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hidePivotFieldList="1" defaultThemeVersion="124226"/>
  <bookViews>
    <workbookView xWindow="3996" yWindow="252" windowWidth="11364" windowHeight="7056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éky Recepty" sheetId="346" r:id="rId11"/>
    <sheet name="LRp Lékaři" sheetId="415" r:id="rId12"/>
    <sheet name="LRp Detail" sheetId="347" r:id="rId13"/>
    <sheet name="LRp PL" sheetId="388" r:id="rId14"/>
    <sheet name="LRp PL Detail" sheetId="390" r:id="rId15"/>
    <sheet name="Materiál Žádanky" sheetId="402" r:id="rId16"/>
    <sheet name="MŽ Detail" sheetId="403" r:id="rId17"/>
    <sheet name="ON Výkaz" sheetId="369" r:id="rId18"/>
    <sheet name="ON Hodiny" sheetId="368" r:id="rId19"/>
    <sheet name="ZV Vykáz.-A" sheetId="344" r:id="rId20"/>
    <sheet name="ZV Vykáz.-A Detail" sheetId="345" r:id="rId21"/>
    <sheet name="ZV Vykáz.-H" sheetId="410" r:id="rId22"/>
    <sheet name="ZV Vykáz.-H Detail" sheetId="377" r:id="rId23"/>
    <sheet name="CaseMix" sheetId="370" r:id="rId24"/>
    <sheet name="ALOS" sheetId="374" r:id="rId25"/>
    <sheet name="Total" sheetId="371" r:id="rId26"/>
    <sheet name="ZV Vyžád." sheetId="342" r:id="rId27"/>
    <sheet name="ZV Vyžád. Detail" sheetId="343" r:id="rId28"/>
    <sheet name="OD TISS" sheetId="372" r:id="rId29"/>
  </sheets>
  <definedNames>
    <definedName name="_xlnm._FilterDatabase" localSheetId="5" hidden="1">HV!$A$5:$A$5</definedName>
    <definedName name="_xlnm._FilterDatabase" localSheetId="10" hidden="1">'Léky Recepty'!$A$4:$M$4</definedName>
    <definedName name="_xlnm._FilterDatabase" localSheetId="6" hidden="1">'Léky Žádanky'!$A$3:$G$3</definedName>
    <definedName name="_xlnm._FilterDatabase" localSheetId="12" hidden="1">'LRp Detail'!$A$6:$U$6</definedName>
    <definedName name="_xlnm._FilterDatabase" localSheetId="11" hidden="1">'LRp Lékaři'!$A$4:$N$4</definedName>
    <definedName name="_xlnm._FilterDatabase" localSheetId="13" hidden="1">'LRp PL'!$A$3:$F$50</definedName>
    <definedName name="_xlnm._FilterDatabase" localSheetId="14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4" hidden="1">'Man Tab'!$A$5:$A$31</definedName>
    <definedName name="_xlnm._FilterDatabase" localSheetId="15" hidden="1">'Materiál Žádanky'!$A$3:$G$3</definedName>
    <definedName name="_xlnm._FilterDatabase" localSheetId="16" hidden="1">'MŽ Detail'!$A$4:$K$4</definedName>
    <definedName name="_xlnm._FilterDatabase" localSheetId="28" hidden="1">'OD TISS'!$A$5:$N$5</definedName>
    <definedName name="_xlnm._FilterDatabase" localSheetId="25" hidden="1">Total!$A$4:$W$4</definedName>
    <definedName name="_xlnm._FilterDatabase" localSheetId="20" hidden="1">'ZV Vykáz.-A Detail'!$A$5:$P$5</definedName>
    <definedName name="_xlnm._FilterDatabase" localSheetId="22" hidden="1">'ZV Vykáz.-H Detail'!$A$5:$Q$5</definedName>
    <definedName name="_xlnm._FilterDatabase" localSheetId="26" hidden="1">'ZV Vyžád.'!$A$5:$M$5</definedName>
    <definedName name="_xlnm._FilterDatabase" localSheetId="27" hidden="1">'ZV Vyžád. Detail'!$A$5:$Q$5</definedName>
    <definedName name="doměsíce">'HI Graf'!$C$11</definedName>
    <definedName name="_xlnm.Print_Area" localSheetId="24">ALOS!$A$1:$M$45</definedName>
    <definedName name="_xlnm.Print_Area" localSheetId="23">CaseMix!$A$1:$M$48</definedName>
  </definedNames>
  <calcPr calcId="145621"/>
</workbook>
</file>

<file path=xl/calcChain.xml><?xml version="1.0" encoding="utf-8"?>
<calcChain xmlns="http://schemas.openxmlformats.org/spreadsheetml/2006/main">
  <c r="T114" i="371" l="1"/>
  <c r="V114" i="371" s="1"/>
  <c r="S114" i="371"/>
  <c r="R114" i="371"/>
  <c r="Q114" i="371"/>
  <c r="T113" i="371"/>
  <c r="V113" i="371" s="1"/>
  <c r="S113" i="371"/>
  <c r="R113" i="371"/>
  <c r="Q113" i="371"/>
  <c r="V112" i="371"/>
  <c r="U112" i="371"/>
  <c r="T112" i="371"/>
  <c r="S112" i="371"/>
  <c r="R112" i="371"/>
  <c r="Q112" i="371"/>
  <c r="V111" i="371"/>
  <c r="U111" i="371"/>
  <c r="T111" i="371"/>
  <c r="S111" i="371"/>
  <c r="R111" i="371"/>
  <c r="Q111" i="371"/>
  <c r="T110" i="371"/>
  <c r="S110" i="371"/>
  <c r="V110" i="371" s="1"/>
  <c r="R110" i="371"/>
  <c r="Q110" i="371"/>
  <c r="V109" i="371"/>
  <c r="U109" i="371"/>
  <c r="T109" i="371"/>
  <c r="S109" i="371"/>
  <c r="R109" i="371"/>
  <c r="Q109" i="371"/>
  <c r="V108" i="371"/>
  <c r="U108" i="371"/>
  <c r="T108" i="371"/>
  <c r="S108" i="371"/>
  <c r="R108" i="371"/>
  <c r="Q108" i="371"/>
  <c r="V107" i="371"/>
  <c r="U107" i="371"/>
  <c r="T107" i="371"/>
  <c r="S107" i="371"/>
  <c r="R107" i="371"/>
  <c r="Q107" i="371"/>
  <c r="V106" i="371"/>
  <c r="U106" i="371"/>
  <c r="T106" i="371"/>
  <c r="S106" i="371"/>
  <c r="R106" i="371"/>
  <c r="Q106" i="371"/>
  <c r="V105" i="371"/>
  <c r="U105" i="371"/>
  <c r="T105" i="371"/>
  <c r="S105" i="371"/>
  <c r="R105" i="371"/>
  <c r="Q105" i="371"/>
  <c r="T104" i="371"/>
  <c r="S104" i="371"/>
  <c r="V104" i="371" s="1"/>
  <c r="R104" i="371"/>
  <c r="Q104" i="371"/>
  <c r="V103" i="371"/>
  <c r="U103" i="371"/>
  <c r="T103" i="371"/>
  <c r="S103" i="371"/>
  <c r="R103" i="371"/>
  <c r="Q103" i="371"/>
  <c r="T102" i="371"/>
  <c r="S102" i="371"/>
  <c r="V102" i="371" s="1"/>
  <c r="R102" i="371"/>
  <c r="Q102" i="371"/>
  <c r="U101" i="371"/>
  <c r="T101" i="371"/>
  <c r="V101" i="371" s="1"/>
  <c r="S101" i="371"/>
  <c r="R101" i="371"/>
  <c r="Q101" i="371"/>
  <c r="T100" i="371"/>
  <c r="S100" i="371"/>
  <c r="V100" i="371" s="1"/>
  <c r="R100" i="371"/>
  <c r="Q100" i="371"/>
  <c r="U99" i="371"/>
  <c r="T99" i="371"/>
  <c r="V99" i="371" s="1"/>
  <c r="S99" i="371"/>
  <c r="R99" i="371"/>
  <c r="Q99" i="371"/>
  <c r="T98" i="371"/>
  <c r="S98" i="371"/>
  <c r="V98" i="371" s="1"/>
  <c r="R98" i="371"/>
  <c r="Q98" i="371"/>
  <c r="U97" i="371"/>
  <c r="T97" i="371"/>
  <c r="V97" i="371" s="1"/>
  <c r="S97" i="371"/>
  <c r="R97" i="371"/>
  <c r="Q97" i="371"/>
  <c r="T96" i="371"/>
  <c r="S96" i="371"/>
  <c r="V96" i="371" s="1"/>
  <c r="R96" i="371"/>
  <c r="Q96" i="371"/>
  <c r="U95" i="371"/>
  <c r="T95" i="371"/>
  <c r="V95" i="371" s="1"/>
  <c r="S95" i="371"/>
  <c r="R95" i="371"/>
  <c r="Q95" i="371"/>
  <c r="T94" i="371"/>
  <c r="S94" i="371"/>
  <c r="V94" i="371" s="1"/>
  <c r="R94" i="371"/>
  <c r="Q94" i="371"/>
  <c r="V93" i="371"/>
  <c r="U93" i="371"/>
  <c r="T93" i="371"/>
  <c r="S93" i="371"/>
  <c r="R93" i="371"/>
  <c r="Q93" i="371"/>
  <c r="T92" i="371"/>
  <c r="S92" i="371"/>
  <c r="V92" i="371" s="1"/>
  <c r="R92" i="371"/>
  <c r="Q92" i="371"/>
  <c r="U91" i="371"/>
  <c r="T91" i="371"/>
  <c r="V91" i="371" s="1"/>
  <c r="S91" i="371"/>
  <c r="R91" i="371"/>
  <c r="Q91" i="371"/>
  <c r="T90" i="371"/>
  <c r="S90" i="371"/>
  <c r="V90" i="371" s="1"/>
  <c r="R90" i="371"/>
  <c r="Q90" i="371"/>
  <c r="V89" i="371"/>
  <c r="U89" i="371"/>
  <c r="T89" i="371"/>
  <c r="S89" i="371"/>
  <c r="R89" i="371"/>
  <c r="Q89" i="371"/>
  <c r="T88" i="371"/>
  <c r="S88" i="371"/>
  <c r="V88" i="371" s="1"/>
  <c r="R88" i="371"/>
  <c r="Q88" i="371"/>
  <c r="U87" i="371"/>
  <c r="T87" i="371"/>
  <c r="V87" i="371" s="1"/>
  <c r="S87" i="371"/>
  <c r="R87" i="371"/>
  <c r="Q87" i="371"/>
  <c r="T86" i="371"/>
  <c r="S86" i="371"/>
  <c r="V86" i="371" s="1"/>
  <c r="R86" i="371"/>
  <c r="Q86" i="371"/>
  <c r="U85" i="371"/>
  <c r="T85" i="371"/>
  <c r="V85" i="371" s="1"/>
  <c r="S85" i="371"/>
  <c r="R85" i="371"/>
  <c r="Q85" i="371"/>
  <c r="T84" i="371"/>
  <c r="S84" i="371"/>
  <c r="V84" i="371" s="1"/>
  <c r="R84" i="371"/>
  <c r="Q84" i="371"/>
  <c r="U83" i="371"/>
  <c r="T83" i="371"/>
  <c r="V83" i="371" s="1"/>
  <c r="S83" i="371"/>
  <c r="R83" i="371"/>
  <c r="Q83" i="371"/>
  <c r="V82" i="371"/>
  <c r="U82" i="371"/>
  <c r="T82" i="371"/>
  <c r="S82" i="371"/>
  <c r="R82" i="371"/>
  <c r="Q82" i="371"/>
  <c r="U81" i="371"/>
  <c r="T81" i="371"/>
  <c r="V81" i="371" s="1"/>
  <c r="S81" i="371"/>
  <c r="R81" i="371"/>
  <c r="Q81" i="371"/>
  <c r="T80" i="371"/>
  <c r="S80" i="371"/>
  <c r="V80" i="371" s="1"/>
  <c r="R80" i="371"/>
  <c r="Q80" i="371"/>
  <c r="V79" i="371"/>
  <c r="U79" i="371"/>
  <c r="T79" i="371"/>
  <c r="S79" i="371"/>
  <c r="R79" i="371"/>
  <c r="Q79" i="371"/>
  <c r="T78" i="371"/>
  <c r="S78" i="371"/>
  <c r="V78" i="371" s="1"/>
  <c r="R78" i="371"/>
  <c r="Q78" i="371"/>
  <c r="U77" i="371"/>
  <c r="T77" i="371"/>
  <c r="V77" i="371" s="1"/>
  <c r="S77" i="371"/>
  <c r="R77" i="371"/>
  <c r="Q77" i="371"/>
  <c r="T76" i="371"/>
  <c r="S76" i="371"/>
  <c r="V76" i="371" s="1"/>
  <c r="R76" i="371"/>
  <c r="Q76" i="371"/>
  <c r="U75" i="371"/>
  <c r="T75" i="371"/>
  <c r="V75" i="371" s="1"/>
  <c r="S75" i="371"/>
  <c r="R75" i="371"/>
  <c r="Q75" i="371"/>
  <c r="T74" i="371"/>
  <c r="S74" i="371"/>
  <c r="V74" i="371" s="1"/>
  <c r="R74" i="371"/>
  <c r="Q74" i="371"/>
  <c r="U73" i="371"/>
  <c r="T73" i="371"/>
  <c r="V73" i="371" s="1"/>
  <c r="S73" i="371"/>
  <c r="R73" i="371"/>
  <c r="Q73" i="371"/>
  <c r="T72" i="371"/>
  <c r="S72" i="371"/>
  <c r="V72" i="371" s="1"/>
  <c r="R72" i="371"/>
  <c r="Q72" i="371"/>
  <c r="U71" i="371"/>
  <c r="T71" i="371"/>
  <c r="V71" i="371" s="1"/>
  <c r="S71" i="371"/>
  <c r="R71" i="371"/>
  <c r="Q71" i="371"/>
  <c r="T70" i="371"/>
  <c r="S70" i="371"/>
  <c r="V70" i="371" s="1"/>
  <c r="R70" i="371"/>
  <c r="Q70" i="371"/>
  <c r="U69" i="371"/>
  <c r="T69" i="371"/>
  <c r="V69" i="371" s="1"/>
  <c r="S69" i="371"/>
  <c r="R69" i="371"/>
  <c r="Q69" i="371"/>
  <c r="V68" i="371"/>
  <c r="U68" i="371"/>
  <c r="T68" i="371"/>
  <c r="S68" i="371"/>
  <c r="R68" i="371"/>
  <c r="Q68" i="371"/>
  <c r="U67" i="371"/>
  <c r="T67" i="371"/>
  <c r="V67" i="371" s="1"/>
  <c r="S67" i="371"/>
  <c r="R67" i="371"/>
  <c r="Q67" i="371"/>
  <c r="T66" i="371"/>
  <c r="S66" i="371"/>
  <c r="V66" i="371" s="1"/>
  <c r="R66" i="371"/>
  <c r="Q66" i="371"/>
  <c r="U65" i="371"/>
  <c r="T65" i="371"/>
  <c r="V65" i="371" s="1"/>
  <c r="S65" i="371"/>
  <c r="R65" i="371"/>
  <c r="Q65" i="371"/>
  <c r="T64" i="371"/>
  <c r="S64" i="371"/>
  <c r="V64" i="371" s="1"/>
  <c r="R64" i="371"/>
  <c r="Q64" i="371"/>
  <c r="U63" i="371"/>
  <c r="T63" i="371"/>
  <c r="V63" i="371" s="1"/>
  <c r="S63" i="371"/>
  <c r="R63" i="371"/>
  <c r="Q63" i="371"/>
  <c r="T62" i="371"/>
  <c r="S62" i="371"/>
  <c r="V62" i="371" s="1"/>
  <c r="R62" i="371"/>
  <c r="Q62" i="371"/>
  <c r="U61" i="371"/>
  <c r="T61" i="371"/>
  <c r="V61" i="371" s="1"/>
  <c r="S61" i="371"/>
  <c r="R61" i="371"/>
  <c r="Q61" i="371"/>
  <c r="T60" i="371"/>
  <c r="S60" i="371"/>
  <c r="V60" i="371" s="1"/>
  <c r="R60" i="371"/>
  <c r="Q60" i="371"/>
  <c r="U59" i="371"/>
  <c r="T59" i="371"/>
  <c r="V59" i="371" s="1"/>
  <c r="S59" i="371"/>
  <c r="R59" i="371"/>
  <c r="Q59" i="371"/>
  <c r="T58" i="371"/>
  <c r="S58" i="371"/>
  <c r="V58" i="371" s="1"/>
  <c r="R58" i="371"/>
  <c r="Q58" i="371"/>
  <c r="U57" i="371"/>
  <c r="T57" i="371"/>
  <c r="V57" i="371" s="1"/>
  <c r="S57" i="371"/>
  <c r="R57" i="371"/>
  <c r="Q57" i="371"/>
  <c r="T56" i="371"/>
  <c r="S56" i="371"/>
  <c r="V56" i="371" s="1"/>
  <c r="R56" i="371"/>
  <c r="Q56" i="371"/>
  <c r="U55" i="371"/>
  <c r="T55" i="371"/>
  <c r="V55" i="371" s="1"/>
  <c r="S55" i="371"/>
  <c r="R55" i="371"/>
  <c r="Q55" i="371"/>
  <c r="T54" i="371"/>
  <c r="S54" i="371"/>
  <c r="V54" i="371" s="1"/>
  <c r="R54" i="371"/>
  <c r="Q54" i="371"/>
  <c r="U53" i="371"/>
  <c r="T53" i="371"/>
  <c r="V53" i="371" s="1"/>
  <c r="S53" i="371"/>
  <c r="R53" i="371"/>
  <c r="Q53" i="371"/>
  <c r="T52" i="371"/>
  <c r="S52" i="371"/>
  <c r="V52" i="371" s="1"/>
  <c r="R52" i="371"/>
  <c r="Q52" i="371"/>
  <c r="U51" i="371"/>
  <c r="T51" i="371"/>
  <c r="V51" i="371" s="1"/>
  <c r="S51" i="371"/>
  <c r="R51" i="371"/>
  <c r="Q51" i="371"/>
  <c r="V50" i="371"/>
  <c r="U50" i="371"/>
  <c r="T50" i="371"/>
  <c r="S50" i="371"/>
  <c r="R50" i="371"/>
  <c r="Q50" i="371"/>
  <c r="V49" i="371"/>
  <c r="U49" i="371"/>
  <c r="T49" i="371"/>
  <c r="S49" i="371"/>
  <c r="R49" i="371"/>
  <c r="Q49" i="371"/>
  <c r="T48" i="371"/>
  <c r="S48" i="371"/>
  <c r="V48" i="371" s="1"/>
  <c r="R48" i="371"/>
  <c r="Q48" i="371"/>
  <c r="U47" i="371"/>
  <c r="T47" i="371"/>
  <c r="V47" i="371" s="1"/>
  <c r="S47" i="371"/>
  <c r="R47" i="371"/>
  <c r="Q47" i="371"/>
  <c r="V46" i="371"/>
  <c r="U46" i="371"/>
  <c r="T46" i="371"/>
  <c r="S46" i="371"/>
  <c r="R46" i="371"/>
  <c r="Q46" i="371"/>
  <c r="U45" i="371"/>
  <c r="T45" i="371"/>
  <c r="V45" i="371" s="1"/>
  <c r="S45" i="371"/>
  <c r="R45" i="371"/>
  <c r="Q45" i="371"/>
  <c r="T44" i="371"/>
  <c r="S44" i="371"/>
  <c r="V44" i="371" s="1"/>
  <c r="R44" i="371"/>
  <c r="Q44" i="371"/>
  <c r="U43" i="371"/>
  <c r="T43" i="371"/>
  <c r="V43" i="371" s="1"/>
  <c r="S43" i="371"/>
  <c r="R43" i="371"/>
  <c r="Q43" i="371"/>
  <c r="T42" i="371"/>
  <c r="S42" i="371"/>
  <c r="V42" i="371" s="1"/>
  <c r="R42" i="371"/>
  <c r="Q42" i="371"/>
  <c r="U41" i="371"/>
  <c r="T41" i="371"/>
  <c r="V41" i="371" s="1"/>
  <c r="S41" i="371"/>
  <c r="R41" i="371"/>
  <c r="Q41" i="371"/>
  <c r="T40" i="371"/>
  <c r="S40" i="371"/>
  <c r="V40" i="371" s="1"/>
  <c r="R40" i="371"/>
  <c r="Q40" i="371"/>
  <c r="V39" i="371"/>
  <c r="U39" i="371"/>
  <c r="T39" i="371"/>
  <c r="S39" i="371"/>
  <c r="R39" i="371"/>
  <c r="Q39" i="371"/>
  <c r="V38" i="371"/>
  <c r="U38" i="371"/>
  <c r="T38" i="371"/>
  <c r="S38" i="371"/>
  <c r="R38" i="371"/>
  <c r="Q38" i="371"/>
  <c r="U37" i="371"/>
  <c r="T37" i="371"/>
  <c r="V37" i="371" s="1"/>
  <c r="S37" i="371"/>
  <c r="R37" i="371"/>
  <c r="Q37" i="371"/>
  <c r="T36" i="371"/>
  <c r="S36" i="371"/>
  <c r="V36" i="371" s="1"/>
  <c r="R36" i="371"/>
  <c r="Q36" i="371"/>
  <c r="U35" i="371"/>
  <c r="T35" i="371"/>
  <c r="V35" i="371" s="1"/>
  <c r="S35" i="371"/>
  <c r="R35" i="371"/>
  <c r="Q35" i="371"/>
  <c r="T34" i="371"/>
  <c r="S34" i="371"/>
  <c r="V34" i="371" s="1"/>
  <c r="R34" i="371"/>
  <c r="Q34" i="371"/>
  <c r="U33" i="371"/>
  <c r="T33" i="371"/>
  <c r="V33" i="371" s="1"/>
  <c r="S33" i="371"/>
  <c r="R33" i="371"/>
  <c r="Q33" i="371"/>
  <c r="T32" i="371"/>
  <c r="S32" i="371"/>
  <c r="V32" i="371" s="1"/>
  <c r="R32" i="371"/>
  <c r="Q32" i="371"/>
  <c r="V31" i="371"/>
  <c r="U31" i="371"/>
  <c r="T31" i="371"/>
  <c r="S31" i="371"/>
  <c r="R31" i="371"/>
  <c r="Q31" i="371"/>
  <c r="T30" i="371"/>
  <c r="S30" i="371"/>
  <c r="V30" i="371" s="1"/>
  <c r="R30" i="371"/>
  <c r="Q30" i="371"/>
  <c r="V29" i="371"/>
  <c r="U29" i="371"/>
  <c r="T29" i="371"/>
  <c r="S29" i="371"/>
  <c r="R29" i="371"/>
  <c r="Q29" i="371"/>
  <c r="V28" i="371"/>
  <c r="U28" i="371"/>
  <c r="T28" i="371"/>
  <c r="S28" i="371"/>
  <c r="R28" i="371"/>
  <c r="Q28" i="371"/>
  <c r="U27" i="371"/>
  <c r="T27" i="371"/>
  <c r="V27" i="371" s="1"/>
  <c r="S27" i="371"/>
  <c r="R27" i="371"/>
  <c r="Q27" i="371"/>
  <c r="V26" i="371"/>
  <c r="U26" i="371"/>
  <c r="T26" i="371"/>
  <c r="S26" i="371"/>
  <c r="R26" i="371"/>
  <c r="Q26" i="371"/>
  <c r="U25" i="371"/>
  <c r="T25" i="371"/>
  <c r="V25" i="371" s="1"/>
  <c r="S25" i="371"/>
  <c r="R25" i="371"/>
  <c r="Q25" i="371"/>
  <c r="V24" i="371"/>
  <c r="U24" i="371"/>
  <c r="T24" i="371"/>
  <c r="S24" i="371"/>
  <c r="R24" i="371"/>
  <c r="Q24" i="371"/>
  <c r="V23" i="371"/>
  <c r="U23" i="371"/>
  <c r="T23" i="371"/>
  <c r="S23" i="371"/>
  <c r="R23" i="371"/>
  <c r="Q23" i="371"/>
  <c r="T22" i="371"/>
  <c r="S22" i="371"/>
  <c r="V22" i="371" s="1"/>
  <c r="R22" i="371"/>
  <c r="Q22" i="371"/>
  <c r="U21" i="371"/>
  <c r="T21" i="371"/>
  <c r="V21" i="371" s="1"/>
  <c r="S21" i="371"/>
  <c r="R21" i="371"/>
  <c r="Q21" i="371"/>
  <c r="T20" i="371"/>
  <c r="S20" i="371"/>
  <c r="V20" i="371" s="1"/>
  <c r="R20" i="371"/>
  <c r="Q20" i="371"/>
  <c r="V19" i="371"/>
  <c r="U19" i="371"/>
  <c r="T19" i="371"/>
  <c r="S19" i="371"/>
  <c r="R19" i="371"/>
  <c r="Q19" i="371"/>
  <c r="T18" i="371"/>
  <c r="S18" i="371"/>
  <c r="V18" i="371" s="1"/>
  <c r="R18" i="371"/>
  <c r="Q18" i="371"/>
  <c r="V17" i="371"/>
  <c r="U17" i="371"/>
  <c r="T17" i="371"/>
  <c r="S17" i="371"/>
  <c r="R17" i="371"/>
  <c r="Q17" i="371"/>
  <c r="V16" i="371"/>
  <c r="U16" i="371"/>
  <c r="T16" i="371"/>
  <c r="S16" i="371"/>
  <c r="R16" i="371"/>
  <c r="Q16" i="371"/>
  <c r="U15" i="371"/>
  <c r="T15" i="371"/>
  <c r="V15" i="371" s="1"/>
  <c r="S15" i="371"/>
  <c r="R15" i="371"/>
  <c r="Q15" i="371"/>
  <c r="T14" i="371"/>
  <c r="S14" i="371"/>
  <c r="V14" i="371" s="1"/>
  <c r="R14" i="371"/>
  <c r="Q14" i="371"/>
  <c r="U13" i="371"/>
  <c r="T13" i="371"/>
  <c r="V13" i="371" s="1"/>
  <c r="S13" i="371"/>
  <c r="R13" i="371"/>
  <c r="Q13" i="371"/>
  <c r="T12" i="371"/>
  <c r="S12" i="371"/>
  <c r="V12" i="371" s="1"/>
  <c r="R12" i="371"/>
  <c r="Q12" i="371"/>
  <c r="V11" i="371"/>
  <c r="U11" i="371"/>
  <c r="T11" i="371"/>
  <c r="S11" i="371"/>
  <c r="R11" i="371"/>
  <c r="Q11" i="371"/>
  <c r="T10" i="371"/>
  <c r="S10" i="371"/>
  <c r="V10" i="371" s="1"/>
  <c r="R10" i="371"/>
  <c r="Q10" i="371"/>
  <c r="U9" i="371"/>
  <c r="T9" i="371"/>
  <c r="V9" i="371" s="1"/>
  <c r="S9" i="371"/>
  <c r="R9" i="371"/>
  <c r="Q9" i="371"/>
  <c r="T8" i="371"/>
  <c r="S8" i="371"/>
  <c r="V8" i="371" s="1"/>
  <c r="R8" i="371"/>
  <c r="Q8" i="371"/>
  <c r="U7" i="371"/>
  <c r="T7" i="371"/>
  <c r="V7" i="371" s="1"/>
  <c r="S7" i="371"/>
  <c r="R7" i="371"/>
  <c r="Q7" i="371"/>
  <c r="V6" i="371"/>
  <c r="U6" i="371"/>
  <c r="T6" i="371"/>
  <c r="S6" i="371"/>
  <c r="R6" i="371"/>
  <c r="Q6" i="371"/>
  <c r="U5" i="371"/>
  <c r="T5" i="371"/>
  <c r="V5" i="371" s="1"/>
  <c r="S5" i="371"/>
  <c r="R5" i="371"/>
  <c r="Q5" i="371"/>
  <c r="AA27" i="368"/>
  <c r="AI27" i="368" s="1"/>
  <c r="AE27" i="368" s="1"/>
  <c r="AA26" i="368"/>
  <c r="AI26" i="368" s="1"/>
  <c r="AA25" i="368"/>
  <c r="AI25" i="368" s="1"/>
  <c r="AE25" i="368" s="1"/>
  <c r="AA24" i="368"/>
  <c r="AI24" i="368" s="1"/>
  <c r="AI23" i="368"/>
  <c r="AE23" i="368" s="1"/>
  <c r="AA23" i="368"/>
  <c r="AI22" i="368"/>
  <c r="AE22" i="368" s="1"/>
  <c r="AA22" i="368"/>
  <c r="AI21" i="368"/>
  <c r="AE21" i="368"/>
  <c r="AC21" i="368"/>
  <c r="AB21" i="368"/>
  <c r="AA21" i="368"/>
  <c r="J13" i="368"/>
  <c r="AA10" i="368"/>
  <c r="AI10" i="368" s="1"/>
  <c r="AE10" i="368" s="1"/>
  <c r="AA9" i="368"/>
  <c r="AB9" i="368" s="1"/>
  <c r="AA8" i="368"/>
  <c r="AI8" i="368" s="1"/>
  <c r="AE8" i="368" s="1"/>
  <c r="AA7" i="368"/>
  <c r="AI7" i="368" s="1"/>
  <c r="AE7" i="368" s="1"/>
  <c r="AA6" i="368"/>
  <c r="AI6" i="368" s="1"/>
  <c r="AE6" i="368" s="1"/>
  <c r="AI5" i="368"/>
  <c r="AE5" i="368" s="1"/>
  <c r="AA5" i="368"/>
  <c r="AB4" i="368"/>
  <c r="AA4" i="368"/>
  <c r="AI4" i="368" s="1"/>
  <c r="F36" i="369"/>
  <c r="H36" i="369" s="1"/>
  <c r="J35" i="369"/>
  <c r="H35" i="369"/>
  <c r="J34" i="369"/>
  <c r="H34" i="369"/>
  <c r="G24" i="369"/>
  <c r="G19" i="369" s="1"/>
  <c r="I19" i="369"/>
  <c r="I11" i="369"/>
  <c r="G11" i="369"/>
  <c r="I10" i="369"/>
  <c r="G10" i="369"/>
  <c r="I9" i="369"/>
  <c r="J9" i="369" s="1"/>
  <c r="U113" i="371" l="1"/>
  <c r="U8" i="371"/>
  <c r="U10" i="371"/>
  <c r="U12" i="371"/>
  <c r="U14" i="371"/>
  <c r="U18" i="371"/>
  <c r="U20" i="371"/>
  <c r="U22" i="371"/>
  <c r="U30" i="371"/>
  <c r="U32" i="371"/>
  <c r="U34" i="371"/>
  <c r="U36" i="371"/>
  <c r="U40" i="371"/>
  <c r="U42" i="371"/>
  <c r="U44" i="371"/>
  <c r="U48" i="371"/>
  <c r="U52" i="371"/>
  <c r="U54" i="371"/>
  <c r="U56" i="371"/>
  <c r="U58" i="371"/>
  <c r="U60" i="371"/>
  <c r="U62" i="371"/>
  <c r="U64" i="371"/>
  <c r="U66" i="371"/>
  <c r="U70" i="371"/>
  <c r="U72" i="371"/>
  <c r="U74" i="371"/>
  <c r="U76" i="371"/>
  <c r="U78" i="371"/>
  <c r="U80" i="371"/>
  <c r="U84" i="371"/>
  <c r="U86" i="371"/>
  <c r="U88" i="371"/>
  <c r="U90" i="371"/>
  <c r="U92" i="371"/>
  <c r="U94" i="371"/>
  <c r="U96" i="371"/>
  <c r="U98" i="371"/>
  <c r="U100" i="371"/>
  <c r="U102" i="371"/>
  <c r="U104" i="371"/>
  <c r="U110" i="371"/>
  <c r="U114" i="371"/>
  <c r="AE24" i="368"/>
  <c r="AJ21" i="368"/>
  <c r="AE26" i="368"/>
  <c r="AF26" i="368" s="1"/>
  <c r="AJ26" i="368"/>
  <c r="AK21" i="368"/>
  <c r="AB26" i="368"/>
  <c r="AF21" i="368"/>
  <c r="AE4" i="368"/>
  <c r="AK4" i="368"/>
  <c r="AJ4" i="368"/>
  <c r="AI9" i="368"/>
  <c r="AC4" i="368"/>
  <c r="G9" i="369"/>
  <c r="H9" i="369" s="1"/>
  <c r="AG21" i="368" l="1"/>
  <c r="AG4" i="368"/>
  <c r="AF4" i="368"/>
  <c r="AJ9" i="368"/>
  <c r="AE9" i="368"/>
  <c r="AF9" i="368" s="1"/>
  <c r="L3" i="342" l="1"/>
  <c r="K3" i="342"/>
  <c r="J3" i="342"/>
  <c r="I3" i="342"/>
  <c r="H3" i="342"/>
  <c r="M3" i="342" s="1"/>
  <c r="F3" i="342"/>
  <c r="E3" i="342"/>
  <c r="D3" i="342"/>
  <c r="C3" i="342"/>
  <c r="B3" i="342"/>
  <c r="G3" i="342" s="1"/>
  <c r="D29" i="414" s="1"/>
  <c r="R3" i="410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1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F3" i="344"/>
  <c r="D11" i="339" s="1"/>
  <c r="E3" i="344"/>
  <c r="D3" i="344"/>
  <c r="C11" i="339" s="1"/>
  <c r="C3" i="344"/>
  <c r="B3" i="344"/>
  <c r="B11" i="339" l="1"/>
  <c r="G3" i="344"/>
  <c r="D20" i="414" s="1"/>
  <c r="A29" i="414"/>
  <c r="A28" i="414"/>
  <c r="A27" i="414"/>
  <c r="A26" i="414"/>
  <c r="A25" i="414"/>
  <c r="A24" i="414"/>
  <c r="A23" i="414"/>
  <c r="A21" i="414"/>
  <c r="A20" i="414"/>
  <c r="A16" i="414"/>
  <c r="A14" i="414"/>
  <c r="A11" i="414"/>
  <c r="A10" i="414"/>
  <c r="A8" i="414"/>
  <c r="A7" i="414"/>
  <c r="A22" i="414"/>
  <c r="A19" i="414"/>
  <c r="A15" i="414"/>
  <c r="A18" i="414"/>
  <c r="A4" i="414"/>
  <c r="C15" i="414"/>
  <c r="D15" i="414"/>
  <c r="E15" i="414" l="1"/>
  <c r="A15" i="339" l="1"/>
  <c r="A12" i="339"/>
  <c r="A11" i="339"/>
  <c r="A7" i="339"/>
  <c r="A6" i="339"/>
  <c r="A5" i="339"/>
  <c r="C16" i="414" l="1"/>
  <c r="D11" i="414" l="1"/>
  <c r="D8" i="414"/>
  <c r="D16" i="414" l="1"/>
  <c r="D14" i="414" l="1"/>
  <c r="C14" i="414"/>
  <c r="D7" i="414"/>
  <c r="C7" i="414"/>
  <c r="D10" i="414" l="1"/>
  <c r="E10" i="414" s="1"/>
  <c r="E26" i="414"/>
  <c r="E25" i="414"/>
  <c r="E21" i="414"/>
  <c r="E20" i="414"/>
  <c r="E16" i="414"/>
  <c r="E14" i="414"/>
  <c r="E7" i="414"/>
  <c r="E11" i="414"/>
  <c r="E8" i="414"/>
  <c r="D4" i="414"/>
  <c r="C4" i="414"/>
  <c r="E4" i="414" l="1"/>
  <c r="A16" i="383"/>
  <c r="A19" i="383" l="1"/>
  <c r="A14" i="383" l="1"/>
  <c r="D19" i="414"/>
  <c r="C11" i="340" l="1"/>
  <c r="B10" i="340" l="1"/>
  <c r="B8" i="340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M47" i="370" l="1"/>
  <c r="L47" i="370"/>
  <c r="M46" i="370"/>
  <c r="L46" i="370"/>
  <c r="M45" i="370"/>
  <c r="L45" i="370"/>
  <c r="M44" i="370"/>
  <c r="L44" i="370"/>
  <c r="M43" i="370"/>
  <c r="L43" i="370"/>
  <c r="M42" i="370"/>
  <c r="L42" i="370"/>
  <c r="M41" i="370"/>
  <c r="L41" i="370"/>
  <c r="L36" i="370"/>
  <c r="K36" i="370"/>
  <c r="J36" i="370"/>
  <c r="I48" i="370"/>
  <c r="H48" i="370"/>
  <c r="M48" i="370" s="1"/>
  <c r="G48" i="370"/>
  <c r="F48" i="370"/>
  <c r="E48" i="370"/>
  <c r="D26" i="414" s="1"/>
  <c r="D48" i="370"/>
  <c r="L48" i="370" s="1"/>
  <c r="C48" i="370"/>
  <c r="B48" i="370"/>
  <c r="H36" i="370"/>
  <c r="I36" i="370" s="1"/>
  <c r="G36" i="370"/>
  <c r="F36" i="370"/>
  <c r="D36" i="370"/>
  <c r="E36" i="370" s="1"/>
  <c r="C36" i="370"/>
  <c r="B36" i="370"/>
  <c r="H24" i="370"/>
  <c r="I24" i="370" s="1"/>
  <c r="G24" i="370"/>
  <c r="F24" i="370"/>
  <c r="D24" i="370"/>
  <c r="E24" i="370" s="1"/>
  <c r="D24" i="414" s="1"/>
  <c r="E24" i="414" s="1"/>
  <c r="C24" i="370"/>
  <c r="B24" i="370"/>
  <c r="H12" i="370"/>
  <c r="G12" i="370"/>
  <c r="F12" i="370"/>
  <c r="D12" i="370"/>
  <c r="D12" i="339" s="1"/>
  <c r="C12" i="370"/>
  <c r="C12" i="339" s="1"/>
  <c r="B12" i="370"/>
  <c r="B12" i="339" s="1"/>
  <c r="D22" i="414"/>
  <c r="M36" i="370" l="1"/>
  <c r="D25" i="414" s="1"/>
  <c r="E12" i="370"/>
  <c r="D23" i="414" s="1"/>
  <c r="E23" i="414" s="1"/>
  <c r="L12" i="370"/>
  <c r="I12" i="370"/>
  <c r="D27" i="414" s="1"/>
  <c r="E27" i="414" s="1"/>
  <c r="M3" i="372"/>
  <c r="L3" i="372"/>
  <c r="K3" i="372"/>
  <c r="I3" i="372"/>
  <c r="H3" i="372"/>
  <c r="G3" i="372"/>
  <c r="E3" i="372"/>
  <c r="D3" i="372"/>
  <c r="C3" i="372"/>
  <c r="F3" i="372" s="1"/>
  <c r="O3" i="343"/>
  <c r="N3" i="343"/>
  <c r="K3" i="343"/>
  <c r="J3" i="343"/>
  <c r="G3" i="343"/>
  <c r="F3" i="343"/>
  <c r="J23" i="370"/>
  <c r="J22" i="370"/>
  <c r="J21" i="370"/>
  <c r="J20" i="370"/>
  <c r="J19" i="370"/>
  <c r="J18" i="370"/>
  <c r="J17" i="370"/>
  <c r="O3" i="377"/>
  <c r="N3" i="377"/>
  <c r="Q3" i="377" s="1"/>
  <c r="K3" i="377"/>
  <c r="J3" i="377"/>
  <c r="G3" i="377"/>
  <c r="P3" i="377" s="1"/>
  <c r="F3" i="377"/>
  <c r="P3" i="345"/>
  <c r="N3" i="345"/>
  <c r="M3" i="345"/>
  <c r="J3" i="345"/>
  <c r="I3" i="345"/>
  <c r="F3" i="345"/>
  <c r="O3" i="345" s="1"/>
  <c r="E3" i="345"/>
  <c r="M3" i="390"/>
  <c r="H3" i="390" s="1"/>
  <c r="L3" i="390"/>
  <c r="J3" i="390"/>
  <c r="I3" i="390"/>
  <c r="G3" i="390"/>
  <c r="F3" i="390"/>
  <c r="T3" i="347"/>
  <c r="R3" i="347"/>
  <c r="P3" i="347"/>
  <c r="O3" i="347"/>
  <c r="N3" i="347"/>
  <c r="M3" i="347"/>
  <c r="Q3" i="347" s="1"/>
  <c r="M3" i="387"/>
  <c r="K3" i="387" s="1"/>
  <c r="L3" i="387"/>
  <c r="J3" i="387"/>
  <c r="I3" i="387"/>
  <c r="H3" i="387"/>
  <c r="G3" i="387"/>
  <c r="F3" i="387"/>
  <c r="N3" i="220"/>
  <c r="L3" i="220" s="1"/>
  <c r="J3" i="372" l="1"/>
  <c r="N3" i="372"/>
  <c r="C29" i="414"/>
  <c r="E29" i="414" s="1"/>
  <c r="S3" i="347"/>
  <c r="U3" i="347"/>
  <c r="K3" i="390"/>
  <c r="G5" i="339"/>
  <c r="G6" i="339"/>
  <c r="G7" i="339"/>
  <c r="G8" i="339"/>
  <c r="G9" i="339"/>
  <c r="A11" i="383"/>
  <c r="A4" i="383"/>
  <c r="A35" i="383"/>
  <c r="A34" i="383"/>
  <c r="A33" i="383"/>
  <c r="A32" i="383"/>
  <c r="A31" i="383"/>
  <c r="A30" i="383"/>
  <c r="A29" i="383"/>
  <c r="A28" i="383"/>
  <c r="A27" i="383"/>
  <c r="A26" i="383"/>
  <c r="A23" i="383"/>
  <c r="A22" i="383"/>
  <c r="A21" i="383"/>
  <c r="A20" i="383"/>
  <c r="A18" i="383"/>
  <c r="A17" i="383"/>
  <c r="A15" i="383"/>
  <c r="A13" i="383"/>
  <c r="A12" i="383"/>
  <c r="A8" i="383"/>
  <c r="A7" i="383"/>
  <c r="A6" i="383"/>
  <c r="A5" i="383"/>
  <c r="C10" i="340"/>
  <c r="D10" i="340"/>
  <c r="E10" i="340" s="1"/>
  <c r="F10" i="340" s="1"/>
  <c r="G10" i="340" s="1"/>
  <c r="H10" i="340" s="1"/>
  <c r="I10" i="340" s="1"/>
  <c r="J10" i="340" s="1"/>
  <c r="K10" i="340" s="1"/>
  <c r="L10" i="340" s="1"/>
  <c r="M10" i="340" s="1"/>
  <c r="M8" i="340"/>
  <c r="L8" i="340"/>
  <c r="K8" i="340"/>
  <c r="J8" i="340"/>
  <c r="I8" i="340"/>
  <c r="H8" i="340"/>
  <c r="G8" i="340"/>
  <c r="F8" i="340"/>
  <c r="E8" i="340"/>
  <c r="D8" i="340"/>
  <c r="C8" i="340"/>
  <c r="F11" i="339"/>
  <c r="F12" i="339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28" i="414" s="1"/>
  <c r="E28" i="414" s="1"/>
  <c r="D33" i="374"/>
  <c r="M23" i="370"/>
  <c r="L23" i="370"/>
  <c r="M22" i="370"/>
  <c r="L22" i="370"/>
  <c r="M21" i="370"/>
  <c r="L21" i="370"/>
  <c r="M20" i="370"/>
  <c r="L20" i="370"/>
  <c r="M19" i="370"/>
  <c r="L19" i="370"/>
  <c r="M18" i="370"/>
  <c r="L18" i="370"/>
  <c r="M17" i="370"/>
  <c r="L17" i="370"/>
  <c r="M12" i="370"/>
  <c r="M11" i="370"/>
  <c r="L11" i="370"/>
  <c r="M10" i="370"/>
  <c r="L10" i="370"/>
  <c r="M9" i="370"/>
  <c r="L9" i="370"/>
  <c r="M8" i="370"/>
  <c r="L8" i="370"/>
  <c r="M7" i="370"/>
  <c r="L7" i="370"/>
  <c r="M6" i="370"/>
  <c r="L6" i="370"/>
  <c r="M5" i="370"/>
  <c r="L5" i="370"/>
  <c r="Q3" i="343"/>
  <c r="P3" i="343"/>
  <c r="D13" i="339"/>
  <c r="D15" i="339" s="1"/>
  <c r="C13" i="339"/>
  <c r="C15" i="339" s="1"/>
  <c r="B13" i="339"/>
  <c r="B15" i="339" s="1"/>
  <c r="L24" i="370"/>
  <c r="M24" i="370"/>
  <c r="C22" i="414"/>
  <c r="C19" i="414"/>
  <c r="D18" i="414"/>
  <c r="E22" i="414" l="1"/>
  <c r="E19" i="414"/>
  <c r="G11" i="339"/>
  <c r="C6" i="340"/>
  <c r="C4" i="340" s="1"/>
  <c r="B4" i="340"/>
  <c r="F13" i="339"/>
  <c r="F15" i="339" s="1"/>
  <c r="G12" i="339"/>
  <c r="C18" i="414"/>
  <c r="B13" i="340" l="1"/>
  <c r="B12" i="340"/>
  <c r="D6" i="340"/>
  <c r="E18" i="414"/>
  <c r="G13" i="339"/>
  <c r="D4" i="340"/>
  <c r="E6" i="340"/>
  <c r="G15" i="339"/>
  <c r="E4" i="340" l="1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sharedStrings.xml><?xml version="1.0" encoding="utf-8"?>
<sst xmlns="http://schemas.openxmlformats.org/spreadsheetml/2006/main" count="72306" uniqueCount="8962">
  <si>
    <t>NS</t>
  </si>
  <si>
    <t>Č. účtu</t>
  </si>
  <si>
    <t>Účet</t>
  </si>
  <si>
    <t>Limit Kč</t>
  </si>
  <si>
    <t>Spotř. Kč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</si>
  <si>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</si>
  <si>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</si>
  <si>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</si>
  <si>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</si>
  <si>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</si>
  <si>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</si>
  <si>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</si>
  <si>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</si>
  <si>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</si>
  <si>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</si>
  <si>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</si>
  <si>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</si>
  <si>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</si>
  <si>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</si>
  <si>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</si>
  <si>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</si>
  <si>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</si>
  <si>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</si>
  <si>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</si>
  <si>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</si>
  <si>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</si>
  <si>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</si>
  <si>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</si>
  <si>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</si>
  <si>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</si>
  <si>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</si>
  <si>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</si>
  <si>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</si>
  <si>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2013</t>
  </si>
  <si>
    <t>Rozp. měs. 1/12</t>
  </si>
  <si>
    <t>01/2013</t>
  </si>
  <si>
    <t>02/2013</t>
  </si>
  <si>
    <t>03/2013</t>
  </si>
  <si>
    <t>04/2013</t>
  </si>
  <si>
    <t>05/2013</t>
  </si>
  <si>
    <t>06/2013</t>
  </si>
  <si>
    <t>07/2013</t>
  </si>
  <si>
    <t>08/2013</t>
  </si>
  <si>
    <t>09/2013</t>
  </si>
  <si>
    <t>10/2013</t>
  </si>
  <si>
    <t>11/2013</t>
  </si>
  <si>
    <t>12/2013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</si>
  <si>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</si>
  <si>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</si>
  <si>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</si>
  <si>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</si>
  <si>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</si>
  <si>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</si>
  <si>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</si>
  <si>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</si>
  <si>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</si>
  <si>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</si>
  <si>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</si>
  <si>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</si>
  <si>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</si>
  <si>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</si>
  <si>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</si>
  <si>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</si>
  <si>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</si>
  <si>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</si>
  <si>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</si>
  <si>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</si>
  <si>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</si>
  <si>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</si>
  <si>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</si>
  <si>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</si>
  <si>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</si>
  <si>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</si>
  <si>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</si>
  <si>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</si>
  <si>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</si>
  <si>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LEGENDA:  POMĚROVÉ  PLNĚNÍ = Rozpočet na rok 2012 celkem a 1/12  ročního rozpočtu, skutečnost daných měsíců a % plnění načítané skutečnosti do data k poměrné části rozpočtu do data.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</si>
  <si>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</si>
  <si>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</si>
  <si>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</si>
  <si>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</si>
  <si>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</si>
  <si>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</si>
  <si>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ROZDÍL (Sk.do data - Rozp.do data 2013)</t>
  </si>
  <si>
    <t>% plnění (Skut.do data/Rozp.rok 2013)</t>
  </si>
  <si>
    <t>Skut. 2012 CELKEM</t>
  </si>
  <si>
    <t>ROZDÍL  Skut. - Rozp. 2012</t>
  </si>
  <si>
    <t>% plnění rozp.2012</t>
  </si>
  <si>
    <t>Sk.v tis 2013</t>
  </si>
  <si>
    <t>HV</t>
  </si>
  <si>
    <t>týden</t>
  </si>
  <si>
    <t>měsíc</t>
  </si>
  <si>
    <t>rok</t>
  </si>
  <si>
    <t>Pondělí</t>
  </si>
  <si>
    <t>Úterý</t>
  </si>
  <si>
    <t>Středa</t>
  </si>
  <si>
    <t>Čtvrtek</t>
  </si>
  <si>
    <t>Pátek</t>
  </si>
  <si>
    <t>Sobota</t>
  </si>
  <si>
    <t>Neděle</t>
  </si>
  <si>
    <t>součet lékařských úvazků na pracovišti</t>
  </si>
  <si>
    <t xml:space="preserve">počet lékařů </t>
  </si>
  <si>
    <t>s úvazkem</t>
  </si>
  <si>
    <t>DPČ</t>
  </si>
  <si>
    <r>
      <t>Týdenní plán lékařských pracovních hodin nutný k zajištění provozu pracoviště - POHOTOVOST</t>
    </r>
    <r>
      <rPr>
        <u/>
        <sz val="11"/>
        <color indexed="30"/>
        <rFont val="Calibri"/>
        <family val="2"/>
        <charset val="238"/>
      </rPr>
      <t xml:space="preserve"> (pohotovost mimo pracoviště - čekání, hodiny ve sloupcích 6,7)</t>
    </r>
    <r>
      <rPr>
        <b/>
        <u/>
        <sz val="11"/>
        <color indexed="8"/>
        <rFont val="Calibri"/>
        <family val="2"/>
      </rPr>
      <t xml:space="preserve"> </t>
    </r>
  </si>
  <si>
    <t>Plán / ref. hodnoty</t>
  </si>
  <si>
    <t>Plnění měsíční</t>
  </si>
  <si>
    <t>Plnění celkem</t>
  </si>
  <si>
    <t>Rok</t>
  </si>
  <si>
    <t>Měsíc</t>
  </si>
  <si>
    <t>Rozdíl</t>
  </si>
  <si>
    <t>počet lékařů</t>
  </si>
  <si>
    <t>Odpracované hodiny</t>
  </si>
  <si>
    <t>z toho So + Ne + státní svátek</t>
  </si>
  <si>
    <t>v rámci úvazku (norma hodin v měsíci)</t>
  </si>
  <si>
    <t>ŘD - řádná dovolená</t>
  </si>
  <si>
    <t>v časové mzdě</t>
  </si>
  <si>
    <t>PPV - placené pracovní volno</t>
  </si>
  <si>
    <t>PVP - překážky v práci</t>
  </si>
  <si>
    <t>NV - neplacené volno</t>
  </si>
  <si>
    <t>PN - pracovní neschopnost</t>
  </si>
  <si>
    <t>OČR - ošetřování člena rodiny</t>
  </si>
  <si>
    <t>nad rámec úvazku</t>
  </si>
  <si>
    <t>do úvazku  1.0</t>
  </si>
  <si>
    <t>přesčas 1-34 hodin v měsíci</t>
  </si>
  <si>
    <t>počet hodin práce přesčas s příplatkem 25 % VŠ, SV</t>
  </si>
  <si>
    <t>počet hodin práce přesčas s příplatkem 50 % SO,NE</t>
  </si>
  <si>
    <t>přesčas 34-68 hodin v měsíci</t>
  </si>
  <si>
    <t xml:space="preserve">další dohodnutá práce přesčas s příplatkem 25 % </t>
  </si>
  <si>
    <t xml:space="preserve">další dohodnutá práce přesčas s příplatkem 50 % </t>
  </si>
  <si>
    <t>DPČ, DPP</t>
  </si>
  <si>
    <t>všední den (PDČ)</t>
  </si>
  <si>
    <t>So + Ne + státní svátek (DPČ)</t>
  </si>
  <si>
    <t>DPP</t>
  </si>
  <si>
    <t>Příplatek za noční práci</t>
  </si>
  <si>
    <t>Příplatek za So+Ne</t>
  </si>
  <si>
    <t>Příplatek za státní svátek</t>
  </si>
  <si>
    <t>Pohotovost mimo pracoviště</t>
  </si>
  <si>
    <t>Hrubá mzda [kč]</t>
  </si>
  <si>
    <t>DRG total</t>
  </si>
  <si>
    <t>Casemix</t>
  </si>
  <si>
    <t>Počet hospitalizací- případů DRG</t>
  </si>
  <si>
    <t>CM</t>
  </si>
  <si>
    <t>Hosp.</t>
  </si>
  <si>
    <t>111- VZP</t>
  </si>
  <si>
    <t>201- VoZP</t>
  </si>
  <si>
    <t>205- ČPZP</t>
  </si>
  <si>
    <t>207- OZP</t>
  </si>
  <si>
    <t>209- ZP ŠKODA</t>
  </si>
  <si>
    <t>211- ZP MV</t>
  </si>
  <si>
    <t>213- RBP</t>
  </si>
  <si>
    <t>optimum 95%</t>
  </si>
  <si>
    <t>optimum 90%</t>
  </si>
  <si>
    <t>DRG alfa</t>
  </si>
  <si>
    <t>Výkonově   [tis. Kč]</t>
  </si>
  <si>
    <t>optimum 107% beta, 105% gama</t>
  </si>
  <si>
    <t>Vyjmenované skupiny DRG</t>
  </si>
  <si>
    <t>KL</t>
  </si>
  <si>
    <t>DRG</t>
  </si>
  <si>
    <t>2011</t>
  </si>
  <si>
    <t>2012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</si>
  <si>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</si>
  <si>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</si>
  <si>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</si>
  <si>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</si>
  <si>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</si>
  <si>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</si>
  <si>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</si>
  <si>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</si>
  <si>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</si>
  <si>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</si>
  <si>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</si>
  <si>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</si>
  <si>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</si>
  <si>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</si>
  <si>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</si>
  <si>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</si>
  <si>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</si>
  <si>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</si>
  <si>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</si>
  <si>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</si>
  <si>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</si>
  <si>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</si>
  <si>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</si>
  <si>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</si>
  <si>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</si>
  <si>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</si>
  <si>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</si>
  <si>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</si>
  <si>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</si>
  <si>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</si>
  <si>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</si>
  <si>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</si>
  <si>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</si>
  <si>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</si>
  <si>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</si>
  <si>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</si>
  <si>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</si>
  <si>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</si>
  <si>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</si>
  <si>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</si>
  <si>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</si>
  <si>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</si>
  <si>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DRG beta + gama</t>
  </si>
  <si>
    <t>Zdravotnické pracoviště poskytující zdravotní výkon</t>
  </si>
  <si>
    <t>Odb. sml.</t>
  </si>
  <si>
    <t>S</t>
  </si>
  <si>
    <t>Kod</t>
  </si>
  <si>
    <t>Cena/j.</t>
  </si>
  <si>
    <t>Sml.odb.</t>
  </si>
  <si>
    <t>Body (tisíce)</t>
  </si>
  <si>
    <t>ZUM + ZULP (tisíce Kč)</t>
  </si>
  <si>
    <t>ZULP Centra (tisíce Kč)</t>
  </si>
  <si>
    <t>Rozp.rok 2013</t>
  </si>
  <si>
    <t>Rozp. 2012            CELKEM</t>
  </si>
  <si>
    <t>casemix 2012</t>
  </si>
  <si>
    <t>Ambulance</t>
  </si>
  <si>
    <t>Lékaři</t>
  </si>
  <si>
    <t>Hospodářský index (Výnosy / Náklady) - vývoj</t>
  </si>
  <si>
    <t>Zdravotnické pracoviště vyžadující zdravotní výkon</t>
  </si>
  <si>
    <t>Plán</t>
  </si>
  <si>
    <t>Osobní náklady - výkaz mzdových nároků</t>
  </si>
  <si>
    <t>Obsah sešitu</t>
  </si>
  <si>
    <t>Náklady a související sestavy</t>
  </si>
  <si>
    <t>Výnosy a související sestavy</t>
  </si>
  <si>
    <t>Plnění casemixu dle FNOL</t>
  </si>
  <si>
    <t>Porovnání DRG dle kódů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</si>
  <si>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</si>
  <si>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</si>
  <si>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</si>
  <si>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</si>
  <si>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</si>
  <si>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</si>
  <si>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</si>
  <si>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</si>
  <si>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</si>
  <si>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ON Výkaz</t>
  </si>
  <si>
    <t>ON Hodiny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</si>
  <si>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</si>
  <si>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</si>
  <si>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</si>
  <si>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</si>
  <si>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</si>
  <si>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</si>
  <si>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</si>
  <si>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</si>
  <si>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</si>
  <si>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</si>
  <si>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</si>
  <si>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ambulantní pacienty</t>
  </si>
  <si>
    <t>Zdravotní výkony vykázané na pracovišti pro ambulantní pacienty - detail</t>
  </si>
  <si>
    <t>Zdravotní výkony vykázané na pracovišti pro pacienty hospitalizované ve FNOL</t>
  </si>
  <si>
    <t>Zdravotní výkony vykázané na pracovišti pro pacienty hospitalizované ve FNOL - detail</t>
  </si>
  <si>
    <t>Zdravotní výkony (vybraných odborností) vyžádané pro pacienty hospitalizované na vlastním pracovišti</t>
  </si>
  <si>
    <t>Zdravotní výkony (vybraných odborností) vyžádané pro pacienty hospitalizované na vlastním pracovišti - detail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</si>
  <si>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</si>
  <si>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</si>
  <si>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</si>
  <si>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</si>
  <si>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</si>
  <si>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</si>
  <si>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</si>
  <si>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</si>
  <si>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Přehled plnění PL - Spotřeba léčivých přípravků - detail</t>
  </si>
  <si>
    <t>Lékař</t>
  </si>
  <si>
    <t>Přehled plnění PL - Preskripce léčivých přípravků - detail</t>
  </si>
  <si>
    <t>Hospodaření zdravotnického pracoviště (v tisících)</t>
  </si>
  <si>
    <t>Spotřeba léčivých přípravků - detail</t>
  </si>
  <si>
    <t>Spotřeba léčivých přípravků</t>
  </si>
  <si>
    <t>Preskripce a záchyt receptů a poukazů</t>
  </si>
  <si>
    <t>Preskripce a záchyt receptů a poukazů - detail</t>
  </si>
  <si>
    <t>Spotřeba zdravotnického materiálu</t>
  </si>
  <si>
    <t>Spotřeba zdravotnického materiálu - detail</t>
  </si>
  <si>
    <t>Optimum CM pro</t>
  </si>
  <si>
    <t>olomoucký kraj</t>
  </si>
  <si>
    <t>Ošetřovací dny a TISS (v tisících Kč)</t>
  </si>
  <si>
    <t>Přehledové sestavy</t>
  </si>
  <si>
    <t>Akt. měsíc</t>
  </si>
  <si>
    <t>Přečerpáno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</si>
  <si>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</si>
  <si>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</si>
  <si>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</si>
  <si>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</si>
  <si>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</si>
  <si>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</si>
  <si>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</si>
  <si>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</si>
  <si>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</si>
  <si>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</si>
  <si>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</si>
  <si>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</si>
  <si>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</si>
  <si>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</si>
  <si>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</si>
  <si>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</si>
  <si>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</si>
  <si>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</si>
  <si>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r>
      <t>Zpět na Obsah</t>
    </r>
    <r>
      <rPr>
        <sz val="9"/>
        <rFont val="Calibri"/>
        <family val="2"/>
        <charset val="238"/>
        <scheme val="minor"/>
      </rPr>
      <t xml:space="preserve"> | 1.-12.měsíc | Onkologická klinika</t>
    </r>
  </si>
  <si>
    <t>/0</t>
  </si>
  <si>
    <t>Plnění rozpočtu v roce 2013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</si>
  <si>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</si>
  <si>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</si>
  <si>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</si>
  <si>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</si>
  <si>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</si>
  <si>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</si>
  <si>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paušál+TISS (LEK)</t>
  </si>
  <si>
    <t>50113006     léky - enter. a parenter. výživa (LEK)</t>
  </si>
  <si>
    <t>50113008     léky - krev.deriváty ZUL (TO)</t>
  </si>
  <si>
    <t>50113009     léky - RTG diagnostika ZUL (LEK)</t>
  </si>
  <si>
    <t>--</t>
  </si>
  <si>
    <t>50113013     léky (paušál) - antibiotika (LEK)</t>
  </si>
  <si>
    <t>50113014     léky (paušál) - antimykotika (LEK)</t>
  </si>
  <si>
    <t>50113016     léky - spotřeba v centrech (LEK)</t>
  </si>
  <si>
    <t>50113190     medicinální plyny</t>
  </si>
  <si>
    <t>50114     Krevní přípravky</t>
  </si>
  <si>
    <t>50114002     krevní přípravky</t>
  </si>
  <si>
    <t>50114003     plazma</t>
  </si>
  <si>
    <t>50115     Zdravotnické prostředky</t>
  </si>
  <si>
    <t>50115010     RTG materiál, filmy a chemikálie (sk.Z_504)</t>
  </si>
  <si>
    <t>50115020     diagnostika laboratorní-LEK (sk.Z_501)</t>
  </si>
  <si>
    <t>50115040     laboratorní materiál (sk.Z_505)</t>
  </si>
  <si>
    <t>50115050     obvazový materiál (sk.Z_502)</t>
  </si>
  <si>
    <t>50115060     ostatní ZPr - mimo níže uvedené (sk.Z_503)</t>
  </si>
  <si>
    <t>50115063     ostatní ZPr - vaky, sety (sk.Z_528)</t>
  </si>
  <si>
    <t>50115064     ostatní ZPr - šicí materiál (sk.Z_529)</t>
  </si>
  <si>
    <t>50115065     ostatní ZPr - vpichovací materiál (sk.Z_530)</t>
  </si>
  <si>
    <t>50115067     ostatní ZPr - rukavice (sk.Z_532)</t>
  </si>
  <si>
    <t>50115070     ostatní ZPr - katetry, stenty, porty (sk.Z_513)</t>
  </si>
  <si>
    <t>50116     Potraviny</t>
  </si>
  <si>
    <t>50116001     lůžk. pacienti</t>
  </si>
  <si>
    <t>50116002     lůžk. pacienti nad normu</t>
  </si>
  <si>
    <t>50116099     nápoje - horké dny (daň.neúčinné)</t>
  </si>
  <si>
    <t>50117     Všeobecný materiál</t>
  </si>
  <si>
    <t>50117001     všeobecný materiál (sk.V30,32,33,34,42,43,Z510)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</si>
  <si>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</si>
  <si>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</si>
  <si>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</si>
  <si>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</si>
  <si>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</si>
  <si>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</si>
  <si>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50117011     obalový mat. pro sterilizaci (sk.V20)</t>
  </si>
  <si>
    <t>50117015     IT - spotřební materiál (sk. P37, 48)</t>
  </si>
  <si>
    <t>50117020     všeob.mat. - nábytek (V30) do 1tis.</t>
  </si>
  <si>
    <t>50117022     všeob.mat. - kuchyň tech. (V33) od 1tis do 2999,99</t>
  </si>
  <si>
    <t>50117023     všeob.mat. - kancel.tech. (V34) od 1tis do 2999,99</t>
  </si>
  <si>
    <t>50117024     všeob.mat. - ostatní-vyjímky (V44) od 0,01 do 999,99</t>
  </si>
  <si>
    <t>50118     Náhradní díly</t>
  </si>
  <si>
    <t>50118001     ND - ostatní (všeob.sklad) (sk.V38)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</si>
  <si>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</si>
  <si>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</si>
  <si>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</si>
  <si>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</si>
  <si>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</si>
  <si>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</si>
  <si>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</si>
  <si>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50119090     OOPP pro pacienty a doprovod (sk.T11)</t>
  </si>
  <si>
    <t>50119092     pokojový textil (sk. T15)</t>
  </si>
  <si>
    <t>50119099     netkaný textil (sk.T18)</t>
  </si>
  <si>
    <t>50180     Materiál z darů, FKSP</t>
  </si>
  <si>
    <t>50180000     spotř.nák.- z fin. darů</t>
  </si>
  <si>
    <t>50180001     věcné dary</t>
  </si>
  <si>
    <t>50210     Spotřeba energie</t>
  </si>
  <si>
    <t>50210071     elektřina</t>
  </si>
  <si>
    <t>50210072     vodné, stočné</t>
  </si>
  <si>
    <t>50210073     pára</t>
  </si>
  <si>
    <t>51     Služby</t>
  </si>
  <si>
    <t>51101     Budovy</t>
  </si>
  <si>
    <t>51101025     opravy budov - správa budov</t>
  </si>
  <si>
    <t>51102     Technika</t>
  </si>
  <si>
    <t>51102021     opravy zdrav.techniky</t>
  </si>
  <si>
    <t>51102022     opravy - Úsek inf.systémů</t>
  </si>
  <si>
    <t>51102023     opravy ostatní techniky</t>
  </si>
  <si>
    <t>51102024     běžná údržba - správa budov</t>
  </si>
  <si>
    <t>51102025     běžná údržba - hl.energetik</t>
  </si>
  <si>
    <t>51102026     opravy STA rozvodů (tel.antény) - odb.inf.</t>
  </si>
  <si>
    <t>51201     Cestovné zaměstnanců-tuzemské</t>
  </si>
  <si>
    <t>51201000     cestovné z mezd</t>
  </si>
  <si>
    <t>51201001     cestovné tuzemské (pokl.)</t>
  </si>
  <si>
    <t>51203     Cestovné zaměstnanců-zahraniční</t>
  </si>
  <si>
    <t>51203000     cestovné zahr. - mzdy</t>
  </si>
  <si>
    <t>513     Náklady na reprezentaci</t>
  </si>
  <si>
    <t>51399     Náklady na reprezentaci (daň.neúč.)</t>
  </si>
  <si>
    <t>51399002     ve vlastní režii</t>
  </si>
  <si>
    <t>51801     Přepravné</t>
  </si>
  <si>
    <t>51801000     přepravné-lab. vzorky,...</t>
  </si>
  <si>
    <t>51802     Spoje</t>
  </si>
  <si>
    <t>51802001     poštovné</t>
  </si>
  <si>
    <t>51802002     spotřeba cenin (známky, kolky)</t>
  </si>
  <si>
    <t>51802003     spoje - telekom.styk</t>
  </si>
  <si>
    <t>51804     Nájemné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</si>
  <si>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</si>
  <si>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</si>
  <si>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</si>
  <si>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</si>
  <si>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</si>
  <si>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 (MW DIAS)</t>
  </si>
  <si>
    <t>51806004     popl. za DDD a ostatní služby</t>
  </si>
  <si>
    <t>51806005     odpad (SITA - 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</si>
  <si>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</si>
  <si>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</si>
  <si>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</si>
  <si>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</si>
  <si>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</si>
  <si>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</si>
  <si>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51809     Náklady za poplatky na bankovní služby</t>
  </si>
  <si>
    <t>51809001     ČS - poplatky za vedení účtu</t>
  </si>
  <si>
    <t>51874     Ostatní služby</t>
  </si>
  <si>
    <t>51874011     zkoušky kvality</t>
  </si>
  <si>
    <t>51874018     propagace, reklama, tisk (TM)</t>
  </si>
  <si>
    <t>521     Mzdové náklady</t>
  </si>
  <si>
    <t>52111     Hrubé mzdy</t>
  </si>
  <si>
    <t>52111000     hrubé mzdy</t>
  </si>
  <si>
    <t>52112     Placené služby</t>
  </si>
  <si>
    <t>52112000     placené služby</t>
  </si>
  <si>
    <t>52113     Refundace</t>
  </si>
  <si>
    <t>52113000     refundace</t>
  </si>
  <si>
    <t>52121     OON - dohody</t>
  </si>
  <si>
    <t>52121000     OON - dohody</t>
  </si>
  <si>
    <t>52125     Odstupné</t>
  </si>
  <si>
    <t>52125000     odstupné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</si>
  <si>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</si>
  <si>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</si>
  <si>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</si>
  <si>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</si>
  <si>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</si>
  <si>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</si>
  <si>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</si>
  <si>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52413     Refundace - zdravotní pojištění</t>
  </si>
  <si>
    <t>52413000     refundace - zdravotní pojištění</t>
  </si>
  <si>
    <t>52414     Refundace - sociální pojištění</t>
  </si>
  <si>
    <t>52414000     refundace - sociální pojištění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</si>
  <si>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</si>
  <si>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</si>
  <si>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</si>
  <si>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</si>
  <si>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541     Smluvní pokuty a úroky z prodlení</t>
  </si>
  <si>
    <t>54102     Sankce za překročení regul.léčiv a PZT</t>
  </si>
  <si>
    <t>54102002     preskripce L a PZT - min. rok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</si>
  <si>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</si>
  <si>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</si>
  <si>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</si>
  <si>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</si>
  <si>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</si>
  <si>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</si>
  <si>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54924     Ostatní výplaty fyzickým osobám</t>
  </si>
  <si>
    <t>54924001     odškod.zaměst. - prac.úraz,...</t>
  </si>
  <si>
    <t>54925     Ostatní výplaty fyzickým osobám(OPMČ)</t>
  </si>
  <si>
    <t>54925000     odškodn.-náhr.mzdy zam.(OPMČ)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</si>
  <si>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</si>
  <si>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</si>
  <si>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</si>
  <si>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</si>
  <si>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54999     Přípěvky a poplatky(daň.neúčinné)</t>
  </si>
  <si>
    <t>54999001     zaměstnanecký benefit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</si>
  <si>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</si>
  <si>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</si>
  <si>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</si>
  <si>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</si>
  <si>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</si>
  <si>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</si>
  <si>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</si>
  <si>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</si>
  <si>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55110015     odpisy DHM - ostatní z dotací</t>
  </si>
  <si>
    <t>558    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</si>
  <si>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</si>
  <si>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</si>
  <si>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</si>
  <si>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55802002     DDHM - ostatní provozní technika (sk.V_35)</t>
  </si>
  <si>
    <t>55802003     DDHM - kacelářská technika (sk.V_37)</t>
  </si>
  <si>
    <t>55804     DDHM - výpočetní technika</t>
  </si>
  <si>
    <t>55804001     DDHM - výpočetní technika (sk.P_35)</t>
  </si>
  <si>
    <t>55805     DDHM - inventář</t>
  </si>
  <si>
    <t>55805002     DDHM - nábytek (sk.V_31)</t>
  </si>
  <si>
    <t>55805081     DDHM - inventář (finanční dary)</t>
  </si>
  <si>
    <t>55806     DDHM ostatní</t>
  </si>
  <si>
    <t>55806001     DDHM - ostatní, razítka (sk.V_47, V_112)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</si>
  <si>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</si>
  <si>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</si>
  <si>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</si>
  <si>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</si>
  <si>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</si>
  <si>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</si>
  <si>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</si>
  <si>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</si>
  <si>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</si>
  <si>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</si>
  <si>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</si>
  <si>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</si>
  <si>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</si>
  <si>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</si>
  <si>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</si>
  <si>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</si>
  <si>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</si>
  <si>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</si>
  <si>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</si>
  <si>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60245     Fakturace ZP - běžný rok (paušál)   OZPI</t>
  </si>
  <si>
    <t>60245400     tržby VZP za zdrav.péči - paušál</t>
  </si>
  <si>
    <t>60245401     tržby ostatní ZP za zdrav.péči - paušál</t>
  </si>
  <si>
    <t>60245414     tržby VZP za léky v centrech - paušál</t>
  </si>
  <si>
    <t>60245415     tržby ostat.ZP za léky v centrech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</si>
  <si>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</si>
  <si>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</si>
  <si>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</si>
  <si>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</si>
  <si>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</si>
  <si>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</si>
  <si>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</si>
  <si>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64804     Čerpání FRM</t>
  </si>
  <si>
    <t>64804000     čerpání FRM - na opravy a udržování</t>
  </si>
  <si>
    <t>64804221     čerp. FRM - opravy ZT</t>
  </si>
  <si>
    <t>64804222     čerp. FRM - opravy VT</t>
  </si>
  <si>
    <t>64804223     čerp. FRM - opravy ost. techn.</t>
  </si>
  <si>
    <t>64804224     čerp. FRM - údržba OSB</t>
  </si>
  <si>
    <t>64804225     čerp. FRM - údržba OHE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</si>
  <si>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</si>
  <si>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</si>
  <si>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</si>
  <si>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</si>
  <si>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64924439     klinické hodnocení - tuzemci (81xx)</t>
  </si>
  <si>
    <t>64924440     klinické hodnocení - EU (81xx)</t>
  </si>
  <si>
    <t>64924441     klinické hodnocení - 3.země (81xx)</t>
  </si>
  <si>
    <t>64924442     telekom.služby, soukr. hovory</t>
  </si>
  <si>
    <t>64924459     školení, stáže, odb. semináře, konference</t>
  </si>
  <si>
    <t>64980     Věcné dary</t>
  </si>
  <si>
    <t>64980001     věcné dary</t>
  </si>
  <si>
    <t>66     Finanční výnosy</t>
  </si>
  <si>
    <t>662     Úroky</t>
  </si>
  <si>
    <t>66200     Úroky - ostatní</t>
  </si>
  <si>
    <t>66200001     úroky z běžného účtu</t>
  </si>
  <si>
    <t>663     Kurzové zisky</t>
  </si>
  <si>
    <t>66300     Kurzové zisky</t>
  </si>
  <si>
    <t>66300001     kurzové zisky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</si>
  <si>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</si>
  <si>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</si>
  <si>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</si>
  <si>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67101000     transfery MZ - ostatní</t>
  </si>
  <si>
    <t>67120001     výnosy k úč.403 06 (k úč.551 odpisy) - finanční dary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</si>
  <si>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</si>
  <si>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</si>
  <si>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</si>
  <si>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</si>
  <si>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</si>
  <si>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</si>
  <si>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</si>
  <si>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</si>
  <si>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</si>
  <si>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</si>
  <si>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</si>
  <si>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</si>
  <si>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79910003     výkony PACS - přeúčtování nákl. (z 9087)</t>
  </si>
  <si>
    <t>79920     VPN - mezistřediskové převody</t>
  </si>
  <si>
    <t>79920000     mezistřediskové převody</t>
  </si>
  <si>
    <t>79920001     převody - agregované výkony laboratoří</t>
  </si>
  <si>
    <t>79920004     převody - klinické studie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</si>
  <si>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</si>
  <si>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</si>
  <si>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</si>
  <si>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</si>
  <si>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</si>
  <si>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</si>
  <si>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</si>
  <si>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89920004     převody - klinické studie</t>
  </si>
  <si>
    <t>21</t>
  </si>
  <si>
    <t/>
  </si>
  <si>
    <t>Onkologická klinika</t>
  </si>
  <si>
    <t>50113001</t>
  </si>
  <si>
    <t>Lékárna - léčiva</t>
  </si>
  <si>
    <t>50113006</t>
  </si>
  <si>
    <t>Lékárna - enterární výživa</t>
  </si>
  <si>
    <t>50113008</t>
  </si>
  <si>
    <t>393 TO krevní deriváty IVLP (112 01 003)</t>
  </si>
  <si>
    <t>50113013</t>
  </si>
  <si>
    <t>Lékárna - antibiotika</t>
  </si>
  <si>
    <t>50113014</t>
  </si>
  <si>
    <t>Lékárna - antimykotika</t>
  </si>
  <si>
    <t>50113016</t>
  </si>
  <si>
    <t>Lékárna - centrové léky</t>
  </si>
  <si>
    <t>SumaKL</t>
  </si>
  <si>
    <t>2111</t>
  </si>
  <si>
    <t>Onkologická klinika, lůžkové oddělení 42A</t>
  </si>
  <si>
    <t>SumaNS</t>
  </si>
  <si>
    <t>mezeraNS</t>
  </si>
  <si>
    <t>2112</t>
  </si>
  <si>
    <t>Onkologická klinika, lůžkové oddělení 42B</t>
  </si>
  <si>
    <t>2113</t>
  </si>
  <si>
    <t>Onkologická klinika, lůžkové oddělení 42C</t>
  </si>
  <si>
    <t>2121</t>
  </si>
  <si>
    <t>Onkologická klinika, ambulance + mamol. poradna</t>
  </si>
  <si>
    <t>2151</t>
  </si>
  <si>
    <t>Onkologická klinika, ozařovny-přístrojové pracoviš</t>
  </si>
  <si>
    <t>2152</t>
  </si>
  <si>
    <t>Radiační onkologie - brachyterapie</t>
  </si>
  <si>
    <t>2194</t>
  </si>
  <si>
    <t>Onkologická klinika, centrum  - onkologie</t>
  </si>
  <si>
    <t>102592</t>
  </si>
  <si>
    <t>2592</t>
  </si>
  <si>
    <t>MILURIT</t>
  </si>
  <si>
    <t>TBL 50X100MG</t>
  </si>
  <si>
    <t>103801</t>
  </si>
  <si>
    <t>3801</t>
  </si>
  <si>
    <t>CONCOR COR 2.5 MG</t>
  </si>
  <si>
    <t>TBL OBD 28X2.5MG</t>
  </si>
  <si>
    <t>110604</t>
  </si>
  <si>
    <t>10604</t>
  </si>
  <si>
    <t>LORISTA   50 MG tbl.</t>
  </si>
  <si>
    <t>POR TBLFLM 28X50MG</t>
  </si>
  <si>
    <t>110680</t>
  </si>
  <si>
    <t>10680</t>
  </si>
  <si>
    <t>CORYOL 12,5</t>
  </si>
  <si>
    <t>POR TBLNOB30X12.5MG</t>
  </si>
  <si>
    <t>113316</t>
  </si>
  <si>
    <t>13316</t>
  </si>
  <si>
    <t>LUSOPRESS</t>
  </si>
  <si>
    <t>TBL 28X20MG</t>
  </si>
  <si>
    <t>117187</t>
  </si>
  <si>
    <t>17187</t>
  </si>
  <si>
    <t>NIMESIL</t>
  </si>
  <si>
    <t>PORGRASUS30X100MG-S</t>
  </si>
  <si>
    <t>120132</t>
  </si>
  <si>
    <t>20132</t>
  </si>
  <si>
    <t>CIPRALEX 10 MG</t>
  </si>
  <si>
    <t>POR TBL FLM 28X10MG</t>
  </si>
  <si>
    <t>126554</t>
  </si>
  <si>
    <t>26554</t>
  </si>
  <si>
    <t>MICARDIS 80 MG</t>
  </si>
  <si>
    <t>POR TBL NOB 28X80MG</t>
  </si>
  <si>
    <t>131739</t>
  </si>
  <si>
    <t>31739</t>
  </si>
  <si>
    <t>HELICID « 40 INF. LYOF.1X40MG</t>
  </si>
  <si>
    <t>145273</t>
  </si>
  <si>
    <t>45273</t>
  </si>
  <si>
    <t>ENAP 5MG</t>
  </si>
  <si>
    <t>TBL 30X5MG</t>
  </si>
  <si>
    <t>147478</t>
  </si>
  <si>
    <t>47478</t>
  </si>
  <si>
    <t>LORADUR MITE</t>
  </si>
  <si>
    <t>POR TBL NOB 50</t>
  </si>
  <si>
    <t>150309</t>
  </si>
  <si>
    <t>50309</t>
  </si>
  <si>
    <t>TULIP 10 MG POTAHOVANÉ TABLETY</t>
  </si>
  <si>
    <t>POR TBL FLM 30X10MG</t>
  </si>
  <si>
    <t>159942</t>
  </si>
  <si>
    <t>59942</t>
  </si>
  <si>
    <t>PROPANORM 150MG</t>
  </si>
  <si>
    <t>TBL OBD 50X150MG</t>
  </si>
  <si>
    <t>191003</t>
  </si>
  <si>
    <t>91003</t>
  </si>
  <si>
    <t>RYTMONORM 150MG</t>
  </si>
  <si>
    <t>TBL 50X150MG</t>
  </si>
  <si>
    <t>194164</t>
  </si>
  <si>
    <t>94164</t>
  </si>
  <si>
    <t>CONCOR</t>
  </si>
  <si>
    <t>TBL FC 30X5MG</t>
  </si>
  <si>
    <t>194804</t>
  </si>
  <si>
    <t>94804</t>
  </si>
  <si>
    <t>MODURETIC</t>
  </si>
  <si>
    <t>POR TBL NOB 30</t>
  </si>
  <si>
    <t>845090</t>
  </si>
  <si>
    <t>109411</t>
  </si>
  <si>
    <t>NOLPAZA 40 MG ENTEROSOLVENTNÍ TABLETY</t>
  </si>
  <si>
    <t>POR TBL ENT 28X40MG</t>
  </si>
  <si>
    <t>845242</t>
  </si>
  <si>
    <t>109409</t>
  </si>
  <si>
    <t>POR TBL ENT 14X40MG</t>
  </si>
  <si>
    <t>845592</t>
  </si>
  <si>
    <t>114287</t>
  </si>
  <si>
    <t>APO-CITAL 20 MG</t>
  </si>
  <si>
    <t>POR TBL FLM 30X20MG</t>
  </si>
  <si>
    <t>848569</t>
  </si>
  <si>
    <t>163137</t>
  </si>
  <si>
    <t>VASOCARDIN 50</t>
  </si>
  <si>
    <t>POR TBL NOB 50X50MG</t>
  </si>
  <si>
    <t>111254</t>
  </si>
  <si>
    <t>FINAJELF 5 MG POTAHOVANÉ TABLETY</t>
  </si>
  <si>
    <t>POR TBL FLM 30X5MG</t>
  </si>
  <si>
    <t>117190</t>
  </si>
  <si>
    <t>17190</t>
  </si>
  <si>
    <t>LACTULOSA BIOMEDICA</t>
  </si>
  <si>
    <t>POR SIR 250ML 50%</t>
  </si>
  <si>
    <t>123746</t>
  </si>
  <si>
    <t>23746</t>
  </si>
  <si>
    <t>GLUCOPHAGE XR</t>
  </si>
  <si>
    <t>POR TBL PRO30X500MG</t>
  </si>
  <si>
    <t>132970</t>
  </si>
  <si>
    <t>32970</t>
  </si>
  <si>
    <t>BISOPROLOL-RATIOPHARM 10 MG</t>
  </si>
  <si>
    <t>POR TBL NOB 30X10MG</t>
  </si>
  <si>
    <t>125835</t>
  </si>
  <si>
    <t>25835</t>
  </si>
  <si>
    <t>KEPPRA 500 MG</t>
  </si>
  <si>
    <t>POR TBL FLM50X500MG</t>
  </si>
  <si>
    <t>196056</t>
  </si>
  <si>
    <t>96056</t>
  </si>
  <si>
    <t>RANISAN</t>
  </si>
  <si>
    <t>TBL OBD 30X150MG</t>
  </si>
  <si>
    <t>159072</t>
  </si>
  <si>
    <t>59072</t>
  </si>
  <si>
    <t>MOVALIS 15MG</t>
  </si>
  <si>
    <t>TBL 20X15MG</t>
  </si>
  <si>
    <t>194948</t>
  </si>
  <si>
    <t>94948</t>
  </si>
  <si>
    <t>SEROPRAM</t>
  </si>
  <si>
    <t>TBL OBD 28X20MG</t>
  </si>
  <si>
    <t>164798</t>
  </si>
  <si>
    <t>64798</t>
  </si>
  <si>
    <t>KAMIREN 2</t>
  </si>
  <si>
    <t>TBL 30X2MG</t>
  </si>
  <si>
    <t>395810</t>
  </si>
  <si>
    <t>139065</t>
  </si>
  <si>
    <t>DOXORUBICIN-TEVA 0.2%</t>
  </si>
  <si>
    <t>INJ SOL 1X50MG/25ML</t>
  </si>
  <si>
    <t>845493</t>
  </si>
  <si>
    <t>105844</t>
  </si>
  <si>
    <t>MIRTAZAPIN ORION 15 MG</t>
  </si>
  <si>
    <t>POR TBL DIS 30X15MG</t>
  </si>
  <si>
    <t>395853</t>
  </si>
  <si>
    <t>139066</t>
  </si>
  <si>
    <t>DOXORUBICIN-TEVA 0,2%</t>
  </si>
  <si>
    <t>INJ SOL 1X200MG/100ML</t>
  </si>
  <si>
    <t>850491</t>
  </si>
  <si>
    <t>163318</t>
  </si>
  <si>
    <t>CISPLATIN HOSPIRA 0,5 MG/ML</t>
  </si>
  <si>
    <t>INF CNC SOL 1X100ML/50MG</t>
  </si>
  <si>
    <t>142773</t>
  </si>
  <si>
    <t>42773</t>
  </si>
  <si>
    <t>CORYOL 6,25</t>
  </si>
  <si>
    <t>PORTBLNOB 30X6.25MG</t>
  </si>
  <si>
    <t>848273</t>
  </si>
  <si>
    <t>125298</t>
  </si>
  <si>
    <t>CALCIUMFOLINAT EBEWE 10 MG/ML</t>
  </si>
  <si>
    <t>INJ SOL 1X10ML/100MG</t>
  </si>
  <si>
    <t>176380</t>
  </si>
  <si>
    <t>76380</t>
  </si>
  <si>
    <t>RHEFLUIN</t>
  </si>
  <si>
    <t>TBL 30</t>
  </si>
  <si>
    <t>103079</t>
  </si>
  <si>
    <t>3079</t>
  </si>
  <si>
    <t>UNIPRES 10</t>
  </si>
  <si>
    <t>TBL 30X10MG</t>
  </si>
  <si>
    <t>123523</t>
  </si>
  <si>
    <t>23523</t>
  </si>
  <si>
    <t>FENOFIX 200 MG</t>
  </si>
  <si>
    <t>POR CPS DUR 30X200MG</t>
  </si>
  <si>
    <t>132504</t>
  </si>
  <si>
    <t>32504</t>
  </si>
  <si>
    <t>DAPRIL 20</t>
  </si>
  <si>
    <t>POR TBL NOB 30X20MG</t>
  </si>
  <si>
    <t>16972</t>
  </si>
  <si>
    <t>ANZATAX 6 MG/ML</t>
  </si>
  <si>
    <t>INF CNC SOL 1X5ML/30MG</t>
  </si>
  <si>
    <t>16975</t>
  </si>
  <si>
    <t>INF CNC SOL 1X50ML/300MG</t>
  </si>
  <si>
    <t>163196</t>
  </si>
  <si>
    <t>CARBOPLATIN HOSPIRA 10 MG/ML INJEKČNÍ ROZTOK</t>
  </si>
  <si>
    <t>INJ SOL 1X5ML/50MG</t>
  </si>
  <si>
    <t>163197</t>
  </si>
  <si>
    <t>INJ SOL 1X15ML/150MG</t>
  </si>
  <si>
    <t>163198</t>
  </si>
  <si>
    <t>INJ SOL 1X45ML/450MG</t>
  </si>
  <si>
    <t>163199</t>
  </si>
  <si>
    <t>INJ SOL 1X60ML/600MG</t>
  </si>
  <si>
    <t>184316</t>
  </si>
  <si>
    <t>GEMCITABIN TEVA 40 MG/ML</t>
  </si>
  <si>
    <t>INF CNC SOL 1X5ML/200MG</t>
  </si>
  <si>
    <t>184317</t>
  </si>
  <si>
    <t>INF CNC SOL 1X25ML/1000MG</t>
  </si>
  <si>
    <t>500971</t>
  </si>
  <si>
    <t>1</t>
  </si>
  <si>
    <t>Cisplatin Accord 1mg/ml</t>
  </si>
  <si>
    <t>inf. konc. sol. 1x100ml</t>
  </si>
  <si>
    <t>127909</t>
  </si>
  <si>
    <t>DOCETAXEL HOSPIRA 10 MG/ML KONCENTRÁT PRO PŘÍPRAVU</t>
  </si>
  <si>
    <t>INF CNC SOL 1X2ML/20MG</t>
  </si>
  <si>
    <t>127910</t>
  </si>
  <si>
    <t>INF CNC SOL 1X8ML/80MG</t>
  </si>
  <si>
    <t>184318</t>
  </si>
  <si>
    <t>INF CNC SOL 1X50ML/2000MG</t>
  </si>
  <si>
    <t>112665</t>
  </si>
  <si>
    <t>12665</t>
  </si>
  <si>
    <t>5-FLUOROURACIL EBEWE</t>
  </si>
  <si>
    <t>INJ 1X10ML/500MG</t>
  </si>
  <si>
    <t>112666</t>
  </si>
  <si>
    <t>12666</t>
  </si>
  <si>
    <t>INJ 1X20ML/1000MG</t>
  </si>
  <si>
    <t>112667</t>
  </si>
  <si>
    <t>12667</t>
  </si>
  <si>
    <t>INJ 1X100ML/5000MG</t>
  </si>
  <si>
    <t>132615</t>
  </si>
  <si>
    <t>ARIMIDEX</t>
  </si>
  <si>
    <t>POR TBL FLM 28X1MG</t>
  </si>
  <si>
    <t>151981</t>
  </si>
  <si>
    <t>51981</t>
  </si>
  <si>
    <t>OLTAR 6 MG</t>
  </si>
  <si>
    <t>POR TBL NOB 30X6MG</t>
  </si>
  <si>
    <t>156055</t>
  </si>
  <si>
    <t>56055</t>
  </si>
  <si>
    <t>INJ 1X5ML/250MG</t>
  </si>
  <si>
    <t>156846</t>
  </si>
  <si>
    <t>56846</t>
  </si>
  <si>
    <t>TRAMAL RETARD 200</t>
  </si>
  <si>
    <t>TBL RET 10X200MG</t>
  </si>
  <si>
    <t>180537</t>
  </si>
  <si>
    <t>80537</t>
  </si>
  <si>
    <t>QUAMATEL 20MG</t>
  </si>
  <si>
    <t>184791</t>
  </si>
  <si>
    <t>OXALIPLATIN KABI 5 MG/ML KONCENTRÁT PRO PŘÍPRAVU I</t>
  </si>
  <si>
    <t>INF CNC SOL 1X40ML</t>
  </si>
  <si>
    <t>394906</t>
  </si>
  <si>
    <t>Dacarbazin Medac</t>
  </si>
  <si>
    <t>inj. sicc. 10x200mg</t>
  </si>
  <si>
    <t>500570</t>
  </si>
  <si>
    <t>ZARZIO 48 MU/0,5 ML</t>
  </si>
  <si>
    <t>INJ+INF SOL 5X0.5ML</t>
  </si>
  <si>
    <t>849578</t>
  </si>
  <si>
    <t>149480</t>
  </si>
  <si>
    <t>ZYLLT 75 MG</t>
  </si>
  <si>
    <t>POR TBL FLM 28X75MG</t>
  </si>
  <si>
    <t>187425</t>
  </si>
  <si>
    <t>LETROX 50</t>
  </si>
  <si>
    <t>POR TBL NOB 100X50RG II</t>
  </si>
  <si>
    <t>O</t>
  </si>
  <si>
    <t>51366</t>
  </si>
  <si>
    <t>CHLORID SODNÝ 0,9% BRAUN</t>
  </si>
  <si>
    <t>INF SOL 20X100MLPELAH</t>
  </si>
  <si>
    <t>31915</t>
  </si>
  <si>
    <t>GLUKÓZA 10 BRAUN</t>
  </si>
  <si>
    <t>INF SOL 10X500ML-PE</t>
  </si>
  <si>
    <t>47244</t>
  </si>
  <si>
    <t>GLUKÓZA 5 BRAUN</t>
  </si>
  <si>
    <t>51367</t>
  </si>
  <si>
    <t>INF SOL 10X250MLPELAH</t>
  </si>
  <si>
    <t>51383</t>
  </si>
  <si>
    <t>INF SOL 10X500MLPELAH</t>
  </si>
  <si>
    <t>96414</t>
  </si>
  <si>
    <t>GENTAMICIN LEK 80 MG/2 ML</t>
  </si>
  <si>
    <t>INJ SOL 10X2ML/80MG</t>
  </si>
  <si>
    <t>100168</t>
  </si>
  <si>
    <t>168</t>
  </si>
  <si>
    <t>HYDROCHLOROTHIAZID LECIVA</t>
  </si>
  <si>
    <t>TBL 20X25MG</t>
  </si>
  <si>
    <t>100269</t>
  </si>
  <si>
    <t>269</t>
  </si>
  <si>
    <t>PREDNISON 5 LECIVA</t>
  </si>
  <si>
    <t>TBL 20X5MG</t>
  </si>
  <si>
    <t>100362</t>
  </si>
  <si>
    <t>362</t>
  </si>
  <si>
    <t>ADRENALIN LECIVA</t>
  </si>
  <si>
    <t>INJ 5X1ML/1MG</t>
  </si>
  <si>
    <t>100498</t>
  </si>
  <si>
    <t>498</t>
  </si>
  <si>
    <t>MAGNESIUM SULFURICUM BIOTIKA</t>
  </si>
  <si>
    <t>INJ 5X10ML 10%</t>
  </si>
  <si>
    <t>100499</t>
  </si>
  <si>
    <t>499</t>
  </si>
  <si>
    <t>INJ 5X10ML 20%</t>
  </si>
  <si>
    <t>100502</t>
  </si>
  <si>
    <t>502</t>
  </si>
  <si>
    <t>MESOCAIN</t>
  </si>
  <si>
    <t>INJ 10X10ML 1%</t>
  </si>
  <si>
    <t>100610</t>
  </si>
  <si>
    <t>610</t>
  </si>
  <si>
    <t>SYNTOPHYLLIN</t>
  </si>
  <si>
    <t>INJ 5X10ML/240MG</t>
  </si>
  <si>
    <t>100720</t>
  </si>
  <si>
    <t>720</t>
  </si>
  <si>
    <t>KANAVIT</t>
  </si>
  <si>
    <t>GTT 1X5ML 20MG/ML</t>
  </si>
  <si>
    <t>100802</t>
  </si>
  <si>
    <t>802</t>
  </si>
  <si>
    <t>OPHTHALMO-SEPTONEX</t>
  </si>
  <si>
    <t>GTT OPH 1X10ML</t>
  </si>
  <si>
    <t>100835</t>
  </si>
  <si>
    <t>835</t>
  </si>
  <si>
    <t>CALCIUM PANTHOTEN. SLOVAKOFARMA</t>
  </si>
  <si>
    <t>UNG 1X30GM</t>
  </si>
  <si>
    <t>100843</t>
  </si>
  <si>
    <t>843</t>
  </si>
  <si>
    <t>DERMAZULEN</t>
  </si>
  <si>
    <t>100876</t>
  </si>
  <si>
    <t>876</t>
  </si>
  <si>
    <t>UNG OPH 1X5GM</t>
  </si>
  <si>
    <t>101125</t>
  </si>
  <si>
    <t>1125</t>
  </si>
  <si>
    <t>MORPHIN BIOTIKA 1%</t>
  </si>
  <si>
    <t>INJ 10X1ML/10MG</t>
  </si>
  <si>
    <t>101290</t>
  </si>
  <si>
    <t>1290</t>
  </si>
  <si>
    <t>DIAPREL MR</t>
  </si>
  <si>
    <t>TBL RET 60X30MG</t>
  </si>
  <si>
    <t>101710</t>
  </si>
  <si>
    <t>1710</t>
  </si>
  <si>
    <t>MILURIT 300</t>
  </si>
  <si>
    <t>TBL 30X300MG</t>
  </si>
  <si>
    <t>102133</t>
  </si>
  <si>
    <t>2133</t>
  </si>
  <si>
    <t>FUROSEMID BIOTIKA</t>
  </si>
  <si>
    <t>INJ 5X2ML/20MG</t>
  </si>
  <si>
    <t>102477</t>
  </si>
  <si>
    <t>2477</t>
  </si>
  <si>
    <t>DIAZEPAM SLOVAKOFARMA</t>
  </si>
  <si>
    <t>102478</t>
  </si>
  <si>
    <t>2478</t>
  </si>
  <si>
    <t>TBL 20X10MG</t>
  </si>
  <si>
    <t>102479</t>
  </si>
  <si>
    <t>2479</t>
  </si>
  <si>
    <t>DITHIADEN</t>
  </si>
  <si>
    <t>TBL 20X2MG</t>
  </si>
  <si>
    <t>102486</t>
  </si>
  <si>
    <t>2486</t>
  </si>
  <si>
    <t>KALIUM CHLORATUM LECIVA 7.5%</t>
  </si>
  <si>
    <t>INJ 5X10ML 7.5%</t>
  </si>
  <si>
    <t>102537</t>
  </si>
  <si>
    <t>2537</t>
  </si>
  <si>
    <t>HALOPERIDOL</t>
  </si>
  <si>
    <t>TBL 50X1.5MG</t>
  </si>
  <si>
    <t>102538</t>
  </si>
  <si>
    <t>2538</t>
  </si>
  <si>
    <t>INJ 5X1ML/5MG</t>
  </si>
  <si>
    <t>102679</t>
  </si>
  <si>
    <t>2679</t>
  </si>
  <si>
    <t>BERODUAL N</t>
  </si>
  <si>
    <t>INH SOL PSS 200DÁV</t>
  </si>
  <si>
    <t>102785</t>
  </si>
  <si>
    <t>2785</t>
  </si>
  <si>
    <t>FUROSEMID SLOVAKOFARMA FORTE</t>
  </si>
  <si>
    <t>TBL 10X250MG</t>
  </si>
  <si>
    <t>103542</t>
  </si>
  <si>
    <t>3542</t>
  </si>
  <si>
    <t>DIGOXIN 0.250 LECIVA</t>
  </si>
  <si>
    <t>TBL 30X0.25MG</t>
  </si>
  <si>
    <t>103550</t>
  </si>
  <si>
    <t>3550</t>
  </si>
  <si>
    <t>VEROSPIRON</t>
  </si>
  <si>
    <t>103575</t>
  </si>
  <si>
    <t>3575</t>
  </si>
  <si>
    <t>HEPAROID LECIVA</t>
  </si>
  <si>
    <t>103688</t>
  </si>
  <si>
    <t>3688</t>
  </si>
  <si>
    <t>SUPPOSITORIA GLYCERINI LECIVA</t>
  </si>
  <si>
    <t>SUP 10X2.35GM</t>
  </si>
  <si>
    <t>104343</t>
  </si>
  <si>
    <t>4343</t>
  </si>
  <si>
    <t>PARALEN</t>
  </si>
  <si>
    <t>SUP 5X500MG</t>
  </si>
  <si>
    <t>107981</t>
  </si>
  <si>
    <t>7981</t>
  </si>
  <si>
    <t>NOVALGIN</t>
  </si>
  <si>
    <t>INJ 10X2ML/1000MG</t>
  </si>
  <si>
    <t>109159</t>
  </si>
  <si>
    <t>9159</t>
  </si>
  <si>
    <t>HYLAK FORTE</t>
  </si>
  <si>
    <t>GTT 1X100ML</t>
  </si>
  <si>
    <t>109205</t>
  </si>
  <si>
    <t>9205</t>
  </si>
  <si>
    <t>ISOPTIN 80</t>
  </si>
  <si>
    <t>TBL OBD 50X80MG</t>
  </si>
  <si>
    <t>109847</t>
  </si>
  <si>
    <t>9847</t>
  </si>
  <si>
    <t>TORECAN</t>
  </si>
  <si>
    <t>SUP 6X6.5MG</t>
  </si>
  <si>
    <t>110151</t>
  </si>
  <si>
    <t>10151</t>
  </si>
  <si>
    <t>LOPERON CPS</t>
  </si>
  <si>
    <t>POR CPS DUR 10X2MG</t>
  </si>
  <si>
    <t>110502</t>
  </si>
  <si>
    <t>10502</t>
  </si>
  <si>
    <t>ENTEROL</t>
  </si>
  <si>
    <t>POR CPS DUR10X250MG</t>
  </si>
  <si>
    <t>111671</t>
  </si>
  <si>
    <t>11671</t>
  </si>
  <si>
    <t>PLASMALYTE ROZTOK</t>
  </si>
  <si>
    <t>INF SOL 10X1000ML</t>
  </si>
  <si>
    <t>112770</t>
  </si>
  <si>
    <t>12770</t>
  </si>
  <si>
    <t>YAL</t>
  </si>
  <si>
    <t>SOL 2X67.5ML</t>
  </si>
  <si>
    <t>112894</t>
  </si>
  <si>
    <t>12894</t>
  </si>
  <si>
    <t>AULIN</t>
  </si>
  <si>
    <t>GRA 15X100MG(SACKY)</t>
  </si>
  <si>
    <t>113808</t>
  </si>
  <si>
    <t>13808</t>
  </si>
  <si>
    <t>URSOSAN</t>
  </si>
  <si>
    <t>POR CPSDUR100X250MG</t>
  </si>
  <si>
    <t>114075</t>
  </si>
  <si>
    <t>14075</t>
  </si>
  <si>
    <t>DETRALEX</t>
  </si>
  <si>
    <t>POR TBL FLM 60</t>
  </si>
  <si>
    <t>114811</t>
  </si>
  <si>
    <t>14811</t>
  </si>
  <si>
    <t>KREON 25 000</t>
  </si>
  <si>
    <t>POR CPS DUR 50</t>
  </si>
  <si>
    <t>114937</t>
  </si>
  <si>
    <t>14937</t>
  </si>
  <si>
    <t>ROCALTROL 0.25 MCG</t>
  </si>
  <si>
    <t>POR CPSMOL30X0.25RG</t>
  </si>
  <si>
    <t>114957</t>
  </si>
  <si>
    <t>14957</t>
  </si>
  <si>
    <t>RIVOTRIL 0.5 MG</t>
  </si>
  <si>
    <t>TBL 50X0.5MG</t>
  </si>
  <si>
    <t>115140</t>
  </si>
  <si>
    <t>15140</t>
  </si>
  <si>
    <t>TARKA 240/4 MG TBL.</t>
  </si>
  <si>
    <t>POR TBL RET 28</t>
  </si>
  <si>
    <t>116462</t>
  </si>
  <si>
    <t>16462</t>
  </si>
  <si>
    <t>EXCIPIAL U LIPOLOTIO</t>
  </si>
  <si>
    <t>DRM EML 1X200ML</t>
  </si>
  <si>
    <t>117189</t>
  </si>
  <si>
    <t>17189</t>
  </si>
  <si>
    <t>KALIUM CHLORATUM BIOMEDICA</t>
  </si>
  <si>
    <t>POR TBLFLM100X500MG</t>
  </si>
  <si>
    <t>117992</t>
  </si>
  <si>
    <t>17992</t>
  </si>
  <si>
    <t>MAGNESII LACTICI 0.5 TBL.MVM</t>
  </si>
  <si>
    <t>PORTBLNOB100X0.5GM</t>
  </si>
  <si>
    <t>118304</t>
  </si>
  <si>
    <t>18304</t>
  </si>
  <si>
    <t>RINGERFUNDIN B.BRAUN</t>
  </si>
  <si>
    <t>INF SOL 10X500ML PE</t>
  </si>
  <si>
    <t>118630</t>
  </si>
  <si>
    <t>18630</t>
  </si>
  <si>
    <t>SIOFOR 1000</t>
  </si>
  <si>
    <t>POR TBLFLM60X1000MG</t>
  </si>
  <si>
    <t>119378</t>
  </si>
  <si>
    <t>19378</t>
  </si>
  <si>
    <t>FAKTU</t>
  </si>
  <si>
    <t>RCT SUP 20</t>
  </si>
  <si>
    <t>122134</t>
  </si>
  <si>
    <t>22134</t>
  </si>
  <si>
    <t>PERFALGAN 10 MG/ML</t>
  </si>
  <si>
    <t>INFSOL12X50ML/500MG</t>
  </si>
  <si>
    <t>124067</t>
  </si>
  <si>
    <t>HYDROCORTISON VUAB 100 MG</t>
  </si>
  <si>
    <t>INJ PLV SOL 1X100MG</t>
  </si>
  <si>
    <t>125365</t>
  </si>
  <si>
    <t>25365</t>
  </si>
  <si>
    <t>HELICID 20 ZENTIVA</t>
  </si>
  <si>
    <t>POR CPS ETD 28X20MG</t>
  </si>
  <si>
    <t>125366</t>
  </si>
  <si>
    <t>25366</t>
  </si>
  <si>
    <t>POR CPS ETD 90X20MG</t>
  </si>
  <si>
    <t>128816</t>
  </si>
  <si>
    <t>28816</t>
  </si>
  <si>
    <t>AERIUS 5 MG</t>
  </si>
  <si>
    <t>POR TBL DIS 30X5MG</t>
  </si>
  <si>
    <t>129384</t>
  </si>
  <si>
    <t>29384</t>
  </si>
  <si>
    <t>MICARDISPLUS 80/25 MG</t>
  </si>
  <si>
    <t>POR TBL NOB 28</t>
  </si>
  <si>
    <t>130434</t>
  </si>
  <si>
    <t>30434</t>
  </si>
  <si>
    <t>TBL 100X25MG</t>
  </si>
  <si>
    <t>132225</t>
  </si>
  <si>
    <t>32225</t>
  </si>
  <si>
    <t>BETALOC ZOK 25 MG</t>
  </si>
  <si>
    <t>TBL RET 28X25MG</t>
  </si>
  <si>
    <t>132393</t>
  </si>
  <si>
    <t>32393</t>
  </si>
  <si>
    <t>SPIRIVA</t>
  </si>
  <si>
    <t>INH PLV CPS 30X18RG</t>
  </si>
  <si>
    <t>132917</t>
  </si>
  <si>
    <t>32917</t>
  </si>
  <si>
    <t>PREDUCTAL MR</t>
  </si>
  <si>
    <t>POR TBL RET 60X35MG</t>
  </si>
  <si>
    <t>140122</t>
  </si>
  <si>
    <t>40122</t>
  </si>
  <si>
    <t>HYDROCORTISON VALEANT</t>
  </si>
  <si>
    <t>144303</t>
  </si>
  <si>
    <t>44303</t>
  </si>
  <si>
    <t>EUPHYLLIN CR N 100</t>
  </si>
  <si>
    <t>CPS RET 50X100MG</t>
  </si>
  <si>
    <t>144305</t>
  </si>
  <si>
    <t>44305</t>
  </si>
  <si>
    <t>EUPHYLLIN CR N 200</t>
  </si>
  <si>
    <t>CPS RET 50X200MG</t>
  </si>
  <si>
    <t>145244</t>
  </si>
  <si>
    <t>45244</t>
  </si>
  <si>
    <t>ISICOM 250MG</t>
  </si>
  <si>
    <t>TBL 100X275MG</t>
  </si>
  <si>
    <t>145310</t>
  </si>
  <si>
    <t>45310</t>
  </si>
  <si>
    <t>ANACID</t>
  </si>
  <si>
    <t>SUS 12X5ML(SACKY)</t>
  </si>
  <si>
    <t>145499</t>
  </si>
  <si>
    <t>45499</t>
  </si>
  <si>
    <t>BETALOC ZOK 100 MG</t>
  </si>
  <si>
    <t>TBL RET 30X100MG</t>
  </si>
  <si>
    <t>146755</t>
  </si>
  <si>
    <t>46755</t>
  </si>
  <si>
    <t>VEROSPIRON 50MG</t>
  </si>
  <si>
    <t>CPS 30X50MG</t>
  </si>
  <si>
    <t>147193</t>
  </si>
  <si>
    <t>47193</t>
  </si>
  <si>
    <t>HUMULIN R 100 M.J./ML</t>
  </si>
  <si>
    <t>INJ 1X10ML/1KU</t>
  </si>
  <si>
    <t>147195</t>
  </si>
  <si>
    <t>47195</t>
  </si>
  <si>
    <t>HUMULIN N 100 M.J./ML</t>
  </si>
  <si>
    <t>148578</t>
  </si>
  <si>
    <t>48578</t>
  </si>
  <si>
    <t>TIAPRIDAL</t>
  </si>
  <si>
    <t>POR TBLNOB 50X100MG</t>
  </si>
  <si>
    <t>148888</t>
  </si>
  <si>
    <t>48888</t>
  </si>
  <si>
    <t>ATARALGIN</t>
  </si>
  <si>
    <t>POR TBL NOB 20</t>
  </si>
  <si>
    <t>149012</t>
  </si>
  <si>
    <t>49012</t>
  </si>
  <si>
    <t>SOTAHEXAL 80</t>
  </si>
  <si>
    <t>POR TBL NOB 20X80MG</t>
  </si>
  <si>
    <t>149017</t>
  </si>
  <si>
    <t>49017</t>
  </si>
  <si>
    <t>GUTTALAX</t>
  </si>
  <si>
    <t>POR GTT SOL 1X15ML</t>
  </si>
  <si>
    <t>149560</t>
  </si>
  <si>
    <t>49560</t>
  </si>
  <si>
    <t>MOLSIHEXAL RETARD</t>
  </si>
  <si>
    <t>TBL RET 30X8MG</t>
  </si>
  <si>
    <t>150335</t>
  </si>
  <si>
    <t>50335</t>
  </si>
  <si>
    <t>ALGIFEN NEO</t>
  </si>
  <si>
    <t>POR GTT SOL 1X25ML</t>
  </si>
  <si>
    <t>151365</t>
  </si>
  <si>
    <t>51365</t>
  </si>
  <si>
    <t>CHLORID SODNÝ 0.9% BRAUN, REF. 395120</t>
  </si>
  <si>
    <t>INFSOL1X100ML-PELAH</t>
  </si>
  <si>
    <t>152266</t>
  </si>
  <si>
    <t>52266</t>
  </si>
  <si>
    <t>INFADOLAN</t>
  </si>
  <si>
    <t>DRM UNG 1X30GM</t>
  </si>
  <si>
    <t>155823</t>
  </si>
  <si>
    <t>55823</t>
  </si>
  <si>
    <t>TBL OBD 20X500MG</t>
  </si>
  <si>
    <t>155947</t>
  </si>
  <si>
    <t>55947</t>
  </si>
  <si>
    <t>OPHTAL LIQ 2X50ML</t>
  </si>
  <si>
    <t>156351</t>
  </si>
  <si>
    <t>56351</t>
  </si>
  <si>
    <t>PULMORAN</t>
  </si>
  <si>
    <t>SPC 20X1.5GM(SÁČKY)</t>
  </si>
  <si>
    <t>156504</t>
  </si>
  <si>
    <t>56504</t>
  </si>
  <si>
    <t>SIOFOR 850</t>
  </si>
  <si>
    <t>TBL OBD 60X850MG</t>
  </si>
  <si>
    <t>156808</t>
  </si>
  <si>
    <t>56808</t>
  </si>
  <si>
    <t>FURORESE 125</t>
  </si>
  <si>
    <t>TBL 50X125MG</t>
  </si>
  <si>
    <t>156848</t>
  </si>
  <si>
    <t>156923</t>
  </si>
  <si>
    <t>AQUA PRO INJECTIONE BRAUN</t>
  </si>
  <si>
    <t>INJ SOL 20X100ML-sklo</t>
  </si>
  <si>
    <t>156992</t>
  </si>
  <si>
    <t>56992</t>
  </si>
  <si>
    <t>CODEIN SLOVAKOFARMA 15MG</t>
  </si>
  <si>
    <t>TBL 10X15MG-BLISTR</t>
  </si>
  <si>
    <t>156993</t>
  </si>
  <si>
    <t>56993</t>
  </si>
  <si>
    <t>CODEIN SLOVAKOFARMA 30MG</t>
  </si>
  <si>
    <t>TBL 10X30MG-BLISTR</t>
  </si>
  <si>
    <t>157396</t>
  </si>
  <si>
    <t>57396</t>
  </si>
  <si>
    <t>ACC LONG</t>
  </si>
  <si>
    <t>TBL EFF 20X600MG</t>
  </si>
  <si>
    <t>157483</t>
  </si>
  <si>
    <t>57483</t>
  </si>
  <si>
    <t>CALCIUM RESONIUM</t>
  </si>
  <si>
    <t>PLV 1X300GM</t>
  </si>
  <si>
    <t>157586</t>
  </si>
  <si>
    <t>57586</t>
  </si>
  <si>
    <t>ESPUMISAN</t>
  </si>
  <si>
    <t>PORCPSMOL50X40MG-BL</t>
  </si>
  <si>
    <t>158037</t>
  </si>
  <si>
    <t>58037</t>
  </si>
  <si>
    <t>BETALOC ZOK 50MG</t>
  </si>
  <si>
    <t>TBL RET 30X50MG</t>
  </si>
  <si>
    <t>158041</t>
  </si>
  <si>
    <t>58041</t>
  </si>
  <si>
    <t>BETALOC ZOK 200 MG</t>
  </si>
  <si>
    <t>POR TBL PRO 30X200MG</t>
  </si>
  <si>
    <t>158425</t>
  </si>
  <si>
    <t>58425</t>
  </si>
  <si>
    <t>DOLMINA 50</t>
  </si>
  <si>
    <t>TBL OBD 30X50MG</t>
  </si>
  <si>
    <t>158827</t>
  </si>
  <si>
    <t>58827</t>
  </si>
  <si>
    <t>FORTRANS</t>
  </si>
  <si>
    <t>PLV 1X4(SACKY)</t>
  </si>
  <si>
    <t>166555</t>
  </si>
  <si>
    <t>66555</t>
  </si>
  <si>
    <t>MAGNOSOLV</t>
  </si>
  <si>
    <t>GRA 30X6.1GM(SACKY)</t>
  </si>
  <si>
    <t>175631</t>
  </si>
  <si>
    <t>75631</t>
  </si>
  <si>
    <t>DICLOFENAC AL RETARD</t>
  </si>
  <si>
    <t>TBL OBD 20X100MG</t>
  </si>
  <si>
    <t>176064</t>
  </si>
  <si>
    <t>76064</t>
  </si>
  <si>
    <t>ACIDUM FOLICUM LECIVA</t>
  </si>
  <si>
    <t>DRG 30X10MG</t>
  </si>
  <si>
    <t>176155</t>
  </si>
  <si>
    <t>76155</t>
  </si>
  <si>
    <t>CORVATON FORTE</t>
  </si>
  <si>
    <t>TBL 30X4MG</t>
  </si>
  <si>
    <t>180058</t>
  </si>
  <si>
    <t>80058</t>
  </si>
  <si>
    <t>SECTRAL 400</t>
  </si>
  <si>
    <t>TBL OBD 30X400MG</t>
  </si>
  <si>
    <t>183270</t>
  </si>
  <si>
    <t>83270</t>
  </si>
  <si>
    <t>EBRANTIL 30 RETARD</t>
  </si>
  <si>
    <t>POR CPS PRO 50X30MG</t>
  </si>
  <si>
    <t>183318</t>
  </si>
  <si>
    <t>83318</t>
  </si>
  <si>
    <t>DIGOXIN 0.125 LECIVA</t>
  </si>
  <si>
    <t>TBL 30X0.125MG</t>
  </si>
  <si>
    <t>184090</t>
  </si>
  <si>
    <t>84090</t>
  </si>
  <si>
    <t>DEXAMED</t>
  </si>
  <si>
    <t>INJ 10X2ML/8MG</t>
  </si>
  <si>
    <t>184292</t>
  </si>
  <si>
    <t>CONCOR COMBI 10 MG/5 MG</t>
  </si>
  <si>
    <t>184360</t>
  </si>
  <si>
    <t>84360</t>
  </si>
  <si>
    <t>TENAXUM</t>
  </si>
  <si>
    <t>TBL 30X1MG</t>
  </si>
  <si>
    <t>185656</t>
  </si>
  <si>
    <t>85656</t>
  </si>
  <si>
    <t>DORSIFLEX</t>
  </si>
  <si>
    <t>TBL 30X200MG</t>
  </si>
  <si>
    <t>186990</t>
  </si>
  <si>
    <t>86990</t>
  </si>
  <si>
    <t>ARDEAOSMOSOL MA 15 (Mannitol)</t>
  </si>
  <si>
    <t>INF 1X200ML</t>
  </si>
  <si>
    <t>187076</t>
  </si>
  <si>
    <t>87076</t>
  </si>
  <si>
    <t>ERDOMED 300MG</t>
  </si>
  <si>
    <t>CPS 20X300MG</t>
  </si>
  <si>
    <t>188217</t>
  </si>
  <si>
    <t>88217</t>
  </si>
  <si>
    <t>LEXAURIN</t>
  </si>
  <si>
    <t>TBL 30X1.5MG</t>
  </si>
  <si>
    <t>188219</t>
  </si>
  <si>
    <t>88219</t>
  </si>
  <si>
    <t>TBL 30X3MG</t>
  </si>
  <si>
    <t>188356</t>
  </si>
  <si>
    <t>88356</t>
  </si>
  <si>
    <t>CARDILAN</t>
  </si>
  <si>
    <t>TBL 100X175MG</t>
  </si>
  <si>
    <t>188630</t>
  </si>
  <si>
    <t>88630</t>
  </si>
  <si>
    <t>TBL.MAGNESII LACTICI 0.5 GLO</t>
  </si>
  <si>
    <t>TBL 100X500MG</t>
  </si>
  <si>
    <t>191587</t>
  </si>
  <si>
    <t>91587</t>
  </si>
  <si>
    <t>DOLGIT</t>
  </si>
  <si>
    <t>CRM 1X50GM/2.5GM</t>
  </si>
  <si>
    <t>191836</t>
  </si>
  <si>
    <t>91836</t>
  </si>
  <si>
    <t>INJ 5X1ML/6.5MG</t>
  </si>
  <si>
    <t>192086</t>
  </si>
  <si>
    <t>92086</t>
  </si>
  <si>
    <t>ROWATINEX</t>
  </si>
  <si>
    <t>GTT 1X10ML</t>
  </si>
  <si>
    <t>192729</t>
  </si>
  <si>
    <t>92729</t>
  </si>
  <si>
    <t>ACIDUM ASCORBICUM</t>
  </si>
  <si>
    <t>INJ 5X5ML</t>
  </si>
  <si>
    <t>192853</t>
  </si>
  <si>
    <t>POR CPS DUR 20X2MG</t>
  </si>
  <si>
    <t>193104</t>
  </si>
  <si>
    <t>93104</t>
  </si>
  <si>
    <t>DEGAN</t>
  </si>
  <si>
    <t>TBL 40X10MG</t>
  </si>
  <si>
    <t>193105</t>
  </si>
  <si>
    <t>93105</t>
  </si>
  <si>
    <t>INJ 50X2ML/10MG</t>
  </si>
  <si>
    <t>193582</t>
  </si>
  <si>
    <t>93582</t>
  </si>
  <si>
    <t>ANACID 5ML</t>
  </si>
  <si>
    <t>SUS 30X5ML</t>
  </si>
  <si>
    <t>193746</t>
  </si>
  <si>
    <t>93746</t>
  </si>
  <si>
    <t>HEPARIN LECIVA</t>
  </si>
  <si>
    <t>INJ 1X10ML/50KU</t>
  </si>
  <si>
    <t>194167</t>
  </si>
  <si>
    <t>94167</t>
  </si>
  <si>
    <t>PLENDIL</t>
  </si>
  <si>
    <t>TBL FC 30X10MG</t>
  </si>
  <si>
    <t>194248</t>
  </si>
  <si>
    <t>94248</t>
  </si>
  <si>
    <t>ZOLPIDEM-RATIOPHARM 10 MG</t>
  </si>
  <si>
    <t>POR TBL FLM 10X10MG</t>
  </si>
  <si>
    <t>194292</t>
  </si>
  <si>
    <t>94292</t>
  </si>
  <si>
    <t>POR TBL FLM 20X10MG</t>
  </si>
  <si>
    <t>196303</t>
  </si>
  <si>
    <t>96303</t>
  </si>
  <si>
    <t>ASCORUTIN (BLISTR)</t>
  </si>
  <si>
    <t>TBL OBD 50</t>
  </si>
  <si>
    <t>196635</t>
  </si>
  <si>
    <t>96635</t>
  </si>
  <si>
    <t>MAGNE B6</t>
  </si>
  <si>
    <t>DRG 50</t>
  </si>
  <si>
    <t>196696</t>
  </si>
  <si>
    <t>96696</t>
  </si>
  <si>
    <t>INDAP</t>
  </si>
  <si>
    <t>CPS 30X2.5MG</t>
  </si>
  <si>
    <t>197522</t>
  </si>
  <si>
    <t>97522</t>
  </si>
  <si>
    <t>TBL OBD 30</t>
  </si>
  <si>
    <t>197682</t>
  </si>
  <si>
    <t>97682</t>
  </si>
  <si>
    <t>CHLORID SODNY 0.9% BRAUN, REF.3500381</t>
  </si>
  <si>
    <t>INFSOL1X250ML-PELAH</t>
  </si>
  <si>
    <t>198219</t>
  </si>
  <si>
    <t>98219</t>
  </si>
  <si>
    <t>FURON</t>
  </si>
  <si>
    <t>TBL 50X40MG</t>
  </si>
  <si>
    <t>199295</t>
  </si>
  <si>
    <t>99295</t>
  </si>
  <si>
    <t>ANOPYRIN 100MG</t>
  </si>
  <si>
    <t>TBL 20X100MG</t>
  </si>
  <si>
    <t>395294</t>
  </si>
  <si>
    <t>180306</t>
  </si>
  <si>
    <t>TANTUM VERDE</t>
  </si>
  <si>
    <t>LIQ 1X240ML-PET TR</t>
  </si>
  <si>
    <t>395997</t>
  </si>
  <si>
    <t>0</t>
  </si>
  <si>
    <t>DZ SOFTASEPT N BEZBARVÝ 250 ml</t>
  </si>
  <si>
    <t>396228</t>
  </si>
  <si>
    <t>KL TBL MAGNESII LACTAS 500mg, 100TBL</t>
  </si>
  <si>
    <t>magistraliter</t>
  </si>
  <si>
    <t>777140</t>
  </si>
  <si>
    <t>Emspoma základní 500g/bílá</t>
  </si>
  <si>
    <t>840143</t>
  </si>
  <si>
    <t>Heřmánek Spofa her.20x1g nálev.sáčky LEROS</t>
  </si>
  <si>
    <t>841535</t>
  </si>
  <si>
    <t>MENALIND Kožní ochranný krém 200 ml</t>
  </si>
  <si>
    <t>841572</t>
  </si>
  <si>
    <t>MENALIND Ubrousky 50ks náhradní náplň</t>
  </si>
  <si>
    <t>843905</t>
  </si>
  <si>
    <t>103391</t>
  </si>
  <si>
    <t>MUCOSOLVAN</t>
  </si>
  <si>
    <t>POR GTT SOL+INH SOL 60ML</t>
  </si>
  <si>
    <t>844145</t>
  </si>
  <si>
    <t>56350</t>
  </si>
  <si>
    <t>SPECIES UROLOGICAE PLANTA</t>
  </si>
  <si>
    <t>844651</t>
  </si>
  <si>
    <t>101205</t>
  </si>
  <si>
    <t>PRESTARIUM NEO</t>
  </si>
  <si>
    <t>845008</t>
  </si>
  <si>
    <t>107806</t>
  </si>
  <si>
    <t>AESCIN-TEVA</t>
  </si>
  <si>
    <t>845108</t>
  </si>
  <si>
    <t>125595</t>
  </si>
  <si>
    <t>VALSACOR 160 MG</t>
  </si>
  <si>
    <t>POR TBL FLM 28X160MG</t>
  </si>
  <si>
    <t>845237</t>
  </si>
  <si>
    <t>125589</t>
  </si>
  <si>
    <t>VALSACOR 80 MG</t>
  </si>
  <si>
    <t>POR TBL FLM 28X80MG</t>
  </si>
  <si>
    <t>845369</t>
  </si>
  <si>
    <t>107987</t>
  </si>
  <si>
    <t>ANALGIN</t>
  </si>
  <si>
    <t>INJ SOL 5X5ML</t>
  </si>
  <si>
    <t>845697</t>
  </si>
  <si>
    <t>125599</t>
  </si>
  <si>
    <t>KALNORMIN</t>
  </si>
  <si>
    <t>POR TBL PRO 30X1GM</t>
  </si>
  <si>
    <t>845758</t>
  </si>
  <si>
    <t>280</t>
  </si>
  <si>
    <t>PYRIDOXIN LÉČIVA TBL</t>
  </si>
  <si>
    <t xml:space="preserve">POR TBL NOB 20X20MG </t>
  </si>
  <si>
    <t>846338</t>
  </si>
  <si>
    <t>122685</t>
  </si>
  <si>
    <t>PRESTARIUM NEO COMBI</t>
  </si>
  <si>
    <t>POR TBL FLM 30</t>
  </si>
  <si>
    <t>846413</t>
  </si>
  <si>
    <t>57585</t>
  </si>
  <si>
    <t>Espumisan cps.100x40mg-blistr</t>
  </si>
  <si>
    <t>0057585</t>
  </si>
  <si>
    <t>846629</t>
  </si>
  <si>
    <t>100013</t>
  </si>
  <si>
    <t>IBALGIN 400 TBL 24</t>
  </si>
  <si>
    <t xml:space="preserve">POR TBL FLM 24X400MG </t>
  </si>
  <si>
    <t>846758</t>
  </si>
  <si>
    <t>103387</t>
  </si>
  <si>
    <t>ACC INJEKT</t>
  </si>
  <si>
    <t>INJ SOL 5X3ML/300MG</t>
  </si>
  <si>
    <t>847974</t>
  </si>
  <si>
    <t>125525</t>
  </si>
  <si>
    <t>APO-IBUPROFEN 400 MG</t>
  </si>
  <si>
    <t>POR TBL FLM 30X400MG</t>
  </si>
  <si>
    <t>848335</t>
  </si>
  <si>
    <t>155782</t>
  </si>
  <si>
    <t>GODASAL 100</t>
  </si>
  <si>
    <t>POR TBL NOB 100</t>
  </si>
  <si>
    <t>848402</t>
  </si>
  <si>
    <t>100273</t>
  </si>
  <si>
    <t>LIPOBASE</t>
  </si>
  <si>
    <t>DRM CRM 1X100GM</t>
  </si>
  <si>
    <t>848632</t>
  </si>
  <si>
    <t>125315</t>
  </si>
  <si>
    <t>INJ SOL 12X2ML/100MG</t>
  </si>
  <si>
    <t>848930</t>
  </si>
  <si>
    <t>155781</t>
  </si>
  <si>
    <t>848950</t>
  </si>
  <si>
    <t>155148</t>
  </si>
  <si>
    <t>PARALEN 500</t>
  </si>
  <si>
    <t>POR TBL NOB 12X500MG</t>
  </si>
  <si>
    <t>849831</t>
  </si>
  <si>
    <t>162008</t>
  </si>
  <si>
    <t>PRESTARIUM NEO COMBI 10 MG/2,5 MG</t>
  </si>
  <si>
    <t>849941</t>
  </si>
  <si>
    <t>162142</t>
  </si>
  <si>
    <t>POR TBL NOB 24X500MG</t>
  </si>
  <si>
    <t>850104</t>
  </si>
  <si>
    <t>164344</t>
  </si>
  <si>
    <t>MONO MACK DEPOT</t>
  </si>
  <si>
    <t>POR TBL PRO 28X100MG</t>
  </si>
  <si>
    <t>905097</t>
  </si>
  <si>
    <t>23987</t>
  </si>
  <si>
    <t>DZ OCTENISEPT 250 ml</t>
  </si>
  <si>
    <t>DPH 15%</t>
  </si>
  <si>
    <t>930065</t>
  </si>
  <si>
    <t>DZ PRONTOSAN ROZTOK 350ml</t>
  </si>
  <si>
    <t>987464</t>
  </si>
  <si>
    <t>Menalind Professional čistící pěna 400ml</t>
  </si>
  <si>
    <t>987465</t>
  </si>
  <si>
    <t>Menalind vlhké ošetř.ubrousky 50ks náhradní náplň</t>
  </si>
  <si>
    <t>51384</t>
  </si>
  <si>
    <t>INF SOL 10X1000MLPLAH</t>
  </si>
  <si>
    <t>100394</t>
  </si>
  <si>
    <t>394</t>
  </si>
  <si>
    <t>ATROPIN BIOTIKA 1MG</t>
  </si>
  <si>
    <t>INJ 10X1ML/1MG</t>
  </si>
  <si>
    <t>100489</t>
  </si>
  <si>
    <t>489</t>
  </si>
  <si>
    <t>INJ 5X1ML/10MG</t>
  </si>
  <si>
    <t>100536</t>
  </si>
  <si>
    <t>536</t>
  </si>
  <si>
    <t>NORADRENALIN LECIVA</t>
  </si>
  <si>
    <t>100612</t>
  </si>
  <si>
    <t>612</t>
  </si>
  <si>
    <t>SYNTOSTIGMIN</t>
  </si>
  <si>
    <t>INJ 10X1ML/0.5MG</t>
  </si>
  <si>
    <t>102539</t>
  </si>
  <si>
    <t>2539</t>
  </si>
  <si>
    <t>GTT 1X10ML/20MG</t>
  </si>
  <si>
    <t>102818</t>
  </si>
  <si>
    <t>2818</t>
  </si>
  <si>
    <t>ENDIARON</t>
  </si>
  <si>
    <t>TBL OBD 20X250MG</t>
  </si>
  <si>
    <t>102959</t>
  </si>
  <si>
    <t>2959</t>
  </si>
  <si>
    <t>PRESID 10 MG</t>
  </si>
  <si>
    <t>TBL RET 30X10MG</t>
  </si>
  <si>
    <t>109844</t>
  </si>
  <si>
    <t>9844</t>
  </si>
  <si>
    <t>DRG 50X6.5MG</t>
  </si>
  <si>
    <t>110086</t>
  </si>
  <si>
    <t>10086</t>
  </si>
  <si>
    <t>NEODOLPASSE</t>
  </si>
  <si>
    <t>INF 10X250ML</t>
  </si>
  <si>
    <t>110825</t>
  </si>
  <si>
    <t>10825</t>
  </si>
  <si>
    <t>PALLADONE-SR 2 MG</t>
  </si>
  <si>
    <t>POR CPS PRO 30X2MG</t>
  </si>
  <si>
    <t>116028</t>
  </si>
  <si>
    <t>16028</t>
  </si>
  <si>
    <t>ANAFRANIL SR 75</t>
  </si>
  <si>
    <t>TBL RET 20X75MG</t>
  </si>
  <si>
    <t>117983</t>
  </si>
  <si>
    <t>17983</t>
  </si>
  <si>
    <t>OXYPHYLLIN</t>
  </si>
  <si>
    <t>118390</t>
  </si>
  <si>
    <t>18390</t>
  </si>
  <si>
    <t>POR TBL RET 120X30MG</t>
  </si>
  <si>
    <t>126329</t>
  </si>
  <si>
    <t>26329</t>
  </si>
  <si>
    <t>AERIUS</t>
  </si>
  <si>
    <t>131089</t>
  </si>
  <si>
    <t>31089</t>
  </si>
  <si>
    <t>NITROMINT 2.6MG</t>
  </si>
  <si>
    <t>TBL RET 60X2.6MG</t>
  </si>
  <si>
    <t>138839</t>
  </si>
  <si>
    <t>DORETA 37,5 MG/325 MG</t>
  </si>
  <si>
    <t>POR TBL FLM 10</t>
  </si>
  <si>
    <t>147514</t>
  </si>
  <si>
    <t>47514</t>
  </si>
  <si>
    <t>CALCICHEW D3</t>
  </si>
  <si>
    <t>CTB 20</t>
  </si>
  <si>
    <t>155824</t>
  </si>
  <si>
    <t>55824</t>
  </si>
  <si>
    <t>INJ 5X5ML/2500MG</t>
  </si>
  <si>
    <t>156779</t>
  </si>
  <si>
    <t>56779</t>
  </si>
  <si>
    <t>GERATAM 800MG</t>
  </si>
  <si>
    <t>TBL OBD 60X800MG</t>
  </si>
  <si>
    <t>157364</t>
  </si>
  <si>
    <t>57364</t>
  </si>
  <si>
    <t>AGGRENOX</t>
  </si>
  <si>
    <t>CPS RET 60</t>
  </si>
  <si>
    <t>159357</t>
  </si>
  <si>
    <t>59357</t>
  </si>
  <si>
    <t>RINGERUV ROZTOK BRAUN</t>
  </si>
  <si>
    <t>INF 10X500ML(LDPE)</t>
  </si>
  <si>
    <t>159448</t>
  </si>
  <si>
    <t>59448</t>
  </si>
  <si>
    <t>DUROGESIC 25MCG/H</t>
  </si>
  <si>
    <t>EMP 5X2.5MG(10CM2)</t>
  </si>
  <si>
    <t>159940</t>
  </si>
  <si>
    <t>59940</t>
  </si>
  <si>
    <t>SMECTA</t>
  </si>
  <si>
    <t>PLV POR 1X10SACKU</t>
  </si>
  <si>
    <t>162315</t>
  </si>
  <si>
    <t>62315</t>
  </si>
  <si>
    <t>BETADINE</t>
  </si>
  <si>
    <t>LIQ 1X30ML</t>
  </si>
  <si>
    <t>169189</t>
  </si>
  <si>
    <t>69189</t>
  </si>
  <si>
    <t>EUTHYROX 50</t>
  </si>
  <si>
    <t>TBL 100X50RG</t>
  </si>
  <si>
    <t>176501</t>
  </si>
  <si>
    <t>IBALGIN DUO EFFECT</t>
  </si>
  <si>
    <t>DRM CRM 1X50GM</t>
  </si>
  <si>
    <t>188967</t>
  </si>
  <si>
    <t>88967</t>
  </si>
  <si>
    <t>STOPTUSSIN</t>
  </si>
  <si>
    <t>POR GTT SOL 1X50ML</t>
  </si>
  <si>
    <t>190991</t>
  </si>
  <si>
    <t>90991</t>
  </si>
  <si>
    <t>BROMHEXIN 8</t>
  </si>
  <si>
    <t>GTT 20ML 8MG/ML</t>
  </si>
  <si>
    <t>192757</t>
  </si>
  <si>
    <t>92757</t>
  </si>
  <si>
    <t>CPS 10X300MG</t>
  </si>
  <si>
    <t>193124</t>
  </si>
  <si>
    <t>93124</t>
  </si>
  <si>
    <t>UNG 1X20GM</t>
  </si>
  <si>
    <t>193724</t>
  </si>
  <si>
    <t>93724</t>
  </si>
  <si>
    <t>INDOMETACIN 100 BERLIN-CHEMIE</t>
  </si>
  <si>
    <t>SUP 10X100MG</t>
  </si>
  <si>
    <t>194584</t>
  </si>
  <si>
    <t>94584</t>
  </si>
  <si>
    <t>AKTIFERRIN</t>
  </si>
  <si>
    <t>CPS 50</t>
  </si>
  <si>
    <t>194918</t>
  </si>
  <si>
    <t>94918</t>
  </si>
  <si>
    <t>AMBROBENE</t>
  </si>
  <si>
    <t>TBL 20X30MG</t>
  </si>
  <si>
    <t>194920</t>
  </si>
  <si>
    <t>94920</t>
  </si>
  <si>
    <t>AMBROBENE 7.5MG/ML</t>
  </si>
  <si>
    <t>SOL 1X100ML</t>
  </si>
  <si>
    <t>196610</t>
  </si>
  <si>
    <t>96610</t>
  </si>
  <si>
    <t>APAURIN</t>
  </si>
  <si>
    <t>INJ 10X2ML/10MG</t>
  </si>
  <si>
    <t>196873</t>
  </si>
  <si>
    <t>96873</t>
  </si>
  <si>
    <t>GLUCOSE 5 BRAUN (PLASCO LAHV.), REF. 3600010</t>
  </si>
  <si>
    <t>INF 1X500ML 5%</t>
  </si>
  <si>
    <t>196884</t>
  </si>
  <si>
    <t>96884</t>
  </si>
  <si>
    <t>0.9% W/V SODIUM CHLORIDE I.V. REF.3500390</t>
  </si>
  <si>
    <t>INF 1X500ML(PE)</t>
  </si>
  <si>
    <t>197186</t>
  </si>
  <si>
    <t>97186</t>
  </si>
  <si>
    <t>EUTHYROX 100</t>
  </si>
  <si>
    <t>TBL 100X100RG</t>
  </si>
  <si>
    <t>197698</t>
  </si>
  <si>
    <t>97698</t>
  </si>
  <si>
    <t>PENTOMER RETARD 400MG</t>
  </si>
  <si>
    <t>TBL OBD 20X400MG</t>
  </si>
  <si>
    <t>841541</t>
  </si>
  <si>
    <t>MENALIND Mycí emulze 500ml</t>
  </si>
  <si>
    <t>845329</t>
  </si>
  <si>
    <t>Biopron9 tob.60</t>
  </si>
  <si>
    <t>846346</t>
  </si>
  <si>
    <t>119672</t>
  </si>
  <si>
    <t>DICLOFENAC DUO PHARMASWISS 75 MG</t>
  </si>
  <si>
    <t>POR CPS RDR 30X75MG</t>
  </si>
  <si>
    <t>846980</t>
  </si>
  <si>
    <t>124129</t>
  </si>
  <si>
    <t>PRESTANCE 10 MG/10 MG</t>
  </si>
  <si>
    <t>847635</t>
  </si>
  <si>
    <t>Biopron9    PREMIUM tob.120</t>
  </si>
  <si>
    <t>848560</t>
  </si>
  <si>
    <t>125752</t>
  </si>
  <si>
    <t>ESSENTIALE FORTE N</t>
  </si>
  <si>
    <t>848625</t>
  </si>
  <si>
    <t>138841</t>
  </si>
  <si>
    <t>848802</t>
  </si>
  <si>
    <t>163138</t>
  </si>
  <si>
    <t>FLAVOBION</t>
  </si>
  <si>
    <t>POR TBL FLM 50X70MG</t>
  </si>
  <si>
    <t>849034</t>
  </si>
  <si>
    <t>Emspoma M 200ml/chladivá tuba</t>
  </si>
  <si>
    <t>849087</t>
  </si>
  <si>
    <t>138840</t>
  </si>
  <si>
    <t>POR TBL FLM 20</t>
  </si>
  <si>
    <t>850072</t>
  </si>
  <si>
    <t>162502</t>
  </si>
  <si>
    <t>TRIAMCINOLON TEVA</t>
  </si>
  <si>
    <t>DRM EML 1X30GM</t>
  </si>
  <si>
    <t>900240</t>
  </si>
  <si>
    <t>DZ TRIXO LIND 500ML</t>
  </si>
  <si>
    <t>900875</t>
  </si>
  <si>
    <t>KL POLYSAN, OL.HELIANTHI AA AD 500G</t>
  </si>
  <si>
    <t>102684</t>
  </si>
  <si>
    <t>2684</t>
  </si>
  <si>
    <t>GEL 1X20GM</t>
  </si>
  <si>
    <t>104071</t>
  </si>
  <si>
    <t>4071</t>
  </si>
  <si>
    <t>INJ 10X2ML</t>
  </si>
  <si>
    <t>154539</t>
  </si>
  <si>
    <t>54539</t>
  </si>
  <si>
    <t>DOLMINA INJ.</t>
  </si>
  <si>
    <t>INJ 5X3ML/75MG</t>
  </si>
  <si>
    <t>183274</t>
  </si>
  <si>
    <t>83275</t>
  </si>
  <si>
    <t>GELOFUSINE 20x500 ml</t>
  </si>
  <si>
    <t>INF SOL20X500ML</t>
  </si>
  <si>
    <t>920170</t>
  </si>
  <si>
    <t>DZ TRIXO 500 ML</t>
  </si>
  <si>
    <t>110555</t>
  </si>
  <si>
    <t>10555</t>
  </si>
  <si>
    <t>INJ SOL 20X100ML-PE</t>
  </si>
  <si>
    <t>116445</t>
  </si>
  <si>
    <t>16445</t>
  </si>
  <si>
    <t>TEGRETOL CR 400</t>
  </si>
  <si>
    <t>TBL RET 30X400MG</t>
  </si>
  <si>
    <t>119757</t>
  </si>
  <si>
    <t>19757</t>
  </si>
  <si>
    <t>BELODERM</t>
  </si>
  <si>
    <t>DRM UNG1X30GM 0.05%</t>
  </si>
  <si>
    <t>147252</t>
  </si>
  <si>
    <t>47252</t>
  </si>
  <si>
    <t>GLUKÓZA 5 BRAUN, REF.450074</t>
  </si>
  <si>
    <t>INF SOL 1X100ML-PE</t>
  </si>
  <si>
    <t>196885</t>
  </si>
  <si>
    <t>96885</t>
  </si>
  <si>
    <t>0.9% W/V SODIUM CHLORIDE I.V.   REF. 3500403</t>
  </si>
  <si>
    <t>INF 1X1000ML(PE)</t>
  </si>
  <si>
    <t>843740</t>
  </si>
  <si>
    <t>AVIRIL Dětský zásyp s azulenem sypačka</t>
  </si>
  <si>
    <t>113803</t>
  </si>
  <si>
    <t>13803</t>
  </si>
  <si>
    <t>PANTHENOL SPRAY</t>
  </si>
  <si>
    <t>DRM SPR SUS 1X130GM</t>
  </si>
  <si>
    <t>705608</t>
  </si>
  <si>
    <t>Indulona A/64 ung.100ml modrá</t>
  </si>
  <si>
    <t>841498</t>
  </si>
  <si>
    <t>Carbosorb tbl.20-blistr</t>
  </si>
  <si>
    <t>100407</t>
  </si>
  <si>
    <t>407</t>
  </si>
  <si>
    <t>CALCIUM BIOTIKA</t>
  </si>
  <si>
    <t>INJ 10X10ML/1GM</t>
  </si>
  <si>
    <t>102963</t>
  </si>
  <si>
    <t>2963</t>
  </si>
  <si>
    <t>PREDNISON 20 LECIVA</t>
  </si>
  <si>
    <t>TBL 20X20MG(BLISTR)</t>
  </si>
  <si>
    <t>132547</t>
  </si>
  <si>
    <t>900321</t>
  </si>
  <si>
    <t>KL PRIPRAVEK</t>
  </si>
  <si>
    <t>100512</t>
  </si>
  <si>
    <t>512</t>
  </si>
  <si>
    <t>NATRIUM CHLORATUM BIOTIKA 10%</t>
  </si>
  <si>
    <t>INJ 10X5ML 10%</t>
  </si>
  <si>
    <t>100858</t>
  </si>
  <si>
    <t>858</t>
  </si>
  <si>
    <t>HYDROCORTISON M LECIVA</t>
  </si>
  <si>
    <t>UNG 10GM 1%</t>
  </si>
  <si>
    <t>101940</t>
  </si>
  <si>
    <t>1940</t>
  </si>
  <si>
    <t>OXAZEPAM TBL.20X10MG</t>
  </si>
  <si>
    <t>TBL 20X10MG(BLISTR)</t>
  </si>
  <si>
    <t>102123</t>
  </si>
  <si>
    <t>2123</t>
  </si>
  <si>
    <t>PAMBA</t>
  </si>
  <si>
    <t>102957</t>
  </si>
  <si>
    <t>2957</t>
  </si>
  <si>
    <t>PRESID 5 MG</t>
  </si>
  <si>
    <t>TBL RET 30X5MG</t>
  </si>
  <si>
    <t>104207</t>
  </si>
  <si>
    <t>4207</t>
  </si>
  <si>
    <t>PROTHIADEN</t>
  </si>
  <si>
    <t>DRG 30X25MG</t>
  </si>
  <si>
    <t>111106</t>
  </si>
  <si>
    <t>11106</t>
  </si>
  <si>
    <t>OXYCONTIN 40 MG</t>
  </si>
  <si>
    <t>POR TBL PRO 30X40MG</t>
  </si>
  <si>
    <t>114926</t>
  </si>
  <si>
    <t>14926</t>
  </si>
  <si>
    <t>INHIBACE 2.5 MG</t>
  </si>
  <si>
    <t>POR TBL FLM28X2.5MG</t>
  </si>
  <si>
    <t>117011</t>
  </si>
  <si>
    <t>17011</t>
  </si>
  <si>
    <t>DICYNONE 250</t>
  </si>
  <si>
    <t>INJ SOL 4X2ML/250MG</t>
  </si>
  <si>
    <t>123700</t>
  </si>
  <si>
    <t>23700</t>
  </si>
  <si>
    <t>INF SOL12X100ML/1GM</t>
  </si>
  <si>
    <t>144357</t>
  </si>
  <si>
    <t>44357</t>
  </si>
  <si>
    <t>REMESTYP 1.0</t>
  </si>
  <si>
    <t>INJ 5X10ML/1MG</t>
  </si>
  <si>
    <t>149018</t>
  </si>
  <si>
    <t>49018</t>
  </si>
  <si>
    <t>POR GTT SOL 1X30ML</t>
  </si>
  <si>
    <t>152334</t>
  </si>
  <si>
    <t>52334</t>
  </si>
  <si>
    <t>FORTECORTIN 4</t>
  </si>
  <si>
    <t>POR TBL NOB 20X4MG</t>
  </si>
  <si>
    <t>157351</t>
  </si>
  <si>
    <t>57351</t>
  </si>
  <si>
    <t>OXANTIL</t>
  </si>
  <si>
    <t>INJ 5X2ML</t>
  </si>
  <si>
    <t>159449</t>
  </si>
  <si>
    <t>59449</t>
  </si>
  <si>
    <t>DUROGESIC 50MCG/H</t>
  </si>
  <si>
    <t>EMP 5X5MG(20CM2)</t>
  </si>
  <si>
    <t>167547</t>
  </si>
  <si>
    <t>67547</t>
  </si>
  <si>
    <t>ALMIRAL</t>
  </si>
  <si>
    <t>INJ 10X3ML/75MG</t>
  </si>
  <si>
    <t>169671</t>
  </si>
  <si>
    <t>69671</t>
  </si>
  <si>
    <t>INJECTIO PROCAIN.CHLOR.0.2% ARD</t>
  </si>
  <si>
    <t>INJ 1X500ML 0.2%</t>
  </si>
  <si>
    <t>175289</t>
  </si>
  <si>
    <t>75289</t>
  </si>
  <si>
    <t>CRM 1X100GM/5GM</t>
  </si>
  <si>
    <t>193723</t>
  </si>
  <si>
    <t>93723</t>
  </si>
  <si>
    <t>INDOMETACIN 50 BERLIN-CHEMIE</t>
  </si>
  <si>
    <t>SUP 10X50MG</t>
  </si>
  <si>
    <t>196872</t>
  </si>
  <si>
    <t>96872</t>
  </si>
  <si>
    <t>GLUKÓZA 5 BRAUN, REF.349130</t>
  </si>
  <si>
    <t>INF 1X250ML-PE</t>
  </si>
  <si>
    <t>500268</t>
  </si>
  <si>
    <t>KL CHLADIVE MAZANI 900 g KULICH</t>
  </si>
  <si>
    <t>703722</t>
  </si>
  <si>
    <t>MENALIND Olejový spray na ochranu kůže</t>
  </si>
  <si>
    <t>790011</t>
  </si>
  <si>
    <t>Emspoma M 500g/chladivá</t>
  </si>
  <si>
    <t>847559</t>
  </si>
  <si>
    <t>Calcium pantothenicum 100g</t>
  </si>
  <si>
    <t>25746</t>
  </si>
  <si>
    <t>INVANZ 1 G</t>
  </si>
  <si>
    <t>INF PLV SOL 1X1GM</t>
  </si>
  <si>
    <t>16321</t>
  </si>
  <si>
    <t>BRAUNOVIDON MAST</t>
  </si>
  <si>
    <t>DRM UNG 1X250GM</t>
  </si>
  <si>
    <t>142630</t>
  </si>
  <si>
    <t>42630</t>
  </si>
  <si>
    <t>INJ SOL 5X5ML/50MG</t>
  </si>
  <si>
    <t>169755</t>
  </si>
  <si>
    <t>69755</t>
  </si>
  <si>
    <t>ARDEANUTRISOL G 40</t>
  </si>
  <si>
    <t>INF 1X80ML</t>
  </si>
  <si>
    <t>185350</t>
  </si>
  <si>
    <t>85350</t>
  </si>
  <si>
    <t>ADVANTAN KRÉM</t>
  </si>
  <si>
    <t>DRM CRM 1X15GM</t>
  </si>
  <si>
    <t>844898</t>
  </si>
  <si>
    <t>115364</t>
  </si>
  <si>
    <t>STOPTUSSIN SIRUP</t>
  </si>
  <si>
    <t>POR SIR 1X100ML</t>
  </si>
  <si>
    <t>920356</t>
  </si>
  <si>
    <t>KL SOL.BORGLYCEROLI  3% 100 G</t>
  </si>
  <si>
    <t>100809</t>
  </si>
  <si>
    <t>809</t>
  </si>
  <si>
    <t>SANORIN-ANALERGIN</t>
  </si>
  <si>
    <t>LIQ 1X10ML</t>
  </si>
  <si>
    <t>105954</t>
  </si>
  <si>
    <t>5954</t>
  </si>
  <si>
    <t>UROMITEXAN 400MG</t>
  </si>
  <si>
    <t>INJ 15X4ML/400MG</t>
  </si>
  <si>
    <t>111062</t>
  </si>
  <si>
    <t>11062</t>
  </si>
  <si>
    <t>OXYCONTIN 20 MG</t>
  </si>
  <si>
    <t>POR TBL PRO 30X20MG</t>
  </si>
  <si>
    <t>111084</t>
  </si>
  <si>
    <t>11084</t>
  </si>
  <si>
    <t>OXYCONTIN 10 MG</t>
  </si>
  <si>
    <t>POR TBL PRO 30X10MG</t>
  </si>
  <si>
    <t>112023</t>
  </si>
  <si>
    <t>12023</t>
  </si>
  <si>
    <t>VIGANTOL</t>
  </si>
  <si>
    <t>POR GTT SOL 1x10ML</t>
  </si>
  <si>
    <t>114711</t>
  </si>
  <si>
    <t>14711</t>
  </si>
  <si>
    <t>TARDYFERON</t>
  </si>
  <si>
    <t>TBL RET 30</t>
  </si>
  <si>
    <t>147300</t>
  </si>
  <si>
    <t>47300</t>
  </si>
  <si>
    <t>ELOCOM</t>
  </si>
  <si>
    <t>DRM CRM 1X30GM 0.1%</t>
  </si>
  <si>
    <t>176400</t>
  </si>
  <si>
    <t>76400</t>
  </si>
  <si>
    <t>SORBIMON 20MG</t>
  </si>
  <si>
    <t>TBL 20X20MG</t>
  </si>
  <si>
    <t>184229</t>
  </si>
  <si>
    <t>84229</t>
  </si>
  <si>
    <t>ENDOXAN 200 MG</t>
  </si>
  <si>
    <t>INJ PLV SOL10X200MG</t>
  </si>
  <si>
    <t>184230</t>
  </si>
  <si>
    <t>84230</t>
  </si>
  <si>
    <t>ENDOXAN 500 MG</t>
  </si>
  <si>
    <t>INJ PLV SOL 1X500MG</t>
  </si>
  <si>
    <t>184231</t>
  </si>
  <si>
    <t>84231</t>
  </si>
  <si>
    <t>ENDOXAN 1 G</t>
  </si>
  <si>
    <t>INJ PLV SOL 1X1GM</t>
  </si>
  <si>
    <t>188900</t>
  </si>
  <si>
    <t>88900</t>
  </si>
  <si>
    <t>192730</t>
  </si>
  <si>
    <t>92730</t>
  </si>
  <si>
    <t>INJ 50X5ML</t>
  </si>
  <si>
    <t>193160</t>
  </si>
  <si>
    <t>93160</t>
  </si>
  <si>
    <t>LIST SENNY</t>
  </si>
  <si>
    <t>196974</t>
  </si>
  <si>
    <t>96974</t>
  </si>
  <si>
    <t>CERUCAL</t>
  </si>
  <si>
    <t>POR TBL NOB 50X10MG</t>
  </si>
  <si>
    <t>380715</t>
  </si>
  <si>
    <t>80715</t>
  </si>
  <si>
    <t>FLAMIGEL 250 ML     FLAM250</t>
  </si>
  <si>
    <t>HYDROKOLOIDNÍ GEL P</t>
  </si>
  <si>
    <t>849829</t>
  </si>
  <si>
    <t>162673</t>
  </si>
  <si>
    <t>IBALGIN 400 TBL 36</t>
  </si>
  <si>
    <t xml:space="preserve">POR TBL FLM 36X400MG </t>
  </si>
  <si>
    <t>900881</t>
  </si>
  <si>
    <t>KL BALS.VISNEVSKI 100G</t>
  </si>
  <si>
    <t>930589</t>
  </si>
  <si>
    <t>KL ETHANOLUM BENZ.DENAT. 900 ml / 720g/</t>
  </si>
  <si>
    <t>UN 1170</t>
  </si>
  <si>
    <t>100810</t>
  </si>
  <si>
    <t>810</t>
  </si>
  <si>
    <t>SANORIN EMULSIO</t>
  </si>
  <si>
    <t>GTT NAS 10ML 0.1%</t>
  </si>
  <si>
    <t>101807</t>
  </si>
  <si>
    <t>40538</t>
  </si>
  <si>
    <t>DICYNONE</t>
  </si>
  <si>
    <t>TBL 30x 500 mg</t>
  </si>
  <si>
    <t>147285</t>
  </si>
  <si>
    <t>47285</t>
  </si>
  <si>
    <t>DUROGESIC 75MCG/H</t>
  </si>
  <si>
    <t>EMP 5X7.5MG(30CM2)</t>
  </si>
  <si>
    <t>177047</t>
  </si>
  <si>
    <t>77047</t>
  </si>
  <si>
    <t>PROTHIADEN 75</t>
  </si>
  <si>
    <t>TBL OBD 30X75MG</t>
  </si>
  <si>
    <t>395019</t>
  </si>
  <si>
    <t>KL CHLADIVE MAZANI 450 g FAGRON</t>
  </si>
  <si>
    <t>849695</t>
  </si>
  <si>
    <t>500578</t>
  </si>
  <si>
    <t>VALDOXAN 25 MG</t>
  </si>
  <si>
    <t>POR TBL FLM 28X25MG</t>
  </si>
  <si>
    <t>849935</t>
  </si>
  <si>
    <t>155383</t>
  </si>
  <si>
    <t>LUNALDIN 100 MIKROGRAMŮ SUBLINGVÁLNÍ TABLETY</t>
  </si>
  <si>
    <t>ORM TBL SLG 30X100RG</t>
  </si>
  <si>
    <t>900512</t>
  </si>
  <si>
    <t>KL ETHANOL.C.BENZINO 1 l</t>
  </si>
  <si>
    <t>113804</t>
  </si>
  <si>
    <t>13804</t>
  </si>
  <si>
    <t>SOMATULINE AUTOGEL 120 MG</t>
  </si>
  <si>
    <t>INJSOL1X0.5ML/120MG</t>
  </si>
  <si>
    <t>500629</t>
  </si>
  <si>
    <t>180173</t>
  </si>
  <si>
    <t>Canesten Gyn 1 den</t>
  </si>
  <si>
    <t>vag.tbl.1x500mg</t>
  </si>
  <si>
    <t>178278</t>
  </si>
  <si>
    <t>78278</t>
  </si>
  <si>
    <t>AMBROSAN</t>
  </si>
  <si>
    <t>844148</t>
  </si>
  <si>
    <t>104694</t>
  </si>
  <si>
    <t>MUCOSOLVAN PRO DOSPĚLÉ</t>
  </si>
  <si>
    <t>847842</t>
  </si>
  <si>
    <t>119938</t>
  </si>
  <si>
    <t>VIATROMB FORTE SPRAY GEL</t>
  </si>
  <si>
    <t>DRM GEL 1X25GM/60KU</t>
  </si>
  <si>
    <t>141824</t>
  </si>
  <si>
    <t>41824</t>
  </si>
  <si>
    <t>DHC CONTINUS 60 MG</t>
  </si>
  <si>
    <t>PORTBLRET60X60MG B</t>
  </si>
  <si>
    <t>158659</t>
  </si>
  <si>
    <t>58659</t>
  </si>
  <si>
    <t>ATENOLOL AL 25</t>
  </si>
  <si>
    <t>POR TBL NOB 30X25MG</t>
  </si>
  <si>
    <t>194810</t>
  </si>
  <si>
    <t>94810</t>
  </si>
  <si>
    <t>HYPOTYLIN</t>
  </si>
  <si>
    <t>TBL 30X2.5MG</t>
  </si>
  <si>
    <t>788943</t>
  </si>
  <si>
    <t>Dermo-chlorophyl spray 30g (Dr.Muller)</t>
  </si>
  <si>
    <t>798827</t>
  </si>
  <si>
    <t>Dermo-chlorophyl gel 50ml (Dr.Muller)</t>
  </si>
  <si>
    <t>850675</t>
  </si>
  <si>
    <t>Menalind professional tělové mléko 500ml</t>
  </si>
  <si>
    <t>100966</t>
  </si>
  <si>
    <t>966</t>
  </si>
  <si>
    <t>SPC 1X100GM</t>
  </si>
  <si>
    <t>842500</t>
  </si>
  <si>
    <t>162391</t>
  </si>
  <si>
    <t>CHAMOMILLA</t>
  </si>
  <si>
    <t>LIQ 25ML</t>
  </si>
  <si>
    <t>900497</t>
  </si>
  <si>
    <t>KL CPS KOLITICKA  SMES, 50 CPS</t>
  </si>
  <si>
    <t>900506</t>
  </si>
  <si>
    <t>KL CPS KOLITICKA SMES, 100CPS</t>
  </si>
  <si>
    <t>100584</t>
  </si>
  <si>
    <t>584</t>
  </si>
  <si>
    <t>PYRIDOXIN LECIVA</t>
  </si>
  <si>
    <t>INJ 5X1ML 50MG</t>
  </si>
  <si>
    <t>846116</t>
  </si>
  <si>
    <t>125226</t>
  </si>
  <si>
    <t>NORETHISTERON ZENTIVA</t>
  </si>
  <si>
    <t>POR TBL NOB 30X5MG</t>
  </si>
  <si>
    <t>790012</t>
  </si>
  <si>
    <t>Emspoma O 500g/hřejivá</t>
  </si>
  <si>
    <t>166503</t>
  </si>
  <si>
    <t>66503</t>
  </si>
  <si>
    <t>SEPTONEX</t>
  </si>
  <si>
    <t>DRM SPR SOL 1X30ML</t>
  </si>
  <si>
    <t>187906</t>
  </si>
  <si>
    <t>87906</t>
  </si>
  <si>
    <t>KORYLAN</t>
  </si>
  <si>
    <t>TBL 10</t>
  </si>
  <si>
    <t>100812</t>
  </si>
  <si>
    <t>812</t>
  </si>
  <si>
    <t>SANORIN</t>
  </si>
  <si>
    <t>LIQ 10ML 0.1%</t>
  </si>
  <si>
    <t>130056</t>
  </si>
  <si>
    <t>30056</t>
  </si>
  <si>
    <t>DOLMINA GEL</t>
  </si>
  <si>
    <t>GEL 1X50GM 1%</t>
  </si>
  <si>
    <t>175939</t>
  </si>
  <si>
    <t>75939</t>
  </si>
  <si>
    <t>ACECOR 400MG</t>
  </si>
  <si>
    <t>395211</t>
  </si>
  <si>
    <t>Aqua Touch Jelly 25x11ml</t>
  </si>
  <si>
    <t>166131</t>
  </si>
  <si>
    <t>66131</t>
  </si>
  <si>
    <t>BUSPIRON-EGIS 5MG</t>
  </si>
  <si>
    <t>TBL 60X5MG</t>
  </si>
  <si>
    <t>169191</t>
  </si>
  <si>
    <t>69191</t>
  </si>
  <si>
    <t>EUTHYROX 150</t>
  </si>
  <si>
    <t>TBL 100X150RG</t>
  </si>
  <si>
    <t>196869</t>
  </si>
  <si>
    <t>96869</t>
  </si>
  <si>
    <t>INJ SOL10X2ML/10MG</t>
  </si>
  <si>
    <t>848626</t>
  </si>
  <si>
    <t>107944</t>
  </si>
  <si>
    <t>MUSCORIL INJ</t>
  </si>
  <si>
    <t>INJ SOL 6X2ML/4MG</t>
  </si>
  <si>
    <t>921441</t>
  </si>
  <si>
    <t>KL SOL.BORGLYCEROLI 3% 200 G v sroubovacim kelimku</t>
  </si>
  <si>
    <t>145571</t>
  </si>
  <si>
    <t>45571</t>
  </si>
  <si>
    <t>ČAJ ZE ŠALVĚJE</t>
  </si>
  <si>
    <t>SPC 20X1.5GM(SACKY)</t>
  </si>
  <si>
    <t>621370</t>
  </si>
  <si>
    <t>LEROS Šalvějový čaj n.s.</t>
  </si>
  <si>
    <t>841683</t>
  </si>
  <si>
    <t>Leros Šalvěj  lékařská nať 40g</t>
  </si>
  <si>
    <t>845135</t>
  </si>
  <si>
    <t>100232</t>
  </si>
  <si>
    <t>ROSALGIN</t>
  </si>
  <si>
    <t>VAG PLV SOL 6X0.5GM</t>
  </si>
  <si>
    <t>114814</t>
  </si>
  <si>
    <t>14814</t>
  </si>
  <si>
    <t>KREON 10 000</t>
  </si>
  <si>
    <t>848972</t>
  </si>
  <si>
    <t>MEGAFYT Dubová kůra</t>
  </si>
  <si>
    <t>100g</t>
  </si>
  <si>
    <t>186016</t>
  </si>
  <si>
    <t>86016</t>
  </si>
  <si>
    <t>TALVOSILEN</t>
  </si>
  <si>
    <t>TBL 20</t>
  </si>
  <si>
    <t>111420</t>
  </si>
  <si>
    <t>11420</t>
  </si>
  <si>
    <t>VINCRISTINE-TEVA</t>
  </si>
  <si>
    <t>INJ 1X1ML/1MG</t>
  </si>
  <si>
    <t>111421</t>
  </si>
  <si>
    <t>11421</t>
  </si>
  <si>
    <t>INJ 1X2ML/2MG</t>
  </si>
  <si>
    <t>149982</t>
  </si>
  <si>
    <t>49982</t>
  </si>
  <si>
    <t>HOLOXAN 500 MG</t>
  </si>
  <si>
    <t>149983</t>
  </si>
  <si>
    <t>49983</t>
  </si>
  <si>
    <t>HOLOXAN 1 G</t>
  </si>
  <si>
    <t>149984</t>
  </si>
  <si>
    <t>49984</t>
  </si>
  <si>
    <t>HOLOXAN 2 G</t>
  </si>
  <si>
    <t>INJ PLV SOL 1X2GM</t>
  </si>
  <si>
    <t>382099</t>
  </si>
  <si>
    <t>82099</t>
  </si>
  <si>
    <t>KRYTÍ GELOVÉ HEMAGEL 5G</t>
  </si>
  <si>
    <t>HEMAGEL V TUBĚ O OBSAHU 5G</t>
  </si>
  <si>
    <t>621534</t>
  </si>
  <si>
    <t>140409</t>
  </si>
  <si>
    <t>ROZTOK K VÝPLACHŮM ÚSTNÍ DUTINY CAPHOSOL, MAXIMÁLN</t>
  </si>
  <si>
    <t>AMPULE 15 ML X 60 ..... na kliniky</t>
  </si>
  <si>
    <t>900011</t>
  </si>
  <si>
    <t>KL SOL.HYD.PEROX.3% 1000G</t>
  </si>
  <si>
    <t>152547</t>
  </si>
  <si>
    <t>52547</t>
  </si>
  <si>
    <t>MITOMYCIN C KYOWA</t>
  </si>
  <si>
    <t>INJ PLV SOL 5X20MG</t>
  </si>
  <si>
    <t>176578</t>
  </si>
  <si>
    <t>76578</t>
  </si>
  <si>
    <t>HEŘMÁNKOVÝ KVĚT</t>
  </si>
  <si>
    <t>HER 1X50GM</t>
  </si>
  <si>
    <t>180534</t>
  </si>
  <si>
    <t>INJ+INF PLV SOL 5X20MG</t>
  </si>
  <si>
    <t>840254</t>
  </si>
  <si>
    <t>Heřmánek her.50g LEROS</t>
  </si>
  <si>
    <t>neleč.</t>
  </si>
  <si>
    <t>112895</t>
  </si>
  <si>
    <t>12895</t>
  </si>
  <si>
    <t>POR GRA SOL30SÁČKŮ</t>
  </si>
  <si>
    <t>178904</t>
  </si>
  <si>
    <t>78904</t>
  </si>
  <si>
    <t>CARTEOL LP 2%</t>
  </si>
  <si>
    <t>OPH GTT PRO 1X3ML</t>
  </si>
  <si>
    <t>111045</t>
  </si>
  <si>
    <t>11045</t>
  </si>
  <si>
    <t>OXYCONTIN 80 MG</t>
  </si>
  <si>
    <t>POR TBL PRO 60X80MG</t>
  </si>
  <si>
    <t>153507</t>
  </si>
  <si>
    <t>53507</t>
  </si>
  <si>
    <t>MEDOSTATIN 20MG</t>
  </si>
  <si>
    <t>TBL 100X20MG</t>
  </si>
  <si>
    <t>845356</t>
  </si>
  <si>
    <t>100027</t>
  </si>
  <si>
    <t>MEGACE 160 MG</t>
  </si>
  <si>
    <t>POR TBL NOB 30X160MG</t>
  </si>
  <si>
    <t>846017</t>
  </si>
  <si>
    <t>GLOSAL spray 25ml</t>
  </si>
  <si>
    <t>141826</t>
  </si>
  <si>
    <t>41826</t>
  </si>
  <si>
    <t>DHC CONTINUS 90 MG</t>
  </si>
  <si>
    <t>PORTBLRET60X90MG B</t>
  </si>
  <si>
    <t>146929</t>
  </si>
  <si>
    <t>46929</t>
  </si>
  <si>
    <t>DUROGESIC 100MCG/H</t>
  </si>
  <si>
    <t>EMP 5X10MG(40CM2)</t>
  </si>
  <si>
    <t>116443</t>
  </si>
  <si>
    <t>16443</t>
  </si>
  <si>
    <t>TRIAMCINOLON-IVAX</t>
  </si>
  <si>
    <t>DRM GTT SOL 1X10ML</t>
  </si>
  <si>
    <t>120159</t>
  </si>
  <si>
    <t>20159</t>
  </si>
  <si>
    <t>MONOTAB 20</t>
  </si>
  <si>
    <t>POR TBL NOB 20X20MG</t>
  </si>
  <si>
    <t>194169</t>
  </si>
  <si>
    <t>94169</t>
  </si>
  <si>
    <t>121597</t>
  </si>
  <si>
    <t>21597</t>
  </si>
  <si>
    <t>PALLADONE-SR 4 MG</t>
  </si>
  <si>
    <t>POR CPS PRO 30X4MG</t>
  </si>
  <si>
    <t>151072</t>
  </si>
  <si>
    <t>KYLOTAN 80 MG</t>
  </si>
  <si>
    <t>100965</t>
  </si>
  <si>
    <t>965</t>
  </si>
  <si>
    <t>SPECIES PECTORALES PLANTA</t>
  </si>
  <si>
    <t>110843</t>
  </si>
  <si>
    <t>10843</t>
  </si>
  <si>
    <t>PALLADONE-SR 8 MG</t>
  </si>
  <si>
    <t>POR CPS PRO 30X8MG</t>
  </si>
  <si>
    <t>115413</t>
  </si>
  <si>
    <t>15413</t>
  </si>
  <si>
    <t>LAXYGAL</t>
  </si>
  <si>
    <t>POR GTT SOL1X25ML</t>
  </si>
  <si>
    <t>121579</t>
  </si>
  <si>
    <t>21579</t>
  </si>
  <si>
    <t>PALLADONE-SR 16 MG</t>
  </si>
  <si>
    <t>POR CPS PRO 30X16MG</t>
  </si>
  <si>
    <t>128197</t>
  </si>
  <si>
    <t>28197</t>
  </si>
  <si>
    <t>NEULASTA</t>
  </si>
  <si>
    <t>INJ SOL 1X0.6ML</t>
  </si>
  <si>
    <t>128441</t>
  </si>
  <si>
    <t>28441</t>
  </si>
  <si>
    <t>ALOXI</t>
  </si>
  <si>
    <t>IVN INJSOL250RG/5ML</t>
  </si>
  <si>
    <t>153145</t>
  </si>
  <si>
    <t>53145</t>
  </si>
  <si>
    <t>MEGACE 40MG/ML</t>
  </si>
  <si>
    <t>SUS POR 1X240ML</t>
  </si>
  <si>
    <t>153666</t>
  </si>
  <si>
    <t>53666</t>
  </si>
  <si>
    <t>BICNU(STERILE CARMUSTINE/BCNU/)</t>
  </si>
  <si>
    <t>INJ SIC 1X100MG+SOL</t>
  </si>
  <si>
    <t>153726</t>
  </si>
  <si>
    <t>53726</t>
  </si>
  <si>
    <t>Megafyt čajová směs při nachlazení n.s.</t>
  </si>
  <si>
    <t>159746</t>
  </si>
  <si>
    <t>59746</t>
  </si>
  <si>
    <t>HEŘMÁNKOVÝ ČAJ</t>
  </si>
  <si>
    <t>SPC 20X1.5GM(SCCKY)</t>
  </si>
  <si>
    <t>164865</t>
  </si>
  <si>
    <t>64865</t>
  </si>
  <si>
    <t>PIRACETAM AL 1200</t>
  </si>
  <si>
    <t>POR TBLFLM60X1200MG</t>
  </si>
  <si>
    <t>165386</t>
  </si>
  <si>
    <t>65386</t>
  </si>
  <si>
    <t>ZOLADEX DEPOT</t>
  </si>
  <si>
    <t>INJ 1X3.6MG</t>
  </si>
  <si>
    <t>176590</t>
  </si>
  <si>
    <t>76590</t>
  </si>
  <si>
    <t>ŠALVĚJOVÁ NAŤ</t>
  </si>
  <si>
    <t>SPC 1X30GM</t>
  </si>
  <si>
    <t>184538</t>
  </si>
  <si>
    <t>PALEXIA RETARD 50 MG TABLETY S PRODLOUŽENÝM UVOLŇO</t>
  </si>
  <si>
    <t>POR TBL PRO 60X50MG</t>
  </si>
  <si>
    <t>196874</t>
  </si>
  <si>
    <t>96874</t>
  </si>
  <si>
    <t>INF 1X1000ML-PE</t>
  </si>
  <si>
    <t>382100</t>
  </si>
  <si>
    <t>82100</t>
  </si>
  <si>
    <t>KRYTÍ GELOVÉ HEMAGEL 30G</t>
  </si>
  <si>
    <t>HEMAGEL V TUBĚ O OBSAHU 30G</t>
  </si>
  <si>
    <t>500676</t>
  </si>
  <si>
    <t>DZ Prontosan wound gel 250ml</t>
  </si>
  <si>
    <t>840312</t>
  </si>
  <si>
    <t>Dubová kůra her.1x75g LEROS</t>
  </si>
  <si>
    <t>841818</t>
  </si>
  <si>
    <t>Refresh oční kapky 15ml</t>
  </si>
  <si>
    <t>842640</t>
  </si>
  <si>
    <t>Náplast Fixaplast</t>
  </si>
  <si>
    <t>844483</t>
  </si>
  <si>
    <t>100234</t>
  </si>
  <si>
    <t>VAG PLV SOL10X0.5GM</t>
  </si>
  <si>
    <t>845233</t>
  </si>
  <si>
    <t>Dr.Muller PantheDerm spray</t>
  </si>
  <si>
    <t>849384</t>
  </si>
  <si>
    <t>R 1 - Chladící gel s Laktokine</t>
  </si>
  <si>
    <t>849385</t>
  </si>
  <si>
    <t>R 2- Zklidňující emulze s Laktokine</t>
  </si>
  <si>
    <t>900015</t>
  </si>
  <si>
    <t>KL SOL.HYD.PEROX.3% 300 G</t>
  </si>
  <si>
    <t>902072</t>
  </si>
  <si>
    <t>CYTO-Ringerův roztok BRAUN 1000 ML, REF.3600300</t>
  </si>
  <si>
    <t>1X1000ML</t>
  </si>
  <si>
    <t>902073</t>
  </si>
  <si>
    <t>CYTO-Ringerův roztok BRAUN 500 ML, REF.3600297</t>
  </si>
  <si>
    <t>1X500ML</t>
  </si>
  <si>
    <t>921399</t>
  </si>
  <si>
    <t>KL ETHER 75G</t>
  </si>
  <si>
    <t>382089</t>
  </si>
  <si>
    <t>82089</t>
  </si>
  <si>
    <t>KRYTÍ S HYALURONANEM A STŘÍBREM BIONECT SILVERSPRA</t>
  </si>
  <si>
    <t>50G, 1KS</t>
  </si>
  <si>
    <t>987460</t>
  </si>
  <si>
    <t>93435</t>
  </si>
  <si>
    <t>ROSALGIN IRIGÁTOR</t>
  </si>
  <si>
    <t>120461</t>
  </si>
  <si>
    <t>20461</t>
  </si>
  <si>
    <t>AMBROSAN KAPKY</t>
  </si>
  <si>
    <t>POR GTT SOL 1X100ML</t>
  </si>
  <si>
    <t>58159</t>
  </si>
  <si>
    <t>SANORIN 1 PM</t>
  </si>
  <si>
    <t>NAS SPR SOL 1X10ML</t>
  </si>
  <si>
    <t>844154</t>
  </si>
  <si>
    <t>12684</t>
  </si>
  <si>
    <t>GAVISCON LIQUID PEPPERMINT</t>
  </si>
  <si>
    <t>SUS 1X200ML</t>
  </si>
  <si>
    <t>500856</t>
  </si>
  <si>
    <t>Poštovné - poštovné 15%</t>
  </si>
  <si>
    <t>NELECIVA</t>
  </si>
  <si>
    <t>P</t>
  </si>
  <si>
    <t>56976</t>
  </si>
  <si>
    <t>TRITACE 2,5 MG</t>
  </si>
  <si>
    <t>POR TBL NOB 20X2.5MG</t>
  </si>
  <si>
    <t>109709</t>
  </si>
  <si>
    <t>9709</t>
  </si>
  <si>
    <t>SOLU-MEDROL</t>
  </si>
  <si>
    <t>INJ SIC 1X40MG+1ML</t>
  </si>
  <si>
    <t>112892</t>
  </si>
  <si>
    <t>12892</t>
  </si>
  <si>
    <t>TBL 30X100MG</t>
  </si>
  <si>
    <t>113603</t>
  </si>
  <si>
    <t>13603</t>
  </si>
  <si>
    <t>LODOZ 5 MG</t>
  </si>
  <si>
    <t>114439</t>
  </si>
  <si>
    <t>14439</t>
  </si>
  <si>
    <t>FOKUSIN</t>
  </si>
  <si>
    <t>POR CPS RDR30X0.4MG</t>
  </si>
  <si>
    <t>115316</t>
  </si>
  <si>
    <t>15316</t>
  </si>
  <si>
    <t>LOZAP H</t>
  </si>
  <si>
    <t>116913</t>
  </si>
  <si>
    <t>16913</t>
  </si>
  <si>
    <t>MOXOSTAD 0.2 MG</t>
  </si>
  <si>
    <t>POR TBL FLM30X0.2MG</t>
  </si>
  <si>
    <t>116926</t>
  </si>
  <si>
    <t>16926</t>
  </si>
  <si>
    <t>MOXOSTAD 0,3 MG</t>
  </si>
  <si>
    <t>POR TBL FLM 100X0.3MG</t>
  </si>
  <si>
    <t>116932</t>
  </si>
  <si>
    <t>16932</t>
  </si>
  <si>
    <t>MOXOSTAD 0.4 MG</t>
  </si>
  <si>
    <t>POR TBL FLM30X0.4MG</t>
  </si>
  <si>
    <t>117121</t>
  </si>
  <si>
    <t>17121</t>
  </si>
  <si>
    <t>LANZUL</t>
  </si>
  <si>
    <t>CPS 28X30MG</t>
  </si>
  <si>
    <t>117122</t>
  </si>
  <si>
    <t>17122</t>
  </si>
  <si>
    <t>CPS 56X30MG</t>
  </si>
  <si>
    <t>130018</t>
  </si>
  <si>
    <t>30018</t>
  </si>
  <si>
    <t>LETROX 75</t>
  </si>
  <si>
    <t>POR TBL NOB 100X75MCG</t>
  </si>
  <si>
    <t>130543</t>
  </si>
  <si>
    <t>30543</t>
  </si>
  <si>
    <t>CADUET 5MG/10MG</t>
  </si>
  <si>
    <t>132086</t>
  </si>
  <si>
    <t>32086</t>
  </si>
  <si>
    <t>TRALGIT</t>
  </si>
  <si>
    <t>POR CPS DUR 20X50MG</t>
  </si>
  <si>
    <t>132087</t>
  </si>
  <si>
    <t>32087</t>
  </si>
  <si>
    <t>TRALGIT 100 INJ</t>
  </si>
  <si>
    <t>INJ SOL 5X2ML/100MG</t>
  </si>
  <si>
    <t>132090</t>
  </si>
  <si>
    <t>32090</t>
  </si>
  <si>
    <t>TRALGIT 50 INJ</t>
  </si>
  <si>
    <t>INJ SOL 5X1ML/50MG</t>
  </si>
  <si>
    <t>133343</t>
  </si>
  <si>
    <t>33343</t>
  </si>
  <si>
    <t>CUBITAN S PŘÍCHUTÍ JAHODOVOU (SOL)</t>
  </si>
  <si>
    <t>POR SOL 1X200ML</t>
  </si>
  <si>
    <t>147141</t>
  </si>
  <si>
    <t>47141</t>
  </si>
  <si>
    <t>147144</t>
  </si>
  <si>
    <t>47144</t>
  </si>
  <si>
    <t>LETROX 100</t>
  </si>
  <si>
    <t>147740</t>
  </si>
  <si>
    <t>47740</t>
  </si>
  <si>
    <t>RIVOCOR 5</t>
  </si>
  <si>
    <t>147741</t>
  </si>
  <si>
    <t>47741</t>
  </si>
  <si>
    <t>RIVOCOR 10</t>
  </si>
  <si>
    <t>149909</t>
  </si>
  <si>
    <t>49909</t>
  </si>
  <si>
    <t>LOKREN 20 MG</t>
  </si>
  <si>
    <t>POR TBL FLM 28X20MG</t>
  </si>
  <si>
    <t>149910</t>
  </si>
  <si>
    <t>49910</t>
  </si>
  <si>
    <t>POR TBL FLM 98X20MG</t>
  </si>
  <si>
    <t>154316</t>
  </si>
  <si>
    <t>54316</t>
  </si>
  <si>
    <t>FRAXIPARIN MULTI</t>
  </si>
  <si>
    <t>INJ 10X5ML/47.5KU</t>
  </si>
  <si>
    <t>156503</t>
  </si>
  <si>
    <t>56503</t>
  </si>
  <si>
    <t>SIOFOR 500</t>
  </si>
  <si>
    <t>TBL OBD 60X500MG</t>
  </si>
  <si>
    <t>156981</t>
  </si>
  <si>
    <t>56981</t>
  </si>
  <si>
    <t>TRITACE 5</t>
  </si>
  <si>
    <t>159671</t>
  </si>
  <si>
    <t>59671</t>
  </si>
  <si>
    <t>TRALGIT SR 100</t>
  </si>
  <si>
    <t>POR TBL RET10X100MG</t>
  </si>
  <si>
    <t>159672</t>
  </si>
  <si>
    <t>59672</t>
  </si>
  <si>
    <t>POR TBL RET30X100MG</t>
  </si>
  <si>
    <t>159673</t>
  </si>
  <si>
    <t>59673</t>
  </si>
  <si>
    <t>POR TBL RET50X100MG</t>
  </si>
  <si>
    <t>159806</t>
  </si>
  <si>
    <t>59806</t>
  </si>
  <si>
    <t>FRAXIPARINE FORTE</t>
  </si>
  <si>
    <t>INJ 10X0.6ML/11.4KU</t>
  </si>
  <si>
    <t>159808</t>
  </si>
  <si>
    <t>59808</t>
  </si>
  <si>
    <t>INJ 10X0.8ML/15.2KU</t>
  </si>
  <si>
    <t>159810</t>
  </si>
  <si>
    <t>59810</t>
  </si>
  <si>
    <t>INJ SOL 10X1.0ML</t>
  </si>
  <si>
    <t>166029</t>
  </si>
  <si>
    <t>66029</t>
  </si>
  <si>
    <t>ZODAC</t>
  </si>
  <si>
    <t>TBL OBD 10X10MG</t>
  </si>
  <si>
    <t>166030</t>
  </si>
  <si>
    <t>66030</t>
  </si>
  <si>
    <t>TBL OBD 30X10MG</t>
  </si>
  <si>
    <t>176690</t>
  </si>
  <si>
    <t>BETAHISTIN ACTAVIS 24 MG</t>
  </si>
  <si>
    <t>POR TBL NOB 60X24MG</t>
  </si>
  <si>
    <t>182952</t>
  </si>
  <si>
    <t>82952</t>
  </si>
  <si>
    <t>QUAMATEL</t>
  </si>
  <si>
    <t>INJ SIC 5X20MG+SOLV</t>
  </si>
  <si>
    <t>184399</t>
  </si>
  <si>
    <t>84399</t>
  </si>
  <si>
    <t>NEURONTIN 300MG</t>
  </si>
  <si>
    <t>CPS 50X300MG</t>
  </si>
  <si>
    <t>184400</t>
  </si>
  <si>
    <t>84400</t>
  </si>
  <si>
    <t>NEURONTIN 300 MG</t>
  </si>
  <si>
    <t>POR CPS DUR 100X300MG</t>
  </si>
  <si>
    <t>187812</t>
  </si>
  <si>
    <t>TONARSSA 8 MG/10 MG</t>
  </si>
  <si>
    <t>190957</t>
  </si>
  <si>
    <t>90957</t>
  </si>
  <si>
    <t>XANAX</t>
  </si>
  <si>
    <t>191280</t>
  </si>
  <si>
    <t>91280</t>
  </si>
  <si>
    <t>RANITAL</t>
  </si>
  <si>
    <t>TBL 30X150MG</t>
  </si>
  <si>
    <t>193013</t>
  </si>
  <si>
    <t>93013</t>
  </si>
  <si>
    <t>SORTIS 10MG</t>
  </si>
  <si>
    <t>193016</t>
  </si>
  <si>
    <t>93016</t>
  </si>
  <si>
    <t>SORTIS 20MG</t>
  </si>
  <si>
    <t>TBL OBD 30X20MG</t>
  </si>
  <si>
    <t>193969</t>
  </si>
  <si>
    <t>93969</t>
  </si>
  <si>
    <t>INJ 5X2ML/50MG</t>
  </si>
  <si>
    <t>844554</t>
  </si>
  <si>
    <t>114065</t>
  </si>
  <si>
    <t>LOZAP 50 ZENTIVA</t>
  </si>
  <si>
    <t>POR TBL FLM 30X50MG</t>
  </si>
  <si>
    <t>845796</t>
  </si>
  <si>
    <t>126031</t>
  </si>
  <si>
    <t>PRENEWEL 4 MG/1,25 MG</t>
  </si>
  <si>
    <t>846446</t>
  </si>
  <si>
    <t>124343</t>
  </si>
  <si>
    <t>CEZERA 5 MG</t>
  </si>
  <si>
    <t>847488</t>
  </si>
  <si>
    <t>107869</t>
  </si>
  <si>
    <t>APO-ALLOPURINOL</t>
  </si>
  <si>
    <t>POR TBL NOB 100X100MG</t>
  </si>
  <si>
    <t>847871</t>
  </si>
  <si>
    <t>125524</t>
  </si>
  <si>
    <t>APO-AMILZIDE 5/50 MG</t>
  </si>
  <si>
    <t>POR TBL NOB 100X5MG/50MG</t>
  </si>
  <si>
    <t>849059</t>
  </si>
  <si>
    <t>107885</t>
  </si>
  <si>
    <t>APO-SERTRAL 50</t>
  </si>
  <si>
    <t>POR CPS DUR 30X50MG</t>
  </si>
  <si>
    <t>849444</t>
  </si>
  <si>
    <t>163085</t>
  </si>
  <si>
    <t>AMARYL 3 MG</t>
  </si>
  <si>
    <t>POR TBL NOB 30X3MG</t>
  </si>
  <si>
    <t>849453</t>
  </si>
  <si>
    <t>163077</t>
  </si>
  <si>
    <t>AMARYL 2 MG</t>
  </si>
  <si>
    <t>POR TBL NOB 30X2MG</t>
  </si>
  <si>
    <t>849559</t>
  </si>
  <si>
    <t>125066</t>
  </si>
  <si>
    <t>APO-AMLO 5</t>
  </si>
  <si>
    <t>POR TBL NOB 100X5MG</t>
  </si>
  <si>
    <t>849561</t>
  </si>
  <si>
    <t>125060</t>
  </si>
  <si>
    <t>849712</t>
  </si>
  <si>
    <t>125053</t>
  </si>
  <si>
    <t>APO-AMLO 10</t>
  </si>
  <si>
    <t>POR TBL NOB 100X10MG</t>
  </si>
  <si>
    <t>849713</t>
  </si>
  <si>
    <t>125046</t>
  </si>
  <si>
    <t>850010</t>
  </si>
  <si>
    <t>149543</t>
  </si>
  <si>
    <t>CLOPIDOGREL APOTEX 75 MG</t>
  </si>
  <si>
    <t>POR TBL FLM 30X75MG</t>
  </si>
  <si>
    <t>850078</t>
  </si>
  <si>
    <t>102608</t>
  </si>
  <si>
    <t>CARVESAN 25</t>
  </si>
  <si>
    <t>850087</t>
  </si>
  <si>
    <t>120791</t>
  </si>
  <si>
    <t>APO-PERINDO 4 MG</t>
  </si>
  <si>
    <t>POR TBL NOB 30X4MG</t>
  </si>
  <si>
    <t>112891</t>
  </si>
  <si>
    <t>12891</t>
  </si>
  <si>
    <t>TBL 15X100MG</t>
  </si>
  <si>
    <t>116923</t>
  </si>
  <si>
    <t>16923</t>
  </si>
  <si>
    <t>MOXOSTAD 0.3 MG</t>
  </si>
  <si>
    <t>POR TBL FLM30X0.3MG</t>
  </si>
  <si>
    <t>117425</t>
  </si>
  <si>
    <t>17425</t>
  </si>
  <si>
    <t>CITALEC 10 ZENTIVA</t>
  </si>
  <si>
    <t>POR TBL FLM30X10MG</t>
  </si>
  <si>
    <t>126786</t>
  </si>
  <si>
    <t>26786</t>
  </si>
  <si>
    <t>NOVORAPID 100 U/ML</t>
  </si>
  <si>
    <t>INJ SOL 1X10ML</t>
  </si>
  <si>
    <t>128216</t>
  </si>
  <si>
    <t>28216</t>
  </si>
  <si>
    <t>LYRICA 75 MG</t>
  </si>
  <si>
    <t>POR CPSDUR14X75MG</t>
  </si>
  <si>
    <t>131934</t>
  </si>
  <si>
    <t>31934</t>
  </si>
  <si>
    <t>VENTOLIN INHALER N</t>
  </si>
  <si>
    <t>INHSUSPSS200X100RG</t>
  </si>
  <si>
    <t>142546</t>
  </si>
  <si>
    <t>42546</t>
  </si>
  <si>
    <t>LACTULOSE AL SIRUP</t>
  </si>
  <si>
    <t>POR SIR 1X200ML</t>
  </si>
  <si>
    <t>149531</t>
  </si>
  <si>
    <t>49531</t>
  </si>
  <si>
    <t>CONTROLOC I.V.</t>
  </si>
  <si>
    <t>INJ PLV SOL 1X40MG</t>
  </si>
  <si>
    <t>192587</t>
  </si>
  <si>
    <t>92587</t>
  </si>
  <si>
    <t>DEPAKINE CHRONO 500MG(PULENE)</t>
  </si>
  <si>
    <t>TBL RET 30X500MG</t>
  </si>
  <si>
    <t>193019</t>
  </si>
  <si>
    <t>93019</t>
  </si>
  <si>
    <t>SORTIS 40MG</t>
  </si>
  <si>
    <t>TBL OBD 30X40MG</t>
  </si>
  <si>
    <t>194113</t>
  </si>
  <si>
    <t>94113</t>
  </si>
  <si>
    <t>WARFARIN</t>
  </si>
  <si>
    <t>TBL 100X3MG</t>
  </si>
  <si>
    <t>848947</t>
  </si>
  <si>
    <t>135928</t>
  </si>
  <si>
    <t>ESOPREX 10 MG</t>
  </si>
  <si>
    <t>849187</t>
  </si>
  <si>
    <t>111902</t>
  </si>
  <si>
    <t>NITRESAN 20 MG</t>
  </si>
  <si>
    <t>849425</t>
  </si>
  <si>
    <t>115479</t>
  </si>
  <si>
    <t>APO-ENALAPRIL 5 MG</t>
  </si>
  <si>
    <t>849500</t>
  </si>
  <si>
    <t>120805</t>
  </si>
  <si>
    <t>APO-PERINDO 8 MG</t>
  </si>
  <si>
    <t>POR TBL NOB 30X8MG</t>
  </si>
  <si>
    <t>126486</t>
  </si>
  <si>
    <t>26486</t>
  </si>
  <si>
    <t>ACTRAPID PENFILL 100IU/ML</t>
  </si>
  <si>
    <t>INJ SOL 5X3ML</t>
  </si>
  <si>
    <t>129767</t>
  </si>
  <si>
    <t>IMIPENEM/CILASTATIN KABI 500 MG/500 MG</t>
  </si>
  <si>
    <t>INF PLV SOL 10LAH/20ML</t>
  </si>
  <si>
    <t>132058</t>
  </si>
  <si>
    <t>32058</t>
  </si>
  <si>
    <t>FRAXIPARINE</t>
  </si>
  <si>
    <t>INJ SOL 10X0.3ML</t>
  </si>
  <si>
    <t>132059</t>
  </si>
  <si>
    <t>32059</t>
  </si>
  <si>
    <t>INJ SOL 10X0.4ML</t>
  </si>
  <si>
    <t>147133</t>
  </si>
  <si>
    <t>47133</t>
  </si>
  <si>
    <t>LETROX 150</t>
  </si>
  <si>
    <t>184262</t>
  </si>
  <si>
    <t>84262</t>
  </si>
  <si>
    <t>TRALGIT GTT.</t>
  </si>
  <si>
    <t>POR GTT SOL 1X96ML</t>
  </si>
  <si>
    <t>110820</t>
  </si>
  <si>
    <t>10820</t>
  </si>
  <si>
    <t>ZOFRAN</t>
  </si>
  <si>
    <t>INJ SOL 5X4ML/8MG</t>
  </si>
  <si>
    <t>190959</t>
  </si>
  <si>
    <t>90959</t>
  </si>
  <si>
    <t>TBL 30X0.5MG</t>
  </si>
  <si>
    <t>117431</t>
  </si>
  <si>
    <t>17431</t>
  </si>
  <si>
    <t>CITALEC 20 ZENTIVA</t>
  </si>
  <si>
    <t>POR TBL FLM30X20MG</t>
  </si>
  <si>
    <t>130021</t>
  </si>
  <si>
    <t>30021</t>
  </si>
  <si>
    <t>LETROX 125</t>
  </si>
  <si>
    <t>POR TBL NOB 100X125MCG</t>
  </si>
  <si>
    <t>132083</t>
  </si>
  <si>
    <t>32083</t>
  </si>
  <si>
    <t>153950</t>
  </si>
  <si>
    <t>53950</t>
  </si>
  <si>
    <t>ZOLOFT 50MG</t>
  </si>
  <si>
    <t>TBL OBD 28X50MG</t>
  </si>
  <si>
    <t>184396</t>
  </si>
  <si>
    <t>84396</t>
  </si>
  <si>
    <t>NEURONTIN 100MG</t>
  </si>
  <si>
    <t>CPS 20X100MG</t>
  </si>
  <si>
    <t>197563</t>
  </si>
  <si>
    <t>97563</t>
  </si>
  <si>
    <t>ZOFRAN ZYDIS 8 MG</t>
  </si>
  <si>
    <t>TBL SOL 10X8MG</t>
  </si>
  <si>
    <t>500877</t>
  </si>
  <si>
    <t>139063</t>
  </si>
  <si>
    <t>INJ SOL 1X10MG/5ML</t>
  </si>
  <si>
    <t>848352</t>
  </si>
  <si>
    <t>130172</t>
  </si>
  <si>
    <t>APO-VENLAFAXIN PROLONG 75 MG</t>
  </si>
  <si>
    <t>POR CPS PRO 30X75MG</t>
  </si>
  <si>
    <t>11389</t>
  </si>
  <si>
    <t>ETOPOSIDE-TEVA</t>
  </si>
  <si>
    <t>INF CNC SOL 1X5ML/100MG</t>
  </si>
  <si>
    <t>111390</t>
  </si>
  <si>
    <t>11390</t>
  </si>
  <si>
    <t>INF CNC1X10ML/200MG</t>
  </si>
  <si>
    <t>128007</t>
  </si>
  <si>
    <t>28007</t>
  </si>
  <si>
    <t>ZOMETA 4 MG</t>
  </si>
  <si>
    <t>INF CNC SOL 1X4MG</t>
  </si>
  <si>
    <t>132977</t>
  </si>
  <si>
    <t>32977</t>
  </si>
  <si>
    <t>149996</t>
  </si>
  <si>
    <t>TEVAGRASTIM 48 MU/0,8 ML</t>
  </si>
  <si>
    <t>INJ+INF SOL 5X0.8ML</t>
  </si>
  <si>
    <t>163183</t>
  </si>
  <si>
    <t>PLATIDIAM 10</t>
  </si>
  <si>
    <t>INF CNC SOL 10X20ML</t>
  </si>
  <si>
    <t>130652</t>
  </si>
  <si>
    <t>30652</t>
  </si>
  <si>
    <t>REASEC</t>
  </si>
  <si>
    <t>TBL 20X2.5MG</t>
  </si>
  <si>
    <t>849151</t>
  </si>
  <si>
    <t>122210</t>
  </si>
  <si>
    <t>APO-FENO</t>
  </si>
  <si>
    <t>115010</t>
  </si>
  <si>
    <t>15010</t>
  </si>
  <si>
    <t>DORMICUM 15 MG</t>
  </si>
  <si>
    <t>TBL OBD 10X15MG</t>
  </si>
  <si>
    <t>163306</t>
  </si>
  <si>
    <t>CALCIUM FOLINATE HOSPIRA 10 MG/ML</t>
  </si>
  <si>
    <t>163307</t>
  </si>
  <si>
    <t>850003</t>
  </si>
  <si>
    <t>135600</t>
  </si>
  <si>
    <t>GRANISETRON KABI 1 MG/ML</t>
  </si>
  <si>
    <t>INJ+INF CNC SOL 5X3ML/3MG</t>
  </si>
  <si>
    <t>849225</t>
  </si>
  <si>
    <t>119616</t>
  </si>
  <si>
    <t>CAMPTO 40mg</t>
  </si>
  <si>
    <t>INF CNC SOL 1X2ML/40MG</t>
  </si>
  <si>
    <t>142780</t>
  </si>
  <si>
    <t>42780</t>
  </si>
  <si>
    <t>TRALGIT SR 200</t>
  </si>
  <si>
    <t>POR TBL RET30X200MG</t>
  </si>
  <si>
    <t>160414</t>
  </si>
  <si>
    <t>160676</t>
  </si>
  <si>
    <t>Gemcitabin Ebewe 40mg/ml</t>
  </si>
  <si>
    <t>1x5ml/200mg</t>
  </si>
  <si>
    <t>163185</t>
  </si>
  <si>
    <t>PLATIDIAM 25</t>
  </si>
  <si>
    <t>INF CNC SOL 5X50ML</t>
  </si>
  <si>
    <t>163187</t>
  </si>
  <si>
    <t>PLATIDIAM 50</t>
  </si>
  <si>
    <t>INF CNC SOL 1X100ML</t>
  </si>
  <si>
    <t>164094</t>
  </si>
  <si>
    <t>CYCLOPLATIN 50</t>
  </si>
  <si>
    <t>INF CNC SOL 1X5ML</t>
  </si>
  <si>
    <t>164095</t>
  </si>
  <si>
    <t>CYCLOPLATIN 450</t>
  </si>
  <si>
    <t>INF CNC SOL 1X45ML</t>
  </si>
  <si>
    <t>167357</t>
  </si>
  <si>
    <t>DOCETAXEL TEVA 80 MG KONCENTRÁT PRO PŘÍPRAVU INF.</t>
  </si>
  <si>
    <t>INF CSL LQF 1X2ML+1X6ML</t>
  </si>
  <si>
    <t>169225</t>
  </si>
  <si>
    <t>BREVITAX 6 MG/ML</t>
  </si>
  <si>
    <t>INF CNC SOL 5ML/30MG</t>
  </si>
  <si>
    <t>169227</t>
  </si>
  <si>
    <t>INF CNC SOL 16.7ML/100MG</t>
  </si>
  <si>
    <t>169228</t>
  </si>
  <si>
    <t>INF CNC SOL 50ML/300MG</t>
  </si>
  <si>
    <t>394970</t>
  </si>
  <si>
    <t>172174</t>
  </si>
  <si>
    <t>1x25ml/1000mg</t>
  </si>
  <si>
    <t>850735</t>
  </si>
  <si>
    <t>164096</t>
  </si>
  <si>
    <t>CYCLOPLATIN 150</t>
  </si>
  <si>
    <t>INF CNC SOL 1X15ML</t>
  </si>
  <si>
    <t>MOXOSTAD 0,2 MG</t>
  </si>
  <si>
    <t>POR TBL FLM 30X0.2MG</t>
  </si>
  <si>
    <t>169459</t>
  </si>
  <si>
    <t>GEMCITABIN TEVA 200 MG</t>
  </si>
  <si>
    <t>INF PLV SOL 1X200MG</t>
  </si>
  <si>
    <t>169460</t>
  </si>
  <si>
    <t>GEMCITABIN TEVA 1 G</t>
  </si>
  <si>
    <t>INF PLV SOL 1X1000MG</t>
  </si>
  <si>
    <t>172159</t>
  </si>
  <si>
    <t>172173</t>
  </si>
  <si>
    <t>1x50ml/2000mg</t>
  </si>
  <si>
    <t>844243</t>
  </si>
  <si>
    <t>112561</t>
  </si>
  <si>
    <t>RECOXA 15</t>
  </si>
  <si>
    <t>POR TBL NOB 30X15MG</t>
  </si>
  <si>
    <t>846883</t>
  </si>
  <si>
    <t>103060</t>
  </si>
  <si>
    <t>REQUIP-MODUTAB 8 MG</t>
  </si>
  <si>
    <t>POR TBL PRO 28X8MG</t>
  </si>
  <si>
    <t>175091</t>
  </si>
  <si>
    <t>DRETACEN 500 MG</t>
  </si>
  <si>
    <t>POR TBL FLM 100X500MG</t>
  </si>
  <si>
    <t>195819</t>
  </si>
  <si>
    <t>95819</t>
  </si>
  <si>
    <t>GOPTEN 4 MG</t>
  </si>
  <si>
    <t>POR CPS DUR 28X4MG</t>
  </si>
  <si>
    <t>128132</t>
  </si>
  <si>
    <t>INF CNC SOL 1X10ML</t>
  </si>
  <si>
    <t>133147</t>
  </si>
  <si>
    <t>33147</t>
  </si>
  <si>
    <t>NUTRISON POWDER</t>
  </si>
  <si>
    <t>POR PLV SOL 1X430GM</t>
  </si>
  <si>
    <t>162207</t>
  </si>
  <si>
    <t>DACARBAZIN TEVA 200 MG</t>
  </si>
  <si>
    <t>INJ PLV SOL 10X200MG</t>
  </si>
  <si>
    <t>162384</t>
  </si>
  <si>
    <t>FLUOROURACIL HOSPIRA 50 MG/ML INJEKČNÍ ROZTOK</t>
  </si>
  <si>
    <t>INJ SOL 1X10ML/500MG</t>
  </si>
  <si>
    <t>162386</t>
  </si>
  <si>
    <t>INJ SOL 1X20ML/1000MG</t>
  </si>
  <si>
    <t>162387</t>
  </si>
  <si>
    <t>INJ SOL 1X100ML/5GM</t>
  </si>
  <si>
    <t>163310</t>
  </si>
  <si>
    <t>INJ SOL 1X30ML/300MG</t>
  </si>
  <si>
    <t>197776</t>
  </si>
  <si>
    <t>97776</t>
  </si>
  <si>
    <t>ZOFRAN ZYDIS 4 MG</t>
  </si>
  <si>
    <t>TBL SOL 10X4MG</t>
  </si>
  <si>
    <t>848382</t>
  </si>
  <si>
    <t>119617</t>
  </si>
  <si>
    <t>CAMPTO 100mg</t>
  </si>
  <si>
    <t>848470</t>
  </si>
  <si>
    <t>119618</t>
  </si>
  <si>
    <t>CAMPTO 300mg</t>
  </si>
  <si>
    <t>INF CNC SOL 1X15ML/300MG</t>
  </si>
  <si>
    <t>849172</t>
  </si>
  <si>
    <t>128133</t>
  </si>
  <si>
    <t>OXALIPLATIN KABI 5MG/ML KONCENT</t>
  </si>
  <si>
    <t>INF CNC SOL 1X20ML</t>
  </si>
  <si>
    <t>128059</t>
  </si>
  <si>
    <t>28059</t>
  </si>
  <si>
    <t>FASLODEX 250MG/5ML</t>
  </si>
  <si>
    <t>INJ SOL 250MG/5ML</t>
  </si>
  <si>
    <t>130199</t>
  </si>
  <si>
    <t>EPIRUBICIN TEVA 2 MG/ML</t>
  </si>
  <si>
    <t>INJ+INF SOL 1X5ML/10MG</t>
  </si>
  <si>
    <t>130201</t>
  </si>
  <si>
    <t>INJ+INF SOL 1X25ML/50MG</t>
  </si>
  <si>
    <t>103414</t>
  </si>
  <si>
    <t>3414</t>
  </si>
  <si>
    <t>NUTRIFLEX PERI</t>
  </si>
  <si>
    <t>INF 5X2000ML</t>
  </si>
  <si>
    <t>149409</t>
  </si>
  <si>
    <t>49409</t>
  </si>
  <si>
    <t>AMINOPLASMAL B.BRAUN 5% E</t>
  </si>
  <si>
    <t>INF SOL 10X500ML</t>
  </si>
  <si>
    <t>133339</t>
  </si>
  <si>
    <t>33339</t>
  </si>
  <si>
    <t>DIASIP S PŘÍCHUTÍ JAHODOVOU (SOL)</t>
  </si>
  <si>
    <t>133340</t>
  </si>
  <si>
    <t>33340</t>
  </si>
  <si>
    <t>DIASIP S PŘÍCHUTÍ VANILKOVOU (SOL)</t>
  </si>
  <si>
    <t>133341</t>
  </si>
  <si>
    <t>33341</t>
  </si>
  <si>
    <t>CUBITAN S PŘÍCHUTÍ VANILKOVOU (SOL)</t>
  </si>
  <si>
    <t>133342</t>
  </si>
  <si>
    <t>33342</t>
  </si>
  <si>
    <t>CUBITAN S PŘÍCHUTÍ ČOKOLÁDOVOU (SOL)</t>
  </si>
  <si>
    <t>500732</t>
  </si>
  <si>
    <t>33704</t>
  </si>
  <si>
    <t>DIASIP S PŘÍCHUTÍ CAPPUCHINO</t>
  </si>
  <si>
    <t>133220</t>
  </si>
  <si>
    <t>33220</t>
  </si>
  <si>
    <t>PROTIFAR</t>
  </si>
  <si>
    <t>POR PLV SOL 1X225GM</t>
  </si>
  <si>
    <t>33526</t>
  </si>
  <si>
    <t>NUTRISON</t>
  </si>
  <si>
    <t>POR SOL 1X1000ML</t>
  </si>
  <si>
    <t>848207</t>
  </si>
  <si>
    <t>33422</t>
  </si>
  <si>
    <t>Nutrison Advanced DIASON LOW ENERGY</t>
  </si>
  <si>
    <t>por.sol.1000ml</t>
  </si>
  <si>
    <t>83050</t>
  </si>
  <si>
    <t>198192</t>
  </si>
  <si>
    <t>SEFOTAK 1 G</t>
  </si>
  <si>
    <t>101066</t>
  </si>
  <si>
    <t>1066</t>
  </si>
  <si>
    <t>FRAMYKOIN</t>
  </si>
  <si>
    <t>UNG 1X10GM</t>
  </si>
  <si>
    <t>101076</t>
  </si>
  <si>
    <t>1076</t>
  </si>
  <si>
    <t>OPHTHALMO-FRAMYKOIN</t>
  </si>
  <si>
    <t>104013</t>
  </si>
  <si>
    <t>4013</t>
  </si>
  <si>
    <t>DOXYBENE 200 MG TABLETY</t>
  </si>
  <si>
    <t>POR TBL NOB10X200MG</t>
  </si>
  <si>
    <t>106264</t>
  </si>
  <si>
    <t>6264</t>
  </si>
  <si>
    <t>SUMETROLIM</t>
  </si>
  <si>
    <t>TBL 20X480MG</t>
  </si>
  <si>
    <t>847476</t>
  </si>
  <si>
    <t>112782</t>
  </si>
  <si>
    <t xml:space="preserve">GENTAMICIN B.BRAUN 3 MG/ML INFUZNÍ ROZTOK </t>
  </si>
  <si>
    <t>INF SOL 20X80ML</t>
  </si>
  <si>
    <t>849567</t>
  </si>
  <si>
    <t>125249</t>
  </si>
  <si>
    <t>CIPROFLOXACIN KABI 400 MG/200 ML INFUZNÍ ROZTOK</t>
  </si>
  <si>
    <t>INF SOL 10X400MG/200ML</t>
  </si>
  <si>
    <t>144285</t>
  </si>
  <si>
    <t>44285</t>
  </si>
  <si>
    <t>NORMIX</t>
  </si>
  <si>
    <t>TBL OBD 12X200MG</t>
  </si>
  <si>
    <t>162052</t>
  </si>
  <si>
    <t>62052</t>
  </si>
  <si>
    <t>DUOMOX 1000</t>
  </si>
  <si>
    <t>POR TBL SUS 20X1000MG</t>
  </si>
  <si>
    <t>111785</t>
  </si>
  <si>
    <t>11785</t>
  </si>
  <si>
    <t>AMIKIN</t>
  </si>
  <si>
    <t>INJ 1X4ML/1GM</t>
  </si>
  <si>
    <t>119751</t>
  </si>
  <si>
    <t>19751</t>
  </si>
  <si>
    <t>POR TBLNOB14X1000MG</t>
  </si>
  <si>
    <t>155759</t>
  </si>
  <si>
    <t>55759</t>
  </si>
  <si>
    <t>PAMYCON NA PRIPRAVU KAPEK</t>
  </si>
  <si>
    <t>PLV 1X1LAHV</t>
  </si>
  <si>
    <t>105951</t>
  </si>
  <si>
    <t>5951</t>
  </si>
  <si>
    <t>AMOKSIKLAV 1G</t>
  </si>
  <si>
    <t>TBL OBD 14X1GM</t>
  </si>
  <si>
    <t>108807</t>
  </si>
  <si>
    <t>8807</t>
  </si>
  <si>
    <t>DALACIN C PHOSPHATE</t>
  </si>
  <si>
    <t>INJ 1X4ML 600MG</t>
  </si>
  <si>
    <t>116600</t>
  </si>
  <si>
    <t>16600</t>
  </si>
  <si>
    <t>UNASYN</t>
  </si>
  <si>
    <t>INJ PLV SOL 1X1.5GM</t>
  </si>
  <si>
    <t>117810</t>
  </si>
  <si>
    <t>17810</t>
  </si>
  <si>
    <t>TAZOCIN 4.5 G</t>
  </si>
  <si>
    <t>INJ PLV SOL12X4.5GM</t>
  </si>
  <si>
    <t>147727</t>
  </si>
  <si>
    <t>47727</t>
  </si>
  <si>
    <t>ZINNAT 500 MG</t>
  </si>
  <si>
    <t>TBL OBD 10X500MG</t>
  </si>
  <si>
    <t>153202</t>
  </si>
  <si>
    <t>53202</t>
  </si>
  <si>
    <t>CIPHIN 500</t>
  </si>
  <si>
    <t>153853</t>
  </si>
  <si>
    <t>53853</t>
  </si>
  <si>
    <t>KLACID 500</t>
  </si>
  <si>
    <t>TBL OBD 14X500MG</t>
  </si>
  <si>
    <t>156801</t>
  </si>
  <si>
    <t>56801</t>
  </si>
  <si>
    <t>KLACID I.V.</t>
  </si>
  <si>
    <t>PLV INF 1X500MG</t>
  </si>
  <si>
    <t>172972</t>
  </si>
  <si>
    <t>72972</t>
  </si>
  <si>
    <t>AMOKSIKLAV 1.2GM</t>
  </si>
  <si>
    <t>INJ SIC 5X1.2GM</t>
  </si>
  <si>
    <t>176360</t>
  </si>
  <si>
    <t>76360</t>
  </si>
  <si>
    <t>ZINACEF AD INJ.</t>
  </si>
  <si>
    <t>INJ SIC 1X1.5GM</t>
  </si>
  <si>
    <t>117041</t>
  </si>
  <si>
    <t>17041</t>
  </si>
  <si>
    <t>CEFOBID 1 G</t>
  </si>
  <si>
    <t>INJ SIC 1X1GM</t>
  </si>
  <si>
    <t>166137</t>
  </si>
  <si>
    <t>66137</t>
  </si>
  <si>
    <t>OFLOXIN INF</t>
  </si>
  <si>
    <t>INF 1X100ML/200MG</t>
  </si>
  <si>
    <t>115273</t>
  </si>
  <si>
    <t>15273</t>
  </si>
  <si>
    <t>SULPERAZON 2 G IM/IV</t>
  </si>
  <si>
    <t>INJ 1X(1GM+1GM)</t>
  </si>
  <si>
    <t>113798</t>
  </si>
  <si>
    <t>13798</t>
  </si>
  <si>
    <t>CANESTEN KRÉM</t>
  </si>
  <si>
    <t>CRM 1X20GM/200MG</t>
  </si>
  <si>
    <t>116895</t>
  </si>
  <si>
    <t>16895</t>
  </si>
  <si>
    <t>IMAZOL KRÉMPASTA</t>
  </si>
  <si>
    <t>DRM PST 1X30GM</t>
  </si>
  <si>
    <t>154516</t>
  </si>
  <si>
    <t>54516</t>
  </si>
  <si>
    <t>NIZORAL</t>
  </si>
  <si>
    <t>165989</t>
  </si>
  <si>
    <t>65989</t>
  </si>
  <si>
    <t>MYCOMAX « INF. INFUZ</t>
  </si>
  <si>
    <t>102949</t>
  </si>
  <si>
    <t>2949</t>
  </si>
  <si>
    <t>ATENOLOL AL 50</t>
  </si>
  <si>
    <t>POR TBL NOB 30X50MG</t>
  </si>
  <si>
    <t>112181</t>
  </si>
  <si>
    <t>12181</t>
  </si>
  <si>
    <t>GLIMEPIRID SANDOZ 4 MG TABLETY</t>
  </si>
  <si>
    <t>132963</t>
  </si>
  <si>
    <t>32963</t>
  </si>
  <si>
    <t>BISOPROLOL-RATIOPHARM 5 MG</t>
  </si>
  <si>
    <t>146981</t>
  </si>
  <si>
    <t>46981</t>
  </si>
  <si>
    <t>BETALOC SR 200MG</t>
  </si>
  <si>
    <t>TBL RET 30X200MG</t>
  </si>
  <si>
    <t>164797</t>
  </si>
  <si>
    <t>64797</t>
  </si>
  <si>
    <t>KAMIREN 4</t>
  </si>
  <si>
    <t>23747</t>
  </si>
  <si>
    <t>GLUCOPHAGE XR 500 MG TABLETY S PRODLOUŽENÝM UVOLŇO</t>
  </si>
  <si>
    <t>POR TBL PRO 60X500MG</t>
  </si>
  <si>
    <t>126614</t>
  </si>
  <si>
    <t>BETAHISTIN-RATIOPHARM 8 MG</t>
  </si>
  <si>
    <t>POR TBL NOB 120X8MG</t>
  </si>
  <si>
    <t>844743</t>
  </si>
  <si>
    <t>102382</t>
  </si>
  <si>
    <t>LORISTA H 100 MG/25 MG</t>
  </si>
  <si>
    <t>POR TBL FLM 28X100/25MG</t>
  </si>
  <si>
    <t>145274</t>
  </si>
  <si>
    <t>45274</t>
  </si>
  <si>
    <t>ENAP 10MG</t>
  </si>
  <si>
    <t>146980</t>
  </si>
  <si>
    <t>46980</t>
  </si>
  <si>
    <t>TBL RET 100X200MG</t>
  </si>
  <si>
    <t>845376</t>
  </si>
  <si>
    <t>107641</t>
  </si>
  <si>
    <t>MIRTAZAPIN SANDOZ 30 MG</t>
  </si>
  <si>
    <t>POR TBL FLM 30X30MG</t>
  </si>
  <si>
    <t>131866</t>
  </si>
  <si>
    <t>31866</t>
  </si>
  <si>
    <t>ASENTRA 50</t>
  </si>
  <si>
    <t>POR TBL FLM 28X50MG</t>
  </si>
  <si>
    <t>198197</t>
  </si>
  <si>
    <t>98197</t>
  </si>
  <si>
    <t>NAVELBINE</t>
  </si>
  <si>
    <t>198203</t>
  </si>
  <si>
    <t>98203</t>
  </si>
  <si>
    <t>INJ 10X5ML/50MG</t>
  </si>
  <si>
    <t>151754</t>
  </si>
  <si>
    <t>51754</t>
  </si>
  <si>
    <t>OLTAR 4 MG</t>
  </si>
  <si>
    <t>191995</t>
  </si>
  <si>
    <t>91995</t>
  </si>
  <si>
    <t>ISOPTIN SR 240</t>
  </si>
  <si>
    <t>TBL OBD 100X240MG</t>
  </si>
  <si>
    <t>116147</t>
  </si>
  <si>
    <t>EPIRUBICIN ACTAVIS 2 MG/ML INJEKČNÍ ROZTOK</t>
  </si>
  <si>
    <t>INJ SOL 1X5ML</t>
  </si>
  <si>
    <t>158983</t>
  </si>
  <si>
    <t>58983</t>
  </si>
  <si>
    <t>EPIRUBICIN EBEWE 2MG/ML</t>
  </si>
  <si>
    <t>INF CNC SOL 1X25ML</t>
  </si>
  <si>
    <t>176204</t>
  </si>
  <si>
    <t>76204</t>
  </si>
  <si>
    <t>TAXOL</t>
  </si>
  <si>
    <t>INJ.1X5ML/30MG</t>
  </si>
  <si>
    <t>28652</t>
  </si>
  <si>
    <t>IRBESARTAN HYDROCHLOROTHIAZIDE ZENTIVA 150 MG/12,5</t>
  </si>
  <si>
    <t>POR TBL FLM 28</t>
  </si>
  <si>
    <t>47249</t>
  </si>
  <si>
    <t>INF SOL 10X250ML-PE</t>
  </si>
  <si>
    <t>47995</t>
  </si>
  <si>
    <t>EZETROL 10 MG TABLETY</t>
  </si>
  <si>
    <t>POR TBL NOB 30X10MG B</t>
  </si>
  <si>
    <t>100516</t>
  </si>
  <si>
    <t>516</t>
  </si>
  <si>
    <t>NATRIUM CHLORATUM BIOTIKA ISOT.</t>
  </si>
  <si>
    <t>INJ 10X10ML</t>
  </si>
  <si>
    <t>100527</t>
  </si>
  <si>
    <t>527</t>
  </si>
  <si>
    <t>NATRIUM SALICYLICUM BIOTIKA</t>
  </si>
  <si>
    <t>INJ 10X10ML 10%</t>
  </si>
  <si>
    <t>102420</t>
  </si>
  <si>
    <t>2420</t>
  </si>
  <si>
    <t>PANCREOLAN FORTE</t>
  </si>
  <si>
    <t>TBL ENT 30X220MG</t>
  </si>
  <si>
    <t>115373</t>
  </si>
  <si>
    <t>15373</t>
  </si>
  <si>
    <t>SIMEPAR</t>
  </si>
  <si>
    <t>POR CPS DUR 40X70MG</t>
  </si>
  <si>
    <t>115900</t>
  </si>
  <si>
    <t>15900</t>
  </si>
  <si>
    <t>FORADIL</t>
  </si>
  <si>
    <t>INH PLV CPS 60X12RG</t>
  </si>
  <si>
    <t>116055</t>
  </si>
  <si>
    <t>16055</t>
  </si>
  <si>
    <t>LESCOL XL</t>
  </si>
  <si>
    <t>POR TBL PRO 28X80MG</t>
  </si>
  <si>
    <t>127542</t>
  </si>
  <si>
    <t>27542</t>
  </si>
  <si>
    <t>LUMIGAN 0.3 MG/ML</t>
  </si>
  <si>
    <t>OPH GTT SOL 1X3ML</t>
  </si>
  <si>
    <t>131654</t>
  </si>
  <si>
    <t>CEFTAZIDIM KABI 1 GM</t>
  </si>
  <si>
    <t>INJ PLV SOL 10X1GM</t>
  </si>
  <si>
    <t>132992</t>
  </si>
  <si>
    <t>32992</t>
  </si>
  <si>
    <t>ATROVENT N</t>
  </si>
  <si>
    <t>INH SOL PSS200X20RG</t>
  </si>
  <si>
    <t>147670</t>
  </si>
  <si>
    <t>47670</t>
  </si>
  <si>
    <t>LACIPIL 4 MG</t>
  </si>
  <si>
    <t>POR TBL FLM 28X4MG</t>
  </si>
  <si>
    <t>150117</t>
  </si>
  <si>
    <t>50117</t>
  </si>
  <si>
    <t>TRIASYN 5/5 MG</t>
  </si>
  <si>
    <t>POR TBL RET 30</t>
  </si>
  <si>
    <t>154150</t>
  </si>
  <si>
    <t>54150</t>
  </si>
  <si>
    <t>EGILOK 25MG</t>
  </si>
  <si>
    <t>TBL 60X25MG</t>
  </si>
  <si>
    <t>154534</t>
  </si>
  <si>
    <t>54534</t>
  </si>
  <si>
    <t>PANZYTRAT 25000</t>
  </si>
  <si>
    <t>CPS 50 (SKLO)</t>
  </si>
  <si>
    <t>157395</t>
  </si>
  <si>
    <t>57395</t>
  </si>
  <si>
    <t>TBL EFF 10X600MG</t>
  </si>
  <si>
    <t>159941</t>
  </si>
  <si>
    <t>59941</t>
  </si>
  <si>
    <t>PLV POR 1X30SACKU</t>
  </si>
  <si>
    <t>169623</t>
  </si>
  <si>
    <t>KAPIDIN 10 MG</t>
  </si>
  <si>
    <t>176496</t>
  </si>
  <si>
    <t>76496</t>
  </si>
  <si>
    <t>BERODUAL</t>
  </si>
  <si>
    <t>INH LIQ 1X20ML</t>
  </si>
  <si>
    <t>176650</t>
  </si>
  <si>
    <t>76650</t>
  </si>
  <si>
    <t>AFONILUM SR 250MG</t>
  </si>
  <si>
    <t>CPS 50X250MG</t>
  </si>
  <si>
    <t>183974</t>
  </si>
  <si>
    <t>83974</t>
  </si>
  <si>
    <t>BETALOC</t>
  </si>
  <si>
    <t>INJ 5X5ML/5MG</t>
  </si>
  <si>
    <t>184284</t>
  </si>
  <si>
    <t>CONCOR COMBI 5 MG/5 MG</t>
  </si>
  <si>
    <t>184700</t>
  </si>
  <si>
    <t>84700</t>
  </si>
  <si>
    <t>OTOBACID N</t>
  </si>
  <si>
    <t>AUR GTT SOL 1X5ML</t>
  </si>
  <si>
    <t>192351</t>
  </si>
  <si>
    <t>92351</t>
  </si>
  <si>
    <t>ATROVENT 0.025%</t>
  </si>
  <si>
    <t>INH SOL 1X20ML</t>
  </si>
  <si>
    <t>196118</t>
  </si>
  <si>
    <t>96118</t>
  </si>
  <si>
    <t>VESSEL DUE F</t>
  </si>
  <si>
    <t>CPS 50X250LSU</t>
  </si>
  <si>
    <t>197026</t>
  </si>
  <si>
    <t>97026</t>
  </si>
  <si>
    <t>ENELBIN RETARD</t>
  </si>
  <si>
    <t>TBL OBD 50X100MG</t>
  </si>
  <si>
    <t>197402</t>
  </si>
  <si>
    <t>97402</t>
  </si>
  <si>
    <t>SORBIFER DURULES</t>
  </si>
  <si>
    <t>TBL FC 50X100MG</t>
  </si>
  <si>
    <t>199333</t>
  </si>
  <si>
    <t>99333</t>
  </si>
  <si>
    <t>FUROSEMID BIOTIKA FORTE</t>
  </si>
  <si>
    <t>INJ 10X10ML/125MG</t>
  </si>
  <si>
    <t>500618</t>
  </si>
  <si>
    <t>125753</t>
  </si>
  <si>
    <t xml:space="preserve">Essentiale Forte N </t>
  </si>
  <si>
    <t>por.cps.dur.100</t>
  </si>
  <si>
    <t>773465</t>
  </si>
  <si>
    <t>Indulona Rakytníková</t>
  </si>
  <si>
    <t>840169</t>
  </si>
  <si>
    <t>Indulona  Nechtíková 100g</t>
  </si>
  <si>
    <t>840464</t>
  </si>
  <si>
    <t>Vitar Soda tbl.150</t>
  </si>
  <si>
    <t>841059</t>
  </si>
  <si>
    <t>Indulona olivová ung.100g</t>
  </si>
  <si>
    <t>844738</t>
  </si>
  <si>
    <t>101227</t>
  </si>
  <si>
    <t>PRESTARIUM NEO FORTE</t>
  </si>
  <si>
    <t>844831</t>
  </si>
  <si>
    <t>DIGOXIN ORION INJ</t>
  </si>
  <si>
    <t>INJ SOL 25X1ML/0.25MG</t>
  </si>
  <si>
    <t>844960</t>
  </si>
  <si>
    <t>125114</t>
  </si>
  <si>
    <t>TBL 60X100 MG</t>
  </si>
  <si>
    <t>847713</t>
  </si>
  <si>
    <t>125526</t>
  </si>
  <si>
    <t>POR TBL FLM 100X400MG</t>
  </si>
  <si>
    <t>850461</t>
  </si>
  <si>
    <t>122197</t>
  </si>
  <si>
    <t>PROTHAZIN</t>
  </si>
  <si>
    <t>POR TBL FLM 20X25MG</t>
  </si>
  <si>
    <t>850642</t>
  </si>
  <si>
    <t>169673</t>
  </si>
  <si>
    <t>CALTRATE PLUS</t>
  </si>
  <si>
    <t>988179</t>
  </si>
  <si>
    <t>SUPP.GLYCERINI SANOVA Glycerín.čípky Extra 3g 10ks</t>
  </si>
  <si>
    <t>988466</t>
  </si>
  <si>
    <t>NO-SPA</t>
  </si>
  <si>
    <t>POR TBL NOB 24X40MG</t>
  </si>
  <si>
    <t>49020</t>
  </si>
  <si>
    <t>SOTAHEXAL 160</t>
  </si>
  <si>
    <t>POR TBL NOB 50X160MG</t>
  </si>
  <si>
    <t>100811</t>
  </si>
  <si>
    <t>811</t>
  </si>
  <si>
    <t>LIQ 10ML 0.05%</t>
  </si>
  <si>
    <t>104336</t>
  </si>
  <si>
    <t>4336</t>
  </si>
  <si>
    <t>CILKANOL</t>
  </si>
  <si>
    <t>CPS 30X300MG</t>
  </si>
  <si>
    <t>109201</t>
  </si>
  <si>
    <t>9201</t>
  </si>
  <si>
    <t>ISOPTIN 40</t>
  </si>
  <si>
    <t>TBL OBD 50X40MG</t>
  </si>
  <si>
    <t>111242</t>
  </si>
  <si>
    <t>11242</t>
  </si>
  <si>
    <t>GERATAM 1200</t>
  </si>
  <si>
    <t>TBL OBD 60X1200MG</t>
  </si>
  <si>
    <t>113359</t>
  </si>
  <si>
    <t>13359</t>
  </si>
  <si>
    <t>SPIROPENT</t>
  </si>
  <si>
    <t>POR TBLNOB20X0.02MG</t>
  </si>
  <si>
    <t>116467</t>
  </si>
  <si>
    <t>16467</t>
  </si>
  <si>
    <t>IMACORT</t>
  </si>
  <si>
    <t>DRM CRM 1X20GM</t>
  </si>
  <si>
    <t>116594</t>
  </si>
  <si>
    <t>16594</t>
  </si>
  <si>
    <t>MALTOFER TABLETY</t>
  </si>
  <si>
    <t>POR TBL MND30X100MG</t>
  </si>
  <si>
    <t>117162</t>
  </si>
  <si>
    <t>17162</t>
  </si>
  <si>
    <t>SPASMED 15</t>
  </si>
  <si>
    <t>POR TBL FLM 30X15MG</t>
  </si>
  <si>
    <t>125925</t>
  </si>
  <si>
    <t>25925</t>
  </si>
  <si>
    <t>ZYPREXA 5 MG</t>
  </si>
  <si>
    <t>POR TBL FLM 28X5MG</t>
  </si>
  <si>
    <t>125969</t>
  </si>
  <si>
    <t>25969</t>
  </si>
  <si>
    <t>PROCORALAN 5 MG</t>
  </si>
  <si>
    <t>POR TBL FLM 56X5MG</t>
  </si>
  <si>
    <t>146694</t>
  </si>
  <si>
    <t>46694</t>
  </si>
  <si>
    <t>EUTHYROX 125</t>
  </si>
  <si>
    <t>TBL 100X125RG</t>
  </si>
  <si>
    <t>149019</t>
  </si>
  <si>
    <t>49019</t>
  </si>
  <si>
    <t>POR TBL NOB 20X160MG</t>
  </si>
  <si>
    <t>154094</t>
  </si>
  <si>
    <t>54094</t>
  </si>
  <si>
    <t>TRITTICO AC 75</t>
  </si>
  <si>
    <t>TBL RET 30X75MG</t>
  </si>
  <si>
    <t>163425</t>
  </si>
  <si>
    <t>ASPIRIN PROTECT 100</t>
  </si>
  <si>
    <t>POR TBL ENT 50X100MG</t>
  </si>
  <si>
    <t>164888</t>
  </si>
  <si>
    <t>CALTRATE 600 MG/400 IU D3 POTAHOVANÁ TABLETA</t>
  </si>
  <si>
    <t>POR TBL FLM 90</t>
  </si>
  <si>
    <t>175567</t>
  </si>
  <si>
    <t>75567</t>
  </si>
  <si>
    <t>SALOFALK 500</t>
  </si>
  <si>
    <t>TBLOBD ENT100X500MG</t>
  </si>
  <si>
    <t>188708</t>
  </si>
  <si>
    <t>88708</t>
  </si>
  <si>
    <t>ALGIFEN</t>
  </si>
  <si>
    <t>194919</t>
  </si>
  <si>
    <t>94919</t>
  </si>
  <si>
    <t>SOL 1X40ML</t>
  </si>
  <si>
    <t>846340</t>
  </si>
  <si>
    <t>122690</t>
  </si>
  <si>
    <t>846824</t>
  </si>
  <si>
    <t>124087</t>
  </si>
  <si>
    <t>PRESTANCE 5 MG/5 MG</t>
  </si>
  <si>
    <t>100231</t>
  </si>
  <si>
    <t>231</t>
  </si>
  <si>
    <t>NITROGLYCERIN SLOVAKOFARMA</t>
  </si>
  <si>
    <t>TBL 20X0.5MG</t>
  </si>
  <si>
    <t>58038</t>
  </si>
  <si>
    <t>BETALOC ZOK 50 MG</t>
  </si>
  <si>
    <t>POR TBL PRO 100X50MG</t>
  </si>
  <si>
    <t>98236</t>
  </si>
  <si>
    <t>HYDROGENUHLIČITAN SODNÝ 4.2%(W/V)-BRAUN</t>
  </si>
  <si>
    <t>INF SOL 1X250ML</t>
  </si>
  <si>
    <t>100874</t>
  </si>
  <si>
    <t>874</t>
  </si>
  <si>
    <t>OPHTHALMO-AZULEN</t>
  </si>
  <si>
    <t>190763</t>
  </si>
  <si>
    <t>90763</t>
  </si>
  <si>
    <t>EBRANTIL I.V.25</t>
  </si>
  <si>
    <t>INJ 5X5ML/25MG</t>
  </si>
  <si>
    <t>192410</t>
  </si>
  <si>
    <t>92410</t>
  </si>
  <si>
    <t>ALPICORT F</t>
  </si>
  <si>
    <t>198876</t>
  </si>
  <si>
    <t>98876</t>
  </si>
  <si>
    <t>FYZIOLOGICKÝ ROZTOK VIAFLO</t>
  </si>
  <si>
    <t>INF SOL 20X500ML</t>
  </si>
  <si>
    <t>103128</t>
  </si>
  <si>
    <t>3128</t>
  </si>
  <si>
    <t>STOPANGIN</t>
  </si>
  <si>
    <t>SPR 1X30ML</t>
  </si>
  <si>
    <t>103417</t>
  </si>
  <si>
    <t>3417</t>
  </si>
  <si>
    <t>BISTON</t>
  </si>
  <si>
    <t>TBL 50X200MG</t>
  </si>
  <si>
    <t>114929</t>
  </si>
  <si>
    <t>14929</t>
  </si>
  <si>
    <t>INHIBACE 5 MG</t>
  </si>
  <si>
    <t>127899</t>
  </si>
  <si>
    <t>27899</t>
  </si>
  <si>
    <t>POR TBL FLM 90X5MG</t>
  </si>
  <si>
    <t>150118</t>
  </si>
  <si>
    <t>50118</t>
  </si>
  <si>
    <t>TRIASYN 2.5/2.5 MG</t>
  </si>
  <si>
    <t>165388</t>
  </si>
  <si>
    <t>65388</t>
  </si>
  <si>
    <t>TENORMIN</t>
  </si>
  <si>
    <t>166506</t>
  </si>
  <si>
    <t>66506</t>
  </si>
  <si>
    <t>ENAP-H</t>
  </si>
  <si>
    <t>169721</t>
  </si>
  <si>
    <t>ASACOL 400</t>
  </si>
  <si>
    <t>POR TBL ENT 100X400MG</t>
  </si>
  <si>
    <t>176205</t>
  </si>
  <si>
    <t>180825</t>
  </si>
  <si>
    <t>HYDROCORTISON 10MG</t>
  </si>
  <si>
    <t>176432</t>
  </si>
  <si>
    <t>76432</t>
  </si>
  <si>
    <t>UROLOGICKÁ ČAJOVÁ SMĚS</t>
  </si>
  <si>
    <t>702260</t>
  </si>
  <si>
    <t>BOROZAN ung.</t>
  </si>
  <si>
    <t>10g</t>
  </si>
  <si>
    <t>777144</t>
  </si>
  <si>
    <t>Emspoma Z 500g/proti bolesti</t>
  </si>
  <si>
    <t>841577</t>
  </si>
  <si>
    <t>MENALIND Professional olej.přís. 500ml</t>
  </si>
  <si>
    <t>842351</t>
  </si>
  <si>
    <t>Stopangin sol. 250ml</t>
  </si>
  <si>
    <t>845265</t>
  </si>
  <si>
    <t>107935</t>
  </si>
  <si>
    <t>GLYVENOL 400</t>
  </si>
  <si>
    <t>POR CPS MOL 60X400MG</t>
  </si>
  <si>
    <t>846609</t>
  </si>
  <si>
    <t>112584</t>
  </si>
  <si>
    <t>NEBIVOLOL SANDOZ 5 MG</t>
  </si>
  <si>
    <t>POR TBL NOB 14X5MG</t>
  </si>
  <si>
    <t>846873</t>
  </si>
  <si>
    <t>DZ PRONTODERM ROZTOK 500 ml</t>
  </si>
  <si>
    <t>848856</t>
  </si>
  <si>
    <t>155873</t>
  </si>
  <si>
    <t>TRENTAL 400</t>
  </si>
  <si>
    <t>POR TBL RET 100X400MG</t>
  </si>
  <si>
    <t>842056</t>
  </si>
  <si>
    <t>2426</t>
  </si>
  <si>
    <t>FENOLAX</t>
  </si>
  <si>
    <t>POR TBL ENT 30X5MG</t>
  </si>
  <si>
    <t>102668</t>
  </si>
  <si>
    <t>2668</t>
  </si>
  <si>
    <t>OPHTHALMO-HYDROCORTISON LECIVA</t>
  </si>
  <si>
    <t>UNG OPH 1X5GM 0.5%</t>
  </si>
  <si>
    <t>115518</t>
  </si>
  <si>
    <t>15518</t>
  </si>
  <si>
    <t>SPERSALLERG</t>
  </si>
  <si>
    <t>OPH GTT SOL 1X10ML</t>
  </si>
  <si>
    <t>118279</t>
  </si>
  <si>
    <t>18279</t>
  </si>
  <si>
    <t>VESICARE 5 MG</t>
  </si>
  <si>
    <t>POR TBL FLM 100X5MG</t>
  </si>
  <si>
    <t>120401</t>
  </si>
  <si>
    <t>20401</t>
  </si>
  <si>
    <t>IBALGIN GEL 50G</t>
  </si>
  <si>
    <t>DRM GEL 1X50GM</t>
  </si>
  <si>
    <t>145241</t>
  </si>
  <si>
    <t>45241</t>
  </si>
  <si>
    <t>ISICOM 100MG</t>
  </si>
  <si>
    <t>TBL 100X125MG</t>
  </si>
  <si>
    <t>146444</t>
  </si>
  <si>
    <t>46444</t>
  </si>
  <si>
    <t>TRITTICO AC 150</t>
  </si>
  <si>
    <t>TBL RET 60X150MG</t>
  </si>
  <si>
    <t>146692</t>
  </si>
  <si>
    <t>46692</t>
  </si>
  <si>
    <t>EUTHYROX 75</t>
  </si>
  <si>
    <t>TBL 100X75RG</t>
  </si>
  <si>
    <t>159358</t>
  </si>
  <si>
    <t>59358</t>
  </si>
  <si>
    <t>INF 10X1000ML(LDPE)</t>
  </si>
  <si>
    <t>198204</t>
  </si>
  <si>
    <t>98204</t>
  </si>
  <si>
    <t>ERYFLUID</t>
  </si>
  <si>
    <t>SOL 1X30ML</t>
  </si>
  <si>
    <t>846306</t>
  </si>
  <si>
    <t>100096</t>
  </si>
  <si>
    <t>VOLTAREN EMULGEL</t>
  </si>
  <si>
    <t>DRM GEL 1X50GM LAM</t>
  </si>
  <si>
    <t>848725</t>
  </si>
  <si>
    <t>107677</t>
  </si>
  <si>
    <t>KALIUMCHLORID 7.45% BRAUN</t>
  </si>
  <si>
    <t>INF CNC SOL 20X100ML</t>
  </si>
  <si>
    <t>131385</t>
  </si>
  <si>
    <t>31385</t>
  </si>
  <si>
    <t>TENSIOMIN</t>
  </si>
  <si>
    <t>TBL 30X12.5MG</t>
  </si>
  <si>
    <t>900886</t>
  </si>
  <si>
    <t>KL PATEOL GEL, 100G</t>
  </si>
  <si>
    <t>100750</t>
  </si>
  <si>
    <t>750</t>
  </si>
  <si>
    <t>LIQ 100ML</t>
  </si>
  <si>
    <t>109305</t>
  </si>
  <si>
    <t>9305</t>
  </si>
  <si>
    <t>LOCOID 0.1%</t>
  </si>
  <si>
    <t>CRM 1X30GM 0.1%</t>
  </si>
  <si>
    <t>112026</t>
  </si>
  <si>
    <t>12026</t>
  </si>
  <si>
    <t>GLIMEPIRID SANDOZ 1 MG TABLETY</t>
  </si>
  <si>
    <t>POR TBL NOB 30X1MG</t>
  </si>
  <si>
    <t>114725</t>
  </si>
  <si>
    <t>14725</t>
  </si>
  <si>
    <t>TUSSIN</t>
  </si>
  <si>
    <t>115646</t>
  </si>
  <si>
    <t>15646</t>
  </si>
  <si>
    <t>CIPLOX</t>
  </si>
  <si>
    <t>GTT OPH/OTO 5ML</t>
  </si>
  <si>
    <t>120937</t>
  </si>
  <si>
    <t>EWOFEX 180 MG POTAHOVANÉ TABLETY</t>
  </si>
  <si>
    <t>POR TBL FLM 30X180MG</t>
  </si>
  <si>
    <t>175285</t>
  </si>
  <si>
    <t>75285</t>
  </si>
  <si>
    <t>176976</t>
  </si>
  <si>
    <t>76976</t>
  </si>
  <si>
    <t>DRM UNG 1X30GM 0.1%</t>
  </si>
  <si>
    <t>187111</t>
  </si>
  <si>
    <t>87111</t>
  </si>
  <si>
    <t>BROMHEXIN 8-SIRUP KM</t>
  </si>
  <si>
    <t>SIR 1X100ML</t>
  </si>
  <si>
    <t>500224</t>
  </si>
  <si>
    <t>Parodontax Extra 300ml ústní voda</t>
  </si>
  <si>
    <t>849382</t>
  </si>
  <si>
    <t>119697</t>
  </si>
  <si>
    <t>COLCHICUM-DISPERT</t>
  </si>
  <si>
    <t>POR TBL OBD 20X500RG</t>
  </si>
  <si>
    <t>900864</t>
  </si>
  <si>
    <t>KL UNG.FLUCINAR 45G,LENIENS AD 500G</t>
  </si>
  <si>
    <t>921134</t>
  </si>
  <si>
    <t>KL UNG.HYDROC.0,1G,LENIENS AD 100G</t>
  </si>
  <si>
    <t>847962</t>
  </si>
  <si>
    <t>AESCIN 30mg tbl.60 VULM</t>
  </si>
  <si>
    <t>849865</t>
  </si>
  <si>
    <t>Borová mast</t>
  </si>
  <si>
    <t>133152</t>
  </si>
  <si>
    <t>33152</t>
  </si>
  <si>
    <t>FANTOMALT</t>
  </si>
  <si>
    <t>POR PLV SOL 1X400GMenterar.</t>
  </si>
  <si>
    <t>140274</t>
  </si>
  <si>
    <t>40274</t>
  </si>
  <si>
    <t>BACLOFEN</t>
  </si>
  <si>
    <t>TBL 50X10MG</t>
  </si>
  <si>
    <t>193779</t>
  </si>
  <si>
    <t>93779</t>
  </si>
  <si>
    <t>FLORSALMIN</t>
  </si>
  <si>
    <t>GTT 1X50ML</t>
  </si>
  <si>
    <t>128743</t>
  </si>
  <si>
    <t>28743</t>
  </si>
  <si>
    <t>JANUVIA 100 MG</t>
  </si>
  <si>
    <t>POR TBL FLM 98X100MG</t>
  </si>
  <si>
    <t>177279</t>
  </si>
  <si>
    <t>EGIRAMLON 5 MG/5 MG</t>
  </si>
  <si>
    <t>POR CPS DUR 30</t>
  </si>
  <si>
    <t>840138</t>
  </si>
  <si>
    <t>58160</t>
  </si>
  <si>
    <t>SANORIN 0.5 PM</t>
  </si>
  <si>
    <t>SPR NAS SOL 1X10ML</t>
  </si>
  <si>
    <t>847767</t>
  </si>
  <si>
    <t>500140</t>
  </si>
  <si>
    <t>JANUMET 50 MG/1000 MG</t>
  </si>
  <si>
    <t>POR TBL FLM 56X50MG/1000MG</t>
  </si>
  <si>
    <t>100248</t>
  </si>
  <si>
    <t>248</t>
  </si>
  <si>
    <t>PANTHENOL</t>
  </si>
  <si>
    <t>116306</t>
  </si>
  <si>
    <t>16306</t>
  </si>
  <si>
    <t>MIFLONID 400</t>
  </si>
  <si>
    <t>INH PLV CPS60X400RG</t>
  </si>
  <si>
    <t>198194</t>
  </si>
  <si>
    <t>98194</t>
  </si>
  <si>
    <t>CYCLO 3 FORT</t>
  </si>
  <si>
    <t>CPS 30</t>
  </si>
  <si>
    <t>110032</t>
  </si>
  <si>
    <t>10032</t>
  </si>
  <si>
    <t>PIRACETAM AL 800</t>
  </si>
  <si>
    <t>147466</t>
  </si>
  <si>
    <t>EUTHYROX 137 MIKROGRAMŮ</t>
  </si>
  <si>
    <t>POR TBL NOB 100X137RG II</t>
  </si>
  <si>
    <t>175280</t>
  </si>
  <si>
    <t>CANOCORD 16 MG</t>
  </si>
  <si>
    <t>POR TBL NOB 28X16MG</t>
  </si>
  <si>
    <t>176715</t>
  </si>
  <si>
    <t>76715</t>
  </si>
  <si>
    <t>TENORETIC</t>
  </si>
  <si>
    <t>TBL OBD 28</t>
  </si>
  <si>
    <t>187000</t>
  </si>
  <si>
    <t>87000</t>
  </si>
  <si>
    <t>ARDEAOSMOSOL MA 20 (Mannitol)</t>
  </si>
  <si>
    <t>113441</t>
  </si>
  <si>
    <t>13441</t>
  </si>
  <si>
    <t>RINGERŮV ROZTOK VIAFLO</t>
  </si>
  <si>
    <t>118566</t>
  </si>
  <si>
    <t>18566</t>
  </si>
  <si>
    <t>MINIRIN MELT 120 MCG</t>
  </si>
  <si>
    <t>POR LYO 30X120RG</t>
  </si>
  <si>
    <t>101845</t>
  </si>
  <si>
    <t>1845</t>
  </si>
  <si>
    <t>TISERCIN</t>
  </si>
  <si>
    <t>INJ 10X1ML/25MG</t>
  </si>
  <si>
    <t>143996</t>
  </si>
  <si>
    <t>43996</t>
  </si>
  <si>
    <t>BROMHEXIN 8 KM KAPKY</t>
  </si>
  <si>
    <t>GTT 1X50ML 8MG/ML</t>
  </si>
  <si>
    <t>151621</t>
  </si>
  <si>
    <t>51621</t>
  </si>
  <si>
    <t>BROMHEXIN 8 BERLIN-CHEMIE</t>
  </si>
  <si>
    <t>DRG 25X8MG</t>
  </si>
  <si>
    <t>155429</t>
  </si>
  <si>
    <t>55429</t>
  </si>
  <si>
    <t>ENAP-HL</t>
  </si>
  <si>
    <t>845827</t>
  </si>
  <si>
    <t>Recugel oční gel 10g</t>
  </si>
  <si>
    <t>848411</t>
  </si>
  <si>
    <t>84795</t>
  </si>
  <si>
    <t>ZOLPIDEM-RATHIOPHARM tbl. 100x10mg</t>
  </si>
  <si>
    <t>850079</t>
  </si>
  <si>
    <t>163325</t>
  </si>
  <si>
    <t>VALZAP COMBI 80 MG/12,5 MG POTAHOVANÉ TABLETY</t>
  </si>
  <si>
    <t>POR TBL FLM 28X80MG/12.5MG</t>
  </si>
  <si>
    <t>840272</t>
  </si>
  <si>
    <t>Indulona Dez 100ml</t>
  </si>
  <si>
    <t>123797</t>
  </si>
  <si>
    <t>23797</t>
  </si>
  <si>
    <t>GLUCOPHAGE 1000 MG</t>
  </si>
  <si>
    <t>126307</t>
  </si>
  <si>
    <t>26307</t>
  </si>
  <si>
    <t>ACTOS 30 MG</t>
  </si>
  <si>
    <t>PORTBL NOB 28X30MG</t>
  </si>
  <si>
    <t>191681</t>
  </si>
  <si>
    <t>91681</t>
  </si>
  <si>
    <t>OLICARD 40 MG RETARD</t>
  </si>
  <si>
    <t>CPS RET 50X40MG</t>
  </si>
  <si>
    <t>795632</t>
  </si>
  <si>
    <t>MENALIND Sprchový olej</t>
  </si>
  <si>
    <t>112495</t>
  </si>
  <si>
    <t>12495</t>
  </si>
  <si>
    <t>BROMHEXIN 12 BC</t>
  </si>
  <si>
    <t>114821</t>
  </si>
  <si>
    <t>14821</t>
  </si>
  <si>
    <t>CONDROSULF 800</t>
  </si>
  <si>
    <t>TBL OBD 30X800MG</t>
  </si>
  <si>
    <t>160164</t>
  </si>
  <si>
    <t>60164</t>
  </si>
  <si>
    <t>TIMONIL RETARD</t>
  </si>
  <si>
    <t>TBL 50X300MG</t>
  </si>
  <si>
    <t>163754</t>
  </si>
  <si>
    <t>NEUROTOP RETARD 300</t>
  </si>
  <si>
    <t>POR TBL PRO 50X300MG</t>
  </si>
  <si>
    <t>121736</t>
  </si>
  <si>
    <t>21736</t>
  </si>
  <si>
    <t>VALETOL</t>
  </si>
  <si>
    <t>POR TBL NOB 10</t>
  </si>
  <si>
    <t>850093</t>
  </si>
  <si>
    <t>125121</t>
  </si>
  <si>
    <t>APO-DICLO SR 100</t>
  </si>
  <si>
    <t>POR TBL RET 30X100MG</t>
  </si>
  <si>
    <t>125918</t>
  </si>
  <si>
    <t>25918</t>
  </si>
  <si>
    <t>ZYPREXA VELOTAB 5 MG</t>
  </si>
  <si>
    <t>POR TBL DIS 28X5MG</t>
  </si>
  <si>
    <t>175603</t>
  </si>
  <si>
    <t>75603</t>
  </si>
  <si>
    <t>DICLOFENAC AL 25</t>
  </si>
  <si>
    <t>TBL OBD 20X25MG</t>
  </si>
  <si>
    <t>119047</t>
  </si>
  <si>
    <t>19047</t>
  </si>
  <si>
    <t>OFLOXACIN 0.3% UNIMED PHARMA</t>
  </si>
  <si>
    <t>OPH+AUR GTT SOL 30MG/10ML</t>
  </si>
  <si>
    <t>185026</t>
  </si>
  <si>
    <t>85026</t>
  </si>
  <si>
    <t>CELEBREX 100 MG</t>
  </si>
  <si>
    <t>POR CPS DUR30X100MG</t>
  </si>
  <si>
    <t>113705</t>
  </si>
  <si>
    <t>13705</t>
  </si>
  <si>
    <t>ZOVIRAX 800 MG</t>
  </si>
  <si>
    <t>POR TBL NOB35X800MG</t>
  </si>
  <si>
    <t>118634</t>
  </si>
  <si>
    <t>18634</t>
  </si>
  <si>
    <t>ALKERAN</t>
  </si>
  <si>
    <t>INJ PSO LQF 50MG</t>
  </si>
  <si>
    <t>121971</t>
  </si>
  <si>
    <t>21971</t>
  </si>
  <si>
    <t>ALLERGODIL</t>
  </si>
  <si>
    <t>128740</t>
  </si>
  <si>
    <t>28740</t>
  </si>
  <si>
    <t>POR TBL FLM 28X100MG</t>
  </si>
  <si>
    <t>141822</t>
  </si>
  <si>
    <t>41822</t>
  </si>
  <si>
    <t>DHC CONTINUS 120 MG</t>
  </si>
  <si>
    <t>PORTBLRET60X120MG B</t>
  </si>
  <si>
    <t>142182</t>
  </si>
  <si>
    <t>42182</t>
  </si>
  <si>
    <t>FLUCINAR</t>
  </si>
  <si>
    <t>GEL 15GM 0.025%</t>
  </si>
  <si>
    <t>143997</t>
  </si>
  <si>
    <t>43997</t>
  </si>
  <si>
    <t>GTT 1X100ML 8MG/ML</t>
  </si>
  <si>
    <t>150748</t>
  </si>
  <si>
    <t>FOSINOPRIL +PHARMA 20 MG</t>
  </si>
  <si>
    <t>155671</t>
  </si>
  <si>
    <t>KYLOTAN PLUS H 80/12,5 MG</t>
  </si>
  <si>
    <t>156068</t>
  </si>
  <si>
    <t>56068</t>
  </si>
  <si>
    <t>DOBICA</t>
  </si>
  <si>
    <t>157992</t>
  </si>
  <si>
    <t>57992</t>
  </si>
  <si>
    <t>STADALAX</t>
  </si>
  <si>
    <t>POR TBL OBD 20X5MG</t>
  </si>
  <si>
    <t>162695</t>
  </si>
  <si>
    <t>NEUROTOP RETARD 600</t>
  </si>
  <si>
    <t>POR TBL PRO 50X600MG</t>
  </si>
  <si>
    <t>169629</t>
  </si>
  <si>
    <t>POR TBL FLM 100X10MG</t>
  </si>
  <si>
    <t>170498</t>
  </si>
  <si>
    <t>70498</t>
  </si>
  <si>
    <t>MACMIROR</t>
  </si>
  <si>
    <t>TBL OBD 20X200MG</t>
  </si>
  <si>
    <t>175569</t>
  </si>
  <si>
    <t>75569</t>
  </si>
  <si>
    <t>SUP 30X500MG</t>
  </si>
  <si>
    <t>176655</t>
  </si>
  <si>
    <t>76655</t>
  </si>
  <si>
    <t>KETONAL</t>
  </si>
  <si>
    <t>CPS 25X50MG</t>
  </si>
  <si>
    <t>191565</t>
  </si>
  <si>
    <t>BLEOMEDAC 15000 IU</t>
  </si>
  <si>
    <t>INJ PLV SOL 1X15000UT</t>
  </si>
  <si>
    <t>395489</t>
  </si>
  <si>
    <t>500934</t>
  </si>
  <si>
    <t>AZARGA 10 MG/ML + 5 MG/ML</t>
  </si>
  <si>
    <t>OPH GTT SUS 3X5ML</t>
  </si>
  <si>
    <t>843470</t>
  </si>
  <si>
    <t>ALTERMED Dubová kůra gel</t>
  </si>
  <si>
    <t>845595</t>
  </si>
  <si>
    <t>29957</t>
  </si>
  <si>
    <t>CIRCADIN 2MG</t>
  </si>
  <si>
    <t>POR TBL PRO 21X2MG</t>
  </si>
  <si>
    <t>848475</t>
  </si>
  <si>
    <t>124825</t>
  </si>
  <si>
    <t>BLEOMYCIN TEVA 15 000 IU</t>
  </si>
  <si>
    <t>INJ PLV SOL 1X15000IU</t>
  </si>
  <si>
    <t>848804</t>
  </si>
  <si>
    <t>185084</t>
  </si>
  <si>
    <t>BLEOMEDAC 30 mg</t>
  </si>
  <si>
    <t>848977</t>
  </si>
  <si>
    <t>129597</t>
  </si>
  <si>
    <t>VINBLASTIN TEVA 1 MG/ML</t>
  </si>
  <si>
    <t>INJ SOL 1X10ML/10MG</t>
  </si>
  <si>
    <t>849320</t>
  </si>
  <si>
    <t>134270</t>
  </si>
  <si>
    <t>VALSACOMBI 80 MG/12,5 MG</t>
  </si>
  <si>
    <t>849429</t>
  </si>
  <si>
    <t>124105</t>
  </si>
  <si>
    <t>PRESTANCE 5 MG/10 MG</t>
  </si>
  <si>
    <t>POR TBL NOB 90</t>
  </si>
  <si>
    <t>900014</t>
  </si>
  <si>
    <t>KL SOL.HYD.PEROX.3% 500G</t>
  </si>
  <si>
    <t>921551</t>
  </si>
  <si>
    <t>KL BALS.PERUVIANUM, 50g</t>
  </si>
  <si>
    <t>56972</t>
  </si>
  <si>
    <t>TRITACE 1,25 MG</t>
  </si>
  <si>
    <t>POR TBL NOB 20X1.25MG</t>
  </si>
  <si>
    <t>104063</t>
  </si>
  <si>
    <t>4063</t>
  </si>
  <si>
    <t>CAVINTON</t>
  </si>
  <si>
    <t>TBL 50X5MG</t>
  </si>
  <si>
    <t>105496</t>
  </si>
  <si>
    <t>5496</t>
  </si>
  <si>
    <t>TBL OBD 60X10MG</t>
  </si>
  <si>
    <t>110252</t>
  </si>
  <si>
    <t>10252</t>
  </si>
  <si>
    <t>CAVINTON FORTE</t>
  </si>
  <si>
    <t>113767</t>
  </si>
  <si>
    <t>13767</t>
  </si>
  <si>
    <t>CORDARONE</t>
  </si>
  <si>
    <t>POR TBL NOB30X200MG</t>
  </si>
  <si>
    <t>115013</t>
  </si>
  <si>
    <t>15013</t>
  </si>
  <si>
    <t>DORMICUM 7.5 MG</t>
  </si>
  <si>
    <t>TBL OBD 10X7.5MG</t>
  </si>
  <si>
    <t>115864</t>
  </si>
  <si>
    <t>15864</t>
  </si>
  <si>
    <t>TRITACE 10</t>
  </si>
  <si>
    <t>125034</t>
  </si>
  <si>
    <t>25034</t>
  </si>
  <si>
    <t>DORMICUM</t>
  </si>
  <si>
    <t>INJ SOL 10X1ML/5MG</t>
  </si>
  <si>
    <t>128222</t>
  </si>
  <si>
    <t>28222</t>
  </si>
  <si>
    <t>LYRICA 150 MG</t>
  </si>
  <si>
    <t>POR CPSDUR14X150MG</t>
  </si>
  <si>
    <t>132061</t>
  </si>
  <si>
    <t>32061</t>
  </si>
  <si>
    <t>INJ SOL 10X0.6ML</t>
  </si>
  <si>
    <t>132063</t>
  </si>
  <si>
    <t>32063</t>
  </si>
  <si>
    <t>INJ SOL 10X0.8ML</t>
  </si>
  <si>
    <t>132064</t>
  </si>
  <si>
    <t>32064</t>
  </si>
  <si>
    <t>INJ SOL 10X1ML</t>
  </si>
  <si>
    <t>142547</t>
  </si>
  <si>
    <t>42547</t>
  </si>
  <si>
    <t>POR SIR 1X500ML</t>
  </si>
  <si>
    <t>142776</t>
  </si>
  <si>
    <t>42776</t>
  </si>
  <si>
    <t>TRALGIT SR 150</t>
  </si>
  <si>
    <t>POR TBL RET30X150MG</t>
  </si>
  <si>
    <t>149123</t>
  </si>
  <si>
    <t>49123</t>
  </si>
  <si>
    <t>CONTROLOC 40 MG</t>
  </si>
  <si>
    <t>153639</t>
  </si>
  <si>
    <t>53639</t>
  </si>
  <si>
    <t>FLONIDAN</t>
  </si>
  <si>
    <t>158271</t>
  </si>
  <si>
    <t>58271</t>
  </si>
  <si>
    <t>LIPANTHYL 267 M</t>
  </si>
  <si>
    <t>CPS 30X267MG</t>
  </si>
  <si>
    <t>158380</t>
  </si>
  <si>
    <t>58380</t>
  </si>
  <si>
    <t>VENTOLIN ROZTOK K INHALACI</t>
  </si>
  <si>
    <t>INH SOL1X20ML/120MG</t>
  </si>
  <si>
    <t>184398</t>
  </si>
  <si>
    <t>84398</t>
  </si>
  <si>
    <t>CPS 100X100MG</t>
  </si>
  <si>
    <t>187788</t>
  </si>
  <si>
    <t>TONARSSA 4 MG/5 MG</t>
  </si>
  <si>
    <t>194114</t>
  </si>
  <si>
    <t>94114</t>
  </si>
  <si>
    <t>TBL 100X5MG</t>
  </si>
  <si>
    <t>196977</t>
  </si>
  <si>
    <t>96977</t>
  </si>
  <si>
    <t>848545</t>
  </si>
  <si>
    <t>127546</t>
  </si>
  <si>
    <t>AMESOS 10 MG/5 MG TABLETY</t>
  </si>
  <si>
    <t>848765</t>
  </si>
  <si>
    <t>107938</t>
  </si>
  <si>
    <t>INJ SOL 6X3ML/150MG</t>
  </si>
  <si>
    <t>848907</t>
  </si>
  <si>
    <t>148072</t>
  </si>
  <si>
    <t>ROSUCARD 20 MG POTAHOVANÉ TABLETY</t>
  </si>
  <si>
    <t>849570</t>
  </si>
  <si>
    <t>151827</t>
  </si>
  <si>
    <t>XALATAN</t>
  </si>
  <si>
    <t>OPH GTT SOL 1X2.5ML II</t>
  </si>
  <si>
    <t>849990</t>
  </si>
  <si>
    <t>102596</t>
  </si>
  <si>
    <t>CARVESAN 6,25</t>
  </si>
  <si>
    <t>POR TBL NOB 30X6,25MG</t>
  </si>
  <si>
    <t>29328</t>
  </si>
  <si>
    <t>PRADAXA 110 MG</t>
  </si>
  <si>
    <t>POR CPS DUR 60X1X110MG</t>
  </si>
  <si>
    <t>128148</t>
  </si>
  <si>
    <t>28148</t>
  </si>
  <si>
    <t>LEVEMIR 100 U/ML (PENFILL)</t>
  </si>
  <si>
    <t>145214</t>
  </si>
  <si>
    <t>45214</t>
  </si>
  <si>
    <t>ZOXON 2</t>
  </si>
  <si>
    <t>145964</t>
  </si>
  <si>
    <t>45964</t>
  </si>
  <si>
    <t>SERETIDE DISKUS 50/250</t>
  </si>
  <si>
    <t>INH PLV 60X50/250RG</t>
  </si>
  <si>
    <t>149195</t>
  </si>
  <si>
    <t>49195</t>
  </si>
  <si>
    <t>POR CPS RDR 90X0.4MG</t>
  </si>
  <si>
    <t>153641</t>
  </si>
  <si>
    <t>53641</t>
  </si>
  <si>
    <t>DIROTON 5MG</t>
  </si>
  <si>
    <t>TBL 28X5MG</t>
  </si>
  <si>
    <t>153642</t>
  </si>
  <si>
    <t>53642</t>
  </si>
  <si>
    <t>DIROTON 10MG</t>
  </si>
  <si>
    <t>TBL 28X10MG</t>
  </si>
  <si>
    <t>183099</t>
  </si>
  <si>
    <t>83099</t>
  </si>
  <si>
    <t>XANAX SR</t>
  </si>
  <si>
    <t>TBL RET 30X0.5MG</t>
  </si>
  <si>
    <t>844480</t>
  </si>
  <si>
    <t>114059</t>
  </si>
  <si>
    <t>LOZAP 12.5 ZENTIVA</t>
  </si>
  <si>
    <t>PORTBLFLM 30X12.5MG</t>
  </si>
  <si>
    <t>845492</t>
  </si>
  <si>
    <t>114068</t>
  </si>
  <si>
    <t>LOZAP 100 ZENTIVA</t>
  </si>
  <si>
    <t>POR TBL FLM 30X100MG</t>
  </si>
  <si>
    <t>848923</t>
  </si>
  <si>
    <t>148076</t>
  </si>
  <si>
    <t>ROSUCARD 40 MG POTAHOVANÉ TABLETY</t>
  </si>
  <si>
    <t>POR TBL FLM 30X40MG</t>
  </si>
  <si>
    <t>112317</t>
  </si>
  <si>
    <t>12317</t>
  </si>
  <si>
    <t>TRANSMETIL 500MG TABLETY</t>
  </si>
  <si>
    <t>TBL ENT 10X500MG</t>
  </si>
  <si>
    <t>125677</t>
  </si>
  <si>
    <t>25677</t>
  </si>
  <si>
    <t>INSULATARD PENFILL 100 IU/ML</t>
  </si>
  <si>
    <t>INJ SUS 5X3ML/300UT</t>
  </si>
  <si>
    <t>128217</t>
  </si>
  <si>
    <t>28217</t>
  </si>
  <si>
    <t>POR CPSDUR56X75MG</t>
  </si>
  <si>
    <t>183730</t>
  </si>
  <si>
    <t>83730</t>
  </si>
  <si>
    <t>GOPTEN 2MG</t>
  </si>
  <si>
    <t>CPS 28X2MG</t>
  </si>
  <si>
    <t>848477</t>
  </si>
  <si>
    <t>124346</t>
  </si>
  <si>
    <t>112354</t>
  </si>
  <si>
    <t>12354</t>
  </si>
  <si>
    <t>POR TBL FLM 120X500MG</t>
  </si>
  <si>
    <t>845370</t>
  </si>
  <si>
    <t>105845</t>
  </si>
  <si>
    <t>POR TBL DIS 90X15MG</t>
  </si>
  <si>
    <t>132975</t>
  </si>
  <si>
    <t>32975</t>
  </si>
  <si>
    <t>144997</t>
  </si>
  <si>
    <t>44997</t>
  </si>
  <si>
    <t>DEPAKINE CHRONO 500MG SECABLE</t>
  </si>
  <si>
    <t>TBL RET 100X500MG</t>
  </si>
  <si>
    <t>188734</t>
  </si>
  <si>
    <t>88734</t>
  </si>
  <si>
    <t>TBL 10X10MG</t>
  </si>
  <si>
    <t>850106</t>
  </si>
  <si>
    <t>111898</t>
  </si>
  <si>
    <t>NITRESAN 10 MG</t>
  </si>
  <si>
    <t>115317</t>
  </si>
  <si>
    <t>15317</t>
  </si>
  <si>
    <t>847134</t>
  </si>
  <si>
    <t>151050</t>
  </si>
  <si>
    <t>DEPAKINE</t>
  </si>
  <si>
    <t>INJ PSO LQF 4X4ML/400MG</t>
  </si>
  <si>
    <t>158834</t>
  </si>
  <si>
    <t>58834</t>
  </si>
  <si>
    <t>ZODAC GTT</t>
  </si>
  <si>
    <t>GTT 1X20ML/0.2GM</t>
  </si>
  <si>
    <t>142267</t>
  </si>
  <si>
    <t>42267</t>
  </si>
  <si>
    <t>ADRIBLASTINA CS</t>
  </si>
  <si>
    <t>INJ SOL 1X5ML/10MG</t>
  </si>
  <si>
    <t>142270</t>
  </si>
  <si>
    <t>42270</t>
  </si>
  <si>
    <t>INJ SOL 1X25ML/50MG</t>
  </si>
  <si>
    <t>167356</t>
  </si>
  <si>
    <t>DOCETAXEL TEVA 20 MG KONCENTRÁT PRO PŘÍPRAVU INF.</t>
  </si>
  <si>
    <t>INF CSL LQF 1X0.5ML+1X1.5ML</t>
  </si>
  <si>
    <t>175089</t>
  </si>
  <si>
    <t>POR TBL FLM 50X500MG</t>
  </si>
  <si>
    <t>183100</t>
  </si>
  <si>
    <t>83100</t>
  </si>
  <si>
    <t>TBL RET 30X1MG</t>
  </si>
  <si>
    <t>114910</t>
  </si>
  <si>
    <t>14910</t>
  </si>
  <si>
    <t>FLONIDAN 10MG TABLETY</t>
  </si>
  <si>
    <t>POR TBL NOB 90X10MG</t>
  </si>
  <si>
    <t>848806</t>
  </si>
  <si>
    <t>122212</t>
  </si>
  <si>
    <t>POR CPS DUR 100X200MG</t>
  </si>
  <si>
    <t>850134</t>
  </si>
  <si>
    <t>115480</t>
  </si>
  <si>
    <t>APO-ENALAPRIL 10 MG</t>
  </si>
  <si>
    <t>850340</t>
  </si>
  <si>
    <t>128125</t>
  </si>
  <si>
    <t>BINABIC 150 MG</t>
  </si>
  <si>
    <t>POR TBL FLM 28X150MG</t>
  </si>
  <si>
    <t>149415</t>
  </si>
  <si>
    <t>49415</t>
  </si>
  <si>
    <t>AMINOPLASMAL B.BRAUN 10%</t>
  </si>
  <si>
    <t>196890</t>
  </si>
  <si>
    <t>96890</t>
  </si>
  <si>
    <t>AMINOPLASMAL HEPA-10%</t>
  </si>
  <si>
    <t>INF 1X500ML</t>
  </si>
  <si>
    <t>172563</t>
  </si>
  <si>
    <t>72563</t>
  </si>
  <si>
    <t>AMINOPLASMAL 15%</t>
  </si>
  <si>
    <t>115291</t>
  </si>
  <si>
    <t>15291</t>
  </si>
  <si>
    <t>INTRALIPID 20 %</t>
  </si>
  <si>
    <t>INF 10X100ML-VAK</t>
  </si>
  <si>
    <t>15295</t>
  </si>
  <si>
    <t>INF EML 12X500ML</t>
  </si>
  <si>
    <t>133328</t>
  </si>
  <si>
    <t>33328</t>
  </si>
  <si>
    <t>NUTRIDRINK S PŘÍCH. TROP. OVOCE</t>
  </si>
  <si>
    <t>133330</t>
  </si>
  <si>
    <t>33330</t>
  </si>
  <si>
    <t>NUTRIDRINK YOGHURT S VAN A CITR</t>
  </si>
  <si>
    <t>133331</t>
  </si>
  <si>
    <t>33331</t>
  </si>
  <si>
    <t>NUTRIDRINK BALÍČEK 5+1</t>
  </si>
  <si>
    <t>POR SOL 6X200ML</t>
  </si>
  <si>
    <t>33531</t>
  </si>
  <si>
    <t>NUTRISON ENERGY MULTI FIBRE</t>
  </si>
  <si>
    <t>133146</t>
  </si>
  <si>
    <t>33530</t>
  </si>
  <si>
    <t>NUTRISON MULTI FIBRE</t>
  </si>
  <si>
    <t>POR SOL 1X1000ML-VA</t>
  </si>
  <si>
    <t>133148</t>
  </si>
  <si>
    <t>33148</t>
  </si>
  <si>
    <t>NUTRISON PROTEIN PLUS MULTI FIB</t>
  </si>
  <si>
    <t>POR SOL 1X500ML-VA</t>
  </si>
  <si>
    <t>133322</t>
  </si>
  <si>
    <t>33322</t>
  </si>
  <si>
    <t>NUTRIDRINK S ČOKOL. PŘÍCHUTÍ</t>
  </si>
  <si>
    <t>133323</t>
  </si>
  <si>
    <t>33323</t>
  </si>
  <si>
    <t>NUTRIDRINK S KARAMEL. PŘÍCHUTÍ</t>
  </si>
  <si>
    <t>197654</t>
  </si>
  <si>
    <t>97654</t>
  </si>
  <si>
    <t>DOXYBENE 100MG</t>
  </si>
  <si>
    <t>CPS 10X100MG</t>
  </si>
  <si>
    <t>183417</t>
  </si>
  <si>
    <t>83417</t>
  </si>
  <si>
    <t>MERONEM</t>
  </si>
  <si>
    <t>INJ SIC 10X1GM</t>
  </si>
  <si>
    <t>190778</t>
  </si>
  <si>
    <t>90778</t>
  </si>
  <si>
    <t>BACTROBAN</t>
  </si>
  <si>
    <t>DRM UNG 1X15GM</t>
  </si>
  <si>
    <t>850012</t>
  </si>
  <si>
    <t>154748</t>
  </si>
  <si>
    <t>NITROFURANTOIN - RATIOPHARM 100 MG</t>
  </si>
  <si>
    <t>POR CPS PRO 50X100MG</t>
  </si>
  <si>
    <t>148261</t>
  </si>
  <si>
    <t>48261</t>
  </si>
  <si>
    <t>PLV ADS 1X20GM</t>
  </si>
  <si>
    <t>148262</t>
  </si>
  <si>
    <t>48262</t>
  </si>
  <si>
    <t>PLV ADS 1X5GM</t>
  </si>
  <si>
    <t>188746</t>
  </si>
  <si>
    <t>88746</t>
  </si>
  <si>
    <t>FUCIDIN</t>
  </si>
  <si>
    <t>UNG 1X15GM 2%</t>
  </si>
  <si>
    <t>166360</t>
  </si>
  <si>
    <t>66360</t>
  </si>
  <si>
    <t>OSPEN 1500</t>
  </si>
  <si>
    <t>TBL OBD 12X1500KU</t>
  </si>
  <si>
    <t>155636</t>
  </si>
  <si>
    <t>55636</t>
  </si>
  <si>
    <t>OFLOXIN 200</t>
  </si>
  <si>
    <t>TBL OBD 10X200MG</t>
  </si>
  <si>
    <t>185525</t>
  </si>
  <si>
    <t>85525</t>
  </si>
  <si>
    <t>AMOKSIKLAV</t>
  </si>
  <si>
    <t>TBL OBD 21X625MG</t>
  </si>
  <si>
    <t>185524</t>
  </si>
  <si>
    <t>85524</t>
  </si>
  <si>
    <t>TBL OBD 21X375MG</t>
  </si>
  <si>
    <t>145010</t>
  </si>
  <si>
    <t>45010</t>
  </si>
  <si>
    <t>AZITROMYCIN SANDOZ 500 MG</t>
  </si>
  <si>
    <t>POR TBL FLM 3X500MG</t>
  </si>
  <si>
    <t>844851</t>
  </si>
  <si>
    <t>107135</t>
  </si>
  <si>
    <t>DALACIN C 150 MG</t>
  </si>
  <si>
    <t>POR CPS DUR 16x150mg</t>
  </si>
  <si>
    <t>116896</t>
  </si>
  <si>
    <t>16896</t>
  </si>
  <si>
    <t>IMAZOL PLUS</t>
  </si>
  <si>
    <t>DRM CRM 1X30GM</t>
  </si>
  <si>
    <t>100871</t>
  </si>
  <si>
    <t>871</t>
  </si>
  <si>
    <t>MYKOSEPTIN</t>
  </si>
  <si>
    <t>UNG 30GM</t>
  </si>
  <si>
    <t>117170</t>
  </si>
  <si>
    <t>17170</t>
  </si>
  <si>
    <t>BELOGENT KRÉM</t>
  </si>
  <si>
    <t>CRM 1X30GM</t>
  </si>
  <si>
    <t>117171</t>
  </si>
  <si>
    <t>17171</t>
  </si>
  <si>
    <t>BELOGENT MAST</t>
  </si>
  <si>
    <t>161980</t>
  </si>
  <si>
    <t>61980</t>
  </si>
  <si>
    <t>PIMAFUCORT</t>
  </si>
  <si>
    <t>UNG 1X15GM</t>
  </si>
  <si>
    <t>199248</t>
  </si>
  <si>
    <t>99248</t>
  </si>
  <si>
    <t>MYFUNGAR</t>
  </si>
  <si>
    <t>115892</t>
  </si>
  <si>
    <t>15892</t>
  </si>
  <si>
    <t>LAMISIL</t>
  </si>
  <si>
    <t>183973</t>
  </si>
  <si>
    <t>83973</t>
  </si>
  <si>
    <t>FUCICORT</t>
  </si>
  <si>
    <t>CRM 1X15GM</t>
  </si>
  <si>
    <t>166037</t>
  </si>
  <si>
    <t>66037</t>
  </si>
  <si>
    <t>MYCOMAX 100</t>
  </si>
  <si>
    <t>CPS 7X100MG</t>
  </si>
  <si>
    <t>97910</t>
  </si>
  <si>
    <t>Human Albumin 20% 100 ml GRIFOLS</t>
  </si>
  <si>
    <t>26244</t>
  </si>
  <si>
    <t>BONDRONAT 6 MG/6 ML</t>
  </si>
  <si>
    <t>INF CNC SOL 1X6ML</t>
  </si>
  <si>
    <t>849757</t>
  </si>
  <si>
    <t>163175</t>
  </si>
  <si>
    <t>METHOTREXATE HOSPIRA 25 MG/ML INJEKČNÍ ROZTOK</t>
  </si>
  <si>
    <t>INJ SOL 1X2ML/50MG</t>
  </si>
  <si>
    <t>16973</t>
  </si>
  <si>
    <t>INF CNC SOL 1X16.7ML/100MG</t>
  </si>
  <si>
    <t>844416</t>
  </si>
  <si>
    <t>104240</t>
  </si>
  <si>
    <t>PACLITAXEL EBEWE 6 MG/ML KONCENTRÁT PRO PŘÍPRAVU I</t>
  </si>
  <si>
    <t>INF CNC SOL 1X16,7ML</t>
  </si>
  <si>
    <t>148679</t>
  </si>
  <si>
    <t>Gemcitabine Hospira 38 mg/ml konc.</t>
  </si>
  <si>
    <t>INF CNC SOL 1X5.3ML/200MG</t>
  </si>
  <si>
    <t>148680</t>
  </si>
  <si>
    <t>INF CNC SOL 1X26.3ML/1GM</t>
  </si>
  <si>
    <t>394622</t>
  </si>
  <si>
    <t>inj. sicc. 10x100mg</t>
  </si>
  <si>
    <t>131215</t>
  </si>
  <si>
    <t>31215</t>
  </si>
  <si>
    <t>TBL 30X25MG</t>
  </si>
  <si>
    <t>164881</t>
  </si>
  <si>
    <t>64881</t>
  </si>
  <si>
    <t>BEROTEC N 100 MCG</t>
  </si>
  <si>
    <t>INH SOL PSS200 DAV</t>
  </si>
  <si>
    <t>100392</t>
  </si>
  <si>
    <t>392</t>
  </si>
  <si>
    <t>ATROPIN BIOTIKA 0.5MG</t>
  </si>
  <si>
    <t>116551</t>
  </si>
  <si>
    <t>16551</t>
  </si>
  <si>
    <t>ANEXATE</t>
  </si>
  <si>
    <t>INJ 5X5ML/0.5MG</t>
  </si>
  <si>
    <t>156926</t>
  </si>
  <si>
    <t>56926</t>
  </si>
  <si>
    <t>INJ SOL 20X10ML-PLA</t>
  </si>
  <si>
    <t>987463</t>
  </si>
  <si>
    <t>KY Jelly lubrikační gel 50ml</t>
  </si>
  <si>
    <t>849053</t>
  </si>
  <si>
    <t>Cyto-chlorid sodný 0,9% 1x 10ml</t>
  </si>
  <si>
    <t>848746</t>
  </si>
  <si>
    <t>CYTO-chlorid sodný 0,9% 1x20ml</t>
  </si>
  <si>
    <t>849967</t>
  </si>
  <si>
    <t>162057</t>
  </si>
  <si>
    <t>SOMATULINE AUTOGEL 60 MG</t>
  </si>
  <si>
    <t>INJ SOL 1X0.5ML/60MG</t>
  </si>
  <si>
    <t>192414</t>
  </si>
  <si>
    <t>92414</t>
  </si>
  <si>
    <t>SPR 1X45ML</t>
  </si>
  <si>
    <t>168721</t>
  </si>
  <si>
    <t>XGEVA 120 MG</t>
  </si>
  <si>
    <t>INJ SOL 1X1.7ML/120MG</t>
  </si>
  <si>
    <t>112320</t>
  </si>
  <si>
    <t>12320</t>
  </si>
  <si>
    <t>ZOLADEX 10.8 MG</t>
  </si>
  <si>
    <t>INJ 1X10.8MG</t>
  </si>
  <si>
    <t>152228</t>
  </si>
  <si>
    <t>52228</t>
  </si>
  <si>
    <t>PROLEUKIN 18MIU</t>
  </si>
  <si>
    <t>INJ PLV SOL 1X1MG</t>
  </si>
  <si>
    <t>168084</t>
  </si>
  <si>
    <t>HALAVEN</t>
  </si>
  <si>
    <t>INJ SOL 1X2ML</t>
  </si>
  <si>
    <t>181338</t>
  </si>
  <si>
    <t>FAYTON 4 MG/5 ML KONCENTRÁT PRO INFUZNÍ ROZTOK</t>
  </si>
  <si>
    <t>INF CNC SOL 1X5ML/4MG</t>
  </si>
  <si>
    <t>395856</t>
  </si>
  <si>
    <t>MITOXANTRONE HOSPIRA 20mg</t>
  </si>
  <si>
    <t>INJ SOL 20MG/10ML</t>
  </si>
  <si>
    <t>396400</t>
  </si>
  <si>
    <t>Regorafenib 40 mg  30 tbl</t>
  </si>
  <si>
    <t>30 x 40 mg (pokračování studie)</t>
  </si>
  <si>
    <t>846761</t>
  </si>
  <si>
    <t>CYTO-Aqua pro inj.100ml Braun</t>
  </si>
  <si>
    <t>902077</t>
  </si>
  <si>
    <t>CYTO-Aqua pro injectione BRAUN 1x10ML</t>
  </si>
  <si>
    <t>501226</t>
  </si>
  <si>
    <t>STIVARGA  40 mg  3 x 28 tabl.</t>
  </si>
  <si>
    <t>194882</t>
  </si>
  <si>
    <t>94882</t>
  </si>
  <si>
    <t>INJ SIC 1X250MG+4ML</t>
  </si>
  <si>
    <t>109710</t>
  </si>
  <si>
    <t>9710</t>
  </si>
  <si>
    <t>INJ SIC 1X125MG+2ML</t>
  </si>
  <si>
    <t>115239</t>
  </si>
  <si>
    <t>15239</t>
  </si>
  <si>
    <t>SANDOSTATIN LAR 30 MG</t>
  </si>
  <si>
    <t>INJ PSU LQF 1X30MG</t>
  </si>
  <si>
    <t>115243</t>
  </si>
  <si>
    <t>15243</t>
  </si>
  <si>
    <t>SANDOSTATIN LAR 20 MG</t>
  </si>
  <si>
    <t>INJ PSU LQF 1X20MG</t>
  </si>
  <si>
    <t>117095</t>
  </si>
  <si>
    <t>IRINOTECAN TEVA 20 MG/ML</t>
  </si>
  <si>
    <t>125419</t>
  </si>
  <si>
    <t>25419</t>
  </si>
  <si>
    <t>TARCEVA 100 MG</t>
  </si>
  <si>
    <t>POR TBL FLM30X100MG</t>
  </si>
  <si>
    <t>149418</t>
  </si>
  <si>
    <t>149447</t>
  </si>
  <si>
    <t>Javlor 25mg/ml</t>
  </si>
  <si>
    <t>1x10ml</t>
  </si>
  <si>
    <t>149443</t>
  </si>
  <si>
    <t>JAVLOR 25 MG/ML</t>
  </si>
  <si>
    <t>INF CNC SOL 1X2ML</t>
  </si>
  <si>
    <t>167728</t>
  </si>
  <si>
    <t>VOTRIENT 400 MG</t>
  </si>
  <si>
    <t>POR TBL FLM 60X400MG</t>
  </si>
  <si>
    <t>500442</t>
  </si>
  <si>
    <t>168043</t>
  </si>
  <si>
    <t>Jevtana 60mg</t>
  </si>
  <si>
    <t>INF CSL LQF 1X1.5ML/60MG+4.5ML</t>
  </si>
  <si>
    <t>185101</t>
  </si>
  <si>
    <t>YERVOY 5 MG/ML</t>
  </si>
  <si>
    <t>185102</t>
  </si>
  <si>
    <t>842230</t>
  </si>
  <si>
    <t>Vazelina bílá kosmetic.Valinka 100ml</t>
  </si>
  <si>
    <t>106215</t>
  </si>
  <si>
    <t>6215</t>
  </si>
  <si>
    <t>DIPHERELINE S.R. 11.25 MG</t>
  </si>
  <si>
    <t>INJPSULQF 11.25MG+S</t>
  </si>
  <si>
    <t>125299</t>
  </si>
  <si>
    <t>ELIGARD 22,5 MG</t>
  </si>
  <si>
    <t>INJ PSO LQF 1X22.5MG VAN</t>
  </si>
  <si>
    <t>921318</t>
  </si>
  <si>
    <t>KL BENZINUM 160g</t>
  </si>
  <si>
    <t>905098</t>
  </si>
  <si>
    <t>23989</t>
  </si>
  <si>
    <t>DZ OCTENISEPT 1 l</t>
  </si>
  <si>
    <t>DPH 15 %</t>
  </si>
  <si>
    <t>162317</t>
  </si>
  <si>
    <t>62317</t>
  </si>
  <si>
    <t>LIQ 1X1000ML</t>
  </si>
  <si>
    <t>198864</t>
  </si>
  <si>
    <t>98864</t>
  </si>
  <si>
    <t>INF SOL 50X100ML</t>
  </si>
  <si>
    <t>155911</t>
  </si>
  <si>
    <t>PEROXID VODIKU 3%</t>
  </si>
  <si>
    <t>LIQ  1X100ML</t>
  </si>
  <si>
    <t>132302</t>
  </si>
  <si>
    <t>32302</t>
  </si>
  <si>
    <t>PEROXID VODÍKU 3% TMD</t>
  </si>
  <si>
    <t>DRM SPR SOL100GM 3%</t>
  </si>
  <si>
    <t>842144</t>
  </si>
  <si>
    <t>DZ BRAUNODERM 1 l</t>
  </si>
  <si>
    <t>UN 1993</t>
  </si>
  <si>
    <t>921097</t>
  </si>
  <si>
    <t>KL UNG.AC.BORICI 1%, 100G</t>
  </si>
  <si>
    <t>396324</t>
  </si>
  <si>
    <t>149318</t>
  </si>
  <si>
    <t>Afinitor 5 mg  por.tbl. - studie</t>
  </si>
  <si>
    <t>30 x  5 mg</t>
  </si>
  <si>
    <t>128396</t>
  </si>
  <si>
    <t>28396</t>
  </si>
  <si>
    <t>AVASTIN</t>
  </si>
  <si>
    <t>INF CNCSOL100MG/4ML</t>
  </si>
  <si>
    <t>128397</t>
  </si>
  <si>
    <t>28397</t>
  </si>
  <si>
    <t>INFCNCSOL400MG/16ML</t>
  </si>
  <si>
    <t>125555</t>
  </si>
  <si>
    <t>25555</t>
  </si>
  <si>
    <t>HERCEPTIN 150 MG</t>
  </si>
  <si>
    <t>INF PLV SOL 1X150MG</t>
  </si>
  <si>
    <t>127193</t>
  </si>
  <si>
    <t>27193</t>
  </si>
  <si>
    <t>NEXAVAR 200 MG</t>
  </si>
  <si>
    <t>POR TBL FLM 112X200MG</t>
  </si>
  <si>
    <t>128761</t>
  </si>
  <si>
    <t>28761</t>
  </si>
  <si>
    <t>ERBITUX 5 MG/ML</t>
  </si>
  <si>
    <t>INF SOL 1X20ML</t>
  </si>
  <si>
    <t>129240</t>
  </si>
  <si>
    <t>29240</t>
  </si>
  <si>
    <t>TORISEL 25 MG/ML</t>
  </si>
  <si>
    <t>INF CSL LQF 1X1.2ML+1X1.8ML</t>
  </si>
  <si>
    <t>129248</t>
  </si>
  <si>
    <t>29248</t>
  </si>
  <si>
    <t>VECTIBIX 20 MG/ML</t>
  </si>
  <si>
    <t>IVN INF CNC SOL 1X5ML</t>
  </si>
  <si>
    <t>149321</t>
  </si>
  <si>
    <t>AFINITOR 10 MG</t>
  </si>
  <si>
    <t>193520</t>
  </si>
  <si>
    <t>INLYTA 5 MG</t>
  </si>
  <si>
    <t>849710</t>
  </si>
  <si>
    <t>AFINITOR 5 MG</t>
  </si>
  <si>
    <t>850255</t>
  </si>
  <si>
    <t>167725</t>
  </si>
  <si>
    <t>VOTRIENT 200MG</t>
  </si>
  <si>
    <t>POR TBL FLM 30X200MG</t>
  </si>
  <si>
    <t>168443</t>
  </si>
  <si>
    <t>ZYTIGA 250 MG</t>
  </si>
  <si>
    <t>POR TBL NOB 120X250MG</t>
  </si>
  <si>
    <t>128028</t>
  </si>
  <si>
    <t>28028</t>
  </si>
  <si>
    <t>GLIVEC 400 MG</t>
  </si>
  <si>
    <t>POR TBL FLM30X400MG</t>
  </si>
  <si>
    <t>28386</t>
  </si>
  <si>
    <t>POR TBL FLM 90X400MG</t>
  </si>
  <si>
    <t>127190</t>
  </si>
  <si>
    <t>27190</t>
  </si>
  <si>
    <t>SUTENT 12,5 MG</t>
  </si>
  <si>
    <t>POR CPS DUR 30X12.5MG</t>
  </si>
  <si>
    <t>127191</t>
  </si>
  <si>
    <t>27191</t>
  </si>
  <si>
    <t>SUTENT 25 MG</t>
  </si>
  <si>
    <t>POR CPS DUR 30X25MG</t>
  </si>
  <si>
    <t>127192</t>
  </si>
  <si>
    <t>27192</t>
  </si>
  <si>
    <t>SUTENT 50 MG</t>
  </si>
  <si>
    <t>168322</t>
  </si>
  <si>
    <t>TYVERB 250 MG</t>
  </si>
  <si>
    <t>POR TBL FLM 70X250MG</t>
  </si>
  <si>
    <t>2194 - Onkologická klinika, centrum  - onkologie</t>
  </si>
  <si>
    <t>2121 - Onkologická klinika, ambulance + mamol. poradna</t>
  </si>
  <si>
    <t>2112 - Onkologická klinika, lůžkové oddělení 42B</t>
  </si>
  <si>
    <t>2111 - Onkologická klinika, lůžkové oddělení 42A</t>
  </si>
  <si>
    <t>2113 - Onkologická klinika, lůžkové oddělení 42C</t>
  </si>
  <si>
    <t>2151 - Onkologická klinika, ozařovny-přístrojové pracoviš</t>
  </si>
  <si>
    <t>Přehled plnění PL - Spotřeba léčivých přípravků dle objemu Kč mimo PL</t>
  </si>
  <si>
    <t>L01XE11 - Pazopanib</t>
  </si>
  <si>
    <t>L01DB01 - Doxorubicin</t>
  </si>
  <si>
    <t>L01XA03 - Oxaliplatin</t>
  </si>
  <si>
    <t>L01BC02 - Fluorouracil</t>
  </si>
  <si>
    <t>L01BC05 - Gemcitabin</t>
  </si>
  <si>
    <t>L01XA02 - Karboplatina</t>
  </si>
  <si>
    <t>L01CD02 - Docetaxel</t>
  </si>
  <si>
    <t>L01CD01 - Paklitaxel</t>
  </si>
  <si>
    <t>L01XA01 - Cisplatina</t>
  </si>
  <si>
    <t>L01CA04 - Vinorelbin</t>
  </si>
  <si>
    <t>V03AF03 - Kalcium-folinát</t>
  </si>
  <si>
    <t>L03AA02 - Filgrastim</t>
  </si>
  <si>
    <t>M05BA06 - Kyselina ibandronová</t>
  </si>
  <si>
    <t>L01DB03 - Epirubicin</t>
  </si>
  <si>
    <t>A06AD11 - Laktulóza</t>
  </si>
  <si>
    <t>N06AB04 - Citalopram</t>
  </si>
  <si>
    <t>C09BB04 - Perindopril a amlodipin</t>
  </si>
  <si>
    <t>J01CR05 - Piperacilin a enzymový inhibitor</t>
  </si>
  <si>
    <t>J01DD01 - Cefotaxim</t>
  </si>
  <si>
    <t>L01BA01 - Methotrexát</t>
  </si>
  <si>
    <t>M04AA01 - Alopurinol</t>
  </si>
  <si>
    <t>C07AB02 - Metoprolol</t>
  </si>
  <si>
    <t>L02BG03 - Anastrozol</t>
  </si>
  <si>
    <t>C07AB07 - Bisoprolol</t>
  </si>
  <si>
    <t>N03AX14 - Levetiracetam</t>
  </si>
  <si>
    <t>H03AA01 - Levothyroxin, sodná sůl</t>
  </si>
  <si>
    <t>A10BA02 - Metformin</t>
  </si>
  <si>
    <t>C09AA04 - Perindopril</t>
  </si>
  <si>
    <t>N06AX11 - Mirtazapin</t>
  </si>
  <si>
    <t>A10AB01 - Inzulin lidský</t>
  </si>
  <si>
    <t>C03EA01 - Hydrochlorothiazid a kalium šetřící diuretika</t>
  </si>
  <si>
    <t>C09AA02 - Enalapril</t>
  </si>
  <si>
    <t>C08CA08 - Nitrendipin</t>
  </si>
  <si>
    <t>A02BC02 - Pantoprazol</t>
  </si>
  <si>
    <t>C09BA04 - Perindopril a diuretika</t>
  </si>
  <si>
    <t>C02CA04 - Doxazosin</t>
  </si>
  <si>
    <t>A02BA02 - Ranitidin</t>
  </si>
  <si>
    <t>M01AX17 - Nimesulid</t>
  </si>
  <si>
    <t>C01BC03 - Propafenon</t>
  </si>
  <si>
    <t>B01AB11 - Sulodexid</t>
  </si>
  <si>
    <t>A10BB12 - Glimepirid</t>
  </si>
  <si>
    <t>G04CB01 - Finasterid</t>
  </si>
  <si>
    <t>C08DA01 - Verapamil</t>
  </si>
  <si>
    <t>N06AB06 - Sertralin</t>
  </si>
  <si>
    <t>B01AC04 - Klopidogrel</t>
  </si>
  <si>
    <t>C07AB03 - Atenolol</t>
  </si>
  <si>
    <t>C09CA07 - Telmisartan</t>
  </si>
  <si>
    <t>N07CA01 - Betahistin</t>
  </si>
  <si>
    <t>C09AA03 - Lisinopril</t>
  </si>
  <si>
    <t>C10AA05 - Atorvastatin</t>
  </si>
  <si>
    <t>N06AB10 - Escitalopram</t>
  </si>
  <si>
    <t>M01AC06 - Meloxikam</t>
  </si>
  <si>
    <t>N02AX02 - Tramadol</t>
  </si>
  <si>
    <t>C09DA01 - Losartan a diuretika</t>
  </si>
  <si>
    <t>A02BA03 - Famotidin</t>
  </si>
  <si>
    <t>C10AB05 - Fenofibrát</t>
  </si>
  <si>
    <t>C09CA01 - Losartan</t>
  </si>
  <si>
    <t>N05AH04 - Kvetiapin</t>
  </si>
  <si>
    <t>J01AA02 - Doxycyklin</t>
  </si>
  <si>
    <t>C07AG02 - Karvedilol</t>
  </si>
  <si>
    <t>N02AB03 - Fentanyl</t>
  </si>
  <si>
    <t>C07BB07 - Bisoprolol a thiazidy</t>
  </si>
  <si>
    <t>L01XX19 - Irinotekan</t>
  </si>
  <si>
    <t>J01DC02 - Cefuroxim</t>
  </si>
  <si>
    <t>L01XE01 - Imatinib</t>
  </si>
  <si>
    <t>L02BA01 - Tamoxifen</t>
  </si>
  <si>
    <t>C09BB03 - Lisinopril a amlodipin</t>
  </si>
  <si>
    <t>C07AB05 - Betaxolol</t>
  </si>
  <si>
    <t>J01CR02 - Amoxicilin a enzymový inhibitor</t>
  </si>
  <si>
    <t>J01DD12 - Cefoperazon</t>
  </si>
  <si>
    <t>H02AB04 - Methylprednisolon</t>
  </si>
  <si>
    <t>J01DD62 - Cefoperazon, kombinace</t>
  </si>
  <si>
    <t>L01XE07 - Lapatinib</t>
  </si>
  <si>
    <t>J01DH51 - Imipenem a enzymový inhibitor</t>
  </si>
  <si>
    <t>B01AE07 - Dabigatran-etexilát</t>
  </si>
  <si>
    <t>N06BX18 - Vinpocetin</t>
  </si>
  <si>
    <t>A16AA02 - Ademethionin</t>
  </si>
  <si>
    <t>R03AC02 - Salbutamol</t>
  </si>
  <si>
    <t>N03AG01 - Kyselina valproová</t>
  </si>
  <si>
    <t>R06AE07 - Cetirizin</t>
  </si>
  <si>
    <t>J01CR01 - Ampicilin a enzymový inhibitor</t>
  </si>
  <si>
    <t>R06AX13 - Loratadin</t>
  </si>
  <si>
    <t>H01CB02 - Oktreotid</t>
  </si>
  <si>
    <t>B01AB06 - Nadroparin</t>
  </si>
  <si>
    <t>A10AE05 - Inzulin detemir</t>
  </si>
  <si>
    <t>C10AA07 - Rosuvastatin</t>
  </si>
  <si>
    <t>L01XE04 - Sunitinib</t>
  </si>
  <si>
    <t>J02AC01 - Flukonazol</t>
  </si>
  <si>
    <t>C09AA10 - Trandolapril</t>
  </si>
  <si>
    <t>L01AX04 - Dakarbazin</t>
  </si>
  <si>
    <t>L02BA03 - Fulvestrant</t>
  </si>
  <si>
    <t>L02BB03 - Bikalutamid</t>
  </si>
  <si>
    <t>C09BA06 - Chinapril a diuretika</t>
  </si>
  <si>
    <t>C01BD01 - Amiodaron</t>
  </si>
  <si>
    <t>C10BX03 - Atorvastatin a amlodipin</t>
  </si>
  <si>
    <t>A02BC03 - Lansoprazol</t>
  </si>
  <si>
    <t>A02BC01 - Omeprazol</t>
  </si>
  <si>
    <t>A03FA - Prokinetika</t>
  </si>
  <si>
    <t>M05BA08 - Kyselina zoledronová</t>
  </si>
  <si>
    <t>A04AA01 - Ondansetron</t>
  </si>
  <si>
    <t>G04CA02 - Tamsulosin</t>
  </si>
  <si>
    <t>L01CB01 - Etoposid</t>
  </si>
  <si>
    <t>N03AX12 - Gabapentin</t>
  </si>
  <si>
    <t>A04AA02 - Granisetron</t>
  </si>
  <si>
    <t>N03AX16 - Pregabalin</t>
  </si>
  <si>
    <t>N04BC04 - Ropinirol</t>
  </si>
  <si>
    <t>C02AC05 - Moxonidin</t>
  </si>
  <si>
    <t>N05BA12 - Alprazolam</t>
  </si>
  <si>
    <t>N05CD08 - Midazolam</t>
  </si>
  <si>
    <t>B01AA03 - Warfarin</t>
  </si>
  <si>
    <t>A07DA - Antipropulziva</t>
  </si>
  <si>
    <t>C08CA01 - Amlodipin</t>
  </si>
  <si>
    <t>C09AA05 - Ramipril</t>
  </si>
  <si>
    <t>N06AX16 - Venlafaxin</t>
  </si>
  <si>
    <t>A10AB05 - Inzulin aspart</t>
  </si>
  <si>
    <t>A10AC01 - Inzulin lidský</t>
  </si>
  <si>
    <t>J01FA09 - Klarithromycin</t>
  </si>
  <si>
    <t>R03AK06 - Salmeterol a jiná léčiva onem. spojen. s obstrukcí dých. ces</t>
  </si>
  <si>
    <t>J01FA10 - Azithromycin</t>
  </si>
  <si>
    <t>R06AE09 - Levocetirizin</t>
  </si>
  <si>
    <t>J01FF01 - Klindamycin</t>
  </si>
  <si>
    <t>S01EE01 - Latanoprost</t>
  </si>
  <si>
    <t>J01MA01 - Ofloxacin</t>
  </si>
  <si>
    <t>V06XX - Potraviny pro zvláštní lékařské účely (PZLÚ)</t>
  </si>
  <si>
    <t>J01MA02 - Ciprofloxacin</t>
  </si>
  <si>
    <t>J01XA01 - Vankomycin</t>
  </si>
  <si>
    <t>J01DD02 - Ceftazidim</t>
  </si>
  <si>
    <t>A02BA02</t>
  </si>
  <si>
    <t>RANITAL 150 MG POTAHOVANÉ TABLETY</t>
  </si>
  <si>
    <t>POR TBL FLM 30X150MG</t>
  </si>
  <si>
    <t>RANITAL 50 MG/2 ML</t>
  </si>
  <si>
    <t>INJ SOL 5X2ML/50MG</t>
  </si>
  <si>
    <t>RANISAN 150 MG</t>
  </si>
  <si>
    <t>A02BA03</t>
  </si>
  <si>
    <t>QUAMATEL 20 MG</t>
  </si>
  <si>
    <t>A02BC01</t>
  </si>
  <si>
    <t>HELICID 40 INF</t>
  </si>
  <si>
    <t>INF PLV SOL 1X40MG</t>
  </si>
  <si>
    <t>A02BC02</t>
  </si>
  <si>
    <t>A02BC03</t>
  </si>
  <si>
    <t>LANZUL 30 MG</t>
  </si>
  <si>
    <t>POR CPS DUR 28X30MG</t>
  </si>
  <si>
    <t>POR CPS DUR 56X30MG</t>
  </si>
  <si>
    <t>A03FA</t>
  </si>
  <si>
    <t>166759</t>
  </si>
  <si>
    <t>KINITO 50 MG, POTAHOVANÉ TABLETY</t>
  </si>
  <si>
    <t>POR TBL FLM 40X50MG</t>
  </si>
  <si>
    <t>A04AA01</t>
  </si>
  <si>
    <t>ORM TBL BUC 10X8MG</t>
  </si>
  <si>
    <t>ORM TBL BUC 10X4MG</t>
  </si>
  <si>
    <t>A04AA02</t>
  </si>
  <si>
    <t>INJ SOL 5X3ML/3MG</t>
  </si>
  <si>
    <t>A06AD11</t>
  </si>
  <si>
    <t>POR SIR 1X250ML 50%</t>
  </si>
  <si>
    <t>A07DA</t>
  </si>
  <si>
    <t>A10AB01</t>
  </si>
  <si>
    <t>ACTRAPID PENFILL 100 IU/ML</t>
  </si>
  <si>
    <t>A10AB05</t>
  </si>
  <si>
    <t>A10BA02</t>
  </si>
  <si>
    <t>GLUCOPHAGE XR 500 MG TABLETY S PRODLOUŽENÝM UVOLŇOVÁNÍM</t>
  </si>
  <si>
    <t>POR TBL PRO 30X500MG</t>
  </si>
  <si>
    <t>POR TBL FLM 60X500MG</t>
  </si>
  <si>
    <t>POR TBL FLM 60X850MG</t>
  </si>
  <si>
    <t>A10BB12</t>
  </si>
  <si>
    <t>B01AA03</t>
  </si>
  <si>
    <t>WARFARIN ORION 3 MG</t>
  </si>
  <si>
    <t>POR TBL NOB 100X3MG</t>
  </si>
  <si>
    <t>B01AB06</t>
  </si>
  <si>
    <t>INJ SOL 10X5ML/47.5KU</t>
  </si>
  <si>
    <t>B01AC04</t>
  </si>
  <si>
    <t>C01BC03</t>
  </si>
  <si>
    <t>PROPANORM 150 MG</t>
  </si>
  <si>
    <t>POR TBL FLM 50X150MG</t>
  </si>
  <si>
    <t>RYTMONORM 150 MG</t>
  </si>
  <si>
    <t>C02AC05</t>
  </si>
  <si>
    <t>POR TBL FLM 30X0.3MG</t>
  </si>
  <si>
    <t>MOXOSTAD 0,4 MG</t>
  </si>
  <si>
    <t>POR TBL FLM 30X0.4MG</t>
  </si>
  <si>
    <t>C02CA04</t>
  </si>
  <si>
    <t>C03EA01</t>
  </si>
  <si>
    <t>C07AB02</t>
  </si>
  <si>
    <t>C07AB05</t>
  </si>
  <si>
    <t>C07AB07</t>
  </si>
  <si>
    <t>CONCOR COR 2,5 MG</t>
  </si>
  <si>
    <t>POR TBL FLM 28X2.5MG</t>
  </si>
  <si>
    <t>CONCOR 5</t>
  </si>
  <si>
    <t>C07AG02</t>
  </si>
  <si>
    <t>CORYOL 12,5 MG</t>
  </si>
  <si>
    <t>POR TBL NOB 30X12.5MG</t>
  </si>
  <si>
    <t>CORYOL 6,25 MG</t>
  </si>
  <si>
    <t>POR TBL NOB 30X6.25MG</t>
  </si>
  <si>
    <t>C07BB07</t>
  </si>
  <si>
    <t>C08CA01</t>
  </si>
  <si>
    <t>C08CA08</t>
  </si>
  <si>
    <t>POR TBL NOB 28X20MG</t>
  </si>
  <si>
    <t>C09AA02</t>
  </si>
  <si>
    <t>ENAP 5 MG</t>
  </si>
  <si>
    <t>C09AA03</t>
  </si>
  <si>
    <t>C09AA04</t>
  </si>
  <si>
    <t>C09AA05</t>
  </si>
  <si>
    <t>TRITACE 5 MG</t>
  </si>
  <si>
    <t>C09AA10</t>
  </si>
  <si>
    <t>C09BA04</t>
  </si>
  <si>
    <t>PRESTARIUM NEO COMBI 5 MG/1,25 MG</t>
  </si>
  <si>
    <t>C09BB04</t>
  </si>
  <si>
    <t>C09CA01</t>
  </si>
  <si>
    <t>LORISTA 50</t>
  </si>
  <si>
    <t>C09CA07</t>
  </si>
  <si>
    <t>C09DA01</t>
  </si>
  <si>
    <t>C10AA05</t>
  </si>
  <si>
    <t>SORTIS 10 MG</t>
  </si>
  <si>
    <t>SORTIS 20 MG</t>
  </si>
  <si>
    <t>SORTIS 40 MG</t>
  </si>
  <si>
    <t>C10AB05</t>
  </si>
  <si>
    <t>C10BX03</t>
  </si>
  <si>
    <t>CADUET 5 MG/10 MG</t>
  </si>
  <si>
    <t>G04CA02</t>
  </si>
  <si>
    <t>POR CPS RDR 30X0.4MG</t>
  </si>
  <si>
    <t>G04CB01</t>
  </si>
  <si>
    <t>H02AB04</t>
  </si>
  <si>
    <t>SOLU-MEDROL 40 MG/ML</t>
  </si>
  <si>
    <t>INJ PSO LQF 40MG+1ML</t>
  </si>
  <si>
    <t>H03AA01</t>
  </si>
  <si>
    <t>POR TBL NOB 100X75MCG I</t>
  </si>
  <si>
    <t>POR TBL NOB 100X150RG</t>
  </si>
  <si>
    <t>POR TBL NOB 100X50RG I</t>
  </si>
  <si>
    <t>POR TBL NOB 100X100RG I</t>
  </si>
  <si>
    <t>EUTHYROX 50 MIKROGRAMŮ</t>
  </si>
  <si>
    <t>POR TBL NOB 100X50RG</t>
  </si>
  <si>
    <t>EUTHYROX 150 MIKROGRAMŮ</t>
  </si>
  <si>
    <t>EUTHYROX 100 MIKROGRAMŮ</t>
  </si>
  <si>
    <t>POR TBL NOB 100X100RG</t>
  </si>
  <si>
    <t>J01CR01</t>
  </si>
  <si>
    <t>J01CR02</t>
  </si>
  <si>
    <t>AMOKSIKLAV 1 G</t>
  </si>
  <si>
    <t>POR TBL FLM 14X1GM</t>
  </si>
  <si>
    <t>AMOKSIKLAV 1,2 G</t>
  </si>
  <si>
    <t>INJ PLV SOL 5X1.2GM</t>
  </si>
  <si>
    <t>J01CR05</t>
  </si>
  <si>
    <t>162496</t>
  </si>
  <si>
    <t>TAZIP 4 G/0,5 G</t>
  </si>
  <si>
    <t>INJ+INF PLV SOL 10X4,5GM</t>
  </si>
  <si>
    <t>TAZOCIN 4,5 G</t>
  </si>
  <si>
    <t>INJ PLV SOL 12X4.5GM</t>
  </si>
  <si>
    <t>J01DC02</t>
  </si>
  <si>
    <t>POR TBL FLM 10X500MG</t>
  </si>
  <si>
    <t>ZINACEF 1,5 G</t>
  </si>
  <si>
    <t>J01DD01</t>
  </si>
  <si>
    <t>J01DD12</t>
  </si>
  <si>
    <t>J01DD62</t>
  </si>
  <si>
    <t>INJ PLV SOL 1X(1GM+1GM)</t>
  </si>
  <si>
    <t>J01DH51</t>
  </si>
  <si>
    <t>J01FA09</t>
  </si>
  <si>
    <t>POR TBL FLM 14X500MG</t>
  </si>
  <si>
    <t>INF PLV SOL 1X500MG</t>
  </si>
  <si>
    <t>J01FF01</t>
  </si>
  <si>
    <t>DALACIN C</t>
  </si>
  <si>
    <t>INJ SOL 1X4ML/600MG</t>
  </si>
  <si>
    <t>J01MA01</t>
  </si>
  <si>
    <t>INF SOL 1X100ML/200MG</t>
  </si>
  <si>
    <t>J01MA02</t>
  </si>
  <si>
    <t>J01XA01</t>
  </si>
  <si>
    <t>92289</t>
  </si>
  <si>
    <t>EDICIN 0,5 G</t>
  </si>
  <si>
    <t>J02AC01</t>
  </si>
  <si>
    <t>MYCOMAX INF</t>
  </si>
  <si>
    <t>INF SOL 100ML/200MG</t>
  </si>
  <si>
    <t>L01AX04</t>
  </si>
  <si>
    <t>L01BC02</t>
  </si>
  <si>
    <t>5-FLUOROURACIL 'EBEWE'</t>
  </si>
  <si>
    <t>INJ SOL 1X100ML/5000MG</t>
  </si>
  <si>
    <t>INJ SOL 1X5ML/250MG</t>
  </si>
  <si>
    <t>L01BC05</t>
  </si>
  <si>
    <t>GEMCITABIN EBEWE 40 MG/ML</t>
  </si>
  <si>
    <t>INF CNC SOL 1X50ML/2000MG PŘEB</t>
  </si>
  <si>
    <t>INF CNC SOL 1X25ML/1000MG PŘEB</t>
  </si>
  <si>
    <t>L01CB01</t>
  </si>
  <si>
    <t>INF CNC SOL 1X10ML/200MG</t>
  </si>
  <si>
    <t>L01CD01</t>
  </si>
  <si>
    <t>L01CD02</t>
  </si>
  <si>
    <t>DOCETAXEL HOSPIRA 10 MG/ML KONCENTRÁT PRO PŘÍPRAVU INFUZNÍHO ROZTOKU</t>
  </si>
  <si>
    <t>DOCETAXEL TEVA 80 MG KONCENTRÁT PRO PŘÍPRAVU INF. ROZTOKU S ROZP.</t>
  </si>
  <si>
    <t>L01DB01</t>
  </si>
  <si>
    <t>DOXORUBICIN TEVA 2 MG/ML</t>
  </si>
  <si>
    <t>INF CNC SOL 1X5ML/10MG</t>
  </si>
  <si>
    <t>INF CNC SOL 1X25ML/50MG</t>
  </si>
  <si>
    <t>INF CNC SOL 1X100ML/200MG</t>
  </si>
  <si>
    <t>L01DB03</t>
  </si>
  <si>
    <t>L01XA01</t>
  </si>
  <si>
    <t>L01XA02</t>
  </si>
  <si>
    <t>L01XA03</t>
  </si>
  <si>
    <t>OXALIPLATIN KABI 5 MG/ML KONCENTRÁT PRO INFUZNÍ ROZTOK</t>
  </si>
  <si>
    <t>L01XX19</t>
  </si>
  <si>
    <t>CAMPTO</t>
  </si>
  <si>
    <t>L02BA03</t>
  </si>
  <si>
    <t>FASLODEX 250 MG/5 ML</t>
  </si>
  <si>
    <t>INJ SOL 1X250MG/5ML</t>
  </si>
  <si>
    <t>L02BG03</t>
  </si>
  <si>
    <t>L03AA02</t>
  </si>
  <si>
    <t>M01AC06</t>
  </si>
  <si>
    <t>MOVALIS 15 MG</t>
  </si>
  <si>
    <t>POR TBL NOB 20X15MG</t>
  </si>
  <si>
    <t>M01AX17</t>
  </si>
  <si>
    <t>POR TBL NOB 15X100MG</t>
  </si>
  <si>
    <t>POR TBL NOB 30X100MG</t>
  </si>
  <si>
    <t>POR GRA SUS 30X100MG</t>
  </si>
  <si>
    <t>M04AA01</t>
  </si>
  <si>
    <t>MILURIT 100</t>
  </si>
  <si>
    <t>POR TBL NOB 50X100MG</t>
  </si>
  <si>
    <t>M05BA08</t>
  </si>
  <si>
    <t>ZOMETA 4 MG/5 ML</t>
  </si>
  <si>
    <t>N02AB03</t>
  </si>
  <si>
    <t>DUROGESIC 100 MCG/H</t>
  </si>
  <si>
    <t>DRM EMP TDR 5X16.8MG</t>
  </si>
  <si>
    <t>DUROGESIC 75 MCG/H</t>
  </si>
  <si>
    <t>DRM EMP TDR 5X12.6MG</t>
  </si>
  <si>
    <t>DUROGESIC 25 MCG/H</t>
  </si>
  <si>
    <t>DRM EMP TDR 5X4.2MG</t>
  </si>
  <si>
    <t>DUROGESIC 50 MCG/H</t>
  </si>
  <si>
    <t>DRM EMP TDR 5X8.4MG</t>
  </si>
  <si>
    <t>N02AX02</t>
  </si>
  <si>
    <t>POR GTT SOL 1X10ML</t>
  </si>
  <si>
    <t>TRAMAL RETARD TABLETY 200 MG</t>
  </si>
  <si>
    <t>POR TBL PRO 10X200MG</t>
  </si>
  <si>
    <t>POR TBL PRO 10X100MG</t>
  </si>
  <si>
    <t>POR TBL PRO 30X100MG</t>
  </si>
  <si>
    <t>POR TBL PRO 50X100MG</t>
  </si>
  <si>
    <t>N03AG01</t>
  </si>
  <si>
    <t>DEPAKINE CHRONO 500 MG SÉCABLE</t>
  </si>
  <si>
    <t>POR TBL RET 30X500MG</t>
  </si>
  <si>
    <t>N03AX12</t>
  </si>
  <si>
    <t>NEURONTIN 100 MG</t>
  </si>
  <si>
    <t>POR CPS DUR 20X100MG</t>
  </si>
  <si>
    <t>POR CPS DUR 50X300MG</t>
  </si>
  <si>
    <t>N03AX14</t>
  </si>
  <si>
    <t>N03AX16</t>
  </si>
  <si>
    <t>POR CPS DUR 14X75MG</t>
  </si>
  <si>
    <t>N04BC04</t>
  </si>
  <si>
    <t>N05AH04</t>
  </si>
  <si>
    <t>129827</t>
  </si>
  <si>
    <t>APO-QUETIAPIN 25 MG</t>
  </si>
  <si>
    <t>POR TBL FLM 30X25MG</t>
  </si>
  <si>
    <t>N05BA12</t>
  </si>
  <si>
    <t>XANAX 0,25 MG</t>
  </si>
  <si>
    <t>POR TBL NOB 30X0.25MG</t>
  </si>
  <si>
    <t>XANAX 0,5 MG</t>
  </si>
  <si>
    <t>POR TBL NOB 30X0.5MG</t>
  </si>
  <si>
    <t>N05CD08</t>
  </si>
  <si>
    <t>POR TBL FLM 10X15MG</t>
  </si>
  <si>
    <t>N06AB04</t>
  </si>
  <si>
    <t>POR TBL FLM 30X10 MG</t>
  </si>
  <si>
    <t>POR TBL FLM 30X20 MG</t>
  </si>
  <si>
    <t>SEROPRAM 20 MG</t>
  </si>
  <si>
    <t>N06AB06</t>
  </si>
  <si>
    <t>ZOLOFT 50 MG</t>
  </si>
  <si>
    <t>N06AB10</t>
  </si>
  <si>
    <t>POR TBL FLM 28X10MG I</t>
  </si>
  <si>
    <t>N06AX11</t>
  </si>
  <si>
    <t>N06AX16</t>
  </si>
  <si>
    <t>N07CA01</t>
  </si>
  <si>
    <t>102674</t>
  </si>
  <si>
    <t>BETAHISTIN ACTAVIS 8 MG</t>
  </si>
  <si>
    <t>POR TBL NOB 100X8MG</t>
  </si>
  <si>
    <t>R03AC02</t>
  </si>
  <si>
    <t>INH SUS PSS 200X100RG</t>
  </si>
  <si>
    <t>R06AE07</t>
  </si>
  <si>
    <t>R06AE09</t>
  </si>
  <si>
    <t>V03AF03</t>
  </si>
  <si>
    <t>CALCIUMFOLINAT 'EBEWE' 10 MG/ML</t>
  </si>
  <si>
    <t>V06XX</t>
  </si>
  <si>
    <t>POR SOL 1X430GM</t>
  </si>
  <si>
    <t>DIASIP S PŘÍCHUTÍ JAHODOVOU</t>
  </si>
  <si>
    <t>DIASIP S PŘÍCHUTÍ VANILKOVOU</t>
  </si>
  <si>
    <t>CUBITAN S PŘÍCHUTÍ VANILKOVOU</t>
  </si>
  <si>
    <t>CUBITAN S PŘÍCHUTÍ ČOKOLÁDOVOU</t>
  </si>
  <si>
    <t>CUBITAN S PŘÍCHUTÍ JAHODOVOU</t>
  </si>
  <si>
    <t>NUTRISON ADVANCED DIASON LOW ENERGY</t>
  </si>
  <si>
    <t>DIASIP S PŘÍCHUTÍ CAPPUCCINO</t>
  </si>
  <si>
    <t>POR TBL ENT 28X40MG I</t>
  </si>
  <si>
    <t>INJ SOL 1X10ML/1KU</t>
  </si>
  <si>
    <t>A10AC01</t>
  </si>
  <si>
    <t>A10AE05</t>
  </si>
  <si>
    <t>POR TBL FLM 60X1000MG</t>
  </si>
  <si>
    <t>191922</t>
  </si>
  <si>
    <t>A16AA02</t>
  </si>
  <si>
    <t>TRANSMETIL 500 MG TABLETY</t>
  </si>
  <si>
    <t>POR TBL ENT 10X500MG</t>
  </si>
  <si>
    <t>WARFARIN ORION 5 MG</t>
  </si>
  <si>
    <t>B01AB11</t>
  </si>
  <si>
    <t>POR CPS MOL 50X250LSU</t>
  </si>
  <si>
    <t>B01AE07</t>
  </si>
  <si>
    <t>C01BD01</t>
  </si>
  <si>
    <t>POR TBL NOB 30X200MG</t>
  </si>
  <si>
    <t>BETALOC SR 200 MG</t>
  </si>
  <si>
    <t>POR TBL PRO 100X200MG</t>
  </si>
  <si>
    <t>C07AB03</t>
  </si>
  <si>
    <t>58660</t>
  </si>
  <si>
    <t>POR TBL NOB 50X25MG</t>
  </si>
  <si>
    <t>C08DA01</t>
  </si>
  <si>
    <t>ISOPTIN SR 240 MG</t>
  </si>
  <si>
    <t>POR TBL PRO 100X240MG</t>
  </si>
  <si>
    <t>ENAP 10 MG</t>
  </si>
  <si>
    <t>DIROTON 5 MG</t>
  </si>
  <si>
    <t>POR TBL NOB 28X5MG</t>
  </si>
  <si>
    <t>DIROTON 10 MG</t>
  </si>
  <si>
    <t>POR TBL NOB 28X10MG</t>
  </si>
  <si>
    <t>TRITACE 10 MG</t>
  </si>
  <si>
    <t>GOPTEN 2 MG</t>
  </si>
  <si>
    <t>POR CPS DUR 28X2MG</t>
  </si>
  <si>
    <t>C09BA06</t>
  </si>
  <si>
    <t>64788</t>
  </si>
  <si>
    <t>ACCUZIDE 20</t>
  </si>
  <si>
    <t>C09BB03</t>
  </si>
  <si>
    <t>LOZAP 12,5 ZENTIVA</t>
  </si>
  <si>
    <t>POR TBL FLM 30X12.5MG</t>
  </si>
  <si>
    <t>C10AA07</t>
  </si>
  <si>
    <t>POR CPS DUR 30X267MG</t>
  </si>
  <si>
    <t>EUTHYROX 75 MIKROGRAMŮ</t>
  </si>
  <si>
    <t>POR TBL NOB 100X75RG</t>
  </si>
  <si>
    <t>EUTHYROX 125 MIKROGRAMŮ</t>
  </si>
  <si>
    <t>POR TBL NOB 100X125RG</t>
  </si>
  <si>
    <t>J01AA02</t>
  </si>
  <si>
    <t>DOXYBENE 100 MG</t>
  </si>
  <si>
    <t>POR CPS MOL 10X100MG</t>
  </si>
  <si>
    <t>AMOKSIKLAV 375 MG</t>
  </si>
  <si>
    <t>POR TBL FLM 21X375MG</t>
  </si>
  <si>
    <t>AMOKSIKLAV 625 MG</t>
  </si>
  <si>
    <t>POR TBL FLM 21X625MG</t>
  </si>
  <si>
    <t>J01DD02</t>
  </si>
  <si>
    <t>J01FA10</t>
  </si>
  <si>
    <t>POR CPS DUR 16X150MG</t>
  </si>
  <si>
    <t>POR TBL FLM 10X200MG</t>
  </si>
  <si>
    <t>POR CPS DUR 7X100MG</t>
  </si>
  <si>
    <t>L01CA04</t>
  </si>
  <si>
    <t>INF CNC SOL 10X1ML/10MG</t>
  </si>
  <si>
    <t>INF CNC SOL 10X5ML/50MG</t>
  </si>
  <si>
    <t>TAXOL PRO INJ.</t>
  </si>
  <si>
    <t>DOCETAXEL TEVA 20 MG KONCENTRÁT PRO PŘÍPRAVU INF. ROZTOKU S ROZP.</t>
  </si>
  <si>
    <t>EPIRUBICIN 'EBEWE' 2 MG/ML</t>
  </si>
  <si>
    <t>INJ+INF PLV SOL 1X25ML</t>
  </si>
  <si>
    <t>L02BA01</t>
  </si>
  <si>
    <t>58701</t>
  </si>
  <si>
    <t>TAMOXIFEN 'EBEWE' 10 MG</t>
  </si>
  <si>
    <t>L02BB03</t>
  </si>
  <si>
    <t>POR TBL PRO 30X150MG</t>
  </si>
  <si>
    <t>POR TBL RET 100X500MG</t>
  </si>
  <si>
    <t>POR CPS DUR 100X100MG</t>
  </si>
  <si>
    <t>POR CPS DUR 56X75MG</t>
  </si>
  <si>
    <t>POR CPS DUR 14X150MG</t>
  </si>
  <si>
    <t>XANAX SR 0,5 MG</t>
  </si>
  <si>
    <t>POR TBL PRO 30X0.5MG</t>
  </si>
  <si>
    <t>XANAX SR 1 MG</t>
  </si>
  <si>
    <t>POR TBL PRO 30X1MG</t>
  </si>
  <si>
    <t>XANAX 1 MG</t>
  </si>
  <si>
    <t>DORMICUM 7,5 MG</t>
  </si>
  <si>
    <t>POR TBL FLM 10X7.5MG</t>
  </si>
  <si>
    <t>53951</t>
  </si>
  <si>
    <t>ZOLOFT 100 MG</t>
  </si>
  <si>
    <t>N06BX18</t>
  </si>
  <si>
    <t>POR TBL NOB 50X5MG</t>
  </si>
  <si>
    <t>R03AK06</t>
  </si>
  <si>
    <t>INH PLV 1X60X50/250RG</t>
  </si>
  <si>
    <t>POR TBL FLM 60X10MG</t>
  </si>
  <si>
    <t>POR GTT SOL 1X20ML</t>
  </si>
  <si>
    <t>R06AX13</t>
  </si>
  <si>
    <t>FLONIDAN 10 MG TABLETY</t>
  </si>
  <si>
    <t>POR TBL NOB 10X10MG</t>
  </si>
  <si>
    <t>S01EE01</t>
  </si>
  <si>
    <t>NUTRISON PROTEIN PLUS MULTI FIBRE</t>
  </si>
  <si>
    <t>POR SOL 1X500ML</t>
  </si>
  <si>
    <t>NUTRIDRINK S PŘÍCHUTÍ ČOKOLÁDOVOU</t>
  </si>
  <si>
    <t>NUTRIDRINK S PŘÍCHUTÍ KARAMELOVOU</t>
  </si>
  <si>
    <t>NUTRIDRINK S PŘÍCHUTÍ TROPICKÉHO OVOCE</t>
  </si>
  <si>
    <t>NUTRIDRINK YOGHURT S PŘÍCHUTÍ VANILKA A CITRÓN</t>
  </si>
  <si>
    <t>H01CB02</t>
  </si>
  <si>
    <t>SOLU-MEDROL 62,5 MG/ML</t>
  </si>
  <si>
    <t>INJ PSO LQF 250MG+4ML</t>
  </si>
  <si>
    <t>INJ PSO LQF 125MG+2ML</t>
  </si>
  <si>
    <t>L01BA01</t>
  </si>
  <si>
    <t>GEMCITABINE HOSPIRA 38 MG/ML KONCENTRÁT PRO PŘÍPRAVU INFUZNÍHO ROZTOKU</t>
  </si>
  <si>
    <t>PACLITAXEL EBEWE 6 MG/ML KONCENTRÁT PRO INFUZNÍ ROZTOK</t>
  </si>
  <si>
    <t>M05BA06</t>
  </si>
  <si>
    <t>L01XE01</t>
  </si>
  <si>
    <t>L01XE04</t>
  </si>
  <si>
    <t>L01XE07</t>
  </si>
  <si>
    <t>L01XE11</t>
  </si>
  <si>
    <t>VOTRIENT 200 MG</t>
  </si>
  <si>
    <t>HVLP</t>
  </si>
  <si>
    <t>IPLP</t>
  </si>
  <si>
    <t>PZT</t>
  </si>
  <si>
    <t>89301211</t>
  </si>
  <si>
    <t>Standardní lůžková péče Celkem</t>
  </si>
  <si>
    <t>89301212</t>
  </si>
  <si>
    <t>Všeobecná ambulance Celkem</t>
  </si>
  <si>
    <t>89301215</t>
  </si>
  <si>
    <t>Ambulance-radiační onkologie Celkem</t>
  </si>
  <si>
    <t>Onkologická klinika Celkem</t>
  </si>
  <si>
    <t>Beneš Petr</t>
  </si>
  <si>
    <t>Cincibuch Jan</t>
  </si>
  <si>
    <t>Cwiertka Karel</t>
  </si>
  <si>
    <t>Čecháček Miroslav</t>
  </si>
  <si>
    <t>Čížková Magdalena</t>
  </si>
  <si>
    <t>Hudínková Lucia</t>
  </si>
  <si>
    <t>Javořík Dušan</t>
  </si>
  <si>
    <t>Jiný</t>
  </si>
  <si>
    <t>Kalábová Hana</t>
  </si>
  <si>
    <t>Klementová Yvona</t>
  </si>
  <si>
    <t>Krejčí Eva</t>
  </si>
  <si>
    <t>Lemstrová Radmila</t>
  </si>
  <si>
    <t>Lukešová Lucie</t>
  </si>
  <si>
    <t>Macháček Jindřich</t>
  </si>
  <si>
    <t>Melichar Bohuslav</t>
  </si>
  <si>
    <t>Minařík Jiří</t>
  </si>
  <si>
    <t>Mohelníková Duchoňová Beatrice</t>
  </si>
  <si>
    <t>Palčák Ján</t>
  </si>
  <si>
    <t>Pejpková Ivana</t>
  </si>
  <si>
    <t>Procházková Hana</t>
  </si>
  <si>
    <t>Strážnická Jana</t>
  </si>
  <si>
    <t>Šrámek Vlastislav</t>
  </si>
  <si>
    <t>Švébišová Hana</t>
  </si>
  <si>
    <t>Vitásková Denisa</t>
  </si>
  <si>
    <t>Vlachová Zuzana</t>
  </si>
  <si>
    <t>Vrána David</t>
  </si>
  <si>
    <t>Zezulová Michaela</t>
  </si>
  <si>
    <t>Zlevorová Miloslava</t>
  </si>
  <si>
    <t>Guy Čížková Magdalena</t>
  </si>
  <si>
    <t>Bartoušková Marie</t>
  </si>
  <si>
    <t>Alprazolam</t>
  </si>
  <si>
    <t>Furosemid</t>
  </si>
  <si>
    <t>FURON 40 MG</t>
  </si>
  <si>
    <t>POR TBL NOB 50X40MG</t>
  </si>
  <si>
    <t>Kyselina acetylsalicylová</t>
  </si>
  <si>
    <t>ANOPYRIN 100 MG</t>
  </si>
  <si>
    <t>POR TBL NOB 3X20X100MG</t>
  </si>
  <si>
    <t>Metoprolol</t>
  </si>
  <si>
    <t>POR TBL PRO 28X25MG</t>
  </si>
  <si>
    <t>Omeprazol</t>
  </si>
  <si>
    <t>132530</t>
  </si>
  <si>
    <t>HELICID 20</t>
  </si>
  <si>
    <t>Oxykodon</t>
  </si>
  <si>
    <t>11076</t>
  </si>
  <si>
    <t>POR TBL PRO 60X20MG</t>
  </si>
  <si>
    <t>11110</t>
  </si>
  <si>
    <t>POR TBL PRO 60X40MG</t>
  </si>
  <si>
    <t>Sodná sůl metamizolu</t>
  </si>
  <si>
    <t>NOVALGIN TABLETY</t>
  </si>
  <si>
    <t>POR TBL FLM 20X500MG</t>
  </si>
  <si>
    <t>Tramadol</t>
  </si>
  <si>
    <t>Alopurinol</t>
  </si>
  <si>
    <t>Aprepitant</t>
  </si>
  <si>
    <t>26637</t>
  </si>
  <si>
    <t>EMEND 125 MG + 80 MG</t>
  </si>
  <si>
    <t>POR CPS DUR 1(125MG)+2(80MG)</t>
  </si>
  <si>
    <t>Bromazepam</t>
  </si>
  <si>
    <t>LEXAURIN 1,5</t>
  </si>
  <si>
    <t>POR TBL NOB 30X1.5MG</t>
  </si>
  <si>
    <t>Citalopram</t>
  </si>
  <si>
    <t>Desloratadin</t>
  </si>
  <si>
    <t>26324</t>
  </si>
  <si>
    <t>POR TBL FLM 10X5MG</t>
  </si>
  <si>
    <t>Hydrochlorothiazid a kalium šetřící diuretika</t>
  </si>
  <si>
    <t>Léčiva k terapii onemocnění jater</t>
  </si>
  <si>
    <t>49934</t>
  </si>
  <si>
    <t>POR TBL PRO 30X25MG</t>
  </si>
  <si>
    <t>Nitrofurantoin</t>
  </si>
  <si>
    <t>25364</t>
  </si>
  <si>
    <t>POR CPS ETD 14X20MG</t>
  </si>
  <si>
    <t>Ondansetron</t>
  </si>
  <si>
    <t>99589</t>
  </si>
  <si>
    <t>ZOFRAN 8 MG</t>
  </si>
  <si>
    <t>POR TBL FLM 10X8MG</t>
  </si>
  <si>
    <t>Sertralin</t>
  </si>
  <si>
    <t>Amoxicilin a enzymový inhibitor</t>
  </si>
  <si>
    <t>Diklofenak</t>
  </si>
  <si>
    <t>58880</t>
  </si>
  <si>
    <t>DOLMINA 100 SR</t>
  </si>
  <si>
    <t>POR TBL PRO 20X100MG</t>
  </si>
  <si>
    <t>Fentanyl</t>
  </si>
  <si>
    <t>Jiná kapiláry stabilizující látky</t>
  </si>
  <si>
    <t>Ketoprofen</t>
  </si>
  <si>
    <t>76654</t>
  </si>
  <si>
    <t>KETONAL RETARD</t>
  </si>
  <si>
    <t>POR TBL RET 20X150MG</t>
  </si>
  <si>
    <t>Kodein</t>
  </si>
  <si>
    <t>CODEIN SLOVAKOFARMA 15 MG</t>
  </si>
  <si>
    <t>POR TBL NOB 10X15MG</t>
  </si>
  <si>
    <t>Loperamid</t>
  </si>
  <si>
    <t>Nimesulid</t>
  </si>
  <si>
    <t>Prednison</t>
  </si>
  <si>
    <t>PREDNISON 20 LÉČIVA</t>
  </si>
  <si>
    <t>Sulfamethoxazol a trimethoprim</t>
  </si>
  <si>
    <t>3377</t>
  </si>
  <si>
    <t>BISEPTOL 480</t>
  </si>
  <si>
    <t>POR TBL NOB 20X480MG</t>
  </si>
  <si>
    <t>Zolpidem</t>
  </si>
  <si>
    <t>135900</t>
  </si>
  <si>
    <t>ZOLPIDEM ORION 10 MG</t>
  </si>
  <si>
    <t>146894</t>
  </si>
  <si>
    <t>ZOLPIDEM MYLAN</t>
  </si>
  <si>
    <t>17104</t>
  </si>
  <si>
    <t>LOSEPRAZOL 20 MG</t>
  </si>
  <si>
    <t>PREDNISON 5 LÉČIVA</t>
  </si>
  <si>
    <t>POR TBL NOB 20X5MG</t>
  </si>
  <si>
    <t>Acetylcystein</t>
  </si>
  <si>
    <t>POR TBL EFF 20X600MG</t>
  </si>
  <si>
    <t>POR TBL NOB 30X300MG</t>
  </si>
  <si>
    <t>1711</t>
  </si>
  <si>
    <t>POR TBL NOB 100X300MG</t>
  </si>
  <si>
    <t>91788</t>
  </si>
  <si>
    <t>NEUROL 0,25</t>
  </si>
  <si>
    <t>Ambroxol</t>
  </si>
  <si>
    <t>45333</t>
  </si>
  <si>
    <t>POR GTT SOL+INH SOL 50ML</t>
  </si>
  <si>
    <t>AMBROBENE 30 MG</t>
  </si>
  <si>
    <t>POR TBL NOB 20X30MG</t>
  </si>
  <si>
    <t>Amlodipin</t>
  </si>
  <si>
    <t>125059</t>
  </si>
  <si>
    <t>Benzydamin</t>
  </si>
  <si>
    <t>VAG GRA SOL 10X0.5GM</t>
  </si>
  <si>
    <t>VAG GRA SOL 6X0.5GM</t>
  </si>
  <si>
    <t>Bikalutamid</t>
  </si>
  <si>
    <t>Bisoprolol</t>
  </si>
  <si>
    <t>LEXAURIN 3</t>
  </si>
  <si>
    <t>Cefuroxim</t>
  </si>
  <si>
    <t>Cinchokain</t>
  </si>
  <si>
    <t>RCT UNG 1X20GM</t>
  </si>
  <si>
    <t>Ciprofloxacin</t>
  </si>
  <si>
    <t>Cyproteron</t>
  </si>
  <si>
    <t>59354</t>
  </si>
  <si>
    <t>ANDROCUR 100</t>
  </si>
  <si>
    <t>26327</t>
  </si>
  <si>
    <t>POR TBL FLM 20X5MG</t>
  </si>
  <si>
    <t>Dexamethason</t>
  </si>
  <si>
    <t>52336</t>
  </si>
  <si>
    <t>POR TBL NOB 100X4MG</t>
  </si>
  <si>
    <t>Diazepam</t>
  </si>
  <si>
    <t>DIAZEPAM SLOVAKOFARMA 5 MG</t>
  </si>
  <si>
    <t>Digoxin</t>
  </si>
  <si>
    <t>DIGOXIN 0,125 LÉČIVA</t>
  </si>
  <si>
    <t>POR TBL NOB 30X0.125MG</t>
  </si>
  <si>
    <t>Dihydrokodein</t>
  </si>
  <si>
    <t>POR TBL RET 60X90MG B</t>
  </si>
  <si>
    <t>41790</t>
  </si>
  <si>
    <t>POR TBL RET 20X60MG</t>
  </si>
  <si>
    <t>Diosmin, kombinace</t>
  </si>
  <si>
    <t>Dosulepin</t>
  </si>
  <si>
    <t>PROTHIADEN 25</t>
  </si>
  <si>
    <t>POR TBL OBD 30X25MG</t>
  </si>
  <si>
    <t>Escitalopram</t>
  </si>
  <si>
    <t>Etamsylát</t>
  </si>
  <si>
    <t>DICYNONE 500</t>
  </si>
  <si>
    <t>POR CPS DUR 30X500MG</t>
  </si>
  <si>
    <t>Flukonazol</t>
  </si>
  <si>
    <t>66036</t>
  </si>
  <si>
    <t>POR CPS DUR 28X100MG</t>
  </si>
  <si>
    <t>56802</t>
  </si>
  <si>
    <t>FURORESE 40</t>
  </si>
  <si>
    <t>POR TBL NOB 20X40MG</t>
  </si>
  <si>
    <t>56804</t>
  </si>
  <si>
    <t>98218</t>
  </si>
  <si>
    <t>Fytomenadion</t>
  </si>
  <si>
    <t>POR GTT EML 1X5ML/100MG</t>
  </si>
  <si>
    <t>Hydromorfon</t>
  </si>
  <si>
    <t>10848</t>
  </si>
  <si>
    <t>POR CPS PRO 60X8MG</t>
  </si>
  <si>
    <t>21592</t>
  </si>
  <si>
    <t>POR CPS PRO 60X4MG</t>
  </si>
  <si>
    <t>Chlorid draselný</t>
  </si>
  <si>
    <t>17188</t>
  </si>
  <si>
    <t>Klarithromycin</t>
  </si>
  <si>
    <t>Klindamycin</t>
  </si>
  <si>
    <t>100339</t>
  </si>
  <si>
    <t>DALACIN C 300 MG</t>
  </si>
  <si>
    <t>POR CPS DUR 16X300MG</t>
  </si>
  <si>
    <t>CODEIN SLOVAKOFARMA 30 MG</t>
  </si>
  <si>
    <t>POR TBL NOB 10X30MG</t>
  </si>
  <si>
    <t>90</t>
  </si>
  <si>
    <t>1288</t>
  </si>
  <si>
    <t>POR TBL NOB 2X10X100MG</t>
  </si>
  <si>
    <t>Kyselina ursodeoxycholová</t>
  </si>
  <si>
    <t>POR CPS DUR 100X250MG</t>
  </si>
  <si>
    <t>97864</t>
  </si>
  <si>
    <t>POR CPS DUR 50X250MG</t>
  </si>
  <si>
    <t>Metformin</t>
  </si>
  <si>
    <t>Metoklopramid</t>
  </si>
  <si>
    <t>DEGAN 10 MG TABLETY</t>
  </si>
  <si>
    <t>POR TBL NOB 40X10MG</t>
  </si>
  <si>
    <t>125519</t>
  </si>
  <si>
    <t>APO-METOPROLOL 100</t>
  </si>
  <si>
    <t>Midazolam</t>
  </si>
  <si>
    <t>Morfin</t>
  </si>
  <si>
    <t>80408</t>
  </si>
  <si>
    <t>VENDAL RETARD 100 MG</t>
  </si>
  <si>
    <t>Multienzymové přípravky (lipáza, proteáza apod.)</t>
  </si>
  <si>
    <t>POR CPS ETD 50</t>
  </si>
  <si>
    <t>Nadroparin</t>
  </si>
  <si>
    <t>Ofloxacin</t>
  </si>
  <si>
    <t>132531</t>
  </si>
  <si>
    <t>11080</t>
  </si>
  <si>
    <t>POR TBL PRO 20X10MG</t>
  </si>
  <si>
    <t>5941</t>
  </si>
  <si>
    <t>Palonosetron</t>
  </si>
  <si>
    <t>185198</t>
  </si>
  <si>
    <t>ALOXI 250 MCG</t>
  </si>
  <si>
    <t>IVN INJ SOL 250RG/5ML</t>
  </si>
  <si>
    <t>Pantoprazol</t>
  </si>
  <si>
    <t>49113</t>
  </si>
  <si>
    <t>CONTROLOC 20 MG</t>
  </si>
  <si>
    <t>POR TBL ENT 28X20MG I</t>
  </si>
  <si>
    <t>Perindopril</t>
  </si>
  <si>
    <t>Pitofenon a analgetika</t>
  </si>
  <si>
    <t>57860</t>
  </si>
  <si>
    <t>Prokinetika</t>
  </si>
  <si>
    <t>Ramipril</t>
  </si>
  <si>
    <t>56977</t>
  </si>
  <si>
    <t>POR TBL NOB 30X2.5MG</t>
  </si>
  <si>
    <t>Ranitidin</t>
  </si>
  <si>
    <t>Spironolakton</t>
  </si>
  <si>
    <t>POR TBL NOB 100X25MG</t>
  </si>
  <si>
    <t>POR TBL NOB 20X25MG</t>
  </si>
  <si>
    <t>Theofylin</t>
  </si>
  <si>
    <t>Thiethylperazin</t>
  </si>
  <si>
    <t>POR TBL OBD 50X6.5MG</t>
  </si>
  <si>
    <t>RCT SUP 6X6.5MG</t>
  </si>
  <si>
    <t>42775</t>
  </si>
  <si>
    <t>POR TBL PRO 10X150MG</t>
  </si>
  <si>
    <t>Tramadol, kombinace</t>
  </si>
  <si>
    <t>17926</t>
  </si>
  <si>
    <t>ZALDIAR</t>
  </si>
  <si>
    <t>179325</t>
  </si>
  <si>
    <t>DORETA 75 MG/650 MG</t>
  </si>
  <si>
    <t>Trandolapril</t>
  </si>
  <si>
    <t>45875</t>
  </si>
  <si>
    <t>POR CPS DUR 98X2MG</t>
  </si>
  <si>
    <t>Warfarin</t>
  </si>
  <si>
    <t>135896</t>
  </si>
  <si>
    <t>146893</t>
  </si>
  <si>
    <t>146895</t>
  </si>
  <si>
    <t>Kanyly tracheální, tracheostomické</t>
  </si>
  <si>
    <t>69506</t>
  </si>
  <si>
    <t>KANYLA TRACHEOSTOMICKÁ  S NÍZKOTLAKOU  MANŽETOU</t>
  </si>
  <si>
    <t>FENESTROVANÁ SADA S MLUVÍCÍM VENTILEM VEL: 7,7.5,8,9 MM ID 100/832</t>
  </si>
  <si>
    <t>Pomůcky dále nespecifikované,paruky</t>
  </si>
  <si>
    <t>ROZTOK K VÝPLACHŮM ÚSTNí DUTINY CAPHOSOL, MAXIMÁLN</t>
  </si>
  <si>
    <t>AMPULE 15 ML X 60</t>
  </si>
  <si>
    <t>Amiodaron</t>
  </si>
  <si>
    <t>Buprenorfin</t>
  </si>
  <si>
    <t>42755</t>
  </si>
  <si>
    <t>TRANSTEC 35 MCG/H</t>
  </si>
  <si>
    <t>DRM EMP TDR 5X20MG</t>
  </si>
  <si>
    <t>Dexpanthenol</t>
  </si>
  <si>
    <t>41791</t>
  </si>
  <si>
    <t>POR TBL RET 20X60MG B</t>
  </si>
  <si>
    <t>41823</t>
  </si>
  <si>
    <t>POR TBL RET 60X60MG</t>
  </si>
  <si>
    <t>Erdostein</t>
  </si>
  <si>
    <t>ERDOMED</t>
  </si>
  <si>
    <t>POR CPS DUR 20X300MG</t>
  </si>
  <si>
    <t>155382</t>
  </si>
  <si>
    <t>ORM TBL SLG 10X100RG</t>
  </si>
  <si>
    <t>2079</t>
  </si>
  <si>
    <t>FUROSEMID-SLOVAKOFARMA</t>
  </si>
  <si>
    <t>FUROSEMID - SLOVAKOFARMA FORTE</t>
  </si>
  <si>
    <t>POR TBL NOB 10X250MG</t>
  </si>
  <si>
    <t>Gabapentin</t>
  </si>
  <si>
    <t>Glycerol</t>
  </si>
  <si>
    <t>SUPPOSITORIA GLYCERINI LÉČIVA</t>
  </si>
  <si>
    <t>RCT SUP 10X2.06GM</t>
  </si>
  <si>
    <t>Hořčík (různé sole v kombinaci)</t>
  </si>
  <si>
    <t>POR GRA SOL 30</t>
  </si>
  <si>
    <t>Ibuprofen</t>
  </si>
  <si>
    <t>11063</t>
  </si>
  <si>
    <t>IBALGIN 600</t>
  </si>
  <si>
    <t>POR TBL FLM 30X600MG</t>
  </si>
  <si>
    <t>Indometacin</t>
  </si>
  <si>
    <t>RCT SUP 10X100MG</t>
  </si>
  <si>
    <t>Inzulin lidský</t>
  </si>
  <si>
    <t>92608</t>
  </si>
  <si>
    <t>HUMULIN R CARTRIDGE</t>
  </si>
  <si>
    <t>INJ SOL 5X3ML/300UT</t>
  </si>
  <si>
    <t>Ipratropium-bromid</t>
  </si>
  <si>
    <t>ATROVENT 0,025%</t>
  </si>
  <si>
    <t>Isosorbid-mononitrát</t>
  </si>
  <si>
    <t>59467</t>
  </si>
  <si>
    <t>Jiná antihistaminika pro systémovou aplikaci</t>
  </si>
  <si>
    <t>POR TBL NOB 20X2MG</t>
  </si>
  <si>
    <t>Laktulóza</t>
  </si>
  <si>
    <t>Letrozol</t>
  </si>
  <si>
    <t>16469</t>
  </si>
  <si>
    <t>FEMARA</t>
  </si>
  <si>
    <t>POR TBL FLM 30X2.5MG</t>
  </si>
  <si>
    <t>Levocetirizin</t>
  </si>
  <si>
    <t>145171</t>
  </si>
  <si>
    <t>ZENARO 5 MG</t>
  </si>
  <si>
    <t>POR TBL FLM 7X5MG I</t>
  </si>
  <si>
    <t>Levothyroxin, sodná sůl</t>
  </si>
  <si>
    <t>Magnesium-laktát</t>
  </si>
  <si>
    <t>86393</t>
  </si>
  <si>
    <t>MAGNESII LACTICI 0,5 TBL. MEDICAMENTA</t>
  </si>
  <si>
    <t>POR TBL NOB 50X0.5GM</t>
  </si>
  <si>
    <t>Megestrol</t>
  </si>
  <si>
    <t>122136</t>
  </si>
  <si>
    <t>METFIREX 1 G</t>
  </si>
  <si>
    <t>164734</t>
  </si>
  <si>
    <t>VENDAL RETARD 30 MG</t>
  </si>
  <si>
    <t>POR TBL PRO 30X30MG</t>
  </si>
  <si>
    <t>POR GRA SUS 15SÁČ I</t>
  </si>
  <si>
    <t>Pikosíran sodný</t>
  </si>
  <si>
    <t>49016</t>
  </si>
  <si>
    <t>Pregabalin</t>
  </si>
  <si>
    <t>Rutosid, kombinace</t>
  </si>
  <si>
    <t>ASCORUTIN</t>
  </si>
  <si>
    <t>POR TBL FLM 50</t>
  </si>
  <si>
    <t>Sodná sůl dokusátu, včetně kombinací</t>
  </si>
  <si>
    <t>RCT SOL 2X67.5ML</t>
  </si>
  <si>
    <t>Tamoxifen</t>
  </si>
  <si>
    <t>44056</t>
  </si>
  <si>
    <t>44057</t>
  </si>
  <si>
    <t>TAMOXIFEN 'EBEWE' 20 MG</t>
  </si>
  <si>
    <t>Tiaprid</t>
  </si>
  <si>
    <t>99926</t>
  </si>
  <si>
    <t>TIAPRA</t>
  </si>
  <si>
    <t>POR TBL FLM 50X100MG</t>
  </si>
  <si>
    <t>6201</t>
  </si>
  <si>
    <t>TRAMAL ČÍPKY 100 MG</t>
  </si>
  <si>
    <t>RCT SUP 5X100MG</t>
  </si>
  <si>
    <t>17925</t>
  </si>
  <si>
    <t>Antiagregancia kromě heparinu, kombinace</t>
  </si>
  <si>
    <t>POR CPS RDR 60</t>
  </si>
  <si>
    <t>Antitusika a expektorancia</t>
  </si>
  <si>
    <t>28814</t>
  </si>
  <si>
    <t>POR TBL DIS 60X5MG</t>
  </si>
  <si>
    <t>41805</t>
  </si>
  <si>
    <t>POR TBL RET 40X60MG</t>
  </si>
  <si>
    <t>12754</t>
  </si>
  <si>
    <t>TABULETTA MAGNESII LACTICI 0,5 CSC</t>
  </si>
  <si>
    <t>POR TBL NOB 50X500MG</t>
  </si>
  <si>
    <t>POR TBL NOB 100X0.5GM</t>
  </si>
  <si>
    <t>11035</t>
  </si>
  <si>
    <t>POR TBL PRO 30X80MG</t>
  </si>
  <si>
    <t>56978</t>
  </si>
  <si>
    <t>POR TBL NOB 50X2.5MG</t>
  </si>
  <si>
    <t>Různé jiné kombinace železa</t>
  </si>
  <si>
    <t>3424</t>
  </si>
  <si>
    <t>AKTIFERRIN COMPOSITUM</t>
  </si>
  <si>
    <t>POR CPS MOL 100</t>
  </si>
  <si>
    <t>Silikony</t>
  </si>
  <si>
    <t>POR CPS MOL 100X40MG</t>
  </si>
  <si>
    <t>17924</t>
  </si>
  <si>
    <t>Obvazový materiál</t>
  </si>
  <si>
    <t>80573</t>
  </si>
  <si>
    <t>KRYTÍ ABSORPČNÍ MEPILEX</t>
  </si>
  <si>
    <t>10X10CM SE SILIKONOVOU VRSTVOU SAFETAC, 5KS</t>
  </si>
  <si>
    <t>52335</t>
  </si>
  <si>
    <t>94921</t>
  </si>
  <si>
    <t>AMBROBENE 15 MG/5 ML</t>
  </si>
  <si>
    <t>125045</t>
  </si>
  <si>
    <t>Betamethason</t>
  </si>
  <si>
    <t>98032</t>
  </si>
  <si>
    <t>DIPROSONE</t>
  </si>
  <si>
    <t>Betaxolol</t>
  </si>
  <si>
    <t>Cetirizin</t>
  </si>
  <si>
    <t>17433</t>
  </si>
  <si>
    <t>POR TBL FLM 60X20 MG</t>
  </si>
  <si>
    <t>DIGOXIN 0,250 LÉČIVA</t>
  </si>
  <si>
    <t>POR TBL RET 60X60MG B</t>
  </si>
  <si>
    <t>10139</t>
  </si>
  <si>
    <t>POR TBL RET 56X90MG B</t>
  </si>
  <si>
    <t>Diosmektit</t>
  </si>
  <si>
    <t>POR PLV SUS 1X30</t>
  </si>
  <si>
    <t>40539</t>
  </si>
  <si>
    <t>POR CPS DUR 60X500MG</t>
  </si>
  <si>
    <t>Exemestan</t>
  </si>
  <si>
    <t>1258</t>
  </si>
  <si>
    <t>AROMASIN</t>
  </si>
  <si>
    <t>Gliklazid</t>
  </si>
  <si>
    <t>112664</t>
  </si>
  <si>
    <t>GLYCLADA 30 MG</t>
  </si>
  <si>
    <t>POR TBL RET 30X30MG</t>
  </si>
  <si>
    <t>Granisetron</t>
  </si>
  <si>
    <t>10842</t>
  </si>
  <si>
    <t>POR CPS PRO 20X8MG</t>
  </si>
  <si>
    <t>93984</t>
  </si>
  <si>
    <t>POR TBL ENT 30X20MG</t>
  </si>
  <si>
    <t>88</t>
  </si>
  <si>
    <t>Kombinace a komplexy sloučenin hliníku, vápníku a hořčíku</t>
  </si>
  <si>
    <t>POR SUS 30X5ML</t>
  </si>
  <si>
    <t>151142</t>
  </si>
  <si>
    <t>Kyselina klodronová</t>
  </si>
  <si>
    <t>191666</t>
  </si>
  <si>
    <t>LODRONAT 520</t>
  </si>
  <si>
    <t>POR TBL FLM 60X520MG</t>
  </si>
  <si>
    <t>Kyselina valproová</t>
  </si>
  <si>
    <t>92034</t>
  </si>
  <si>
    <t>DEPAKINE CHRONO 300 MG SÉCABLE</t>
  </si>
  <si>
    <t>POR TBL RET 100X300MG</t>
  </si>
  <si>
    <t>Lansoprazol</t>
  </si>
  <si>
    <t>Losartan</t>
  </si>
  <si>
    <t>13892</t>
  </si>
  <si>
    <t>13895</t>
  </si>
  <si>
    <t>Losartan a diuretika</t>
  </si>
  <si>
    <t>70535</t>
  </si>
  <si>
    <t>POR TBL NOB 1000X0.5GM</t>
  </si>
  <si>
    <t>Mefenoxalon</t>
  </si>
  <si>
    <t>DORSIFLEX 200 MG</t>
  </si>
  <si>
    <t>Melperon</t>
  </si>
  <si>
    <t>69447</t>
  </si>
  <si>
    <t>BURONIL 25 MG</t>
  </si>
  <si>
    <t>POR TBL OBD 50X25MG</t>
  </si>
  <si>
    <t>POR TBL PRO 30X50MG</t>
  </si>
  <si>
    <t>Metronidazol</t>
  </si>
  <si>
    <t>2427</t>
  </si>
  <si>
    <t>ENTIZOL</t>
  </si>
  <si>
    <t>POR TBL NOB 20X250MG</t>
  </si>
  <si>
    <t>2430</t>
  </si>
  <si>
    <t>VAG TBL 10X500MG</t>
  </si>
  <si>
    <t>Mirtazapin</t>
  </si>
  <si>
    <t>80407</t>
  </si>
  <si>
    <t>VENDAL RETARD 60 MG</t>
  </si>
  <si>
    <t>POR TBL PRO 30X60MG</t>
  </si>
  <si>
    <t>80409</t>
  </si>
  <si>
    <t>VENDAL RETARD 200 MG</t>
  </si>
  <si>
    <t>12893</t>
  </si>
  <si>
    <t>POR TBL NOB 60X100MG</t>
  </si>
  <si>
    <t>115396</t>
  </si>
  <si>
    <t>HELICID 10 ZENTIVA</t>
  </si>
  <si>
    <t>POR CPS ETD 90X10MG</t>
  </si>
  <si>
    <t>11094</t>
  </si>
  <si>
    <t>POR TBL PRO 60X10MG</t>
  </si>
  <si>
    <t>Oxykodon, kombinace</t>
  </si>
  <si>
    <t>138541</t>
  </si>
  <si>
    <t>TARGIN 20/10 MG TABLETY S PRODLOUŽENÝM UVOLŇOVÁNÍM</t>
  </si>
  <si>
    <t>POR TBL PRO 60X20/10MG</t>
  </si>
  <si>
    <t>Paracetamol, kombinace kromě psycholeptik</t>
  </si>
  <si>
    <t>30229</t>
  </si>
  <si>
    <t>PARALEN PLUS</t>
  </si>
  <si>
    <t>POR TBL FLM 24</t>
  </si>
  <si>
    <t>Permethrin</t>
  </si>
  <si>
    <t>85346</t>
  </si>
  <si>
    <t>INFECTOSCAB 5% KRÉM</t>
  </si>
  <si>
    <t>Potraviny pro zvláštní lékařské účely (PZLÚ)</t>
  </si>
  <si>
    <t>33787</t>
  </si>
  <si>
    <t>FORTICARE S PŘÍCHUTÍ CAPPUCCINO</t>
  </si>
  <si>
    <t>POR SOL 4X125ML</t>
  </si>
  <si>
    <t>Rilmenidin</t>
  </si>
  <si>
    <t>20583</t>
  </si>
  <si>
    <t>POR CPS MOL 50X40MG</t>
  </si>
  <si>
    <t>92489</t>
  </si>
  <si>
    <t>RCT SOL 10X67.5ML</t>
  </si>
  <si>
    <t>Sukralfát</t>
  </si>
  <si>
    <t>99477</t>
  </si>
  <si>
    <t>ULCOGANT</t>
  </si>
  <si>
    <t>POR SUS 50X1GM</t>
  </si>
  <si>
    <t>11706</t>
  </si>
  <si>
    <t>INF CNC SOL 10X5ML</t>
  </si>
  <si>
    <t>Tamsulosin</t>
  </si>
  <si>
    <t>142005</t>
  </si>
  <si>
    <t>POR CPS PRO 50X200MG</t>
  </si>
  <si>
    <t>Tolperison</t>
  </si>
  <si>
    <t>57525</t>
  </si>
  <si>
    <t>MYDOCALM 150 MG</t>
  </si>
  <si>
    <t>138842</t>
  </si>
  <si>
    <t>POR TBL FLM 40</t>
  </si>
  <si>
    <t>138843</t>
  </si>
  <si>
    <t>179327</t>
  </si>
  <si>
    <t>179333</t>
  </si>
  <si>
    <t>Trazodon</t>
  </si>
  <si>
    <t>POR TBL RET 30X75MG</t>
  </si>
  <si>
    <t>Vápník, kombinace s vitaminem D a/nebo jinými léčivy</t>
  </si>
  <si>
    <t>20622</t>
  </si>
  <si>
    <t>Perindopril a amlodipin</t>
  </si>
  <si>
    <t>Acebutolol</t>
  </si>
  <si>
    <t>SECTRAL 400 MG</t>
  </si>
  <si>
    <t>Betamethason a antibiotika</t>
  </si>
  <si>
    <t>DIAZEPAM SLOVAKOFARMA 10 MG</t>
  </si>
  <si>
    <t>POR TBL NOB 20X10MG</t>
  </si>
  <si>
    <t>Erythromycin</t>
  </si>
  <si>
    <t>DRM SOL 1X100ML</t>
  </si>
  <si>
    <t>Indapamid</t>
  </si>
  <si>
    <t>POR CPS DUR 30X2.5MG</t>
  </si>
  <si>
    <t>Karbamazepin</t>
  </si>
  <si>
    <t>POR TBL NOB 50X200MG</t>
  </si>
  <si>
    <t>162212</t>
  </si>
  <si>
    <t>LETROZOL MYLAN 2,5 MG POTAHOVANE TABLETY</t>
  </si>
  <si>
    <t>122132</t>
  </si>
  <si>
    <t>METFIREX 850 MG</t>
  </si>
  <si>
    <t>80406</t>
  </si>
  <si>
    <t>192390</t>
  </si>
  <si>
    <t>POR TBL ENT 60X220MG</t>
  </si>
  <si>
    <t>115318</t>
  </si>
  <si>
    <t>119688</t>
  </si>
  <si>
    <t>POR TBL ENT 100X40MG I</t>
  </si>
  <si>
    <t>176954</t>
  </si>
  <si>
    <t>Prednisolon a antiseptika</t>
  </si>
  <si>
    <t>132551</t>
  </si>
  <si>
    <t>ASENTRA 100</t>
  </si>
  <si>
    <t>20614</t>
  </si>
  <si>
    <t>Jiná</t>
  </si>
  <si>
    <t>*1023</t>
  </si>
  <si>
    <t>*2007</t>
  </si>
  <si>
    <t>*2009</t>
  </si>
  <si>
    <t>Amoxicilin</t>
  </si>
  <si>
    <t>POR TBL SUS 14X1000MG</t>
  </si>
  <si>
    <t>Antipropulziva</t>
  </si>
  <si>
    <t>Azithromycin</t>
  </si>
  <si>
    <t>14870</t>
  </si>
  <si>
    <t>SUMAMED 500 MG</t>
  </si>
  <si>
    <t>151832</t>
  </si>
  <si>
    <t>RCT UNG 1X30GM</t>
  </si>
  <si>
    <t>169278</t>
  </si>
  <si>
    <t>21583</t>
  </si>
  <si>
    <t>POR CPS PRO 60X16MG</t>
  </si>
  <si>
    <t>151949</t>
  </si>
  <si>
    <t>POR CPS DUR 100X2.5MG</t>
  </si>
  <si>
    <t>Kalcium-pantothenát</t>
  </si>
  <si>
    <t>150535</t>
  </si>
  <si>
    <t>CALCIUM PANTOTHENICUM ZENTIVA</t>
  </si>
  <si>
    <t>POR TBL OBD 50</t>
  </si>
  <si>
    <t>45592</t>
  </si>
  <si>
    <t>VASOCARDIN 100</t>
  </si>
  <si>
    <t>Naproxen</t>
  </si>
  <si>
    <t>192680</t>
  </si>
  <si>
    <t>NALGESIN S</t>
  </si>
  <si>
    <t>POR TBL FLM 30X275MG I</t>
  </si>
  <si>
    <t>Organismy produkující kyselinu mléčnou</t>
  </si>
  <si>
    <t>10554</t>
  </si>
  <si>
    <t>LACIDOFIL</t>
  </si>
  <si>
    <t>POR CPS DUR 45</t>
  </si>
  <si>
    <t>Tetrazepam</t>
  </si>
  <si>
    <t>57780</t>
  </si>
  <si>
    <t>MYOLASTAN</t>
  </si>
  <si>
    <t>POR TBL FLM 20X50MG</t>
  </si>
  <si>
    <t>16286</t>
  </si>
  <si>
    <t>STILNOX</t>
  </si>
  <si>
    <t>278</t>
  </si>
  <si>
    <t>PARUKA</t>
  </si>
  <si>
    <t>PŘÍSPĚVEK POJIŠŤOVNY DO VÝŠE</t>
  </si>
  <si>
    <t>AMBROBENE 7,5 MG/ML</t>
  </si>
  <si>
    <t>POR SOL 1X100ML</t>
  </si>
  <si>
    <t>132600</t>
  </si>
  <si>
    <t>93127</t>
  </si>
  <si>
    <t>RCT SUP 10</t>
  </si>
  <si>
    <t>132523</t>
  </si>
  <si>
    <t>POR TBL FLM 30X500MG</t>
  </si>
  <si>
    <t>132647</t>
  </si>
  <si>
    <t>Heparin</t>
  </si>
  <si>
    <t>83106</t>
  </si>
  <si>
    <t>LIOTON 100 000 GEL</t>
  </si>
  <si>
    <t>Kapecitabin</t>
  </si>
  <si>
    <t>27024</t>
  </si>
  <si>
    <t>XELODA 500 MG</t>
  </si>
  <si>
    <t>Ketokonazol</t>
  </si>
  <si>
    <t>31109</t>
  </si>
  <si>
    <t>POR TBL NOB 10X200MG</t>
  </si>
  <si>
    <t>Kyselina aminomethylbenzoová</t>
  </si>
  <si>
    <t>Mesalazin</t>
  </si>
  <si>
    <t>169722</t>
  </si>
  <si>
    <t>ASACOL</t>
  </si>
  <si>
    <t>RCT SUP 20X500MG</t>
  </si>
  <si>
    <t>17685</t>
  </si>
  <si>
    <t>MIRZATEN 30 MG</t>
  </si>
  <si>
    <t>164738</t>
  </si>
  <si>
    <t>41727</t>
  </si>
  <si>
    <t>SEVREDOL 10 MG</t>
  </si>
  <si>
    <t>5935</t>
  </si>
  <si>
    <t>POR TBL PRO 28X10MG</t>
  </si>
  <si>
    <t>Rifaximin</t>
  </si>
  <si>
    <t>POR TBL FLM 12X200MG</t>
  </si>
  <si>
    <t>Tapentadol</t>
  </si>
  <si>
    <t>153626</t>
  </si>
  <si>
    <t>PALEXIA 50 MG POTAHOVANÉ TABLETY</t>
  </si>
  <si>
    <t>POR TBL FLM 60X50MG</t>
  </si>
  <si>
    <t>Valsartan</t>
  </si>
  <si>
    <t>146896</t>
  </si>
  <si>
    <t>Atorvastatin</t>
  </si>
  <si>
    <t>41807</t>
  </si>
  <si>
    <t>POR TBL RET 40X90MG</t>
  </si>
  <si>
    <t>191867</t>
  </si>
  <si>
    <t>CIPRALEX OROTAB 20 MG</t>
  </si>
  <si>
    <t>POR TBL DIS 30X20MG</t>
  </si>
  <si>
    <t>Esomeprazol</t>
  </si>
  <si>
    <t>180047</t>
  </si>
  <si>
    <t>HELIDES 20 MG ENTEROSOLVENTNÍ TVRDÉ TOBOLKY</t>
  </si>
  <si>
    <t>32292</t>
  </si>
  <si>
    <t>POR CPS PRO 56X4MG</t>
  </si>
  <si>
    <t>21588</t>
  </si>
  <si>
    <t>POR CPS PRO 40X4MG</t>
  </si>
  <si>
    <t>Isosorbid-dinitrát</t>
  </si>
  <si>
    <t>91592</t>
  </si>
  <si>
    <t>CARDIKET RETARD 120</t>
  </si>
  <si>
    <t>POR CPS PRO 50X120MG</t>
  </si>
  <si>
    <t>POR TBL PRO 30X400MG</t>
  </si>
  <si>
    <t>Karvedilol</t>
  </si>
  <si>
    <t>Klonazepam</t>
  </si>
  <si>
    <t>RIVOTRIL 0,5 MG</t>
  </si>
  <si>
    <t>POR TBL NOB 50X0.5MG</t>
  </si>
  <si>
    <t>Kyselina listová</t>
  </si>
  <si>
    <t>ACIDUM FOLICUM LÉČIVA</t>
  </si>
  <si>
    <t>POR TBL OBD 30X10MG</t>
  </si>
  <si>
    <t>48258</t>
  </si>
  <si>
    <t>POR CPS DUR 6X2MG</t>
  </si>
  <si>
    <t>70533</t>
  </si>
  <si>
    <t>RCT SUP 1X16MG</t>
  </si>
  <si>
    <t>Paracetamol</t>
  </si>
  <si>
    <t>56982</t>
  </si>
  <si>
    <t>Salmeterol a jiná léčiva onem. spojen. s obstrukcí dých. ces</t>
  </si>
  <si>
    <t>45958</t>
  </si>
  <si>
    <t>SERETIDE DISKUS 50/500</t>
  </si>
  <si>
    <t>INH PLV 1X60X50/500MCG</t>
  </si>
  <si>
    <t>AFONILUM SR 250 MG</t>
  </si>
  <si>
    <t>POR CPS PRO 50X250MG</t>
  </si>
  <si>
    <t>Lapatinib</t>
  </si>
  <si>
    <t>132546</t>
  </si>
  <si>
    <t>119773</t>
  </si>
  <si>
    <t>6618</t>
  </si>
  <si>
    <t>NEUROL 0,5</t>
  </si>
  <si>
    <t>83101</t>
  </si>
  <si>
    <t>XANAX SR 2 MG</t>
  </si>
  <si>
    <t>POR TBL PRO 30X2MG</t>
  </si>
  <si>
    <t>15383</t>
  </si>
  <si>
    <t>HIPRES 5</t>
  </si>
  <si>
    <t>POR TBL NOB 90X5MG</t>
  </si>
  <si>
    <t>42848</t>
  </si>
  <si>
    <t>12494</t>
  </si>
  <si>
    <t>AUGMENTIN 1 G</t>
  </si>
  <si>
    <t>Anastrozol</t>
  </si>
  <si>
    <t>121375</t>
  </si>
  <si>
    <t>ANASTRAD 1 MG POTAHOVANÁ TABLETA</t>
  </si>
  <si>
    <t>POR TBL FLM 30X1MG</t>
  </si>
  <si>
    <t>163354</t>
  </si>
  <si>
    <t>163356</t>
  </si>
  <si>
    <t>POR TBL FLM 100X1MG</t>
  </si>
  <si>
    <t>16474</t>
  </si>
  <si>
    <t>93018</t>
  </si>
  <si>
    <t>POR TBL FLM 100X20MG</t>
  </si>
  <si>
    <t>10382</t>
  </si>
  <si>
    <t>AZITROX 500</t>
  </si>
  <si>
    <t>Betahistin</t>
  </si>
  <si>
    <t>2680</t>
  </si>
  <si>
    <t>BETASERC 16</t>
  </si>
  <si>
    <t>POR TBL NOB 60X16MG</t>
  </si>
  <si>
    <t>98072</t>
  </si>
  <si>
    <t>DIPROSALIC</t>
  </si>
  <si>
    <t>139479</t>
  </si>
  <si>
    <t>BETAMED 20 MG</t>
  </si>
  <si>
    <t>128123</t>
  </si>
  <si>
    <t>BINABIC 50 MG</t>
  </si>
  <si>
    <t>3822</t>
  </si>
  <si>
    <t>CONCOR COR 5 MG</t>
  </si>
  <si>
    <t>Butylskopolaminium</t>
  </si>
  <si>
    <t>41156</t>
  </si>
  <si>
    <t>BUSCOPAN</t>
  </si>
  <si>
    <t>POR TBL OBD 50X10MG</t>
  </si>
  <si>
    <t>POR TBL RET 60X120MG B</t>
  </si>
  <si>
    <t>21731</t>
  </si>
  <si>
    <t>VERAL 100 RETARD</t>
  </si>
  <si>
    <t>DOLMINA INJ</t>
  </si>
  <si>
    <t>INJ SOL 5X3ML/75MG</t>
  </si>
  <si>
    <t>Doxycyklin</t>
  </si>
  <si>
    <t>Erythromycin, kombinace</t>
  </si>
  <si>
    <t>91763</t>
  </si>
  <si>
    <t>ZINERYT</t>
  </si>
  <si>
    <t>DRM SOL 1X30ML(PLV+SO</t>
  </si>
  <si>
    <t>143810</t>
  </si>
  <si>
    <t>MIRAKLIDE 10 MG</t>
  </si>
  <si>
    <t>POR TBL FLM 30X10MG I</t>
  </si>
  <si>
    <t>143809</t>
  </si>
  <si>
    <t>Fenoterol</t>
  </si>
  <si>
    <t>INH SOL PSS 200DAV</t>
  </si>
  <si>
    <t>Glimepirid</t>
  </si>
  <si>
    <t>118065</t>
  </si>
  <si>
    <t>GLYMEXAN 4 MG</t>
  </si>
  <si>
    <t>POR TBL NOB 120X4MG</t>
  </si>
  <si>
    <t>Hydrokortison</t>
  </si>
  <si>
    <t>HYDROCORTISON LÉČIVA</t>
  </si>
  <si>
    <t>DRM UNG 1X10GM 1%</t>
  </si>
  <si>
    <t>32081</t>
  </si>
  <si>
    <t>IBALGIN 400</t>
  </si>
  <si>
    <t>DOLGIT KRÉM</t>
  </si>
  <si>
    <t>Interferon alfa-2a</t>
  </si>
  <si>
    <t>16555</t>
  </si>
  <si>
    <t>ROFERON-A 9 MIU/0,5 ML</t>
  </si>
  <si>
    <t>INJ SOL 5X0.5ML/9MU S</t>
  </si>
  <si>
    <t>16557</t>
  </si>
  <si>
    <t>ROFERON-A 6 MIU/0,5 ML</t>
  </si>
  <si>
    <t>INJ SOL 5X0.5ML/6MU S</t>
  </si>
  <si>
    <t>16558</t>
  </si>
  <si>
    <t>ROFERON-A 3 MIU/0,5ML</t>
  </si>
  <si>
    <t>INJ SOL 5X0.5ML/3MU S</t>
  </si>
  <si>
    <t>Interferon alfa-2b</t>
  </si>
  <si>
    <t>25777</t>
  </si>
  <si>
    <t>INTRONA 18 MIU</t>
  </si>
  <si>
    <t>INJ SOL 1X1.2ML/18MU</t>
  </si>
  <si>
    <t>Itrakonazol</t>
  </si>
  <si>
    <t>58872</t>
  </si>
  <si>
    <t>SPORANOX</t>
  </si>
  <si>
    <t>999999</t>
  </si>
  <si>
    <t>Jiná antibiotika pro lokální aplikaci</t>
  </si>
  <si>
    <t>DRM UNG 1X10GM</t>
  </si>
  <si>
    <t>Jiná léčiva k terapii onemocnění žlučových cest</t>
  </si>
  <si>
    <t>699</t>
  </si>
  <si>
    <t>CHOLAGOL</t>
  </si>
  <si>
    <t>Jodovaný povidon</t>
  </si>
  <si>
    <t>62316</t>
  </si>
  <si>
    <t>DRM SOL 1X120ML</t>
  </si>
  <si>
    <t>Klomipramin</t>
  </si>
  <si>
    <t>POR TBL RET 20X75MG</t>
  </si>
  <si>
    <t>Kombinace různých antibiotik</t>
  </si>
  <si>
    <t>OPH UNG 1X5GM</t>
  </si>
  <si>
    <t>Kyanokobalamin</t>
  </si>
  <si>
    <t>643</t>
  </si>
  <si>
    <t>VITAMIN B12 LÉČIVA 1000 MCG</t>
  </si>
  <si>
    <t>INJ SOL 5X1ML/1000RG</t>
  </si>
  <si>
    <t>85324</t>
  </si>
  <si>
    <t>Kyselina tiaprofenová</t>
  </si>
  <si>
    <t>96484</t>
  </si>
  <si>
    <t>SURGAM LÉČIVA</t>
  </si>
  <si>
    <t>POR TBL NOB 20X300MG</t>
  </si>
  <si>
    <t>POR CPS DUR 100</t>
  </si>
  <si>
    <t>127980</t>
  </si>
  <si>
    <t>DRACENAX 2,5 MG</t>
  </si>
  <si>
    <t>127984</t>
  </si>
  <si>
    <t>POR TBL FLM 90X2.5MG</t>
  </si>
  <si>
    <t>127986</t>
  </si>
  <si>
    <t>POR TBL FLM 100X2.5MG</t>
  </si>
  <si>
    <t>142084</t>
  </si>
  <si>
    <t>LERANA</t>
  </si>
  <si>
    <t>32272</t>
  </si>
  <si>
    <t>IMODIUM</t>
  </si>
  <si>
    <t>POR CPS DUR 8X2MG</t>
  </si>
  <si>
    <t>114067</t>
  </si>
  <si>
    <t>POR TBL FLM 90X50MG</t>
  </si>
  <si>
    <t>47610</t>
  </si>
  <si>
    <t>POR TBL FLM 84X50MG</t>
  </si>
  <si>
    <t>Makrogol</t>
  </si>
  <si>
    <t>POR PLV SOL 1X4(SACKY)</t>
  </si>
  <si>
    <t>POR PLV SOL 1X4(SÁČKY)</t>
  </si>
  <si>
    <t>MEGACE SUSP.</t>
  </si>
  <si>
    <t>POR SUS 1X240ML</t>
  </si>
  <si>
    <t>53147</t>
  </si>
  <si>
    <t>POR SUS 1X480ML</t>
  </si>
  <si>
    <t>119915</t>
  </si>
  <si>
    <t>POR TBL FLM 90X1000MG</t>
  </si>
  <si>
    <t>Mianserin</t>
  </si>
  <si>
    <t>45770</t>
  </si>
  <si>
    <t>MIABENE 10 MG</t>
  </si>
  <si>
    <t>45771</t>
  </si>
  <si>
    <t>MIABENE 30 MG</t>
  </si>
  <si>
    <t>POR TBL FLM 20X30MG</t>
  </si>
  <si>
    <t>Mometason</t>
  </si>
  <si>
    <t>16457</t>
  </si>
  <si>
    <t>NASONEX</t>
  </si>
  <si>
    <t>NAS SPR SUS 140X50RG</t>
  </si>
  <si>
    <t>56167</t>
  </si>
  <si>
    <t>PANGROL 20000</t>
  </si>
  <si>
    <t>POR TBL ENT 50 I</t>
  </si>
  <si>
    <t>POR GRA SUS 30SAC I</t>
  </si>
  <si>
    <t>POR GRA SUS 30SÁČ I</t>
  </si>
  <si>
    <t>122112</t>
  </si>
  <si>
    <t>APO-OME 20</t>
  </si>
  <si>
    <t>11635</t>
  </si>
  <si>
    <t>ONDANSETRON SANDOZ 8 MG POTAHOVANÉ TABLETY</t>
  </si>
  <si>
    <t>122298</t>
  </si>
  <si>
    <t>POR TBL FLM 10X1X8MG</t>
  </si>
  <si>
    <t>Oxazepam</t>
  </si>
  <si>
    <t>OXAZEPAM LÉČIVA</t>
  </si>
  <si>
    <t>167644</t>
  </si>
  <si>
    <t>ALOXI 500 MCG</t>
  </si>
  <si>
    <t>POR CPS MOL 1X500RG</t>
  </si>
  <si>
    <t>49114</t>
  </si>
  <si>
    <t>POR TBL ENT 56X20MG</t>
  </si>
  <si>
    <t>Pikosíran sodný, kombinace</t>
  </si>
  <si>
    <t>160806</t>
  </si>
  <si>
    <t>PICOPREP PRASEK PRO PRIPRAVU PERORALNIHO ROZTOKU</t>
  </si>
  <si>
    <t>POR PLV SOL 2</t>
  </si>
  <si>
    <t>PICOPREP PRÁŠEK PRO PŘÍPRAVU PERORÁLNÍHO ROZTOKU</t>
  </si>
  <si>
    <t>33146</t>
  </si>
  <si>
    <t>33324</t>
  </si>
  <si>
    <t>NUTRIDRINK MULTI FIBRE S PRICHUTI JAHODOVOU</t>
  </si>
  <si>
    <t>NUTRIDRINK MULTI FIBRE S PŘÍCHUTÍ JAHODOVOU</t>
  </si>
  <si>
    <t>33325</t>
  </si>
  <si>
    <t>NUTRIDRINK MULTI FIBRE S PRICHUTI POMERANCOVOU</t>
  </si>
  <si>
    <t>NUTRIDRINK MULTI FIBRE S PŘÍCHUTÍ POMERANČOVOU</t>
  </si>
  <si>
    <t>33326</t>
  </si>
  <si>
    <t>NUTRIDRINK MULTI FIBRE S PŘÍCHUTÍ VANILKOVOU</t>
  </si>
  <si>
    <t>33327</t>
  </si>
  <si>
    <t>NUTRIDRINK NEUTRAL</t>
  </si>
  <si>
    <t>NUTRIDRINK S PRICHUTI TROPICKEHO OVOCE</t>
  </si>
  <si>
    <t>33329</t>
  </si>
  <si>
    <t>NUTRIDRINK YOGHURT S PŘÍCHUTÍ MALINA</t>
  </si>
  <si>
    <t>NUTRIDRINK BALICEK 5+1</t>
  </si>
  <si>
    <t>33335</t>
  </si>
  <si>
    <t>NUTRIDRINK MULTI FIBRE S PRICHUTI BANANOVOU</t>
  </si>
  <si>
    <t>NUTRIDRINK MULTI FIBRE S PŘÍCHUTÍ BANÁNOVOU</t>
  </si>
  <si>
    <t>33356</t>
  </si>
  <si>
    <t>NUTRIDRINK FAT FREE S PŘÍCHUTÍ JAHODOVOU</t>
  </si>
  <si>
    <t>33418</t>
  </si>
  <si>
    <t>NUTRIDRINK COMPACT S PŘÍCHUTÍ JAHODOVOU</t>
  </si>
  <si>
    <t>33420</t>
  </si>
  <si>
    <t>NUTRIDRINK COMPACT S PŘÍCHUTÍ VANILKOVOU</t>
  </si>
  <si>
    <t>33421</t>
  </si>
  <si>
    <t>NUTRIDRINK COMPACT S PRICHUTI KAVY</t>
  </si>
  <si>
    <t>NUTRIDRINK COMPACT S PŘÍCHUTÍ KÁVY</t>
  </si>
  <si>
    <t>33473</t>
  </si>
  <si>
    <t>NUTRIDRINK JUICE STYLE S PŘÍCHUTÍ JAHODOVOU</t>
  </si>
  <si>
    <t>33474</t>
  </si>
  <si>
    <t>NUTRIDRINK JUICE STYLE S PŘÍCHUTÍ JABLEČNOU</t>
  </si>
  <si>
    <t>33489</t>
  </si>
  <si>
    <t>NUTRIDRINK PROTEIN S PŘÍCHUTÍ ČOKOLÁDOVOU</t>
  </si>
  <si>
    <t>33490</t>
  </si>
  <si>
    <t>NUTRIDRINK PROTEIN S PRICHUTI LESNIHO OVOCE</t>
  </si>
  <si>
    <t>NUTRIDRINK PROTEIN S PŘÍCHUTÍ LESNÍHO OVOCE</t>
  </si>
  <si>
    <t>33527</t>
  </si>
  <si>
    <t>33705</t>
  </si>
  <si>
    <t>NUTRIDRINK S PŘÍCHUTÍ VANILKOVOU</t>
  </si>
  <si>
    <t>33739</t>
  </si>
  <si>
    <t>NUTRIDRINK COMPACT PROTEIN S PRICHUTI VANILKOVOU</t>
  </si>
  <si>
    <t>NUTRIDRINK COMPACT PROTEIN S PŘÍCHUTÍ VANILKOVOU</t>
  </si>
  <si>
    <t>33741</t>
  </si>
  <si>
    <t>NUTRIDRINK COMPACT PROTEIN S PRICHUTI BANANOVOU</t>
  </si>
  <si>
    <t>NUTRIDRINK COMPACT PROTEIN S PŘÍCHUTÍ BANÁNOVOU</t>
  </si>
  <si>
    <t>33742</t>
  </si>
  <si>
    <t>NUTRIDRINK COMPACT PROTEIN S PRICHUTI JAHODOVOU</t>
  </si>
  <si>
    <t>NUTRIDRINK COMPACT PROTEIN S PŘÍCHUTÍ JAHODOVOU</t>
  </si>
  <si>
    <t>33419</t>
  </si>
  <si>
    <t>NUTRIDRINK COMPACT S PŘÍCHUTÍ BANÁNOVOU</t>
  </si>
  <si>
    <t>33336</t>
  </si>
  <si>
    <t>NUTRIDRINK MULTI FIBRE S PŘÍCHUTÍ RAJČATOVOU</t>
  </si>
  <si>
    <t>33751</t>
  </si>
  <si>
    <t>NUTRIDRINK CREME S PŘÍCHUTÍ ČOKOLÁDOVOU</t>
  </si>
  <si>
    <t>POR SOL 4X125GM</t>
  </si>
  <si>
    <t>33345</t>
  </si>
  <si>
    <t>POR SOL 1X125ML</t>
  </si>
  <si>
    <t>33346</t>
  </si>
  <si>
    <t>FORTICARE S PŘÍCHUTÍ BROSKEV A ZÁZVOR</t>
  </si>
  <si>
    <t>33347</t>
  </si>
  <si>
    <t>FORTICARE S PŘÍCHUTÍ POMERANČ A CITRON</t>
  </si>
  <si>
    <t>33580</t>
  </si>
  <si>
    <t>FRESUBIN 2 KCAL DRINK CAPPUCCINO</t>
  </si>
  <si>
    <t>POR SOL 4X200ML</t>
  </si>
  <si>
    <t>33749</t>
  </si>
  <si>
    <t>NUTRIDRINK CREME S PŘÍCHUTÍ BANÁNOVOU</t>
  </si>
  <si>
    <t>33750</t>
  </si>
  <si>
    <t>NUTRIDRINK CREME S PŘÍCHUTÍ VANILKOVOU</t>
  </si>
  <si>
    <t>33785</t>
  </si>
  <si>
    <t>FORTICARE S PŘÍCHUTÍ POMERANČ A CITRÓN</t>
  </si>
  <si>
    <t>28223</t>
  </si>
  <si>
    <t>POR CPS DUR 56X150MG</t>
  </si>
  <si>
    <t>RANITAL 150 MG POTAHOVANE TABLETY</t>
  </si>
  <si>
    <t>166421</t>
  </si>
  <si>
    <t>RILMENIDIN TEVA 1 MG TABLETY</t>
  </si>
  <si>
    <t>Salbutamol</t>
  </si>
  <si>
    <t>Tadalafil</t>
  </si>
  <si>
    <t>29255</t>
  </si>
  <si>
    <t>CIALIS 10 MG</t>
  </si>
  <si>
    <t>POR TBL FLM 4X10MG</t>
  </si>
  <si>
    <t>29259</t>
  </si>
  <si>
    <t>CIALIS 20 MG</t>
  </si>
  <si>
    <t>POR TBL FLM 4X20MG</t>
  </si>
  <si>
    <t>58702</t>
  </si>
  <si>
    <t>POR TBL NOB 100X20MG</t>
  </si>
  <si>
    <t>Temozolomid</t>
  </si>
  <si>
    <t>167383</t>
  </si>
  <si>
    <t>TEMOMEDAC 250 MG</t>
  </si>
  <si>
    <t>POR CPS DUR 5X250MG</t>
  </si>
  <si>
    <t>INJ SOL 5X1ML/6.5MG</t>
  </si>
  <si>
    <t>Thiokolchikosid</t>
  </si>
  <si>
    <t>12686</t>
  </si>
  <si>
    <t>TRAMAL RETARD TABLETY 100 MG</t>
  </si>
  <si>
    <t>57793</t>
  </si>
  <si>
    <t>TRAMAL KAPKY 100 MG/1 ML</t>
  </si>
  <si>
    <t>97444</t>
  </si>
  <si>
    <t>Trandolapril a verapamil</t>
  </si>
  <si>
    <t>14695</t>
  </si>
  <si>
    <t>TARKA 180/2 MG TBL.</t>
  </si>
  <si>
    <t>POR TBL RET 98</t>
  </si>
  <si>
    <t>15138</t>
  </si>
  <si>
    <t>Triamcinolon a antiseptika</t>
  </si>
  <si>
    <t>4178</t>
  </si>
  <si>
    <t>TRIAMCINOLON E LÉČIVA</t>
  </si>
  <si>
    <t>DRM UNG 1X20GM</t>
  </si>
  <si>
    <t>Uhličitan vápenatý</t>
  </si>
  <si>
    <t>137119</t>
  </si>
  <si>
    <t>CALCIUM 500 MG PHARMAVIT</t>
  </si>
  <si>
    <t>POR TBL EFF 20X500MG</t>
  </si>
  <si>
    <t>189079</t>
  </si>
  <si>
    <t>CALCICHEW D3 LEMON 400 IU</t>
  </si>
  <si>
    <t>POR TBL MND 60</t>
  </si>
  <si>
    <t>146889</t>
  </si>
  <si>
    <t>16285</t>
  </si>
  <si>
    <t>163149</t>
  </si>
  <si>
    <t>HYPNOGEN</t>
  </si>
  <si>
    <t>17174</t>
  </si>
  <si>
    <t>46861</t>
  </si>
  <si>
    <t>POR TBL FLM 15X10MG</t>
  </si>
  <si>
    <t>94776</t>
  </si>
  <si>
    <t>ZOLPINOX</t>
  </si>
  <si>
    <t>POR TBL FLM 50X10MG</t>
  </si>
  <si>
    <t>*1026</t>
  </si>
  <si>
    <t>Pomůcky ortopedickoprotetické</t>
  </si>
  <si>
    <t>140622</t>
  </si>
  <si>
    <t>EPITÉZA MAMÁRNÍ ESSENTIAL LIGHT 2S</t>
  </si>
  <si>
    <t>SILIKONOVÁ ODLEHČENÁ, SYMETRICKÁ, 442</t>
  </si>
  <si>
    <t>63855</t>
  </si>
  <si>
    <t>EPITÉZA TRIA AIRE 442</t>
  </si>
  <si>
    <t>ODLEHČENÁ, JEDNOSLOŽKOVÁ, SYM.</t>
  </si>
  <si>
    <t>63858</t>
  </si>
  <si>
    <t>EPITÉZA TRESIA PERSONALLY 643</t>
  </si>
  <si>
    <t>DVOJSLOŽKOVÁ, SOFT CUP, SYM.</t>
  </si>
  <si>
    <t>Dimetinden</t>
  </si>
  <si>
    <t>15520</t>
  </si>
  <si>
    <t>FENISTIL</t>
  </si>
  <si>
    <t>Pseudoefedrin, kombinace</t>
  </si>
  <si>
    <t>29051</t>
  </si>
  <si>
    <t>AERINAZE 2,5 MG/120 MG</t>
  </si>
  <si>
    <t>POR TBL RET 14</t>
  </si>
  <si>
    <t>191318</t>
  </si>
  <si>
    <t>Atenolol</t>
  </si>
  <si>
    <t>125514</t>
  </si>
  <si>
    <t>APO-ATENOL 50 MG</t>
  </si>
  <si>
    <t>POR TBL NOB 100X50MG</t>
  </si>
  <si>
    <t>93015</t>
  </si>
  <si>
    <t>47725</t>
  </si>
  <si>
    <t>ZINNAT 250 MG</t>
  </si>
  <si>
    <t>POR TBL FLM 10X250MG</t>
  </si>
  <si>
    <t>155683</t>
  </si>
  <si>
    <t>ZYRTEC</t>
  </si>
  <si>
    <t>Cyklofosfamid</t>
  </si>
  <si>
    <t>94174</t>
  </si>
  <si>
    <t>CYCLOPHOSPHAMIDE ORION</t>
  </si>
  <si>
    <t>POR TBL OBD 50X50MG</t>
  </si>
  <si>
    <t>32095</t>
  </si>
  <si>
    <t>CYPROPLEX</t>
  </si>
  <si>
    <t>26330</t>
  </si>
  <si>
    <t>POR TBL FLM 50X5MG</t>
  </si>
  <si>
    <t>Disulfiram</t>
  </si>
  <si>
    <t>58947</t>
  </si>
  <si>
    <t>ANTABUS</t>
  </si>
  <si>
    <t>POR TBL EFF 50X400MG</t>
  </si>
  <si>
    <t>11955</t>
  </si>
  <si>
    <t>DUROGESIC 12 MCG/H</t>
  </si>
  <si>
    <t>DRM EMP TDR 5X2.1MG</t>
  </si>
  <si>
    <t>Formoterol a jiná léčiva onem. spojen. s obstrukcí dých. ces</t>
  </si>
  <si>
    <t>10547</t>
  </si>
  <si>
    <t>SYMBICORT TURBUHALER 100 MIKROGRAMŮ/6 MIKROGRAMŮ/INHALACE</t>
  </si>
  <si>
    <t>INH PLV 1X120DÁV</t>
  </si>
  <si>
    <t>180098</t>
  </si>
  <si>
    <t>Glycerol-trinitrát</t>
  </si>
  <si>
    <t>85071</t>
  </si>
  <si>
    <t>NITROMINT</t>
  </si>
  <si>
    <t>ORM SPR SLG 1X10GM</t>
  </si>
  <si>
    <t>15367</t>
  </si>
  <si>
    <t>KYTRIL 2 MG</t>
  </si>
  <si>
    <t>POR TBL FLM 5X2MG</t>
  </si>
  <si>
    <t>17165</t>
  </si>
  <si>
    <t>DRM GEL 1X100GM</t>
  </si>
  <si>
    <t>71960</t>
  </si>
  <si>
    <t>POR TBL NOB 5X10X100MG</t>
  </si>
  <si>
    <t>200214</t>
  </si>
  <si>
    <t>POR TBL NOB 56X100MG</t>
  </si>
  <si>
    <t>Kyselina ibandronová</t>
  </si>
  <si>
    <t>26242</t>
  </si>
  <si>
    <t>BONDRONAT 50 MG</t>
  </si>
  <si>
    <t>Lomustin</t>
  </si>
  <si>
    <t>64653</t>
  </si>
  <si>
    <t>CEENU LOMUSTINE (CCNU) 100 MG</t>
  </si>
  <si>
    <t>199963</t>
  </si>
  <si>
    <t>Methotrexát (pouze perorální)</t>
  </si>
  <si>
    <t>157121</t>
  </si>
  <si>
    <t>METHOTREXAT EBEWE 5 MG TABLETY</t>
  </si>
  <si>
    <t>50080</t>
  </si>
  <si>
    <t>12896</t>
  </si>
  <si>
    <t>POR GRA SUS 60SÁČ</t>
  </si>
  <si>
    <t>138530</t>
  </si>
  <si>
    <t>TARGIN 10/5 MG TABLETY S PRODLOUŽENÝM UVOLŇOVÁNÍM</t>
  </si>
  <si>
    <t>POR TBL PRO 60X10/5MG</t>
  </si>
  <si>
    <t>Paroxetin</t>
  </si>
  <si>
    <t>30805</t>
  </si>
  <si>
    <t>REMOOD 20 MG</t>
  </si>
  <si>
    <t>Piracetam</t>
  </si>
  <si>
    <t>81597</t>
  </si>
  <si>
    <t>PIRABENE 800 MG</t>
  </si>
  <si>
    <t>POR TBL FLM 30X800MG</t>
  </si>
  <si>
    <t>42591</t>
  </si>
  <si>
    <t>RECTODELT 100 MG</t>
  </si>
  <si>
    <t>RCT SUP 4X100MG</t>
  </si>
  <si>
    <t>84003</t>
  </si>
  <si>
    <t>RCT SUP 6X100MG</t>
  </si>
  <si>
    <t>Pyridoxin (vitamin B6)</t>
  </si>
  <si>
    <t>PYRIDOXIN LÉČIVA</t>
  </si>
  <si>
    <t>POR CPS MOL 50</t>
  </si>
  <si>
    <t>Simvastatin</t>
  </si>
  <si>
    <t>125073</t>
  </si>
  <si>
    <t>APO-SIMVA 10</t>
  </si>
  <si>
    <t>125082</t>
  </si>
  <si>
    <t>APO-SIMVA 20</t>
  </si>
  <si>
    <t>Spazmolytika, psycholeptika a analgetika v kombinaci</t>
  </si>
  <si>
    <t>91261</t>
  </si>
  <si>
    <t>SPASMOPAN</t>
  </si>
  <si>
    <t>RCT SUP 5</t>
  </si>
  <si>
    <t>14498</t>
  </si>
  <si>
    <t>OMNIC TOCAS 0,4</t>
  </si>
  <si>
    <t>POR TBL PRO 100X0.4MG</t>
  </si>
  <si>
    <t>167377</t>
  </si>
  <si>
    <t>TEMOMEDAC 100 MG</t>
  </si>
  <si>
    <t>POR CPS DUR 5X100MG</t>
  </si>
  <si>
    <t>Testosteron</t>
  </si>
  <si>
    <t>187606</t>
  </si>
  <si>
    <t>SUSTANON 250</t>
  </si>
  <si>
    <t>INJ SOL 1X1ML/250MG</t>
  </si>
  <si>
    <t>201133</t>
  </si>
  <si>
    <t>169788</t>
  </si>
  <si>
    <t>TRAMADOL/PARACETAMOL TEVA 37,5 MG/325 MG</t>
  </si>
  <si>
    <t>84797</t>
  </si>
  <si>
    <t>81247</t>
  </si>
  <si>
    <t>KRYTÍ ABSORPČNÍ TENKÉ MEPILEX LITE</t>
  </si>
  <si>
    <t>10X10CM,SE SILIKONOVOU VRSTVOU SAFETAC,5KS</t>
  </si>
  <si>
    <t>81790</t>
  </si>
  <si>
    <t>KRYTÍ ANTIMIKROBIÁLNÍ MEPILEX AG</t>
  </si>
  <si>
    <t>10X10CM SE SILIKONOVOU VRSTVOU SAFETAC,5KS</t>
  </si>
  <si>
    <t>62926</t>
  </si>
  <si>
    <t>EPITÉZA PRSNÍ IMPRESSA</t>
  </si>
  <si>
    <t>SYMETRICKÁ</t>
  </si>
  <si>
    <t>32103</t>
  </si>
  <si>
    <t>MEGAPLEX 160 MG</t>
  </si>
  <si>
    <t>Desogestrel a ethinylestradiol</t>
  </si>
  <si>
    <t>180472</t>
  </si>
  <si>
    <t>MERCILON</t>
  </si>
  <si>
    <t>POR TBL NOB 3X21</t>
  </si>
  <si>
    <t>107868</t>
  </si>
  <si>
    <t>86656</t>
  </si>
  <si>
    <t>NEUROL 1,0</t>
  </si>
  <si>
    <t>45324</t>
  </si>
  <si>
    <t>Amitriptylin</t>
  </si>
  <si>
    <t>87167</t>
  </si>
  <si>
    <t>AMITRIPTYLIN-SLOVAKOFARMA</t>
  </si>
  <si>
    <t>POR TBL FLM 50X28.3MG</t>
  </si>
  <si>
    <t>125058</t>
  </si>
  <si>
    <t>155859</t>
  </si>
  <si>
    <t>DRM UNG 1X30GM 0.05%</t>
  </si>
  <si>
    <t>BELOGENT KREM</t>
  </si>
  <si>
    <t>139477</t>
  </si>
  <si>
    <t>132601</t>
  </si>
  <si>
    <t>42756</t>
  </si>
  <si>
    <t>DRM EMP TDR 10X20MG</t>
  </si>
  <si>
    <t>42758</t>
  </si>
  <si>
    <t>TRANSTEC 52,5 MCG/H</t>
  </si>
  <si>
    <t>DRM EMP TDR 5X30MG</t>
  </si>
  <si>
    <t>42761</t>
  </si>
  <si>
    <t>TRANSTEC 70 MCG/H</t>
  </si>
  <si>
    <t>DRM EMP TDR 5X40MG</t>
  </si>
  <si>
    <t>42762</t>
  </si>
  <si>
    <t>DRM EMP TDR 10X40MG</t>
  </si>
  <si>
    <t>42754</t>
  </si>
  <si>
    <t>DRM EMP TDR 3X20MG</t>
  </si>
  <si>
    <t>192354</t>
  </si>
  <si>
    <t>Ciklopirox</t>
  </si>
  <si>
    <t>76152</t>
  </si>
  <si>
    <t>BATRAFEN ROZTOK</t>
  </si>
  <si>
    <t>DRM SOL 1X20ML</t>
  </si>
  <si>
    <t>132581</t>
  </si>
  <si>
    <t>28839</t>
  </si>
  <si>
    <t>AERIUS 0,5 MG/ML</t>
  </si>
  <si>
    <t>POR SOL 1X120ML LŽIČKA</t>
  </si>
  <si>
    <t>83992</t>
  </si>
  <si>
    <t>41799</t>
  </si>
  <si>
    <t>POR TBL RET 30X60MG B</t>
  </si>
  <si>
    <t>147651</t>
  </si>
  <si>
    <t>VOLTAREN RAPID 25 MG</t>
  </si>
  <si>
    <t>POR CPS MOL 20X25MG</t>
  </si>
  <si>
    <t>2146</t>
  </si>
  <si>
    <t>46620</t>
  </si>
  <si>
    <t>UNO</t>
  </si>
  <si>
    <t>POR TBL RET 10X150MG</t>
  </si>
  <si>
    <t>89024</t>
  </si>
  <si>
    <t>DICLOFENAC AL 50</t>
  </si>
  <si>
    <t>46623</t>
  </si>
  <si>
    <t>POR TBL RET 100X150MG</t>
  </si>
  <si>
    <t>67541</t>
  </si>
  <si>
    <t>ALMIRAL 50</t>
  </si>
  <si>
    <t>POR TBL ENT 20X50MG</t>
  </si>
  <si>
    <t>87073</t>
  </si>
  <si>
    <t>POR PLV SOL 20X225MG</t>
  </si>
  <si>
    <t>134502</t>
  </si>
  <si>
    <t>ELICEA 10 MG</t>
  </si>
  <si>
    <t>134503</t>
  </si>
  <si>
    <t>1259</t>
  </si>
  <si>
    <t>POR TBL FLM 90X25MG</t>
  </si>
  <si>
    <t>Fenofibrát</t>
  </si>
  <si>
    <t>Fenoterol a jiná léčiva onem. spojen. s obstrukcí dých. cest</t>
  </si>
  <si>
    <t>Fenoxymethylpenicilin</t>
  </si>
  <si>
    <t>92435</t>
  </si>
  <si>
    <t>V-PENICILIN 0,8 MEGA BIOTIKA</t>
  </si>
  <si>
    <t>POR TBL NOB 30X800KU</t>
  </si>
  <si>
    <t>124569</t>
  </si>
  <si>
    <t>DOLFORIN 50 MCG/H</t>
  </si>
  <si>
    <t>DRM EMP TDR 5X9.6MG</t>
  </si>
  <si>
    <t>124572</t>
  </si>
  <si>
    <t>DOLFORIN 75 MCG/H</t>
  </si>
  <si>
    <t>DRM EMP TDR 5X14.4MG</t>
  </si>
  <si>
    <t>149298</t>
  </si>
  <si>
    <t>INSTANYL 100 MIKROGRAMŮ/DÁVKU</t>
  </si>
  <si>
    <t>NAS SPR SOL 1X5.0ML/40DÁVEK</t>
  </si>
  <si>
    <t>149303</t>
  </si>
  <si>
    <t>INSTANYL 200 MIKROGRAMŮ/DÁVKU</t>
  </si>
  <si>
    <t>LUNALDIN 100 MIKROGRAMU SUBLINGVALNI TABLETY</t>
  </si>
  <si>
    <t>155387</t>
  </si>
  <si>
    <t>LUNALDIN 300 MIKROGRAMŮ SUBLINGVÁLNÍ TABLETY</t>
  </si>
  <si>
    <t>ORM TBL SLG 30X300RG</t>
  </si>
  <si>
    <t>155386</t>
  </si>
  <si>
    <t>ORM TBL SLG 10X300RG</t>
  </si>
  <si>
    <t>Fexofenadin</t>
  </si>
  <si>
    <t>120929</t>
  </si>
  <si>
    <t>EWOFEX 120 MG POTAHOVANÉ TABLETY</t>
  </si>
  <si>
    <t>POR TBL FLM 30X120MG</t>
  </si>
  <si>
    <t>Formoterol</t>
  </si>
  <si>
    <t>19147</t>
  </si>
  <si>
    <t>FORMOVENT 12 MCG</t>
  </si>
  <si>
    <t>13459</t>
  </si>
  <si>
    <t>Gestoden a ethinylestradiol</t>
  </si>
  <si>
    <t>41633</t>
  </si>
  <si>
    <t>MIRELLE</t>
  </si>
  <si>
    <t>POR TBL FLM 3X28</t>
  </si>
  <si>
    <t>66297</t>
  </si>
  <si>
    <t>OLTAR 3 MG</t>
  </si>
  <si>
    <t>102406</t>
  </si>
  <si>
    <t>EMEGAR 2 MG</t>
  </si>
  <si>
    <t>OPH UNG 1X5GM/25MG</t>
  </si>
  <si>
    <t>66990</t>
  </si>
  <si>
    <t>DOLGIT 800</t>
  </si>
  <si>
    <t>POR TBL FLM 20X800MG</t>
  </si>
  <si>
    <t>RCT SUP 10X50MG</t>
  </si>
  <si>
    <t>INH SOL PSS 200X20 MCG</t>
  </si>
  <si>
    <t>21793</t>
  </si>
  <si>
    <t>MONOTAB SR</t>
  </si>
  <si>
    <t>Jiná antiinfektiva</t>
  </si>
  <si>
    <t>OPH GTT SOL 1X10ML SKLO</t>
  </si>
  <si>
    <t>OPH UNG 1X5GM/5MG</t>
  </si>
  <si>
    <t>Jiná léčiva pro lokální léčbu v dutině ústní</t>
  </si>
  <si>
    <t>46899</t>
  </si>
  <si>
    <t>MUNDISAL</t>
  </si>
  <si>
    <t>ORM GEL 1X8GM/697MG</t>
  </si>
  <si>
    <t>155181</t>
  </si>
  <si>
    <t>DRM UNG 1X100GM</t>
  </si>
  <si>
    <t>27023</t>
  </si>
  <si>
    <t>XELODA 150 MG</t>
  </si>
  <si>
    <t>POR TBL FLM 60X150MG</t>
  </si>
  <si>
    <t>10081</t>
  </si>
  <si>
    <t>Klotrimazol</t>
  </si>
  <si>
    <t>DRM CRM 1X20GM/200MG</t>
  </si>
  <si>
    <t>65484</t>
  </si>
  <si>
    <t>CLOTRIMAZOL AL 1%</t>
  </si>
  <si>
    <t>DRM CRM 1X20GM 1%</t>
  </si>
  <si>
    <t>Kyselina fusidová</t>
  </si>
  <si>
    <t>84492</t>
  </si>
  <si>
    <t>DRM CRM 1X15GM 2%</t>
  </si>
  <si>
    <t>26243</t>
  </si>
  <si>
    <t>168510</t>
  </si>
  <si>
    <t>IBANDRONIC ACID SANDOZ 50 MG</t>
  </si>
  <si>
    <t>56638</t>
  </si>
  <si>
    <t>BONEFOS 800 MG</t>
  </si>
  <si>
    <t>POR TBL FLM 60X800MG</t>
  </si>
  <si>
    <t>191665</t>
  </si>
  <si>
    <t>POR TBL FLM 120X520MG</t>
  </si>
  <si>
    <t>24423</t>
  </si>
  <si>
    <t>VALPROAT CHRONO SANDOZ 500 MG</t>
  </si>
  <si>
    <t>Levetiracetam</t>
  </si>
  <si>
    <t>175087</t>
  </si>
  <si>
    <t>42953</t>
  </si>
  <si>
    <t>XYZAL</t>
  </si>
  <si>
    <t>47139</t>
  </si>
  <si>
    <t>POR TBL NOB 50X50RG I</t>
  </si>
  <si>
    <t>146257</t>
  </si>
  <si>
    <t>132561</t>
  </si>
  <si>
    <t>Měkký parafin a tukové produkty</t>
  </si>
  <si>
    <t>16466</t>
  </si>
  <si>
    <t>EXCIPIAL MAST S MANDLOVYM OLEJEM</t>
  </si>
  <si>
    <t>60079</t>
  </si>
  <si>
    <t>LINOLA-FETT OLBAD</t>
  </si>
  <si>
    <t>DRM BAL 1X500ML</t>
  </si>
  <si>
    <t>187983</t>
  </si>
  <si>
    <t>41737</t>
  </si>
  <si>
    <t>SEVREDOL 20 MG</t>
  </si>
  <si>
    <t>8504</t>
  </si>
  <si>
    <t>KREON 40 000</t>
  </si>
  <si>
    <t>POR CPS ETD 50X400MG</t>
  </si>
  <si>
    <t>8505</t>
  </si>
  <si>
    <t>POR CPS ETD 100X400MG</t>
  </si>
  <si>
    <t>Mupirocin</t>
  </si>
  <si>
    <t>59805</t>
  </si>
  <si>
    <t>INJ SOL 2X0.6ML</t>
  </si>
  <si>
    <t>Nifuroxazid</t>
  </si>
  <si>
    <t>46405</t>
  </si>
  <si>
    <t>ERCEFURYL 200 MG CPS.</t>
  </si>
  <si>
    <t>POR CPS DUR 14X200MG</t>
  </si>
  <si>
    <t>17186</t>
  </si>
  <si>
    <t>POR GRA SUS 15X100MG</t>
  </si>
  <si>
    <t>Nitrendipin</t>
  </si>
  <si>
    <t>94688</t>
  </si>
  <si>
    <t>NITRENDIPIN-RATIOPHARM 20 MG</t>
  </si>
  <si>
    <t>122114</t>
  </si>
  <si>
    <t>POR CPS ETD 100X20MG</t>
  </si>
  <si>
    <t>70933</t>
  </si>
  <si>
    <t>ORTANOL 20 MG</t>
  </si>
  <si>
    <t>164979</t>
  </si>
  <si>
    <t>OMEPRAZOL TEVA PHARMA 20 MG</t>
  </si>
  <si>
    <t>Organo-heparinoid</t>
  </si>
  <si>
    <t>100307</t>
  </si>
  <si>
    <t>HIRUDOID FORTE</t>
  </si>
  <si>
    <t>HEPAROID LÉČIVA</t>
  </si>
  <si>
    <t>138527</t>
  </si>
  <si>
    <t>POR TBL PRO 30X10/5MG</t>
  </si>
  <si>
    <t>138538</t>
  </si>
  <si>
    <t>POR TBL PRO 30X20/10MG</t>
  </si>
  <si>
    <t>109397</t>
  </si>
  <si>
    <t>NOLPAZA 20 MG ENTEROSOLVENTNÍ TABLETY</t>
  </si>
  <si>
    <t>POR TBL ENT 14X20MG</t>
  </si>
  <si>
    <t>109412</t>
  </si>
  <si>
    <t>POR TBL ENT 30X40MG</t>
  </si>
  <si>
    <t>109415</t>
  </si>
  <si>
    <t>POR TBL ENT 84X40MG</t>
  </si>
  <si>
    <t>162079</t>
  </si>
  <si>
    <t>POR TBL ENT 98X20MG</t>
  </si>
  <si>
    <t>49115</t>
  </si>
  <si>
    <t>POR TBL ENT 100X20MG</t>
  </si>
  <si>
    <t>166760</t>
  </si>
  <si>
    <t>KINITO 50 MG, POTAHOVANE TABLETY</t>
  </si>
  <si>
    <t>POR TBL FLM 100X50MG</t>
  </si>
  <si>
    <t>166776</t>
  </si>
  <si>
    <t>ITOPRID PMCS 50 MG</t>
  </si>
  <si>
    <t>POR TBL FLM 100X50MG I</t>
  </si>
  <si>
    <t>Přípravky s deriváty kyseliny salicylové</t>
  </si>
  <si>
    <t>151435</t>
  </si>
  <si>
    <t>ALGESAL</t>
  </si>
  <si>
    <t>84920</t>
  </si>
  <si>
    <t>RAMIL 5</t>
  </si>
  <si>
    <t>47471</t>
  </si>
  <si>
    <t>Rosuvastatin</t>
  </si>
  <si>
    <t>191884</t>
  </si>
  <si>
    <t>75023</t>
  </si>
  <si>
    <t>COTRIMOXAZOL AL FORTE</t>
  </si>
  <si>
    <t>POR TBL NOB 20X960MG</t>
  </si>
  <si>
    <t>32001</t>
  </si>
  <si>
    <t>POR TBL NOB 40X20MG</t>
  </si>
  <si>
    <t>117520</t>
  </si>
  <si>
    <t>TAFLOSIN 0,4 MG</t>
  </si>
  <si>
    <t>POR CPS RDR 30X0,4MG</t>
  </si>
  <si>
    <t>14499</t>
  </si>
  <si>
    <t>POR TBL PRO 30X0.4MG</t>
  </si>
  <si>
    <t>153692</t>
  </si>
  <si>
    <t>PALEXIA RETARD 50 MG TABLETY S PRODLOUŽENÝM UVOLŇOVÁNÍM</t>
  </si>
  <si>
    <t>153622</t>
  </si>
  <si>
    <t>Telmisartan</t>
  </si>
  <si>
    <t>167667</t>
  </si>
  <si>
    <t>TOLURA 40 MG</t>
  </si>
  <si>
    <t>POR TBL NOB 30X40MG</t>
  </si>
  <si>
    <t>167673</t>
  </si>
  <si>
    <t>TOLURA 80 MG</t>
  </si>
  <si>
    <t>Telmisartan a amlodipin</t>
  </si>
  <si>
    <t>167852</t>
  </si>
  <si>
    <t>TWYNSTA 80 MG/5 MG</t>
  </si>
  <si>
    <t>42777</t>
  </si>
  <si>
    <t>POR TBL PRO 50X150MG</t>
  </si>
  <si>
    <t>32069</t>
  </si>
  <si>
    <t>TRAMADOL AL KAPKY</t>
  </si>
  <si>
    <t>POR GTT SOL 1X50ML/5GM</t>
  </si>
  <si>
    <t>179365</t>
  </si>
  <si>
    <t>FOXIS 37,5MG/325 MG</t>
  </si>
  <si>
    <t>192721</t>
  </si>
  <si>
    <t>TRAMYLPA 37,5 MG/325 MG</t>
  </si>
  <si>
    <t>POR TBL RET 60X150MG</t>
  </si>
  <si>
    <t>54093</t>
  </si>
  <si>
    <t>Trospium</t>
  </si>
  <si>
    <t>155777</t>
  </si>
  <si>
    <t>POR TBL FLM 100X15MG</t>
  </si>
  <si>
    <t>Urea</t>
  </si>
  <si>
    <t>189077</t>
  </si>
  <si>
    <t>POR TBL MND 30</t>
  </si>
  <si>
    <t>47515</t>
  </si>
  <si>
    <t>CALCICHEW D3 200 IU</t>
  </si>
  <si>
    <t>47516</t>
  </si>
  <si>
    <t>POR TBL MND 100</t>
  </si>
  <si>
    <t>189080</t>
  </si>
  <si>
    <t>POR TBL MND 90</t>
  </si>
  <si>
    <t>135898</t>
  </si>
  <si>
    <t>163146</t>
  </si>
  <si>
    <t>163147</t>
  </si>
  <si>
    <t>56609</t>
  </si>
  <si>
    <t>94744</t>
  </si>
  <si>
    <t>94775</t>
  </si>
  <si>
    <t>134227</t>
  </si>
  <si>
    <t>51277</t>
  </si>
  <si>
    <t>ZOLSANA 10 MG</t>
  </si>
  <si>
    <t>POR TBL FLM 30X10MG B</t>
  </si>
  <si>
    <t>*1014</t>
  </si>
  <si>
    <t>*20011</t>
  </si>
  <si>
    <t>*2034</t>
  </si>
  <si>
    <t>*2058</t>
  </si>
  <si>
    <t>1000</t>
  </si>
  <si>
    <t>93383</t>
  </si>
  <si>
    <t>GEL ORÁLNÍ GELCLAIR, MAXIMÁLNĚ 3 BAL/ROK</t>
  </si>
  <si>
    <t>KONCENTROVANÝ GEL K NAŘEDĚNÍ, 21 SÁČKŮ PO 15 ML</t>
  </si>
  <si>
    <t>11512</t>
  </si>
  <si>
    <t>EPITÉZA PRSNÍ SILIKONOVÁ CLASSIC FLOW</t>
  </si>
  <si>
    <t>DVOJSLOŽKOVÁ, ASYMETRICKÁ, TVÁRNÁ ZADNÍ STRANA</t>
  </si>
  <si>
    <t>Aciklovir</t>
  </si>
  <si>
    <t>POR TBL NOB 35X800MG</t>
  </si>
  <si>
    <t>15375</t>
  </si>
  <si>
    <t>ZOVIRAX</t>
  </si>
  <si>
    <t>OPH UNG 1X4.5GM</t>
  </si>
  <si>
    <t>26331</t>
  </si>
  <si>
    <t>28812</t>
  </si>
  <si>
    <t>POR TBL DIS 90X5MG</t>
  </si>
  <si>
    <t>28834</t>
  </si>
  <si>
    <t>AERIUS 2,5 MG</t>
  </si>
  <si>
    <t>POR TBL DIS 90X2.5MG</t>
  </si>
  <si>
    <t>58142</t>
  </si>
  <si>
    <t>POR TBL RET 20X100MG</t>
  </si>
  <si>
    <t>Fusafungin</t>
  </si>
  <si>
    <t>40349</t>
  </si>
  <si>
    <t>BIOPAROX</t>
  </si>
  <si>
    <t>NAS+ORM SPR SOL 10ML/400DÁV</t>
  </si>
  <si>
    <t>10835</t>
  </si>
  <si>
    <t>POR CPS PRO 60X2MG</t>
  </si>
  <si>
    <t>42866</t>
  </si>
  <si>
    <t>POR CPS DUR 14X100MG</t>
  </si>
  <si>
    <t>75490</t>
  </si>
  <si>
    <t>KLACID 250</t>
  </si>
  <si>
    <t>POR TBL FLM 14X250MG</t>
  </si>
  <si>
    <t>POR SUS 12X5ML</t>
  </si>
  <si>
    <t>16464</t>
  </si>
  <si>
    <t>EXCIPIAL MAST</t>
  </si>
  <si>
    <t>EXCIPIAL MAST S MANDLOVÝM OLEJEM</t>
  </si>
  <si>
    <t>132522</t>
  </si>
  <si>
    <t>EGILOK 25 MG</t>
  </si>
  <si>
    <t>POR TBL NOB 60X25MG</t>
  </si>
  <si>
    <t>192202</t>
  </si>
  <si>
    <t>Olmesartan-medoxomil a diuretika</t>
  </si>
  <si>
    <t>40843</t>
  </si>
  <si>
    <t>SARTEN PLUS H 20/25 MG</t>
  </si>
  <si>
    <t>POR TBL FLM 14</t>
  </si>
  <si>
    <t>25363</t>
  </si>
  <si>
    <t>10803</t>
  </si>
  <si>
    <t>INJ SOL 5X2ML/4MG</t>
  </si>
  <si>
    <t>Propiverin</t>
  </si>
  <si>
    <t>161522</t>
  </si>
  <si>
    <t>MICTONORM UNO 30 MG</t>
  </si>
  <si>
    <t>POR CPS RDR 28X30MG</t>
  </si>
  <si>
    <t>119653</t>
  </si>
  <si>
    <t>POR TBL FLM 60X100MG</t>
  </si>
  <si>
    <t>119654</t>
  </si>
  <si>
    <t>POR TBL FLM 100X100MG</t>
  </si>
  <si>
    <t>17929</t>
  </si>
  <si>
    <t>187303</t>
  </si>
  <si>
    <t>TUTUS 37,5 MG/325 MG</t>
  </si>
  <si>
    <t>187306</t>
  </si>
  <si>
    <t>201609</t>
  </si>
  <si>
    <t>189088</t>
  </si>
  <si>
    <t>189098</t>
  </si>
  <si>
    <t>CALCICHEW D3 LEMON 800 IU</t>
  </si>
  <si>
    <t>198077</t>
  </si>
  <si>
    <t>CALCIUM/VITAMIN D3 SANDOZ 1000 MG/880 IU</t>
  </si>
  <si>
    <t>189089</t>
  </si>
  <si>
    <t>Vinpocetin</t>
  </si>
  <si>
    <t>10253</t>
  </si>
  <si>
    <t>47460</t>
  </si>
  <si>
    <t>132603</t>
  </si>
  <si>
    <t>1201</t>
  </si>
  <si>
    <t>EPITÉZA PRSNÍ POOPERAČNÍ AMOENA PRIFORM</t>
  </si>
  <si>
    <t>BAVLNĚNÁ</t>
  </si>
  <si>
    <t>140551</t>
  </si>
  <si>
    <t>PODPRSENKA KOMPRESIVNÍ EVA</t>
  </si>
  <si>
    <t>0765, 0768</t>
  </si>
  <si>
    <t>140633</t>
  </si>
  <si>
    <t>EPITÉZA MAMÁRNÍ POOPERAČNÍ PRIFORM STANDARD</t>
  </si>
  <si>
    <t>LEHKÁ TEXTILNÍ, 214</t>
  </si>
  <si>
    <t>140627</t>
  </si>
  <si>
    <t>EPITÉZA MAMÁRNÍ BALANCE 1D</t>
  </si>
  <si>
    <t>SILIKONOVÁ, KOREKČNÍ, 271 A</t>
  </si>
  <si>
    <t>107235</t>
  </si>
  <si>
    <t>POR TBL EFF 50X600MG</t>
  </si>
  <si>
    <t>5844</t>
  </si>
  <si>
    <t>ACC 200</t>
  </si>
  <si>
    <t>POR CPS DUR 20X200MG</t>
  </si>
  <si>
    <t>84127</t>
  </si>
  <si>
    <t>HERPESIN 200</t>
  </si>
  <si>
    <t>POR TBL NOB 25X200MG</t>
  </si>
  <si>
    <t>45330</t>
  </si>
  <si>
    <t>POR GTT SOL+INH SOL 100ML</t>
  </si>
  <si>
    <t>Amidy</t>
  </si>
  <si>
    <t>MESOCAIN 1%</t>
  </si>
  <si>
    <t>INJ SOL 10X10ML 1%</t>
  </si>
  <si>
    <t>191320</t>
  </si>
  <si>
    <t>POR TBL FLM 98X1MG</t>
  </si>
  <si>
    <t>191317</t>
  </si>
  <si>
    <t>POR TBL FLM 20X1MG</t>
  </si>
  <si>
    <t>26635</t>
  </si>
  <si>
    <t>EMEND 125 MG</t>
  </si>
  <si>
    <t>POR CPS DUR 1X125MG</t>
  </si>
  <si>
    <t>180305</t>
  </si>
  <si>
    <t>ORM GGR 1X120 ML</t>
  </si>
  <si>
    <t>ORM GGR 1X240 ML</t>
  </si>
  <si>
    <t>46095</t>
  </si>
  <si>
    <t>ORM GGR 1X150ML-SKL.DÁV</t>
  </si>
  <si>
    <t>68589</t>
  </si>
  <si>
    <t>ORM GGR 1X150ML-SKL.ŠR</t>
  </si>
  <si>
    <t>20509</t>
  </si>
  <si>
    <t>ORM GGR 1X150ML-PET DÁV</t>
  </si>
  <si>
    <t>Bifonazol</t>
  </si>
  <si>
    <t>137114</t>
  </si>
  <si>
    <t>CANESPOR 1X DENNĚ KRÉM</t>
  </si>
  <si>
    <t>DRM CRM 1X15GM 1%</t>
  </si>
  <si>
    <t>Bifonazol, kombinace</t>
  </si>
  <si>
    <t>137113</t>
  </si>
  <si>
    <t>CANESPOR 1X DENNĚ SADA NA NEHTY</t>
  </si>
  <si>
    <t>DRM UNG UGC 10GM+SADA</t>
  </si>
  <si>
    <t>169882</t>
  </si>
  <si>
    <t>DRM GEL 1X50GM/50MG</t>
  </si>
  <si>
    <t>HYDROCORTISON LECIVA</t>
  </si>
  <si>
    <t>Hydrokortison a antibiotika</t>
  </si>
  <si>
    <t>41515</t>
  </si>
  <si>
    <t>Chlorhexidin, kombinace</t>
  </si>
  <si>
    <t>98190</t>
  </si>
  <si>
    <t>CYTEAL</t>
  </si>
  <si>
    <t>DRM LIQ 1X250ML</t>
  </si>
  <si>
    <t>98191</t>
  </si>
  <si>
    <t>DRM LIQ 1X500ML</t>
  </si>
  <si>
    <t>14959</t>
  </si>
  <si>
    <t>POR TBL NOB 150X0.5MG</t>
  </si>
  <si>
    <t>158525</t>
  </si>
  <si>
    <t>IBANDRONIC ACID GENTHON 50 MG</t>
  </si>
  <si>
    <t>POR TBL FLM 30X50MG II</t>
  </si>
  <si>
    <t>Loratadin</t>
  </si>
  <si>
    <t>16463</t>
  </si>
  <si>
    <t>EXCIPIAL KRÉM</t>
  </si>
  <si>
    <t>17661</t>
  </si>
  <si>
    <t>MIRZATEN 15 MG</t>
  </si>
  <si>
    <t>POR TBL FLM 14X15MG</t>
  </si>
  <si>
    <t>17664</t>
  </si>
  <si>
    <t>14812</t>
  </si>
  <si>
    <t>POR CPS ETD 100</t>
  </si>
  <si>
    <t>40379</t>
  </si>
  <si>
    <t>PANZYNORM FORTE-N</t>
  </si>
  <si>
    <t>POR TBL FLM 100</t>
  </si>
  <si>
    <t>14810</t>
  </si>
  <si>
    <t>POR CPS ETD 20</t>
  </si>
  <si>
    <t>25362</t>
  </si>
  <si>
    <t>POR CPS ETD 28X10MG</t>
  </si>
  <si>
    <t>9158</t>
  </si>
  <si>
    <t>POR SOL 1X30ML</t>
  </si>
  <si>
    <t>101209</t>
  </si>
  <si>
    <t>POR TBL FLM 60X5MG</t>
  </si>
  <si>
    <t>101211</t>
  </si>
  <si>
    <t>Promethazin</t>
  </si>
  <si>
    <t>23962</t>
  </si>
  <si>
    <t>AMPRILAN 5</t>
  </si>
  <si>
    <t>3423</t>
  </si>
  <si>
    <t>POR CPS MOL 30</t>
  </si>
  <si>
    <t>75022</t>
  </si>
  <si>
    <t>POR TBL NOB 10X960MG</t>
  </si>
  <si>
    <t>153688</t>
  </si>
  <si>
    <t>44304</t>
  </si>
  <si>
    <t>POR CPS PRO 20X200MG</t>
  </si>
  <si>
    <t>4305</t>
  </si>
  <si>
    <t>TRAMAL TOBOLKY 50 MG</t>
  </si>
  <si>
    <t>POR CPS DUR 10X50MG I</t>
  </si>
  <si>
    <t>Triamcinolon</t>
  </si>
  <si>
    <t>189082</t>
  </si>
  <si>
    <t>POR TBL MND 120</t>
  </si>
  <si>
    <t>POR TBL MND 20</t>
  </si>
  <si>
    <t>146898</t>
  </si>
  <si>
    <t>51278</t>
  </si>
  <si>
    <t>*3009</t>
  </si>
  <si>
    <t>Kompresivní punčochy a návleky</t>
  </si>
  <si>
    <t>45157</t>
  </si>
  <si>
    <t>PUNČOCHY KOMPRESNÍ LÝTKOVÉ               II.K.T.</t>
  </si>
  <si>
    <t>MEDIVEN PLUS  - OTEVŘENÁ ŠPIČKA  A- D</t>
  </si>
  <si>
    <t>45791</t>
  </si>
  <si>
    <t>RELAXSAN MEDICALE COTTON 2050 A-D BAVLNA /OTEVŘENÁ/UZAVŘENÁ ŠPIČKA/</t>
  </si>
  <si>
    <t>80589</t>
  </si>
  <si>
    <t>OBINADLO ELASTICKÉ CZIDEÁL TEX</t>
  </si>
  <si>
    <t>8CMX5M,DLOUHÝ TAH,1KS</t>
  </si>
  <si>
    <t>80590</t>
  </si>
  <si>
    <t>10CMX5M,DLOUHÝ TAH,1KS</t>
  </si>
  <si>
    <t>53493</t>
  </si>
  <si>
    <t>NOVYNETTE 150 MCG/20 MCG POTAHOVANE TABLETY</t>
  </si>
  <si>
    <t>POR TBL FLM 3X21=63</t>
  </si>
  <si>
    <t>NOVYNETTE 150 MCG/20 MCG POTAHOVANÉ TABLETY</t>
  </si>
  <si>
    <t>17110</t>
  </si>
  <si>
    <t>DRM SOL 1X70ML(PLV+SO</t>
  </si>
  <si>
    <t>Cholekalciferol</t>
  </si>
  <si>
    <t>180174</t>
  </si>
  <si>
    <t>CANESTEN GYN 6 DNÍ</t>
  </si>
  <si>
    <t>CRM VAG 1X35GM+APL</t>
  </si>
  <si>
    <t>Mebendazol</t>
  </si>
  <si>
    <t>122198</t>
  </si>
  <si>
    <t>VERMOX</t>
  </si>
  <si>
    <t>POR TBL NOB 6X100MG</t>
  </si>
  <si>
    <t>Nystatin, kombinace</t>
  </si>
  <si>
    <t>191084</t>
  </si>
  <si>
    <t>POLYGYNAX</t>
  </si>
  <si>
    <t>VAG CPS MOL 6 II</t>
  </si>
  <si>
    <t>41146</t>
  </si>
  <si>
    <t>MACMIROR COMPLEX 500</t>
  </si>
  <si>
    <t>VAG GLB 12</t>
  </si>
  <si>
    <t>146899</t>
  </si>
  <si>
    <t>163353</t>
  </si>
  <si>
    <t>Chlordiazepoxid</t>
  </si>
  <si>
    <t>40564</t>
  </si>
  <si>
    <t>ELENIUM</t>
  </si>
  <si>
    <t>POR TBL OBD 20X10MG</t>
  </si>
  <si>
    <t>Sildenafil</t>
  </si>
  <si>
    <t>182004</t>
  </si>
  <si>
    <t>MODRASIL 50 MG</t>
  </si>
  <si>
    <t>POR TBL FLM 4X50MG</t>
  </si>
  <si>
    <t>192283</t>
  </si>
  <si>
    <t>199153</t>
  </si>
  <si>
    <t>POR TBL FLM 8X50MG</t>
  </si>
  <si>
    <t>185302</t>
  </si>
  <si>
    <t>47718</t>
  </si>
  <si>
    <t>DOXYCYCLIN AL 100</t>
  </si>
  <si>
    <t>POR TBL NOB 10X100MG</t>
  </si>
  <si>
    <t>Fosinopril</t>
  </si>
  <si>
    <t>84530</t>
  </si>
  <si>
    <t>MONOPRIL 20 MG</t>
  </si>
  <si>
    <t>12597</t>
  </si>
  <si>
    <t>HYDROCORTISON 10 MG JENAPHARM</t>
  </si>
  <si>
    <t>180826</t>
  </si>
  <si>
    <t>76205</t>
  </si>
  <si>
    <t>176381</t>
  </si>
  <si>
    <t>BRUFEN 400</t>
  </si>
  <si>
    <t>32019</t>
  </si>
  <si>
    <t>IBUPROFEN AL 400</t>
  </si>
  <si>
    <t>POR TBL FLM 50X400MG</t>
  </si>
  <si>
    <t>32020</t>
  </si>
  <si>
    <t>62320</t>
  </si>
  <si>
    <t>DRM UNG 1X20GM 10%</t>
  </si>
  <si>
    <t>32546</t>
  </si>
  <si>
    <t>KLACID SR</t>
  </si>
  <si>
    <t>POR TBL RET 14X500MG-D</t>
  </si>
  <si>
    <t>175101</t>
  </si>
  <si>
    <t>DRETACEN 1000 MG</t>
  </si>
  <si>
    <t>POR TBL FLM 100X1000MG</t>
  </si>
  <si>
    <t>146256</t>
  </si>
  <si>
    <t>46991</t>
  </si>
  <si>
    <t>166420</t>
  </si>
  <si>
    <t>POR TBL NOB 28X1MG</t>
  </si>
  <si>
    <t>166423</t>
  </si>
  <si>
    <t>POR TBL NOB 90X1MG</t>
  </si>
  <si>
    <t>148074</t>
  </si>
  <si>
    <t>POR TBL FLM 90X20MG</t>
  </si>
  <si>
    <t>29260</t>
  </si>
  <si>
    <t>POR TBL FLM 8X20MG</t>
  </si>
  <si>
    <t>160814</t>
  </si>
  <si>
    <t>ZALDIAR RETARD 75 MG/650 MG TABLETY S PRODLOUŽENÝM UVOLŇOVÁNÍM</t>
  </si>
  <si>
    <t>POR TBL PRO 50</t>
  </si>
  <si>
    <t>161439</t>
  </si>
  <si>
    <t>POR TBL PRO 180</t>
  </si>
  <si>
    <t>166984</t>
  </si>
  <si>
    <t>ZALDIAR EFFERVESCENS 37,5 MG/325 MG SUMIVE TABLETY</t>
  </si>
  <si>
    <t>POR TBL EFF 10</t>
  </si>
  <si>
    <t>ZALDIAR EFFERVESCENS 37,5 MG/325 MG ŠUMIVÉ TABLETY</t>
  </si>
  <si>
    <t>10122</t>
  </si>
  <si>
    <t>POR TBL RET 56X60MG B</t>
  </si>
  <si>
    <t>155936</t>
  </si>
  <si>
    <t>HERPESIN 400</t>
  </si>
  <si>
    <t>POR TBL NOB 25X400MG</t>
  </si>
  <si>
    <t>EWOFEX 180 MG POTAHOVANE TABLETY</t>
  </si>
  <si>
    <t>181210</t>
  </si>
  <si>
    <t>LOSARTAN KRKA 50 MG</t>
  </si>
  <si>
    <t>62051</t>
  </si>
  <si>
    <t>DUOMOX 750</t>
  </si>
  <si>
    <t>POR TBL SUS 20X750MG</t>
  </si>
  <si>
    <t>26188</t>
  </si>
  <si>
    <t>EMEND 40 MG</t>
  </si>
  <si>
    <t>POR CPS DUR 5X1X40MG</t>
  </si>
  <si>
    <t>45998</t>
  </si>
  <si>
    <t>POR TBL FLM 30X1500KU</t>
  </si>
  <si>
    <t>Kortikosteroidy</t>
  </si>
  <si>
    <t>15014</t>
  </si>
  <si>
    <t>POR TBL FLM 30X7.5MG</t>
  </si>
  <si>
    <t>Norfloxacin</t>
  </si>
  <si>
    <t>44088</t>
  </si>
  <si>
    <t>GYRABLOCK 400</t>
  </si>
  <si>
    <t>59450</t>
  </si>
  <si>
    <t>VAG CPS MOL 6 I</t>
  </si>
  <si>
    <t>25361</t>
  </si>
  <si>
    <t>POR CPS ETD 14X10MG</t>
  </si>
  <si>
    <t>138844</t>
  </si>
  <si>
    <t>Aceklofenak</t>
  </si>
  <si>
    <t>160838</t>
  </si>
  <si>
    <t>BIOFENAC 100 MG POTAHOVANÉ TABLETY</t>
  </si>
  <si>
    <t>POR TBL FLM 20X100MG</t>
  </si>
  <si>
    <t>162245</t>
  </si>
  <si>
    <t>ACC 100 NEO</t>
  </si>
  <si>
    <t>POR TBL EFF 20X100MG</t>
  </si>
  <si>
    <t>13703</t>
  </si>
  <si>
    <t>ZOVIRAX 200 MG</t>
  </si>
  <si>
    <t>Ademethionin</t>
  </si>
  <si>
    <t>Alfakalcidol</t>
  </si>
  <si>
    <t>14398</t>
  </si>
  <si>
    <t>ALPHA D3 1 MCG</t>
  </si>
  <si>
    <t>POR CPS MOL 30X1RG</t>
  </si>
  <si>
    <t>43947</t>
  </si>
  <si>
    <t>AMBROXOL AL 75 RETARD</t>
  </si>
  <si>
    <t>POR CPS PRO 20X75MG</t>
  </si>
  <si>
    <t>Aminokyseliny včetně kombinací s polypeptidy</t>
  </si>
  <si>
    <t>88116</t>
  </si>
  <si>
    <t>KETOSTERIL</t>
  </si>
  <si>
    <t>POR TBL FLM 300</t>
  </si>
  <si>
    <t>125052</t>
  </si>
  <si>
    <t>Bilastin</t>
  </si>
  <si>
    <t>148673</t>
  </si>
  <si>
    <t>XADOS 20 MG TABLETY</t>
  </si>
  <si>
    <t>Bisakodyl</t>
  </si>
  <si>
    <t>40250</t>
  </si>
  <si>
    <t>BISACODYL-K</t>
  </si>
  <si>
    <t>POR TBL OBD 15X5MG</t>
  </si>
  <si>
    <t>Budesonid</t>
  </si>
  <si>
    <t>134861</t>
  </si>
  <si>
    <t>BUDENOFALK 2 MG REKTALNI PENA</t>
  </si>
  <si>
    <t>RCT SPM 1X14DAVEK</t>
  </si>
  <si>
    <t>99600</t>
  </si>
  <si>
    <t>POR TBL FLM 90X10MG</t>
  </si>
  <si>
    <t>76150</t>
  </si>
  <si>
    <t>BATRAFEN KRÉM</t>
  </si>
  <si>
    <t>Cilazapril</t>
  </si>
  <si>
    <t>53201</t>
  </si>
  <si>
    <t>CIPHIN 250</t>
  </si>
  <si>
    <t>83991</t>
  </si>
  <si>
    <t>POR TBL NOB 1X21</t>
  </si>
  <si>
    <t>Dexamethason a antiinfektiva</t>
  </si>
  <si>
    <t>2546</t>
  </si>
  <si>
    <t>MAXITROL</t>
  </si>
  <si>
    <t>OPH GTT SUS 1X5ML</t>
  </si>
  <si>
    <t>2547</t>
  </si>
  <si>
    <t>OPH UNG 1X3.5GM</t>
  </si>
  <si>
    <t>69418</t>
  </si>
  <si>
    <t>DIAZEPAM DESITIN RECTAL TUBE 10 MG</t>
  </si>
  <si>
    <t>RCT SOL 5X2.5ML/10MG</t>
  </si>
  <si>
    <t>107918</t>
  </si>
  <si>
    <t>APO-DICLO 50 MG</t>
  </si>
  <si>
    <t>POR TBL ENT 100X50MG</t>
  </si>
  <si>
    <t>16031</t>
  </si>
  <si>
    <t>VOLTAREN 50</t>
  </si>
  <si>
    <t>75632</t>
  </si>
  <si>
    <t>POR TBL RET 50X100MG</t>
  </si>
  <si>
    <t>89025</t>
  </si>
  <si>
    <t>POR TBL FLM 50X50MG</t>
  </si>
  <si>
    <t>Eletriptan</t>
  </si>
  <si>
    <t>59768</t>
  </si>
  <si>
    <t>RELPAX 80 MG</t>
  </si>
  <si>
    <t>POR TBL FLM 2X80MG-ACL</t>
  </si>
  <si>
    <t>199680</t>
  </si>
  <si>
    <t>POR CPS DUR 60X300MG</t>
  </si>
  <si>
    <t>DRM SOL 1X30ML</t>
  </si>
  <si>
    <t>180050</t>
  </si>
  <si>
    <t>11014</t>
  </si>
  <si>
    <t>POR CPS DUR 90X267MG</t>
  </si>
  <si>
    <t>84626</t>
  </si>
  <si>
    <t>V-PENICILIN 250 MG SLOVAKOFARMA</t>
  </si>
  <si>
    <t>POR TBL NOB 30X250MG</t>
  </si>
  <si>
    <t>92805</t>
  </si>
  <si>
    <t>155385</t>
  </si>
  <si>
    <t>LUNALDIN 200 MIKROGRAMŮ SUBLINGVÁLNÍ TABLETY</t>
  </si>
  <si>
    <t>ORM TBL SLG 30X200RG</t>
  </si>
  <si>
    <t>LUNALDIN 300 MIKROGRAMU SUBLINGVALNI TABLETY</t>
  </si>
  <si>
    <t>155391</t>
  </si>
  <si>
    <t>LUNALDIN 600 MIKROGRAMŮ SUBLINGVÁLNÍ TABLETY</t>
  </si>
  <si>
    <t>ORM TBL SLG 30X600RG</t>
  </si>
  <si>
    <t>19117</t>
  </si>
  <si>
    <t>FOSINOPRIL-TEVA 20 MG</t>
  </si>
  <si>
    <t>POR TBL NOB 50X125MG</t>
  </si>
  <si>
    <t>Haloperidol</t>
  </si>
  <si>
    <t>HALOPERIDOL-RICHTER</t>
  </si>
  <si>
    <t>POR GTT SOL 1X10ML/20MG</t>
  </si>
  <si>
    <t>137120</t>
  </si>
  <si>
    <t>MAGNESIUM 250 MG PHARMAVIT</t>
  </si>
  <si>
    <t>POR TBL EFF 20</t>
  </si>
  <si>
    <t>Hydrochlorothiazid</t>
  </si>
  <si>
    <t>HYDROCHLOROTHIAZID LÉČIVA</t>
  </si>
  <si>
    <t>Imidazolové a triazolové deriváty, kombinace</t>
  </si>
  <si>
    <t>Kandesartan</t>
  </si>
  <si>
    <t>171548</t>
  </si>
  <si>
    <t>CARZAP 16 MG</t>
  </si>
  <si>
    <t>POR TBL NOB 30X16MG</t>
  </si>
  <si>
    <t>Klobetasol</t>
  </si>
  <si>
    <t>49950</t>
  </si>
  <si>
    <t>DERMOVATE</t>
  </si>
  <si>
    <t>DRM CRM 1X25GM 0.05%</t>
  </si>
  <si>
    <t>49952</t>
  </si>
  <si>
    <t>DRM UNG 1X25GM 0.05%</t>
  </si>
  <si>
    <t>62862</t>
  </si>
  <si>
    <t>CANDIBENE 100 MG</t>
  </si>
  <si>
    <t>TBL VAG 6X100MG</t>
  </si>
  <si>
    <t>46270</t>
  </si>
  <si>
    <t>MAALOX SUSPENZE</t>
  </si>
  <si>
    <t>POR SUS 1X250ML</t>
  </si>
  <si>
    <t>5693</t>
  </si>
  <si>
    <t>MAALOX</t>
  </si>
  <si>
    <t>POR TBL MND 40</t>
  </si>
  <si>
    <t>132612</t>
  </si>
  <si>
    <t>Lerkanidipin</t>
  </si>
  <si>
    <t>169633</t>
  </si>
  <si>
    <t>157783</t>
  </si>
  <si>
    <t>LORISTA H 100 MG/12,5 MG</t>
  </si>
  <si>
    <t>POR TBL FLM 84</t>
  </si>
  <si>
    <t>199800</t>
  </si>
  <si>
    <t>LINOLA-FETT ÖLBAD</t>
  </si>
  <si>
    <t>60087</t>
  </si>
  <si>
    <t>LINOLA</t>
  </si>
  <si>
    <t>89997</t>
  </si>
  <si>
    <t>DRM BAL 1X400ML</t>
  </si>
  <si>
    <t>Meloxikam</t>
  </si>
  <si>
    <t>83970</t>
  </si>
  <si>
    <t>Methyldopa (levotočivá)</t>
  </si>
  <si>
    <t>1328</t>
  </si>
  <si>
    <t>DOPEGYT</t>
  </si>
  <si>
    <t>POR TBL NOB 50X250MG</t>
  </si>
  <si>
    <t>49937</t>
  </si>
  <si>
    <t>POR TBL PRO 28X50MG</t>
  </si>
  <si>
    <t>INJ SOL 10X1ML/10MG</t>
  </si>
  <si>
    <t>Moxonidin</t>
  </si>
  <si>
    <t>200309</t>
  </si>
  <si>
    <t>128694</t>
  </si>
  <si>
    <t>POR TBL FLM 20X275MG</t>
  </si>
  <si>
    <t>POR TBL FLM 30X275MG</t>
  </si>
  <si>
    <t>TARGIN 10/5 MG TABLETY S PRODLOUZENYM UVOLNOVANIM</t>
  </si>
  <si>
    <t>TARGIN 20/10 MG TABLETY S PRODLOUZENYM UVOLNOVANIM</t>
  </si>
  <si>
    <t>138552</t>
  </si>
  <si>
    <t>TARGIN 40/20 MG TABLETY S PRODLOUŽENÝM UVOLŇOVÁNÍM</t>
  </si>
  <si>
    <t>POR TBL PRO 60X40/20MG</t>
  </si>
  <si>
    <t>49122</t>
  </si>
  <si>
    <t>166898</t>
  </si>
  <si>
    <t>Perindopril a diuretika</t>
  </si>
  <si>
    <t>126035</t>
  </si>
  <si>
    <t>4361</t>
  </si>
  <si>
    <t>ANAVENOL</t>
  </si>
  <si>
    <t>POR TBL OBD 60</t>
  </si>
  <si>
    <t>Saccharomyces Boulardii</t>
  </si>
  <si>
    <t>POR CPS DUR 10X250MG</t>
  </si>
  <si>
    <t>Silymarin</t>
  </si>
  <si>
    <t>19570</t>
  </si>
  <si>
    <t>LAGOSA</t>
  </si>
  <si>
    <t>POR TBL OBD 50X150MG</t>
  </si>
  <si>
    <t>76762</t>
  </si>
  <si>
    <t>SILYMARIN AL 50</t>
  </si>
  <si>
    <t>POR TBL OBD 30X50MG</t>
  </si>
  <si>
    <t>153636</t>
  </si>
  <si>
    <t>POR TBL FLM 60X1X50MG</t>
  </si>
  <si>
    <t>184534</t>
  </si>
  <si>
    <t>184744</t>
  </si>
  <si>
    <t>47627</t>
  </si>
  <si>
    <t>179368</t>
  </si>
  <si>
    <t>138848</t>
  </si>
  <si>
    <t>Urea, kombinace</t>
  </si>
  <si>
    <t>16468</t>
  </si>
  <si>
    <t>KERASAL</t>
  </si>
  <si>
    <t>DRM UNG 1X50GM</t>
  </si>
  <si>
    <t>189081</t>
  </si>
  <si>
    <t>146900</t>
  </si>
  <si>
    <t>51274</t>
  </si>
  <si>
    <t>POR TBL FLM 20X10MG B</t>
  </si>
  <si>
    <t>84798</t>
  </si>
  <si>
    <t>163145</t>
  </si>
  <si>
    <t>146897</t>
  </si>
  <si>
    <t>134226</t>
  </si>
  <si>
    <t>POR TBL FLM 50X1X10MG H</t>
  </si>
  <si>
    <t>*1024</t>
  </si>
  <si>
    <t>*1999</t>
  </si>
  <si>
    <t>*2031</t>
  </si>
  <si>
    <t>180550</t>
  </si>
  <si>
    <t>MUCOSOLVAN LONG EFFECT</t>
  </si>
  <si>
    <t>Amidy, kombinace</t>
  </si>
  <si>
    <t>1681</t>
  </si>
  <si>
    <t>EMLA KRÉM 5%</t>
  </si>
  <si>
    <t>2950</t>
  </si>
  <si>
    <t>19592</t>
  </si>
  <si>
    <t>TORVACARD 20</t>
  </si>
  <si>
    <t>BETAHISTIN ACTAVIS 16 MG</t>
  </si>
  <si>
    <t>19759</t>
  </si>
  <si>
    <t>DRM CRM 1X30GM 0.05%</t>
  </si>
  <si>
    <t>Betamethason a antiinfektiva</t>
  </si>
  <si>
    <t>91712</t>
  </si>
  <si>
    <t>GARASONE</t>
  </si>
  <si>
    <t>OPH+AUR GTT SOL 1X5ML</t>
  </si>
  <si>
    <t>94163</t>
  </si>
  <si>
    <t>CONCOR 10</t>
  </si>
  <si>
    <t>Bromhexin</t>
  </si>
  <si>
    <t>POR TBL OBD 25X8MG</t>
  </si>
  <si>
    <t>Butamirát</t>
  </si>
  <si>
    <t>10174</t>
  </si>
  <si>
    <t>31007</t>
  </si>
  <si>
    <t>ANALERGIN</t>
  </si>
  <si>
    <t>Cilazapril a diuretika</t>
  </si>
  <si>
    <t>14933</t>
  </si>
  <si>
    <t>INHIBACE PLUS</t>
  </si>
  <si>
    <t>132524</t>
  </si>
  <si>
    <t>POR TBL FLM 60X20MG</t>
  </si>
  <si>
    <t>17429</t>
  </si>
  <si>
    <t>POR TBL FLM 100X10 MG</t>
  </si>
  <si>
    <t>54537</t>
  </si>
  <si>
    <t>ANDROCUR-50</t>
  </si>
  <si>
    <t>28833</t>
  </si>
  <si>
    <t>POR TBL DIS 60X2.5MG</t>
  </si>
  <si>
    <t>28837</t>
  </si>
  <si>
    <t>POR SOL 1X60ML LŽIČKA</t>
  </si>
  <si>
    <t>Dienogest a estradiol</t>
  </si>
  <si>
    <t>129929</t>
  </si>
  <si>
    <t>QLAIRA</t>
  </si>
  <si>
    <t>154890</t>
  </si>
  <si>
    <t>Draslík</t>
  </si>
  <si>
    <t>Drospirenon a ethinylestradiol</t>
  </si>
  <si>
    <t>66195</t>
  </si>
  <si>
    <t>YADINE</t>
  </si>
  <si>
    <t>POR TBL FLM 1X21</t>
  </si>
  <si>
    <t>Drotaverin</t>
  </si>
  <si>
    <t>107807</t>
  </si>
  <si>
    <t>Ergokalciferol</t>
  </si>
  <si>
    <t>353</t>
  </si>
  <si>
    <t>VITAMIN D SLOVAKOFARMA</t>
  </si>
  <si>
    <t>POR CPS MOL 1X300KU</t>
  </si>
  <si>
    <t>180072</t>
  </si>
  <si>
    <t>HELIDES 40 MG ENTEROSOLVENTNÍ TVRDÉ TOBOLKY</t>
  </si>
  <si>
    <t>POR CPS ETD 28X40MG</t>
  </si>
  <si>
    <t>Estradiol</t>
  </si>
  <si>
    <t>53797</t>
  </si>
  <si>
    <t>ESTROFEM 1 MG</t>
  </si>
  <si>
    <t>53798</t>
  </si>
  <si>
    <t>POR TBL FLM (3X28)X1MG</t>
  </si>
  <si>
    <t>INJ SOL 5X1ML/10MG</t>
  </si>
  <si>
    <t>POR TBL RET 60X30MG</t>
  </si>
  <si>
    <t>200935</t>
  </si>
  <si>
    <t>Chondroitin-sulfát</t>
  </si>
  <si>
    <t>14817</t>
  </si>
  <si>
    <t>CONDROSULF 400</t>
  </si>
  <si>
    <t>POR CPS DUR 60X400MG</t>
  </si>
  <si>
    <t>23751</t>
  </si>
  <si>
    <t>BRUFEN 600 MG</t>
  </si>
  <si>
    <t>POR GRA EFF 40X600MG</t>
  </si>
  <si>
    <t>32082</t>
  </si>
  <si>
    <t>54119</t>
  </si>
  <si>
    <t>NUROFEN 400 MG</t>
  </si>
  <si>
    <t>POR TBL OBD 24X400MG</t>
  </si>
  <si>
    <t>PAMYCON NA PŘÍPRAVU KAPEK</t>
  </si>
  <si>
    <t>DRM PLV SOL 1X1LAH</t>
  </si>
  <si>
    <t>119658</t>
  </si>
  <si>
    <t>FEBICHOL</t>
  </si>
  <si>
    <t>POR CPS MOL 50X100MG</t>
  </si>
  <si>
    <t>Kalcitriol</t>
  </si>
  <si>
    <t>14095</t>
  </si>
  <si>
    <t>OSTEOD 0,25 MCG</t>
  </si>
  <si>
    <t>POR CPS MOL 30X0.25RG</t>
  </si>
  <si>
    <t>14098</t>
  </si>
  <si>
    <t>150536</t>
  </si>
  <si>
    <t>Klopidogrel</t>
  </si>
  <si>
    <t>141034</t>
  </si>
  <si>
    <t>TROMBEX 75 MG POTAHOVANÉ TABLETY</t>
  </si>
  <si>
    <t>169251</t>
  </si>
  <si>
    <t>21563</t>
  </si>
  <si>
    <t>106350</t>
  </si>
  <si>
    <t>LANZUL 15 MG</t>
  </si>
  <si>
    <t>POR CPS ETD 56X15MG</t>
  </si>
  <si>
    <t>25837</t>
  </si>
  <si>
    <t>Levomepromazin</t>
  </si>
  <si>
    <t>2429</t>
  </si>
  <si>
    <t>POR TBL FLM 50X25MG</t>
  </si>
  <si>
    <t>Levonorgestrel</t>
  </si>
  <si>
    <t>59377</t>
  </si>
  <si>
    <t>POSTINOR-2</t>
  </si>
  <si>
    <t>POR TBL NOB 2X0.75MG</t>
  </si>
  <si>
    <t>Levonorgestrel a ethinylestradiol</t>
  </si>
  <si>
    <t>78246</t>
  </si>
  <si>
    <t>MINISISTON</t>
  </si>
  <si>
    <t>POR TBL OBD 3X21(=63)</t>
  </si>
  <si>
    <t>147458</t>
  </si>
  <si>
    <t>EUTHYROX 112 MIKROGRAMŮ</t>
  </si>
  <si>
    <t>POR TBL NOB 100X112RG II</t>
  </si>
  <si>
    <t>47142</t>
  </si>
  <si>
    <t>POR TBL NOB 50X100RG I</t>
  </si>
  <si>
    <t>Lisinopril</t>
  </si>
  <si>
    <t>53643</t>
  </si>
  <si>
    <t>DIROTON 20 MG</t>
  </si>
  <si>
    <t>58828</t>
  </si>
  <si>
    <t>POR PLV SOL 1X50(SÁČ.)</t>
  </si>
  <si>
    <t>Methylprednisolon-aceponát</t>
  </si>
  <si>
    <t>85484</t>
  </si>
  <si>
    <t>ADVANTAN MLÉKO</t>
  </si>
  <si>
    <t>DRM EML 1X50GM/50MG</t>
  </si>
  <si>
    <t>132559</t>
  </si>
  <si>
    <t>32673</t>
  </si>
  <si>
    <t>METOPROLOL AL 200 RETARD</t>
  </si>
  <si>
    <t>POR TBL PRO 50X200MG</t>
  </si>
  <si>
    <t>94357</t>
  </si>
  <si>
    <t>VAG TBL 50X500MG</t>
  </si>
  <si>
    <t>187408</t>
  </si>
  <si>
    <t>POR TBL ENT 100 II</t>
  </si>
  <si>
    <t>40378</t>
  </si>
  <si>
    <t>Naftidrofuryl</t>
  </si>
  <si>
    <t>66015</t>
  </si>
  <si>
    <t>ENELBIN 100 RETARD</t>
  </si>
  <si>
    <t>POR TBL PRO 100X100MG</t>
  </si>
  <si>
    <t>Nebivolol</t>
  </si>
  <si>
    <t>53761</t>
  </si>
  <si>
    <t>NEBILET</t>
  </si>
  <si>
    <t>2181</t>
  </si>
  <si>
    <t>POR GRA SUS 6SÁČ I</t>
  </si>
  <si>
    <t>Norethisteron</t>
  </si>
  <si>
    <t>Norgestimát a ethinylestradiol</t>
  </si>
  <si>
    <t>15342</t>
  </si>
  <si>
    <t>CILEST</t>
  </si>
  <si>
    <t>POR TBL NOB 3X21(=63)</t>
  </si>
  <si>
    <t>184100</t>
  </si>
  <si>
    <t>PANTOPRAZOL MYLAN 40 MG</t>
  </si>
  <si>
    <t>Pentoxifylin</t>
  </si>
  <si>
    <t>47085</t>
  </si>
  <si>
    <t>PENTOMER RETARD 400 MG</t>
  </si>
  <si>
    <t>POR TBL PRO 100X400MG</t>
  </si>
  <si>
    <t>POR TBL PRO 20X400MG</t>
  </si>
  <si>
    <t>97699</t>
  </si>
  <si>
    <t>POR TBL PRO 50X400MG</t>
  </si>
  <si>
    <t>120796</t>
  </si>
  <si>
    <t>Progesteron</t>
  </si>
  <si>
    <t>2094</t>
  </si>
  <si>
    <t>AGOLUTIN</t>
  </si>
  <si>
    <t>INJ 5X2ML/60MG</t>
  </si>
  <si>
    <t>Progestiny a estrogeny, fixní kombinace</t>
  </si>
  <si>
    <t>58138</t>
  </si>
  <si>
    <t>JEANINE</t>
  </si>
  <si>
    <t>POR TBL OBD 3X21</t>
  </si>
  <si>
    <t>Progestiny a estrogeny, sekvenční přípravky</t>
  </si>
  <si>
    <t>15350</t>
  </si>
  <si>
    <t>PRAMINO 28</t>
  </si>
  <si>
    <t>POR TBL NOB 3X28=84</t>
  </si>
  <si>
    <t>Rivaroxaban</t>
  </si>
  <si>
    <t>168903</t>
  </si>
  <si>
    <t>XARELTO 20 MG</t>
  </si>
  <si>
    <t>29751</t>
  </si>
  <si>
    <t>VIAGRA 100 MG</t>
  </si>
  <si>
    <t>POR TBL FLM 2X100MG</t>
  </si>
  <si>
    <t>1147</t>
  </si>
  <si>
    <t>POR TBL OBD 100X50MG</t>
  </si>
  <si>
    <t>NOVALGIN INJEKCE</t>
  </si>
  <si>
    <t>INJ SOL 5X5ML/2.5GM</t>
  </si>
  <si>
    <t>Sulfadiazin, stříbrná sůl, kombinace</t>
  </si>
  <si>
    <t>14877</t>
  </si>
  <si>
    <t>IALUGEN PLUS</t>
  </si>
  <si>
    <t>DRM CRM 1X60GM</t>
  </si>
  <si>
    <t>Takrolimus</t>
  </si>
  <si>
    <t>27312</t>
  </si>
  <si>
    <t>PROTOPIC 0.1% MAST</t>
  </si>
  <si>
    <t>Tianeptin</t>
  </si>
  <si>
    <t>14808</t>
  </si>
  <si>
    <t>COAXIL</t>
  </si>
  <si>
    <t>POR TBL OBD 90X12.5MG</t>
  </si>
  <si>
    <t>67436</t>
  </si>
  <si>
    <t>POR TBL OBD 30X12.5MG</t>
  </si>
  <si>
    <t>Tizanidin</t>
  </si>
  <si>
    <t>16052</t>
  </si>
  <si>
    <t>SIRDALUD 4 MG</t>
  </si>
  <si>
    <t>56847</t>
  </si>
  <si>
    <t>90719</t>
  </si>
  <si>
    <t>TRAMAL INJEKČNÍ ROZTOK 100 MG/2 ML</t>
  </si>
  <si>
    <t>INJ SOL 5X100MG/2ML</t>
  </si>
  <si>
    <t>97442</t>
  </si>
  <si>
    <t>INJ SOL 10X100MG/2ML</t>
  </si>
  <si>
    <t>97445</t>
  </si>
  <si>
    <t>RCT SUP 20X100MG</t>
  </si>
  <si>
    <t>2829</t>
  </si>
  <si>
    <t>TRIAMCINOLON LÉČIVA UNG</t>
  </si>
  <si>
    <t>Tribenosid</t>
  </si>
  <si>
    <t>16461</t>
  </si>
  <si>
    <t>EXCIPIAL U HYDROLOTIO</t>
  </si>
  <si>
    <t>Valsartan a diuretika</t>
  </si>
  <si>
    <t>134281</t>
  </si>
  <si>
    <t>VALSACOMBI 160 MG/12,5 MG</t>
  </si>
  <si>
    <t>134282</t>
  </si>
  <si>
    <t>164887</t>
  </si>
  <si>
    <t>85479</t>
  </si>
  <si>
    <t>*1005</t>
  </si>
  <si>
    <t>*2003</t>
  </si>
  <si>
    <t>*2060</t>
  </si>
  <si>
    <t>*2073</t>
  </si>
  <si>
    <t>Chřipka, inaktivov.vakcína, štěpený virus nebo povrchový ant</t>
  </si>
  <si>
    <t>100085</t>
  </si>
  <si>
    <t>VAXIGRIP</t>
  </si>
  <si>
    <t>INJ SUS 1X0.5ML/DÁV+J</t>
  </si>
  <si>
    <t>94916</t>
  </si>
  <si>
    <t>INJ SOL 5X2ML/15MG</t>
  </si>
  <si>
    <t>191321</t>
  </si>
  <si>
    <t>10224</t>
  </si>
  <si>
    <t>BROMHEXIN 12 KM-KAPKY</t>
  </si>
  <si>
    <t>POR GTT SOL 30ML</t>
  </si>
  <si>
    <t>5476</t>
  </si>
  <si>
    <t>POR TBL FLM 7X10MG</t>
  </si>
  <si>
    <t>28831</t>
  </si>
  <si>
    <t>POR TBL DIS 30X2.5MG</t>
  </si>
  <si>
    <t>180051</t>
  </si>
  <si>
    <t>145422</t>
  </si>
  <si>
    <t>32271</t>
  </si>
  <si>
    <t>76652</t>
  </si>
  <si>
    <t>RCT SUP 12X100MG</t>
  </si>
  <si>
    <t>14807</t>
  </si>
  <si>
    <t>CANESTEN 3</t>
  </si>
  <si>
    <t>VAG CRM 1X20GM+3APL</t>
  </si>
  <si>
    <t>58760</t>
  </si>
  <si>
    <t>TRI-REGOL</t>
  </si>
  <si>
    <t>16465</t>
  </si>
  <si>
    <t>EXCIPIAL MASTNÝ KRÉM</t>
  </si>
  <si>
    <t>14813</t>
  </si>
  <si>
    <t>Olopatadin</t>
  </si>
  <si>
    <t>27557</t>
  </si>
  <si>
    <t>OPATANOL</t>
  </si>
  <si>
    <t>OPH GTT SOL 1X5ML</t>
  </si>
  <si>
    <t>132526</t>
  </si>
  <si>
    <t>HELICID 10</t>
  </si>
  <si>
    <t>100304</t>
  </si>
  <si>
    <t>HIRUDOID</t>
  </si>
  <si>
    <t>DRM GEL 1X40GM</t>
  </si>
  <si>
    <t>100310</t>
  </si>
  <si>
    <t>33333</t>
  </si>
  <si>
    <t>NUTRIDRINK FAT FREE S PŘÍCHUTÍ  JABLKO-HRUŠKA</t>
  </si>
  <si>
    <t>33488</t>
  </si>
  <si>
    <t>NUTRIDRINK PROTEIN S PRICHUTI VANILKOVOU</t>
  </si>
  <si>
    <t>NUTRIDRINK PROTEIN S PŘÍCHUTÍ VANILKOVOU</t>
  </si>
  <si>
    <t>NUTRIDRINK PROTEIN S PRICHUTI COKOLADOVOU</t>
  </si>
  <si>
    <t>29961</t>
  </si>
  <si>
    <t>LYRICA 100 MG</t>
  </si>
  <si>
    <t>Síran hořečnatý</t>
  </si>
  <si>
    <t>MAGNESIUM SULFURICUM BIOTIKA 10%</t>
  </si>
  <si>
    <t>INJ SOL 5X10ML 10%</t>
  </si>
  <si>
    <t>83729</t>
  </si>
  <si>
    <t>GOPTEN 0,5 MG</t>
  </si>
  <si>
    <t>POR CPS DUR 20X0.5MG</t>
  </si>
  <si>
    <t>125598</t>
  </si>
  <si>
    <t>POR TBL FLM 84X160MG</t>
  </si>
  <si>
    <t>125597</t>
  </si>
  <si>
    <t>POR TBL FLM 98X160MG</t>
  </si>
  <si>
    <t>Mitotan</t>
  </si>
  <si>
    <t>28141</t>
  </si>
  <si>
    <t>LYSODREN</t>
  </si>
  <si>
    <t>84128</t>
  </si>
  <si>
    <t>163141</t>
  </si>
  <si>
    <t>BETAXA 20</t>
  </si>
  <si>
    <t>Bimatoprost</t>
  </si>
  <si>
    <t>27543</t>
  </si>
  <si>
    <t>LUMIGAN 0,3 MG/ML</t>
  </si>
  <si>
    <t>OPH GTT SOL 3X3ML</t>
  </si>
  <si>
    <t>Cyproteron a estrogen</t>
  </si>
  <si>
    <t>40416</t>
  </si>
  <si>
    <t>MINERVA</t>
  </si>
  <si>
    <t>120934</t>
  </si>
  <si>
    <t>POR TBL FLM 10X180MG</t>
  </si>
  <si>
    <t>169628</t>
  </si>
  <si>
    <t>POR TBL FLM 98X10MG</t>
  </si>
  <si>
    <t>126920</t>
  </si>
  <si>
    <t>DIENILLE POTAHOVANÁ TABLETA</t>
  </si>
  <si>
    <t>POR TBL FLM 3X21</t>
  </si>
  <si>
    <t>83059</t>
  </si>
  <si>
    <t>CLARINASE REPETABS</t>
  </si>
  <si>
    <t>15419</t>
  </si>
  <si>
    <t>SERTRALIN 50 GENERICON</t>
  </si>
  <si>
    <t>15420</t>
  </si>
  <si>
    <t>SERTRALIN 100 GENERICON</t>
  </si>
  <si>
    <t>15421</t>
  </si>
  <si>
    <t>Vareniklin</t>
  </si>
  <si>
    <t>27855</t>
  </si>
  <si>
    <t>CHAMPIX 0,5 MG + 1 MG</t>
  </si>
  <si>
    <t>POR TBL FLM 11X0.5MG+14X1MG PO</t>
  </si>
  <si>
    <t>POR TBL EFF 10X600MG</t>
  </si>
  <si>
    <t>184708</t>
  </si>
  <si>
    <t>66196</t>
  </si>
  <si>
    <t>POR TBL RET 14X500MG-DOUBLE BL</t>
  </si>
  <si>
    <t>191949</t>
  </si>
  <si>
    <t>Klindamycin, kombinace</t>
  </si>
  <si>
    <t>169741</t>
  </si>
  <si>
    <t>DUAC GEL</t>
  </si>
  <si>
    <t>DRM GEL 50 GM</t>
  </si>
  <si>
    <t>16885</t>
  </si>
  <si>
    <t>AKNECOLOR LIGHT KRÉMPASTA</t>
  </si>
  <si>
    <t>DRM PST 1X30GM 1%</t>
  </si>
  <si>
    <t>32105</t>
  </si>
  <si>
    <t>POR TBL NOB 100X160MG</t>
  </si>
  <si>
    <t>119513</t>
  </si>
  <si>
    <t>POR CPS ETD 98X20MG</t>
  </si>
  <si>
    <t>167379</t>
  </si>
  <si>
    <t>TEMOMEDAC 140 MG</t>
  </si>
  <si>
    <t>POR CPS DUR 5X140MG</t>
  </si>
  <si>
    <t>Venlafaxin</t>
  </si>
  <si>
    <t>Jiná střevní antiinfektiva</t>
  </si>
  <si>
    <t>POR TBL FLM 20X250MG</t>
  </si>
  <si>
    <t>Protiprůjmové mikroorganismy</t>
  </si>
  <si>
    <t>107585</t>
  </si>
  <si>
    <t>MUTAFLOR</t>
  </si>
  <si>
    <t>POR CPS ETD 100X100MG</t>
  </si>
  <si>
    <t>48577</t>
  </si>
  <si>
    <t>POR TBL NOB 20X100MG</t>
  </si>
  <si>
    <t>107234</t>
  </si>
  <si>
    <t>192247</t>
  </si>
  <si>
    <t>AMBROBENE 75 MG</t>
  </si>
  <si>
    <t>17166</t>
  </si>
  <si>
    <t>BELOSALIC</t>
  </si>
  <si>
    <t>98034</t>
  </si>
  <si>
    <t>Fenylefrin</t>
  </si>
  <si>
    <t>107368</t>
  </si>
  <si>
    <t>HUMEX NOSNÍ KAPKY</t>
  </si>
  <si>
    <t>NAS GTT SOL 1X15ML</t>
  </si>
  <si>
    <t>Hydrokortison-butyrát</t>
  </si>
  <si>
    <t>62047</t>
  </si>
  <si>
    <t>LOCOID LIPOCREAM 0,1%</t>
  </si>
  <si>
    <t>LOCOID 0,1%</t>
  </si>
  <si>
    <t>Kombinace levothyroxinu a liothyroninu</t>
  </si>
  <si>
    <t>3875</t>
  </si>
  <si>
    <t>THYREOTOM</t>
  </si>
  <si>
    <t>POR TBL NOB 60X50RG</t>
  </si>
  <si>
    <t>3645</t>
  </si>
  <si>
    <t>DIMEXOL</t>
  </si>
  <si>
    <t>Přípravky pro léčbu bradavic a kuřích ok</t>
  </si>
  <si>
    <t>60890</t>
  </si>
  <si>
    <t>VERRUMAL</t>
  </si>
  <si>
    <t>DRM SOL 1X13ML</t>
  </si>
  <si>
    <t>1142653</t>
  </si>
  <si>
    <t>APO-ZOLPIDEM 10 MG</t>
  </si>
  <si>
    <t>45387</t>
  </si>
  <si>
    <t>MAXIS COMFORT  A-D</t>
  </si>
  <si>
    <t>45389</t>
  </si>
  <si>
    <t>PUNČOCHY KOMPRESNÍ STEHENNÍ              II.K.T.</t>
  </si>
  <si>
    <t>MAXIS COMFORT  A-G</t>
  </si>
  <si>
    <t>45764</t>
  </si>
  <si>
    <t>MAXIS B /BRILANT/   A-G SAMODRŽÍCÍ S LEMEM</t>
  </si>
  <si>
    <t>Antibiotika v kombinaci s ostatními léčivy</t>
  </si>
  <si>
    <t>1077</t>
  </si>
  <si>
    <t>OPHTHALMO-FRAMYKOIN COMP.</t>
  </si>
  <si>
    <t>TENORMIN 50</t>
  </si>
  <si>
    <t>65389</t>
  </si>
  <si>
    <t>TENORMIN 100</t>
  </si>
  <si>
    <t>Atenolol a thiazidy</t>
  </si>
  <si>
    <t>45011</t>
  </si>
  <si>
    <t>POR TBL FLM 6X500MG</t>
  </si>
  <si>
    <t>41155</t>
  </si>
  <si>
    <t>66263</t>
  </si>
  <si>
    <t>46621</t>
  </si>
  <si>
    <t>Ekonazol</t>
  </si>
  <si>
    <t>146803</t>
  </si>
  <si>
    <t>GYNO-PEVARYL 150</t>
  </si>
  <si>
    <t>VAG SUP 3X150MG</t>
  </si>
  <si>
    <t>97513</t>
  </si>
  <si>
    <t>AKNEMYCIN 2000</t>
  </si>
  <si>
    <t>DRM UNG 1X25GM/500MG</t>
  </si>
  <si>
    <t>100023</t>
  </si>
  <si>
    <t>AKNEMYCIN</t>
  </si>
  <si>
    <t>DRM SOL 1X50ML/1GM LAG II</t>
  </si>
  <si>
    <t>Fentermin</t>
  </si>
  <si>
    <t>97374</t>
  </si>
  <si>
    <t>ADIPEX RETARD</t>
  </si>
  <si>
    <t>POR CPS RML 100X15MG</t>
  </si>
  <si>
    <t>Fytofarmaka a živočišné produkty (česká ATC skupina)</t>
  </si>
  <si>
    <t>97557</t>
  </si>
  <si>
    <t>LINDYNETTE 20</t>
  </si>
  <si>
    <t>100014</t>
  </si>
  <si>
    <t>IBALGIN 200</t>
  </si>
  <si>
    <t>POR TBL FLM 24X200MG</t>
  </si>
  <si>
    <t>32018</t>
  </si>
  <si>
    <t>127504</t>
  </si>
  <si>
    <t>LETROZOL TEVA 2,5 MG POTAHOVANÉ TABLETY</t>
  </si>
  <si>
    <t>LETROZOL MYLAN 2,5 MG POTAHOVANÉ TABLETY</t>
  </si>
  <si>
    <t>EUTHYROX 100 MIKROGRAMU</t>
  </si>
  <si>
    <t>140082</t>
  </si>
  <si>
    <t>SALOFALK 1 G ČÍPKY</t>
  </si>
  <si>
    <t>RCT SUP 30X1GM</t>
  </si>
  <si>
    <t>124106</t>
  </si>
  <si>
    <t>58137</t>
  </si>
  <si>
    <t>POR TBL OBD 1X21</t>
  </si>
  <si>
    <t>46489</t>
  </si>
  <si>
    <t>DISOPHROL REPETABS</t>
  </si>
  <si>
    <t>POR TBL PRO 8</t>
  </si>
  <si>
    <t>125641</t>
  </si>
  <si>
    <t>3378</t>
  </si>
  <si>
    <t>BISEPTOL 120</t>
  </si>
  <si>
    <t>POR TBL NOB 20X120MG</t>
  </si>
  <si>
    <t>167375</t>
  </si>
  <si>
    <t>TEMOMEDAC 20 MG</t>
  </si>
  <si>
    <t>POR CPS DUR 5X20MG</t>
  </si>
  <si>
    <t>12687</t>
  </si>
  <si>
    <t>Vaginální kroužek s progestinem a estrogenem</t>
  </si>
  <si>
    <t>120188</t>
  </si>
  <si>
    <t>NUVARING 0,120 MG/0,015 MG ZA 24 HODIN, VAGINÁLNÍ INZERT</t>
  </si>
  <si>
    <t>VAG INS 3</t>
  </si>
  <si>
    <t>86760</t>
  </si>
  <si>
    <t>PRONTOSAN 400416</t>
  </si>
  <si>
    <t>STERILNÍ LAHVIČKA 350ML,1KS</t>
  </si>
  <si>
    <t>80194</t>
  </si>
  <si>
    <t>KRYTÍ MŘÍŽKA SILIKONOVÁ MEPITEL</t>
  </si>
  <si>
    <t>7,5X10CM,NEADHERENTNÍ K RÁNĚ,10KS</t>
  </si>
  <si>
    <t>63875</t>
  </si>
  <si>
    <t>BANDÁŽ BEDERNÍ ÚPLETOVÁ S VÝZTUHAMI</t>
  </si>
  <si>
    <t>LUMBAMED BASIC, 5 VELIKOSTÍ</t>
  </si>
  <si>
    <t>Norethisteron a estrogen</t>
  </si>
  <si>
    <t>46646</t>
  </si>
  <si>
    <t>ACTIVELLE</t>
  </si>
  <si>
    <t>Standardní lůžková péče</t>
  </si>
  <si>
    <t>Všeobecná ambulance</t>
  </si>
  <si>
    <t>Přehled plnění PL - Preskripce léčivých přípravků dle objemu Kč mimo PL</t>
  </si>
  <si>
    <t>L02BG04 - Letrozol</t>
  </si>
  <si>
    <t>N02AE01 - Buprenorfin</t>
  </si>
  <si>
    <t>N06AB05 - Paroxetin</t>
  </si>
  <si>
    <t>R03AC13 - Formoterol</t>
  </si>
  <si>
    <t>B01AF01 - N/A</t>
  </si>
  <si>
    <t>L01AX03 - Temozolomid</t>
  </si>
  <si>
    <t>L03AB04 - Interferon alfa-2a</t>
  </si>
  <si>
    <t>C10AA01 - Simvastatin</t>
  </si>
  <si>
    <t>A02BC05 - Esomeprazol</t>
  </si>
  <si>
    <t>L02BG06 - Exemestan</t>
  </si>
  <si>
    <t>L01AX03</t>
  </si>
  <si>
    <t>L02BG04</t>
  </si>
  <si>
    <t>L03AB04</t>
  </si>
  <si>
    <t>C10AA01</t>
  </si>
  <si>
    <t>N02AE01</t>
  </si>
  <si>
    <t>N06AB05</t>
  </si>
  <si>
    <t>A02BC05</t>
  </si>
  <si>
    <t>L02BG06</t>
  </si>
  <si>
    <t>R03AC13</t>
  </si>
  <si>
    <t>B01AF01</t>
  </si>
  <si>
    <t>50115020</t>
  </si>
  <si>
    <t>Diagnostika (132 03 001)</t>
  </si>
  <si>
    <t>50115050</t>
  </si>
  <si>
    <t>502 SZM obvazový (112 02 040)</t>
  </si>
  <si>
    <t>50115060</t>
  </si>
  <si>
    <t>503 SZM ostatní zdravotnický (112 02 100)</t>
  </si>
  <si>
    <t>50115010</t>
  </si>
  <si>
    <t>504 SZM rentgenový (112 02 010)</t>
  </si>
  <si>
    <t>50115040</t>
  </si>
  <si>
    <t>505 SZM laboratorní sklo a materiál (112 02 140)</t>
  </si>
  <si>
    <t>50115070</t>
  </si>
  <si>
    <t>513 SZM katetry, stenty, porty (112 02 101)</t>
  </si>
  <si>
    <t>50115063</t>
  </si>
  <si>
    <t>528 SZM sety (112 02 105)</t>
  </si>
  <si>
    <t>50115064</t>
  </si>
  <si>
    <t>529 SZM šicí materiál (112 02 106)</t>
  </si>
  <si>
    <t>50115065</t>
  </si>
  <si>
    <t>530 SZM jehly (112 02 107)</t>
  </si>
  <si>
    <t>50115067</t>
  </si>
  <si>
    <t>532 SZM Rukavice (112 02 108)</t>
  </si>
  <si>
    <t>ZA004</t>
  </si>
  <si>
    <t>Obinadlo pruban č.  5 4273051</t>
  </si>
  <si>
    <t>ZA315</t>
  </si>
  <si>
    <t>Kompresa NT   5 x  5 cm / 2 ks sterilní 26501</t>
  </si>
  <si>
    <t>ZA316</t>
  </si>
  <si>
    <t>Krytí mepitel 7,5 x 10 cm bal. á 10 ks 290710</t>
  </si>
  <si>
    <t>ZA320</t>
  </si>
  <si>
    <t>Kompresa gáza 5 x 5 cm / 100 ks nest. 06001</t>
  </si>
  <si>
    <t>ZA331</t>
  </si>
  <si>
    <t>Obinadlo fixa crep 10 cm x 4 m 1323100104</t>
  </si>
  <si>
    <t>ZA413</t>
  </si>
  <si>
    <t>Kompresa gáza 10 cm x 10 cm / 100 ks 17 nití, 8 vrstev 06003</t>
  </si>
  <si>
    <t>ZA416</t>
  </si>
  <si>
    <t>Krytí mastný tyl grassolind neutral 10 x 10 cm bal. á 10 ks 4993147</t>
  </si>
  <si>
    <t>ZA423</t>
  </si>
  <si>
    <t>Obinadlo elastické idealtex 12 cm x 5 m 9310633</t>
  </si>
  <si>
    <t>ZA446</t>
  </si>
  <si>
    <t>Vata buničitá přířezy 20 x 30 cm 1230200129</t>
  </si>
  <si>
    <t>ZA447</t>
  </si>
  <si>
    <t>Vata obvazová 200 g nesterilní skládaná 1102352</t>
  </si>
  <si>
    <t>ZA451</t>
  </si>
  <si>
    <t>Náplast omniplast 5 cm x 9,2 m 9004540 (900429)</t>
  </si>
  <si>
    <t>ZA452</t>
  </si>
  <si>
    <t>Kompresa vliwazel 10 x 10  nesterilní 30430</t>
  </si>
  <si>
    <t>ZA453</t>
  </si>
  <si>
    <t>Kompresa vliwazel 10 x 20 nesterilní 30431</t>
  </si>
  <si>
    <t>ZA463</t>
  </si>
  <si>
    <t>Kompresa NT 10 x 20 cm / 2 ks sterilní 26620</t>
  </si>
  <si>
    <t>ZA464</t>
  </si>
  <si>
    <t>Kompresa NT 10 x 10 cm / 2 ks sterilní 26520</t>
  </si>
  <si>
    <t>ZA478</t>
  </si>
  <si>
    <t>Krytí actisorb plus 10,5 x 10,5 cm bal. á 10 ks SYSMAP105_1/5</t>
  </si>
  <si>
    <t>ZA509</t>
  </si>
  <si>
    <t>Náplast tegaderm 8,5 cm x 7,0 cm bal. á 100 ks s výřezem 1633W</t>
  </si>
  <si>
    <t>ZA521</t>
  </si>
  <si>
    <t>Kompresa vliwazel 20 x 20 nesterilní 30434</t>
  </si>
  <si>
    <t>ZA530</t>
  </si>
  <si>
    <t>Vložky hygienické samu 7162212</t>
  </si>
  <si>
    <t>ZA537</t>
  </si>
  <si>
    <t>Krytí mepilex heel 13 x 20 cm bal. á 5 ks 288100-01</t>
  </si>
  <si>
    <t>ZA544</t>
  </si>
  <si>
    <t>Krytí inadine nepřilnavé 5,0 x 5,0 cm 1/10 SYS01481EE</t>
  </si>
  <si>
    <t>ZA547</t>
  </si>
  <si>
    <t>Krytí inadine nepřilnavé 9,5 x 9,5 cm 1/10 SYS01512EE</t>
  </si>
  <si>
    <t>ZA562</t>
  </si>
  <si>
    <t>Náplast cosmopor i. v. 6 x 8 cm 9008054</t>
  </si>
  <si>
    <t>ZA575</t>
  </si>
  <si>
    <t>Mediset pro žilní katetrizaci-basic 4552732</t>
  </si>
  <si>
    <t>ZA576</t>
  </si>
  <si>
    <t>Mediset pro močovou katetriz. á 20 ks 4552710</t>
  </si>
  <si>
    <t>ZA593</t>
  </si>
  <si>
    <t>Tampon sterilní stáčený 20 x 20 cm   / 5 ks 28003</t>
  </si>
  <si>
    <t>ZA595</t>
  </si>
  <si>
    <t>Náplast tegaderm 6,0 cm x 7,0 cm bal. á 100 ks s výřezem 1623W</t>
  </si>
  <si>
    <t>ZA643</t>
  </si>
  <si>
    <t>Kompresa vliwasoft 10 x 20 nesterilní á 100 ks 12070</t>
  </si>
  <si>
    <t>ZB084</t>
  </si>
  <si>
    <t>Náplast transpore 2,50 cm x 9,14 m 1527-1</t>
  </si>
  <si>
    <t>ZC100</t>
  </si>
  <si>
    <t>Vata buničitá dělená 2 role / 500 ks 40 x 50 mm 1230200310</t>
  </si>
  <si>
    <t>ZC333</t>
  </si>
  <si>
    <t>Krytí mastný tyl s vaselinou 10 x 10 cm 0311</t>
  </si>
  <si>
    <t>ZC334</t>
  </si>
  <si>
    <t>Krytí mastný tyl s vaselinou 5 x  5 cm 0300</t>
  </si>
  <si>
    <t>ZC550</t>
  </si>
  <si>
    <t>Krytí mepilex silikonový Ag 10 x 10 cm bal. á 5 ks 287110-00</t>
  </si>
  <si>
    <t>ZD102</t>
  </si>
  <si>
    <t>Náplast cosmos strip 6 cm x 2 cm  (náhrada za náplast curity) 5302951</t>
  </si>
  <si>
    <t>ZD103</t>
  </si>
  <si>
    <t>Náplast omniplast   2,5 cm x 9,2 m 9004530</t>
  </si>
  <si>
    <t>ZD111</t>
  </si>
  <si>
    <t>Náplast omnifix E 5 cm x 10 m 9006493</t>
  </si>
  <si>
    <t>ZD633</t>
  </si>
  <si>
    <t>Krytí mepilex border sacrum 18 x 18 cm bal. á 5 ks 282000-01</t>
  </si>
  <si>
    <t>ZD934</t>
  </si>
  <si>
    <t>Obinadlo elastické idealflex krátkotažné 12 cm x 5 m bal. á 10 ks 9313241</t>
  </si>
  <si>
    <t>ZE108</t>
  </si>
  <si>
    <t>Krytí mepilex lite 10 x 10 cm bal. á 10 ks 284100-01</t>
  </si>
  <si>
    <t>ZH012</t>
  </si>
  <si>
    <t>Náplast micropore 2,50 cm x 5,00 m 840W</t>
  </si>
  <si>
    <t>ZK405</t>
  </si>
  <si>
    <t>Gelitaspon standard 80 x 50 mm x 10 mm bal. á 10 ks 2107861</t>
  </si>
  <si>
    <t>ZA471</t>
  </si>
  <si>
    <t>Náplast curaplast poinjekční bal. á 250 ks 30625</t>
  </si>
  <si>
    <t>ZL663</t>
  </si>
  <si>
    <t>Krytí mastný tyl pharmatull 10 x 10 cm bal. á 10 ks P-Tull 1010</t>
  </si>
  <si>
    <t>ZE280</t>
  </si>
  <si>
    <t>Krytí melgisorb alginátové 5 x   5 cm bal. á 10 ks 250600-00</t>
  </si>
  <si>
    <t>ZL662</t>
  </si>
  <si>
    <t>Krytí mastný tyl pharmatull   5 x   5 cm bal. á 10 ks P-Tull 5050</t>
  </si>
  <si>
    <t>ZA727</t>
  </si>
  <si>
    <t>Kontejner 30 ml sterilní 331690251750</t>
  </si>
  <si>
    <t>ZA728</t>
  </si>
  <si>
    <t>Lopatka lékařská nesterilní 1320100655</t>
  </si>
  <si>
    <t>ZA737</t>
  </si>
  <si>
    <t>Filtr mini spike modrý 4550234</t>
  </si>
  <si>
    <t>ZA763</t>
  </si>
  <si>
    <t>Pohár na moč 250 ml UH 712253</t>
  </si>
  <si>
    <t>ZA787</t>
  </si>
  <si>
    <t>Stříkačka injekční 10 ml 4606108V</t>
  </si>
  <si>
    <t>ZA788</t>
  </si>
  <si>
    <t>Stříkačka injekční 20 ml 4606205V</t>
  </si>
  <si>
    <t>ZA789</t>
  </si>
  <si>
    <t>Stříkačka injekční   2 ml 4606027V</t>
  </si>
  <si>
    <t>ZA790</t>
  </si>
  <si>
    <t>Stříkačka injekční   5 ml 4606051V</t>
  </si>
  <si>
    <t>ZA791</t>
  </si>
  <si>
    <t>Stříkačka janett 140-160 ml MED114408</t>
  </si>
  <si>
    <t>ZA812</t>
  </si>
  <si>
    <t>Uzávěr do katetrů 4435001</t>
  </si>
  <si>
    <t>ZA964</t>
  </si>
  <si>
    <t>Stříkačka janett 60 ml vyplachovací MRG564</t>
  </si>
  <si>
    <t>ZB103</t>
  </si>
  <si>
    <t>Láhev k odsávačce flovac 2l hadice 1,8 m 000-036-021</t>
  </si>
  <si>
    <t>ZB117</t>
  </si>
  <si>
    <t>Lanceta haemolance modrá, á 150 ks, DIS7575</t>
  </si>
  <si>
    <t>ZB173</t>
  </si>
  <si>
    <t>Maska kyslíková dospělá s hadičkou H-103013</t>
  </si>
  <si>
    <t>ZB231</t>
  </si>
  <si>
    <t>Pinzeta anatomická 14 cm P00894</t>
  </si>
  <si>
    <t>ZB249</t>
  </si>
  <si>
    <t>Sáček močový 2000 ml s křížovou výpustí sterilní ZAR-TNU201601</t>
  </si>
  <si>
    <t>ZB597</t>
  </si>
  <si>
    <t>Hadička spojovací HS 3,0 x 150LL 606321</t>
  </si>
  <si>
    <t>ZB662</t>
  </si>
  <si>
    <t>Konektor bezjehlový maxplus 7 denní 7010003</t>
  </si>
  <si>
    <t>ZB755</t>
  </si>
  <si>
    <t>Zkumavka 1 ml K3 edta fialová 454034</t>
  </si>
  <si>
    <t>ZB756</t>
  </si>
  <si>
    <t>Zkumavka 3 ml K3 edta fialová 454086</t>
  </si>
  <si>
    <t>ZB757</t>
  </si>
  <si>
    <t>Zkumavka 6 ml K3 edta fialová 456036</t>
  </si>
  <si>
    <t>ZB759</t>
  </si>
  <si>
    <t>Zkumavka červená 8 ml gel 455071</t>
  </si>
  <si>
    <t>ZB762</t>
  </si>
  <si>
    <t>Zkumavka červená 6 ml 456092</t>
  </si>
  <si>
    <t>ZB764</t>
  </si>
  <si>
    <t>Zkumavka zelená 4 ml 454051</t>
  </si>
  <si>
    <t>ZB768</t>
  </si>
  <si>
    <t>Jehla vakuová 216/38 mm zelená 450076</t>
  </si>
  <si>
    <t>ZB769</t>
  </si>
  <si>
    <t>Jehla vakuová 206/38 mm žlutá 450077</t>
  </si>
  <si>
    <t>ZB770</t>
  </si>
  <si>
    <t>Držák jehly excentrický Holdex 450263</t>
  </si>
  <si>
    <t>ZB771</t>
  </si>
  <si>
    <t>Držák jehly základní 450201</t>
  </si>
  <si>
    <t>ZB772</t>
  </si>
  <si>
    <t>Přechodka adaptér luer 450070</t>
  </si>
  <si>
    <t>ZB774</t>
  </si>
  <si>
    <t>Zkumavka červená 5 ml gel 456071</t>
  </si>
  <si>
    <t>ZB775</t>
  </si>
  <si>
    <t>Zkumavka koagulace 4 ml modrá 454328</t>
  </si>
  <si>
    <t>ZB780</t>
  </si>
  <si>
    <t>Kontejner 120 ml sterilní 331690250350</t>
  </si>
  <si>
    <t>ZB893</t>
  </si>
  <si>
    <t>Stříkačka inzulinová omnican 0,5 ml 100j s jehlou 30 G 9151125S</t>
  </si>
  <si>
    <t>ZB949</t>
  </si>
  <si>
    <t>Pinzeta UH sterilní HAR999565</t>
  </si>
  <si>
    <t>ZC498</t>
  </si>
  <si>
    <t>Držák močových sáčků UH 800800100</t>
  </si>
  <si>
    <t>ZC769</t>
  </si>
  <si>
    <t>Hadička spojovací HS 1,8 x 450LL 606301</t>
  </si>
  <si>
    <t>ZC863</t>
  </si>
  <si>
    <t>Hadička spojovací HS 1,8 x 1800LL 606304</t>
  </si>
  <si>
    <t>ZC981</t>
  </si>
  <si>
    <t>Kanyla TS 8,0 bez manžety 100/811/080</t>
  </si>
  <si>
    <t>ZD808</t>
  </si>
  <si>
    <t>Kanyla vasofix 22G modrá safety 4269098S-01</t>
  </si>
  <si>
    <t>ZD809</t>
  </si>
  <si>
    <t>Kanyla vasofix 20G růžová safety 4269110S-01</t>
  </si>
  <si>
    <t>ZD903</t>
  </si>
  <si>
    <t>Kontejner+lopatka 30 ml nesterilní 331690251330</t>
  </si>
  <si>
    <t>ZE159</t>
  </si>
  <si>
    <t>Nádoba na kontaminovaný odpad 2 l 15-0003</t>
  </si>
  <si>
    <t>ZF159</t>
  </si>
  <si>
    <t>Nádoba na kontaminovaný odpad 1 l 15-0002</t>
  </si>
  <si>
    <t>ZF233</t>
  </si>
  <si>
    <t>Stříkačka arteriální 3 ml line-draw L/S á 200 ks 4043E</t>
  </si>
  <si>
    <t>ZF973</t>
  </si>
  <si>
    <t>Hadička tlaková spojovací unicath 1,5 x 25 cm LL na obou koncích male-male bal. á 40 ks PN 1202</t>
  </si>
  <si>
    <t>ZG515</t>
  </si>
  <si>
    <t>Zkumavka močová vacuette 10,5 ml bal. á 50 ks 331980455007</t>
  </si>
  <si>
    <t>ZH168</t>
  </si>
  <si>
    <t>Stříkačka tuberkulin 1 ml KD-JECT III 831786</t>
  </si>
  <si>
    <t>ZH491</t>
  </si>
  <si>
    <t>Stříkačka 50 - 60 ml LL MRG00711</t>
  </si>
  <si>
    <t>ZH493</t>
  </si>
  <si>
    <t>Katetr močový foley CH16 180605-000160</t>
  </si>
  <si>
    <t>ZH546</t>
  </si>
  <si>
    <t>Flocare infinity pack set mobile 2778307</t>
  </si>
  <si>
    <t>ZH816</t>
  </si>
  <si>
    <t>Katetr močový foley CH14 180605-000140</t>
  </si>
  <si>
    <t>ZH817</t>
  </si>
  <si>
    <t>Katetr močový foley CH18 180605-000180</t>
  </si>
  <si>
    <t>ZH818</t>
  </si>
  <si>
    <t>Katetr močový foley CH20 180605-000200</t>
  </si>
  <si>
    <t>ZH845</t>
  </si>
  <si>
    <t>Tyčinka vatová medcomfort + glyc. citónová příchuť bal. á 75 ks 09157-100</t>
  </si>
  <si>
    <t>ZI179</t>
  </si>
  <si>
    <t>Zkumavka s mediem+ flovakovaný tampon eSwab růžový 490CE.A</t>
  </si>
  <si>
    <t>ZI180</t>
  </si>
  <si>
    <t>Zkumavka s mediem+ flovakovaný tampon eSwab minitip oranžový 491CE.A</t>
  </si>
  <si>
    <t>ZI182</t>
  </si>
  <si>
    <t>Zkumavka + aplikátor s chem.stabilizátorem UriSwab žlutá 802CE.A</t>
  </si>
  <si>
    <t>ZI436</t>
  </si>
  <si>
    <t>Brýle kyslíkové SOFT H-103106</t>
  </si>
  <si>
    <t>ZJ312</t>
  </si>
  <si>
    <t>Sonda žaludeční CH16 1200 mm s RTG linkou bal. á 50 ks 412016</t>
  </si>
  <si>
    <t>ZJ569</t>
  </si>
  <si>
    <t>Proužky Accu-Check senzor komfort Pro Control á 50 ks 04927290</t>
  </si>
  <si>
    <t>ZJ695</t>
  </si>
  <si>
    <t>Sonda žaludeční CH14 1200 mm s RTG linkou bal. á 50 ks 412014</t>
  </si>
  <si>
    <t>ZK799</t>
  </si>
  <si>
    <t>Zátka combi červená 4495101</t>
  </si>
  <si>
    <t>ZK884</t>
  </si>
  <si>
    <t>Kohout trojcestný discofix modrý 4095111</t>
  </si>
  <si>
    <t>ZK979</t>
  </si>
  <si>
    <t>Cévka odsávací CH18 s přerušovačem sání P01177a</t>
  </si>
  <si>
    <t>ZA364</t>
  </si>
  <si>
    <t>Sáček kolostomický draina S mini á 30 ks H08560U</t>
  </si>
  <si>
    <t>ZK634</t>
  </si>
  <si>
    <t>Elektroda defibrilační Lifepak EDC-2015</t>
  </si>
  <si>
    <t>ZL688</t>
  </si>
  <si>
    <t>Proužky Accu-Check Inform IIStrip 50 EU1 á 50 ks 05942861</t>
  </si>
  <si>
    <t>ZL689</t>
  </si>
  <si>
    <t>Roztok Accu-Check Performa Int´l Controls 1+2 level 04861736</t>
  </si>
  <si>
    <t>ZL781</t>
  </si>
  <si>
    <t>Konektor bezjehlový K-NECT 7 denní M79400845</t>
  </si>
  <si>
    <t>ZF902</t>
  </si>
  <si>
    <t>Nůžky chirurgické rovné hrotnaté 16,5 cm B397113920006</t>
  </si>
  <si>
    <t>ZC703</t>
  </si>
  <si>
    <t>Jehelec P01238</t>
  </si>
  <si>
    <t>ZC048</t>
  </si>
  <si>
    <t>Miska třecí drsná 211a/0 6,0 cm 641331211000</t>
  </si>
  <si>
    <t>ZC052</t>
  </si>
  <si>
    <t>Tlouček drsný 24 x 115 mm 641331213100</t>
  </si>
  <si>
    <t>ZD533</t>
  </si>
  <si>
    <t>Port polysulfon-titanový nízkoprof.21-4083-24</t>
  </si>
  <si>
    <t>ZE027</t>
  </si>
  <si>
    <t>Katetr CVC 1 lumen certofix mono 330 4160282E</t>
  </si>
  <si>
    <t>ZA715</t>
  </si>
  <si>
    <t>Set infuzní intrafix 4062957</t>
  </si>
  <si>
    <t>ZB209</t>
  </si>
  <si>
    <t>Set transfúzní BLLP pro přetlakovou transfuzi bez vzdušného filtru hemomed 05123</t>
  </si>
  <si>
    <t>ZG559</t>
  </si>
  <si>
    <t>Set na břišní punkci linemed 06820</t>
  </si>
  <si>
    <t>ZD423</t>
  </si>
  <si>
    <t>Šití silon monofil 4/0 EP 1,5 blue bal. á 24 ks SM 2061</t>
  </si>
  <si>
    <t>ZA360</t>
  </si>
  <si>
    <t>Jehla sterican 0,5 x 25 mm oranžová 9186158</t>
  </si>
  <si>
    <t>ZA833</t>
  </si>
  <si>
    <t>Jehla injekční 0,8 x   40 mm zelená 4657527</t>
  </si>
  <si>
    <t>ZA834</t>
  </si>
  <si>
    <t>Jehla injekční 0,7 x   40 mm černá 4660021</t>
  </si>
  <si>
    <t>ZB556</t>
  </si>
  <si>
    <t>Jehla injekční 1,2 x   40 mm růžová 4665120</t>
  </si>
  <si>
    <t>ZB854</t>
  </si>
  <si>
    <t>Jehla surecan 90°G20 žlutá zahnutá 4439945</t>
  </si>
  <si>
    <t>ZD370</t>
  </si>
  <si>
    <t>Rukavice nitril promedica bez p.M á 100 ks 98897</t>
  </si>
  <si>
    <t>ZI757</t>
  </si>
  <si>
    <t>Rukavice vinyl bez p. S á 100 ks EFEKTVR02</t>
  </si>
  <si>
    <t>ZI758</t>
  </si>
  <si>
    <t>Rukavice vinyl bez p. M á 100 ks EFEKTVR03</t>
  </si>
  <si>
    <t>ZK473</t>
  </si>
  <si>
    <t>Rukavice operační latexové s pudrem ansell medigrip plus vel. 6,0 302922</t>
  </si>
  <si>
    <t>ZK475</t>
  </si>
  <si>
    <t>Rukavice operační latexové s pudrem ansell medigrip plus vel. 7,0 302924</t>
  </si>
  <si>
    <t>ZK476</t>
  </si>
  <si>
    <t>Rukavice operační latexové s pudrem ansell medigrip plus vel. 7,5 302925</t>
  </si>
  <si>
    <t>ZK477</t>
  </si>
  <si>
    <t>Rukavice operační latexové s pudrem ansell medigrip plus vel. 8,0 302926</t>
  </si>
  <si>
    <t>ZK478</t>
  </si>
  <si>
    <t>Rukavice operační latexové s pudrem ansell medigrip plus vel. 8,5 302927</t>
  </si>
  <si>
    <t>ZK483</t>
  </si>
  <si>
    <t>Rukavice operační latexové bez pudru ortpedic vel. 7,5 5788204</t>
  </si>
  <si>
    <t>ZL884</t>
  </si>
  <si>
    <t>Rukavice operační medigrip s pudrem vel. 8,0 bal. á 50 párů 303366</t>
  </si>
  <si>
    <t>ZL948</t>
  </si>
  <si>
    <t>Rukavice nitril promedica bez p. M bílé 6N á 100 ks 9399W3</t>
  </si>
  <si>
    <t>803610</t>
  </si>
  <si>
    <t>-Diagnostická souprava ABO set monoklonální na 30 1536</t>
  </si>
  <si>
    <t>803929</t>
  </si>
  <si>
    <t>-Bactec Plus Aerobic 442192</t>
  </si>
  <si>
    <t>803930</t>
  </si>
  <si>
    <t>-Bactec Plus Anaerobic 442193</t>
  </si>
  <si>
    <t>340409</t>
  </si>
  <si>
    <t>ROZTOK K VÝPLACHŮM ÚSTNí DUTINY CAPHOSOL, MAXIMÁLN AMPULE 15 ML X 60</t>
  </si>
  <si>
    <t>988647</t>
  </si>
  <si>
    <t>ZA318</t>
  </si>
  <si>
    <t>Náplast transpore 1,25 cm x 9,14 m 1527-0</t>
  </si>
  <si>
    <t>ZA338</t>
  </si>
  <si>
    <t>Obinadlo hydrofilní   6 cm x   5 m 13005</t>
  </si>
  <si>
    <t>ZA339</t>
  </si>
  <si>
    <t>Obinadlo hydrofilní   8 cm x   5 m 13006</t>
  </si>
  <si>
    <t>ZA424</t>
  </si>
  <si>
    <t>Obinadlo elastické idealtex 14 cm x 5 m 9310643</t>
  </si>
  <si>
    <t>ZA507</t>
  </si>
  <si>
    <t>Náplast tegaderm 8,5 cm x 10,5 cm bal. á 50 ks s výřezem 1635W</t>
  </si>
  <si>
    <t>ZA540</t>
  </si>
  <si>
    <t>Náplast omnifix E 15 cm x 10 m 9006513</t>
  </si>
  <si>
    <t>ZB404</t>
  </si>
  <si>
    <t>Náplast cosmos 8 cm x 1m 5403353</t>
  </si>
  <si>
    <t>ZC854</t>
  </si>
  <si>
    <t xml:space="preserve">Kompresa NT 7,5 x 7,5 cm / 2 ks sterilní 26510 </t>
  </si>
  <si>
    <t>ZC885</t>
  </si>
  <si>
    <t>Náplast omnifix E 10 cm x 10 m 900650</t>
  </si>
  <si>
    <t>ZF351</t>
  </si>
  <si>
    <t>Náplast transpore bílá 1,25 cm x 9,14 m bal. á 24 ks 1534-0</t>
  </si>
  <si>
    <t>ZI599</t>
  </si>
  <si>
    <t>Náplast curapor 10 x   8 cm 22121 ( náhrada za cosmopor )</t>
  </si>
  <si>
    <t>ZI600</t>
  </si>
  <si>
    <t>Náplast curapor 10 x 15 cm 22122 ( náhrada za cosmopor )</t>
  </si>
  <si>
    <t>ZA437</t>
  </si>
  <si>
    <t>Obinadlo pruban č.14 427314</t>
  </si>
  <si>
    <t>ZA733</t>
  </si>
  <si>
    <t>Mandren modrý 4215095</t>
  </si>
  <si>
    <t>ZA831</t>
  </si>
  <si>
    <t>Rourka rektální CH20, délka 40 cm 19-20.100</t>
  </si>
  <si>
    <t>ZB424</t>
  </si>
  <si>
    <t>Elektroda EKG H34SG 31.1946.21</t>
  </si>
  <si>
    <t>ZC074</t>
  </si>
  <si>
    <t>Nebulizátor Typ 753 pro dospělé 01.000.08.753</t>
  </si>
  <si>
    <t>ZC506</t>
  </si>
  <si>
    <t>Kompresa NT 10 x 10 cm / 5 ks sterilní 1325020275</t>
  </si>
  <si>
    <t>ZC798</t>
  </si>
  <si>
    <t>Fonendoskop oboustranný KVS-30L</t>
  </si>
  <si>
    <t>ZC906</t>
  </si>
  <si>
    <t>Škrtidlo se sponou KVS25500</t>
  </si>
  <si>
    <t>ZF018</t>
  </si>
  <si>
    <t>Kanyla vasofix 16G šedá safety 4269179S-01</t>
  </si>
  <si>
    <t>ZK977</t>
  </si>
  <si>
    <t>Cévka odsávací CH14 s přerušovačem sání P01173a</t>
  </si>
  <si>
    <t>ZK978</t>
  </si>
  <si>
    <t>Cévka odsávací CH16 s přerušovačem sání P01175a</t>
  </si>
  <si>
    <t>ZJ632</t>
  </si>
  <si>
    <t>Fonendoskop červený bexatec high quality D690022</t>
  </si>
  <si>
    <t>ZA832</t>
  </si>
  <si>
    <t>Jehla injekční 0,9 x   40 mm žlutá 4657519</t>
  </si>
  <si>
    <t>ZA999</t>
  </si>
  <si>
    <t>Jehla injekční 0,5 x   16 mm oranžová 4657853</t>
  </si>
  <si>
    <t>ZB729</t>
  </si>
  <si>
    <t>Jehla surecan 90°G20 žlutá zahnutá bal. á 50 ks 4439937</t>
  </si>
  <si>
    <t>ZI759</t>
  </si>
  <si>
    <t>Rukavice vinyl bez p. L á 100 ks EFEKTVR04</t>
  </si>
  <si>
    <t>ZL070</t>
  </si>
  <si>
    <t>Rukavice operační gammex bez pudru PF EnLite vel. 6,0 353382</t>
  </si>
  <si>
    <t>ZL072</t>
  </si>
  <si>
    <t>Rukavice operační gammex bez pudru PF EnLite vel. 7,0 353384</t>
  </si>
  <si>
    <t>ZL073</t>
  </si>
  <si>
    <t>Rukavice operační gammex bez pudru PF EnLite vel. 7,5 353385</t>
  </si>
  <si>
    <t>ZL075</t>
  </si>
  <si>
    <t>Rukavice operační gammex bez pudru PF EnLite vel. 8,5 353387</t>
  </si>
  <si>
    <t>ZL131</t>
  </si>
  <si>
    <t>Rukavice nitril promedica bez p.L á 100 ks 98898</t>
  </si>
  <si>
    <t>DE183</t>
  </si>
  <si>
    <t>Diagnostická souprava ABO set monoklonální na 30 - st.</t>
  </si>
  <si>
    <t>ZA314</t>
  </si>
  <si>
    <t>Obinadlo idealast-haft 8 cm x   4 m 9311113</t>
  </si>
  <si>
    <t>ZA330</t>
  </si>
  <si>
    <t>Obinadlo fixa crep   8 cm x 4 m 1323100103</t>
  </si>
  <si>
    <t>ZA410</t>
  </si>
  <si>
    <t>Gáza v pásu 7 cm x 40 m, 17 nití 12002</t>
  </si>
  <si>
    <t>ZA429</t>
  </si>
  <si>
    <t>Obinadlo elastické idealtex   8 cm x 5 m 931061</t>
  </si>
  <si>
    <t>ZA557</t>
  </si>
  <si>
    <t>Kompresa gáza 10 x 20 cm / 5 ks ster.26013</t>
  </si>
  <si>
    <t>ZD668</t>
  </si>
  <si>
    <t>Kompresa gáza 10 x 10 cm / 5 ks sterilní 1325019275</t>
  </si>
  <si>
    <t>ZD740</t>
  </si>
  <si>
    <t>Kompresa gáza 7,5 x 7,5 cm / 5 ks sterilní 1325019265</t>
  </si>
  <si>
    <t>ZH011</t>
  </si>
  <si>
    <t>Náplast micropore 1,25 cm x 9,14 m bal. á 24 ks 1530-0</t>
  </si>
  <si>
    <t>ZA738</t>
  </si>
  <si>
    <t>Filtr mini spike zelený 4550242</t>
  </si>
  <si>
    <t>ZA744</t>
  </si>
  <si>
    <t>Kanyla neoflon 24G žlutá BDC391350</t>
  </si>
  <si>
    <t>ZB006</t>
  </si>
  <si>
    <t>Teploměr digitální thermoval basic 9250391</t>
  </si>
  <si>
    <t>ZB058</t>
  </si>
  <si>
    <t>Tonometr digitální automatický KVS-LD7</t>
  </si>
  <si>
    <t>ZB453</t>
  </si>
  <si>
    <t>Lopatka dřevěná ústní sterilní bal. á 100 ks 4700096</t>
  </si>
  <si>
    <t>ZB754</t>
  </si>
  <si>
    <t>Zkumavka černá 2 ml 454073</t>
  </si>
  <si>
    <t>ZB763</t>
  </si>
  <si>
    <t>Zkumavka červená 9 ml 455092</t>
  </si>
  <si>
    <t>ZB767</t>
  </si>
  <si>
    <t>Jehla vakuová 226/38 mm černá 450075</t>
  </si>
  <si>
    <t>ZB994</t>
  </si>
  <si>
    <t>Stříkačka arteriální 3 ml á 100 ks 275603</t>
  </si>
  <si>
    <t>ZC765</t>
  </si>
  <si>
    <t>Nůžky oční P00908</t>
  </si>
  <si>
    <t>ZE219</t>
  </si>
  <si>
    <t>Adaptér greiner 451201</t>
  </si>
  <si>
    <t>ZF192</t>
  </si>
  <si>
    <t>Nádoba na kontaminovaný odpad 4 l 15-0004</t>
  </si>
  <si>
    <t>ZB030</t>
  </si>
  <si>
    <t>Maska resuscitační silikonová vel. 4 P00077</t>
  </si>
  <si>
    <t>ZB031</t>
  </si>
  <si>
    <t>Maska resuscitační silikonová vel. 5 P00078</t>
  </si>
  <si>
    <t>ZB320</t>
  </si>
  <si>
    <t>Irigátor z PVC kompl d712870</t>
  </si>
  <si>
    <t>ZB551</t>
  </si>
  <si>
    <t>Jehla trepanobioptická BSL 1110</t>
  </si>
  <si>
    <t>ZL388</t>
  </si>
  <si>
    <t>Rukavice nitril promedica bez p.S á 100 ks 98896</t>
  </si>
  <si>
    <t>ZL949</t>
  </si>
  <si>
    <t>Rukavice nitril promedica bez p. L bílé 6N á 100 ks 9399W4</t>
  </si>
  <si>
    <t>ZM051</t>
  </si>
  <si>
    <t>Rukavice nitril promedica bez p. S bílé 6N á 100 ks 9399W2</t>
  </si>
  <si>
    <t>ZF352</t>
  </si>
  <si>
    <t>Náplast transpore bílá 2,50 cm x 9,14 m bal. á 12 ks 1534-1</t>
  </si>
  <si>
    <t>ZB586</t>
  </si>
  <si>
    <t>Vzduchovod nosní PVC 7/9 579209</t>
  </si>
  <si>
    <t>ZC735</t>
  </si>
  <si>
    <t>Vzduchovod ústní guedell 100 mm 24107</t>
  </si>
  <si>
    <t>ZB237</t>
  </si>
  <si>
    <t>Maska anesteziologická vel. 5 MP01505</t>
  </si>
  <si>
    <t>ZB585</t>
  </si>
  <si>
    <t>Vzduchovod nosní PVC 6/8 579208</t>
  </si>
  <si>
    <t>ZC011</t>
  </si>
  <si>
    <t>Maska k fixaci hlavy P10107-301</t>
  </si>
  <si>
    <t>ZC487</t>
  </si>
  <si>
    <t>Maska k fixaci hlavy P10107-305</t>
  </si>
  <si>
    <t>ZC033</t>
  </si>
  <si>
    <t>Vývojka TABLE TOP G153 12 x 2.5L HT536</t>
  </si>
  <si>
    <t>ZC024</t>
  </si>
  <si>
    <t>Film CP-G Plus NIF 100 24 x 30 cm EASWK</t>
  </si>
  <si>
    <t>ZA502</t>
  </si>
  <si>
    <t>Tampon stáčený 30 x 60 nesterilní 1320300406</t>
  </si>
  <si>
    <t>ZA569</t>
  </si>
  <si>
    <t>Podkolenky cambren C  K3 velké 997396/2</t>
  </si>
  <si>
    <t>ZA580</t>
  </si>
  <si>
    <t xml:space="preserve">Podkolenky cambren C  K2 střední 9973952 </t>
  </si>
  <si>
    <t>ZA582</t>
  </si>
  <si>
    <t>Tampon sterilní small bal. á 100 ks 156760</t>
  </si>
  <si>
    <t>ZA589</t>
  </si>
  <si>
    <t>Tampon 30 x 30 cm sterilní stáčený 5 ks v bal.karton á 1500 ks 28007</t>
  </si>
  <si>
    <t>ZF108</t>
  </si>
  <si>
    <t>Krytí mepilex lite 6 x  8,5 cm bal. á 5 ks 284000-01</t>
  </si>
  <si>
    <t>ZI601</t>
  </si>
  <si>
    <t>Náplast curapor 10 x 20 cm 22123 ( náhrada za cosmopor )</t>
  </si>
  <si>
    <t>ZG612</t>
  </si>
  <si>
    <t>Krytí mepilex 10 x 10 cm bal. á 5 ks 294100</t>
  </si>
  <si>
    <t>ZA707</t>
  </si>
  <si>
    <t>Katetr močový foley 12CH bal. á 12 ks 1125-02</t>
  </si>
  <si>
    <t>ZB075</t>
  </si>
  <si>
    <t>Hadička kyslíková 2 m s koncovkami H-103007</t>
  </si>
  <si>
    <t>ZA755</t>
  </si>
  <si>
    <t>Ochrana vaginálních sond lubrikovaná bal. á 150 ks 9041</t>
  </si>
  <si>
    <t>ZL074</t>
  </si>
  <si>
    <t>Rukavice operační gammex bez pudru PF EnLite vel. 8,0 353386</t>
  </si>
  <si>
    <t xml:space="preserve">Týdenní plán lékařských pracovních hodin nutný k zajištění provozu pracoviště - VÝKON (zůčtované hodiny v rámci úvazku + nad rámec úvazku ve sloupcích 8,9) </t>
  </si>
  <si>
    <t>402 - Pracoviště klinické onkologie (bez radiační onkolo</t>
  </si>
  <si>
    <t xml:space="preserve">403 - Pracoviště radioterapie a radiační onkologie      </t>
  </si>
  <si>
    <t>402</t>
  </si>
  <si>
    <t>0000498</t>
  </si>
  <si>
    <t xml:space="preserve">MAGNESIUM SULFURICUM BIOTIKA 10%                  </t>
  </si>
  <si>
    <t>0000499</t>
  </si>
  <si>
    <t xml:space="preserve">MAGNESIUM SULFURICUM BIOTIKA 20%                  </t>
  </si>
  <si>
    <t>0000502</t>
  </si>
  <si>
    <t xml:space="preserve">MESOCAIN 1%                                       </t>
  </si>
  <si>
    <t>0000514</t>
  </si>
  <si>
    <t xml:space="preserve">NATRIUM CHLORATUM BIOTIKA SOLUTIO ISOTONICA       </t>
  </si>
  <si>
    <t>0000516</t>
  </si>
  <si>
    <t>0001125</t>
  </si>
  <si>
    <t xml:space="preserve">MORPHIN BIOTIKA 1%                                </t>
  </si>
  <si>
    <t>0002486</t>
  </si>
  <si>
    <t xml:space="preserve">KALIUM CHLORATUM LÉČIVA 7,5%                      </t>
  </si>
  <si>
    <t>0004071</t>
  </si>
  <si>
    <t xml:space="preserve">DITHIADEN INJ                                     </t>
  </si>
  <si>
    <t>0006200</t>
  </si>
  <si>
    <t xml:space="preserve">TRAMAL INJEKČNÍ ROZTOK 50 MG/1 ML                 </t>
  </si>
  <si>
    <t>0007981</t>
  </si>
  <si>
    <t xml:space="preserve">NOVALGIN INJEKCE                                  </t>
  </si>
  <si>
    <t>0009709</t>
  </si>
  <si>
    <t xml:space="preserve">SOLU-MEDROL 40 MG/ML                              </t>
  </si>
  <si>
    <t>0009710</t>
  </si>
  <si>
    <t xml:space="preserve">SOLU-MEDROL 62,5 MG/ML                            </t>
  </si>
  <si>
    <t>0011420</t>
  </si>
  <si>
    <t xml:space="preserve">VINCRISTINE TEVA 1 MG/ML                          </t>
  </si>
  <si>
    <t>0011421</t>
  </si>
  <si>
    <t>0011475</t>
  </si>
  <si>
    <t xml:space="preserve">CISPLATIN-TEVA 0,5 MG/ML                          </t>
  </si>
  <si>
    <t>0012320</t>
  </si>
  <si>
    <t xml:space="preserve">ZOLADEX DEPOT 10,8 MG                             </t>
  </si>
  <si>
    <t>0012665</t>
  </si>
  <si>
    <t xml:space="preserve">5-FLUOROURACIL EBEWE                              </t>
  </si>
  <si>
    <t>0012666</t>
  </si>
  <si>
    <t>0012667</t>
  </si>
  <si>
    <t>0012670</t>
  </si>
  <si>
    <t xml:space="preserve">ETOPOSID EBEWE                                    </t>
  </si>
  <si>
    <t>0013804</t>
  </si>
  <si>
    <t xml:space="preserve">SOMATULINE AUTOGEL 120 MG                         </t>
  </si>
  <si>
    <t>0014799</t>
  </si>
  <si>
    <t xml:space="preserve">FURORESE 20 INJEKT                                </t>
  </si>
  <si>
    <t>0015239</t>
  </si>
  <si>
    <t xml:space="preserve">SANDOSTATIN LAR 30 MG                             </t>
  </si>
  <si>
    <t>0015243</t>
  </si>
  <si>
    <t xml:space="preserve">SANDOSTATIN LAR 20 MG                             </t>
  </si>
  <si>
    <t>0016558</t>
  </si>
  <si>
    <t xml:space="preserve">ROFERON-A 3 MIU/0,5ML                             </t>
  </si>
  <si>
    <t>0016972</t>
  </si>
  <si>
    <t xml:space="preserve">ANZATAX 6 MG/ML                                   </t>
  </si>
  <si>
    <t>0016973</t>
  </si>
  <si>
    <t>0016975</t>
  </si>
  <si>
    <t>0017011</t>
  </si>
  <si>
    <t xml:space="preserve">DICYNONE 250                                      </t>
  </si>
  <si>
    <t>0017241</t>
  </si>
  <si>
    <t xml:space="preserve">ELIGARD 22,5 MG                                   </t>
  </si>
  <si>
    <t>0025419</t>
  </si>
  <si>
    <t xml:space="preserve">TARCEVA 100 MG                                    </t>
  </si>
  <si>
    <t>0025555</t>
  </si>
  <si>
    <t>HERCEP</t>
  </si>
  <si>
    <t xml:space="preserve">HERCEPTIN 150 MG                                  </t>
  </si>
  <si>
    <t>0027190</t>
  </si>
  <si>
    <t>SUTENT</t>
  </si>
  <si>
    <t xml:space="preserve">SUTENT 12,5 MG                                    </t>
  </si>
  <si>
    <t>0027191</t>
  </si>
  <si>
    <t xml:space="preserve">SUTENT 25 MG                                      </t>
  </si>
  <si>
    <t>0027192</t>
  </si>
  <si>
    <t xml:space="preserve">SUTENT 50 MG                                      </t>
  </si>
  <si>
    <t>0027193</t>
  </si>
  <si>
    <t>NEXAVA</t>
  </si>
  <si>
    <t xml:space="preserve">NEXAVAR 200 MG                                    </t>
  </si>
  <si>
    <t>0027701</t>
  </si>
  <si>
    <t xml:space="preserve">TAXOTERE 20 MG                                    </t>
  </si>
  <si>
    <t>0027702</t>
  </si>
  <si>
    <t xml:space="preserve">TAXOTERE 80 MG                                    </t>
  </si>
  <si>
    <t>0028007</t>
  </si>
  <si>
    <t xml:space="preserve">ZOMETA 4 MG/5 ML                                  </t>
  </si>
  <si>
    <t>0028028</t>
  </si>
  <si>
    <t>GLIVEC</t>
  </si>
  <si>
    <t xml:space="preserve">GLIVEC 400 MG                                     </t>
  </si>
  <si>
    <t>0028059</t>
  </si>
  <si>
    <t xml:space="preserve">FASLODEX 250 MG/5 ML                              </t>
  </si>
  <si>
    <t>0028191</t>
  </si>
  <si>
    <t xml:space="preserve">ARANESP 100 MCG                                   </t>
  </si>
  <si>
    <t>0028197</t>
  </si>
  <si>
    <t xml:space="preserve">NEULASTA 6 MG                                     </t>
  </si>
  <si>
    <t>0028386</t>
  </si>
  <si>
    <t>0028396</t>
  </si>
  <si>
    <t>AVASTI</t>
  </si>
  <si>
    <t xml:space="preserve">AVASTIN                                           </t>
  </si>
  <si>
    <t>0028397</t>
  </si>
  <si>
    <t>0028761</t>
  </si>
  <si>
    <t>ERBITU</t>
  </si>
  <si>
    <t xml:space="preserve">ERBITUX 5 MG/ML                                   </t>
  </si>
  <si>
    <t>0029240</t>
  </si>
  <si>
    <t>TORISE</t>
  </si>
  <si>
    <t xml:space="preserve">TORISEL 30 MG                                     </t>
  </si>
  <si>
    <t>0029248</t>
  </si>
  <si>
    <t>VECTIB</t>
  </si>
  <si>
    <t xml:space="preserve">VECTIBIX 20 MG/ML                                 </t>
  </si>
  <si>
    <t>0031739</t>
  </si>
  <si>
    <t xml:space="preserve">HELICID 40 INF                                    </t>
  </si>
  <si>
    <t>0032975</t>
  </si>
  <si>
    <t xml:space="preserve">DOXORUBICIN-TEVA 0,2%                             </t>
  </si>
  <si>
    <t>0032977</t>
  </si>
  <si>
    <t>0032978</t>
  </si>
  <si>
    <t>0040122</t>
  </si>
  <si>
    <t xml:space="preserve">HYDROCORTISON VALEANT                             </t>
  </si>
  <si>
    <t>0042267</t>
  </si>
  <si>
    <t xml:space="preserve">ADRIBLASTINA CS                                   </t>
  </si>
  <si>
    <t>0042270</t>
  </si>
  <si>
    <t>0050750</t>
  </si>
  <si>
    <t xml:space="preserve">OXALIPLATIN WINTHROP 5MG/ML                       </t>
  </si>
  <si>
    <t>0051365</t>
  </si>
  <si>
    <t xml:space="preserve">CHLORID SODNÝ 0,9% BRAUN                          </t>
  </si>
  <si>
    <t>0052228</t>
  </si>
  <si>
    <t xml:space="preserve">PROLEUKIN 18 MIU                                  </t>
  </si>
  <si>
    <t>0054539</t>
  </si>
  <si>
    <t xml:space="preserve">DOLMINA INJ                                       </t>
  </si>
  <si>
    <t>0055767</t>
  </si>
  <si>
    <t xml:space="preserve">CARBOPLATIN EBEWE                                 </t>
  </si>
  <si>
    <t>0055768</t>
  </si>
  <si>
    <t>0055769</t>
  </si>
  <si>
    <t>0055824</t>
  </si>
  <si>
    <t>0056005</t>
  </si>
  <si>
    <t xml:space="preserve">CAMPTO                                            </t>
  </si>
  <si>
    <t>0056006</t>
  </si>
  <si>
    <t>0056055</t>
  </si>
  <si>
    <t>0058745</t>
  </si>
  <si>
    <t xml:space="preserve">EPIRUBICIN EBEWE 2 MG/ML                          </t>
  </si>
  <si>
    <t>0058979</t>
  </si>
  <si>
    <t>0058983</t>
  </si>
  <si>
    <t>0065386</t>
  </si>
  <si>
    <t xml:space="preserve">ZOLADEX DEPOT 3,6 MG                              </t>
  </si>
  <si>
    <t>0069671</t>
  </si>
  <si>
    <t xml:space="preserve">INJECTIO PROCAINII CHLORATI 0,2% ARDEAPHARMA      </t>
  </si>
  <si>
    <t>0070425</t>
  </si>
  <si>
    <t xml:space="preserve">FERRLECIT                                         </t>
  </si>
  <si>
    <t>0075010</t>
  </si>
  <si>
    <t xml:space="preserve">CYCLOPLATIN 50                                    </t>
  </si>
  <si>
    <t>0075012</t>
  </si>
  <si>
    <t xml:space="preserve">CYCLOPLATIN 450                                   </t>
  </si>
  <si>
    <t>0076204</t>
  </si>
  <si>
    <t xml:space="preserve">TAXOL PRO INJ.                                    </t>
  </si>
  <si>
    <t>0078890</t>
  </si>
  <si>
    <t xml:space="preserve">PACLITAXEL-TEVA 6 MG/ML                           </t>
  </si>
  <si>
    <t>0078906</t>
  </si>
  <si>
    <t xml:space="preserve">NEUPOGEN 48 MU/0,5 ML                             </t>
  </si>
  <si>
    <t>0078914</t>
  </si>
  <si>
    <t xml:space="preserve">NEUPOGEN 30 MU/0,5 ML                             </t>
  </si>
  <si>
    <t>0082952</t>
  </si>
  <si>
    <t xml:space="preserve">QUAMATEL                                          </t>
  </si>
  <si>
    <t>0084090</t>
  </si>
  <si>
    <t xml:space="preserve">DEXAMED                                           </t>
  </si>
  <si>
    <t>0084229</t>
  </si>
  <si>
    <t xml:space="preserve">ENDOXAN 200 MG                                    </t>
  </si>
  <si>
    <t>0084230</t>
  </si>
  <si>
    <t xml:space="preserve">ENDOXAN 500 MG                                    </t>
  </si>
  <si>
    <t>0084231</t>
  </si>
  <si>
    <t xml:space="preserve">ENDOXAN 1 G                                       </t>
  </si>
  <si>
    <t>0084335</t>
  </si>
  <si>
    <t xml:space="preserve">GEMZAR 200 MG                                     </t>
  </si>
  <si>
    <t>0084336</t>
  </si>
  <si>
    <t xml:space="preserve">GEMZAR 1 G                                        </t>
  </si>
  <si>
    <t>0086341</t>
  </si>
  <si>
    <t xml:space="preserve">INFUSIO GLUCOSI 5% INFUSIA                        </t>
  </si>
  <si>
    <t>0088441</t>
  </si>
  <si>
    <t xml:space="preserve">DACARBAZIN LACHEMA 200                            </t>
  </si>
  <si>
    <t>0091836</t>
  </si>
  <si>
    <t xml:space="preserve">TORECAN                                           </t>
  </si>
  <si>
    <t>0092300</t>
  </si>
  <si>
    <t xml:space="preserve">CISPLATIN EBEWE                                   </t>
  </si>
  <si>
    <t>0092301</t>
  </si>
  <si>
    <t>0092302</t>
  </si>
  <si>
    <t>0093105</t>
  </si>
  <si>
    <t xml:space="preserve">DEGAN 10 MG ROZTOK PRO INJEKCI                    </t>
  </si>
  <si>
    <t>0093746</t>
  </si>
  <si>
    <t xml:space="preserve">HEPARIN LÉČIVA                                    </t>
  </si>
  <si>
    <t>0093969</t>
  </si>
  <si>
    <t xml:space="preserve">RANITAL 50 MG/2 ML                                </t>
  </si>
  <si>
    <t>0094882</t>
  </si>
  <si>
    <t>0096874</t>
  </si>
  <si>
    <t xml:space="preserve">GLUKÓZA 5 BRAUN                                   </t>
  </si>
  <si>
    <t>0096877</t>
  </si>
  <si>
    <t xml:space="preserve">GLUKÓZA 10 BRAUN                                  </t>
  </si>
  <si>
    <t>0096884</t>
  </si>
  <si>
    <t>0096885</t>
  </si>
  <si>
    <t>0096887</t>
  </si>
  <si>
    <t>0097682</t>
  </si>
  <si>
    <t>0098197</t>
  </si>
  <si>
    <t xml:space="preserve">NAVELBINE                                         </t>
  </si>
  <si>
    <t>0098203</t>
  </si>
  <si>
    <t>0102593</t>
  </si>
  <si>
    <t>VINORELBIN EBEWE 10 MG/ML KONCENTRÁT PRO INFUZNÍ R</t>
  </si>
  <si>
    <t>0102594</t>
  </si>
  <si>
    <t>0104237</t>
  </si>
  <si>
    <t>OXALIPLATIN-TEVA 5 MG/ML, KONCENTRÁT PRO INFUZNÍ R</t>
  </si>
  <si>
    <t>0104238</t>
  </si>
  <si>
    <t>0104239</t>
  </si>
  <si>
    <t>PACLITAXEL EBEWE 6 MG/ML KONCENTRÁT PRO INFUZNÍ RO</t>
  </si>
  <si>
    <t>0104240</t>
  </si>
  <si>
    <t>0104241</t>
  </si>
  <si>
    <t>0104242</t>
  </si>
  <si>
    <t>0105137</t>
  </si>
  <si>
    <t xml:space="preserve">GEMCITABIN SANDOZ 200 MG, PRÁŠEK PRO P            </t>
  </si>
  <si>
    <t>0107295</t>
  </si>
  <si>
    <t>0.9% SODIUM CHLORIDE IN WATER FOR INJECTION FRESEN</t>
  </si>
  <si>
    <t>0107681</t>
  </si>
  <si>
    <t xml:space="preserve">DOXORUBICIN EBEWE 2 MG/ML                         </t>
  </si>
  <si>
    <t>0107682</t>
  </si>
  <si>
    <t>0107800</t>
  </si>
  <si>
    <t>OXALIPLATIN EBEWE 5 MG/ML PRÁŠEK PRO PŘÍPRAVU INFU</t>
  </si>
  <si>
    <t>0107801</t>
  </si>
  <si>
    <t>0117095</t>
  </si>
  <si>
    <t xml:space="preserve">IRINOTECAN TEVA 20 MG/ML                          </t>
  </si>
  <si>
    <t>0117097</t>
  </si>
  <si>
    <t>0119618</t>
  </si>
  <si>
    <t>0119619</t>
  </si>
  <si>
    <t xml:space="preserve">ANTITHROMBIN III GRIFOLS                          </t>
  </si>
  <si>
    <t>0122067</t>
  </si>
  <si>
    <t>0122494</t>
  </si>
  <si>
    <t xml:space="preserve">CALCIUMFOLINAT EBEWE 10 MG/ML                     </t>
  </si>
  <si>
    <t>0122495</t>
  </si>
  <si>
    <t>0125298</t>
  </si>
  <si>
    <t>0125299</t>
  </si>
  <si>
    <t>0127909</t>
  </si>
  <si>
    <t>0127910</t>
  </si>
  <si>
    <t>0128132</t>
  </si>
  <si>
    <t>0128133</t>
  </si>
  <si>
    <t>0129597</t>
  </si>
  <si>
    <t xml:space="preserve">VINBLASTIN TEVA 1 MG/ML                           </t>
  </si>
  <si>
    <t>0130199</t>
  </si>
  <si>
    <t xml:space="preserve">EPIRUBICIN TEVA 2 MG/ML                           </t>
  </si>
  <si>
    <t>0130201</t>
  </si>
  <si>
    <t>0139063</t>
  </si>
  <si>
    <t xml:space="preserve">DOXORUBICIN TEVA 2 MG/ML                          </t>
  </si>
  <si>
    <t>0139065</t>
  </si>
  <si>
    <t>0139066</t>
  </si>
  <si>
    <t>0142004</t>
  </si>
  <si>
    <t>0142874</t>
  </si>
  <si>
    <t>DOCETAXEL EBEWE 10 MG/ML KONCENTRÁT PRO PŘÍPRAVU I</t>
  </si>
  <si>
    <t>0142877</t>
  </si>
  <si>
    <t>0143776</t>
  </si>
  <si>
    <t>GEMCITABIN EBEWE 1000 MG PRÁŠEK PRO PŘÍPRAVU INFUZ</t>
  </si>
  <si>
    <t>0143777</t>
  </si>
  <si>
    <t>GEMCITABIN EBEWE 200 MG PRÁŠEK PRO PŘÍPRAVU INFUZN</t>
  </si>
  <si>
    <t>0148679</t>
  </si>
  <si>
    <t>GEMCITABINE HOSPIRA 38 MG/ML KONCENTRÁT PRO PŘÍPRA</t>
  </si>
  <si>
    <t>0148680</t>
  </si>
  <si>
    <t>0149318</t>
  </si>
  <si>
    <t>AFINIT</t>
  </si>
  <si>
    <t xml:space="preserve">AFINITOR 5 MG                                     </t>
  </si>
  <si>
    <t>0149321</t>
  </si>
  <si>
    <t xml:space="preserve">AFINITOR 10 MG                                    </t>
  </si>
  <si>
    <t>0149443</t>
  </si>
  <si>
    <t xml:space="preserve">JAVLOR 25 MG/ML                                   </t>
  </si>
  <si>
    <t>0149447</t>
  </si>
  <si>
    <t>JAVLOR</t>
  </si>
  <si>
    <t>0149993</t>
  </si>
  <si>
    <t xml:space="preserve">TEVAGRASTIM 30 MU/0,5 ML                          </t>
  </si>
  <si>
    <t>0149996</t>
  </si>
  <si>
    <t xml:space="preserve">TEVAGRASTIM 48 MU/0,8 ML                          </t>
  </si>
  <si>
    <t>0154726</t>
  </si>
  <si>
    <t xml:space="preserve">GEMCITABIN EBEWE 10 MG/ML                         </t>
  </si>
  <si>
    <t>0154732</t>
  </si>
  <si>
    <t>0160676</t>
  </si>
  <si>
    <t xml:space="preserve">GEMCITABIN EBEWE 40 MG/ML                         </t>
  </si>
  <si>
    <t>0162057</t>
  </si>
  <si>
    <t xml:space="preserve">SOMATULINE AUTOGEL 60 MG                          </t>
  </si>
  <si>
    <t>0162207</t>
  </si>
  <si>
    <t xml:space="preserve">DACARBAZIN TEVA 200 MG                            </t>
  </si>
  <si>
    <t>0162382</t>
  </si>
  <si>
    <t xml:space="preserve">FLUOROURACIL HOSPIRA 50 MG/ML INJEKČNÍ ROZTOK     </t>
  </si>
  <si>
    <t>0162384</t>
  </si>
  <si>
    <t>0162386</t>
  </si>
  <si>
    <t>0162387</t>
  </si>
  <si>
    <t>0163175</t>
  </si>
  <si>
    <t xml:space="preserve">METHOTREXATE HOSPIRA 25 MG/ML INJEKČNÍ ROZTOK     </t>
  </si>
  <si>
    <t>0163183</t>
  </si>
  <si>
    <t xml:space="preserve">PLATIDIAM 10                                      </t>
  </si>
  <si>
    <t>0163185</t>
  </si>
  <si>
    <t xml:space="preserve">PLATIDIAM 25                                      </t>
  </si>
  <si>
    <t>0163187</t>
  </si>
  <si>
    <t xml:space="preserve">PLATIDIAM 50                                      </t>
  </si>
  <si>
    <t>0163196</t>
  </si>
  <si>
    <t xml:space="preserve">CARBOPLATIN HOSPIRA 10 MG/ML INJEKČNÍ ROZTOK      </t>
  </si>
  <si>
    <t>0163197</t>
  </si>
  <si>
    <t>0163198</t>
  </si>
  <si>
    <t>0163199</t>
  </si>
  <si>
    <t>0163307</t>
  </si>
  <si>
    <t xml:space="preserve">CALCIUM FOLINATE HOSPIRA 10 MG/ML                 </t>
  </si>
  <si>
    <t>0163310</t>
  </si>
  <si>
    <t>0163318</t>
  </si>
  <si>
    <t xml:space="preserve">CISPLATIN HOSPIRA 0,5 MG/ML                       </t>
  </si>
  <si>
    <t>0164094</t>
  </si>
  <si>
    <t>0164095</t>
  </si>
  <si>
    <t>0164096</t>
  </si>
  <si>
    <t xml:space="preserve">CYCLOPLATIN 150                                   </t>
  </si>
  <si>
    <t>0167356</t>
  </si>
  <si>
    <t xml:space="preserve">DOCETAXEL TEVA 20 MG KONCENTRÁT PRO PŘÍPRAVU INF. </t>
  </si>
  <si>
    <t>0167357</t>
  </si>
  <si>
    <t xml:space="preserve">DOCETAXEL TEVA 80 MG KONCENTRÁT PRO PŘÍPRAVU INF. </t>
  </si>
  <si>
    <t>0167725</t>
  </si>
  <si>
    <t>VOTRIE</t>
  </si>
  <si>
    <t xml:space="preserve">VOTRIENT 200 MG                                   </t>
  </si>
  <si>
    <t>0167728</t>
  </si>
  <si>
    <t xml:space="preserve">VOTRIENT 400 MG                                   </t>
  </si>
  <si>
    <t>0168721</t>
  </si>
  <si>
    <t xml:space="preserve">XGEVA 120 MG                                      </t>
  </si>
  <si>
    <t>0169225</t>
  </si>
  <si>
    <t xml:space="preserve">BREVITAX 6 MG/ML                                  </t>
  </si>
  <si>
    <t>0169227</t>
  </si>
  <si>
    <t>0169228</t>
  </si>
  <si>
    <t>0169440</t>
  </si>
  <si>
    <t xml:space="preserve">DOCETAXEL ACTAVIS 20 MG/ML                        </t>
  </si>
  <si>
    <t>0169459</t>
  </si>
  <si>
    <t xml:space="preserve">GEMCITABIN TEVA 200 MG                            </t>
  </si>
  <si>
    <t>0169460</t>
  </si>
  <si>
    <t xml:space="preserve">GEMCITABIN TEVA 1 G                               </t>
  </si>
  <si>
    <t>0172173</t>
  </si>
  <si>
    <t>0172174</t>
  </si>
  <si>
    <t>0184316</t>
  </si>
  <si>
    <t xml:space="preserve">GEMCITABIN TEVA 40 MG/ML                          </t>
  </si>
  <si>
    <t>0184317</t>
  </si>
  <si>
    <t>0184318</t>
  </si>
  <si>
    <t>0191565</t>
  </si>
  <si>
    <t xml:space="preserve">BLEOMEDAC 15000 IU                                </t>
  </si>
  <si>
    <t>0500356</t>
  </si>
  <si>
    <t>TYVERB</t>
  </si>
  <si>
    <t xml:space="preserve">TYVERB 250 MG                                     </t>
  </si>
  <si>
    <t>0500357</t>
  </si>
  <si>
    <t>0500564</t>
  </si>
  <si>
    <t xml:space="preserve">ZARZIO 30 MU/0,5 ML                               </t>
  </si>
  <si>
    <t>0500566</t>
  </si>
  <si>
    <t>0500568</t>
  </si>
  <si>
    <t xml:space="preserve">ZARZIO 48 MU/0,5 ML                               </t>
  </si>
  <si>
    <t>0500570</t>
  </si>
  <si>
    <t>9999997</t>
  </si>
  <si>
    <t xml:space="preserve">Nespecifikovany LEK                               </t>
  </si>
  <si>
    <t>9999999</t>
  </si>
  <si>
    <t>0096886</t>
  </si>
  <si>
    <t>0168322</t>
  </si>
  <si>
    <t>0184791</t>
  </si>
  <si>
    <t>0168443</t>
  </si>
  <si>
    <t xml:space="preserve">ZYTIGA 250 MG                                     </t>
  </si>
  <si>
    <t>ZYTIGA</t>
  </si>
  <si>
    <t>0185102</t>
  </si>
  <si>
    <t xml:space="preserve">YERVOY 5 MG/ML                                    </t>
  </si>
  <si>
    <t>YERVOY</t>
  </si>
  <si>
    <t>0185101</t>
  </si>
  <si>
    <t>0193520</t>
  </si>
  <si>
    <t xml:space="preserve">                                                  </t>
  </si>
  <si>
    <t>INLYTA</t>
  </si>
  <si>
    <t>0168043</t>
  </si>
  <si>
    <t xml:space="preserve">JEVTANA 60 MG                                     </t>
  </si>
  <si>
    <t>3</t>
  </si>
  <si>
    <t>0043894</t>
  </si>
  <si>
    <t xml:space="preserve">EFFICAST 3B  35763/2MA                            </t>
  </si>
  <si>
    <t>0049486</t>
  </si>
  <si>
    <t xml:space="preserve">PUMPA INFUZNÍ - INFUSOR, 2C1008KP                 </t>
  </si>
  <si>
    <t>0049487</t>
  </si>
  <si>
    <t xml:space="preserve">PUMPA INFUZNÍ - INFUSOR, 1009KP                   </t>
  </si>
  <si>
    <t>0049497</t>
  </si>
  <si>
    <t xml:space="preserve">KATETR HEMODIALYZAČNÍ DVOUCESTNÝ DOLPHIN          </t>
  </si>
  <si>
    <t xml:space="preserve">PROTÉZA CÉVNÍ PTFE VASCUGRAFT SOFT TW             </t>
  </si>
  <si>
    <t>0059031</t>
  </si>
  <si>
    <t xml:space="preserve">PUMPA INFUZNÍ                                     </t>
  </si>
  <si>
    <t>0094083</t>
  </si>
  <si>
    <t xml:space="preserve">PUMPA INFÚZNÍ ELASTOMERICKÁ EASYPUMP II           </t>
  </si>
  <si>
    <t>0094705</t>
  </si>
  <si>
    <t>V</t>
  </si>
  <si>
    <t xml:space="preserve">09547  </t>
  </si>
  <si>
    <t>REGULAČNÍ POPLATEK -- POJIŠTĚNEC OD ÚHRADY POPLATK</t>
  </si>
  <si>
    <t xml:space="preserve">09543  </t>
  </si>
  <si>
    <t>REGULAČNÍ POPLATEK ZA NÁVŠTĚVU -- POPLATEK UHRAZEN</t>
  </si>
  <si>
    <t xml:space="preserve">09511  </t>
  </si>
  <si>
    <t xml:space="preserve">MINIMÁLNÍ KONTAKT LÉKAŘE S PACIENTEM              </t>
  </si>
  <si>
    <t xml:space="preserve">09220  </t>
  </si>
  <si>
    <t xml:space="preserve">KANYLACE PERIFERNÍ ŽÍLY VČETNĚ INFÚZE             </t>
  </si>
  <si>
    <t xml:space="preserve">09233  </t>
  </si>
  <si>
    <t xml:space="preserve">INJEKČNÍ OKRSKOVÁ ANESTÉZIE                       </t>
  </si>
  <si>
    <t xml:space="preserve">09545  </t>
  </si>
  <si>
    <t>REGULAČNÍ POPLATEK ZA POHOTOVOSTNÍ SLUŽBU -- POPLA</t>
  </si>
  <si>
    <t xml:space="preserve">09119  </t>
  </si>
  <si>
    <t xml:space="preserve">ODBĚR KRVE ZE ŽÍLY U DOSPĚLÉHO NEBO DÍTĚTE NAD 10 </t>
  </si>
  <si>
    <t xml:space="preserve">09223  </t>
  </si>
  <si>
    <t>INTRAVENÓZNÍ INFÚZE U DOSPĚLÉHO NEBO DÍTĚTE NAD 10</t>
  </si>
  <si>
    <t xml:space="preserve">09127  </t>
  </si>
  <si>
    <t xml:space="preserve">EKG VYŠETŘENÍ                                     </t>
  </si>
  <si>
    <t xml:space="preserve">09215  </t>
  </si>
  <si>
    <t xml:space="preserve">INJEKCE I. M., S. C., I. D.                       </t>
  </si>
  <si>
    <t xml:space="preserve">09121  </t>
  </si>
  <si>
    <t xml:space="preserve">PUNKCE PARENCHYMATICKÉHO ORGÁNU NEBO DUTINY       </t>
  </si>
  <si>
    <t xml:space="preserve">09115  </t>
  </si>
  <si>
    <t>ODBĚR BIOLOGICKÉHO MATERIÁLU JINÉHO NEŽ KREV NA KV</t>
  </si>
  <si>
    <t xml:space="preserve">99991  </t>
  </si>
  <si>
    <t>(VZP) KÓD POUZE PRO CENTRA DLE VYHL. 368/2006 - SL</t>
  </si>
  <si>
    <t xml:space="preserve">42520  </t>
  </si>
  <si>
    <t xml:space="preserve">APLIKACE PROTINÁDOROVÉ CHEMOTERAPIE               </t>
  </si>
  <si>
    <t xml:space="preserve">09219  </t>
  </si>
  <si>
    <t xml:space="preserve">INTRAVENÓZNÍ INJEKCE U DOSPĚLÉHO ČI DÍTĚTE NAD 10 </t>
  </si>
  <si>
    <t xml:space="preserve">09551  </t>
  </si>
  <si>
    <t>SIGNÁLNÍ VÝKON - INFORMACE O VYDÁNÍ ROZHODNUTÍ O U</t>
  </si>
  <si>
    <t xml:space="preserve">09550  </t>
  </si>
  <si>
    <t>SIGNÁLNÍ VÝKON - INFORMACE O VYDÁNÍ ROZHODNUTÍ O D</t>
  </si>
  <si>
    <t xml:space="preserve">42021  </t>
  </si>
  <si>
    <t xml:space="preserve">KOMPLEXNÍ VYŠETŘENÍ KLINICKÝM ONKOLOGEM           </t>
  </si>
  <si>
    <t xml:space="preserve">42022  </t>
  </si>
  <si>
    <t xml:space="preserve">CÍLENÉ VYŠETŘENÍ KLINICKÝM ONKOLOGEM              </t>
  </si>
  <si>
    <t xml:space="preserve">42023  </t>
  </si>
  <si>
    <t xml:space="preserve">KONTROLNÍ VYŠETŘENÍ KLINICKÝM ONKOLOGEM           </t>
  </si>
  <si>
    <t xml:space="preserve">44211  </t>
  </si>
  <si>
    <t xml:space="preserve">MANUÁLNÍ LYMFODRENÁŽ                              </t>
  </si>
  <si>
    <t xml:space="preserve">99999  </t>
  </si>
  <si>
    <t xml:space="preserve">Nespecifikovany vykon                             </t>
  </si>
  <si>
    <t xml:space="preserve">51881  </t>
  </si>
  <si>
    <t>MULTIDISCIPLINÁRNÍ INDIKAČNÍ SEMINÁŘ K URČENÍ OPTI</t>
  </si>
  <si>
    <t>403</t>
  </si>
  <si>
    <t>0000477</t>
  </si>
  <si>
    <t xml:space="preserve">HEPARIN FORTE LÉČIVA                              </t>
  </si>
  <si>
    <t>0006215</t>
  </si>
  <si>
    <t xml:space="preserve">DIPHERELINE S.R. 11,25 MG                         </t>
  </si>
  <si>
    <t>0011389</t>
  </si>
  <si>
    <t xml:space="preserve">ETOPOSIDE-TEVA                                    </t>
  </si>
  <si>
    <t>0011390</t>
  </si>
  <si>
    <t>0012668</t>
  </si>
  <si>
    <t>0012669</t>
  </si>
  <si>
    <t>0013806</t>
  </si>
  <si>
    <t xml:space="preserve">SOMATULINE AUTOGEL 90 MG                          </t>
  </si>
  <si>
    <t>0016555</t>
  </si>
  <si>
    <t xml:space="preserve">ROFERON-A 9 MIU/0,5 ML                            </t>
  </si>
  <si>
    <t>0018634</t>
  </si>
  <si>
    <t xml:space="preserve">ALKERAN                                           </t>
  </si>
  <si>
    <t>0026244</t>
  </si>
  <si>
    <t xml:space="preserve">BONDRONAT 6 MG/6 ML                               </t>
  </si>
  <si>
    <t>0028187</t>
  </si>
  <si>
    <t xml:space="preserve">ARANESP 40 MCG                                    </t>
  </si>
  <si>
    <t>0058623</t>
  </si>
  <si>
    <t xml:space="preserve">DIPHERELINE 0,1 MG                                </t>
  </si>
  <si>
    <t>0152300</t>
  </si>
  <si>
    <t>0162058</t>
  </si>
  <si>
    <t>0163320</t>
  </si>
  <si>
    <t>0180534</t>
  </si>
  <si>
    <t xml:space="preserve">MITOMYCIN C KYOWA                                 </t>
  </si>
  <si>
    <t>0500687</t>
  </si>
  <si>
    <t>0043897</t>
  </si>
  <si>
    <t xml:space="preserve">EFFICAST 3B  35763/2MA/M                          </t>
  </si>
  <si>
    <t>0043966</t>
  </si>
  <si>
    <t xml:space="preserve">PELVICAST 6B 35711/32MA                           </t>
  </si>
  <si>
    <t>0048487</t>
  </si>
  <si>
    <t xml:space="preserve">KATETR PERMANENTNÍ K PODÁNÍ CYTOSTATIK KRA 14D/K  </t>
  </si>
  <si>
    <t>0049187</t>
  </si>
  <si>
    <t>KATETR CENTRÁLNÍ VENÓZNÍ PEDIATRICKÝ KIT ARROW GAR</t>
  </si>
  <si>
    <t>0046487</t>
  </si>
  <si>
    <t xml:space="preserve">ZÁPLATA CHIRURGICKÁ HEMACAROTID PLETENÁ           </t>
  </si>
  <si>
    <t>0049484</t>
  </si>
  <si>
    <t xml:space="preserve">SPO2 SENSOR PRO DĚTI&gt;10&lt;50KG                      </t>
  </si>
  <si>
    <t xml:space="preserve">43022  </t>
  </si>
  <si>
    <t xml:space="preserve">CÍLENÉ VYŠETŘENÍ RADIAČNÍM ONKOLOGEM              </t>
  </si>
  <si>
    <t xml:space="preserve">43021  </t>
  </si>
  <si>
    <t xml:space="preserve">KOMPLEXNÍ VYŠETŘENÍ RADIAČNÍM ONKOLOGEM           </t>
  </si>
  <si>
    <t xml:space="preserve">43315  </t>
  </si>
  <si>
    <t>RADIOTERAPIE LINEÁRNÍM URYCHLOVAČEM S POUŽITÍM FIX</t>
  </si>
  <si>
    <t xml:space="preserve">43217  </t>
  </si>
  <si>
    <t xml:space="preserve">PLÁNOVÁNÍ RADIOTERAPIE CO 60 NEBO URYCHLOVAČEM    </t>
  </si>
  <si>
    <t xml:space="preserve">43413  </t>
  </si>
  <si>
    <t>HDR BRACHYTERAPIE POVRCHOVÁ S POMOCÍ AFTERLOADINGU</t>
  </si>
  <si>
    <t xml:space="preserve">43415  </t>
  </si>
  <si>
    <t>BRACHYTERAPIE INTERSTICIÁLNÍ S AUTOMATICKÝM AFTERL</t>
  </si>
  <si>
    <t xml:space="preserve">43425  </t>
  </si>
  <si>
    <t xml:space="preserve">PLÁNOVÁNÍ BRACHYTERAPIE S POUŽITÍM TPS (PLÁNOVACÍ </t>
  </si>
  <si>
    <t xml:space="preserve">43219  </t>
  </si>
  <si>
    <t>PLÁNOVÁNÍ RADIOTERAPIE CO 60 NEBO URYCHLOVAČEM S P</t>
  </si>
  <si>
    <t xml:space="preserve">43023  </t>
  </si>
  <si>
    <t xml:space="preserve">KONTROLNÍ VYŠETŘENÍ RADIAČNÍM ONKOLOGEM           </t>
  </si>
  <si>
    <t xml:space="preserve">43629  </t>
  </si>
  <si>
    <t>VÝROBA INDIVIDUÁLNÍCH FIXAČNÍCH POMŮCEK PRO OZAŘOV</t>
  </si>
  <si>
    <t xml:space="preserve">43621  </t>
  </si>
  <si>
    <t>LOKALIZACE CÍLOVÉHO OBJEMU, NEBO SIMULACE OZAŘOVAC</t>
  </si>
  <si>
    <t xml:space="preserve">43619  </t>
  </si>
  <si>
    <t xml:space="preserve">VERIFIKAČNÍ SNÍMEK NA OZAŘOVAČI (OVĚŘENÍ 1 POLE)  </t>
  </si>
  <si>
    <t xml:space="preserve">43633  </t>
  </si>
  <si>
    <t xml:space="preserve">RADIOTERAPIE POMOCÍ URYCHLOVAČE ČÁSTIC S POUŽITÍM </t>
  </si>
  <si>
    <t xml:space="preserve">43215  </t>
  </si>
  <si>
    <t xml:space="preserve">RADIOTERAPIE CO 60 (1 POLE)                       </t>
  </si>
  <si>
    <t xml:space="preserve">43631  </t>
  </si>
  <si>
    <t xml:space="preserve">PLÁNOVÁNÍ RADIOTERAPIE TECHNIKOU IMRT             </t>
  </si>
  <si>
    <t xml:space="preserve">43419  </t>
  </si>
  <si>
    <t>BRACHYTERAPIE INTRAKAVITÁRNÍ S AUTOMATICKÝM AFTERL</t>
  </si>
  <si>
    <t xml:space="preserve">43311  </t>
  </si>
  <si>
    <t xml:space="preserve">RADIOTERAPIE LINEÁRNÍM URYCHLOVAČEM (1 POLE)      </t>
  </si>
  <si>
    <t xml:space="preserve">43623  </t>
  </si>
  <si>
    <t xml:space="preserve">PŘÍMÁ DOZIMETRIE NA NEMOCNÉM (1 MĚŘÍCÍ MÍSTO)     </t>
  </si>
  <si>
    <t xml:space="preserve">01 - I. INTERNÍ  KLINIKA                                                             </t>
  </si>
  <si>
    <t xml:space="preserve">02 - II. INTERNÍ  KLINIKA                                                            </t>
  </si>
  <si>
    <t xml:space="preserve">03 - III. INTERNÍ  KLINIKA                                                           </t>
  </si>
  <si>
    <t xml:space="preserve">04 - I. CHIRURGICKÁ KLINIKA                                                          </t>
  </si>
  <si>
    <t xml:space="preserve">05 - II. CHIRURGICKÁ KLINIKA                                                         </t>
  </si>
  <si>
    <t xml:space="preserve">06 - NEUROCHIRURGICKÁ KLINIKA                                                        </t>
  </si>
  <si>
    <t xml:space="preserve">07 - KLINIKA ANESTEZIOLOGIE A RESUSCITACE                                            </t>
  </si>
  <si>
    <t xml:space="preserve">08 - PORODNICKO-GYNEKOLOGICKÁ KLINIKA                                                </t>
  </si>
  <si>
    <t xml:space="preserve">10 - DĚTSKÁ KLINIKA                                                                  </t>
  </si>
  <si>
    <t xml:space="preserve">11 - ORTOPEDICKÁ KLINIKA                                                             </t>
  </si>
  <si>
    <t xml:space="preserve">12 - UROLOGICKÁ KLINIKA                                                              </t>
  </si>
  <si>
    <t xml:space="preserve">13 - OTOLARYNGOLOGICKÁ KLINIKA                                                       </t>
  </si>
  <si>
    <t xml:space="preserve">14 - OČNÍ KLINIKA                                                                    </t>
  </si>
  <si>
    <t xml:space="preserve">16 - KLINIKA PLICNÍCH NEMOCÍ A TUBERKULÓZY                                           </t>
  </si>
  <si>
    <t xml:space="preserve">17 - NEUROLOGICKÁ KLINIKA                                                            </t>
  </si>
  <si>
    <t xml:space="preserve">18 - KLINIKA PSYCHIATRIE                                                             </t>
  </si>
  <si>
    <t xml:space="preserve">20 - KLINIKA CHOROB KOŽNÍCH A POHLAVNÍCH                                             </t>
  </si>
  <si>
    <t xml:space="preserve">21 - ONKOLOGICKÁ KLINIKA                                                             </t>
  </si>
  <si>
    <t xml:space="preserve">22 - KLINIKA NUKLEÁRNÍ MEDICÍNY                                                      </t>
  </si>
  <si>
    <t xml:space="preserve">25 - KLINIKA ÚSTNÍ, ČELISTNÍ A OBLIČEJOVÉ CHIRURGIE                                  </t>
  </si>
  <si>
    <t xml:space="preserve">26 - ODDĚLENÍ REHABILITACE                                                           </t>
  </si>
  <si>
    <t xml:space="preserve">29 - ODDĚLENÍ PLASTICKÉ A ESTETICKÉ CHIRURGIE                                        </t>
  </si>
  <si>
    <t xml:space="preserve">30 - ODDĚLENÍ GERIATRIE                                                              </t>
  </si>
  <si>
    <t xml:space="preserve">31 - TRAUMATOLOGICKÉ ODDĚLENÍ                                                        </t>
  </si>
  <si>
    <t xml:space="preserve">32 - HEMATO-ONKOLOGICKÁ KLINIKA                                                      </t>
  </si>
  <si>
    <t xml:space="preserve">50 - KARDIOCHIRURGICKÁ KLINIKA                                                       </t>
  </si>
  <si>
    <t xml:space="preserve">59 - ODD. INTENZIVNÍ PÉČE CHIRURGICKÝCH OBORŮ                                        </t>
  </si>
  <si>
    <t>01</t>
  </si>
  <si>
    <t>02</t>
  </si>
  <si>
    <t>03</t>
  </si>
  <si>
    <t>04</t>
  </si>
  <si>
    <t>05</t>
  </si>
  <si>
    <t>06</t>
  </si>
  <si>
    <t>4F2</t>
  </si>
  <si>
    <t xml:space="preserve">09544  </t>
  </si>
  <si>
    <t>REGULAČNÍ POPLATEK ZA KAŽDÝ DEN LŮŽKOVÉ PÉČE -- PO</t>
  </si>
  <si>
    <t>07</t>
  </si>
  <si>
    <t>08</t>
  </si>
  <si>
    <t>10</t>
  </si>
  <si>
    <t>11</t>
  </si>
  <si>
    <t>12</t>
  </si>
  <si>
    <t>13</t>
  </si>
  <si>
    <t>14</t>
  </si>
  <si>
    <t>16</t>
  </si>
  <si>
    <t>17</t>
  </si>
  <si>
    <t>18</t>
  </si>
  <si>
    <t>20</t>
  </si>
  <si>
    <t>1F1</t>
  </si>
  <si>
    <t xml:space="preserve">87427  </t>
  </si>
  <si>
    <t>CYTOLOGICKÉ NÁTĚRY  NECENTRIFUGOVANÉ TEKUTINY - 4-</t>
  </si>
  <si>
    <t>0043896</t>
  </si>
  <si>
    <t xml:space="preserve">EFFICAST 3B  35763/2MA/EM                         </t>
  </si>
  <si>
    <t xml:space="preserve">43611  </t>
  </si>
  <si>
    <t xml:space="preserve">RADIOTERAPIE CS 137 (1 POLE)                      </t>
  </si>
  <si>
    <t>0005954</t>
  </si>
  <si>
    <t xml:space="preserve">UROMITEXAN 400 MG                                 </t>
  </si>
  <si>
    <t>0012671</t>
  </si>
  <si>
    <t>0014327</t>
  </si>
  <si>
    <t xml:space="preserve">CARBOPLATIN-TEVA                                  </t>
  </si>
  <si>
    <t>0049982</t>
  </si>
  <si>
    <t xml:space="preserve">HOLOXAN 500 MG                                    </t>
  </si>
  <si>
    <t>0049983</t>
  </si>
  <si>
    <t xml:space="preserve">HOLOXAN 1 G                                       </t>
  </si>
  <si>
    <t>0049984</t>
  </si>
  <si>
    <t xml:space="preserve">HOLOXAN 2 G                                       </t>
  </si>
  <si>
    <t>0052547</t>
  </si>
  <si>
    <t>0053666</t>
  </si>
  <si>
    <t xml:space="preserve">BICNU(STERILE CARMUSTINE/BCNU/)                   </t>
  </si>
  <si>
    <t>0097910</t>
  </si>
  <si>
    <t xml:space="preserve">HUMAN ALBUMIN GRIFOLS 20%                         </t>
  </si>
  <si>
    <t>0116147</t>
  </si>
  <si>
    <t xml:space="preserve">EPIRUBICIN ACTAVIS 2 MG/ML INJEKČNÍ ROZTOK        </t>
  </si>
  <si>
    <t>0124825</t>
  </si>
  <si>
    <t xml:space="preserve">BLEOMYCIN TEVA 15 000 IU                          </t>
  </si>
  <si>
    <t>0163383</t>
  </si>
  <si>
    <t xml:space="preserve">PACLINE 6 MG/ML                                   </t>
  </si>
  <si>
    <t>0167598</t>
  </si>
  <si>
    <t xml:space="preserve">TEPADINA 15 MG                                    </t>
  </si>
  <si>
    <t>0085513</t>
  </si>
  <si>
    <t xml:space="preserve">FLEBOGAMMA 5%                                     </t>
  </si>
  <si>
    <t>0052546</t>
  </si>
  <si>
    <t>0105143</t>
  </si>
  <si>
    <t xml:space="preserve">GEMCITABIN SANDOZ 1 G, PRÁŠEK PRO PŘÍP            </t>
  </si>
  <si>
    <t>0049842</t>
  </si>
  <si>
    <t xml:space="preserve">BITAMMON 1 G/0,5 G                                </t>
  </si>
  <si>
    <t>0145955</t>
  </si>
  <si>
    <t xml:space="preserve">GEMCITABIN MYLAN 38 MG/ML                         </t>
  </si>
  <si>
    <t>2</t>
  </si>
  <si>
    <t>0007909</t>
  </si>
  <si>
    <t xml:space="preserve">Erytrocyty resuspendované                         </t>
  </si>
  <si>
    <t>0007917</t>
  </si>
  <si>
    <t xml:space="preserve">ERYTROCYTY BEZ BUFFY COATU                        </t>
  </si>
  <si>
    <t>0007955</t>
  </si>
  <si>
    <t xml:space="preserve">ERYTROCYTY DELEUKOTIZOVANÉ                        </t>
  </si>
  <si>
    <t>0007963</t>
  </si>
  <si>
    <t xml:space="preserve">ERYTROCYTY Z AFERÉZY                              </t>
  </si>
  <si>
    <t>0107931</t>
  </si>
  <si>
    <t xml:space="preserve">TROMBOCYTY Z AFERÉZY                              </t>
  </si>
  <si>
    <t>0107936</t>
  </si>
  <si>
    <t xml:space="preserve">TROMBOCYTY Z BUFFY COATU SMĚSNÉ, DELEUKOTIZOVANÉ  </t>
  </si>
  <si>
    <t>0107959</t>
  </si>
  <si>
    <t xml:space="preserve">TROMBOCYTY Z AFERÉZY DELEUKOTIZOVANÉ              </t>
  </si>
  <si>
    <t>0207921</t>
  </si>
  <si>
    <t xml:space="preserve">PLAZMA ČERSTVÁ ZMRAZENÁ                           </t>
  </si>
  <si>
    <t xml:space="preserve">00698  </t>
  </si>
  <si>
    <t>OD TYPU 98 - PRO NEMOCNICE TYPU 3, (KATEGORIE 6) -</t>
  </si>
  <si>
    <t xml:space="preserve">00880  </t>
  </si>
  <si>
    <t>ROZLIŠENÍ VYKÁZANÉ HOSPITALIZACE JAKO: = NOVÁ HOSP</t>
  </si>
  <si>
    <t xml:space="preserve">00601  </t>
  </si>
  <si>
    <t xml:space="preserve">OD TYPU 01 - PRO NEMOCNICE TYPU 3, (KATEGORIE 6)  </t>
  </si>
  <si>
    <t xml:space="preserve">00881  </t>
  </si>
  <si>
    <t>ROZLIŠENÍ VYKÁZANÉ HOSPITALIZACE JAKO: = POKRAČOVÁ</t>
  </si>
  <si>
    <t xml:space="preserve">09227  </t>
  </si>
  <si>
    <t xml:space="preserve">I. V. APLIKACE KRVE NEBO KREVNÍCH DERIVÁTŮ        </t>
  </si>
  <si>
    <t xml:space="preserve">32510  </t>
  </si>
  <si>
    <t>ZAVEDENÍ DLOUHODOBÉ KANYLACE CENTRÁLNÍHO ŽILNÍHO S</t>
  </si>
  <si>
    <t xml:space="preserve">00699  </t>
  </si>
  <si>
    <t>OD TYPU 99 - PRO NEMOCNICE TYPU 3, (KATEGORIE 6) -</t>
  </si>
  <si>
    <t xml:space="preserve">42510  </t>
  </si>
  <si>
    <t xml:space="preserve">NÁROČNÁ APLIKACE REŽIMŮ LÉČBY CYTOSTATIKY (1 DEN, </t>
  </si>
  <si>
    <t>4F3</t>
  </si>
  <si>
    <t>0030515</t>
  </si>
  <si>
    <t>ZÁSOBNÍK PRO LINEÁRNÍ STAPLER TA PREMIUM 55-4.8 DL</t>
  </si>
  <si>
    <t xml:space="preserve">51353  </t>
  </si>
  <si>
    <t>PUNKCE, ODSÁTÍ TENKÉHO STŘEVA, MANIPULACE SE STŘEV</t>
  </si>
  <si>
    <t xml:space="preserve">51385  </t>
  </si>
  <si>
    <t xml:space="preserve">RESEKCE ŽALUDKU S ANASTOMÓZOU                     </t>
  </si>
  <si>
    <t>5F1</t>
  </si>
  <si>
    <t xml:space="preserve">09225  </t>
  </si>
  <si>
    <t>KANYLACE CENTRÁLNÍ ŽÍLY ZA KONTROLY CELKOVÉHO STAV</t>
  </si>
  <si>
    <t xml:space="preserve">66851  </t>
  </si>
  <si>
    <t>AMPUTACE DLOUHÉ KOSTI / EXARTIKULACE VELKÉHO KLOUB</t>
  </si>
  <si>
    <t xml:space="preserve">51357  </t>
  </si>
  <si>
    <t>JEJUNOSTOMIE, ILEOSTOMIE NEBO KOLOSTOMIE, ANTEPOZI</t>
  </si>
  <si>
    <t xml:space="preserve">51355  </t>
  </si>
  <si>
    <t>DVOJ - A VÍCENÁSOBNÁ RESEKCE A (NEBO) ANASTOMÓZA T</t>
  </si>
  <si>
    <t xml:space="preserve">51383  </t>
  </si>
  <si>
    <t>GASTROTOMIE, DUODENOTOMIE NEBO JEDNODUCHÁ PYLOROPL</t>
  </si>
  <si>
    <t xml:space="preserve">54810  </t>
  </si>
  <si>
    <t xml:space="preserve">PEROPERAČNÍ ANGIOGRAFIE                           </t>
  </si>
  <si>
    <t xml:space="preserve">07546  </t>
  </si>
  <si>
    <t xml:space="preserve">(DRG) OTEVŘENÝ PŘÍSTUP                            </t>
  </si>
  <si>
    <t xml:space="preserve">07552  </t>
  </si>
  <si>
    <t xml:space="preserve">(DRG) OPERAČNÍ VÝKON BEZ MIMOTĚLNÍHO OBĚHU        </t>
  </si>
  <si>
    <t xml:space="preserve">07544  </t>
  </si>
  <si>
    <t xml:space="preserve">(DRG) PRVNÍ REOPERACE                             </t>
  </si>
  <si>
    <t xml:space="preserve">07542  </t>
  </si>
  <si>
    <t xml:space="preserve">(VZP) CÉVNÍ VÝKON JINDE NEZAŘAZENÝ                </t>
  </si>
  <si>
    <t xml:space="preserve">07563  </t>
  </si>
  <si>
    <t xml:space="preserve">(DRG) URGENTNÍ OPERACE KVCH                       </t>
  </si>
  <si>
    <t>22</t>
  </si>
  <si>
    <t>25</t>
  </si>
  <si>
    <t>26</t>
  </si>
  <si>
    <t>29</t>
  </si>
  <si>
    <t>30</t>
  </si>
  <si>
    <t>31</t>
  </si>
  <si>
    <t>32</t>
  </si>
  <si>
    <t>50</t>
  </si>
  <si>
    <t>59</t>
  </si>
  <si>
    <t>01013</t>
  </si>
  <si>
    <t>A</t>
  </si>
  <si>
    <t xml:space="preserve">KRANIOTOMIE S MCC                                                                                   </t>
  </si>
  <si>
    <t>01061</t>
  </si>
  <si>
    <t xml:space="preserve">JINÉ VÝKONY PŘI ONEMOCNĚNÍCH A PORUCHÁCH NERVOVÉHO SYSTÉMU BEZ CC                                   </t>
  </si>
  <si>
    <t>01311</t>
  </si>
  <si>
    <t xml:space="preserve">MALIGNÍ ONEMOCNĚNÍ. NĚKTERÉ INFEKCE A DEGENERATIVNÍ PORUCHY NERVOVÉHO SYSTÉMU BEZ CC                </t>
  </si>
  <si>
    <t>01312</t>
  </si>
  <si>
    <t xml:space="preserve">MALIGNÍ ONEMOCNĚNÍ. NĚKTERÉ INFEKCE A DEGENERATIVNÍ PORUCHY NERVOVÉHO SYSTÉMU S CC                  </t>
  </si>
  <si>
    <t>01313</t>
  </si>
  <si>
    <t xml:space="preserve">MALIGNÍ ONEMOCNĚNÍ. NĚKTERÉ INFEKCE A DEGENERATIVNÍ PORUCHY NERVOVÉHO SYSTÉMU S MCC                 </t>
  </si>
  <si>
    <t>01342</t>
  </si>
  <si>
    <t xml:space="preserve">CÉVNÍ MOZKOVÁ PŘÍHODA S INFARKTEM S CC                                                              </t>
  </si>
  <si>
    <t>01412</t>
  </si>
  <si>
    <t xml:space="preserve">NETRAUMATICKÁ PORUCHA VĚDOMÍ A KÓMA S CC                                                            </t>
  </si>
  <si>
    <t>03301</t>
  </si>
  <si>
    <t xml:space="preserve">MALIGNÍ ONEMOCNĚNÍ UCHA. NOSU. ÚST A HRDLA BEZ CC                                                   </t>
  </si>
  <si>
    <t>03302</t>
  </si>
  <si>
    <t xml:space="preserve">MALIGNÍ ONEMOCNĚNÍ UCHA. NOSU. ÚST A HRDLA S CC                                                     </t>
  </si>
  <si>
    <t>03303</t>
  </si>
  <si>
    <t xml:space="preserve">MALIGNÍ ONEMOCNĚNÍ UCHA. NOSU. ÚST A HRDLA S MCC                                                    </t>
  </si>
  <si>
    <t>04031</t>
  </si>
  <si>
    <t xml:space="preserve">JINÉ VÝKONY PŘI PORUCHÁCH A ONEMOCNĚNÍCH DÝCHACÍHO SYSTÉMU BEZ CC                                   </t>
  </si>
  <si>
    <t>04033</t>
  </si>
  <si>
    <t xml:space="preserve">JINÉ VÝKONY PŘI PORUCHÁCH A ONEMOCNĚNÍCH DÝCHACÍHO SYSTÉMU S MCC                                    </t>
  </si>
  <si>
    <t>04321</t>
  </si>
  <si>
    <t xml:space="preserve">PLICNÍ EMBOLIE BEZ CC                                                                               </t>
  </si>
  <si>
    <t>04322</t>
  </si>
  <si>
    <t xml:space="preserve">PLICNÍ EMBOLIE S CC                                                                                 </t>
  </si>
  <si>
    <t>04323</t>
  </si>
  <si>
    <t xml:space="preserve">PLICNÍ EMBOLIE S MCC                                                                                </t>
  </si>
  <si>
    <t>04341</t>
  </si>
  <si>
    <t xml:space="preserve">MALIGNÍ ONEMOCNĚNÍ DÝCHACÍHO SYSTÉMU BEZ CC                                                         </t>
  </si>
  <si>
    <t>04342</t>
  </si>
  <si>
    <t xml:space="preserve">MALIGNÍ ONEMOCNĚNÍ DÝCHACÍHO SYSTÉMU S CC                                                           </t>
  </si>
  <si>
    <t>04343</t>
  </si>
  <si>
    <t xml:space="preserve">MALIGNÍ ONEMOCNĚNÍ DÝCHACÍHO SYSTÉMU S MCC                                                          </t>
  </si>
  <si>
    <t>04352</t>
  </si>
  <si>
    <t xml:space="preserve">INFEKCE A ZÁNĚTY DÝCHACÍHO SYSTÉMU S CC                                                             </t>
  </si>
  <si>
    <t>04361</t>
  </si>
  <si>
    <t xml:space="preserve">PROSTÁ PNEUMONIE A DÁVIVÝ KAŠEL BEZ CC                                                              </t>
  </si>
  <si>
    <t>04402</t>
  </si>
  <si>
    <t xml:space="preserve">PNEUMOTORAX A PLEURÁNÍ VÝPOTEK S CC                                                                 </t>
  </si>
  <si>
    <t>04412</t>
  </si>
  <si>
    <t xml:space="preserve">PŘÍZNAKY. SYMPTOMY A JINÉ DIAGNÓZY DÝCHACÍHO SYSTÉMU S CC                                           </t>
  </si>
  <si>
    <t>05362</t>
  </si>
  <si>
    <t xml:space="preserve">HLUBOKÁ ŽILNÍ TROMBÓZA S CC                                                                         </t>
  </si>
  <si>
    <t>05373</t>
  </si>
  <si>
    <t xml:space="preserve">NEOBJASNĚNÁ SRDEČNÍ ZÁSTAVA S MCC                                                                   </t>
  </si>
  <si>
    <t>05382</t>
  </si>
  <si>
    <t xml:space="preserve">PERIFERNÍ A JINÉ VASKULÁRNÍ PORUCHY S CC                                                            </t>
  </si>
  <si>
    <t>06011</t>
  </si>
  <si>
    <t xml:space="preserve">VELKÉ VÝKONY NA TLUSTÉM A TENKÉM STŘEVU BEZ CC                                                      </t>
  </si>
  <si>
    <t>06012</t>
  </si>
  <si>
    <t xml:space="preserve">VELKÉ VÝKONY NA TLUSTÉM A TENKÉM STŘEVU S CC                                                        </t>
  </si>
  <si>
    <t>06102</t>
  </si>
  <si>
    <t xml:space="preserve">JINÉ VÝKONY PŘI PORUCHÁCH A ONEMOCNĚNÍCH TRÁVICÍHO SYSTÉMU S CC                                     </t>
  </si>
  <si>
    <t>06103</t>
  </si>
  <si>
    <t xml:space="preserve">JINÉ VÝKONY PŘI PORUCHÁCH A ONEMOCNĚNÍCH TRÁVICÍHO SYSTÉMU S MCC                                    </t>
  </si>
  <si>
    <t>06301</t>
  </si>
  <si>
    <t xml:space="preserve">MALIGNÍ ONEMOCNĚNÍ TRÁVICÍHO SYSTÉMU BEZ CC                                                         </t>
  </si>
  <si>
    <t>06302</t>
  </si>
  <si>
    <t xml:space="preserve">MALIGNÍ ONEMOCNĚNÍ TRÁVICÍHO SYSTÉMU S CC                                                           </t>
  </si>
  <si>
    <t>06303</t>
  </si>
  <si>
    <t xml:space="preserve">MALIGNÍ ONEMOCNĚNÍ TRÁVICÍHO SYSTÉMU S MCC                                                          </t>
  </si>
  <si>
    <t>06352</t>
  </si>
  <si>
    <t xml:space="preserve">OBSTRUKCE GASTROINTESTINÁLNÍHO SYSTÉMU S CC                                                         </t>
  </si>
  <si>
    <t>06371</t>
  </si>
  <si>
    <t xml:space="preserve">JINÁ GASTROENTERITIDA A BOLEST BŘICHA BEZ CC                                                        </t>
  </si>
  <si>
    <t>06381</t>
  </si>
  <si>
    <t xml:space="preserve">JINÉ PORUCHY TRÁVICÍHO SYSTÉMU BEZ CC                                                               </t>
  </si>
  <si>
    <t>07051</t>
  </si>
  <si>
    <t xml:space="preserve">JINÉ VÝKONY PŘI PORUCHÁCH A ONEMOCNĚNÍCH HEPATOBILIÁRNÍHO SYSTÉMU A PANKREATU BEZ CC                </t>
  </si>
  <si>
    <t>07052</t>
  </si>
  <si>
    <t xml:space="preserve">JINÉ VÝKONY PŘI PORUCHÁCH A ONEMOCNĚNÍCH HEPATOBILIÁRNÍHO SYSTÉMU A PANKREATU S CC                  </t>
  </si>
  <si>
    <t>07053</t>
  </si>
  <si>
    <t xml:space="preserve">JINÉ VÝKONY PŘI PORUCHÁCH A ONEMOCNĚNÍCH HEPATOBILIÁRNÍHO SYSTÉMU A PANKREATU S MCC                 </t>
  </si>
  <si>
    <t>07311</t>
  </si>
  <si>
    <t xml:space="preserve">MALIGNÍ ONEMOCNĚNÍ HEPATOBILIÁRNÍHO SYSTÉMU A PANKREATU BEZ CC                                      </t>
  </si>
  <si>
    <t>07312</t>
  </si>
  <si>
    <t xml:space="preserve">MALIGNÍ ONEMOCNĚNÍ HEPATOBILIÁRNÍHO SYSTÉMU A PANKREATU S CC                                        </t>
  </si>
  <si>
    <t>07313</t>
  </si>
  <si>
    <t xml:space="preserve">MALIGNÍ ONEMOCNĚNÍ HEPATOBILIÁRNÍHO SYSTÉMU A PANKREATU S MCC                                       </t>
  </si>
  <si>
    <t>07331</t>
  </si>
  <si>
    <t xml:space="preserve">PORUCHY JATER. KROMĚ MALIGNÍ CIRHÓZY A ALKOHOLICKÉ HEPATITIDY BEZ CC                                </t>
  </si>
  <si>
    <t>07332</t>
  </si>
  <si>
    <t xml:space="preserve">PORUCHY JATER. KROMĚ MALIGNÍ CIRHÓZY A ALKOHOLICKÉ HEPATITIDY S CC                                  </t>
  </si>
  <si>
    <t>07333</t>
  </si>
  <si>
    <t xml:space="preserve">PORUCHY JATER. KROMĚ MALIGNÍ CIRHÓZY A ALKOHOLICKÉ HEPATITIDY S MCC                                 </t>
  </si>
  <si>
    <t>08032</t>
  </si>
  <si>
    <t xml:space="preserve">FÚZE PÁTEŘE. NE PRO DEFORMITY S CC                                                                  </t>
  </si>
  <si>
    <t>08052</t>
  </si>
  <si>
    <t xml:space="preserve">REKONSTRUKČNÍ VÝKONY KRANIÁLNÍCH A OBLIČEJOVÝCH KOSTÍ S CC                                          </t>
  </si>
  <si>
    <t>08331</t>
  </si>
  <si>
    <t xml:space="preserve">MALIGNÍ ONEMOCNĚNÍ MUSKULOSKELETÁLNÍHO SYSTÉMU A POJIVOVÉ TKÁNĚ. PATOLOGICKÉ ZLOMENINY BEZ CC       </t>
  </si>
  <si>
    <t>08332</t>
  </si>
  <si>
    <t xml:space="preserve">MALIGNÍ ONEMOCNĚNÍ MUSKULOSKELETÁLNÍHO SYSTÉMU A POJIVOVÉ TKÁNĚ. PATOLOGICKÉ ZLOMENINY S CC         </t>
  </si>
  <si>
    <t>08333</t>
  </si>
  <si>
    <t xml:space="preserve">MALIGNÍ ONEMOCNĚNÍ MUSKULOSKELETÁLNÍHO SYSTÉMU A POJIVOVÉ TKÁNĚ. PATOLOGICKÉ ZLOMENINY S MCC        </t>
  </si>
  <si>
    <t>09032</t>
  </si>
  <si>
    <t xml:space="preserve">JINÉ VÝKONY PŘI PORUCHÁCH A ONEMOCNĚNÍCH KŮŽE. PODKOŽNÍ TKÁNĚ A PRSU S CC                           </t>
  </si>
  <si>
    <t>09301</t>
  </si>
  <si>
    <t xml:space="preserve">ZÁVAŽNÉ PORUCHY KŮŽE BEZ CC                                                                         </t>
  </si>
  <si>
    <t>09302</t>
  </si>
  <si>
    <t xml:space="preserve">ZÁVAŽNÉ PORUCHY KŮŽE S CC                                                                           </t>
  </si>
  <si>
    <t>09303</t>
  </si>
  <si>
    <t xml:space="preserve">ZÁVAŽNÉ PORUCHY KŮŽE S MCC                                                                          </t>
  </si>
  <si>
    <t>09311</t>
  </si>
  <si>
    <t xml:space="preserve">MALIGNÍ ONEMOCNĚNÍ PRSŮ BEZ CC                                                                      </t>
  </si>
  <si>
    <t>09312</t>
  </si>
  <si>
    <t xml:space="preserve">MALIGNÍ ONEMOCNĚNÍ PRSŮ S CC                                                                        </t>
  </si>
  <si>
    <t>09313</t>
  </si>
  <si>
    <t xml:space="preserve">MALIGNÍ ONEMOCNĚNÍ PRSŮ S MCC                                                                       </t>
  </si>
  <si>
    <t>09341</t>
  </si>
  <si>
    <t xml:space="preserve">JINÉ PORUCHY KŮŽE A PRSU BEZ CC                                                                     </t>
  </si>
  <si>
    <t>09342</t>
  </si>
  <si>
    <t xml:space="preserve">JINÉ PORUCHY KŮŽE A PRSU S CC                                                                       </t>
  </si>
  <si>
    <t>09343</t>
  </si>
  <si>
    <t xml:space="preserve">JINÉ PORUCHY KŮŽE A PRSU S MCC                                                                      </t>
  </si>
  <si>
    <t>10331</t>
  </si>
  <si>
    <t xml:space="preserve">JINÉ ENDOKRINNÍ PORUCHY BEZ CC                                                                      </t>
  </si>
  <si>
    <t>10332</t>
  </si>
  <si>
    <t xml:space="preserve">JINÉ ENDOKRINNÍ PORUCHY S CC                                                                        </t>
  </si>
  <si>
    <t>11031</t>
  </si>
  <si>
    <t xml:space="preserve">VELKÉ VÝKONY NA LEDVINÁCH A MOČOVÝCH CESTÁCH BEZ CC                                                 </t>
  </si>
  <si>
    <t>11032</t>
  </si>
  <si>
    <t xml:space="preserve">VELKÉ VÝKONY NA LEDVINÁCH A MOČOVÝCH CESTÁCH S CC                                                   </t>
  </si>
  <si>
    <t>11052</t>
  </si>
  <si>
    <t xml:space="preserve">MENŠÍ VÝKONY NA LEDVINÁCH. MOČOVÝCH CESTÁCH A MOČOVÉM MĚCHÝŘI S CC                                  </t>
  </si>
  <si>
    <t>11301</t>
  </si>
  <si>
    <t xml:space="preserve">MALIGNÍ ONEMOCNĚNÍ LEDVIN A MOČOVÝCH CEST A LEDVINOVÉ SELHÁNÍ BEZ CC                                </t>
  </si>
  <si>
    <t>11302</t>
  </si>
  <si>
    <t xml:space="preserve">MALIGNÍ ONEMOCNĚNÍ LEDVIN A MOČOVÝCH CEST A LEDVINOVÉ SELHÁNÍ S CC                                  </t>
  </si>
  <si>
    <t>11303</t>
  </si>
  <si>
    <t xml:space="preserve">MALIGNÍ ONEMOCNĚNÍ LEDVIN A MOČOVÝCH CEST A LEDVINOVÉ SELHÁNÍ S MCC                                 </t>
  </si>
  <si>
    <t>12301</t>
  </si>
  <si>
    <t xml:space="preserve">MALIGNÍ ONEMOCNĚNÍ MUŽSKÉHO REPRODUKČNÍHO SYSTÉMU BEZ CC                                            </t>
  </si>
  <si>
    <t>12302</t>
  </si>
  <si>
    <t xml:space="preserve">MALIGNÍ ONEMOCNĚNÍ MUŽSKÉHO REPRODUKČNÍHO SYSTÉMU S CC                                              </t>
  </si>
  <si>
    <t>12303</t>
  </si>
  <si>
    <t xml:space="preserve">MALIGNÍ ONEMOCNĚNÍ MUŽSKÉHO REPRODUKČNÍHO SYSTÉMU S MCC                                             </t>
  </si>
  <si>
    <t>13051</t>
  </si>
  <si>
    <t xml:space="preserve">GYNEKOLOGICKÁ LAPAROSKOPIE NEBO LAPAROTOMICKÁ STERILIZACE BEZ CC                                    </t>
  </si>
  <si>
    <t>13301</t>
  </si>
  <si>
    <t xml:space="preserve">MALIGNÍ ONEMOCNĚNÍ ŽENSKÉHO REPRODUKČNÍHO SYSTÉMU BEZ CC                                            </t>
  </si>
  <si>
    <t>13302</t>
  </si>
  <si>
    <t xml:space="preserve">MALIGNÍ ONEMOCNĚNÍ ŽENSKÉHO REPRODUKČNÍHO SYSTÉMU S CC                                              </t>
  </si>
  <si>
    <t>13303</t>
  </si>
  <si>
    <t xml:space="preserve">MALIGNÍ ONEMOCNĚNÍ ŽENSKÉHO REPRODUKČNÍHO SYSTÉMU S MCC                                             </t>
  </si>
  <si>
    <t>16301</t>
  </si>
  <si>
    <t>B</t>
  </si>
  <si>
    <t xml:space="preserve">AGRANULOCYTÓZA BEZ CC                                                                               </t>
  </si>
  <si>
    <t>16302</t>
  </si>
  <si>
    <t xml:space="preserve">AGRANULOCYTÓZA S CC                                                                                 </t>
  </si>
  <si>
    <t>16303</t>
  </si>
  <si>
    <t xml:space="preserve">AGRANULOCYTÓZA S MCC                                                                                </t>
  </si>
  <si>
    <t>16312</t>
  </si>
  <si>
    <t xml:space="preserve">PORUCHY SRÁŽLIVOSTI S CC                                                                            </t>
  </si>
  <si>
    <t>16313</t>
  </si>
  <si>
    <t xml:space="preserve">PORUCHY SRÁŽLIVOSTI S MCC                                                                           </t>
  </si>
  <si>
    <t>16331</t>
  </si>
  <si>
    <t xml:space="preserve">PORUCHY ČERVENÝCH KRVINEK. KROMĚ SRPKOVITÉ CHUDOKREVNOSTI BEZ CC                                    </t>
  </si>
  <si>
    <t>16332</t>
  </si>
  <si>
    <t xml:space="preserve">PORUCHY ČERVENÝCH KRVINEK. KROMĚ SRPKOVITÉ CHUDOKREVNOSTI S CC                                      </t>
  </si>
  <si>
    <t>16333</t>
  </si>
  <si>
    <t xml:space="preserve">PORUCHY ČERVENÝCH KRVINEK. KROMĚ SRPKOVITÉ CHUDOKREVNOSTI S MCC                                     </t>
  </si>
  <si>
    <t>17031</t>
  </si>
  <si>
    <t>C</t>
  </si>
  <si>
    <t xml:space="preserve">MYELOPROLIFERATIVNÍ PORUCHY A ŠPATNĚ DIFERENCOVANÉ NÁDORY S VELKÝM VÝKONEM BEZ CC                   </t>
  </si>
  <si>
    <t>17032</t>
  </si>
  <si>
    <t xml:space="preserve">MYELOPROLIFERATIVNÍ PORUCHY A ŠPATNĚ DIFERENCOVANÉ NÁDORY S VELKÝM VÝKONEM S CC                     </t>
  </si>
  <si>
    <t>17033</t>
  </si>
  <si>
    <t xml:space="preserve">MYELOPROLIFERATIVNÍ PORUCHY A ŠPATNĚ DIFERENCOVANÉ NÁDORY S VELKÝM VÝKONEM S MCC                    </t>
  </si>
  <si>
    <t xml:space="preserve">MYELOPROLIFERATIVNÍ PORUCHY A ŠPATNĚ DIFERENCOVANÉ NÁDORY S JINÝM VÝKONEM BEZ CC                    </t>
  </si>
  <si>
    <t>17042</t>
  </si>
  <si>
    <t xml:space="preserve">MYELOPROLIFERATIVNÍ PORUCHY A ŠPATNĚ DIFERENCOVANÉ NÁDORY S JINÝM VÝKONEM S CC                      </t>
  </si>
  <si>
    <t>17043</t>
  </si>
  <si>
    <t xml:space="preserve">MYELOPROLIFERATIVNÍ PORUCHY A ŠPATNĚ DIFERENCOVANÉ NÁDORY S JINÝM VÝKONEM S MCC                     </t>
  </si>
  <si>
    <t>17312</t>
  </si>
  <si>
    <t xml:space="preserve">LYMFOM A NEAKUTNÍ LEUKÉMIE S CC                                                                     </t>
  </si>
  <si>
    <t>17321</t>
  </si>
  <si>
    <t xml:space="preserve">RADIOTERAPIE BEZ CC                                                                                 </t>
  </si>
  <si>
    <t>17322</t>
  </si>
  <si>
    <t xml:space="preserve">RADIOTERAPIE S CC                                                                                   </t>
  </si>
  <si>
    <t>17323</t>
  </si>
  <si>
    <t xml:space="preserve">RADIOTERAPIE S MCC                                                                                  </t>
  </si>
  <si>
    <t>17331</t>
  </si>
  <si>
    <t xml:space="preserve">CHEMOTERAPIE BEZ CC                                                                                 </t>
  </si>
  <si>
    <t>17332</t>
  </si>
  <si>
    <t xml:space="preserve">CHEMOTERAPIE S CC                                                                                   </t>
  </si>
  <si>
    <t>17333</t>
  </si>
  <si>
    <t xml:space="preserve">CHEMOTERAPIE S MCC                                                                                  </t>
  </si>
  <si>
    <t>17341</t>
  </si>
  <si>
    <t xml:space="preserve">JINÉ MYELOPROLIFERATIVNÍ PORUCHY A DIAGNÓZA NEDIFERENCOVANÝCH NÁDORŮ BEZ CC                         </t>
  </si>
  <si>
    <t>17342</t>
  </si>
  <si>
    <t xml:space="preserve">JINÉ MYELOPROLIFERATIVNÍ PORUCHY A DIAGNÓZA NEDIFERENCOVANÝCH NÁDORŮ S CC                           </t>
  </si>
  <si>
    <t>17343</t>
  </si>
  <si>
    <t xml:space="preserve">JINÉ MYELOPROLIFERATIVNÍ PORUCHY A DIAGNÓZA NEDIFERENCOVANÝCH NÁDORŮ S MCC                          </t>
  </si>
  <si>
    <t>18302</t>
  </si>
  <si>
    <t xml:space="preserve">SEPTIKÉMIE S CC                                                                                     </t>
  </si>
  <si>
    <t>18323</t>
  </si>
  <si>
    <t xml:space="preserve">HOREČKA NEZNÁMÉHO PŮVODU S MCC                                                                      </t>
  </si>
  <si>
    <t>23011</t>
  </si>
  <si>
    <t xml:space="preserve">OPERAČNÍ VÝKON S DIAGNÓZOU JINÉHO KONTAKTU SE ZDRAVOTNICKÝMI SLUŽBAMI BEZ CC                        </t>
  </si>
  <si>
    <t>23012</t>
  </si>
  <si>
    <t xml:space="preserve">OPERAČNÍ VÝKON S DIAGNÓZOU JINÉHO KONTAKTU SE ZDRAVOTNICKÝMI SLUŽBAMI S CC                          </t>
  </si>
  <si>
    <t>23013</t>
  </si>
  <si>
    <t xml:space="preserve">OPERAČNÍ VÝKON S DIAGNÓZOU JINÉHO KONTAKTU SE ZDRAVOTNICKÝMI SLUŽBAMI S MCC                         </t>
  </si>
  <si>
    <t>23321</t>
  </si>
  <si>
    <t xml:space="preserve">JINÉ FAKTORY OVLIVŇUJÍCÍ ZDRAVOTNÍ STAV BEZ CC                                                      </t>
  </si>
  <si>
    <t>23322</t>
  </si>
  <si>
    <t xml:space="preserve">JINÉ FAKTORY OVLIVŇUJÍCÍ ZDRAVOTNÍ STAV S CC                                                        </t>
  </si>
  <si>
    <t>23323</t>
  </si>
  <si>
    <t xml:space="preserve">JINÉ FAKTORY OVLIVŇUJÍCÍ ZDRAVOTNÍ STAV S MCC                                                       </t>
  </si>
  <si>
    <t>88871</t>
  </si>
  <si>
    <t xml:space="preserve">ROZSÁHLÉ VÝKONY. KTERÉ SE NETÝKAJÍ HLAVNÍ DIAGNÓZY BEZ CC                                           </t>
  </si>
  <si>
    <t>88872</t>
  </si>
  <si>
    <t xml:space="preserve">ROZSÁHLÉ VÝKONY. KTERÉ SE NETÝKAJÍ HLAVNÍ DIAGNÓZY S CC                                             </t>
  </si>
  <si>
    <t>88873</t>
  </si>
  <si>
    <t xml:space="preserve">ROZSÁHLÉ VÝKONY. KTERÉ SE NETÝKAJÍ HLAVNÍ DIAGNÓZY S MCC                                            </t>
  </si>
  <si>
    <t>88892</t>
  </si>
  <si>
    <t xml:space="preserve">VÝKONY OMEZENÉHO ROZSAHU. KTERÉ SE NETÝKAJÍ HLAVNÍ DIAGNÓZY S CC                                    </t>
  </si>
  <si>
    <t xml:space="preserve">28 - ODDĚLENÍ LÉKAŘSKÉ GENETIKY                                                      </t>
  </si>
  <si>
    <t xml:space="preserve">33 - ODDĚLENÍ KLINICKÉ BIOCHEMIE                                                     </t>
  </si>
  <si>
    <t xml:space="preserve">34 - KLINIKA RADIOLOGICKÁ                                                            </t>
  </si>
  <si>
    <t xml:space="preserve">35 - TRANSFÚZNÍ ODDĚLENÍ                                                             </t>
  </si>
  <si>
    <t xml:space="preserve">37 - ÚSTAV PATOLOGIE                                                                 </t>
  </si>
  <si>
    <t xml:space="preserve">40 - ÚSTAV MIKROBIOLOGIE                                                             </t>
  </si>
  <si>
    <t xml:space="preserve">41 - ÚSTAV IMUNOLOGIE                                                                </t>
  </si>
  <si>
    <t>101</t>
  </si>
  <si>
    <t>202</t>
  </si>
  <si>
    <t>816</t>
  </si>
  <si>
    <t xml:space="preserve">94200  </t>
  </si>
  <si>
    <t xml:space="preserve">(VZP) KVANTITATIVNÍ PCR (qPCR) V REÁLNÉM ČASE PRO </t>
  </si>
  <si>
    <t xml:space="preserve">94119  </t>
  </si>
  <si>
    <t xml:space="preserve">IZOLACE A UCHOVÁNÍ LIDSKÉ DNA (RNA)               </t>
  </si>
  <si>
    <t xml:space="preserve">91431  </t>
  </si>
  <si>
    <t>ZVLÁŠTĚ NÁROČNÉ IZOLACE BUNĚK GRADIENTOVOU CENTRIF</t>
  </si>
  <si>
    <t xml:space="preserve">94115  </t>
  </si>
  <si>
    <t xml:space="preserve">IN SITU HYBRIDIZACE LIDSKÉ DNA SE ZNAČENOU SONDOU </t>
  </si>
  <si>
    <t xml:space="preserve">94211  </t>
  </si>
  <si>
    <t>DLOUHODOBÁ KULTIVACE BUNĚK RŮZNÝCH TKÁNÍ Z PRENATÁ</t>
  </si>
  <si>
    <t xml:space="preserve">87435  </t>
  </si>
  <si>
    <t>STANDARDNÍ CYTOLOGICKÉ BARVENÍ,  ZA 4-10  PREPARÁT</t>
  </si>
  <si>
    <t xml:space="preserve">94201  </t>
  </si>
  <si>
    <t>(VZP) FLUORESCENČNÍ IN SITU HYBRIDIZACE LIDSKÉ DNA</t>
  </si>
  <si>
    <t xml:space="preserve">87415  </t>
  </si>
  <si>
    <t xml:space="preserve">CYTOLOGICKÉ OTISKY A STĚRY -  ZA 4-10 PREPARÁTŮ   </t>
  </si>
  <si>
    <t xml:space="preserve">94123  </t>
  </si>
  <si>
    <t xml:space="preserve">PCR ANALÝZA LIDSKÉ DNA                            </t>
  </si>
  <si>
    <t>706</t>
  </si>
  <si>
    <t xml:space="preserve">89198  </t>
  </si>
  <si>
    <t xml:space="preserve">SKIASKOPIE                                        </t>
  </si>
  <si>
    <t xml:space="preserve">89173  </t>
  </si>
  <si>
    <t xml:space="preserve">ANTEGRÁDNÍ PYELOGRAFIE JEDNOSTRANNÁ               </t>
  </si>
  <si>
    <t xml:space="preserve">89313  </t>
  </si>
  <si>
    <t xml:space="preserve">PERKUTÁNNÍ PUNKCE NEBO BIOPSIE ŘÍZENÁ RDG METODOU </t>
  </si>
  <si>
    <t xml:space="preserve">89455  </t>
  </si>
  <si>
    <t xml:space="preserve">PERKUTÁNNÍ NEFROSTOMIE JEDNOSTRANNÁ               </t>
  </si>
  <si>
    <t xml:space="preserve">89143  </t>
  </si>
  <si>
    <t xml:space="preserve">RTG BŘICHA                                        </t>
  </si>
  <si>
    <t xml:space="preserve">89327  </t>
  </si>
  <si>
    <t xml:space="preserve">KONTROLNÍ NÁSTŘIK DRENÁŽNÍHO KATÉTRU              </t>
  </si>
  <si>
    <t>707</t>
  </si>
  <si>
    <t>7F6</t>
  </si>
  <si>
    <t>205</t>
  </si>
  <si>
    <t xml:space="preserve">87447  </t>
  </si>
  <si>
    <t xml:space="preserve">CYTOLOGICKÉ PREPARÁTY ZHOTOVENÉ CYTOCENTRIFUGOU   </t>
  </si>
  <si>
    <t xml:space="preserve">87525  </t>
  </si>
  <si>
    <t>STANOVENÍ CYTOLOGICKÉ DIAGNÓZY III. STUPNĚ OBTÍŽNO</t>
  </si>
  <si>
    <t xml:space="preserve">87439  </t>
  </si>
  <si>
    <t>SPECIÁLNÍ CYTOLOGICKÉ BARVENÍ - 1-3  PREPARÁTY,  J</t>
  </si>
  <si>
    <t xml:space="preserve">87449  </t>
  </si>
  <si>
    <t xml:space="preserve">SCREENINGOVÉ ODEČÍTÁNÍ CYTOLOGICKÝCH NÁLEZŮ (ZA 1 </t>
  </si>
  <si>
    <t xml:space="preserve">87421  </t>
  </si>
  <si>
    <t>CYTOLOGICKÉ NÁTĚRY SEDIMENTU CENTRIFUGOVANÉ TEKUTI</t>
  </si>
  <si>
    <t xml:space="preserve">87433  </t>
  </si>
  <si>
    <t xml:space="preserve">STANDARDNÍ CYTOLOGICKÉ BARVENÍ,  ZA 1-3 PREPARÁTY </t>
  </si>
  <si>
    <t xml:space="preserve">89201  </t>
  </si>
  <si>
    <t>SKIASKOPIE NA OPERAČNÍM ČI ZÁKROKOVÉM SÁLE MOBILNÍ</t>
  </si>
  <si>
    <t xml:space="preserve">87413  </t>
  </si>
  <si>
    <t xml:space="preserve">CYTOLOGICKÉ OTISKY A STĚRY -  ZA 1-3 PREPARÁTY    </t>
  </si>
  <si>
    <t xml:space="preserve">87519  </t>
  </si>
  <si>
    <t>STANOVENÍ CYTOLOGICKÉ DIAGNÓZY II. STUPNĚ OBTÍŽNOS</t>
  </si>
  <si>
    <t>0022077</t>
  </si>
  <si>
    <t xml:space="preserve">IOMERON 400                                       </t>
  </si>
  <si>
    <t>0056340</t>
  </si>
  <si>
    <t>0093625</t>
  </si>
  <si>
    <t xml:space="preserve">ULTRAVIST 370                                     </t>
  </si>
  <si>
    <t>0093626</t>
  </si>
  <si>
    <t>0095609</t>
  </si>
  <si>
    <t xml:space="preserve">MICROPAQUE CT                                     </t>
  </si>
  <si>
    <t>0002018</t>
  </si>
  <si>
    <t xml:space="preserve">99MTC-MAKROSALB INJ.                              </t>
  </si>
  <si>
    <t>0002027</t>
  </si>
  <si>
    <t xml:space="preserve">99MTC-MIBI INJ.                                   </t>
  </si>
  <si>
    <t>0002034</t>
  </si>
  <si>
    <t xml:space="preserve">99MTC-DTPA INJ.                                   </t>
  </si>
  <si>
    <t>0002035</t>
  </si>
  <si>
    <t xml:space="preserve">99MTC-MAG3 INJ.                                   </t>
  </si>
  <si>
    <t>0002060</t>
  </si>
  <si>
    <t xml:space="preserve">99MTC-ERYTROCYTY IN VIVO                          </t>
  </si>
  <si>
    <t>0002067</t>
  </si>
  <si>
    <t xml:space="preserve">81M-KRYPTON PLYN K INHAL.                         </t>
  </si>
  <si>
    <t>0002073</t>
  </si>
  <si>
    <t xml:space="preserve">99MTC-OXIDRONÁT DISODNÝ INJ.                      </t>
  </si>
  <si>
    <t>0002077</t>
  </si>
  <si>
    <t xml:space="preserve">111IN PENTETREOTID INJ.                           </t>
  </si>
  <si>
    <t>0002087</t>
  </si>
  <si>
    <t xml:space="preserve">18F-FDG                                           </t>
  </si>
  <si>
    <t xml:space="preserve">47241  </t>
  </si>
  <si>
    <t xml:space="preserve">SCINTIGRAFIE SKELETU                              </t>
  </si>
  <si>
    <t xml:space="preserve">47269  </t>
  </si>
  <si>
    <t xml:space="preserve">TOMOGRAFICKÁ SCINTIGRAFIE - SPECT                 </t>
  </si>
  <si>
    <t xml:space="preserve">47259  </t>
  </si>
  <si>
    <t xml:space="preserve">SCINTIGRAFIE PLIC VENTILAČNÍ STATICKÁ             </t>
  </si>
  <si>
    <t xml:space="preserve">47219  </t>
  </si>
  <si>
    <t xml:space="preserve">SCINTIGRAFIE LEDVIN DYNAMICKÁ VČETNĚ STANOVENÍ GF </t>
  </si>
  <si>
    <t xml:space="preserve">47273  </t>
  </si>
  <si>
    <t>KVANTIFIKACE DYNAMICKÝCH A TOMOGRAFICKÝCH SCINTIGR</t>
  </si>
  <si>
    <t xml:space="preserve">47257  </t>
  </si>
  <si>
    <t xml:space="preserve">SCINTIGRAFIE PLIC PERFÚZNÍ                        </t>
  </si>
  <si>
    <t xml:space="preserve">47267  </t>
  </si>
  <si>
    <t xml:space="preserve">SCINTIGRAFIE  NÁDORU                              </t>
  </si>
  <si>
    <t xml:space="preserve">47023  </t>
  </si>
  <si>
    <t>KONTROLNÍ VYŠETŘENÍ LÉKAŘEM SE SPECIALIZOVANOU ZPŮ</t>
  </si>
  <si>
    <t xml:space="preserve">47351  </t>
  </si>
  <si>
    <t xml:space="preserve">POZITRONOVÁ EMISNÍ TOMOGRAFIE (PET) TRUPU         </t>
  </si>
  <si>
    <t xml:space="preserve">47133  </t>
  </si>
  <si>
    <t xml:space="preserve">RADIONUKLIDOVÁ VENTRIKULOGRAFIE KLIDOVÁ           </t>
  </si>
  <si>
    <t xml:space="preserve">47355  </t>
  </si>
  <si>
    <t>HYBRIDNÍ VÝPOČETNÍ A POZITRONOVÁ EMISNÍ TOMOGRAFIE</t>
  </si>
  <si>
    <t>28</t>
  </si>
  <si>
    <t xml:space="preserve">94199  </t>
  </si>
  <si>
    <t xml:space="preserve">AMPLIFIKACE METODOU PCR                           </t>
  </si>
  <si>
    <t xml:space="preserve">94193  </t>
  </si>
  <si>
    <t xml:space="preserve">ELEKTROFORÉZA NUKLEOVÝCH KYSELIN                  </t>
  </si>
  <si>
    <t xml:space="preserve">94181  </t>
  </si>
  <si>
    <t xml:space="preserve">ZHOTOVENÍ KARYOTYPU Z JEDNÉ MITÓZY                </t>
  </si>
  <si>
    <t xml:space="preserve">94191  </t>
  </si>
  <si>
    <t xml:space="preserve">FOTOGRAFIE GELU                                   </t>
  </si>
  <si>
    <t xml:space="preserve">94145  </t>
  </si>
  <si>
    <t>RUTINNÍ VYŠETŘENÍ KOSTNÍ DŘENĚ PŘÍMÉ A S KULTIVACÍ</t>
  </si>
  <si>
    <t xml:space="preserve">94845  </t>
  </si>
  <si>
    <t>(VZP) RUTINNÍ VYŠETŘENÍ KOSTNÍ DŘENĚ PŘÍMÉ A S KUL</t>
  </si>
  <si>
    <t xml:space="preserve">94881  </t>
  </si>
  <si>
    <t xml:space="preserve">(VZP) ZHOTOVENÍ KARYOTYPU Z JEDNÉ MITÓZY          </t>
  </si>
  <si>
    <t>818</t>
  </si>
  <si>
    <t xml:space="preserve">96715  </t>
  </si>
  <si>
    <t>ANALÝZA NÁTĚRU KOSTNÍ DŘENĚ, MÍZNÍ UZLINY NEBO TKÁ</t>
  </si>
  <si>
    <t xml:space="preserve">96199  </t>
  </si>
  <si>
    <t xml:space="preserve">PROTEIN C - FUNKČNÍ AKTIVITA                      </t>
  </si>
  <si>
    <t xml:space="preserve">96265  </t>
  </si>
  <si>
    <t xml:space="preserve">PROTEIN S - VOLNÝ                                 </t>
  </si>
  <si>
    <t xml:space="preserve">96167  </t>
  </si>
  <si>
    <t>KREVNÍ OBRAZ S PĚTI POPULAČNÍM DIFERENCIÁLNÍM POČT</t>
  </si>
  <si>
    <t xml:space="preserve">96315  </t>
  </si>
  <si>
    <t>ANALÝZA KREVNÍHO NÁTĚRU PANOPTICKY OBARVENÉHO. IND</t>
  </si>
  <si>
    <t xml:space="preserve">96185  </t>
  </si>
  <si>
    <t xml:space="preserve">FAKTOR II. - STANOVENÍ AKTIVITY                   </t>
  </si>
  <si>
    <t xml:space="preserve">96193  </t>
  </si>
  <si>
    <t xml:space="preserve">FAKTOR IX - STANOVENÍ AKTIVITY                    </t>
  </si>
  <si>
    <t xml:space="preserve">96145  </t>
  </si>
  <si>
    <t xml:space="preserve">DAPTT - SCREENING LA                              </t>
  </si>
  <si>
    <t xml:space="preserve">96191  </t>
  </si>
  <si>
    <t xml:space="preserve">FAKTOR VIII - STANOVENÍ AKTIVITY                  </t>
  </si>
  <si>
    <t xml:space="preserve">96239  </t>
  </si>
  <si>
    <t xml:space="preserve">DESTIČKOVÝ NEUTRALIZAČNÍ TEST (PNP)               </t>
  </si>
  <si>
    <t xml:space="preserve">96813  </t>
  </si>
  <si>
    <t xml:space="preserve">ANTITROMBIN III, CHROMOGENNÍ METODOU (SÉRIE)      </t>
  </si>
  <si>
    <t xml:space="preserve">96847  </t>
  </si>
  <si>
    <t>FIBRIN/FIBRINOGEN DEGRADAČNÍ PRODUKTY SEMIKVANTITA</t>
  </si>
  <si>
    <t xml:space="preserve">96325  </t>
  </si>
  <si>
    <t xml:space="preserve">FIBRINOGEN (SÉRIE)                                </t>
  </si>
  <si>
    <t xml:space="preserve">96215  </t>
  </si>
  <si>
    <t xml:space="preserve">APC REZISTENCE                                    </t>
  </si>
  <si>
    <t xml:space="preserve">96113  </t>
  </si>
  <si>
    <t xml:space="preserve">PLAZMINOGEN - AKTIVITA                            </t>
  </si>
  <si>
    <t xml:space="preserve">96197  </t>
  </si>
  <si>
    <t xml:space="preserve">FAKTOR XI - STANOVENÍ AKTIVITY                    </t>
  </si>
  <si>
    <t xml:space="preserve">96621  </t>
  </si>
  <si>
    <t xml:space="preserve">AKTIVOVANÝ PARTIALNÍ TROMBOPLASTINOVÝ TEST (APTT) </t>
  </si>
  <si>
    <t xml:space="preserve">91439  </t>
  </si>
  <si>
    <t>IMUNOFENOTYPIZACE BUNĚČNÝCH SUBPOPULACÍ DLE POVRCH</t>
  </si>
  <si>
    <t xml:space="preserve">96711  </t>
  </si>
  <si>
    <t>PANOPTICKÉ OBARVENÍ NÁTĚRU PERIFERNÍ KRVE NEBO ASP</t>
  </si>
  <si>
    <t xml:space="preserve">96157  </t>
  </si>
  <si>
    <t xml:space="preserve">STANOVENÍ HEPARINOVÝCH JEDNOTEK ANTI XA           </t>
  </si>
  <si>
    <t xml:space="preserve">96857  </t>
  </si>
  <si>
    <t>STANOVENÍ POČTU RETIKULOCYTŮ NA AUTOMATICKÉM ANALY</t>
  </si>
  <si>
    <t xml:space="preserve">96321  </t>
  </si>
  <si>
    <t xml:space="preserve">POČET TROMBOCYTŮ MIKROSKOPICKY                    </t>
  </si>
  <si>
    <t xml:space="preserve">96837  </t>
  </si>
  <si>
    <t xml:space="preserve">ERYTROPOETIN - STANOVENÍ HLADINY V SÉRU           </t>
  </si>
  <si>
    <t xml:space="preserve">96617  </t>
  </si>
  <si>
    <t xml:space="preserve">TROMBINOVÝ ČAS                                    </t>
  </si>
  <si>
    <t xml:space="preserve">96515  </t>
  </si>
  <si>
    <t xml:space="preserve">FIBRIN DEGRADAČNÍ PRODUKTY KVANTITATIVNĚ          </t>
  </si>
  <si>
    <t xml:space="preserve">96613  </t>
  </si>
  <si>
    <t xml:space="preserve">VYŠETŘENÍ NÁTĚRU NA SCHIZOCYTY                    </t>
  </si>
  <si>
    <t xml:space="preserve">96863  </t>
  </si>
  <si>
    <t>STANOVENÍ POČTU ERYTROBLASTŮ NA AUTOMATICKÉM ANALY</t>
  </si>
  <si>
    <t xml:space="preserve">96879  </t>
  </si>
  <si>
    <t xml:space="preserve">DRVVT - SCREENING LA                              </t>
  </si>
  <si>
    <t>33</t>
  </si>
  <si>
    <t>801</t>
  </si>
  <si>
    <t xml:space="preserve">94195  </t>
  </si>
  <si>
    <t xml:space="preserve">SYNTÉZA cDNA REVERZNÍ TRANSKRIPCÍ                 </t>
  </si>
  <si>
    <t xml:space="preserve">81323  </t>
  </si>
  <si>
    <t xml:space="preserve">ADENOSINDEAMINÁZA                                 </t>
  </si>
  <si>
    <t xml:space="preserve">81481  </t>
  </si>
  <si>
    <t xml:space="preserve">AMYLÁZA PANKREATICKÁ                              </t>
  </si>
  <si>
    <t xml:space="preserve">81717  </t>
  </si>
  <si>
    <t>STANOVENÍ KONCENTRACE PROTEINU S-100B (S-100BB, S-</t>
  </si>
  <si>
    <t xml:space="preserve">93151  </t>
  </si>
  <si>
    <t xml:space="preserve">FERRITIN                                          </t>
  </si>
  <si>
    <t xml:space="preserve">93215  </t>
  </si>
  <si>
    <t xml:space="preserve">ALFA - 1 - FETOPROTEIN (AFP)                      </t>
  </si>
  <si>
    <t xml:space="preserve">93133  </t>
  </si>
  <si>
    <t xml:space="preserve">LUTROPIN (LH)                                     </t>
  </si>
  <si>
    <t xml:space="preserve">81699  </t>
  </si>
  <si>
    <t xml:space="preserve">STANOVENÍ IGF - I (INSULIN - LIKE GROWTH FACTOR)  </t>
  </si>
  <si>
    <t xml:space="preserve">81681  </t>
  </si>
  <si>
    <t xml:space="preserve">25-HYDROXYVITAMIN D (25 OHD)                      </t>
  </si>
  <si>
    <t xml:space="preserve">81665  </t>
  </si>
  <si>
    <t>VYŠ. DPM - AKTIVITA LYZOSOMÁLNÍCH ENZYMŮ S NERADIO</t>
  </si>
  <si>
    <t xml:space="preserve">91131  </t>
  </si>
  <si>
    <t xml:space="preserve">STANOVENÍ IgA                                     </t>
  </si>
  <si>
    <t xml:space="preserve">81249  </t>
  </si>
  <si>
    <t xml:space="preserve">CEA (MEIA)                                        </t>
  </si>
  <si>
    <t xml:space="preserve">81427  </t>
  </si>
  <si>
    <t xml:space="preserve">FOSFOR ANORGANICKÝ                                </t>
  </si>
  <si>
    <t xml:space="preserve">93195  </t>
  </si>
  <si>
    <t xml:space="preserve">TYREOTROPIN (TSH)                                 </t>
  </si>
  <si>
    <t xml:space="preserve">81465  </t>
  </si>
  <si>
    <t xml:space="preserve">HOŘČÍK                                            </t>
  </si>
  <si>
    <t xml:space="preserve">81563  </t>
  </si>
  <si>
    <t xml:space="preserve">OSMOLALITA (SÉRUM, MOČ)                           </t>
  </si>
  <si>
    <t xml:space="preserve">93145  </t>
  </si>
  <si>
    <t xml:space="preserve">C-PEPTID                                          </t>
  </si>
  <si>
    <t xml:space="preserve">93159  </t>
  </si>
  <si>
    <t xml:space="preserve">CHORIOGONADOTROPIN (HCG)                          </t>
  </si>
  <si>
    <t xml:space="preserve">93137  </t>
  </si>
  <si>
    <t xml:space="preserve">PROGESTERON                                       </t>
  </si>
  <si>
    <t xml:space="preserve">93185  </t>
  </si>
  <si>
    <t xml:space="preserve">TRIJODTYRONIN CELKOVÝ (TT3)                       </t>
  </si>
  <si>
    <t xml:space="preserve">93129  </t>
  </si>
  <si>
    <t xml:space="preserve">FOLITROPIN (FSH)                                  </t>
  </si>
  <si>
    <t xml:space="preserve">93177  </t>
  </si>
  <si>
    <t xml:space="preserve">PROLAKTIN                                         </t>
  </si>
  <si>
    <t xml:space="preserve">93217  </t>
  </si>
  <si>
    <t xml:space="preserve">AUTOPROTILÁTKY PROTI MIKROSOMÁLNÍMU ANTIGENU      </t>
  </si>
  <si>
    <t xml:space="preserve">81585  </t>
  </si>
  <si>
    <t xml:space="preserve">ACIDOBAZICKÁ ROVNOVÁHA                            </t>
  </si>
  <si>
    <t xml:space="preserve">93249  </t>
  </si>
  <si>
    <t xml:space="preserve">TELOPEPTID PROKOLAGENU I. TYPU: IC - TP           </t>
  </si>
  <si>
    <t xml:space="preserve">81703  </t>
  </si>
  <si>
    <t xml:space="preserve">CYSTATIN C                                        </t>
  </si>
  <si>
    <t xml:space="preserve">93225  </t>
  </si>
  <si>
    <t xml:space="preserve">PROSTATICKÝ SPECIFICKÝ ANTIGEN (PSA)              </t>
  </si>
  <si>
    <t xml:space="preserve">93139  </t>
  </si>
  <si>
    <t xml:space="preserve">ADRENOKORTIKOTROPIN (ACTH)                        </t>
  </si>
  <si>
    <t xml:space="preserve">81169  </t>
  </si>
  <si>
    <t xml:space="preserve">KREATININ STATIM                                  </t>
  </si>
  <si>
    <t xml:space="preserve">81329  </t>
  </si>
  <si>
    <t xml:space="preserve">ALBUMIN (SÉRUM)                                   </t>
  </si>
  <si>
    <t xml:space="preserve">81383  </t>
  </si>
  <si>
    <t xml:space="preserve">LAKTÁTDEHYDROGENÁZA (L D)                         </t>
  </si>
  <si>
    <t xml:space="preserve">81473  </t>
  </si>
  <si>
    <t xml:space="preserve">CHOLESTEROL HDL                                   </t>
  </si>
  <si>
    <t xml:space="preserve">93231  </t>
  </si>
  <si>
    <t xml:space="preserve">TYREOGLOBULIN AUTOPROTILÁTKY                      </t>
  </si>
  <si>
    <t xml:space="preserve">81527  </t>
  </si>
  <si>
    <t xml:space="preserve">CHOLESTEROL LDL                                   </t>
  </si>
  <si>
    <t xml:space="preserve">91397  </t>
  </si>
  <si>
    <t>ELEKTROFORESA S NÁSLEDNOU IMUNOFIXACÍ (KOMPLEX - I</t>
  </si>
  <si>
    <t xml:space="preserve">93263  </t>
  </si>
  <si>
    <t xml:space="preserve">KARBOHYDRÁT-DEFICIENTNÍ TRANSFERIN (CDT)          </t>
  </si>
  <si>
    <t xml:space="preserve">81111  </t>
  </si>
  <si>
    <t xml:space="preserve">A L T  STATIM                                     </t>
  </si>
  <si>
    <t xml:space="preserve">81137  </t>
  </si>
  <si>
    <t xml:space="preserve">UREA STATIM                                       </t>
  </si>
  <si>
    <t xml:space="preserve">81153  </t>
  </si>
  <si>
    <t xml:space="preserve">GAMA-GLUTAMYLTRANSFERÁZA (GMT) STATIM             </t>
  </si>
  <si>
    <t xml:space="preserve">81397  </t>
  </si>
  <si>
    <t xml:space="preserve">ELEKTROFORÉZA PROTEINŮ (SÉRUM)                    </t>
  </si>
  <si>
    <t xml:space="preserve">91173  </t>
  </si>
  <si>
    <t xml:space="preserve">STANOVENÍ IgA ELISA                               </t>
  </si>
  <si>
    <t xml:space="preserve">81495  </t>
  </si>
  <si>
    <t xml:space="preserve">KREATINKINÁZA (CK)                                </t>
  </si>
  <si>
    <t xml:space="preserve">81533  </t>
  </si>
  <si>
    <t xml:space="preserve">LIPÁZA                                            </t>
  </si>
  <si>
    <t xml:space="preserve">81375  </t>
  </si>
  <si>
    <t xml:space="preserve">KRYOGLOBULINY KVANTITATIVNĚ                       </t>
  </si>
  <si>
    <t xml:space="preserve">91133  </t>
  </si>
  <si>
    <t xml:space="preserve">STANOVENÍ IgM                                     </t>
  </si>
  <si>
    <t xml:space="preserve">93193  </t>
  </si>
  <si>
    <t xml:space="preserve">THYMIDINKINÁZA                                    </t>
  </si>
  <si>
    <t xml:space="preserve">81123  </t>
  </si>
  <si>
    <t xml:space="preserve">BILIRUBIN KONJUGOVANÝ STATIM                      </t>
  </si>
  <si>
    <t xml:space="preserve">93181  </t>
  </si>
  <si>
    <t xml:space="preserve">SOMATOTROPIN (STH, HGH)                           </t>
  </si>
  <si>
    <t xml:space="preserve">81641  </t>
  </si>
  <si>
    <t xml:space="preserve">ŽELEZO CELKOVÉ                                    </t>
  </si>
  <si>
    <t xml:space="preserve">81363  </t>
  </si>
  <si>
    <t xml:space="preserve">BILIRUBIN KONJUGOVANÝ                             </t>
  </si>
  <si>
    <t xml:space="preserve">81707  </t>
  </si>
  <si>
    <t>CHORIOGONADOTROPIN V SÉRU - VOLNÁ \BETA - PODJEDNO</t>
  </si>
  <si>
    <t xml:space="preserve">91193  </t>
  </si>
  <si>
    <t xml:space="preserve">STANOVENÍ B2 - MIKROGLOBULINU ELISA               </t>
  </si>
  <si>
    <t xml:space="preserve">93131  </t>
  </si>
  <si>
    <t xml:space="preserve">KORTISOL                                          </t>
  </si>
  <si>
    <t xml:space="preserve">81625  </t>
  </si>
  <si>
    <t xml:space="preserve">VÁPNÍK CELKOVÝ                                    </t>
  </si>
  <si>
    <t xml:space="preserve">93189  </t>
  </si>
  <si>
    <t xml:space="preserve">TYROXIN VOLNÝ (FT4)                               </t>
  </si>
  <si>
    <t xml:space="preserve">81731  </t>
  </si>
  <si>
    <t>STANOVENÍ NATRIURETICKÝCH PEPTIDŮ V SÉRU A V PLAZM</t>
  </si>
  <si>
    <t xml:space="preserve">81235  </t>
  </si>
  <si>
    <t xml:space="preserve">TUMORMARKERY CA 19-9, CA 15-3, CA 72-4, CA 125    </t>
  </si>
  <si>
    <t xml:space="preserve">81237  </t>
  </si>
  <si>
    <t xml:space="preserve">TROPONIN - T NEBO I ELISA                         </t>
  </si>
  <si>
    <t xml:space="preserve">81675  </t>
  </si>
  <si>
    <t xml:space="preserve">MIKROALBUMINURIE                                  </t>
  </si>
  <si>
    <t xml:space="preserve">93135  </t>
  </si>
  <si>
    <t xml:space="preserve">MYOGLOBIN V SÉRII                                 </t>
  </si>
  <si>
    <t xml:space="preserve">93141  </t>
  </si>
  <si>
    <t xml:space="preserve">KALCITONIN                                        </t>
  </si>
  <si>
    <t xml:space="preserve">93179  </t>
  </si>
  <si>
    <t xml:space="preserve">PLAZMATICKÁ RENINOVÁ AKTIVITA (PRA)               </t>
  </si>
  <si>
    <t xml:space="preserve">93187  </t>
  </si>
  <si>
    <t xml:space="preserve">TYROXIN CELKOVÝ (TT4)                             </t>
  </si>
  <si>
    <t xml:space="preserve">93191  </t>
  </si>
  <si>
    <t xml:space="preserve">TESTOSTERON                                       </t>
  </si>
  <si>
    <t xml:space="preserve">93245  </t>
  </si>
  <si>
    <t xml:space="preserve">TRIJODTYRONIN VOLNÝ (FT3)                         </t>
  </si>
  <si>
    <t xml:space="preserve">94189  </t>
  </si>
  <si>
    <t xml:space="preserve">HYBRIDIZACE DNA SE ZNAČENOU SONDOU                </t>
  </si>
  <si>
    <t xml:space="preserve">81345  </t>
  </si>
  <si>
    <t xml:space="preserve">AMYLÁZA                                           </t>
  </si>
  <si>
    <t xml:space="preserve">93265  </t>
  </si>
  <si>
    <t>CYFRA 21-1 (NÁDOROVÝ ANTIGEN, CYTOKERATIN FRAGMENT</t>
  </si>
  <si>
    <t xml:space="preserve">81139  </t>
  </si>
  <si>
    <t xml:space="preserve">VÁPNÍK CELKOVÝ STATIM                             </t>
  </si>
  <si>
    <t xml:space="preserve">81155  </t>
  </si>
  <si>
    <t xml:space="preserve">GLUKÓZA KVANTITATIVNÍ STANOVENÍ STATIM            </t>
  </si>
  <si>
    <t xml:space="preserve">81541  </t>
  </si>
  <si>
    <t xml:space="preserve">LIPOPROTEIN - Lp (a)                              </t>
  </si>
  <si>
    <t xml:space="preserve">93125  </t>
  </si>
  <si>
    <t xml:space="preserve">ALDOSTERON                                        </t>
  </si>
  <si>
    <t xml:space="preserve">93155  </t>
  </si>
  <si>
    <t xml:space="preserve">CHORIOGONADOTROPIN - BETA PODJEDNOTKA             </t>
  </si>
  <si>
    <t xml:space="preserve">81227  </t>
  </si>
  <si>
    <t xml:space="preserve">PROSTATICKÝ SPECIFICKÝ ANTIGEN (PSA) - VOLNÝ      </t>
  </si>
  <si>
    <t xml:space="preserve">81451  </t>
  </si>
  <si>
    <t xml:space="preserve">HEMOGLOBIN VOLNÝ V PLAZMĚ                         </t>
  </si>
  <si>
    <t xml:space="preserve">81629  </t>
  </si>
  <si>
    <t xml:space="preserve">VAZEBNÁ KAPACITA ŽELEZA                           </t>
  </si>
  <si>
    <t xml:space="preserve">93115  </t>
  </si>
  <si>
    <t xml:space="preserve">FOLÁTY                                            </t>
  </si>
  <si>
    <t xml:space="preserve">93235  </t>
  </si>
  <si>
    <t xml:space="preserve">AUTOPROTILÁTKY PROTI RECEPTORŮM (hTSH)            </t>
  </si>
  <si>
    <t xml:space="preserve">91153  </t>
  </si>
  <si>
    <t xml:space="preserve">STANOVENÍ  C - REAKTIVNÍHO PROTEINU               </t>
  </si>
  <si>
    <t xml:space="preserve">81115  </t>
  </si>
  <si>
    <t xml:space="preserve">ALBUMIN SÉRUM (STATIM)                            </t>
  </si>
  <si>
    <t xml:space="preserve">93229  </t>
  </si>
  <si>
    <t xml:space="preserve">TKÁŇOVÝ POLYPEPTIDICKÝ ANTIGEN (TPA)              </t>
  </si>
  <si>
    <t xml:space="preserve">81143  </t>
  </si>
  <si>
    <t xml:space="preserve">LAKTÁTDEHYDROGENÁZA STATIM                        </t>
  </si>
  <si>
    <t xml:space="preserve">81159  </t>
  </si>
  <si>
    <t xml:space="preserve">CHOLINESTERÁZA STATIM                             </t>
  </si>
  <si>
    <t xml:space="preserve">81341  </t>
  </si>
  <si>
    <t xml:space="preserve">AMONIAK                                           </t>
  </si>
  <si>
    <t xml:space="preserve">91141  </t>
  </si>
  <si>
    <t xml:space="preserve">STANOVENÍ CERULOPLASMINU                          </t>
  </si>
  <si>
    <t xml:space="preserve">81171  </t>
  </si>
  <si>
    <t xml:space="preserve">KYSELINA MLÉČNÁ (LAKTÁT) STATIM                   </t>
  </si>
  <si>
    <t xml:space="preserve">91143  </t>
  </si>
  <si>
    <t xml:space="preserve">STANOVENÍ PREALBUMINU                             </t>
  </si>
  <si>
    <t xml:space="preserve">93213  </t>
  </si>
  <si>
    <t xml:space="preserve">VITAMIN B12                                       </t>
  </si>
  <si>
    <t xml:space="preserve">81145  </t>
  </si>
  <si>
    <t xml:space="preserve">DRASLÍK STATIM                                    </t>
  </si>
  <si>
    <t xml:space="preserve">93267  </t>
  </si>
  <si>
    <t xml:space="preserve">VOLNÝ TESTOSTERON                                 </t>
  </si>
  <si>
    <t xml:space="preserve">93223  </t>
  </si>
  <si>
    <t xml:space="preserve">NÁDOROVÉ ANTIGENY CA - TYPU                       </t>
  </si>
  <si>
    <t xml:space="preserve">81369  </t>
  </si>
  <si>
    <t>BÍLKOVINA KVANTITATIVNĚ (MOČ, MOZKOM. MOK, VÝPOTEK</t>
  </si>
  <si>
    <t xml:space="preserve">91169  </t>
  </si>
  <si>
    <t xml:space="preserve">STANOVENÍ LEHKÝCH ŘETĚZCŮ LAMBDA                  </t>
  </si>
  <si>
    <t xml:space="preserve">91171  </t>
  </si>
  <si>
    <t xml:space="preserve">STANOVENÍ IgG ELISA                               </t>
  </si>
  <si>
    <t xml:space="preserve">91145  </t>
  </si>
  <si>
    <t xml:space="preserve">STANOVENÍ HAPTOGLOBINU                            </t>
  </si>
  <si>
    <t xml:space="preserve">81239  </t>
  </si>
  <si>
    <t xml:space="preserve">ANALÝZA MOČE MIKROSKOPICKY VE FÁZOVÉM KONTRASTU   </t>
  </si>
  <si>
    <t xml:space="preserve">81475  </t>
  </si>
  <si>
    <t xml:space="preserve">CHOLINESTERÁZA                                    </t>
  </si>
  <si>
    <t xml:space="preserve">81149  </t>
  </si>
  <si>
    <t xml:space="preserve">FOSFOR ANORGANICKÝ STATIM                         </t>
  </si>
  <si>
    <t xml:space="preserve">81135  </t>
  </si>
  <si>
    <t xml:space="preserve">SODÍK STATIM                                      </t>
  </si>
  <si>
    <t xml:space="preserve">81147  </t>
  </si>
  <si>
    <t xml:space="preserve">FOSFATÁZA ALKALICKÁ STATIM                        </t>
  </si>
  <si>
    <t xml:space="preserve">81165  </t>
  </si>
  <si>
    <t xml:space="preserve">KREATINKINÁZA (CK) STATIM                         </t>
  </si>
  <si>
    <t xml:space="preserve">81167  </t>
  </si>
  <si>
    <t xml:space="preserve">KREATINKINÁZA IZOENZYMY (CK-MB) STATIM            </t>
  </si>
  <si>
    <t xml:space="preserve">81331  </t>
  </si>
  <si>
    <t xml:space="preserve">ALBUMIN V MOZKOMÍŠNÍM MOKU                        </t>
  </si>
  <si>
    <t xml:space="preserve">91137  </t>
  </si>
  <si>
    <t xml:space="preserve">STANOVENÍ TRANSFERINU                             </t>
  </si>
  <si>
    <t xml:space="preserve">81173  </t>
  </si>
  <si>
    <t xml:space="preserve">LIPÁZA STATIM                                     </t>
  </si>
  <si>
    <t xml:space="preserve">93169  </t>
  </si>
  <si>
    <t xml:space="preserve">OSTEOKALCIN                                       </t>
  </si>
  <si>
    <t xml:space="preserve">81121  </t>
  </si>
  <si>
    <t xml:space="preserve">BILIRUBIN CELKOVÝ STATIM                          </t>
  </si>
  <si>
    <t xml:space="preserve">81161  </t>
  </si>
  <si>
    <t xml:space="preserve">AMYLÁZA PANKREATICKÁ STATIM                       </t>
  </si>
  <si>
    <t xml:space="preserve">81125  </t>
  </si>
  <si>
    <t xml:space="preserve">BÍLKOVINY CELKOVÉ (SÉRUM) STATIM                  </t>
  </si>
  <si>
    <t xml:space="preserve">93199  </t>
  </si>
  <si>
    <t xml:space="preserve">TYREOGLOBULIN (TG)                                </t>
  </si>
  <si>
    <t xml:space="preserve">91167  </t>
  </si>
  <si>
    <t xml:space="preserve">STANOVENÍ LEHKÝCH ŘETĚZCU KAPPA                   </t>
  </si>
  <si>
    <t xml:space="preserve">93171  </t>
  </si>
  <si>
    <t xml:space="preserve">PARATHORMON                                       </t>
  </si>
  <si>
    <t xml:space="preserve">81157  </t>
  </si>
  <si>
    <t xml:space="preserve">CHLORIDY STATIM                                   </t>
  </si>
  <si>
    <t xml:space="preserve">81395  </t>
  </si>
  <si>
    <t xml:space="preserve">ELEKTROFORÉZA PROTEINŮ (MOČ, MOZKOMÍŠNÍ MOK)      </t>
  </si>
  <si>
    <t xml:space="preserve">81447  </t>
  </si>
  <si>
    <t xml:space="preserve">GLYKOVANÉ PROTEINY                                </t>
  </si>
  <si>
    <t xml:space="preserve">81537  </t>
  </si>
  <si>
    <t xml:space="preserve">LIPOPROTEINY - ELEKTROFORÉZA                      </t>
  </si>
  <si>
    <t xml:space="preserve">91129  </t>
  </si>
  <si>
    <t xml:space="preserve">STANOVENÍ IgG                                     </t>
  </si>
  <si>
    <t xml:space="preserve">81449  </t>
  </si>
  <si>
    <t xml:space="preserve">GLYKOVANÝ HEMOGLOBIN                              </t>
  </si>
  <si>
    <t xml:space="preserve">81721  </t>
  </si>
  <si>
    <t>IMUNOTURBIDIMETRICKÉ A/NEBO IMUNONEFELOMETRICKÉ ST</t>
  </si>
  <si>
    <t xml:space="preserve">91413  </t>
  </si>
  <si>
    <t>STANOVENÍ OLIGOKLONÁLNÍHO IgG V MOZKOMÍŠNÍM MOKU I</t>
  </si>
  <si>
    <t xml:space="preserve">81117  </t>
  </si>
  <si>
    <t xml:space="preserve">AMYLASA (SÉRUM, MOČ) STATIM                       </t>
  </si>
  <si>
    <t xml:space="preserve">81497  </t>
  </si>
  <si>
    <t xml:space="preserve">KREATINKINÁZA IZOENZYM CK-MB                      </t>
  </si>
  <si>
    <t xml:space="preserve">81113  </t>
  </si>
  <si>
    <t xml:space="preserve">A S T  STATIM                                     </t>
  </si>
  <si>
    <t xml:space="preserve">93149  </t>
  </si>
  <si>
    <t xml:space="preserve">ESTRADIOL                                         </t>
  </si>
  <si>
    <t xml:space="preserve">93227  </t>
  </si>
  <si>
    <t xml:space="preserve">ANTIGEN SQUAMÓZNÍCH NÁDOROVÝCH BUNĚK (SCC)        </t>
  </si>
  <si>
    <t xml:space="preserve">81573  </t>
  </si>
  <si>
    <t xml:space="preserve">PANDYHO ZKOUŠKA                                   </t>
  </si>
  <si>
    <t xml:space="preserve">81141  </t>
  </si>
  <si>
    <t xml:space="preserve">VÁPNÍK IONIZOVANÝ STATIM                          </t>
  </si>
  <si>
    <t xml:space="preserve">91481  </t>
  </si>
  <si>
    <t xml:space="preserve">STANOVENÍ KONCENTRACE PROCALCITONINU              </t>
  </si>
  <si>
    <t xml:space="preserve">93255  </t>
  </si>
  <si>
    <t xml:space="preserve">PROKOLAGEN I. TYPU: PI - NP                       </t>
  </si>
  <si>
    <t xml:space="preserve">81389  </t>
  </si>
  <si>
    <t xml:space="preserve">DEHYDROEPIANDROSTERON SULFÁT (DHEA-S)             </t>
  </si>
  <si>
    <t xml:space="preserve">81351  </t>
  </si>
  <si>
    <t xml:space="preserve">ANDROSTENDION                                     </t>
  </si>
  <si>
    <t xml:space="preserve">81313  </t>
  </si>
  <si>
    <t xml:space="preserve">VYŠETŘENÍ MOZKOMÍŠNÍHO MOKU                       </t>
  </si>
  <si>
    <t xml:space="preserve">93167  </t>
  </si>
  <si>
    <t xml:space="preserve">NEURON - SPECIFICKÁ ENOLÁZA (NSE)                 </t>
  </si>
  <si>
    <t xml:space="preserve">91175  </t>
  </si>
  <si>
    <t xml:space="preserve">STANOVENÍ IgM ELISA                               </t>
  </si>
  <si>
    <t xml:space="preserve">81339  </t>
  </si>
  <si>
    <t>AMINOKYSELINY STANOVENÍ CELKOVÉHO SPEKTRA V BIOLOG</t>
  </si>
  <si>
    <t xml:space="preserve">81461  </t>
  </si>
  <si>
    <t xml:space="preserve">HOMOCYSTEIN CELKOVÝ                               </t>
  </si>
  <si>
    <t xml:space="preserve">81489  </t>
  </si>
  <si>
    <t xml:space="preserve">KATECHOLAMIN A JEHO METABOLITY                    </t>
  </si>
  <si>
    <t>813</t>
  </si>
  <si>
    <t xml:space="preserve">91275  </t>
  </si>
  <si>
    <t xml:space="preserve">STANOVENÍ ANTI KARDIOLIPIN Ab IgG a IgM ELISA     </t>
  </si>
  <si>
    <t xml:space="preserve">91197  </t>
  </si>
  <si>
    <t xml:space="preserve">STANOVENÍ CYTOKINU ELISA                          </t>
  </si>
  <si>
    <t>34</t>
  </si>
  <si>
    <t>0001733</t>
  </si>
  <si>
    <t xml:space="preserve">XENETIX 300                                       </t>
  </si>
  <si>
    <t>0002920</t>
  </si>
  <si>
    <t xml:space="preserve">MULTIHANCE                                        </t>
  </si>
  <si>
    <t>0003132</t>
  </si>
  <si>
    <t xml:space="preserve">GADOVIST 1,0 MMOL/ML                              </t>
  </si>
  <si>
    <t>0003134</t>
  </si>
  <si>
    <t>0022075</t>
  </si>
  <si>
    <t>0042411</t>
  </si>
  <si>
    <t xml:space="preserve">VISIPAQUE 270 MG I/ML                             </t>
  </si>
  <si>
    <t>0042433</t>
  </si>
  <si>
    <t xml:space="preserve">VISIPAQUE 320 MG I/ML                             </t>
  </si>
  <si>
    <t>0042439</t>
  </si>
  <si>
    <t>0045119</t>
  </si>
  <si>
    <t>0045123</t>
  </si>
  <si>
    <t>0045124</t>
  </si>
  <si>
    <t>0059494</t>
  </si>
  <si>
    <t xml:space="preserve">LIPIODOL ULTRA-FLUIDE                             </t>
  </si>
  <si>
    <t>0059496</t>
  </si>
  <si>
    <t xml:space="preserve">TELEBRIX GASTRO                                   </t>
  </si>
  <si>
    <t>0065978</t>
  </si>
  <si>
    <t xml:space="preserve">DOTAREM                                           </t>
  </si>
  <si>
    <t>0065980</t>
  </si>
  <si>
    <t>0077016</t>
  </si>
  <si>
    <t xml:space="preserve">ULTRAVIST 300                                     </t>
  </si>
  <si>
    <t>0077018</t>
  </si>
  <si>
    <t>0077019</t>
  </si>
  <si>
    <t>0077024</t>
  </si>
  <si>
    <t>0095607</t>
  </si>
  <si>
    <t xml:space="preserve">MICROPAQUE                                        </t>
  </si>
  <si>
    <t>0022081</t>
  </si>
  <si>
    <t>0034038</t>
  </si>
  <si>
    <t xml:space="preserve">JEHLA BIOPTICKÁ ASPIRAČNÍ, CHIBA,ECHOTIP          </t>
  </si>
  <si>
    <t>0037821</t>
  </si>
  <si>
    <t xml:space="preserve">VODIČ ANGIOGRAFICKÝ                               </t>
  </si>
  <si>
    <t>0038462</t>
  </si>
  <si>
    <t xml:space="preserve">DRÁT VODÍCÍ GUIDE WIRE M                          </t>
  </si>
  <si>
    <t>0038482</t>
  </si>
  <si>
    <t>0038483</t>
  </si>
  <si>
    <t>0038498</t>
  </si>
  <si>
    <t xml:space="preserve">KATETR ANGIOGRAFICKÝ GLIDECATH                    </t>
  </si>
  <si>
    <t>0038503</t>
  </si>
  <si>
    <t xml:space="preserve">SOUPRAVA ZAVÁDĚCÍ INTRODUCER                      </t>
  </si>
  <si>
    <t>0038505</t>
  </si>
  <si>
    <t>0047408</t>
  </si>
  <si>
    <t xml:space="preserve">KATETR ANGIOGRAF.DIAGNOST.NEVYZT.VYZTUŽ.107XXXXX  </t>
  </si>
  <si>
    <t>0048264</t>
  </si>
  <si>
    <t xml:space="preserve">DRÁT NEUROINTERVENČNÍ                             </t>
  </si>
  <si>
    <t>0048523</t>
  </si>
  <si>
    <t xml:space="preserve">VODIČ INTERVENČNÍ SELECTIVA DO 145CM              </t>
  </si>
  <si>
    <t>0048668</t>
  </si>
  <si>
    <t xml:space="preserve">DRÁT VODÍCÍ NITINOL                               </t>
  </si>
  <si>
    <t>0048828</t>
  </si>
  <si>
    <t xml:space="preserve">STENT JÍCNOVÝ FERX-ELLA-BOUBELLA-E                </t>
  </si>
  <si>
    <t>0049926</t>
  </si>
  <si>
    <t>STENT BILIÁRNÍ-PERIFERNÍ ABSOLUTE .035;PRO.035;PRO</t>
  </si>
  <si>
    <t>0051591</t>
  </si>
  <si>
    <t>0052140</t>
  </si>
  <si>
    <t xml:space="preserve">KATETR DILATAČNÍ PTA WANDA, SMASH                 </t>
  </si>
  <si>
    <t>0052399</t>
  </si>
  <si>
    <t xml:space="preserve">KATETR DRENÁŽNÍ BILIÁRNÍ                          </t>
  </si>
  <si>
    <t>0052704</t>
  </si>
  <si>
    <t xml:space="preserve">KATETR DRENÁŽNÍ                                   </t>
  </si>
  <si>
    <t>0053374</t>
  </si>
  <si>
    <t xml:space="preserve">KATETR ANGIOPLASTICKÝ LARGE OMEGA, PRŮMĚR 7 - 8.5 </t>
  </si>
  <si>
    <t>0053563</t>
  </si>
  <si>
    <t xml:space="preserve">KATETR DIAGNOSTICKÝ TEMPO4F,5F                    </t>
  </si>
  <si>
    <t>0053643</t>
  </si>
  <si>
    <t xml:space="preserve">KATETR BALONKOVÝ PTA QUADRIMATRIX/MARS            </t>
  </si>
  <si>
    <t>0053925</t>
  </si>
  <si>
    <t xml:space="preserve">KATETR BALÓNKOVÝ PTA SYMMETRY, MUSTANG            </t>
  </si>
  <si>
    <t>0053934</t>
  </si>
  <si>
    <t xml:space="preserve">SYSTÉM ZAVÁDĚCÍ ACCUSTICK II 20-702,20-703        </t>
  </si>
  <si>
    <t>0053936</t>
  </si>
  <si>
    <t xml:space="preserve">SYSTÉM ZAVÁDĚCÍ ACCUSTICK II 20-705               </t>
  </si>
  <si>
    <t>0054358</t>
  </si>
  <si>
    <t xml:space="preserve">KATETR DIAGNOSTICKÝ SUPER TORQUE 5F,6F 533525-686 </t>
  </si>
  <si>
    <t>0054475</t>
  </si>
  <si>
    <t>STENT BILIÁRNÍ ZILVER 635,SAMOEXPANDIBILNÍ,NITINOL</t>
  </si>
  <si>
    <t>0056361</t>
  </si>
  <si>
    <t xml:space="preserve">ZAVADĚČ FLEXOR BALKIN RADIOOPÁKNÍ ZNAČKA          </t>
  </si>
  <si>
    <t>0057769</t>
  </si>
  <si>
    <t xml:space="preserve">DILATÁTOR COPE-SADDEKNI SFA ACCESS                </t>
  </si>
  <si>
    <t>0057823</t>
  </si>
  <si>
    <t>KATETR ANGIOGRAFICKÝ TORCON,PRŮMĚR 4.1 AŽ 7 FRENCH</t>
  </si>
  <si>
    <t>0057824</t>
  </si>
  <si>
    <t>0057827</t>
  </si>
  <si>
    <t xml:space="preserve">KATETR ANGIOGRAFICKÝ VYSOKOTLAKÝ, PRŮMĚR 4 A 5 FR </t>
  </si>
  <si>
    <t>0057832</t>
  </si>
  <si>
    <t xml:space="preserve">KATETR ANGIOGRAFICKÝ TFE,PRŮMĚR 3 AŽ 7 FRENCH     </t>
  </si>
  <si>
    <t>0057840</t>
  </si>
  <si>
    <t xml:space="preserve">TĚLÍSKO EMBOLIZAČNÍ IMWCE                         </t>
  </si>
  <si>
    <t>0057844</t>
  </si>
  <si>
    <t xml:space="preserve">TĚLÍSKO EMBOLIZAČNÍ TORNADO                       </t>
  </si>
  <si>
    <t>0058000</t>
  </si>
  <si>
    <t xml:space="preserve">DRÁT VODÍCÍ JINDO PRO PTA           503451-503657 </t>
  </si>
  <si>
    <t>0058462</t>
  </si>
  <si>
    <t xml:space="preserve">VODIČ DRÁTĚNÝ LUNDERQUIST EXTRA STIFF, ZAHNUTÝ    </t>
  </si>
  <si>
    <t>0059345</t>
  </si>
  <si>
    <t xml:space="preserve">INDEFLÁTOR 622510                                 </t>
  </si>
  <si>
    <t>0059795</t>
  </si>
  <si>
    <t xml:space="preserve">DRÁT VODÍCÍ ANGIODYN J3 FC-FS 150-0,35            </t>
  </si>
  <si>
    <t>0059982</t>
  </si>
  <si>
    <t xml:space="preserve">DRÁT ZAVÁDĚCÍ MIRAGE 103-0608-200                 </t>
  </si>
  <si>
    <t>0059985</t>
  </si>
  <si>
    <t xml:space="preserve">MIKROKATETR ULTRAFLOW, NAUTICA, ECHELON, MARATHON </t>
  </si>
  <si>
    <t>0075314</t>
  </si>
  <si>
    <t xml:space="preserve">JEHLA BIOPTICKÁ MN1610                            </t>
  </si>
  <si>
    <t>0075316</t>
  </si>
  <si>
    <t xml:space="preserve">JEHLA BIOPTICKÁ MN1616                            </t>
  </si>
  <si>
    <t>0075318</t>
  </si>
  <si>
    <t xml:space="preserve">JEHLA BIOPTICKÁ MN1410                            </t>
  </si>
  <si>
    <t>0075319</t>
  </si>
  <si>
    <t xml:space="preserve">JEHLA BIOPTICKÁ MN1413                            </t>
  </si>
  <si>
    <t>0077226</t>
  </si>
  <si>
    <t xml:space="preserve">JEHLA STERNÁLNÍ MIELO-CAN, 18G - 1,2MMX4,8CM      </t>
  </si>
  <si>
    <t>0092121</t>
  </si>
  <si>
    <t xml:space="preserve">VODÍCÍ DRÁT GT HYDROPHILIC MICROGUIDE WIRE        </t>
  </si>
  <si>
    <t>0092125</t>
  </si>
  <si>
    <t xml:space="preserve">MIKROKATETR PROGREAT PC2411-2813, PP27111-27131   </t>
  </si>
  <si>
    <t>0092128</t>
  </si>
  <si>
    <t xml:space="preserve">ZAVADĚČ DESTINATION RSR01 - 16                    </t>
  </si>
  <si>
    <t>0092559</t>
  </si>
  <si>
    <t>SADA AG - SYSTÉM PRO UZAVÍRÁNÍ CÉV - FEMORÁLNÍ - S</t>
  </si>
  <si>
    <t>0092932</t>
  </si>
  <si>
    <t xml:space="preserve">SADA DRENÁŽNÍ                                     </t>
  </si>
  <si>
    <t>0094328</t>
  </si>
  <si>
    <t xml:space="preserve">STENT PERIFERNÍ SCUBA,BALONEXPANDIBILNÍ,COCR      </t>
  </si>
  <si>
    <t>0094542</t>
  </si>
  <si>
    <t xml:space="preserve">STENT JÍCNOVÝ SX-ELLA DEGRADABILNÍ BD (BD STENT)  </t>
  </si>
  <si>
    <t>0141293</t>
  </si>
  <si>
    <t>PORT MRI S KATÉTREM CHRONOFLEX A ZAVADĚČEM 0607173</t>
  </si>
  <si>
    <t>0141695</t>
  </si>
  <si>
    <t xml:space="preserve">STENT JÍCNOVÝ FERX-ELLA-BOUBELLA                  </t>
  </si>
  <si>
    <t>0151381</t>
  </si>
  <si>
    <t xml:space="preserve">PTCA PŘÍSLUŠENSTVÍ PITION TRI-ADAPTER             </t>
  </si>
  <si>
    <t>0151449</t>
  </si>
  <si>
    <t>JEHLA BIOPTICKÁ DO DĚLA (BARD MAGNUM)  UNIVERSAL P</t>
  </si>
  <si>
    <t>0151457</t>
  </si>
  <si>
    <t xml:space="preserve">KATETR BALÓNKOVÝ PTA - PROFILER                   </t>
  </si>
  <si>
    <t>0151633</t>
  </si>
  <si>
    <t xml:space="preserve">SPIRÁLA EMBOLIZAČNÍ - PERIFERNÍ - AZUR - PUSHABLE </t>
  </si>
  <si>
    <t>0192086</t>
  </si>
  <si>
    <t>STENT PERIFERNÍ ZILVER RX, ZILVER FLEX,SAMOEXPANDI</t>
  </si>
  <si>
    <t>0092126</t>
  </si>
  <si>
    <t xml:space="preserve">ČÁSTICE EMBOLIZAČNÍ - EMBOSFÉRY EB1S103 - 912     </t>
  </si>
  <si>
    <t>0037955</t>
  </si>
  <si>
    <t>STENT PERIFERNÍ BILIÁRNÍ WALLSTENT,SAMOEXPANDIBILN</t>
  </si>
  <si>
    <t>0053906</t>
  </si>
  <si>
    <t>KATETR DRENÁŽNÍ FLEXIMA BILIÁRNÍ     27-1XX,29-1XX</t>
  </si>
  <si>
    <t>0037824</t>
  </si>
  <si>
    <t xml:space="preserve">VODIČ POHYBLIVÉ JÁDRO TEFCOR TEFLONOVANÝ          </t>
  </si>
  <si>
    <t xml:space="preserve">89411  </t>
  </si>
  <si>
    <t xml:space="preserve">PŘEHLEDNÁ  ČI SELEKTIVNÍ ANGIOGRAFIE              </t>
  </si>
  <si>
    <t xml:space="preserve">89311  </t>
  </si>
  <si>
    <t xml:space="preserve">INTERVENČNÍ VÝKON ŘÍZENÝ RDG METODOU (SKIASKOPIE, </t>
  </si>
  <si>
    <t xml:space="preserve">89163  </t>
  </si>
  <si>
    <t xml:space="preserve">VYLUČOVACÍ UROGRAFIE                              </t>
  </si>
  <si>
    <t xml:space="preserve">89167  </t>
  </si>
  <si>
    <t xml:space="preserve">CYSTOGRAFIE                                       </t>
  </si>
  <si>
    <t xml:space="preserve">89131  </t>
  </si>
  <si>
    <t xml:space="preserve">RTG HRUDNÍKU                                      </t>
  </si>
  <si>
    <t xml:space="preserve">89725  </t>
  </si>
  <si>
    <t xml:space="preserve">OPAKOVANÉ ČI DOPLŇUJÍCÍ VYŠETŘENÍ MR              </t>
  </si>
  <si>
    <t xml:space="preserve">89713  </t>
  </si>
  <si>
    <t>MR ZOBRAZENÍ HLAVY, KONČETIN, KLOUBU, JEDNOHO ÚSEK</t>
  </si>
  <si>
    <t xml:space="preserve">89145  </t>
  </si>
  <si>
    <t xml:space="preserve">RTG JÍCNU                                         </t>
  </si>
  <si>
    <t xml:space="preserve">89337  </t>
  </si>
  <si>
    <t xml:space="preserve">DILATACE STENÓZ JÍCNU, GASTROINTESTINÁLNÍ TRUBICE </t>
  </si>
  <si>
    <t xml:space="preserve">89419  </t>
  </si>
  <si>
    <t xml:space="preserve">PUNKČNÍ ANGIOGRAFIE                               </t>
  </si>
  <si>
    <t xml:space="preserve">89717  </t>
  </si>
  <si>
    <t xml:space="preserve">MR ZOBRAZENÍ SRDCE                                </t>
  </si>
  <si>
    <t xml:space="preserve">89615  </t>
  </si>
  <si>
    <t>CT VYŠETŘENÍ S VĚTŠÍM POČTEM SKENŮ (NAD 30), BEZ P</t>
  </si>
  <si>
    <t xml:space="preserve">89715  </t>
  </si>
  <si>
    <t>MR ZOBRAZENÍ KRKU, HRUDNÍKU, BŘICHA, PÁNVE (VČETNĚ</t>
  </si>
  <si>
    <t xml:space="preserve">89617  </t>
  </si>
  <si>
    <t>CT VYŠETŘENÍ KTERÉHOKOLIV ORGÁNU NEBO OBLASTI S AP</t>
  </si>
  <si>
    <t xml:space="preserve">89415  </t>
  </si>
  <si>
    <t xml:space="preserve">PŘEHLEDNÁ ČI SELEKTIVNÍ ANGIOGRAFIE NAVAZUJÍCÍ NA </t>
  </si>
  <si>
    <t xml:space="preserve">89453  </t>
  </si>
  <si>
    <t xml:space="preserve">PERKUTÁNNÍ TRANSHEPATÁLNÍ CHOLANGIOGRAFIE         </t>
  </si>
  <si>
    <t xml:space="preserve">89323  </t>
  </si>
  <si>
    <t xml:space="preserve">TERAPEUTICKÁ EMBOLIZACE V CÉVNÍM ŘEČIŠTI          </t>
  </si>
  <si>
    <t xml:space="preserve">89619  </t>
  </si>
  <si>
    <t>CT VYŠETŘENÍ TĚLA S PODÁNÍM K. L. PER OS, EVENT. P</t>
  </si>
  <si>
    <t xml:space="preserve">89155  </t>
  </si>
  <si>
    <t xml:space="preserve">RTG VYŠETŘENÍ TLUSTÉHO STŘEVA                     </t>
  </si>
  <si>
    <t xml:space="preserve">89127  </t>
  </si>
  <si>
    <t xml:space="preserve">RTG KOSTÍ A KLOUBŮ KONČETIN                       </t>
  </si>
  <si>
    <t xml:space="preserve">89123  </t>
  </si>
  <si>
    <t xml:space="preserve">RTG PÁNVE NEBO KYČELNÍHO KLOUBU                   </t>
  </si>
  <si>
    <t xml:space="preserve">89179  </t>
  </si>
  <si>
    <t xml:space="preserve">DIAGNOSTICKÁ MAMOGRAFIE NEBO  DUKTOGRAFIE         </t>
  </si>
  <si>
    <t xml:space="preserve">89611  </t>
  </si>
  <si>
    <t xml:space="preserve">CT VYŠETŘENÍ HLAVY NEBO TĚLA NATIVNÍ A KONTRASTNÍ </t>
  </si>
  <si>
    <t xml:space="preserve">89111  </t>
  </si>
  <si>
    <t xml:space="preserve">RTG PRSTŮ A ZÁPRSTNÍCH KŮSTEK RUKY NEBO NOHY      </t>
  </si>
  <si>
    <t xml:space="preserve">89125  </t>
  </si>
  <si>
    <t xml:space="preserve">RTG RAMENNÍHO KLOUBU                              </t>
  </si>
  <si>
    <t xml:space="preserve">89113  </t>
  </si>
  <si>
    <t xml:space="preserve">RTG LEBKY, CÍLENÉ SNÍMKY                          </t>
  </si>
  <si>
    <t xml:space="preserve">89119  </t>
  </si>
  <si>
    <t xml:space="preserve">RTG HRUDNÍ NEBO BEDERNÍ PÁTEŘE                    </t>
  </si>
  <si>
    <t xml:space="preserve">89151  </t>
  </si>
  <si>
    <t xml:space="preserve">PASÁŽ TRÁVICÍ TRUBICÍ                             </t>
  </si>
  <si>
    <t xml:space="preserve">89417  </t>
  </si>
  <si>
    <t xml:space="preserve">89333  </t>
  </si>
  <si>
    <t>PERKUTÁNNÍ DRENÁŽ ŽLUČOVÝCH CEST (EV. ZAVEDENÍ STE</t>
  </si>
  <si>
    <t xml:space="preserve">89613  </t>
  </si>
  <si>
    <t>CT VYŠETŘENÍ BEZ POUŽITÍ KONTRASTNÍ LÁTKY DO 30 SK</t>
  </si>
  <si>
    <t xml:space="preserve">89147  </t>
  </si>
  <si>
    <t xml:space="preserve">RTG ŽALUDKU A DUODENA                             </t>
  </si>
  <si>
    <t xml:space="preserve">89117  </t>
  </si>
  <si>
    <t xml:space="preserve">RTG KRKU A KRČNÍ PÁTEŘE                           </t>
  </si>
  <si>
    <t xml:space="preserve">89115  </t>
  </si>
  <si>
    <t xml:space="preserve">RTG LEBKY, PŘEHLEDNÉ SNÍMKY                       </t>
  </si>
  <si>
    <t xml:space="preserve">89129  </t>
  </si>
  <si>
    <t xml:space="preserve">RTG ŽEBER A STERNA                                </t>
  </si>
  <si>
    <t xml:space="preserve">89121  </t>
  </si>
  <si>
    <t xml:space="preserve">RTG KŘÍŽOVÉ KOSTI A SI KLOUBŮ                     </t>
  </si>
  <si>
    <t xml:space="preserve">89325  </t>
  </si>
  <si>
    <t>PERKUTÁNNÍ DRENÁŽ ABSCESU, CYSTY EV. JINÉ DUTINY R</t>
  </si>
  <si>
    <t xml:space="preserve">89161  </t>
  </si>
  <si>
    <t xml:space="preserve">CHOLANGIOGRAFIE PEROPERAČNÍ NEBO T-DRÉNEM         </t>
  </si>
  <si>
    <t xml:space="preserve">89189  </t>
  </si>
  <si>
    <t xml:space="preserve">FISTULOGRAFIE                                     </t>
  </si>
  <si>
    <t xml:space="preserve">89331  </t>
  </si>
  <si>
    <t xml:space="preserve">ZAVEDENÍ STENTU DO TEPENNÉHO ČI ŽILNÍHO ŘEČIŠTĚ   </t>
  </si>
  <si>
    <t>35</t>
  </si>
  <si>
    <t>222</t>
  </si>
  <si>
    <t xml:space="preserve">22129  </t>
  </si>
  <si>
    <t xml:space="preserve">VYŠETŘENÍ JEDNOHO ERYTROCYTÁRNÍHO ANTIGENU (KROMĚ </t>
  </si>
  <si>
    <t xml:space="preserve">22214  </t>
  </si>
  <si>
    <t>SCREENING ANTIERYTROCYTÁRNÍCH PROTILÁTEK - V SÉRII</t>
  </si>
  <si>
    <t xml:space="preserve">22112  </t>
  </si>
  <si>
    <t xml:space="preserve">VYŠETŘENÍ KREVNÍ SKUPINY ABO, RH (D) V SÉRII      </t>
  </si>
  <si>
    <t xml:space="preserve">22219  </t>
  </si>
  <si>
    <t xml:space="preserve">22221  </t>
  </si>
  <si>
    <t>DOPLNĚNÍ SCREENINGU ANTIERYTROCYTÁRNÍCH PROTILÁTEK</t>
  </si>
  <si>
    <t xml:space="preserve">22119  </t>
  </si>
  <si>
    <t>VYŠETŘENÍ KOMPATIBILITY TRANSFÚZNÍHO PŘÍPRAVKU OBS</t>
  </si>
  <si>
    <t xml:space="preserve">22341  </t>
  </si>
  <si>
    <t>IDENTIFIKACE ANTIERYTROCYTÁRNÍCH PROTILÁTEK - ZKUM</t>
  </si>
  <si>
    <t xml:space="preserve">22355  </t>
  </si>
  <si>
    <t>KONZULTACE ODBORNÉHO TRANSFÚZIOLOGA - IMUNOHEMATOL</t>
  </si>
  <si>
    <t xml:space="preserve">22111  </t>
  </si>
  <si>
    <t xml:space="preserve">VYŠETŘENÍ KREVNÍ SKUPINY ABO RH (D) - STATIM      </t>
  </si>
  <si>
    <t xml:space="preserve">22212  </t>
  </si>
  <si>
    <t>SCREENING ANTIERYTROCYTÁRNÍCH PROTILÁTEK - STATIM,</t>
  </si>
  <si>
    <t xml:space="preserve">22223  </t>
  </si>
  <si>
    <t xml:space="preserve">22117  </t>
  </si>
  <si>
    <t xml:space="preserve">82079  </t>
  </si>
  <si>
    <t>STANOVENÍ PROTILÁTEK PROTI ANTIGENŮM VIRŮ (MIMO VI</t>
  </si>
  <si>
    <t xml:space="preserve">22347  </t>
  </si>
  <si>
    <t>IDENTIFIKACE ANTIERYTROCYTÁRNÍCH PROTILÁTEK - SLOU</t>
  </si>
  <si>
    <t xml:space="preserve">22133  </t>
  </si>
  <si>
    <t xml:space="preserve">PŘÍMÝ ANTIGLOBULINOVÝ TEST                        </t>
  </si>
  <si>
    <t xml:space="preserve">22317  </t>
  </si>
  <si>
    <t>ELUCE ANTIERYTROCYTÁRNÍCH PROTILÁTEK - POUŽITÍ KOM</t>
  </si>
  <si>
    <t xml:space="preserve">22325  </t>
  </si>
  <si>
    <t>ABSORPCE PROTILÁTEK PROTI ERYTROCYTUM PŘI URČOVÁNÍ</t>
  </si>
  <si>
    <t xml:space="preserve">22339  </t>
  </si>
  <si>
    <t xml:space="preserve">TITRACE ANTIERYTROCYTÁRNÍCH PROTILÁTEK            </t>
  </si>
  <si>
    <t xml:space="preserve">22357  </t>
  </si>
  <si>
    <t>KONZULTACE DISKREPANTNÍHO A DIAGNOSTICKY OBTÍŽNÉHO</t>
  </si>
  <si>
    <t xml:space="preserve">22135  </t>
  </si>
  <si>
    <t>PŘÍMÝ ANTIGLOBULINOVÝ TEST - KVANTITATIVNÍ VYŠETŘE</t>
  </si>
  <si>
    <t xml:space="preserve">82077  </t>
  </si>
  <si>
    <t>STANOVENÍ PROTILÁTEK PROTI ANTIGENŮM VIRŮ HEPATITI</t>
  </si>
  <si>
    <t xml:space="preserve">22134  </t>
  </si>
  <si>
    <t xml:space="preserve">UPŘESNĚNÍ TYPU SENZIBILIZACE ERYTROCYTŮ           </t>
  </si>
  <si>
    <t xml:space="preserve">22131  </t>
  </si>
  <si>
    <t xml:space="preserve">VYŠETŘENÍ CHLADOVÝCH AGLUTININŮ                   </t>
  </si>
  <si>
    <t>37</t>
  </si>
  <si>
    <t>807</t>
  </si>
  <si>
    <t xml:space="preserve">87437  </t>
  </si>
  <si>
    <t>STANDARDNÍ CYTOLOGICKÉ BARVENÍ,  ZA VÍCE NEŽ 10 PR</t>
  </si>
  <si>
    <t xml:space="preserve">87135  </t>
  </si>
  <si>
    <t xml:space="preserve">VYŠETŘENÍ MORFOMETRICKÉ - ZA KAŽDÝ PARAMETR       </t>
  </si>
  <si>
    <t xml:space="preserve">87217  </t>
  </si>
  <si>
    <t>PROKRAJOVÁNÍ BLOKU (POLOSÉRIOVÉ ŘEZY) S 1-3 PREPAR</t>
  </si>
  <si>
    <t xml:space="preserve">87517  </t>
  </si>
  <si>
    <t>STANOVENÍ BIOPTICKÉ DIAGNÓZY II. STUPNĚ OBTÍŽNOSTI</t>
  </si>
  <si>
    <t xml:space="preserve">87215  </t>
  </si>
  <si>
    <t>DALŠÍ BLOK SE STANDARTNÍM PREPARÁTEM (OD 3. BIOPTI</t>
  </si>
  <si>
    <t xml:space="preserve">87523  </t>
  </si>
  <si>
    <t>STANOVENÍ BIOPTICKÉ DIAGNÓZY III. STUPNĚ OBTÍŽNOST</t>
  </si>
  <si>
    <t xml:space="preserve">87696  </t>
  </si>
  <si>
    <t xml:space="preserve">(VZP) IMUNOHISTOCHEMICKÉ VYŠETŘENÍ CERTIFIKOVANÝM </t>
  </si>
  <si>
    <t xml:space="preserve">87231  </t>
  </si>
  <si>
    <t xml:space="preserve">IMUNOHISTOCHEMIE (ZA KAŽDÝ MARKER Z 1 BLOKU)      </t>
  </si>
  <si>
    <t xml:space="preserve">87219  </t>
  </si>
  <si>
    <t>ODVÁPNĚNÍ, ZMĚKČOVÁNÍ MATERIÁLU (ZA KAŽDÉ ZAPOČATÉ</t>
  </si>
  <si>
    <t xml:space="preserve">87617  </t>
  </si>
  <si>
    <t xml:space="preserve">STANOVENÍ DIAGNÓZY IV. STUPNĚ OBTÍŽNOSTI Z JINÉHO </t>
  </si>
  <si>
    <t xml:space="preserve">87127  </t>
  </si>
  <si>
    <t>JEDNODUCHÝ BIOPTICKÝ VZOREK: MAKROSKOPICKÉ POSOUZE</t>
  </si>
  <si>
    <t xml:space="preserve">87131  </t>
  </si>
  <si>
    <t>BIOPTICKÝ MATERIÁL S ČÁSTEČNÉ NEBO RADIKÁLNÍ EKTOM</t>
  </si>
  <si>
    <t xml:space="preserve">87225  </t>
  </si>
  <si>
    <t>SPECIELNI BARVENÍ SLOŽITÉ (ZA KAŽDÝ PREPARÁT ZE ZM</t>
  </si>
  <si>
    <t xml:space="preserve">87227  </t>
  </si>
  <si>
    <t>ENZYMOVÁ HISTOCHEMIE I. (ZA KAŽDÝ MARKER Z 1 BLOKU</t>
  </si>
  <si>
    <t xml:space="preserve">87513  </t>
  </si>
  <si>
    <t>STANOVENÍ CYTOLOGICKÉ DIAGNÓZY I. STUPNĚ OBTÍŽNOST</t>
  </si>
  <si>
    <t xml:space="preserve">87511  </t>
  </si>
  <si>
    <t xml:space="preserve">STANOVENÍ BIOPTICKÉ DIAGNÓZY I. STUPNĚ OBTÍŽNOSTI </t>
  </si>
  <si>
    <t xml:space="preserve">87425  </t>
  </si>
  <si>
    <t xml:space="preserve">CYTOLOGICKÉ NÁTĚRY Z NECENTRIFUGOVANÉ TEKUTINY -  </t>
  </si>
  <si>
    <t xml:space="preserve">87223  </t>
  </si>
  <si>
    <t>SPECIELNÍ BARVENÍ JEDNODUCHÉ (KAŽDÝ PREPARÁT Z PAR</t>
  </si>
  <si>
    <t xml:space="preserve">87613  </t>
  </si>
  <si>
    <t>TECHNICKO ADMINISTRATIVNÍ KOMPONENTA BIOPSIE (STAN</t>
  </si>
  <si>
    <t xml:space="preserve">87611  </t>
  </si>
  <si>
    <t>TECHNICKÁ KOMPONENTA MIKROSKOPICKÉHO VYŠETŘENÍ PIT</t>
  </si>
  <si>
    <t xml:space="preserve">87129  </t>
  </si>
  <si>
    <t>VÍCEČETNÉ MALÉ BIOPTICKÉ VZORKY: MAKROSKOPICKÉ POS</t>
  </si>
  <si>
    <t xml:space="preserve">87431  </t>
  </si>
  <si>
    <t xml:space="preserve">PREPARÁTY METODOU CYTOBLOKU - ZA KAŽDÝ PREPARÁT   </t>
  </si>
  <si>
    <t xml:space="preserve">87235  </t>
  </si>
  <si>
    <t>VYŠETŘENÍ PREPARÁTU SPECIELNĚ BARVENÉHO NA MIKROOR</t>
  </si>
  <si>
    <t xml:space="preserve">87011  </t>
  </si>
  <si>
    <t>KONZULTACE NÁLEZU PATOLOGEM CÍLENÁ NA ŽÁDOST OŠETŘ</t>
  </si>
  <si>
    <t xml:space="preserve">87221  </t>
  </si>
  <si>
    <t>ODBĚR PRO SPECIELNÍ VYŠETŘENÍ : RECEPTORY, HISTOCH</t>
  </si>
  <si>
    <t xml:space="preserve">91427  </t>
  </si>
  <si>
    <t>IZOLACE MONONUKLEÁRŮ Z PERIFERNÍ KRVE GRADIENTOVOU</t>
  </si>
  <si>
    <t>40</t>
  </si>
  <si>
    <t xml:space="preserve">82063  </t>
  </si>
  <si>
    <t xml:space="preserve">STANOVENÍ CITLIVOSTI NA ATB KVALITATIVNÍ METODOU  </t>
  </si>
  <si>
    <t xml:space="preserve">82025  </t>
  </si>
  <si>
    <t xml:space="preserve">KULTIVAČNÍ VYŠETŘENÍ NA GO                        </t>
  </si>
  <si>
    <t xml:space="preserve">82069  </t>
  </si>
  <si>
    <t xml:space="preserve">STANOVENÍ PRODUKCE BETA-LAKTAMÁZY                 </t>
  </si>
  <si>
    <t xml:space="preserve">82233  </t>
  </si>
  <si>
    <t xml:space="preserve">IDENTIFIKACE MYKOPLASMAT                          </t>
  </si>
  <si>
    <t xml:space="preserve">82065  </t>
  </si>
  <si>
    <t xml:space="preserve">STANOVENÍ CITLIVOSTI NA ATB KVANTITATIVNÍ METODOU </t>
  </si>
  <si>
    <t xml:space="preserve">82003  </t>
  </si>
  <si>
    <t>TELEFONICKÁ KONZULTACE K MIKROBIOLOGICKÉMU, PARAZI</t>
  </si>
  <si>
    <t xml:space="preserve">82041  </t>
  </si>
  <si>
    <t>PRŮKAZ DNA MIKROORGANISMU V KLINICKÉM MATERIÁLU HY</t>
  </si>
  <si>
    <t xml:space="preserve">82117  </t>
  </si>
  <si>
    <t>PRŮKAZ ANTIGENU VIRU (MIMO VIRY HEPATITID), BAKTER</t>
  </si>
  <si>
    <t xml:space="preserve">82057  </t>
  </si>
  <si>
    <t xml:space="preserve">IDENTIFIKACE KMENE ORIENTAČNÍ JEDNODUCHÝM TESTEM  </t>
  </si>
  <si>
    <t xml:space="preserve">82211  </t>
  </si>
  <si>
    <t xml:space="preserve">KULTIVAČNÍ VYŠETŘENÍ NA MYKOBAKTERIA              </t>
  </si>
  <si>
    <t xml:space="preserve">82097  </t>
  </si>
  <si>
    <t xml:space="preserve">STANOVENÍ PROTILÁTEK PROTI EBV (ELISA)            </t>
  </si>
  <si>
    <t xml:space="preserve">82111  </t>
  </si>
  <si>
    <t>PRŮKAZ PROTILÁTEK NEPŘÍMOU HEMAGLUTINACÍ NA NOSIČÍ</t>
  </si>
  <si>
    <t xml:space="preserve">82087  </t>
  </si>
  <si>
    <t xml:space="preserve">STANOVENÍ PROTILÁTEK AGLUTINACÍ                   </t>
  </si>
  <si>
    <t xml:space="preserve">82001  </t>
  </si>
  <si>
    <t>KONSULTACE K MIKROBIOLOGICKÉMU, PARAZITOLOGICKÉMU,</t>
  </si>
  <si>
    <t xml:space="preserve">82083  </t>
  </si>
  <si>
    <t>PRŮKAZ BAKTERIÁLNÍHO TOXINU BIOLOGICKÝM POKUSEM NA</t>
  </si>
  <si>
    <t xml:space="preserve">82221  </t>
  </si>
  <si>
    <t>PRIMÁRNÍ ISOLACE MYKOBAKTERIÍ RYCHLOU KULTIVAČNÍ M</t>
  </si>
  <si>
    <t xml:space="preserve">82093  </t>
  </si>
  <si>
    <t>STANOVENÍ PROTILÁTEK METODOU KONSUMPCE KOMPLEMENTU</t>
  </si>
  <si>
    <t xml:space="preserve">82231  </t>
  </si>
  <si>
    <t>KULTIVAČNÍ VYŠETŘENÍ MYKOPLASMAT A L-FOREM BAKTÉRI</t>
  </si>
  <si>
    <t xml:space="preserve">82131  </t>
  </si>
  <si>
    <t>IDENTIFIKACE BAKTERIÁLNÍHO KMENE V KULTUŘE (POMNOŽ</t>
  </si>
  <si>
    <t xml:space="preserve">82115  </t>
  </si>
  <si>
    <t>PRŮKAZ VIROVÉHO ANTIGENU V BIOLOGICKÉM MATERIÁLU N</t>
  </si>
  <si>
    <t xml:space="preserve">91483  </t>
  </si>
  <si>
    <t xml:space="preserve">STANOVENÍ ANTIGENU HELICOBACTER PYLORI VE STOLICI </t>
  </si>
  <si>
    <t>41</t>
  </si>
  <si>
    <t xml:space="preserve">22321  </t>
  </si>
  <si>
    <t xml:space="preserve">URČENÍ SPECIFITY TROMBOCYTÁRNÍ PROTILÁTKY         </t>
  </si>
  <si>
    <t xml:space="preserve">86413  </t>
  </si>
  <si>
    <t xml:space="preserve">SCREENING PROTILÁTEK NA PANELU 30TI DÁRCŮ         </t>
  </si>
  <si>
    <t xml:space="preserve">91557  </t>
  </si>
  <si>
    <t>URČENÍ SPECIFICITY ANTI-HLA PROTILÁTEK V SÉRU METO</t>
  </si>
  <si>
    <t xml:space="preserve">22217  </t>
  </si>
  <si>
    <t xml:space="preserve">SCREENINGOVÉ VYŠETŘENÍ TROMBOCYTÁRNÍCH PROTILÁTEK </t>
  </si>
  <si>
    <t xml:space="preserve">91253  </t>
  </si>
  <si>
    <t xml:space="preserve">STANOVENÍ ANTI ds-DNA Ab ELISA                    </t>
  </si>
  <si>
    <t xml:space="preserve">91317  </t>
  </si>
  <si>
    <t>PRŮKAZ ANTINUKLEÁRNÍCH PROTILÁTEK - JINÉ SUBSTRÁTY</t>
  </si>
  <si>
    <t xml:space="preserve">86323  </t>
  </si>
  <si>
    <t xml:space="preserve">CROSS - MATCH DÁRCŮ JEDNODUCHÝ A PRODLOUŽENÝ      </t>
  </si>
  <si>
    <t xml:space="preserve">91323  </t>
  </si>
  <si>
    <t xml:space="preserve">PRŮKAZ ANCA IF                                    </t>
  </si>
  <si>
    <t xml:space="preserve">91355  </t>
  </si>
  <si>
    <t xml:space="preserve">STANOVENÍ CIK METODOU PEG-IKEM                    </t>
  </si>
  <si>
    <t xml:space="preserve">82241  </t>
  </si>
  <si>
    <t>IN VITRO STIMULACE T LYMFOCYTŮ SPECIFICKÝMI ANTIGE</t>
  </si>
  <si>
    <t xml:space="preserve">91273  </t>
  </si>
  <si>
    <t xml:space="preserve">STANOVENÍ ANTI GBM Ab ELISA                       </t>
  </si>
  <si>
    <t xml:space="preserve">91161  </t>
  </si>
  <si>
    <t xml:space="preserve">STANOVENÍ C4 SLOŽKY KOMPLEMENTU                   </t>
  </si>
  <si>
    <t xml:space="preserve">91159  </t>
  </si>
  <si>
    <t xml:space="preserve">STANOVENÍ C3 SLOŽKY KOMPLEMENTU                   </t>
  </si>
  <si>
    <t xml:space="preserve">91261  </t>
  </si>
  <si>
    <t xml:space="preserve">STANOVENÍ ANTI ENA Ab ELISA                       </t>
  </si>
  <si>
    <t>00601</t>
  </si>
  <si>
    <t xml:space="preserve">Ošetřovací den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</si>
</sst>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64" formatCode="_-* #,##0.00\ &quot;Kč&quot;_-;\-* #,##0.00\ &quot;Kč&quot;_-;_-* &quot;-&quot;??\ &quot;Kč&quot;_-;_-@_-"/>
    <numFmt numFmtId="165" formatCode="#\ ###\ ###\ ##0"/>
    <numFmt numFmtId="166" formatCode="#\ ###\ ##0.0"/>
    <numFmt numFmtId="167" formatCode="#,##0.0"/>
    <numFmt numFmtId="168" formatCode="0.0%"/>
    <numFmt numFmtId="169" formatCode="0.0"/>
    <numFmt numFmtId="170" formatCode="#,##0,"/>
    <numFmt numFmtId="171" formatCode="#\ ##0"/>
    <numFmt numFmtId="172" formatCode="0.000"/>
    <numFmt numFmtId="173" formatCode="#.##0"/>
    <numFmt numFmtId="174" formatCode="#,##0%"/>
    <numFmt numFmtId="175" formatCode="#,##0.000"/>
  </numFmts>
  <fonts count="92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1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4"/>
      <color indexed="63"/>
      <name val="Arial"/>
      <family val="2"/>
    </font>
    <font>
      <b/>
      <sz val="10"/>
      <color indexed="8"/>
      <name val="Calibri"/>
      <family val="2"/>
      <charset val="238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u/>
      <sz val="11"/>
      <color indexed="8"/>
      <name val="Calibri"/>
      <family val="2"/>
    </font>
    <font>
      <u/>
      <sz val="11"/>
      <color indexed="30"/>
      <name val="Calibri"/>
      <family val="2"/>
      <charset val="238"/>
    </font>
    <font>
      <b/>
      <sz val="10"/>
      <color indexed="10"/>
      <name val="Calibri"/>
      <family val="2"/>
      <charset val="238"/>
    </font>
    <font>
      <sz val="10"/>
      <color indexed="10"/>
      <name val="Calibri"/>
      <family val="2"/>
      <charset val="238"/>
    </font>
    <font>
      <b/>
      <sz val="10"/>
      <color indexed="30"/>
      <name val="Calibri"/>
      <family val="2"/>
      <charset val="238"/>
    </font>
    <font>
      <sz val="10"/>
      <color indexed="30"/>
      <name val="Calibri"/>
      <family val="2"/>
      <charset val="238"/>
    </font>
    <font>
      <b/>
      <sz val="8"/>
      <name val="Arial CE"/>
      <charset val="238"/>
    </font>
    <font>
      <b/>
      <sz val="12"/>
      <name val="Calibri"/>
      <family val="2"/>
      <charset val="238"/>
    </font>
    <font>
      <b/>
      <sz val="11"/>
      <name val="Arial"/>
      <family val="2"/>
      <charset val="238"/>
    </font>
    <font>
      <b/>
      <i/>
      <sz val="10"/>
      <name val="Calibri"/>
      <family val="2"/>
      <charset val="238"/>
    </font>
    <font>
      <i/>
      <sz val="10"/>
      <name val="Calibri"/>
      <family val="2"/>
      <charset val="238"/>
    </font>
    <font>
      <sz val="10"/>
      <color indexed="12"/>
      <name val="Calibri"/>
      <family val="2"/>
      <charset val="238"/>
    </font>
    <font>
      <b/>
      <i/>
      <sz val="8"/>
      <name val="Arial"/>
      <family val="2"/>
      <charset val="238"/>
    </font>
    <font>
      <i/>
      <sz val="8"/>
      <name val="Arial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2"/>
      <name val="Arial CE"/>
      <family val="2"/>
      <charset val="238"/>
    </font>
    <font>
      <sz val="8"/>
      <name val="Calibri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9"/>
      <color theme="0"/>
      <name val="Calibri"/>
      <family val="2"/>
      <charset val="238"/>
      <scheme val="minor"/>
    </font>
    <font>
      <sz val="12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20"/>
      <color theme="0"/>
      <name val="Calibri"/>
      <family val="2"/>
      <charset val="238"/>
      <scheme val="minor"/>
    </font>
    <font>
      <sz val="20"/>
      <color theme="0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u/>
      <sz val="11"/>
      <color theme="1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sz val="10"/>
      <color indexed="63"/>
      <name val="Calibri"/>
      <family val="2"/>
      <charset val="238"/>
    </font>
    <font>
      <b/>
      <sz val="10"/>
      <color indexed="63"/>
      <name val="Calibri"/>
      <family val="2"/>
      <charset val="238"/>
    </font>
    <font>
      <sz val="10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0"/>
      <color indexed="10"/>
      <name val="Calibri"/>
      <family val="2"/>
    </font>
    <font>
      <b/>
      <sz val="10"/>
      <color indexed="10"/>
      <name val="Calibri"/>
      <family val="2"/>
    </font>
    <font>
      <b/>
      <sz val="10"/>
      <color indexed="30"/>
      <name val="Calibri"/>
      <family val="2"/>
    </font>
    <font>
      <sz val="10"/>
      <color indexed="30"/>
      <name val="Calibri"/>
      <family val="2"/>
    </font>
    <font>
      <b/>
      <i/>
      <sz val="10"/>
      <color indexed="8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</patternFill>
    </fill>
    <fill>
      <patternFill patternType="solid">
        <fgColor theme="3" tint="0.79995117038483843"/>
        <bgColor indexed="64"/>
      </patternFill>
    </fill>
    <fill>
      <patternFill patternType="solid">
        <fgColor indexed="43"/>
        <bgColor indexed="64"/>
      </patternFill>
    </fill>
  </fills>
  <borders count="106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22"/>
      </top>
      <bottom style="medium">
        <color indexed="22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 style="medium">
        <color indexed="64"/>
      </right>
      <top style="medium">
        <color indexed="9"/>
      </top>
      <bottom style="medium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22"/>
      </bottom>
      <diagonal/>
    </border>
    <border>
      <left style="medium">
        <color indexed="9"/>
      </left>
      <right style="medium">
        <color indexed="9"/>
      </right>
      <top style="medium">
        <color indexed="64"/>
      </top>
      <bottom style="medium">
        <color indexed="9"/>
      </bottom>
      <diagonal/>
    </border>
    <border>
      <left style="medium">
        <color indexed="9"/>
      </left>
      <right style="medium">
        <color indexed="64"/>
      </right>
      <top style="medium">
        <color indexed="64"/>
      </top>
      <bottom style="medium">
        <color indexed="9"/>
      </bottom>
      <diagonal/>
    </border>
    <border>
      <left style="medium">
        <color indexed="9"/>
      </left>
      <right style="medium">
        <color indexed="9"/>
      </right>
      <top style="medium">
        <color indexed="64"/>
      </top>
      <bottom style="medium">
        <color indexed="64"/>
      </bottom>
      <diagonal/>
    </border>
    <border>
      <left style="medium">
        <color indexed="9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8">
    <xf numFmtId="0" fontId="0" fillId="0" borderId="0"/>
    <xf numFmtId="0" fontId="47" fillId="0" borderId="0" applyNumberFormat="0" applyFill="0" applyBorder="0" applyAlignment="0" applyProtection="0"/>
    <xf numFmtId="164" fontId="40" fillId="0" borderId="0" applyFont="0" applyFill="0" applyBorder="0" applyAlignment="0" applyProtection="0"/>
    <xf numFmtId="164" fontId="41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9" fillId="0" borderId="0" applyFont="0" applyFill="0" applyBorder="0" applyAlignment="0" applyProtection="0"/>
    <xf numFmtId="0" fontId="44" fillId="0" borderId="0"/>
    <xf numFmtId="0" fontId="33" fillId="0" borderId="0"/>
    <xf numFmtId="0" fontId="34" fillId="0" borderId="0"/>
    <xf numFmtId="0" fontId="35" fillId="0" borderId="0"/>
    <xf numFmtId="0" fontId="36" fillId="0" borderId="0"/>
    <xf numFmtId="0" fontId="37" fillId="0" borderId="0"/>
    <xf numFmtId="0" fontId="38" fillId="0" borderId="0"/>
    <xf numFmtId="0" fontId="39" fillId="0" borderId="0"/>
    <xf numFmtId="0" fontId="40" fillId="0" borderId="0"/>
    <xf numFmtId="0" fontId="41" fillId="0" borderId="0"/>
    <xf numFmtId="0" fontId="28" fillId="0" borderId="0"/>
    <xf numFmtId="0" fontId="29" fillId="0" borderId="0"/>
    <xf numFmtId="0" fontId="4" fillId="0" borderId="0"/>
    <xf numFmtId="0" fontId="28" fillId="0" borderId="0"/>
    <xf numFmtId="0" fontId="28" fillId="0" borderId="0"/>
    <xf numFmtId="0" fontId="4" fillId="0" borderId="0"/>
    <xf numFmtId="0" fontId="30" fillId="0" borderId="0"/>
    <xf numFmtId="0" fontId="28" fillId="0" borderId="0"/>
    <xf numFmtId="0" fontId="4" fillId="0" borderId="0"/>
    <xf numFmtId="0" fontId="4" fillId="0" borderId="0"/>
    <xf numFmtId="0" fontId="29" fillId="0" borderId="0"/>
    <xf numFmtId="0" fontId="4" fillId="0" borderId="0"/>
    <xf numFmtId="0" fontId="29" fillId="0" borderId="0"/>
    <xf numFmtId="0" fontId="4" fillId="0" borderId="0"/>
    <xf numFmtId="0" fontId="29" fillId="0" borderId="0"/>
    <xf numFmtId="0" fontId="4" fillId="0" borderId="0"/>
    <xf numFmtId="0" fontId="29" fillId="0" borderId="0"/>
    <xf numFmtId="0" fontId="4" fillId="0" borderId="0"/>
    <xf numFmtId="0" fontId="29" fillId="0" borderId="0"/>
    <xf numFmtId="0" fontId="4" fillId="0" borderId="0"/>
    <xf numFmtId="0" fontId="28" fillId="0" borderId="0"/>
    <xf numFmtId="0" fontId="42" fillId="0" borderId="0"/>
    <xf numFmtId="0" fontId="43" fillId="0" borderId="0"/>
    <xf numFmtId="0" fontId="48" fillId="0" borderId="0"/>
    <xf numFmtId="0" fontId="13" fillId="0" borderId="0"/>
    <xf numFmtId="0" fontId="4" fillId="0" borderId="0"/>
    <xf numFmtId="0" fontId="13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4" fillId="0" borderId="0"/>
    <xf numFmtId="0" fontId="4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9" fontId="44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8" fillId="0" borderId="0" applyFont="0" applyFill="0" applyBorder="0" applyAlignment="0" applyProtection="0"/>
  </cellStyleXfs>
  <cellXfs count="885">
    <xf numFmtId="0" fontId="0" fillId="0" borderId="0" xfId="0"/>
    <xf numFmtId="0" fontId="49" fillId="2" borderId="22" xfId="81" applyFont="1" applyFill="1" applyBorder="1"/>
    <xf numFmtId="0" fontId="50" fillId="2" borderId="23" xfId="81" applyFont="1" applyFill="1" applyBorder="1"/>
    <xf numFmtId="3" fontId="50" fillId="2" borderId="24" xfId="81" applyNumberFormat="1" applyFont="1" applyFill="1" applyBorder="1"/>
    <xf numFmtId="10" fontId="50" fillId="2" borderId="25" xfId="81" applyNumberFormat="1" applyFont="1" applyFill="1" applyBorder="1"/>
    <xf numFmtId="0" fontId="50" fillId="4" borderId="23" xfId="81" applyFont="1" applyFill="1" applyBorder="1"/>
    <xf numFmtId="3" fontId="51" fillId="0" borderId="10" xfId="26" applyNumberFormat="1" applyFont="1" applyFill="1" applyBorder="1" applyAlignment="1">
      <alignment horizontal="center"/>
    </xf>
    <xf numFmtId="3" fontId="51" fillId="0" borderId="12" xfId="26" applyNumberFormat="1" applyFont="1" applyFill="1" applyBorder="1" applyAlignment="1">
      <alignment horizontal="center"/>
    </xf>
    <xf numFmtId="3" fontId="51" fillId="0" borderId="29" xfId="26" applyNumberFormat="1" applyFont="1" applyFill="1" applyBorder="1" applyAlignment="1">
      <alignment horizontal="center"/>
    </xf>
    <xf numFmtId="3" fontId="51" fillId="0" borderId="30" xfId="26" applyNumberFormat="1" applyFont="1" applyFill="1" applyBorder="1" applyAlignment="1">
      <alignment horizontal="center"/>
    </xf>
    <xf numFmtId="3" fontId="50" fillId="4" borderId="24" xfId="81" applyNumberFormat="1" applyFont="1" applyFill="1" applyBorder="1"/>
    <xf numFmtId="10" fontId="50" fillId="4" borderId="25" xfId="81" applyNumberFormat="1" applyFont="1" applyFill="1" applyBorder="1"/>
    <xf numFmtId="172" fontId="50" fillId="3" borderId="24" xfId="81" applyNumberFormat="1" applyFont="1" applyFill="1" applyBorder="1"/>
    <xf numFmtId="10" fontId="50" fillId="3" borderId="25" xfId="81" applyNumberFormat="1" applyFont="1" applyFill="1" applyBorder="1" applyAlignment="1"/>
    <xf numFmtId="0" fontId="51" fillId="5" borderId="0" xfId="74" applyFont="1" applyFill="1"/>
    <xf numFmtId="0" fontId="57" fillId="5" borderId="0" xfId="74" applyFont="1" applyFill="1"/>
    <xf numFmtId="3" fontId="49" fillId="5" borderId="29" xfId="81" applyNumberFormat="1" applyFont="1" applyFill="1" applyBorder="1"/>
    <xf numFmtId="10" fontId="49" fillId="5" borderId="30" xfId="81" applyNumberFormat="1" applyFont="1" applyFill="1" applyBorder="1"/>
    <xf numFmtId="3" fontId="49" fillId="5" borderId="10" xfId="81" applyNumberFormat="1" applyFont="1" applyFill="1" applyBorder="1"/>
    <xf numFmtId="10" fontId="49" fillId="5" borderId="12" xfId="81" applyNumberFormat="1" applyFont="1" applyFill="1" applyBorder="1"/>
    <xf numFmtId="3" fontId="49" fillId="5" borderId="14" xfId="81" applyNumberFormat="1" applyFont="1" applyFill="1" applyBorder="1"/>
    <xf numFmtId="10" fontId="49" fillId="5" borderId="16" xfId="81" applyNumberFormat="1" applyFont="1" applyFill="1" applyBorder="1"/>
    <xf numFmtId="0" fontId="49" fillId="5" borderId="0" xfId="81" applyFont="1" applyFill="1"/>
    <xf numFmtId="10" fontId="49" fillId="5" borderId="0" xfId="81" applyNumberFormat="1" applyFont="1" applyFill="1"/>
    <xf numFmtId="0" fontId="62" fillId="2" borderId="38" xfId="0" applyFont="1" applyFill="1" applyBorder="1" applyAlignment="1">
      <alignment vertical="top"/>
    </xf>
    <xf numFmtId="0" fontId="62" fillId="2" borderId="39" xfId="0" applyFont="1" applyFill="1" applyBorder="1" applyAlignment="1">
      <alignment vertical="top"/>
    </xf>
    <xf numFmtId="0" fontId="59" fillId="2" borderId="39" xfId="0" applyFont="1" applyFill="1" applyBorder="1" applyAlignment="1">
      <alignment vertical="top"/>
    </xf>
    <xf numFmtId="0" fontId="63" fillId="2" borderId="39" xfId="0" applyFont="1" applyFill="1" applyBorder="1" applyAlignment="1">
      <alignment vertical="top"/>
    </xf>
    <xf numFmtId="0" fontId="61" fillId="2" borderId="39" xfId="0" applyFont="1" applyFill="1" applyBorder="1" applyAlignment="1">
      <alignment vertical="top"/>
    </xf>
    <xf numFmtId="0" fontId="59" fillId="2" borderId="40" xfId="0" applyFont="1" applyFill="1" applyBorder="1" applyAlignment="1">
      <alignment vertical="top"/>
    </xf>
    <xf numFmtId="0" fontId="62" fillId="2" borderId="10" xfId="0" applyFont="1" applyFill="1" applyBorder="1" applyAlignment="1">
      <alignment horizontal="center" vertical="center"/>
    </xf>
    <xf numFmtId="0" fontId="62" fillId="2" borderId="26" xfId="0" applyFont="1" applyFill="1" applyBorder="1" applyAlignment="1">
      <alignment horizontal="center" vertical="center"/>
    </xf>
    <xf numFmtId="0" fontId="62" fillId="2" borderId="28" xfId="0" applyFont="1" applyFill="1" applyBorder="1" applyAlignment="1">
      <alignment horizontal="center" vertical="center"/>
    </xf>
    <xf numFmtId="0" fontId="62" fillId="2" borderId="27" xfId="0" applyFont="1" applyFill="1" applyBorder="1" applyAlignment="1">
      <alignment horizontal="center" vertical="center"/>
    </xf>
    <xf numFmtId="0" fontId="63" fillId="2" borderId="26" xfId="0" applyFont="1" applyFill="1" applyBorder="1" applyAlignment="1">
      <alignment horizontal="center" vertical="center" wrapText="1"/>
    </xf>
    <xf numFmtId="0" fontId="63" fillId="2" borderId="28" xfId="0" applyFont="1" applyFill="1" applyBorder="1" applyAlignment="1">
      <alignment horizontal="center" vertical="center" wrapText="1"/>
    </xf>
    <xf numFmtId="0" fontId="61" fillId="2" borderId="28" xfId="0" applyFont="1" applyFill="1" applyBorder="1" applyAlignment="1">
      <alignment horizontal="center" vertical="center" wrapText="1"/>
    </xf>
    <xf numFmtId="3" fontId="49" fillId="5" borderId="5" xfId="81" applyNumberFormat="1" applyFont="1" applyFill="1" applyBorder="1"/>
    <xf numFmtId="3" fontId="49" fillId="5" borderId="34" xfId="81" applyNumberFormat="1" applyFont="1" applyFill="1" applyBorder="1"/>
    <xf numFmtId="3" fontId="49" fillId="5" borderId="30" xfId="81" applyNumberFormat="1" applyFont="1" applyFill="1" applyBorder="1"/>
    <xf numFmtId="3" fontId="49" fillId="5" borderId="11" xfId="81" applyNumberFormat="1" applyFont="1" applyFill="1" applyBorder="1"/>
    <xf numFmtId="3" fontId="49" fillId="5" borderId="12" xfId="81" applyNumberFormat="1" applyFont="1" applyFill="1" applyBorder="1"/>
    <xf numFmtId="3" fontId="49" fillId="5" borderId="15" xfId="81" applyNumberFormat="1" applyFont="1" applyFill="1" applyBorder="1"/>
    <xf numFmtId="3" fontId="49" fillId="5" borderId="16" xfId="81" applyNumberFormat="1" applyFont="1" applyFill="1" applyBorder="1"/>
    <xf numFmtId="3" fontId="50" fillId="2" borderId="32" xfId="81" applyNumberFormat="1" applyFont="1" applyFill="1" applyBorder="1"/>
    <xf numFmtId="3" fontId="50" fillId="2" borderId="25" xfId="81" applyNumberFormat="1" applyFont="1" applyFill="1" applyBorder="1"/>
    <xf numFmtId="3" fontId="50" fillId="4" borderId="32" xfId="81" applyNumberFormat="1" applyFont="1" applyFill="1" applyBorder="1"/>
    <xf numFmtId="3" fontId="50" fillId="4" borderId="25" xfId="81" applyNumberFormat="1" applyFont="1" applyFill="1" applyBorder="1"/>
    <xf numFmtId="172" fontId="50" fillId="3" borderId="32" xfId="81" applyNumberFormat="1" applyFont="1" applyFill="1" applyBorder="1"/>
    <xf numFmtId="172" fontId="50" fillId="3" borderId="25" xfId="81" applyNumberFormat="1" applyFont="1" applyFill="1" applyBorder="1"/>
    <xf numFmtId="0" fontId="56" fillId="2" borderId="28" xfId="74" applyFont="1" applyFill="1" applyBorder="1" applyAlignment="1">
      <alignment horizontal="center"/>
    </xf>
    <xf numFmtId="0" fontId="56" fillId="2" borderId="27" xfId="74" applyFont="1" applyFill="1" applyBorder="1" applyAlignment="1">
      <alignment horizontal="center"/>
    </xf>
    <xf numFmtId="0" fontId="56" fillId="2" borderId="29" xfId="81" applyFont="1" applyFill="1" applyBorder="1" applyAlignment="1">
      <alignment horizontal="center"/>
    </xf>
    <xf numFmtId="0" fontId="56" fillId="2" borderId="30" xfId="81" applyFont="1" applyFill="1" applyBorder="1" applyAlignment="1">
      <alignment horizontal="center"/>
    </xf>
    <xf numFmtId="0" fontId="64" fillId="0" borderId="2" xfId="0" applyFont="1" applyFill="1" applyBorder="1"/>
    <xf numFmtId="0" fontId="64" fillId="0" borderId="3" xfId="0" applyFont="1" applyFill="1" applyBorder="1"/>
    <xf numFmtId="3" fontId="50" fillId="0" borderId="32" xfId="78" applyNumberFormat="1" applyFont="1" applyFill="1" applyBorder="1" applyAlignment="1">
      <alignment horizontal="right"/>
    </xf>
    <xf numFmtId="9" fontId="50" fillId="0" borderId="32" xfId="78" applyNumberFormat="1" applyFont="1" applyFill="1" applyBorder="1" applyAlignment="1">
      <alignment horizontal="right"/>
    </xf>
    <xf numFmtId="3" fontId="50" fillId="0" borderId="25" xfId="78" applyNumberFormat="1" applyFont="1" applyFill="1" applyBorder="1" applyAlignment="1">
      <alignment horizontal="right"/>
    </xf>
    <xf numFmtId="0" fontId="56" fillId="2" borderId="26" xfId="81" applyFont="1" applyFill="1" applyBorder="1" applyAlignment="1">
      <alignment horizontal="center"/>
    </xf>
    <xf numFmtId="0" fontId="57" fillId="2" borderId="34" xfId="0" applyFont="1" applyFill="1" applyBorder="1" applyAlignment="1">
      <alignment horizontal="center" vertical="center"/>
    </xf>
    <xf numFmtId="0" fontId="62" fillId="2" borderId="11" xfId="0" applyFont="1" applyFill="1" applyBorder="1" applyAlignment="1">
      <alignment horizontal="center" vertical="center"/>
    </xf>
    <xf numFmtId="0" fontId="57" fillId="2" borderId="30" xfId="0" applyFont="1" applyFill="1" applyBorder="1" applyAlignment="1">
      <alignment horizontal="center" vertical="center"/>
    </xf>
    <xf numFmtId="0" fontId="63" fillId="2" borderId="11" xfId="0" applyFont="1" applyFill="1" applyBorder="1" applyAlignment="1">
      <alignment horizontal="center" vertical="center" wrapText="1"/>
    </xf>
    <xf numFmtId="0" fontId="45" fillId="0" borderId="0" xfId="0" applyFont="1" applyFill="1" applyBorder="1" applyAlignment="1"/>
    <xf numFmtId="0" fontId="57" fillId="0" borderId="0" xfId="0" applyFont="1" applyFill="1"/>
    <xf numFmtId="0" fontId="57" fillId="0" borderId="49" xfId="0" applyFont="1" applyFill="1" applyBorder="1" applyAlignment="1"/>
    <xf numFmtId="0" fontId="66" fillId="0" borderId="0" xfId="0" applyFont="1" applyFill="1" applyBorder="1" applyAlignment="1"/>
    <xf numFmtId="0" fontId="57" fillId="0" borderId="58" xfId="0" applyFont="1" applyFill="1" applyBorder="1"/>
    <xf numFmtId="0" fontId="0" fillId="0" borderId="0" xfId="0" applyFill="1"/>
    <xf numFmtId="0" fontId="0" fillId="0" borderId="58" xfId="0" applyFill="1" applyBorder="1" applyAlignment="1"/>
    <xf numFmtId="0" fontId="9" fillId="0" borderId="0" xfId="81" applyFill="1"/>
    <xf numFmtId="0" fontId="10" fillId="0" borderId="49" xfId="81" applyFont="1" applyFill="1" applyBorder="1" applyAlignment="1"/>
    <xf numFmtId="3" fontId="58" fillId="0" borderId="8" xfId="0" applyNumberFormat="1" applyFont="1" applyFill="1" applyBorder="1" applyAlignment="1">
      <alignment horizontal="right" vertical="top"/>
    </xf>
    <xf numFmtId="3" fontId="58" fillId="0" borderId="6" xfId="0" applyNumberFormat="1" applyFont="1" applyFill="1" applyBorder="1" applyAlignment="1">
      <alignment horizontal="right" vertical="top"/>
    </xf>
    <xf numFmtId="3" fontId="59" fillId="0" borderId="6" xfId="0" applyNumberFormat="1" applyFont="1" applyFill="1" applyBorder="1" applyAlignment="1">
      <alignment horizontal="right" vertical="top"/>
    </xf>
    <xf numFmtId="3" fontId="58" fillId="0" borderId="13" xfId="0" applyNumberFormat="1" applyFont="1" applyFill="1" applyBorder="1" applyAlignment="1">
      <alignment horizontal="right" vertical="top"/>
    </xf>
    <xf numFmtId="3" fontId="58" fillId="0" borderId="11" xfId="0" applyNumberFormat="1" applyFont="1" applyFill="1" applyBorder="1" applyAlignment="1">
      <alignment horizontal="right" vertical="top"/>
    </xf>
    <xf numFmtId="3" fontId="59" fillId="0" borderId="11" xfId="0" applyNumberFormat="1" applyFont="1" applyFill="1" applyBorder="1" applyAlignment="1">
      <alignment horizontal="right" vertical="top"/>
    </xf>
    <xf numFmtId="3" fontId="60" fillId="0" borderId="13" xfId="0" applyNumberFormat="1" applyFont="1" applyFill="1" applyBorder="1" applyAlignment="1">
      <alignment horizontal="right" vertical="top"/>
    </xf>
    <xf numFmtId="3" fontId="60" fillId="0" borderId="11" xfId="0" applyNumberFormat="1" applyFont="1" applyFill="1" applyBorder="1" applyAlignment="1">
      <alignment horizontal="right" vertical="top"/>
    </xf>
    <xf numFmtId="3" fontId="61" fillId="0" borderId="11" xfId="0" applyNumberFormat="1" applyFont="1" applyFill="1" applyBorder="1" applyAlignment="1">
      <alignment horizontal="right" vertical="top"/>
    </xf>
    <xf numFmtId="3" fontId="58" fillId="0" borderId="37" xfId="0" applyNumberFormat="1" applyFont="1" applyFill="1" applyBorder="1" applyAlignment="1">
      <alignment horizontal="right" vertical="top"/>
    </xf>
    <xf numFmtId="3" fontId="58" fillId="0" borderId="28" xfId="0" applyNumberFormat="1" applyFont="1" applyFill="1" applyBorder="1" applyAlignment="1">
      <alignment horizontal="right" vertical="top"/>
    </xf>
    <xf numFmtId="3" fontId="59" fillId="0" borderId="28" xfId="0" applyNumberFormat="1" applyFont="1" applyFill="1" applyBorder="1" applyAlignment="1">
      <alignment horizontal="right" vertical="top"/>
    </xf>
    <xf numFmtId="0" fontId="8" fillId="0" borderId="0" xfId="82" applyFont="1" applyFill="1"/>
    <xf numFmtId="0" fontId="12" fillId="0" borderId="49" xfId="82" applyFont="1" applyFill="1" applyBorder="1" applyAlignment="1"/>
    <xf numFmtId="0" fontId="1" fillId="0" borderId="0" xfId="78" applyFill="1"/>
    <xf numFmtId="0" fontId="51" fillId="0" borderId="0" xfId="49" applyFont="1" applyFill="1"/>
    <xf numFmtId="0" fontId="0" fillId="0" borderId="0" xfId="0" applyFill="1" applyAlignment="1">
      <alignment horizontal="left"/>
    </xf>
    <xf numFmtId="165" fontId="0" fillId="0" borderId="0" xfId="0" applyNumberFormat="1" applyFill="1"/>
    <xf numFmtId="9" fontId="0" fillId="0" borderId="0" xfId="0" applyNumberFormat="1" applyFill="1"/>
    <xf numFmtId="165" fontId="0" fillId="0" borderId="0" xfId="0" applyNumberFormat="1" applyFill="1" applyAlignment="1">
      <alignment horizontal="right"/>
    </xf>
    <xf numFmtId="3" fontId="8" fillId="0" borderId="0" xfId="78" applyNumberFormat="1" applyFont="1" applyFill="1" applyAlignment="1">
      <alignment horizontal="left"/>
    </xf>
    <xf numFmtId="9" fontId="8" fillId="0" borderId="0" xfId="78" applyNumberFormat="1" applyFont="1" applyFill="1"/>
    <xf numFmtId="3" fontId="8" fillId="0" borderId="0" xfId="78" applyNumberFormat="1" applyFont="1" applyFill="1"/>
    <xf numFmtId="0" fontId="1" fillId="0" borderId="0" xfId="78" applyFill="1" applyBorder="1" applyAlignment="1"/>
    <xf numFmtId="3" fontId="1" fillId="0" borderId="0" xfId="78" applyNumberFormat="1" applyFill="1" applyBorder="1" applyAlignment="1"/>
    <xf numFmtId="3" fontId="0" fillId="0" borderId="0" xfId="0" applyNumberFormat="1" applyFill="1"/>
    <xf numFmtId="0" fontId="3" fillId="0" borderId="0" xfId="79" applyFont="1" applyFill="1" applyBorder="1" applyAlignment="1">
      <alignment horizontal="left"/>
    </xf>
    <xf numFmtId="3" fontId="3" fillId="0" borderId="47" xfId="79" applyNumberFormat="1" applyFont="1" applyFill="1" applyBorder="1"/>
    <xf numFmtId="9" fontId="3" fillId="0" borderId="47" xfId="79" applyNumberFormat="1" applyFont="1" applyFill="1" applyBorder="1"/>
    <xf numFmtId="9" fontId="3" fillId="0" borderId="48" xfId="79" applyNumberFormat="1" applyFont="1" applyFill="1" applyBorder="1"/>
    <xf numFmtId="0" fontId="3" fillId="0" borderId="42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3" xfId="79" applyFont="1" applyFill="1" applyBorder="1"/>
    <xf numFmtId="0" fontId="3" fillId="0" borderId="44" xfId="79" applyFont="1" applyFill="1" applyBorder="1"/>
    <xf numFmtId="0" fontId="0" fillId="0" borderId="0" xfId="0" applyFill="1" applyAlignment="1">
      <alignment horizontal="right"/>
    </xf>
    <xf numFmtId="166" fontId="0" fillId="0" borderId="0" xfId="0" applyNumberFormat="1" applyFill="1"/>
    <xf numFmtId="0" fontId="4" fillId="0" borderId="0" xfId="26" applyFill="1"/>
    <xf numFmtId="3" fontId="20" fillId="0" borderId="49" xfId="26" applyNumberFormat="1" applyFont="1" applyFill="1" applyBorder="1" applyAlignment="1"/>
    <xf numFmtId="0" fontId="22" fillId="0" borderId="0" xfId="26" applyFont="1" applyFill="1" applyAlignment="1">
      <alignment vertical="center"/>
    </xf>
    <xf numFmtId="0" fontId="4" fillId="0" borderId="0" xfId="26" applyFont="1" applyFill="1"/>
    <xf numFmtId="0" fontId="26" fillId="0" borderId="0" xfId="26" applyFont="1" applyFill="1"/>
    <xf numFmtId="0" fontId="27" fillId="0" borderId="0" xfId="26" applyFont="1" applyFill="1"/>
    <xf numFmtId="167" fontId="4" fillId="0" borderId="0" xfId="26" applyNumberFormat="1" applyFill="1"/>
    <xf numFmtId="168" fontId="4" fillId="0" borderId="0" xfId="26" applyNumberFormat="1" applyFill="1"/>
    <xf numFmtId="0" fontId="13" fillId="0" borderId="0" xfId="63" applyFill="1"/>
    <xf numFmtId="0" fontId="8" fillId="0" borderId="58" xfId="65" applyFont="1" applyFill="1" applyBorder="1" applyAlignment="1"/>
    <xf numFmtId="0" fontId="8" fillId="0" borderId="0" xfId="65" applyFont="1" applyFill="1"/>
    <xf numFmtId="0" fontId="8" fillId="0" borderId="0" xfId="65" applyFont="1" applyFill="1" applyAlignment="1">
      <alignment horizontal="left"/>
    </xf>
    <xf numFmtId="0" fontId="8" fillId="0" borderId="0" xfId="65" applyFont="1" applyFill="1" applyAlignment="1">
      <alignment horizontal="right"/>
    </xf>
    <xf numFmtId="167" fontId="11" fillId="0" borderId="0" xfId="65" applyNumberFormat="1" applyFont="1" applyFill="1" applyAlignment="1">
      <alignment horizontal="center"/>
    </xf>
    <xf numFmtId="0" fontId="11" fillId="0" borderId="0" xfId="65" applyFont="1" applyFill="1" applyAlignment="1">
      <alignment horizontal="center"/>
    </xf>
    <xf numFmtId="0" fontId="8" fillId="0" borderId="0" xfId="65" applyFont="1" applyFill="1" applyAlignment="1">
      <alignment horizontal="center"/>
    </xf>
    <xf numFmtId="1" fontId="11" fillId="0" borderId="0" xfId="65" applyNumberFormat="1" applyFont="1" applyFill="1"/>
    <xf numFmtId="1" fontId="16" fillId="0" borderId="0" xfId="65" applyNumberFormat="1" applyFont="1" applyFill="1"/>
    <xf numFmtId="167" fontId="16" fillId="0" borderId="0" xfId="65" applyNumberFormat="1" applyFont="1" applyFill="1"/>
    <xf numFmtId="0" fontId="17" fillId="0" borderId="0" xfId="65" applyFont="1" applyFill="1"/>
    <xf numFmtId="1" fontId="18" fillId="0" borderId="0" xfId="65" applyNumberFormat="1" applyFont="1" applyFill="1" applyBorder="1"/>
    <xf numFmtId="167" fontId="18" fillId="0" borderId="0" xfId="65" applyNumberFormat="1" applyFont="1" applyFill="1" applyBorder="1"/>
    <xf numFmtId="0" fontId="19" fillId="0" borderId="0" xfId="65" applyFont="1" applyFill="1"/>
    <xf numFmtId="167" fontId="11" fillId="0" borderId="0" xfId="65" applyNumberFormat="1" applyFont="1" applyFill="1"/>
    <xf numFmtId="0" fontId="68" fillId="0" borderId="58" xfId="0" applyFont="1" applyFill="1" applyBorder="1" applyAlignment="1"/>
    <xf numFmtId="165" fontId="3" fillId="0" borderId="84" xfId="53" applyNumberFormat="1" applyFont="1" applyFill="1" applyBorder="1"/>
    <xf numFmtId="9" fontId="3" fillId="0" borderId="84" xfId="53" applyNumberFormat="1" applyFont="1" applyFill="1" applyBorder="1"/>
    <xf numFmtId="3" fontId="31" fillId="0" borderId="0" xfId="76" applyNumberFormat="1" applyFont="1" applyFill="1" applyBorder="1"/>
    <xf numFmtId="3" fontId="4" fillId="0" borderId="0" xfId="76" applyNumberFormat="1" applyFill="1"/>
    <xf numFmtId="0" fontId="2" fillId="0" borderId="58" xfId="26" applyFont="1" applyFill="1" applyBorder="1" applyAlignment="1"/>
    <xf numFmtId="3" fontId="52" fillId="0" borderId="0" xfId="26" applyNumberFormat="1" applyFont="1" applyFill="1" applyBorder="1"/>
    <xf numFmtId="9" fontId="31" fillId="0" borderId="0" xfId="76" applyNumberFormat="1" applyFont="1" applyFill="1" applyBorder="1" applyAlignment="1">
      <alignment horizontal="right"/>
    </xf>
    <xf numFmtId="9" fontId="31" fillId="0" borderId="0" xfId="76" applyNumberFormat="1" applyFont="1" applyFill="1" applyBorder="1"/>
    <xf numFmtId="9" fontId="4" fillId="0" borderId="0" xfId="76" applyNumberFormat="1" applyFill="1" applyAlignment="1">
      <alignment horizontal="right"/>
    </xf>
    <xf numFmtId="9" fontId="4" fillId="0" borderId="0" xfId="76" applyNumberFormat="1" applyFill="1"/>
    <xf numFmtId="0" fontId="51" fillId="0" borderId="0" xfId="26" applyFont="1" applyFill="1"/>
    <xf numFmtId="0" fontId="51" fillId="0" borderId="58" xfId="26" applyFont="1" applyFill="1" applyBorder="1" applyAlignment="1"/>
    <xf numFmtId="3" fontId="53" fillId="0" borderId="0" xfId="26" applyNumberFormat="1" applyFont="1" applyFill="1" applyBorder="1" applyAlignment="1">
      <alignment horizontal="center" vertical="center"/>
    </xf>
    <xf numFmtId="0" fontId="54" fillId="0" borderId="0" xfId="26" applyFont="1" applyFill="1" applyBorder="1" applyAlignment="1">
      <alignment horizontal="right"/>
    </xf>
    <xf numFmtId="171" fontId="51" fillId="0" borderId="29" xfId="26" applyNumberFormat="1" applyFont="1" applyFill="1" applyBorder="1"/>
    <xf numFmtId="9" fontId="51" fillId="0" borderId="30" xfId="26" applyNumberFormat="1" applyFont="1" applyFill="1" applyBorder="1"/>
    <xf numFmtId="171" fontId="51" fillId="0" borderId="55" xfId="26" applyNumberFormat="1" applyFont="1" applyFill="1" applyBorder="1"/>
    <xf numFmtId="9" fontId="54" fillId="0" borderId="0" xfId="26" applyNumberFormat="1" applyFont="1" applyFill="1" applyBorder="1" applyAlignment="1">
      <alignment horizontal="right"/>
    </xf>
    <xf numFmtId="171" fontId="51" fillId="0" borderId="10" xfId="26" applyNumberFormat="1" applyFont="1" applyFill="1" applyBorder="1"/>
    <xf numFmtId="9" fontId="51" fillId="0" borderId="12" xfId="26" applyNumberFormat="1" applyFont="1" applyFill="1" applyBorder="1"/>
    <xf numFmtId="171" fontId="51" fillId="0" borderId="41" xfId="26" applyNumberFormat="1" applyFont="1" applyFill="1" applyBorder="1"/>
    <xf numFmtId="3" fontId="55" fillId="0" borderId="0" xfId="26" applyNumberFormat="1" applyFont="1" applyFill="1" applyBorder="1"/>
    <xf numFmtId="171" fontId="51" fillId="0" borderId="26" xfId="26" applyNumberFormat="1" applyFont="1" applyFill="1" applyBorder="1"/>
    <xf numFmtId="9" fontId="51" fillId="0" borderId="27" xfId="26" applyNumberFormat="1" applyFont="1" applyFill="1" applyBorder="1"/>
    <xf numFmtId="171" fontId="51" fillId="0" borderId="57" xfId="26" applyNumberFormat="1" applyFont="1" applyFill="1" applyBorder="1"/>
    <xf numFmtId="0" fontId="5" fillId="0" borderId="0" xfId="26" applyFont="1" applyFill="1"/>
    <xf numFmtId="0" fontId="21" fillId="0" borderId="49" xfId="26" applyFont="1" applyFill="1" applyBorder="1" applyAlignment="1">
      <alignment vertical="center"/>
    </xf>
    <xf numFmtId="169" fontId="21" fillId="0" borderId="49" xfId="26" applyNumberFormat="1" applyFont="1" applyFill="1" applyBorder="1" applyAlignment="1">
      <alignment vertical="center"/>
    </xf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7" fontId="5" fillId="0" borderId="0" xfId="26" applyNumberFormat="1" applyFont="1" applyFill="1"/>
    <xf numFmtId="169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2" fillId="0" borderId="0" xfId="26" applyFont="1" applyFill="1"/>
    <xf numFmtId="3" fontId="32" fillId="0" borderId="0" xfId="26" applyNumberFormat="1" applyFont="1" applyFill="1"/>
    <xf numFmtId="0" fontId="0" fillId="0" borderId="0" xfId="0" applyFill="1" applyBorder="1" applyAlignment="1"/>
    <xf numFmtId="0" fontId="0" fillId="0" borderId="0" xfId="0" applyFont="1" applyFill="1"/>
    <xf numFmtId="0" fontId="68" fillId="0" borderId="0" xfId="0" applyFont="1" applyFill="1" applyBorder="1" applyAlignment="1"/>
    <xf numFmtId="3" fontId="0" fillId="0" borderId="0" xfId="0" applyNumberFormat="1" applyFill="1" applyBorder="1" applyAlignment="1"/>
    <xf numFmtId="0" fontId="57" fillId="0" borderId="35" xfId="0" applyFont="1" applyFill="1" applyBorder="1" applyAlignment="1"/>
    <xf numFmtId="0" fontId="57" fillId="0" borderId="36" xfId="0" applyFont="1" applyFill="1" applyBorder="1" applyAlignment="1"/>
    <xf numFmtId="0" fontId="57" fillId="0" borderId="76" xfId="0" applyFont="1" applyFill="1" applyBorder="1" applyAlignment="1"/>
    <xf numFmtId="0" fontId="50" fillId="2" borderId="31" xfId="78" applyFont="1" applyFill="1" applyBorder="1" applyAlignment="1">
      <alignment horizontal="right"/>
    </xf>
    <xf numFmtId="3" fontId="50" fillId="2" borderId="75" xfId="78" applyNumberFormat="1" applyFont="1" applyFill="1" applyBorder="1"/>
    <xf numFmtId="0" fontId="3" fillId="2" borderId="24" xfId="79" applyFont="1" applyFill="1" applyBorder="1" applyAlignment="1">
      <alignment horizontal="left"/>
    </xf>
    <xf numFmtId="0" fontId="3" fillId="2" borderId="32" xfId="79" applyFont="1" applyFill="1" applyBorder="1" applyAlignment="1">
      <alignment horizontal="left"/>
    </xf>
    <xf numFmtId="0" fontId="3" fillId="2" borderId="28" xfId="80" applyFont="1" applyFill="1" applyBorder="1"/>
    <xf numFmtId="0" fontId="3" fillId="2" borderId="27" xfId="80" applyFont="1" applyFill="1" applyBorder="1"/>
    <xf numFmtId="0" fontId="3" fillId="2" borderId="46" xfId="79" applyFont="1" applyFill="1" applyBorder="1"/>
    <xf numFmtId="0" fontId="3" fillId="2" borderId="45" xfId="79" applyFont="1" applyFill="1" applyBorder="1"/>
    <xf numFmtId="0" fontId="3" fillId="5" borderId="5" xfId="26" applyFont="1" applyFill="1" applyBorder="1"/>
    <xf numFmtId="0" fontId="5" fillId="5" borderId="6" xfId="26" applyFont="1" applyFill="1" applyBorder="1"/>
    <xf numFmtId="0" fontId="23" fillId="5" borderId="6" xfId="26" applyFont="1" applyFill="1" applyBorder="1"/>
    <xf numFmtId="0" fontId="3" fillId="5" borderId="10" xfId="26" applyFont="1" applyFill="1" applyBorder="1"/>
    <xf numFmtId="0" fontId="5" fillId="5" borderId="11" xfId="26" applyFont="1" applyFill="1" applyBorder="1"/>
    <xf numFmtId="0" fontId="23" fillId="5" borderId="11" xfId="26" applyFont="1" applyFill="1" applyBorder="1"/>
    <xf numFmtId="0" fontId="16" fillId="5" borderId="10" xfId="26" applyFont="1" applyFill="1" applyBorder="1"/>
    <xf numFmtId="0" fontId="5" fillId="5" borderId="0" xfId="26" applyFont="1" applyFill="1" applyBorder="1"/>
    <xf numFmtId="0" fontId="17" fillId="5" borderId="11" xfId="26" applyFont="1" applyFill="1" applyBorder="1"/>
    <xf numFmtId="0" fontId="25" fillId="5" borderId="11" xfId="26" applyFont="1" applyFill="1" applyBorder="1"/>
    <xf numFmtId="0" fontId="3" fillId="5" borderId="26" xfId="26" applyFont="1" applyFill="1" applyBorder="1"/>
    <xf numFmtId="0" fontId="5" fillId="5" borderId="51" xfId="26" applyFont="1" applyFill="1" applyBorder="1"/>
    <xf numFmtId="0" fontId="23" fillId="5" borderId="51" xfId="26" applyFont="1" applyFill="1" applyBorder="1"/>
    <xf numFmtId="0" fontId="11" fillId="5" borderId="0" xfId="65" applyFont="1" applyFill="1"/>
    <xf numFmtId="0" fontId="8" fillId="5" borderId="0" xfId="65" applyFont="1" applyFill="1"/>
    <xf numFmtId="0" fontId="8" fillId="5" borderId="0" xfId="65" applyFont="1" applyFill="1" applyAlignment="1">
      <alignment horizontal="center"/>
    </xf>
    <xf numFmtId="0" fontId="16" fillId="5" borderId="0" xfId="65" applyFont="1" applyFill="1"/>
    <xf numFmtId="167" fontId="8" fillId="5" borderId="0" xfId="65" applyNumberFormat="1" applyFont="1" applyFill="1"/>
    <xf numFmtId="0" fontId="8" fillId="5" borderId="0" xfId="65" applyFont="1" applyFill="1" applyAlignment="1">
      <alignment horizontal="left"/>
    </xf>
    <xf numFmtId="0" fontId="8" fillId="5" borderId="0" xfId="65" applyFont="1" applyFill="1" applyAlignment="1">
      <alignment horizontal="right"/>
    </xf>
    <xf numFmtId="167" fontId="11" fillId="5" borderId="0" xfId="65" applyNumberFormat="1" applyFont="1" applyFill="1" applyAlignment="1">
      <alignment horizontal="center"/>
    </xf>
    <xf numFmtId="0" fontId="11" fillId="5" borderId="0" xfId="65" applyFont="1" applyFill="1" applyAlignment="1">
      <alignment horizontal="center"/>
    </xf>
    <xf numFmtId="0" fontId="3" fillId="2" borderId="82" xfId="53" applyFont="1" applyFill="1" applyBorder="1" applyAlignment="1">
      <alignment horizontal="right"/>
    </xf>
    <xf numFmtId="3" fontId="51" fillId="7" borderId="11" xfId="26" applyNumberFormat="1" applyFont="1" applyFill="1" applyBorder="1"/>
    <xf numFmtId="3" fontId="51" fillId="7" borderId="6" xfId="26" applyNumberFormat="1" applyFont="1" applyFill="1" applyBorder="1"/>
    <xf numFmtId="3" fontId="56" fillId="2" borderId="24" xfId="26" applyNumberFormat="1" applyFont="1" applyFill="1" applyBorder="1"/>
    <xf numFmtId="3" fontId="56" fillId="2" borderId="32" xfId="26" applyNumberFormat="1" applyFont="1" applyFill="1" applyBorder="1"/>
    <xf numFmtId="3" fontId="56" fillId="4" borderId="24" xfId="26" applyNumberFormat="1" applyFont="1" applyFill="1" applyBorder="1"/>
    <xf numFmtId="3" fontId="56" fillId="7" borderId="4" xfId="26" applyNumberFormat="1" applyFont="1" applyFill="1" applyBorder="1"/>
    <xf numFmtId="3" fontId="56" fillId="7" borderId="9" xfId="26" applyNumberFormat="1" applyFont="1" applyFill="1" applyBorder="1"/>
    <xf numFmtId="3" fontId="56" fillId="2" borderId="31" xfId="26" applyNumberFormat="1" applyFont="1" applyFill="1" applyBorder="1"/>
    <xf numFmtId="3" fontId="51" fillId="7" borderId="5" xfId="26" applyNumberFormat="1" applyFont="1" applyFill="1" applyBorder="1"/>
    <xf numFmtId="3" fontId="51" fillId="7" borderId="10" xfId="26" applyNumberFormat="1" applyFont="1" applyFill="1" applyBorder="1"/>
    <xf numFmtId="3" fontId="51" fillId="5" borderId="0" xfId="26" applyNumberFormat="1" applyFont="1" applyFill="1" applyBorder="1"/>
    <xf numFmtId="3" fontId="78" fillId="5" borderId="0" xfId="26" applyNumberFormat="1" applyFont="1" applyFill="1" applyBorder="1"/>
    <xf numFmtId="168" fontId="51" fillId="5" borderId="0" xfId="26" applyNumberFormat="1" applyFont="1" applyFill="1" applyBorder="1"/>
    <xf numFmtId="0" fontId="56" fillId="2" borderId="1" xfId="26" applyNumberFormat="1" applyFont="1" applyFill="1" applyBorder="1" applyAlignment="1">
      <alignment horizontal="center"/>
    </xf>
    <xf numFmtId="0" fontId="56" fillId="2" borderId="2" xfId="26" applyNumberFormat="1" applyFont="1" applyFill="1" applyBorder="1" applyAlignment="1">
      <alignment horizontal="center"/>
    </xf>
    <xf numFmtId="168" fontId="56" fillId="2" borderId="3" xfId="26" applyNumberFormat="1" applyFont="1" applyFill="1" applyBorder="1" applyAlignment="1">
      <alignment horizontal="center"/>
    </xf>
    <xf numFmtId="3" fontId="56" fillId="2" borderId="24" xfId="26" applyNumberFormat="1" applyFont="1" applyFill="1" applyBorder="1" applyAlignment="1">
      <alignment horizontal="center"/>
    </xf>
    <xf numFmtId="168" fontId="56" fillId="2" borderId="25" xfId="26" applyNumberFormat="1" applyFont="1" applyFill="1" applyBorder="1" applyAlignment="1">
      <alignment horizontal="center"/>
    </xf>
    <xf numFmtId="168" fontId="56" fillId="7" borderId="7" xfId="86" applyNumberFormat="1" applyFont="1" applyFill="1" applyBorder="1" applyAlignment="1">
      <alignment horizontal="right"/>
    </xf>
    <xf numFmtId="3" fontId="51" fillId="7" borderId="8" xfId="26" applyNumberFormat="1" applyFont="1" applyFill="1" applyBorder="1"/>
    <xf numFmtId="168" fontId="56" fillId="7" borderId="7" xfId="86" applyNumberFormat="1" applyFont="1" applyFill="1" applyBorder="1"/>
    <xf numFmtId="168" fontId="56" fillId="7" borderId="12" xfId="86" applyNumberFormat="1" applyFont="1" applyFill="1" applyBorder="1" applyAlignment="1">
      <alignment horizontal="right"/>
    </xf>
    <xf numFmtId="3" fontId="51" fillId="7" borderId="13" xfId="26" applyNumberFormat="1" applyFont="1" applyFill="1" applyBorder="1"/>
    <xf numFmtId="168" fontId="56" fillId="7" borderId="12" xfId="86" applyNumberFormat="1" applyFont="1" applyFill="1" applyBorder="1"/>
    <xf numFmtId="168" fontId="56" fillId="2" borderId="25" xfId="86" applyNumberFormat="1" applyFont="1" applyFill="1" applyBorder="1" applyAlignment="1">
      <alignment horizontal="right"/>
    </xf>
    <xf numFmtId="3" fontId="56" fillId="2" borderId="33" xfId="26" applyNumberFormat="1" applyFont="1" applyFill="1" applyBorder="1"/>
    <xf numFmtId="168" fontId="56" fillId="2" borderId="25" xfId="86" applyNumberFormat="1" applyFont="1" applyFill="1" applyBorder="1"/>
    <xf numFmtId="3" fontId="56" fillId="2" borderId="25" xfId="26" applyNumberFormat="1" applyFont="1" applyFill="1" applyBorder="1" applyAlignment="1">
      <alignment horizontal="center"/>
    </xf>
    <xf numFmtId="3" fontId="56" fillId="7" borderId="0" xfId="26" applyNumberFormat="1" applyFont="1" applyFill="1" applyBorder="1" applyAlignment="1">
      <alignment horizontal="left"/>
    </xf>
    <xf numFmtId="3" fontId="52" fillId="7" borderId="0" xfId="26" applyNumberFormat="1" applyFont="1" applyFill="1" applyBorder="1"/>
    <xf numFmtId="0" fontId="56" fillId="3" borderId="1" xfId="26" applyNumberFormat="1" applyFont="1" applyFill="1" applyBorder="1" applyAlignment="1">
      <alignment horizontal="center"/>
    </xf>
    <xf numFmtId="0" fontId="56" fillId="3" borderId="2" xfId="26" applyNumberFormat="1" applyFont="1" applyFill="1" applyBorder="1" applyAlignment="1">
      <alignment horizontal="center"/>
    </xf>
    <xf numFmtId="168" fontId="56" fillId="3" borderId="3" xfId="26" applyNumberFormat="1" applyFont="1" applyFill="1" applyBorder="1" applyAlignment="1">
      <alignment horizontal="center"/>
    </xf>
    <xf numFmtId="3" fontId="56" fillId="3" borderId="24" xfId="26" applyNumberFormat="1" applyFont="1" applyFill="1" applyBorder="1" applyAlignment="1">
      <alignment horizontal="center"/>
    </xf>
    <xf numFmtId="168" fontId="56" fillId="3" borderId="25" xfId="26" applyNumberFormat="1" applyFont="1" applyFill="1" applyBorder="1" applyAlignment="1">
      <alignment horizontal="center"/>
    </xf>
    <xf numFmtId="3" fontId="51" fillId="7" borderId="29" xfId="26" applyNumberFormat="1" applyFont="1" applyFill="1" applyBorder="1" applyAlignment="1">
      <alignment horizontal="center"/>
    </xf>
    <xf numFmtId="3" fontId="51" fillId="7" borderId="30" xfId="26" applyNumberFormat="1" applyFont="1" applyFill="1" applyBorder="1" applyAlignment="1">
      <alignment horizontal="center"/>
    </xf>
    <xf numFmtId="3" fontId="51" fillId="7" borderId="10" xfId="26" applyNumberFormat="1" applyFont="1" applyFill="1" applyBorder="1" applyAlignment="1">
      <alignment horizontal="center"/>
    </xf>
    <xf numFmtId="3" fontId="51" fillId="7" borderId="12" xfId="26" applyNumberFormat="1" applyFont="1" applyFill="1" applyBorder="1" applyAlignment="1">
      <alignment horizontal="center"/>
    </xf>
    <xf numFmtId="3" fontId="56" fillId="3" borderId="31" xfId="26" applyNumberFormat="1" applyFont="1" applyFill="1" applyBorder="1"/>
    <xf numFmtId="3" fontId="56" fillId="3" borderId="24" xfId="26" applyNumberFormat="1" applyFont="1" applyFill="1" applyBorder="1"/>
    <xf numFmtId="3" fontId="56" fillId="3" borderId="32" xfId="26" applyNumberFormat="1" applyFont="1" applyFill="1" applyBorder="1"/>
    <xf numFmtId="168" fontId="56" fillId="3" borderId="25" xfId="86" applyNumberFormat="1" applyFont="1" applyFill="1" applyBorder="1" applyAlignment="1">
      <alignment horizontal="right"/>
    </xf>
    <xf numFmtId="168" fontId="56" fillId="3" borderId="25" xfId="86" applyNumberFormat="1" applyFont="1" applyFill="1" applyBorder="1"/>
    <xf numFmtId="3" fontId="56" fillId="3" borderId="25" xfId="26" applyNumberFormat="1" applyFont="1" applyFill="1" applyBorder="1" applyAlignment="1">
      <alignment horizontal="center"/>
    </xf>
    <xf numFmtId="3" fontId="56" fillId="7" borderId="0" xfId="26" applyNumberFormat="1" applyFont="1" applyFill="1" applyBorder="1"/>
    <xf numFmtId="3" fontId="51" fillId="7" borderId="0" xfId="26" applyNumberFormat="1" applyFont="1" applyFill="1" applyBorder="1"/>
    <xf numFmtId="168" fontId="51" fillId="7" borderId="0" xfId="26" applyNumberFormat="1" applyFont="1" applyFill="1" applyBorder="1"/>
    <xf numFmtId="0" fontId="56" fillId="6" borderId="1" xfId="26" applyNumberFormat="1" applyFont="1" applyFill="1" applyBorder="1" applyAlignment="1">
      <alignment horizontal="center"/>
    </xf>
    <xf numFmtId="0" fontId="56" fillId="6" borderId="2" xfId="26" applyNumberFormat="1" applyFont="1" applyFill="1" applyBorder="1" applyAlignment="1">
      <alignment horizontal="center"/>
    </xf>
    <xf numFmtId="0" fontId="56" fillId="6" borderId="3" xfId="26" applyNumberFormat="1" applyFont="1" applyFill="1" applyBorder="1" applyAlignment="1">
      <alignment horizontal="center"/>
    </xf>
    <xf numFmtId="3" fontId="56" fillId="7" borderId="18" xfId="26" applyNumberFormat="1" applyFont="1" applyFill="1" applyBorder="1"/>
    <xf numFmtId="168" fontId="56" fillId="7" borderId="18" xfId="86" applyNumberFormat="1" applyFont="1" applyFill="1" applyBorder="1"/>
    <xf numFmtId="3" fontId="56" fillId="7" borderId="19" xfId="26" applyNumberFormat="1" applyFont="1" applyFill="1" applyBorder="1"/>
    <xf numFmtId="168" fontId="56" fillId="7" borderId="19" xfId="86" applyNumberFormat="1" applyFont="1" applyFill="1" applyBorder="1"/>
    <xf numFmtId="3" fontId="56" fillId="6" borderId="31" xfId="26" applyNumberFormat="1" applyFont="1" applyFill="1" applyBorder="1"/>
    <xf numFmtId="3" fontId="56" fillId="6" borderId="24" xfId="26" applyNumberFormat="1" applyFont="1" applyFill="1" applyBorder="1"/>
    <xf numFmtId="3" fontId="56" fillId="6" borderId="32" xfId="26" applyNumberFormat="1" applyFont="1" applyFill="1" applyBorder="1"/>
    <xf numFmtId="168" fontId="56" fillId="6" borderId="25" xfId="86" applyNumberFormat="1" applyFont="1" applyFill="1" applyBorder="1" applyAlignment="1">
      <alignment horizontal="right"/>
    </xf>
    <xf numFmtId="3" fontId="56" fillId="6" borderId="33" xfId="26" applyNumberFormat="1" applyFont="1" applyFill="1" applyBorder="1"/>
    <xf numFmtId="168" fontId="56" fillId="6" borderId="61" xfId="86" applyNumberFormat="1" applyFont="1" applyFill="1" applyBorder="1"/>
    <xf numFmtId="168" fontId="51" fillId="7" borderId="0" xfId="26" applyNumberFormat="1" applyFont="1" applyFill="1" applyBorder="1" applyAlignment="1">
      <alignment horizontal="right"/>
    </xf>
    <xf numFmtId="0" fontId="56" fillId="4" borderId="1" xfId="26" applyNumberFormat="1" applyFont="1" applyFill="1" applyBorder="1" applyAlignment="1">
      <alignment horizontal="center"/>
    </xf>
    <xf numFmtId="0" fontId="56" fillId="4" borderId="2" xfId="26" applyNumberFormat="1" applyFont="1" applyFill="1" applyBorder="1" applyAlignment="1">
      <alignment horizontal="center"/>
    </xf>
    <xf numFmtId="168" fontId="56" fillId="4" borderId="3" xfId="26" applyNumberFormat="1" applyFont="1" applyFill="1" applyBorder="1" applyAlignment="1">
      <alignment horizontal="center"/>
    </xf>
    <xf numFmtId="3" fontId="56" fillId="4" borderId="24" xfId="26" applyNumberFormat="1" applyFont="1" applyFill="1" applyBorder="1" applyAlignment="1">
      <alignment horizontal="center"/>
    </xf>
    <xf numFmtId="168" fontId="56" fillId="4" borderId="25" xfId="26" applyNumberFormat="1" applyFont="1" applyFill="1" applyBorder="1" applyAlignment="1">
      <alignment horizontal="center"/>
    </xf>
    <xf numFmtId="3" fontId="56" fillId="4" borderId="31" xfId="26" applyNumberFormat="1" applyFont="1" applyFill="1" applyBorder="1"/>
    <xf numFmtId="3" fontId="56" fillId="4" borderId="32" xfId="26" applyNumberFormat="1" applyFont="1" applyFill="1" applyBorder="1"/>
    <xf numFmtId="168" fontId="56" fillId="4" borderId="25" xfId="86" applyNumberFormat="1" applyFont="1" applyFill="1" applyBorder="1" applyAlignment="1">
      <alignment horizontal="right"/>
    </xf>
    <xf numFmtId="3" fontId="56" fillId="4" borderId="33" xfId="26" applyNumberFormat="1" applyFont="1" applyFill="1" applyBorder="1"/>
    <xf numFmtId="168" fontId="56" fillId="4" borderId="25" xfId="86" applyNumberFormat="1" applyFont="1" applyFill="1" applyBorder="1"/>
    <xf numFmtId="3" fontId="56" fillId="4" borderId="25" xfId="26" applyNumberFormat="1" applyFont="1" applyFill="1" applyBorder="1" applyAlignment="1">
      <alignment horizontal="center"/>
    </xf>
    <xf numFmtId="3" fontId="75" fillId="0" borderId="0" xfId="26" applyNumberFormat="1" applyFont="1" applyFill="1" applyBorder="1" applyAlignment="1">
      <alignment horizontal="right" vertical="top"/>
    </xf>
    <xf numFmtId="0" fontId="65" fillId="0" borderId="0" xfId="0" applyFont="1" applyFill="1" applyBorder="1" applyAlignment="1">
      <alignment horizontal="right" vertical="top"/>
    </xf>
    <xf numFmtId="3" fontId="75" fillId="0" borderId="2" xfId="26" applyNumberFormat="1" applyFont="1" applyFill="1" applyBorder="1" applyAlignment="1">
      <alignment horizontal="right" vertical="top"/>
    </xf>
    <xf numFmtId="0" fontId="65" fillId="0" borderId="2" xfId="0" applyFont="1" applyFill="1" applyBorder="1" applyAlignment="1">
      <alignment horizontal="right" vertical="top"/>
    </xf>
    <xf numFmtId="9" fontId="3" fillId="2" borderId="35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1" fontId="56" fillId="2" borderId="54" xfId="26" quotePrefix="1" applyNumberFormat="1" applyFont="1" applyFill="1" applyBorder="1" applyAlignment="1">
      <alignment horizontal="center"/>
    </xf>
    <xf numFmtId="171" fontId="56" fillId="2" borderId="9" xfId="26" quotePrefix="1" applyNumberFormat="1" applyFont="1" applyFill="1" applyBorder="1" applyAlignment="1">
      <alignment horizontal="center"/>
    </xf>
    <xf numFmtId="171" fontId="56" fillId="2" borderId="56" xfId="26" quotePrefix="1" applyNumberFormat="1" applyFont="1" applyFill="1" applyBorder="1" applyAlignment="1">
      <alignment horizontal="center"/>
    </xf>
    <xf numFmtId="0" fontId="51" fillId="2" borderId="35" xfId="26" applyFont="1" applyFill="1" applyBorder="1"/>
    <xf numFmtId="0" fontId="3" fillId="2" borderId="76" xfId="33" applyFont="1" applyFill="1" applyBorder="1" applyAlignment="1">
      <alignment horizontal="center" vertical="center"/>
    </xf>
    <xf numFmtId="9" fontId="3" fillId="0" borderId="83" xfId="53" applyNumberFormat="1" applyFont="1" applyFill="1" applyBorder="1"/>
    <xf numFmtId="0" fontId="47" fillId="3" borderId="10" xfId="1" applyFill="1" applyBorder="1"/>
    <xf numFmtId="0" fontId="57" fillId="0" borderId="30" xfId="0" applyFont="1" applyBorder="1" applyAlignment="1"/>
    <xf numFmtId="0" fontId="47" fillId="3" borderId="5" xfId="1" applyFill="1" applyBorder="1"/>
    <xf numFmtId="0" fontId="57" fillId="5" borderId="7" xfId="0" applyFont="1" applyFill="1" applyBorder="1"/>
    <xf numFmtId="0" fontId="47" fillId="6" borderId="5" xfId="1" applyFill="1" applyBorder="1"/>
    <xf numFmtId="0" fontId="57" fillId="5" borderId="12" xfId="0" applyFont="1" applyFill="1" applyBorder="1"/>
    <xf numFmtId="0" fontId="47" fillId="6" borderId="74" xfId="1" applyFill="1" applyBorder="1"/>
    <xf numFmtId="0" fontId="57" fillId="5" borderId="27" xfId="0" applyFont="1" applyFill="1" applyBorder="1"/>
    <xf numFmtId="0" fontId="57" fillId="5" borderId="49" xfId="0" applyFont="1" applyFill="1" applyBorder="1"/>
    <xf numFmtId="0" fontId="47" fillId="2" borderId="5" xfId="1" applyFill="1" applyBorder="1"/>
    <xf numFmtId="0" fontId="57" fillId="5" borderId="58" xfId="0" applyFont="1" applyFill="1" applyBorder="1"/>
    <xf numFmtId="0" fontId="47" fillId="4" borderId="5" xfId="1" applyFill="1" applyBorder="1"/>
    <xf numFmtId="9" fontId="59" fillId="0" borderId="7" xfId="0" applyNumberFormat="1" applyFont="1" applyFill="1" applyBorder="1" applyAlignment="1">
      <alignment horizontal="right" vertical="top"/>
    </xf>
    <xf numFmtId="9" fontId="59" fillId="0" borderId="12" xfId="0" applyNumberFormat="1" applyFont="1" applyFill="1" applyBorder="1" applyAlignment="1">
      <alignment horizontal="right" vertical="top"/>
    </xf>
    <xf numFmtId="9" fontId="61" fillId="0" borderId="12" xfId="0" applyNumberFormat="1" applyFont="1" applyFill="1" applyBorder="1" applyAlignment="1">
      <alignment horizontal="right" vertical="top"/>
    </xf>
    <xf numFmtId="9" fontId="59" fillId="0" borderId="27" xfId="0" applyNumberFormat="1" applyFont="1" applyFill="1" applyBorder="1" applyAlignment="1">
      <alignment horizontal="right" vertical="top"/>
    </xf>
    <xf numFmtId="9" fontId="0" fillId="0" borderId="0" xfId="0" applyNumberFormat="1" applyFill="1" applyBorder="1" applyAlignment="1"/>
    <xf numFmtId="0" fontId="51" fillId="0" borderId="0" xfId="76" applyFont="1" applyFill="1"/>
    <xf numFmtId="0" fontId="51" fillId="0" borderId="0" xfId="26" applyFont="1" applyFill="1" applyBorder="1" applyAlignment="1"/>
    <xf numFmtId="0" fontId="51" fillId="0" borderId="2" xfId="76" applyFont="1" applyFill="1" applyBorder="1" applyAlignment="1"/>
    <xf numFmtId="0" fontId="56" fillId="2" borderId="82" xfId="53" applyFont="1" applyFill="1" applyBorder="1" applyAlignment="1">
      <alignment horizontal="right"/>
    </xf>
    <xf numFmtId="165" fontId="56" fillId="0" borderId="87" xfId="53" applyNumberFormat="1" applyFont="1" applyFill="1" applyBorder="1"/>
    <xf numFmtId="165" fontId="56" fillId="0" borderId="88" xfId="53" applyNumberFormat="1" applyFont="1" applyFill="1" applyBorder="1"/>
    <xf numFmtId="9" fontId="56" fillId="0" borderId="89" xfId="83" applyNumberFormat="1" applyFont="1" applyFill="1" applyBorder="1"/>
    <xf numFmtId="170" fontId="56" fillId="0" borderId="87" xfId="53" applyNumberFormat="1" applyFont="1" applyFill="1" applyBorder="1"/>
    <xf numFmtId="170" fontId="56" fillId="0" borderId="88" xfId="53" applyNumberFormat="1" applyFont="1" applyFill="1" applyBorder="1"/>
    <xf numFmtId="3" fontId="56" fillId="0" borderId="89" xfId="83" applyNumberFormat="1" applyFont="1" applyFill="1" applyBorder="1"/>
    <xf numFmtId="3" fontId="51" fillId="0" borderId="0" xfId="76" applyNumberFormat="1" applyFont="1" applyFill="1"/>
    <xf numFmtId="9" fontId="51" fillId="0" borderId="0" xfId="76" applyNumberFormat="1" applyFont="1" applyFill="1"/>
    <xf numFmtId="170" fontId="51" fillId="0" borderId="0" xfId="76" applyNumberFormat="1" applyFont="1" applyFill="1"/>
    <xf numFmtId="0" fontId="0" fillId="0" borderId="0" xfId="0" applyAlignment="1"/>
    <xf numFmtId="0" fontId="51" fillId="0" borderId="58" xfId="26" applyFont="1" applyFill="1" applyBorder="1" applyAlignment="1">
      <alignment horizontal="right"/>
    </xf>
    <xf numFmtId="3" fontId="52" fillId="0" borderId="0" xfId="26" applyNumberFormat="1" applyFont="1" applyFill="1" applyBorder="1" applyAlignment="1">
      <alignment horizontal="right"/>
    </xf>
    <xf numFmtId="171" fontId="51" fillId="0" borderId="54" xfId="26" quotePrefix="1" applyNumberFormat="1" applyFont="1" applyFill="1" applyBorder="1" applyAlignment="1">
      <alignment horizontal="right"/>
    </xf>
    <xf numFmtId="171" fontId="51" fillId="0" borderId="9" xfId="26" quotePrefix="1" applyNumberFormat="1" applyFont="1" applyFill="1" applyBorder="1" applyAlignment="1">
      <alignment horizontal="right"/>
    </xf>
    <xf numFmtId="171" fontId="51" fillId="0" borderId="56" xfId="26" quotePrefix="1" applyNumberFormat="1" applyFont="1" applyFill="1" applyBorder="1" applyAlignment="1">
      <alignment horizontal="right"/>
    </xf>
    <xf numFmtId="0" fontId="51" fillId="0" borderId="0" xfId="26" applyFont="1" applyFill="1" applyAlignment="1">
      <alignment horizontal="right"/>
    </xf>
    <xf numFmtId="0" fontId="3" fillId="2" borderId="32" xfId="79" applyFont="1" applyFill="1" applyBorder="1"/>
    <xf numFmtId="0" fontId="3" fillId="2" borderId="32" xfId="53" applyFont="1" applyFill="1" applyBorder="1" applyAlignment="1">
      <alignment horizontal="left"/>
    </xf>
    <xf numFmtId="3" fontId="3" fillId="2" borderId="25" xfId="53" applyNumberFormat="1" applyFont="1" applyFill="1" applyBorder="1" applyAlignment="1">
      <alignment horizontal="left"/>
    </xf>
    <xf numFmtId="165" fontId="67" fillId="0" borderId="0" xfId="78" applyNumberFormat="1" applyFont="1" applyFill="1" applyBorder="1" applyAlignment="1"/>
    <xf numFmtId="3" fontId="67" fillId="0" borderId="0" xfId="78" applyNumberFormat="1" applyFont="1" applyFill="1" applyBorder="1" applyAlignment="1"/>
    <xf numFmtId="3" fontId="56" fillId="0" borderId="34" xfId="53" applyNumberFormat="1" applyFont="1" applyFill="1" applyBorder="1"/>
    <xf numFmtId="3" fontId="56" fillId="0" borderId="30" xfId="53" applyNumberFormat="1" applyFont="1" applyFill="1" applyBorder="1"/>
    <xf numFmtId="0" fontId="0" fillId="0" borderId="0" xfId="0" applyBorder="1" applyAlignment="1"/>
    <xf numFmtId="165" fontId="56" fillId="2" borderId="29" xfId="53" applyNumberFormat="1" applyFont="1" applyFill="1" applyBorder="1" applyAlignment="1">
      <alignment horizontal="right"/>
    </xf>
    <xf numFmtId="170" fontId="0" fillId="0" borderId="0" xfId="0" applyNumberFormat="1" applyFill="1" applyBorder="1" applyAlignment="1"/>
    <xf numFmtId="0" fontId="0" fillId="0" borderId="58" xfId="0" applyFont="1" applyFill="1" applyBorder="1" applyAlignment="1"/>
    <xf numFmtId="0" fontId="45" fillId="0" borderId="0" xfId="0" applyFont="1" applyFill="1"/>
    <xf numFmtId="16" fontId="45" fillId="0" borderId="0" xfId="0" quotePrefix="1" applyNumberFormat="1" applyFont="1" applyFill="1"/>
    <xf numFmtId="0" fontId="45" fillId="0" borderId="0" xfId="0" quotePrefix="1" applyFont="1" applyFill="1"/>
    <xf numFmtId="172" fontId="45" fillId="0" borderId="0" xfId="0" applyNumberFormat="1" applyFont="1" applyFill="1"/>
    <xf numFmtId="173" fontId="45" fillId="0" borderId="0" xfId="0" applyNumberFormat="1" applyFont="1" applyFill="1"/>
    <xf numFmtId="3" fontId="45" fillId="0" borderId="0" xfId="0" applyNumberFormat="1" applyFont="1" applyFill="1"/>
    <xf numFmtId="0" fontId="50" fillId="0" borderId="3" xfId="78" applyFont="1" applyFill="1" applyBorder="1" applyAlignment="1">
      <alignment horizontal="left"/>
    </xf>
    <xf numFmtId="9" fontId="1" fillId="0" borderId="0" xfId="78" applyNumberFormat="1" applyFill="1" applyBorder="1" applyAlignment="1"/>
    <xf numFmtId="0" fontId="56" fillId="2" borderId="58" xfId="0" applyFont="1" applyFill="1" applyBorder="1" applyAlignment="1">
      <alignment horizontal="center"/>
    </xf>
    <xf numFmtId="170" fontId="0" fillId="0" borderId="0" xfId="0" applyNumberFormat="1" applyFill="1"/>
    <xf numFmtId="3" fontId="68" fillId="0" borderId="58" xfId="0" applyNumberFormat="1" applyFont="1" applyFill="1" applyBorder="1" applyAlignment="1"/>
    <xf numFmtId="3" fontId="3" fillId="0" borderId="83" xfId="53" applyNumberFormat="1" applyFont="1" applyFill="1" applyBorder="1"/>
    <xf numFmtId="3" fontId="3" fillId="0" borderId="84" xfId="53" applyNumberFormat="1" applyFont="1" applyFill="1" applyBorder="1"/>
    <xf numFmtId="3" fontId="3" fillId="0" borderId="85" xfId="53" applyNumberFormat="1" applyFont="1" applyFill="1" applyBorder="1"/>
    <xf numFmtId="9" fontId="68" fillId="0" borderId="58" xfId="0" applyNumberFormat="1" applyFont="1" applyFill="1" applyBorder="1" applyAlignment="1"/>
    <xf numFmtId="0" fontId="56" fillId="2" borderId="58" xfId="0" applyNumberFormat="1" applyFont="1" applyFill="1" applyBorder="1" applyAlignment="1">
      <alignment horizontal="center"/>
    </xf>
    <xf numFmtId="3" fontId="3" fillId="0" borderId="86" xfId="53" applyNumberFormat="1" applyFont="1" applyFill="1" applyBorder="1"/>
    <xf numFmtId="3" fontId="3" fillId="0" borderId="91" xfId="53" applyNumberFormat="1" applyFont="1" applyFill="1" applyBorder="1"/>
    <xf numFmtId="0" fontId="57" fillId="0" borderId="0" xfId="0" applyFont="1" applyFill="1"/>
    <xf numFmtId="0" fontId="57" fillId="0" borderId="0" xfId="0" applyFont="1" applyFill="1"/>
    <xf numFmtId="3" fontId="0" fillId="0" borderId="0" xfId="0" applyNumberFormat="1"/>
    <xf numFmtId="9" fontId="0" fillId="0" borderId="0" xfId="0" applyNumberFormat="1"/>
    <xf numFmtId="169" fontId="5" fillId="0" borderId="0" xfId="26" applyNumberFormat="1" applyFont="1" applyFill="1"/>
    <xf numFmtId="169" fontId="3" fillId="2" borderId="35" xfId="26" applyNumberFormat="1" applyFont="1" applyFill="1" applyBorder="1" applyAlignment="1">
      <alignment horizontal="left" vertical="top"/>
    </xf>
    <xf numFmtId="167" fontId="21" fillId="0" borderId="49" xfId="26" applyNumberFormat="1" applyFont="1" applyFill="1" applyBorder="1" applyAlignment="1">
      <alignment vertical="center"/>
    </xf>
    <xf numFmtId="167" fontId="3" fillId="2" borderId="35" xfId="24" applyNumberFormat="1" applyFont="1" applyFill="1" applyBorder="1" applyAlignment="1">
      <alignment horizontal="center" vertical="center" wrapText="1"/>
    </xf>
    <xf numFmtId="0" fontId="57" fillId="0" borderId="0" xfId="0" applyFont="1" applyFill="1"/>
    <xf numFmtId="0" fontId="3" fillId="2" borderId="34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1" fillId="0" borderId="0" xfId="78" applyFill="1" applyBorder="1" applyAlignment="1">
      <alignment horizontal="left"/>
    </xf>
    <xf numFmtId="0" fontId="0" fillId="0" borderId="0" xfId="0" applyBorder="1"/>
    <xf numFmtId="3" fontId="46" fillId="2" borderId="62" xfId="0" applyNumberFormat="1" applyFont="1" applyFill="1" applyBorder="1"/>
    <xf numFmtId="3" fontId="46" fillId="2" borderId="64" xfId="0" applyNumberFormat="1" applyFont="1" applyFill="1" applyBorder="1"/>
    <xf numFmtId="9" fontId="46" fillId="2" borderId="75" xfId="0" applyNumberFormat="1" applyFont="1" applyFill="1" applyBorder="1"/>
    <xf numFmtId="0" fontId="46" fillId="0" borderId="0" xfId="0" applyFont="1" applyFill="1" applyBorder="1" applyAlignment="1"/>
    <xf numFmtId="0" fontId="0" fillId="0" borderId="8" xfId="0" applyBorder="1" applyAlignment="1"/>
    <xf numFmtId="0" fontId="0" fillId="0" borderId="13" xfId="0" applyBorder="1" applyAlignment="1"/>
    <xf numFmtId="0" fontId="0" fillId="0" borderId="37" xfId="0" applyBorder="1" applyAlignment="1"/>
    <xf numFmtId="0" fontId="0" fillId="4" borderId="33" xfId="0" applyFill="1" applyBorder="1" applyAlignment="1"/>
    <xf numFmtId="0" fontId="0" fillId="3" borderId="33" xfId="0" applyFill="1" applyBorder="1" applyAlignment="1"/>
    <xf numFmtId="0" fontId="46" fillId="2" borderId="68" xfId="0" applyFont="1" applyFill="1" applyBorder="1" applyAlignment="1"/>
    <xf numFmtId="0" fontId="46" fillId="2" borderId="39" xfId="0" applyFont="1" applyFill="1" applyBorder="1" applyAlignment="1">
      <alignment horizontal="left" indent="2"/>
    </xf>
    <xf numFmtId="0" fontId="46" fillId="4" borderId="40" xfId="0" applyFont="1" applyFill="1" applyBorder="1" applyAlignment="1">
      <alignment horizontal="left" indent="2"/>
    </xf>
    <xf numFmtId="0" fontId="46" fillId="3" borderId="23" xfId="0" applyFont="1" applyFill="1" applyBorder="1" applyAlignment="1"/>
    <xf numFmtId="0" fontId="0" fillId="2" borderId="33" xfId="0" applyFill="1" applyBorder="1" applyAlignment="1"/>
    <xf numFmtId="9" fontId="0" fillId="0" borderId="11" xfId="0" applyNumberFormat="1" applyBorder="1" applyAlignment="1"/>
    <xf numFmtId="3" fontId="0" fillId="0" borderId="11" xfId="0" applyNumberFormat="1" applyBorder="1" applyAlignment="1"/>
    <xf numFmtId="9" fontId="0" fillId="2" borderId="25" xfId="0" applyNumberFormat="1" applyFill="1" applyBorder="1" applyAlignment="1"/>
    <xf numFmtId="9" fontId="0" fillId="0" borderId="12" xfId="0" applyNumberFormat="1" applyBorder="1" applyAlignment="1"/>
    <xf numFmtId="9" fontId="0" fillId="0" borderId="27" xfId="0" applyNumberFormat="1" applyBorder="1" applyAlignment="1"/>
    <xf numFmtId="9" fontId="0" fillId="0" borderId="49" xfId="0" applyNumberFormat="1" applyBorder="1" applyAlignment="1"/>
    <xf numFmtId="9" fontId="0" fillId="4" borderId="25" xfId="0" applyNumberFormat="1" applyFill="1" applyBorder="1" applyAlignment="1"/>
    <xf numFmtId="9" fontId="0" fillId="0" borderId="58" xfId="0" applyNumberFormat="1" applyBorder="1" applyAlignment="1"/>
    <xf numFmtId="9" fontId="0" fillId="3" borderId="25" xfId="0" applyNumberFormat="1" applyFill="1" applyBorder="1" applyAlignment="1"/>
    <xf numFmtId="3" fontId="0" fillId="2" borderId="32" xfId="0" applyNumberFormat="1" applyFill="1" applyBorder="1" applyAlignment="1"/>
    <xf numFmtId="3" fontId="0" fillId="0" borderId="6" xfId="0" applyNumberFormat="1" applyBorder="1" applyAlignment="1"/>
    <xf numFmtId="3" fontId="0" fillId="0" borderId="28" xfId="0" applyNumberFormat="1" applyBorder="1" applyAlignment="1"/>
    <xf numFmtId="3" fontId="0" fillId="0" borderId="0" xfId="0" applyNumberFormat="1" applyAlignment="1"/>
    <xf numFmtId="3" fontId="0" fillId="4" borderId="32" xfId="0" applyNumberFormat="1" applyFill="1" applyBorder="1" applyAlignment="1"/>
    <xf numFmtId="3" fontId="0" fillId="3" borderId="32" xfId="0" applyNumberFormat="1" applyFill="1" applyBorder="1" applyAlignment="1"/>
    <xf numFmtId="0" fontId="46" fillId="0" borderId="49" xfId="0" applyFont="1" applyFill="1" applyBorder="1" applyAlignment="1">
      <alignment horizontal="left" indent="2"/>
    </xf>
    <xf numFmtId="0" fontId="0" fillId="0" borderId="49" xfId="0" applyBorder="1" applyAlignment="1"/>
    <xf numFmtId="3" fontId="0" fillId="0" borderId="49" xfId="0" applyNumberFormat="1" applyBorder="1" applyAlignment="1"/>
    <xf numFmtId="9" fontId="0" fillId="0" borderId="11" xfId="0" applyNumberFormat="1" applyBorder="1" applyAlignment="1">
      <alignment horizontal="right"/>
    </xf>
    <xf numFmtId="0" fontId="47" fillId="2" borderId="22" xfId="1" applyFill="1" applyBorder="1"/>
    <xf numFmtId="0" fontId="47" fillId="0" borderId="0" xfId="1" applyFill="1"/>
    <xf numFmtId="0" fontId="47" fillId="4" borderId="38" xfId="1" applyFill="1" applyBorder="1"/>
    <xf numFmtId="0" fontId="47" fillId="4" borderId="22" xfId="1" applyFill="1" applyBorder="1"/>
    <xf numFmtId="0" fontId="47" fillId="2" borderId="39" xfId="1" applyFill="1" applyBorder="1" applyAlignment="1">
      <alignment horizontal="left" indent="2"/>
    </xf>
    <xf numFmtId="0" fontId="47" fillId="2" borderId="39" xfId="1" applyFill="1" applyBorder="1" applyAlignment="1">
      <alignment horizontal="left" indent="4"/>
    </xf>
    <xf numFmtId="0" fontId="47" fillId="2" borderId="40" xfId="1" applyFill="1" applyBorder="1" applyAlignment="1">
      <alignment horizontal="left" indent="2"/>
    </xf>
    <xf numFmtId="0" fontId="47" fillId="4" borderId="39" xfId="1" applyFill="1" applyBorder="1" applyAlignment="1">
      <alignment horizontal="left" indent="2"/>
    </xf>
    <xf numFmtId="0" fontId="47" fillId="4" borderId="39" xfId="1" applyFill="1" applyBorder="1" applyAlignment="1">
      <alignment horizontal="left" indent="4"/>
    </xf>
    <xf numFmtId="0" fontId="47" fillId="4" borderId="39" xfId="1" applyFill="1" applyBorder="1" applyAlignment="1">
      <alignment horizontal="left" wrapText="1" indent="2"/>
    </xf>
    <xf numFmtId="0" fontId="79" fillId="2" borderId="39" xfId="1" applyFont="1" applyFill="1" applyBorder="1" applyAlignment="1">
      <alignment horizontal="left" indent="2"/>
    </xf>
    <xf numFmtId="0" fontId="79" fillId="2" borderId="39" xfId="1" applyFont="1" applyFill="1" applyBorder="1" applyAlignment="1"/>
    <xf numFmtId="0" fontId="80" fillId="3" borderId="23" xfId="1" applyFont="1" applyFill="1" applyBorder="1"/>
    <xf numFmtId="0" fontId="80" fillId="2" borderId="39" xfId="1" applyFont="1" applyFill="1" applyBorder="1" applyAlignment="1"/>
    <xf numFmtId="0" fontId="80" fillId="4" borderId="23" xfId="1" applyFont="1" applyFill="1" applyBorder="1" applyAlignment="1">
      <alignment horizontal="left"/>
    </xf>
    <xf numFmtId="0" fontId="80" fillId="2" borderId="23" xfId="1" applyFont="1" applyFill="1" applyBorder="1" applyAlignment="1"/>
    <xf numFmtId="0" fontId="80" fillId="4" borderId="68" xfId="1" applyFont="1" applyFill="1" applyBorder="1" applyAlignment="1">
      <alignment horizontal="left"/>
    </xf>
    <xf numFmtId="0" fontId="80" fillId="4" borderId="39" xfId="1" applyFont="1" applyFill="1" applyBorder="1" applyAlignment="1">
      <alignment horizontal="left"/>
    </xf>
    <xf numFmtId="0" fontId="46" fillId="2" borderId="31" xfId="0" applyFont="1" applyFill="1" applyBorder="1" applyAlignment="1">
      <alignment horizontal="right"/>
    </xf>
    <xf numFmtId="170" fontId="46" fillId="0" borderId="24" xfId="0" applyNumberFormat="1" applyFont="1" applyFill="1" applyBorder="1" applyAlignment="1"/>
    <xf numFmtId="170" fontId="46" fillId="0" borderId="32" xfId="0" applyNumberFormat="1" applyFont="1" applyFill="1" applyBorder="1" applyAlignment="1"/>
    <xf numFmtId="9" fontId="46" fillId="0" borderId="61" xfId="0" applyNumberFormat="1" applyFont="1" applyFill="1" applyBorder="1" applyAlignment="1"/>
    <xf numFmtId="9" fontId="46" fillId="0" borderId="25" xfId="0" applyNumberFormat="1" applyFont="1" applyFill="1" applyBorder="1" applyAlignment="1"/>
    <xf numFmtId="170" fontId="46" fillId="0" borderId="33" xfId="0" applyNumberFormat="1" applyFont="1" applyFill="1" applyBorder="1" applyAlignment="1"/>
    <xf numFmtId="0" fontId="64" fillId="3" borderId="31" xfId="0" applyFont="1" applyFill="1" applyBorder="1" applyAlignment="1"/>
    <xf numFmtId="0" fontId="0" fillId="0" borderId="50" xfId="0" applyBorder="1" applyAlignment="1"/>
    <xf numFmtId="0" fontId="64" fillId="2" borderId="31" xfId="0" applyFont="1" applyFill="1" applyBorder="1" applyAlignment="1"/>
    <xf numFmtId="0" fontId="64" fillId="4" borderId="31" xfId="0" applyFont="1" applyFill="1" applyBorder="1" applyAlignment="1"/>
    <xf numFmtId="0" fontId="68" fillId="0" borderId="2" xfId="0" applyFont="1" applyFill="1" applyBorder="1" applyAlignment="1"/>
    <xf numFmtId="0" fontId="0" fillId="0" borderId="2" xfId="0" applyFill="1" applyBorder="1" applyAlignment="1"/>
    <xf numFmtId="0" fontId="0" fillId="0" borderId="2" xfId="0" applyBorder="1" applyAlignment="1"/>
    <xf numFmtId="0" fontId="69" fillId="5" borderId="21" xfId="81" applyFont="1" applyFill="1" applyBorder="1" applyAlignment="1">
      <alignment horizontal="center" vertical="center"/>
    </xf>
    <xf numFmtId="0" fontId="70" fillId="0" borderId="3" xfId="0" applyFont="1" applyBorder="1" applyAlignment="1">
      <alignment horizontal="center" vertical="center"/>
    </xf>
    <xf numFmtId="0" fontId="56" fillId="2" borderId="29" xfId="74" applyFont="1" applyFill="1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0" xfId="0" applyBorder="1" applyAlignment="1">
      <alignment horizontal="center"/>
    </xf>
    <xf numFmtId="0" fontId="56" fillId="2" borderId="26" xfId="81" applyFont="1" applyFill="1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" xfId="0" applyFont="1" applyFill="1" applyBorder="1" applyAlignment="1"/>
    <xf numFmtId="0" fontId="57" fillId="0" borderId="0" xfId="0" applyFont="1" applyFill="1"/>
    <xf numFmtId="0" fontId="2" fillId="0" borderId="2" xfId="0" applyFont="1" applyFill="1" applyBorder="1" applyAlignment="1"/>
    <xf numFmtId="0" fontId="63" fillId="2" borderId="29" xfId="0" applyFont="1" applyFill="1" applyBorder="1" applyAlignment="1">
      <alignment horizontal="center" vertical="center"/>
    </xf>
    <xf numFmtId="0" fontId="57" fillId="2" borderId="34" xfId="0" applyFont="1" applyFill="1" applyBorder="1" applyAlignment="1">
      <alignment horizontal="center" vertical="center"/>
    </xf>
    <xf numFmtId="0" fontId="62" fillId="2" borderId="11" xfId="0" applyFont="1" applyFill="1" applyBorder="1" applyAlignment="1">
      <alignment horizontal="center" vertical="center"/>
    </xf>
    <xf numFmtId="0" fontId="57" fillId="2" borderId="12" xfId="0" applyFont="1" applyFill="1" applyBorder="1" applyAlignment="1">
      <alignment horizontal="center" vertical="center"/>
    </xf>
    <xf numFmtId="0" fontId="71" fillId="0" borderId="0" xfId="0" applyFont="1" applyFill="1" applyAlignment="1">
      <alignment vertical="center" wrapText="1"/>
    </xf>
    <xf numFmtId="0" fontId="6" fillId="0" borderId="2" xfId="0" applyFont="1" applyFill="1" applyBorder="1" applyAlignment="1"/>
    <xf numFmtId="0" fontId="57" fillId="2" borderId="10" xfId="0" applyFont="1" applyFill="1" applyBorder="1" applyAlignment="1">
      <alignment horizontal="center" vertical="center"/>
    </xf>
    <xf numFmtId="0" fontId="57" fillId="2" borderId="11" xfId="0" applyFont="1" applyFill="1" applyBorder="1" applyAlignment="1">
      <alignment horizontal="center" vertical="center"/>
    </xf>
    <xf numFmtId="0" fontId="63" fillId="2" borderId="34" xfId="0" applyFont="1" applyFill="1" applyBorder="1" applyAlignment="1">
      <alignment horizontal="center" vertical="center"/>
    </xf>
    <xf numFmtId="0" fontId="57" fillId="2" borderId="30" xfId="0" applyFont="1" applyFill="1" applyBorder="1" applyAlignment="1">
      <alignment horizontal="center" vertical="center"/>
    </xf>
    <xf numFmtId="0" fontId="63" fillId="2" borderId="11" xfId="0" applyFont="1" applyFill="1" applyBorder="1" applyAlignment="1">
      <alignment horizontal="center" vertical="center" wrapText="1"/>
    </xf>
    <xf numFmtId="0" fontId="57" fillId="2" borderId="28" xfId="0" applyFont="1" applyFill="1" applyBorder="1" applyAlignment="1">
      <alignment horizontal="center" vertical="center" wrapText="1"/>
    </xf>
    <xf numFmtId="0" fontId="61" fillId="2" borderId="11" xfId="0" applyFont="1" applyFill="1" applyBorder="1" applyAlignment="1">
      <alignment horizontal="center" vertical="center" wrapText="1"/>
    </xf>
    <xf numFmtId="0" fontId="61" fillId="2" borderId="12" xfId="0" applyFont="1" applyFill="1" applyBorder="1" applyAlignment="1">
      <alignment horizontal="center" vertical="center" wrapText="1"/>
    </xf>
    <xf numFmtId="0" fontId="57" fillId="2" borderId="27" xfId="0" applyFont="1" applyFill="1" applyBorder="1" applyAlignment="1">
      <alignment horizontal="center" vertical="center" wrapText="1"/>
    </xf>
    <xf numFmtId="0" fontId="2" fillId="0" borderId="2" xfId="14" applyFont="1" applyFill="1" applyBorder="1" applyAlignment="1"/>
    <xf numFmtId="0" fontId="44" fillId="0" borderId="2" xfId="14" applyFill="1" applyBorder="1" applyAlignment="1"/>
    <xf numFmtId="165" fontId="56" fillId="0" borderId="0" xfId="53" applyNumberFormat="1" applyFont="1" applyFill="1" applyBorder="1" applyAlignment="1">
      <alignment horizontal="center"/>
    </xf>
    <xf numFmtId="165" fontId="51" fillId="0" borderId="0" xfId="79" applyNumberFormat="1" applyFont="1" applyFill="1" applyBorder="1" applyAlignment="1">
      <alignment horizontal="center"/>
    </xf>
    <xf numFmtId="165" fontId="56" fillId="2" borderId="29" xfId="53" applyNumberFormat="1" applyFont="1" applyFill="1" applyBorder="1" applyAlignment="1">
      <alignment horizontal="right"/>
    </xf>
    <xf numFmtId="165" fontId="51" fillId="2" borderId="34" xfId="79" applyNumberFormat="1" applyFont="1" applyFill="1" applyBorder="1" applyAlignment="1">
      <alignment horizontal="right"/>
    </xf>
    <xf numFmtId="165" fontId="72" fillId="0" borderId="2" xfId="14" applyNumberFormat="1" applyFont="1" applyFill="1" applyBorder="1" applyAlignment="1"/>
    <xf numFmtId="0" fontId="6" fillId="0" borderId="2" xfId="14" applyFont="1" applyFill="1" applyBorder="1" applyAlignment="1"/>
    <xf numFmtId="3" fontId="50" fillId="2" borderId="77" xfId="78" applyNumberFormat="1" applyFont="1" applyFill="1" applyBorder="1" applyAlignment="1">
      <alignment horizontal="left"/>
    </xf>
    <xf numFmtId="0" fontId="57" fillId="2" borderId="63" xfId="0" applyFont="1" applyFill="1" applyBorder="1" applyAlignment="1"/>
    <xf numFmtId="3" fontId="50" fillId="2" borderId="65" xfId="78" applyNumberFormat="1" applyFont="1" applyFill="1" applyBorder="1" applyAlignment="1"/>
    <xf numFmtId="0" fontId="64" fillId="2" borderId="77" xfId="0" applyFont="1" applyFill="1" applyBorder="1" applyAlignment="1">
      <alignment horizontal="left"/>
    </xf>
    <xf numFmtId="0" fontId="0" fillId="2" borderId="58" xfId="0" applyFill="1" applyBorder="1" applyAlignment="1">
      <alignment horizontal="left"/>
    </xf>
    <xf numFmtId="0" fontId="0" fillId="2" borderId="63" xfId="0" applyFill="1" applyBorder="1" applyAlignment="1">
      <alignment horizontal="left"/>
    </xf>
    <xf numFmtId="0" fontId="64" fillId="2" borderId="65" xfId="0" applyFont="1" applyFill="1" applyBorder="1" applyAlignment="1">
      <alignment horizontal="left"/>
    </xf>
    <xf numFmtId="3" fontId="64" fillId="2" borderId="65" xfId="0" applyNumberFormat="1" applyFont="1" applyFill="1" applyBorder="1" applyAlignment="1">
      <alignment horizontal="left"/>
    </xf>
    <xf numFmtId="3" fontId="0" fillId="2" borderId="59" xfId="0" applyNumberFormat="1" applyFill="1" applyBorder="1" applyAlignment="1">
      <alignment horizontal="left"/>
    </xf>
    <xf numFmtId="0" fontId="7" fillId="0" borderId="2" xfId="14" applyFont="1" applyFill="1" applyBorder="1" applyAlignment="1"/>
    <xf numFmtId="0" fontId="3" fillId="2" borderId="34" xfId="80" applyFont="1" applyFill="1" applyBorder="1" applyAlignment="1">
      <alignment horizontal="left"/>
    </xf>
    <xf numFmtId="0" fontId="3" fillId="2" borderId="29" xfId="80" applyFont="1" applyFill="1" applyBorder="1" applyAlignment="1">
      <alignment horizontal="left"/>
    </xf>
    <xf numFmtId="0" fontId="3" fillId="2" borderId="30" xfId="80" applyFont="1" applyFill="1" applyBorder="1" applyAlignment="1">
      <alignment horizontal="left"/>
    </xf>
    <xf numFmtId="0" fontId="3" fillId="2" borderId="66" xfId="80" applyFont="1" applyFill="1" applyBorder="1" applyAlignment="1">
      <alignment horizontal="left"/>
    </xf>
    <xf numFmtId="0" fontId="3" fillId="2" borderId="45" xfId="79" applyFont="1" applyFill="1" applyBorder="1" applyAlignment="1"/>
    <xf numFmtId="0" fontId="5" fillId="2" borderId="45" xfId="79" applyFont="1" applyFill="1" applyBorder="1" applyAlignment="1"/>
    <xf numFmtId="0" fontId="5" fillId="2" borderId="80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78" xfId="53" applyFont="1" applyFill="1" applyBorder="1" applyAlignment="1">
      <alignment horizontal="right"/>
    </xf>
    <xf numFmtId="0" fontId="5" fillId="2" borderId="79" xfId="79" applyFont="1" applyFill="1" applyBorder="1" applyAlignment="1"/>
    <xf numFmtId="0" fontId="3" fillId="2" borderId="46" xfId="79" applyFont="1" applyFill="1" applyBorder="1" applyAlignment="1">
      <alignment horizontal="left"/>
    </xf>
    <xf numFmtId="0" fontId="5" fillId="2" borderId="45" xfId="79" applyFont="1" applyFill="1" applyBorder="1" applyAlignment="1">
      <alignment horizontal="left"/>
    </xf>
    <xf numFmtId="0" fontId="3" fillId="2" borderId="45" xfId="79" applyFont="1" applyFill="1" applyBorder="1" applyAlignment="1">
      <alignment horizontal="left"/>
    </xf>
    <xf numFmtId="0" fontId="5" fillId="2" borderId="80" xfId="79" applyFont="1" applyFill="1" applyBorder="1" applyAlignment="1">
      <alignment horizontal="left"/>
    </xf>
    <xf numFmtId="0" fontId="2" fillId="0" borderId="2" xfId="26" applyFont="1" applyFill="1" applyBorder="1" applyAlignment="1"/>
    <xf numFmtId="0" fontId="4" fillId="0" borderId="2" xfId="26" applyFill="1" applyBorder="1" applyAlignment="1"/>
    <xf numFmtId="0" fontId="21" fillId="4" borderId="77" xfId="26" applyFont="1" applyFill="1" applyBorder="1" applyAlignment="1">
      <alignment horizontal="left" vertical="center"/>
    </xf>
    <xf numFmtId="0" fontId="21" fillId="4" borderId="58" xfId="26" applyFont="1" applyFill="1" applyBorder="1" applyAlignment="1">
      <alignment horizontal="left" vertical="center"/>
    </xf>
    <xf numFmtId="0" fontId="21" fillId="4" borderId="59" xfId="26" applyFont="1" applyFill="1" applyBorder="1" applyAlignment="1">
      <alignment horizontal="left" vertical="center"/>
    </xf>
    <xf numFmtId="0" fontId="21" fillId="4" borderId="1" xfId="26" applyFont="1" applyFill="1" applyBorder="1" applyAlignment="1">
      <alignment horizontal="left" vertical="center"/>
    </xf>
    <xf numFmtId="0" fontId="21" fillId="4" borderId="2" xfId="26" applyFont="1" applyFill="1" applyBorder="1" applyAlignment="1">
      <alignment horizontal="left" vertical="center"/>
    </xf>
    <xf numFmtId="0" fontId="21" fillId="4" borderId="3" xfId="26" applyFont="1" applyFill="1" applyBorder="1" applyAlignment="1">
      <alignment horizontal="left" vertical="center"/>
    </xf>
    <xf numFmtId="0" fontId="3" fillId="4" borderId="31" xfId="26" quotePrefix="1" applyFont="1" applyFill="1" applyBorder="1" applyAlignment="1">
      <alignment horizontal="center" vertical="center"/>
    </xf>
    <xf numFmtId="0" fontId="3" fillId="4" borderId="33" xfId="26" quotePrefix="1" applyFont="1" applyFill="1" applyBorder="1" applyAlignment="1">
      <alignment horizontal="center" vertical="center"/>
    </xf>
    <xf numFmtId="0" fontId="3" fillId="4" borderId="61" xfId="26" applyFont="1" applyFill="1" applyBorder="1" applyAlignment="1">
      <alignment horizontal="center" vertical="center"/>
    </xf>
    <xf numFmtId="0" fontId="3" fillId="4" borderId="50" xfId="26" quotePrefix="1" applyFont="1" applyFill="1" applyBorder="1" applyAlignment="1">
      <alignment horizontal="center" vertical="center"/>
    </xf>
    <xf numFmtId="0" fontId="2" fillId="5" borderId="2" xfId="0" applyFont="1" applyFill="1" applyBorder="1" applyAlignment="1"/>
    <xf numFmtId="0" fontId="6" fillId="5" borderId="2" xfId="0" applyFont="1" applyFill="1" applyBorder="1" applyAlignment="1"/>
    <xf numFmtId="0" fontId="2" fillId="0" borderId="2" xfId="0" applyFont="1" applyFill="1" applyBorder="1" applyAlignment="1">
      <alignment wrapText="1"/>
    </xf>
    <xf numFmtId="0" fontId="46" fillId="2" borderId="75" xfId="0" applyFont="1" applyFill="1" applyBorder="1" applyAlignment="1">
      <alignment vertical="center"/>
    </xf>
    <xf numFmtId="3" fontId="56" fillId="2" borderId="77" xfId="26" applyNumberFormat="1" applyFont="1" applyFill="1" applyBorder="1" applyAlignment="1">
      <alignment horizontal="center"/>
    </xf>
    <xf numFmtId="3" fontId="56" fillId="2" borderId="58" xfId="26" applyNumberFormat="1" applyFont="1" applyFill="1" applyBorder="1" applyAlignment="1">
      <alignment horizontal="center"/>
    </xf>
    <xf numFmtId="3" fontId="56" fillId="2" borderId="59" xfId="26" applyNumberFormat="1" applyFont="1" applyFill="1" applyBorder="1" applyAlignment="1">
      <alignment horizontal="center"/>
    </xf>
    <xf numFmtId="3" fontId="56" fillId="2" borderId="59" xfId="0" applyNumberFormat="1" applyFont="1" applyFill="1" applyBorder="1" applyAlignment="1">
      <alignment horizontal="center" vertical="top"/>
    </xf>
    <xf numFmtId="0" fontId="56" fillId="2" borderId="35" xfId="0" applyFont="1" applyFill="1" applyBorder="1" applyAlignment="1">
      <alignment horizontal="center" vertical="top" wrapText="1"/>
    </xf>
    <xf numFmtId="0" fontId="56" fillId="2" borderId="35" xfId="0" applyFont="1" applyFill="1" applyBorder="1" applyAlignment="1">
      <alignment horizontal="center" vertical="top"/>
    </xf>
    <xf numFmtId="49" fontId="56" fillId="2" borderId="35" xfId="0" applyNumberFormat="1" applyFont="1" applyFill="1" applyBorder="1" applyAlignment="1">
      <alignment horizontal="center" vertical="top"/>
    </xf>
    <xf numFmtId="0" fontId="56" fillId="2" borderId="35" xfId="0" applyFont="1" applyFill="1" applyBorder="1" applyAlignment="1">
      <alignment horizontal="center" vertical="center"/>
    </xf>
    <xf numFmtId="0" fontId="56" fillId="2" borderId="77" xfId="0" quotePrefix="1" applyFont="1" applyFill="1" applyBorder="1" applyAlignment="1">
      <alignment horizontal="center"/>
    </xf>
    <xf numFmtId="0" fontId="56" fillId="2" borderId="59" xfId="0" applyFont="1" applyFill="1" applyBorder="1" applyAlignment="1">
      <alignment horizontal="center"/>
    </xf>
    <xf numFmtId="9" fontId="73" fillId="2" borderId="59" xfId="0" applyNumberFormat="1" applyFont="1" applyFill="1" applyBorder="1" applyAlignment="1">
      <alignment horizontal="center" vertical="top"/>
    </xf>
    <xf numFmtId="0" fontId="56" fillId="2" borderId="77" xfId="0" quotePrefix="1" applyNumberFormat="1" applyFont="1" applyFill="1" applyBorder="1" applyAlignment="1">
      <alignment horizontal="center"/>
    </xf>
    <xf numFmtId="0" fontId="56" fillId="2" borderId="59" xfId="0" applyNumberFormat="1" applyFont="1" applyFill="1" applyBorder="1" applyAlignment="1">
      <alignment horizontal="center"/>
    </xf>
    <xf numFmtId="0" fontId="73" fillId="2" borderId="59" xfId="0" applyNumberFormat="1" applyFont="1" applyFill="1" applyBorder="1" applyAlignment="1">
      <alignment horizontal="center" vertical="top"/>
    </xf>
    <xf numFmtId="168" fontId="77" fillId="5" borderId="20" xfId="26" applyNumberFormat="1" applyFont="1" applyFill="1" applyBorder="1" applyAlignment="1">
      <alignment horizontal="center"/>
    </xf>
    <xf numFmtId="0" fontId="0" fillId="0" borderId="21" xfId="0" applyBorder="1" applyAlignment="1">
      <alignment horizontal="center"/>
    </xf>
    <xf numFmtId="0" fontId="6" fillId="0" borderId="2" xfId="26" applyFont="1" applyFill="1" applyBorder="1" applyAlignment="1"/>
    <xf numFmtId="0" fontId="4" fillId="0" borderId="2" xfId="26" applyFont="1" applyFill="1" applyBorder="1" applyAlignment="1"/>
    <xf numFmtId="3" fontId="76" fillId="2" borderId="35" xfId="26" applyNumberFormat="1" applyFont="1" applyFill="1" applyBorder="1" applyAlignment="1">
      <alignment horizontal="center" vertical="center"/>
    </xf>
    <xf numFmtId="3" fontId="76" fillId="2" borderId="76" xfId="26" applyNumberFormat="1" applyFont="1" applyFill="1" applyBorder="1" applyAlignment="1">
      <alignment horizontal="center" vertical="center"/>
    </xf>
    <xf numFmtId="3" fontId="75" fillId="0" borderId="58" xfId="26" applyNumberFormat="1" applyFont="1" applyFill="1" applyBorder="1" applyAlignment="1">
      <alignment horizontal="right" vertical="top"/>
    </xf>
    <xf numFmtId="0" fontId="65" fillId="0" borderId="58" xfId="0" applyFont="1" applyFill="1" applyBorder="1" applyAlignment="1">
      <alignment horizontal="right" vertical="top"/>
    </xf>
    <xf numFmtId="3" fontId="76" fillId="4" borderId="77" xfId="26" applyNumberFormat="1" applyFont="1" applyFill="1" applyBorder="1" applyAlignment="1">
      <alignment horizontal="center" vertical="center" wrapText="1"/>
    </xf>
    <xf numFmtId="3" fontId="76" fillId="4" borderId="1" xfId="26" applyNumberFormat="1" applyFont="1" applyFill="1" applyBorder="1" applyAlignment="1">
      <alignment horizontal="center" vertical="center" wrapText="1"/>
    </xf>
    <xf numFmtId="3" fontId="56" fillId="4" borderId="77" xfId="26" applyNumberFormat="1" applyFont="1" applyFill="1" applyBorder="1" applyAlignment="1">
      <alignment horizontal="center"/>
    </xf>
    <xf numFmtId="3" fontId="56" fillId="4" borderId="58" xfId="26" applyNumberFormat="1" applyFont="1" applyFill="1" applyBorder="1" applyAlignment="1">
      <alignment horizontal="center"/>
    </xf>
    <xf numFmtId="3" fontId="56" fillId="4" borderId="59" xfId="26" applyNumberFormat="1" applyFont="1" applyFill="1" applyBorder="1" applyAlignment="1">
      <alignment horizontal="center"/>
    </xf>
    <xf numFmtId="3" fontId="76" fillId="3" borderId="77" xfId="26" applyNumberFormat="1" applyFont="1" applyFill="1" applyBorder="1" applyAlignment="1">
      <alignment horizontal="center" vertical="center"/>
    </xf>
    <xf numFmtId="3" fontId="76" fillId="3" borderId="1" xfId="26" applyNumberFormat="1" applyFont="1" applyFill="1" applyBorder="1" applyAlignment="1">
      <alignment horizontal="center" vertical="center"/>
    </xf>
    <xf numFmtId="3" fontId="56" fillId="3" borderId="77" xfId="26" applyNumberFormat="1" applyFont="1" applyFill="1" applyBorder="1" applyAlignment="1">
      <alignment horizontal="center"/>
    </xf>
    <xf numFmtId="3" fontId="56" fillId="3" borderId="58" xfId="26" applyNumberFormat="1" applyFont="1" applyFill="1" applyBorder="1" applyAlignment="1">
      <alignment horizontal="center"/>
    </xf>
    <xf numFmtId="3" fontId="56" fillId="3" borderId="59" xfId="26" applyNumberFormat="1" applyFont="1" applyFill="1" applyBorder="1" applyAlignment="1">
      <alignment horizontal="center"/>
    </xf>
    <xf numFmtId="3" fontId="76" fillId="6" borderId="77" xfId="26" applyNumberFormat="1" applyFont="1" applyFill="1" applyBorder="1" applyAlignment="1">
      <alignment horizontal="center" vertical="center" wrapText="1"/>
    </xf>
    <xf numFmtId="3" fontId="76" fillId="6" borderId="1" xfId="26" applyNumberFormat="1" applyFont="1" applyFill="1" applyBorder="1" applyAlignment="1">
      <alignment horizontal="center" vertical="center" wrapText="1"/>
    </xf>
    <xf numFmtId="3" fontId="56" fillId="6" borderId="77" xfId="26" applyNumberFormat="1" applyFont="1" applyFill="1" applyBorder="1" applyAlignment="1">
      <alignment horizontal="center"/>
    </xf>
    <xf numFmtId="3" fontId="56" fillId="6" borderId="58" xfId="26" applyNumberFormat="1" applyFont="1" applyFill="1" applyBorder="1" applyAlignment="1">
      <alignment horizontal="center"/>
    </xf>
    <xf numFmtId="3" fontId="56" fillId="6" borderId="59" xfId="26" applyNumberFormat="1" applyFont="1" applyFill="1" applyBorder="1" applyAlignment="1">
      <alignment horizontal="center"/>
    </xf>
    <xf numFmtId="3" fontId="75" fillId="5" borderId="20" xfId="26" applyNumberFormat="1" applyFont="1" applyFill="1" applyBorder="1" applyAlignment="1">
      <alignment horizontal="center"/>
    </xf>
    <xf numFmtId="0" fontId="65" fillId="0" borderId="0" xfId="0" applyFont="1" applyBorder="1" applyAlignment="1">
      <alignment horizontal="center"/>
    </xf>
    <xf numFmtId="3" fontId="75" fillId="0" borderId="20" xfId="26" applyNumberFormat="1" applyFont="1" applyBorder="1" applyAlignment="1">
      <alignment horizontal="center"/>
    </xf>
    <xf numFmtId="0" fontId="68" fillId="0" borderId="2" xfId="14" applyFont="1" applyFill="1" applyBorder="1" applyAlignment="1"/>
    <xf numFmtId="3" fontId="3" fillId="2" borderId="77" xfId="27" applyNumberFormat="1" applyFont="1" applyFill="1" applyBorder="1" applyAlignment="1">
      <alignment horizontal="center"/>
    </xf>
    <xf numFmtId="0" fontId="44" fillId="2" borderId="58" xfId="14" applyFill="1" applyBorder="1" applyAlignment="1">
      <alignment horizontal="center"/>
    </xf>
    <xf numFmtId="0" fontId="44" fillId="2" borderId="59" xfId="14" applyFill="1" applyBorder="1" applyAlignment="1">
      <alignment horizontal="center"/>
    </xf>
    <xf numFmtId="3" fontId="3" fillId="2" borderId="77" xfId="24" applyNumberFormat="1" applyFont="1" applyFill="1" applyBorder="1" applyAlignment="1">
      <alignment horizontal="center"/>
    </xf>
    <xf numFmtId="0" fontId="4" fillId="2" borderId="58" xfId="26" applyFill="1" applyBorder="1" applyAlignment="1">
      <alignment horizontal="center"/>
    </xf>
    <xf numFmtId="169" fontId="3" fillId="2" borderId="35" xfId="26" applyNumberFormat="1" applyFont="1" applyFill="1" applyBorder="1" applyAlignment="1">
      <alignment horizontal="left" vertical="top"/>
    </xf>
    <xf numFmtId="3" fontId="3" fillId="2" borderId="35" xfId="26" applyNumberFormat="1" applyFont="1" applyFill="1" applyBorder="1" applyAlignment="1">
      <alignment horizontal="center" vertical="top"/>
    </xf>
    <xf numFmtId="3" fontId="3" fillId="2" borderId="77" xfId="26" applyNumberFormat="1" applyFont="1" applyFill="1" applyBorder="1" applyAlignment="1">
      <alignment horizontal="center"/>
    </xf>
    <xf numFmtId="3" fontId="3" fillId="2" borderId="59" xfId="26" applyNumberFormat="1" applyFont="1" applyFill="1" applyBorder="1" applyAlignment="1">
      <alignment horizontal="center"/>
    </xf>
    <xf numFmtId="49" fontId="3" fillId="2" borderId="35" xfId="26" applyNumberFormat="1" applyFont="1" applyFill="1" applyBorder="1" applyAlignment="1">
      <alignment horizontal="left" vertical="top"/>
    </xf>
    <xf numFmtId="169" fontId="3" fillId="2" borderId="77" xfId="26" quotePrefix="1" applyNumberFormat="1" applyFont="1" applyFill="1" applyBorder="1" applyAlignment="1">
      <alignment horizontal="center" vertical="top"/>
    </xf>
    <xf numFmtId="169" fontId="3" fillId="2" borderId="58" xfId="26" applyNumberFormat="1" applyFont="1" applyFill="1" applyBorder="1" applyAlignment="1">
      <alignment horizontal="center" vertical="top"/>
    </xf>
    <xf numFmtId="169" fontId="3" fillId="2" borderId="59" xfId="26" applyNumberFormat="1" applyFont="1" applyFill="1" applyBorder="1" applyAlignment="1">
      <alignment horizontal="center" vertical="top"/>
    </xf>
    <xf numFmtId="169" fontId="3" fillId="2" borderId="35" xfId="26" applyNumberFormat="1" applyFont="1" applyFill="1" applyBorder="1" applyAlignment="1">
      <alignment horizontal="left" vertical="top" wrapText="1"/>
    </xf>
    <xf numFmtId="0" fontId="56" fillId="2" borderId="35" xfId="0" applyFont="1" applyFill="1" applyBorder="1" applyAlignment="1">
      <alignment vertical="center" wrapText="1"/>
    </xf>
    <xf numFmtId="0" fontId="72" fillId="0" borderId="2" xfId="26" applyFont="1" applyFill="1" applyBorder="1" applyAlignment="1"/>
    <xf numFmtId="0" fontId="51" fillId="0" borderId="2" xfId="26" applyFont="1" applyFill="1" applyBorder="1" applyAlignment="1"/>
    <xf numFmtId="3" fontId="56" fillId="2" borderId="62" xfId="76" applyNumberFormat="1" applyFont="1" applyFill="1" applyBorder="1" applyAlignment="1">
      <alignment horizontal="center" vertical="center"/>
    </xf>
    <xf numFmtId="3" fontId="56" fillId="2" borderId="64" xfId="76" applyNumberFormat="1" applyFont="1" applyFill="1" applyBorder="1" applyAlignment="1">
      <alignment horizontal="center" vertical="center"/>
    </xf>
    <xf numFmtId="3" fontId="56" fillId="2" borderId="6" xfId="76" applyNumberFormat="1" applyFont="1" applyFill="1" applyBorder="1" applyAlignment="1">
      <alignment horizontal="center"/>
    </xf>
    <xf numFmtId="3" fontId="56" fillId="2" borderId="90" xfId="76" applyNumberFormat="1" applyFont="1" applyFill="1" applyBorder="1" applyAlignment="1">
      <alignment horizontal="center"/>
    </xf>
    <xf numFmtId="3" fontId="56" fillId="2" borderId="8" xfId="76" applyNumberFormat="1" applyFont="1" applyFill="1" applyBorder="1" applyAlignment="1">
      <alignment horizontal="center"/>
    </xf>
    <xf numFmtId="3" fontId="56" fillId="2" borderId="7" xfId="76" applyNumberFormat="1" applyFont="1" applyFill="1" applyBorder="1" applyAlignment="1">
      <alignment horizontal="center"/>
    </xf>
    <xf numFmtId="0" fontId="81" fillId="0" borderId="0" xfId="1" applyFont="1" applyFill="1"/>
    <xf numFmtId="3" fontId="82" fillId="8" borderId="93" xfId="0" applyNumberFormat="1" applyFont="1" applyFill="1" applyBorder="1" applyAlignment="1">
      <alignment horizontal="right" vertical="top"/>
    </xf>
    <xf numFmtId="174" fontId="82" fillId="8" borderId="94" xfId="0" applyNumberFormat="1" applyFont="1" applyFill="1" applyBorder="1" applyAlignment="1">
      <alignment horizontal="right" vertical="top"/>
    </xf>
    <xf numFmtId="3" fontId="82" fillId="0" borderId="93" xfId="0" applyNumberFormat="1" applyFont="1" applyBorder="1" applyAlignment="1">
      <alignment horizontal="right" vertical="top"/>
    </xf>
    <xf numFmtId="3" fontId="83" fillId="8" borderId="96" xfId="0" applyNumberFormat="1" applyFont="1" applyFill="1" applyBorder="1" applyAlignment="1">
      <alignment horizontal="right" vertical="top"/>
    </xf>
    <xf numFmtId="174" fontId="83" fillId="8" borderId="97" xfId="0" applyNumberFormat="1" applyFont="1" applyFill="1" applyBorder="1" applyAlignment="1">
      <alignment horizontal="right" vertical="top"/>
    </xf>
    <xf numFmtId="3" fontId="83" fillId="0" borderId="96" xfId="0" applyNumberFormat="1" applyFont="1" applyBorder="1" applyAlignment="1">
      <alignment horizontal="right" vertical="top"/>
    </xf>
    <xf numFmtId="0" fontId="83" fillId="8" borderId="97" xfId="0" applyFont="1" applyFill="1" applyBorder="1" applyAlignment="1">
      <alignment horizontal="right" vertical="top"/>
    </xf>
    <xf numFmtId="0" fontId="82" fillId="8" borderId="94" xfId="0" applyFont="1" applyFill="1" applyBorder="1" applyAlignment="1">
      <alignment horizontal="right" vertical="top"/>
    </xf>
    <xf numFmtId="3" fontId="83" fillId="0" borderId="98" xfId="0" applyNumberFormat="1" applyFont="1" applyBorder="1" applyAlignment="1">
      <alignment horizontal="right" vertical="top"/>
    </xf>
    <xf numFmtId="0" fontId="83" fillId="0" borderId="99" xfId="0" applyFont="1" applyBorder="1" applyAlignment="1">
      <alignment horizontal="right" vertical="top"/>
    </xf>
    <xf numFmtId="174" fontId="83" fillId="8" borderId="99" xfId="0" applyNumberFormat="1" applyFont="1" applyFill="1" applyBorder="1" applyAlignment="1">
      <alignment horizontal="right" vertical="top"/>
    </xf>
    <xf numFmtId="0" fontId="82" fillId="9" borderId="92" xfId="0" applyFont="1" applyFill="1" applyBorder="1" applyAlignment="1">
      <alignment vertical="top"/>
    </xf>
    <xf numFmtId="0" fontId="82" fillId="9" borderId="92" xfId="0" applyFont="1" applyFill="1" applyBorder="1" applyAlignment="1">
      <alignment vertical="top" indent="2"/>
    </xf>
    <xf numFmtId="0" fontId="82" fillId="9" borderId="92" xfId="0" applyFont="1" applyFill="1" applyBorder="1" applyAlignment="1">
      <alignment vertical="top" indent="4"/>
    </xf>
    <xf numFmtId="0" fontId="83" fillId="9" borderId="95" xfId="0" applyFont="1" applyFill="1" applyBorder="1" applyAlignment="1">
      <alignment vertical="top" indent="6"/>
    </xf>
    <xf numFmtId="0" fontId="82" fillId="9" borderId="92" xfId="0" applyFont="1" applyFill="1" applyBorder="1" applyAlignment="1">
      <alignment vertical="top" indent="8"/>
    </xf>
    <xf numFmtId="0" fontId="83" fillId="9" borderId="95" xfId="0" applyFont="1" applyFill="1" applyBorder="1" applyAlignment="1">
      <alignment vertical="top" indent="2"/>
    </xf>
    <xf numFmtId="0" fontId="83" fillId="9" borderId="95" xfId="0" applyFont="1" applyFill="1" applyBorder="1" applyAlignment="1">
      <alignment vertical="top" indent="4"/>
    </xf>
    <xf numFmtId="0" fontId="82" fillId="9" borderId="92" xfId="0" applyFont="1" applyFill="1" applyBorder="1" applyAlignment="1">
      <alignment vertical="top" indent="6"/>
    </xf>
    <xf numFmtId="0" fontId="57" fillId="9" borderId="92" xfId="0" applyFont="1" applyFill="1" applyBorder="1"/>
    <xf numFmtId="0" fontId="83" fillId="9" borderId="95" xfId="0" applyFont="1" applyFill="1" applyBorder="1" applyAlignment="1">
      <alignment vertical="top"/>
    </xf>
    <xf numFmtId="0" fontId="83" fillId="9" borderId="23" xfId="0" applyFont="1" applyFill="1" applyBorder="1" applyAlignment="1">
      <alignment vertical="top"/>
    </xf>
    <xf numFmtId="0" fontId="51" fillId="0" borderId="0" xfId="0" applyNumberFormat="1" applyFont="1" applyFill="1" applyBorder="1" applyAlignment="1">
      <alignment horizontal="left"/>
    </xf>
    <xf numFmtId="3" fontId="51" fillId="0" borderId="0" xfId="0" applyNumberFormat="1" applyFont="1" applyFill="1" applyBorder="1" applyAlignment="1">
      <alignment horizontal="left"/>
    </xf>
    <xf numFmtId="3" fontId="51" fillId="0" borderId="0" xfId="0" applyNumberFormat="1" applyFont="1" applyFill="1" applyBorder="1"/>
    <xf numFmtId="9" fontId="51" fillId="0" borderId="0" xfId="0" applyNumberFormat="1" applyFont="1" applyFill="1" applyBorder="1"/>
    <xf numFmtId="165" fontId="56" fillId="2" borderId="62" xfId="53" applyNumberFormat="1" applyFont="1" applyFill="1" applyBorder="1" applyAlignment="1">
      <alignment horizontal="left"/>
    </xf>
    <xf numFmtId="165" fontId="56" fillId="2" borderId="64" xfId="53" applyNumberFormat="1" applyFont="1" applyFill="1" applyBorder="1" applyAlignment="1">
      <alignment horizontal="left"/>
    </xf>
    <xf numFmtId="165" fontId="56" fillId="2" borderId="72" xfId="53" applyNumberFormat="1" applyFont="1" applyFill="1" applyBorder="1" applyAlignment="1">
      <alignment horizontal="left"/>
    </xf>
    <xf numFmtId="3" fontId="56" fillId="2" borderId="72" xfId="53" applyNumberFormat="1" applyFont="1" applyFill="1" applyBorder="1" applyAlignment="1">
      <alignment horizontal="left"/>
    </xf>
    <xf numFmtId="3" fontId="56" fillId="2" borderId="81" xfId="53" applyNumberFormat="1" applyFont="1" applyFill="1" applyBorder="1" applyAlignment="1">
      <alignment horizontal="left"/>
    </xf>
    <xf numFmtId="0" fontId="0" fillId="0" borderId="29" xfId="0" applyFill="1" applyBorder="1"/>
    <xf numFmtId="0" fontId="0" fillId="0" borderId="34" xfId="0" applyFill="1" applyBorder="1"/>
    <xf numFmtId="165" fontId="0" fillId="0" borderId="34" xfId="0" applyNumberFormat="1" applyFill="1" applyBorder="1"/>
    <xf numFmtId="165" fontId="0" fillId="0" borderId="34" xfId="0" applyNumberFormat="1" applyFill="1" applyBorder="1" applyAlignment="1">
      <alignment horizontal="right"/>
    </xf>
    <xf numFmtId="3" fontId="0" fillId="0" borderId="34" xfId="0" applyNumberFormat="1" applyFill="1" applyBorder="1"/>
    <xf numFmtId="3" fontId="0" fillId="0" borderId="30" xfId="0" applyNumberFormat="1" applyFill="1" applyBorder="1"/>
    <xf numFmtId="0" fontId="0" fillId="0" borderId="10" xfId="0" applyFill="1" applyBorder="1"/>
    <xf numFmtId="0" fontId="0" fillId="0" borderId="11" xfId="0" applyFill="1" applyBorder="1"/>
    <xf numFmtId="165" fontId="0" fillId="0" borderId="11" xfId="0" applyNumberFormat="1" applyFill="1" applyBorder="1"/>
    <xf numFmtId="165" fontId="0" fillId="0" borderId="11" xfId="0" applyNumberFormat="1" applyFill="1" applyBorder="1" applyAlignment="1">
      <alignment horizontal="right"/>
    </xf>
    <xf numFmtId="3" fontId="0" fillId="0" borderId="11" xfId="0" applyNumberFormat="1" applyFill="1" applyBorder="1"/>
    <xf numFmtId="3" fontId="0" fillId="0" borderId="12" xfId="0" applyNumberFormat="1" applyFill="1" applyBorder="1"/>
    <xf numFmtId="0" fontId="0" fillId="0" borderId="26" xfId="0" applyFill="1" applyBorder="1"/>
    <xf numFmtId="0" fontId="0" fillId="0" borderId="28" xfId="0" applyFill="1" applyBorder="1"/>
    <xf numFmtId="165" fontId="0" fillId="0" borderId="28" xfId="0" applyNumberFormat="1" applyFill="1" applyBorder="1"/>
    <xf numFmtId="165" fontId="0" fillId="0" borderId="28" xfId="0" applyNumberFormat="1" applyFill="1" applyBorder="1" applyAlignment="1">
      <alignment horizontal="right"/>
    </xf>
    <xf numFmtId="3" fontId="0" fillId="0" borderId="28" xfId="0" applyNumberFormat="1" applyFill="1" applyBorder="1"/>
    <xf numFmtId="3" fontId="0" fillId="0" borderId="27" xfId="0" applyNumberFormat="1" applyFill="1" applyBorder="1"/>
    <xf numFmtId="0" fontId="64" fillId="2" borderId="62" xfId="0" applyFont="1" applyFill="1" applyBorder="1"/>
    <xf numFmtId="3" fontId="64" fillId="2" borderId="73" xfId="0" applyNumberFormat="1" applyFont="1" applyFill="1" applyBorder="1"/>
    <xf numFmtId="9" fontId="64" fillId="2" borderId="71" xfId="0" applyNumberFormat="1" applyFont="1" applyFill="1" applyBorder="1"/>
    <xf numFmtId="3" fontId="64" fillId="2" borderId="81" xfId="0" applyNumberFormat="1" applyFont="1" applyFill="1" applyBorder="1"/>
    <xf numFmtId="9" fontId="0" fillId="0" borderId="34" xfId="0" applyNumberFormat="1" applyFill="1" applyBorder="1"/>
    <xf numFmtId="9" fontId="0" fillId="0" borderId="11" xfId="0" applyNumberFormat="1" applyFill="1" applyBorder="1"/>
    <xf numFmtId="9" fontId="0" fillId="0" borderId="28" xfId="0" applyNumberFormat="1" applyFill="1" applyBorder="1"/>
    <xf numFmtId="3" fontId="0" fillId="0" borderId="15" xfId="0" applyNumberFormat="1" applyFill="1" applyBorder="1"/>
    <xf numFmtId="9" fontId="0" fillId="0" borderId="15" xfId="0" applyNumberFormat="1" applyFill="1" applyBorder="1"/>
    <xf numFmtId="3" fontId="0" fillId="0" borderId="16" xfId="0" applyNumberFormat="1" applyFill="1" applyBorder="1"/>
    <xf numFmtId="0" fontId="46" fillId="9" borderId="24" xfId="0" applyFont="1" applyFill="1" applyBorder="1"/>
    <xf numFmtId="3" fontId="46" fillId="9" borderId="32" xfId="0" applyNumberFormat="1" applyFont="1" applyFill="1" applyBorder="1"/>
    <xf numFmtId="9" fontId="46" fillId="9" borderId="32" xfId="0" applyNumberFormat="1" applyFont="1" applyFill="1" applyBorder="1"/>
    <xf numFmtId="3" fontId="46" fillId="9" borderId="25" xfId="0" applyNumberFormat="1" applyFont="1" applyFill="1" applyBorder="1"/>
    <xf numFmtId="0" fontId="46" fillId="0" borderId="29" xfId="0" applyFont="1" applyFill="1" applyBorder="1"/>
    <xf numFmtId="0" fontId="46" fillId="0" borderId="10" xfId="0" applyFont="1" applyFill="1" applyBorder="1"/>
    <xf numFmtId="0" fontId="46" fillId="0" borderId="14" xfId="0" applyFont="1" applyFill="1" applyBorder="1"/>
    <xf numFmtId="0" fontId="64" fillId="2" borderId="64" xfId="0" applyFont="1" applyFill="1" applyBorder="1"/>
    <xf numFmtId="3" fontId="64" fillId="2" borderId="0" xfId="0" applyNumberFormat="1" applyFont="1" applyFill="1" applyBorder="1"/>
    <xf numFmtId="3" fontId="64" fillId="2" borderId="21" xfId="0" applyNumberFormat="1" applyFont="1" applyFill="1" applyBorder="1"/>
    <xf numFmtId="0" fontId="3" fillId="2" borderId="62" xfId="79" applyFont="1" applyFill="1" applyBorder="1" applyAlignment="1">
      <alignment horizontal="left"/>
    </xf>
    <xf numFmtId="0" fontId="46" fillId="9" borderId="54" xfId="0" applyFont="1" applyFill="1" applyBorder="1"/>
    <xf numFmtId="0" fontId="46" fillId="9" borderId="9" xfId="0" applyFont="1" applyFill="1" applyBorder="1"/>
    <xf numFmtId="0" fontId="46" fillId="9" borderId="56" xfId="0" applyFont="1" applyFill="1" applyBorder="1"/>
    <xf numFmtId="3" fontId="3" fillId="2" borderId="15" xfId="80" applyNumberFormat="1" applyFont="1" applyFill="1" applyBorder="1"/>
    <xf numFmtId="0" fontId="3" fillId="2" borderId="15" xfId="80" applyFont="1" applyFill="1" applyBorder="1"/>
    <xf numFmtId="3" fontId="0" fillId="0" borderId="29" xfId="0" applyNumberFormat="1" applyFill="1" applyBorder="1"/>
    <xf numFmtId="3" fontId="0" fillId="0" borderId="10" xfId="0" applyNumberFormat="1" applyFill="1" applyBorder="1"/>
    <xf numFmtId="3" fontId="0" fillId="0" borderId="26" xfId="0" applyNumberFormat="1" applyFill="1" applyBorder="1"/>
    <xf numFmtId="3" fontId="0" fillId="0" borderId="67" xfId="0" applyNumberFormat="1" applyFill="1" applyBorder="1"/>
    <xf numFmtId="3" fontId="0" fillId="0" borderId="19" xfId="0" applyNumberFormat="1" applyFill="1" applyBorder="1"/>
    <xf numFmtId="3" fontId="0" fillId="0" borderId="69" xfId="0" applyNumberFormat="1" applyFill="1" applyBorder="1"/>
    <xf numFmtId="9" fontId="3" fillId="2" borderId="15" xfId="80" applyNumberFormat="1" applyFont="1" applyFill="1" applyBorder="1"/>
    <xf numFmtId="9" fontId="3" fillId="2" borderId="16" xfId="80" applyNumberFormat="1" applyFont="1" applyFill="1" applyBorder="1"/>
    <xf numFmtId="9" fontId="0" fillId="0" borderId="30" xfId="0" applyNumberFormat="1" applyFill="1" applyBorder="1"/>
    <xf numFmtId="9" fontId="0" fillId="0" borderId="12" xfId="0" applyNumberFormat="1" applyFill="1" applyBorder="1"/>
    <xf numFmtId="9" fontId="0" fillId="0" borderId="27" xfId="0" applyNumberFormat="1" applyFill="1" applyBorder="1"/>
    <xf numFmtId="0" fontId="0" fillId="0" borderId="54" xfId="0" applyFill="1" applyBorder="1"/>
    <xf numFmtId="0" fontId="0" fillId="0" borderId="9" xfId="0" applyFill="1" applyBorder="1"/>
    <xf numFmtId="0" fontId="0" fillId="0" borderId="56" xfId="0" applyFill="1" applyBorder="1"/>
    <xf numFmtId="3" fontId="0" fillId="0" borderId="66" xfId="0" applyNumberFormat="1" applyFill="1" applyBorder="1"/>
    <xf numFmtId="3" fontId="0" fillId="0" borderId="13" xfId="0" applyNumberFormat="1" applyFill="1" applyBorder="1"/>
    <xf numFmtId="3" fontId="0" fillId="0" borderId="37" xfId="0" applyNumberFormat="1" applyFill="1" applyBorder="1"/>
    <xf numFmtId="0" fontId="3" fillId="2" borderId="101" xfId="79" applyFont="1" applyFill="1" applyBorder="1" applyAlignment="1">
      <alignment horizontal="left"/>
    </xf>
    <xf numFmtId="0" fontId="3" fillId="2" borderId="102" xfId="79" applyFont="1" applyFill="1" applyBorder="1" applyAlignment="1">
      <alignment horizontal="left"/>
    </xf>
    <xf numFmtId="0" fontId="3" fillId="2" borderId="103" xfId="80" applyFont="1" applyFill="1" applyBorder="1" applyAlignment="1">
      <alignment horizontal="left"/>
    </xf>
    <xf numFmtId="0" fontId="3" fillId="2" borderId="103" xfId="79" applyFont="1" applyFill="1" applyBorder="1" applyAlignment="1">
      <alignment horizontal="left"/>
    </xf>
    <xf numFmtId="0" fontId="3" fillId="2" borderId="104" xfId="79" applyFont="1" applyFill="1" applyBorder="1" applyAlignment="1">
      <alignment horizontal="left"/>
    </xf>
    <xf numFmtId="0" fontId="0" fillId="0" borderId="34" xfId="0" applyFill="1" applyBorder="1" applyAlignment="1">
      <alignment horizontal="right"/>
    </xf>
    <xf numFmtId="0" fontId="0" fillId="0" borderId="34" xfId="0" applyFill="1" applyBorder="1" applyAlignment="1">
      <alignment horizontal="left"/>
    </xf>
    <xf numFmtId="166" fontId="0" fillId="0" borderId="34" xfId="0" applyNumberFormat="1" applyFill="1" applyBorder="1"/>
    <xf numFmtId="0" fontId="0" fillId="0" borderId="11" xfId="0" applyFill="1" applyBorder="1" applyAlignment="1">
      <alignment horizontal="right"/>
    </xf>
    <xf numFmtId="0" fontId="0" fillId="0" borderId="11" xfId="0" applyFill="1" applyBorder="1" applyAlignment="1">
      <alignment horizontal="left"/>
    </xf>
    <xf numFmtId="166" fontId="0" fillId="0" borderId="11" xfId="0" applyNumberFormat="1" applyFill="1" applyBorder="1"/>
    <xf numFmtId="0" fontId="0" fillId="0" borderId="28" xfId="0" applyFill="1" applyBorder="1" applyAlignment="1">
      <alignment horizontal="right"/>
    </xf>
    <xf numFmtId="0" fontId="0" fillId="0" borderId="28" xfId="0" applyFill="1" applyBorder="1" applyAlignment="1">
      <alignment horizontal="left"/>
    </xf>
    <xf numFmtId="166" fontId="0" fillId="0" borderId="28" xfId="0" applyNumberFormat="1" applyFill="1" applyBorder="1"/>
    <xf numFmtId="3" fontId="16" fillId="0" borderId="11" xfId="0" applyNumberFormat="1" applyFont="1" applyBorder="1"/>
    <xf numFmtId="3" fontId="17" fillId="0" borderId="11" xfId="0" applyNumberFormat="1" applyFont="1" applyBorder="1"/>
    <xf numFmtId="3" fontId="25" fillId="0" borderId="11" xfId="0" applyNumberFormat="1" applyFont="1" applyBorder="1"/>
    <xf numFmtId="167" fontId="57" fillId="0" borderId="66" xfId="0" applyNumberFormat="1" applyFont="1" applyBorder="1" applyAlignment="1">
      <alignment horizontal="center"/>
    </xf>
    <xf numFmtId="1" fontId="57" fillId="0" borderId="13" xfId="0" applyNumberFormat="1" applyFont="1" applyBorder="1" applyAlignment="1">
      <alignment horizontal="center"/>
    </xf>
    <xf numFmtId="169" fontId="57" fillId="0" borderId="19" xfId="0" applyNumberFormat="1" applyFont="1" applyBorder="1" applyAlignment="1"/>
    <xf numFmtId="3" fontId="57" fillId="0" borderId="13" xfId="0" applyNumberFormat="1" applyFont="1" applyBorder="1" applyAlignment="1">
      <alignment horizontal="center"/>
    </xf>
    <xf numFmtId="3" fontId="57" fillId="0" borderId="11" xfId="0" applyNumberFormat="1" applyFont="1" applyBorder="1"/>
    <xf numFmtId="167" fontId="57" fillId="10" borderId="6" xfId="0" applyNumberFormat="1" applyFont="1" applyFill="1" applyBorder="1"/>
    <xf numFmtId="3" fontId="57" fillId="0" borderId="6" xfId="0" applyNumberFormat="1" applyFont="1" applyBorder="1"/>
    <xf numFmtId="3" fontId="57" fillId="10" borderId="6" xfId="0" applyNumberFormat="1" applyFont="1" applyFill="1" applyBorder="1" applyAlignment="1"/>
    <xf numFmtId="3" fontId="57" fillId="0" borderId="11" xfId="0" applyNumberFormat="1" applyFont="1" applyFill="1" applyBorder="1" applyAlignment="1">
      <alignment horizontal="right"/>
    </xf>
    <xf numFmtId="0" fontId="24" fillId="5" borderId="18" xfId="26" applyFont="1" applyFill="1" applyBorder="1"/>
    <xf numFmtId="0" fontId="24" fillId="5" borderId="19" xfId="26" applyFont="1" applyFill="1" applyBorder="1"/>
    <xf numFmtId="0" fontId="24" fillId="5" borderId="51" xfId="26" applyFont="1" applyFill="1" applyBorder="1"/>
    <xf numFmtId="0" fontId="3" fillId="4" borderId="63" xfId="26" applyFont="1" applyFill="1" applyBorder="1" applyAlignment="1">
      <alignment horizontal="center" vertical="center"/>
    </xf>
    <xf numFmtId="167" fontId="3" fillId="4" borderId="64" xfId="26" applyNumberFormat="1" applyFont="1" applyFill="1" applyBorder="1" applyAlignment="1">
      <alignment horizontal="center" vertical="center"/>
    </xf>
    <xf numFmtId="167" fontId="3" fillId="4" borderId="58" xfId="26" applyNumberFormat="1" applyFont="1" applyFill="1" applyBorder="1" applyAlignment="1">
      <alignment horizontal="center" vertical="center"/>
    </xf>
    <xf numFmtId="167" fontId="3" fillId="4" borderId="59" xfId="26" applyNumberFormat="1" applyFont="1" applyFill="1" applyBorder="1" applyAlignment="1">
      <alignment horizontal="center" vertical="center"/>
    </xf>
    <xf numFmtId="167" fontId="57" fillId="0" borderId="34" xfId="0" applyNumberFormat="1" applyFont="1" applyBorder="1"/>
    <xf numFmtId="167" fontId="57" fillId="0" borderId="54" xfId="0" applyNumberFormat="1" applyFont="1" applyBorder="1" applyAlignment="1">
      <alignment horizontal="center"/>
    </xf>
    <xf numFmtId="1" fontId="57" fillId="0" borderId="9" xfId="0" applyNumberFormat="1" applyFont="1" applyBorder="1" applyAlignment="1">
      <alignment horizontal="center"/>
    </xf>
    <xf numFmtId="3" fontId="57" fillId="0" borderId="9" xfId="0" applyNumberFormat="1" applyFont="1" applyBorder="1" applyAlignment="1">
      <alignment horizontal="center"/>
    </xf>
    <xf numFmtId="3" fontId="57" fillId="0" borderId="10" xfId="0" applyNumberFormat="1" applyFont="1" applyBorder="1"/>
    <xf numFmtId="3" fontId="57" fillId="10" borderId="5" xfId="0" applyNumberFormat="1" applyFont="1" applyFill="1" applyBorder="1" applyAlignment="1"/>
    <xf numFmtId="3" fontId="57" fillId="0" borderId="10" xfId="0" applyNumberFormat="1" applyFont="1" applyFill="1" applyBorder="1" applyAlignment="1">
      <alignment horizontal="right"/>
    </xf>
    <xf numFmtId="3" fontId="57" fillId="0" borderId="26" xfId="0" applyNumberFormat="1" applyFont="1" applyFill="1" applyBorder="1"/>
    <xf numFmtId="3" fontId="57" fillId="0" borderId="28" xfId="0" applyNumberFormat="1" applyFont="1" applyFill="1" applyBorder="1"/>
    <xf numFmtId="3" fontId="57" fillId="0" borderId="28" xfId="0" applyNumberFormat="1" applyFont="1" applyBorder="1"/>
    <xf numFmtId="3" fontId="57" fillId="0" borderId="52" xfId="0" applyNumberFormat="1" applyFont="1" applyBorder="1"/>
    <xf numFmtId="168" fontId="57" fillId="10" borderId="7" xfId="0" applyNumberFormat="1" applyFont="1" applyFill="1" applyBorder="1"/>
    <xf numFmtId="3" fontId="57" fillId="0" borderId="7" xfId="0" applyNumberFormat="1" applyFont="1" applyBorder="1"/>
    <xf numFmtId="168" fontId="57" fillId="10" borderId="7" xfId="0" applyNumberFormat="1" applyFont="1" applyFill="1" applyBorder="1" applyAlignment="1"/>
    <xf numFmtId="3" fontId="57" fillId="0" borderId="12" xfId="0" applyNumberFormat="1" applyFont="1" applyFill="1" applyBorder="1" applyAlignment="1">
      <alignment horizontal="right"/>
    </xf>
    <xf numFmtId="3" fontId="57" fillId="0" borderId="53" xfId="0" applyNumberFormat="1" applyFont="1" applyBorder="1"/>
    <xf numFmtId="3" fontId="57" fillId="3" borderId="14" xfId="0" applyNumberFormat="1" applyFont="1" applyFill="1" applyBorder="1" applyAlignment="1">
      <alignment horizontal="center"/>
    </xf>
    <xf numFmtId="3" fontId="57" fillId="3" borderId="70" xfId="0" applyNumberFormat="1" applyFont="1" applyFill="1" applyBorder="1" applyAlignment="1">
      <alignment horizontal="center"/>
    </xf>
    <xf numFmtId="3" fontId="57" fillId="3" borderId="5" xfId="0" applyNumberFormat="1" applyFont="1" applyFill="1" applyBorder="1" applyAlignment="1">
      <alignment horizontal="center"/>
    </xf>
    <xf numFmtId="3" fontId="57" fillId="3" borderId="15" xfId="0" applyNumberFormat="1" applyFont="1" applyFill="1" applyBorder="1" applyAlignment="1">
      <alignment horizontal="center"/>
    </xf>
    <xf numFmtId="3" fontId="57" fillId="3" borderId="72" xfId="0" applyNumberFormat="1" applyFont="1" applyFill="1" applyBorder="1" applyAlignment="1">
      <alignment horizontal="center"/>
    </xf>
    <xf numFmtId="3" fontId="57" fillId="3" borderId="6" xfId="0" applyNumberFormat="1" applyFont="1" applyFill="1" applyBorder="1" applyAlignment="1">
      <alignment horizontal="center"/>
    </xf>
    <xf numFmtId="167" fontId="57" fillId="3" borderId="64" xfId="0" applyNumberFormat="1" applyFont="1" applyFill="1" applyBorder="1" applyAlignment="1">
      <alignment horizontal="center"/>
    </xf>
    <xf numFmtId="167" fontId="57" fillId="3" borderId="6" xfId="0" applyNumberFormat="1" applyFont="1" applyFill="1" applyBorder="1" applyAlignment="1">
      <alignment horizontal="center"/>
    </xf>
    <xf numFmtId="168" fontId="57" fillId="3" borderId="75" xfId="0" applyNumberFormat="1" applyFont="1" applyFill="1" applyBorder="1" applyAlignment="1">
      <alignment horizontal="center"/>
    </xf>
    <xf numFmtId="168" fontId="57" fillId="3" borderId="7" xfId="0" applyNumberFormat="1" applyFont="1" applyFill="1" applyBorder="1" applyAlignment="1">
      <alignment horizontal="center"/>
    </xf>
    <xf numFmtId="3" fontId="57" fillId="3" borderId="16" xfId="0" applyNumberFormat="1" applyFont="1" applyFill="1" applyBorder="1" applyAlignment="1">
      <alignment horizontal="center"/>
    </xf>
    <xf numFmtId="3" fontId="57" fillId="3" borderId="81" xfId="0" applyNumberFormat="1" applyFont="1" applyFill="1" applyBorder="1" applyAlignment="1">
      <alignment horizontal="center"/>
    </xf>
    <xf numFmtId="3" fontId="57" fillId="3" borderId="7" xfId="0" applyNumberFormat="1" applyFont="1" applyFill="1" applyBorder="1" applyAlignment="1">
      <alignment horizontal="center"/>
    </xf>
    <xf numFmtId="1" fontId="85" fillId="0" borderId="0" xfId="63" applyNumberFormat="1" applyFont="1"/>
    <xf numFmtId="1" fontId="86" fillId="0" borderId="11" xfId="63" applyNumberFormat="1" applyFont="1" applyBorder="1" applyAlignment="1">
      <alignment horizontal="center"/>
    </xf>
    <xf numFmtId="1" fontId="85" fillId="0" borderId="11" xfId="63" applyNumberFormat="1" applyFont="1" applyBorder="1" applyAlignment="1">
      <alignment horizontal="center" vertical="center"/>
    </xf>
    <xf numFmtId="1" fontId="86" fillId="0" borderId="11" xfId="63" applyNumberFormat="1" applyFont="1" applyBorder="1" applyAlignment="1">
      <alignment horizontal="center" vertical="center"/>
    </xf>
    <xf numFmtId="0" fontId="86" fillId="0" borderId="0" xfId="63" applyFont="1"/>
    <xf numFmtId="0" fontId="86" fillId="0" borderId="0" xfId="63" applyFont="1" applyAlignment="1">
      <alignment horizontal="center"/>
    </xf>
    <xf numFmtId="0" fontId="85" fillId="0" borderId="11" xfId="63" applyFont="1" applyBorder="1" applyAlignment="1">
      <alignment horizontal="center" vertical="center"/>
    </xf>
    <xf numFmtId="0" fontId="86" fillId="0" borderId="11" xfId="63" applyFont="1" applyBorder="1" applyAlignment="1">
      <alignment horizontal="center" vertical="center"/>
    </xf>
    <xf numFmtId="1" fontId="87" fillId="0" borderId="11" xfId="63" applyNumberFormat="1" applyFont="1" applyBorder="1" applyAlignment="1">
      <alignment horizontal="center"/>
    </xf>
    <xf numFmtId="1" fontId="88" fillId="0" borderId="11" xfId="63" applyNumberFormat="1" applyFont="1" applyBorder="1" applyAlignment="1">
      <alignment horizontal="center" vertical="center"/>
    </xf>
    <xf numFmtId="0" fontId="88" fillId="0" borderId="11" xfId="63" applyFont="1" applyBorder="1" applyAlignment="1">
      <alignment horizontal="center" vertical="center"/>
    </xf>
    <xf numFmtId="1" fontId="88" fillId="0" borderId="0" xfId="63" applyNumberFormat="1" applyFont="1" applyFill="1"/>
    <xf numFmtId="0" fontId="87" fillId="0" borderId="0" xfId="63" applyFont="1"/>
    <xf numFmtId="0" fontId="86" fillId="0" borderId="0" xfId="63" applyFont="1" applyFill="1"/>
    <xf numFmtId="1" fontId="89" fillId="0" borderId="0" xfId="63" applyNumberFormat="1" applyFont="1" applyFill="1" applyBorder="1"/>
    <xf numFmtId="0" fontId="90" fillId="0" borderId="0" xfId="63" applyFont="1"/>
    <xf numFmtId="0" fontId="91" fillId="0" borderId="0" xfId="63" applyFont="1"/>
    <xf numFmtId="0" fontId="90" fillId="0" borderId="0" xfId="63" applyFont="1" applyFill="1"/>
    <xf numFmtId="0" fontId="84" fillId="3" borderId="11" xfId="63" applyFont="1" applyFill="1" applyBorder="1" applyAlignment="1">
      <alignment horizontal="center" vertical="center"/>
    </xf>
    <xf numFmtId="0" fontId="86" fillId="3" borderId="0" xfId="63" applyFont="1" applyFill="1"/>
    <xf numFmtId="0" fontId="90" fillId="3" borderId="0" xfId="63" applyFont="1" applyFill="1"/>
    <xf numFmtId="0" fontId="87" fillId="3" borderId="11" xfId="63" applyFont="1" applyFill="1" applyBorder="1" applyAlignment="1">
      <alignment horizontal="center" vertical="center"/>
    </xf>
    <xf numFmtId="0" fontId="0" fillId="2" borderId="81" xfId="0" applyFill="1" applyBorder="1" applyAlignment="1">
      <alignment vertical="center"/>
    </xf>
    <xf numFmtId="0" fontId="56" fillId="2" borderId="20" xfId="26" applyNumberFormat="1" applyFont="1" applyFill="1" applyBorder="1"/>
    <xf numFmtId="0" fontId="56" fillId="2" borderId="0" xfId="26" applyNumberFormat="1" applyFont="1" applyFill="1" applyBorder="1"/>
    <xf numFmtId="0" fontId="56" fillId="2" borderId="21" xfId="26" applyNumberFormat="1" applyFont="1" applyFill="1" applyBorder="1" applyAlignment="1">
      <alignment horizontal="right"/>
    </xf>
    <xf numFmtId="170" fontId="0" fillId="0" borderId="34" xfId="0" applyNumberFormat="1" applyFill="1" applyBorder="1"/>
    <xf numFmtId="170" fontId="0" fillId="0" borderId="28" xfId="0" applyNumberFormat="1" applyFill="1" applyBorder="1"/>
    <xf numFmtId="0" fontId="46" fillId="0" borderId="26" xfId="0" applyFont="1" applyFill="1" applyBorder="1"/>
    <xf numFmtId="0" fontId="0" fillId="2" borderId="36" xfId="0" applyFill="1" applyBorder="1" applyAlignment="1">
      <alignment horizontal="center" vertical="top" wrapText="1"/>
    </xf>
    <xf numFmtId="0" fontId="56" fillId="2" borderId="36" xfId="0" applyFont="1" applyFill="1" applyBorder="1" applyAlignment="1">
      <alignment horizontal="center" vertical="top"/>
    </xf>
    <xf numFmtId="49" fontId="56" fillId="2" borderId="36" xfId="0" applyNumberFormat="1" applyFont="1" applyFill="1" applyBorder="1" applyAlignment="1">
      <alignment horizontal="center" vertical="top"/>
    </xf>
    <xf numFmtId="0" fontId="56" fillId="2" borderId="36" xfId="0" applyFont="1" applyFill="1" applyBorder="1" applyAlignment="1">
      <alignment horizontal="center" vertical="center"/>
    </xf>
    <xf numFmtId="3" fontId="56" fillId="2" borderId="20" xfId="0" applyNumberFormat="1" applyFont="1" applyFill="1" applyBorder="1" applyAlignment="1">
      <alignment horizontal="left"/>
    </xf>
    <xf numFmtId="3" fontId="56" fillId="2" borderId="21" xfId="0" applyNumberFormat="1" applyFont="1" applyFill="1" applyBorder="1" applyAlignment="1">
      <alignment horizontal="center"/>
    </xf>
    <xf numFmtId="3" fontId="56" fillId="2" borderId="0" xfId="0" applyNumberFormat="1" applyFont="1" applyFill="1" applyBorder="1" applyAlignment="1">
      <alignment horizontal="center"/>
    </xf>
    <xf numFmtId="9" fontId="73" fillId="2" borderId="21" xfId="0" applyNumberFormat="1" applyFont="1" applyFill="1" applyBorder="1" applyAlignment="1">
      <alignment horizontal="center" vertical="top"/>
    </xf>
    <xf numFmtId="3" fontId="56" fillId="2" borderId="21" xfId="0" applyNumberFormat="1" applyFont="1" applyFill="1" applyBorder="1" applyAlignment="1">
      <alignment horizontal="center" vertical="top"/>
    </xf>
    <xf numFmtId="170" fontId="0" fillId="0" borderId="11" xfId="0" applyNumberFormat="1" applyFill="1" applyBorder="1"/>
    <xf numFmtId="0" fontId="56" fillId="2" borderId="20" xfId="0" applyNumberFormat="1" applyFont="1" applyFill="1" applyBorder="1" applyAlignment="1">
      <alignment horizontal="left"/>
    </xf>
    <xf numFmtId="0" fontId="56" fillId="2" borderId="21" xfId="0" applyNumberFormat="1" applyFont="1" applyFill="1" applyBorder="1" applyAlignment="1">
      <alignment horizontal="left"/>
    </xf>
    <xf numFmtId="0" fontId="56" fillId="2" borderId="0" xfId="0" applyNumberFormat="1" applyFont="1" applyFill="1" applyBorder="1" applyAlignment="1">
      <alignment horizontal="left"/>
    </xf>
    <xf numFmtId="0" fontId="73" fillId="2" borderId="21" xfId="0" applyNumberFormat="1" applyFont="1" applyFill="1" applyBorder="1" applyAlignment="1">
      <alignment horizontal="center" vertical="top"/>
    </xf>
    <xf numFmtId="167" fontId="5" fillId="0" borderId="100" xfId="0" applyNumberFormat="1" applyFont="1" applyBorder="1" applyAlignment="1">
      <alignment horizontal="right"/>
    </xf>
    <xf numFmtId="167" fontId="5" fillId="0" borderId="60" xfId="0" applyNumberFormat="1" applyFont="1" applyBorder="1" applyAlignment="1">
      <alignment horizontal="right"/>
    </xf>
    <xf numFmtId="3" fontId="25" fillId="0" borderId="100" xfId="0" applyNumberFormat="1" applyFont="1" applyBorder="1" applyAlignment="1">
      <alignment horizontal="right"/>
    </xf>
    <xf numFmtId="167" fontId="25" fillId="0" borderId="100" xfId="0" applyNumberFormat="1" applyFont="1" applyBorder="1" applyAlignment="1">
      <alignment horizontal="right"/>
    </xf>
    <xf numFmtId="167" fontId="25" fillId="0" borderId="60" xfId="0" applyNumberFormat="1" applyFont="1" applyBorder="1" applyAlignment="1">
      <alignment horizontal="right"/>
    </xf>
    <xf numFmtId="175" fontId="5" fillId="0" borderId="100" xfId="0" applyNumberFormat="1" applyFont="1" applyBorder="1" applyAlignment="1">
      <alignment horizontal="right"/>
    </xf>
    <xf numFmtId="3" fontId="5" fillId="0" borderId="100" xfId="0" applyNumberFormat="1" applyFont="1" applyBorder="1" applyAlignment="1">
      <alignment horizontal="right"/>
    </xf>
    <xf numFmtId="4" fontId="5" fillId="0" borderId="100" xfId="0" applyNumberFormat="1" applyFont="1" applyBorder="1" applyAlignment="1">
      <alignment horizontal="right"/>
    </xf>
    <xf numFmtId="3" fontId="5" fillId="0" borderId="100" xfId="0" applyNumberFormat="1" applyFont="1" applyBorder="1"/>
    <xf numFmtId="3" fontId="16" fillId="0" borderId="22" xfId="0" applyNumberFormat="1" applyFont="1" applyBorder="1" applyAlignment="1">
      <alignment horizontal="center"/>
    </xf>
    <xf numFmtId="3" fontId="25" fillId="0" borderId="100" xfId="0" applyNumberFormat="1" applyFont="1" applyBorder="1"/>
    <xf numFmtId="167" fontId="25" fillId="0" borderId="100" xfId="0" applyNumberFormat="1" applyFont="1" applyBorder="1"/>
    <xf numFmtId="167" fontId="25" fillId="0" borderId="60" xfId="0" applyNumberFormat="1" applyFont="1" applyBorder="1"/>
    <xf numFmtId="167" fontId="5" fillId="0" borderId="21" xfId="0" applyNumberFormat="1" applyFont="1" applyBorder="1" applyAlignment="1">
      <alignment horizontal="right"/>
    </xf>
    <xf numFmtId="167" fontId="25" fillId="0" borderId="21" xfId="0" applyNumberFormat="1" applyFont="1" applyBorder="1" applyAlignment="1">
      <alignment horizontal="right"/>
    </xf>
    <xf numFmtId="3" fontId="16" fillId="0" borderId="36" xfId="0" applyNumberFormat="1" applyFont="1" applyBorder="1" applyAlignment="1">
      <alignment horizontal="center"/>
    </xf>
    <xf numFmtId="167" fontId="25" fillId="0" borderId="21" xfId="0" applyNumberFormat="1" applyFont="1" applyBorder="1"/>
    <xf numFmtId="167" fontId="16" fillId="0" borderId="60" xfId="0" applyNumberFormat="1" applyFont="1" applyBorder="1" applyAlignment="1">
      <alignment horizontal="right"/>
    </xf>
    <xf numFmtId="167" fontId="16" fillId="0" borderId="21" xfId="0" applyNumberFormat="1" applyFont="1" applyBorder="1" applyAlignment="1">
      <alignment horizontal="right"/>
    </xf>
    <xf numFmtId="3" fontId="57" fillId="0" borderId="100" xfId="0" applyNumberFormat="1" applyFont="1" applyBorder="1"/>
    <xf numFmtId="167" fontId="57" fillId="0" borderId="100" xfId="0" applyNumberFormat="1" applyFont="1" applyBorder="1"/>
    <xf numFmtId="167" fontId="57" fillId="0" borderId="60" xfId="0" applyNumberFormat="1" applyFont="1" applyBorder="1"/>
    <xf numFmtId="3" fontId="57" fillId="0" borderId="100" xfId="0" applyNumberFormat="1" applyFont="1" applyBorder="1" applyAlignment="1">
      <alignment horizontal="right"/>
    </xf>
    <xf numFmtId="0" fontId="5" fillId="0" borderId="100" xfId="0" applyFont="1" applyBorder="1"/>
    <xf numFmtId="9" fontId="57" fillId="0" borderId="100" xfId="0" applyNumberFormat="1" applyFont="1" applyBorder="1"/>
    <xf numFmtId="167" fontId="57" fillId="0" borderId="21" xfId="0" applyNumberFormat="1" applyFont="1" applyBorder="1"/>
    <xf numFmtId="49" fontId="3" fillId="2" borderId="36" xfId="26" applyNumberFormat="1" applyFont="1" applyFill="1" applyBorder="1" applyAlignment="1">
      <alignment horizontal="left" vertical="top"/>
    </xf>
    <xf numFmtId="169" fontId="3" fillId="2" borderId="20" xfId="26" applyNumberFormat="1" applyFont="1" applyFill="1" applyBorder="1" applyAlignment="1">
      <alignment horizontal="left" vertical="top"/>
    </xf>
    <xf numFmtId="169" fontId="3" fillId="2" borderId="0" xfId="26" applyNumberFormat="1" applyFont="1" applyFill="1" applyBorder="1" applyAlignment="1">
      <alignment horizontal="left" vertical="top"/>
    </xf>
    <xf numFmtId="169" fontId="3" fillId="2" borderId="21" xfId="26" applyNumberFormat="1" applyFont="1" applyFill="1" applyBorder="1" applyAlignment="1">
      <alignment horizontal="left" vertical="top"/>
    </xf>
    <xf numFmtId="169" fontId="3" fillId="2" borderId="36" xfId="26" applyNumberFormat="1" applyFont="1" applyFill="1" applyBorder="1" applyAlignment="1">
      <alignment horizontal="left" vertical="top" wrapText="1"/>
    </xf>
    <xf numFmtId="169" fontId="3" fillId="2" borderId="36" xfId="26" applyNumberFormat="1" applyFont="1" applyFill="1" applyBorder="1" applyAlignment="1">
      <alignment horizontal="left" vertical="top"/>
    </xf>
    <xf numFmtId="169" fontId="3" fillId="2" borderId="36" xfId="26" applyNumberFormat="1" applyFont="1" applyFill="1" applyBorder="1" applyAlignment="1">
      <alignment horizontal="left" vertical="top"/>
    </xf>
    <xf numFmtId="3" fontId="3" fillId="2" borderId="36" xfId="26" applyNumberFormat="1" applyFont="1" applyFill="1" applyBorder="1" applyAlignment="1">
      <alignment horizontal="center" vertical="top"/>
    </xf>
    <xf numFmtId="3" fontId="3" fillId="2" borderId="20" xfId="26" applyNumberFormat="1" applyFont="1" applyFill="1" applyBorder="1" applyAlignment="1">
      <alignment horizontal="left" vertical="center"/>
    </xf>
    <xf numFmtId="3" fontId="3" fillId="2" borderId="21" xfId="26" applyNumberFormat="1" applyFont="1" applyFill="1" applyBorder="1" applyAlignment="1">
      <alignment horizontal="left" vertical="center"/>
    </xf>
    <xf numFmtId="169" fontId="3" fillId="2" borderId="20" xfId="24" applyNumberFormat="1" applyFont="1" applyFill="1" applyBorder="1" applyAlignment="1">
      <alignment horizontal="left" vertical="center" wrapText="1"/>
    </xf>
    <xf numFmtId="169" fontId="3" fillId="2" borderId="0" xfId="24" applyNumberFormat="1" applyFont="1" applyFill="1" applyBorder="1" applyAlignment="1">
      <alignment horizontal="left" vertical="center" wrapText="1"/>
    </xf>
    <xf numFmtId="9" fontId="3" fillId="2" borderId="21" xfId="24" applyNumberFormat="1" applyFont="1" applyFill="1" applyBorder="1" applyAlignment="1">
      <alignment horizontal="left" vertical="center" wrapText="1"/>
    </xf>
    <xf numFmtId="167" fontId="3" fillId="2" borderId="21" xfId="24" applyNumberFormat="1" applyFont="1" applyFill="1" applyBorder="1" applyAlignment="1">
      <alignment horizontal="left" vertical="center" wrapText="1"/>
    </xf>
    <xf numFmtId="3" fontId="57" fillId="0" borderId="58" xfId="0" applyNumberFormat="1" applyFont="1" applyBorder="1"/>
    <xf numFmtId="167" fontId="57" fillId="0" borderId="58" xfId="0" applyNumberFormat="1" applyFont="1" applyBorder="1"/>
    <xf numFmtId="167" fontId="57" fillId="0" borderId="59" xfId="0" applyNumberFormat="1" applyFont="1" applyBorder="1"/>
    <xf numFmtId="3" fontId="57" fillId="0" borderId="58" xfId="0" applyNumberFormat="1" applyFont="1" applyBorder="1" applyAlignment="1">
      <alignment horizontal="right"/>
    </xf>
    <xf numFmtId="167" fontId="5" fillId="0" borderId="58" xfId="0" applyNumberFormat="1" applyFont="1" applyBorder="1" applyAlignment="1">
      <alignment horizontal="right"/>
    </xf>
    <xf numFmtId="167" fontId="5" fillId="0" borderId="59" xfId="0" applyNumberFormat="1" applyFont="1" applyBorder="1" applyAlignment="1">
      <alignment horizontal="right"/>
    </xf>
    <xf numFmtId="3" fontId="25" fillId="0" borderId="58" xfId="0" applyNumberFormat="1" applyFont="1" applyBorder="1" applyAlignment="1">
      <alignment horizontal="right"/>
    </xf>
    <xf numFmtId="167" fontId="25" fillId="0" borderId="58" xfId="0" applyNumberFormat="1" applyFont="1" applyBorder="1" applyAlignment="1">
      <alignment horizontal="right"/>
    </xf>
    <xf numFmtId="167" fontId="25" fillId="0" borderId="59" xfId="0" applyNumberFormat="1" applyFont="1" applyBorder="1" applyAlignment="1">
      <alignment horizontal="right"/>
    </xf>
    <xf numFmtId="175" fontId="5" fillId="0" borderId="58" xfId="0" applyNumberFormat="1" applyFont="1" applyBorder="1" applyAlignment="1">
      <alignment horizontal="right"/>
    </xf>
    <xf numFmtId="3" fontId="5" fillId="0" borderId="58" xfId="0" applyNumberFormat="1" applyFont="1" applyBorder="1" applyAlignment="1">
      <alignment horizontal="right"/>
    </xf>
    <xf numFmtId="4" fontId="5" fillId="0" borderId="58" xfId="0" applyNumberFormat="1" applyFont="1" applyBorder="1" applyAlignment="1">
      <alignment horizontal="right"/>
    </xf>
    <xf numFmtId="0" fontId="5" fillId="0" borderId="58" xfId="0" applyFont="1" applyBorder="1"/>
    <xf numFmtId="3" fontId="5" fillId="0" borderId="58" xfId="0" applyNumberFormat="1" applyFont="1" applyBorder="1"/>
    <xf numFmtId="9" fontId="57" fillId="0" borderId="58" xfId="0" applyNumberFormat="1" applyFont="1" applyBorder="1"/>
    <xf numFmtId="3" fontId="16" fillId="0" borderId="35" xfId="0" applyNumberFormat="1" applyFont="1" applyBorder="1" applyAlignment="1">
      <alignment horizontal="center"/>
    </xf>
    <xf numFmtId="3" fontId="57" fillId="0" borderId="0" xfId="0" applyNumberFormat="1" applyFont="1" applyBorder="1"/>
    <xf numFmtId="167" fontId="57" fillId="0" borderId="0" xfId="0" applyNumberFormat="1" applyFont="1" applyBorder="1"/>
    <xf numFmtId="3" fontId="57" fillId="0" borderId="0" xfId="0" applyNumberFormat="1" applyFont="1" applyBorder="1" applyAlignment="1">
      <alignment horizontal="right"/>
    </xf>
    <xf numFmtId="167" fontId="5" fillId="0" borderId="0" xfId="0" applyNumberFormat="1" applyFont="1" applyBorder="1" applyAlignment="1">
      <alignment horizontal="right"/>
    </xf>
    <xf numFmtId="3" fontId="25" fillId="0" borderId="0" xfId="0" applyNumberFormat="1" applyFont="1" applyBorder="1" applyAlignment="1">
      <alignment horizontal="right"/>
    </xf>
    <xf numFmtId="167" fontId="25" fillId="0" borderId="0" xfId="0" applyNumberFormat="1" applyFont="1" applyBorder="1" applyAlignment="1">
      <alignment horizontal="right"/>
    </xf>
    <xf numFmtId="175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9" fontId="57" fillId="0" borderId="0" xfId="0" applyNumberFormat="1" applyFont="1" applyBorder="1"/>
    <xf numFmtId="3" fontId="25" fillId="0" borderId="0" xfId="0" applyNumberFormat="1" applyFont="1" applyBorder="1"/>
    <xf numFmtId="167" fontId="25" fillId="0" borderId="0" xfId="0" applyNumberFormat="1" applyFont="1" applyBorder="1"/>
    <xf numFmtId="49" fontId="3" fillId="0" borderId="35" xfId="0" applyNumberFormat="1" applyFont="1" applyBorder="1" applyAlignment="1">
      <alignment horizontal="center"/>
    </xf>
    <xf numFmtId="49" fontId="3" fillId="0" borderId="22" xfId="0" applyNumberFormat="1" applyFont="1" applyBorder="1" applyAlignment="1">
      <alignment horizontal="center"/>
    </xf>
    <xf numFmtId="49" fontId="3" fillId="0" borderId="36" xfId="0" applyNumberFormat="1" applyFont="1" applyBorder="1" applyAlignment="1">
      <alignment horizontal="center"/>
    </xf>
    <xf numFmtId="49" fontId="3" fillId="0" borderId="40" xfId="0" applyNumberFormat="1" applyFont="1" applyBorder="1" applyAlignment="1">
      <alignment horizontal="center"/>
    </xf>
    <xf numFmtId="3" fontId="57" fillId="0" borderId="51" xfId="0" applyNumberFormat="1" applyFont="1" applyBorder="1"/>
    <xf numFmtId="167" fontId="57" fillId="0" borderId="51" xfId="0" applyNumberFormat="1" applyFont="1" applyBorder="1"/>
    <xf numFmtId="167" fontId="57" fillId="0" borderId="57" xfId="0" applyNumberFormat="1" applyFont="1" applyBorder="1"/>
    <xf numFmtId="3" fontId="57" fillId="0" borderId="51" xfId="0" applyNumberFormat="1" applyFont="1" applyBorder="1" applyAlignment="1">
      <alignment horizontal="right"/>
    </xf>
    <xf numFmtId="167" fontId="5" fillId="0" borderId="51" xfId="0" applyNumberFormat="1" applyFont="1" applyBorder="1" applyAlignment="1">
      <alignment horizontal="right"/>
    </xf>
    <xf numFmtId="167" fontId="5" fillId="0" borderId="57" xfId="0" applyNumberFormat="1" applyFont="1" applyBorder="1" applyAlignment="1">
      <alignment horizontal="right"/>
    </xf>
    <xf numFmtId="3" fontId="25" fillId="0" borderId="51" xfId="0" applyNumberFormat="1" applyFont="1" applyBorder="1" applyAlignment="1">
      <alignment horizontal="right"/>
    </xf>
    <xf numFmtId="167" fontId="25" fillId="0" borderId="51" xfId="0" applyNumberFormat="1" applyFont="1" applyBorder="1" applyAlignment="1">
      <alignment horizontal="right"/>
    </xf>
    <xf numFmtId="167" fontId="25" fillId="0" borderId="57" xfId="0" applyNumberFormat="1" applyFont="1" applyBorder="1" applyAlignment="1">
      <alignment horizontal="right"/>
    </xf>
    <xf numFmtId="175" fontId="5" fillId="0" borderId="51" xfId="0" applyNumberFormat="1" applyFont="1" applyBorder="1" applyAlignment="1">
      <alignment horizontal="right"/>
    </xf>
    <xf numFmtId="3" fontId="5" fillId="0" borderId="51" xfId="0" applyNumberFormat="1" applyFont="1" applyBorder="1" applyAlignment="1">
      <alignment horizontal="right"/>
    </xf>
    <xf numFmtId="4" fontId="5" fillId="0" borderId="51" xfId="0" applyNumberFormat="1" applyFont="1" applyBorder="1" applyAlignment="1">
      <alignment horizontal="right"/>
    </xf>
    <xf numFmtId="0" fontId="5" fillId="0" borderId="51" xfId="0" applyFont="1" applyBorder="1"/>
    <xf numFmtId="3" fontId="5" fillId="0" borderId="51" xfId="0" applyNumberFormat="1" applyFont="1" applyBorder="1"/>
    <xf numFmtId="9" fontId="57" fillId="0" borderId="51" xfId="0" applyNumberFormat="1" applyFont="1" applyBorder="1"/>
    <xf numFmtId="3" fontId="16" fillId="0" borderId="40" xfId="0" applyNumberFormat="1" applyFont="1" applyBorder="1" applyAlignment="1">
      <alignment horizontal="center"/>
    </xf>
    <xf numFmtId="0" fontId="74" fillId="2" borderId="36" xfId="0" applyFont="1" applyFill="1" applyBorder="1" applyAlignment="1">
      <alignment vertical="center" wrapText="1"/>
    </xf>
    <xf numFmtId="0" fontId="56" fillId="2" borderId="20" xfId="26" applyNumberFormat="1" applyFont="1" applyFill="1" applyBorder="1" applyAlignment="1">
      <alignment horizontal="right"/>
    </xf>
    <xf numFmtId="0" fontId="56" fillId="2" borderId="0" xfId="26" applyNumberFormat="1" applyFont="1" applyFill="1" applyBorder="1" applyAlignment="1">
      <alignment horizontal="right"/>
    </xf>
    <xf numFmtId="3" fontId="56" fillId="2" borderId="70" xfId="76" applyNumberFormat="1" applyFont="1" applyFill="1" applyBorder="1" applyAlignment="1">
      <alignment horizontal="center" vertical="center"/>
    </xf>
    <xf numFmtId="3" fontId="56" fillId="2" borderId="72" xfId="76" applyNumberFormat="1" applyFont="1" applyFill="1" applyBorder="1" applyAlignment="1">
      <alignment horizontal="center" vertical="center"/>
    </xf>
    <xf numFmtId="0" fontId="51" fillId="0" borderId="24" xfId="76" applyFont="1" applyFill="1" applyBorder="1"/>
    <xf numFmtId="0" fontId="51" fillId="0" borderId="61" xfId="76" applyFont="1" applyFill="1" applyBorder="1"/>
    <xf numFmtId="0" fontId="56" fillId="2" borderId="15" xfId="76" applyNumberFormat="1" applyFont="1" applyFill="1" applyBorder="1" applyAlignment="1">
      <alignment horizontal="left"/>
    </xf>
    <xf numFmtId="0" fontId="56" fillId="2" borderId="105" xfId="76" applyNumberFormat="1" applyFont="1" applyFill="1" applyBorder="1" applyAlignment="1">
      <alignment horizontal="left"/>
    </xf>
    <xf numFmtId="3" fontId="51" fillId="0" borderId="24" xfId="76" applyNumberFormat="1" applyFont="1" applyFill="1" applyBorder="1"/>
    <xf numFmtId="3" fontId="51" fillId="0" borderId="32" xfId="76" applyNumberFormat="1" applyFont="1" applyFill="1" applyBorder="1"/>
    <xf numFmtId="9" fontId="51" fillId="0" borderId="61" xfId="76" applyNumberFormat="1" applyFont="1" applyFill="1" applyBorder="1"/>
    <xf numFmtId="0" fontId="56" fillId="2" borderId="17" xfId="76" applyNumberFormat="1" applyFont="1" applyFill="1" applyBorder="1" applyAlignment="1">
      <alignment horizontal="left"/>
    </xf>
    <xf numFmtId="170" fontId="51" fillId="0" borderId="24" xfId="76" applyNumberFormat="1" applyFont="1" applyFill="1" applyBorder="1"/>
    <xf numFmtId="170" fontId="51" fillId="0" borderId="32" xfId="76" applyNumberFormat="1" applyFont="1" applyFill="1" applyBorder="1"/>
    <xf numFmtId="0" fontId="56" fillId="2" borderId="16" xfId="76" applyNumberFormat="1" applyFont="1" applyFill="1" applyBorder="1" applyAlignment="1">
      <alignment horizontal="left"/>
    </xf>
    <xf numFmtId="3" fontId="51" fillId="0" borderId="25" xfId="76" applyNumberFormat="1" applyFont="1" applyFill="1" applyBorder="1"/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85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Graf'!$B$4:$M$4</c:f>
              <c:numCache>
                <c:formatCode>General</c:formatCode>
                <c:ptCount val="12"/>
                <c:pt idx="0">
                  <c:v>0.41843483067178894</c:v>
                </c:pt>
                <c:pt idx="1">
                  <c:v>0.47663807328678454</c:v>
                </c:pt>
                <c:pt idx="2">
                  <c:v>0.50193571155525318</c:v>
                </c:pt>
                <c:pt idx="3">
                  <c:v>0.50898471614787999</c:v>
                </c:pt>
                <c:pt idx="4">
                  <c:v>0.51845878949276414</c:v>
                </c:pt>
                <c:pt idx="5">
                  <c:v>0.52752054786119884</c:v>
                </c:pt>
                <c:pt idx="6">
                  <c:v>0.52087992198648148</c:v>
                </c:pt>
                <c:pt idx="7">
                  <c:v>0.52411774837308245</c:v>
                </c:pt>
                <c:pt idx="8">
                  <c:v>0.51472226092781315</c:v>
                </c:pt>
                <c:pt idx="9">
                  <c:v>0.52725530158996559</c:v>
                </c:pt>
                <c:pt idx="10">
                  <c:v>0.53119381362341545</c:v>
                </c:pt>
                <c:pt idx="11">
                  <c:v>0.52580475182784248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5475712"/>
        <c:axId val="1177669632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0.46094334439099349</c:v>
                </c:pt>
                <c:pt idx="1">
                  <c:v>0.46094334439099349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77671552"/>
        <c:axId val="1177673088"/>
      </c:scatterChart>
      <c:catAx>
        <c:axId val="11754757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roku 2013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1776696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7766963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175475712"/>
        <c:crosses val="autoZero"/>
        <c:crossBetween val="between"/>
      </c:valAx>
      <c:valAx>
        <c:axId val="1177671552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177673088"/>
        <c:crosses val="max"/>
        <c:crossBetween val="midCat"/>
      </c:valAx>
      <c:valAx>
        <c:axId val="1177673088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177671552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ALOS!$E$33:$E$44</c:f>
              <c:numCache>
                <c:formatCode>0%</c:formatCode>
                <c:ptCount val="12"/>
                <c:pt idx="0">
                  <c:v>0.84895464539932164</c:v>
                </c:pt>
                <c:pt idx="1">
                  <c:v>0.85990143819772702</c:v>
                </c:pt>
                <c:pt idx="2">
                  <c:v>0.88183102571347838</c:v>
                </c:pt>
                <c:pt idx="3">
                  <c:v>0.89393334143842162</c:v>
                </c:pt>
                <c:pt idx="4">
                  <c:v>0.92317031016836271</c:v>
                </c:pt>
                <c:pt idx="5">
                  <c:v>0.93152217675864457</c:v>
                </c:pt>
                <c:pt idx="6">
                  <c:v>0.95558673203813216</c:v>
                </c:pt>
                <c:pt idx="7">
                  <c:v>0.94837156109454701</c:v>
                </c:pt>
                <c:pt idx="8">
                  <c:v>0.94943808842763056</c:v>
                </c:pt>
                <c:pt idx="9">
                  <c:v>0.9464996289991997</c:v>
                </c:pt>
                <c:pt idx="10">
                  <c:v>0.95155271966104082</c:v>
                </c:pt>
                <c:pt idx="11">
                  <c:v>0.94342361489604709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1935872"/>
        <c:axId val="1203867648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03869568"/>
        <c:axId val="1204736000"/>
      </c:scatterChart>
      <c:catAx>
        <c:axId val="12019358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roku 2013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2038676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03867648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201935872"/>
        <c:crosses val="autoZero"/>
        <c:crossBetween val="between"/>
      </c:valAx>
      <c:valAx>
        <c:axId val="120386956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204736000"/>
        <c:crosses val="max"/>
        <c:crossBetween val="midCat"/>
      </c:valAx>
      <c:valAx>
        <c:axId val="1204736000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1203869568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6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6.77734375" style="65" bestFit="1" customWidth="1"/>
    <col min="2" max="2" width="89.109375" style="65" bestFit="1" customWidth="1"/>
    <col min="3" max="3" width="16.109375" style="67" customWidth="1"/>
    <col min="4" max="16384" width="8.88671875" style="65"/>
  </cols>
  <sheetData>
    <row r="1" spans="1:3" ht="18.600000000000001" customHeight="1" thickBot="1" x14ac:dyDescent="0.4">
      <c r="A1" s="439" t="s">
        <v>222</v>
      </c>
      <c r="B1" s="440"/>
      <c r="C1" s="64"/>
    </row>
    <row r="2" spans="1:3" ht="14.4" customHeight="1" thickBot="1" x14ac:dyDescent="0.35">
      <c r="A2" s="580" t="s">
        <v>297</v>
      </c>
      <c r="B2" s="66"/>
    </row>
    <row r="3" spans="1:3" ht="14.4" customHeight="1" thickBot="1" x14ac:dyDescent="0.35">
      <c r="A3" s="435" t="s">
        <v>276</v>
      </c>
      <c r="B3" s="436"/>
      <c r="C3" s="64"/>
    </row>
    <row r="4" spans="1:3" ht="14.4" customHeight="1" x14ac:dyDescent="0.3">
      <c r="A4" s="298" t="str">
        <f t="shared" ref="A4:A8" si="0">HYPERLINK("#'"&amp;C4&amp;"'!A1",C4)</f>
        <v>Motivace</v>
      </c>
      <c r="B4" s="299" t="s">
        <v>243</v>
      </c>
      <c r="C4" s="64" t="s">
        <v>244</v>
      </c>
    </row>
    <row r="5" spans="1:3" ht="14.4" customHeight="1" x14ac:dyDescent="0.3">
      <c r="A5" s="300" t="str">
        <f t="shared" si="0"/>
        <v>HI</v>
      </c>
      <c r="B5" s="301" t="s">
        <v>266</v>
      </c>
      <c r="C5" s="67" t="s">
        <v>227</v>
      </c>
    </row>
    <row r="6" spans="1:3" ht="14.4" customHeight="1" x14ac:dyDescent="0.3">
      <c r="A6" s="302" t="str">
        <f t="shared" si="0"/>
        <v>HI Graf</v>
      </c>
      <c r="B6" s="303" t="s">
        <v>218</v>
      </c>
      <c r="C6" s="67" t="s">
        <v>228</v>
      </c>
    </row>
    <row r="7" spans="1:3" ht="14.4" customHeight="1" x14ac:dyDescent="0.3">
      <c r="A7" s="302" t="str">
        <f t="shared" si="0"/>
        <v>Man Tab</v>
      </c>
      <c r="B7" s="303" t="s">
        <v>299</v>
      </c>
      <c r="C7" s="67" t="s">
        <v>229</v>
      </c>
    </row>
    <row r="8" spans="1:3" ht="14.4" customHeight="1" thickBot="1" x14ac:dyDescent="0.35">
      <c r="A8" s="304" t="str">
        <f t="shared" si="0"/>
        <v>HV</v>
      </c>
      <c r="B8" s="305" t="s">
        <v>78</v>
      </c>
      <c r="C8" s="67" t="s">
        <v>89</v>
      </c>
    </row>
    <row r="9" spans="1:3" ht="14.4" customHeight="1" thickBot="1" x14ac:dyDescent="0.35">
      <c r="A9" s="306"/>
      <c r="B9" s="306"/>
    </row>
    <row r="10" spans="1:3" ht="14.4" customHeight="1" thickBot="1" x14ac:dyDescent="0.35">
      <c r="A10" s="437" t="s">
        <v>223</v>
      </c>
      <c r="B10" s="436"/>
      <c r="C10" s="64"/>
    </row>
    <row r="11" spans="1:3" ht="14.4" customHeight="1" x14ac:dyDescent="0.3">
      <c r="A11" s="307" t="str">
        <f t="shared" ref="A11:A23" si="1">HYPERLINK("#'"&amp;C11&amp;"'!A1",C11)</f>
        <v>Léky Žádanky</v>
      </c>
      <c r="B11" s="301" t="s">
        <v>268</v>
      </c>
      <c r="C11" s="67" t="s">
        <v>230</v>
      </c>
    </row>
    <row r="12" spans="1:3" ht="14.4" customHeight="1" x14ac:dyDescent="0.3">
      <c r="A12" s="302" t="str">
        <f t="shared" si="1"/>
        <v>LŽ Detail</v>
      </c>
      <c r="B12" s="303" t="s">
        <v>267</v>
      </c>
      <c r="C12" s="67" t="s">
        <v>231</v>
      </c>
    </row>
    <row r="13" spans="1:3" ht="14.4" customHeight="1" x14ac:dyDescent="0.3">
      <c r="A13" s="302" t="str">
        <f t="shared" si="1"/>
        <v>LŽ PL</v>
      </c>
      <c r="B13" s="303" t="s">
        <v>4021</v>
      </c>
      <c r="C13" s="67" t="s">
        <v>281</v>
      </c>
    </row>
    <row r="14" spans="1:3" s="364" customFormat="1" ht="14.4" customHeight="1" x14ac:dyDescent="0.3">
      <c r="A14" s="302" t="str">
        <f t="shared" si="1"/>
        <v>LŽ PL Detail</v>
      </c>
      <c r="B14" s="303" t="s">
        <v>263</v>
      </c>
      <c r="C14" s="67" t="s">
        <v>283</v>
      </c>
    </row>
    <row r="15" spans="1:3" ht="14.4" customHeight="1" x14ac:dyDescent="0.3">
      <c r="A15" s="302" t="str">
        <f t="shared" si="1"/>
        <v>Léky Recepty</v>
      </c>
      <c r="B15" s="303" t="s">
        <v>269</v>
      </c>
      <c r="C15" s="67" t="s">
        <v>232</v>
      </c>
    </row>
    <row r="16" spans="1:3" s="372" customFormat="1" ht="14.4" customHeight="1" x14ac:dyDescent="0.3">
      <c r="A16" s="302" t="str">
        <f t="shared" si="1"/>
        <v>LRp Lékaři</v>
      </c>
      <c r="B16" s="303" t="s">
        <v>286</v>
      </c>
      <c r="C16" s="67" t="s">
        <v>287</v>
      </c>
    </row>
    <row r="17" spans="1:3" ht="14.4" customHeight="1" x14ac:dyDescent="0.3">
      <c r="A17" s="302" t="str">
        <f t="shared" si="1"/>
        <v>LRp Detail</v>
      </c>
      <c r="B17" s="303" t="s">
        <v>270</v>
      </c>
      <c r="C17" s="67" t="s">
        <v>233</v>
      </c>
    </row>
    <row r="18" spans="1:3" ht="14.4" customHeight="1" x14ac:dyDescent="0.3">
      <c r="A18" s="302" t="str">
        <f t="shared" si="1"/>
        <v>LRp PL</v>
      </c>
      <c r="B18" s="303" t="s">
        <v>6724</v>
      </c>
      <c r="C18" s="67" t="s">
        <v>282</v>
      </c>
    </row>
    <row r="19" spans="1:3" s="365" customFormat="1" ht="14.4" customHeight="1" x14ac:dyDescent="0.3">
      <c r="A19" s="302" t="str">
        <f t="shared" ref="A19" si="2">HYPERLINK("#'"&amp;C19&amp;"'!A1",C19)</f>
        <v>LRp PL Detail</v>
      </c>
      <c r="B19" s="303" t="s">
        <v>265</v>
      </c>
      <c r="C19" s="67" t="s">
        <v>284</v>
      </c>
    </row>
    <row r="20" spans="1:3" ht="14.4" customHeight="1" x14ac:dyDescent="0.3">
      <c r="A20" s="307" t="str">
        <f t="shared" si="1"/>
        <v>Materiál Žádanky</v>
      </c>
      <c r="B20" s="303" t="s">
        <v>271</v>
      </c>
      <c r="C20" s="67" t="s">
        <v>234</v>
      </c>
    </row>
    <row r="21" spans="1:3" ht="14.4" customHeight="1" x14ac:dyDescent="0.3">
      <c r="A21" s="302" t="str">
        <f t="shared" si="1"/>
        <v>MŽ Detail</v>
      </c>
      <c r="B21" s="303" t="s">
        <v>272</v>
      </c>
      <c r="C21" s="67" t="s">
        <v>235</v>
      </c>
    </row>
    <row r="22" spans="1:3" ht="14.4" customHeight="1" x14ac:dyDescent="0.3">
      <c r="A22" s="302" t="str">
        <f t="shared" si="1"/>
        <v>ON Výkaz</v>
      </c>
      <c r="B22" s="303" t="s">
        <v>221</v>
      </c>
      <c r="C22" s="67" t="s">
        <v>236</v>
      </c>
    </row>
    <row r="23" spans="1:3" ht="14.4" customHeight="1" thickBot="1" x14ac:dyDescent="0.35">
      <c r="A23" s="304" t="str">
        <f t="shared" si="1"/>
        <v>ON Hodiny</v>
      </c>
      <c r="B23" s="305" t="s">
        <v>7218</v>
      </c>
      <c r="C23" s="67" t="s">
        <v>237</v>
      </c>
    </row>
    <row r="24" spans="1:3" ht="14.4" customHeight="1" thickBot="1" x14ac:dyDescent="0.35">
      <c r="A24" s="308"/>
      <c r="B24" s="308"/>
    </row>
    <row r="25" spans="1:3" ht="14.4" customHeight="1" thickBot="1" x14ac:dyDescent="0.35">
      <c r="A25" s="438" t="s">
        <v>224</v>
      </c>
      <c r="B25" s="436"/>
      <c r="C25" s="64"/>
    </row>
    <row r="26" spans="1:3" ht="14.4" customHeight="1" x14ac:dyDescent="0.3">
      <c r="A26" s="309" t="str">
        <f t="shared" ref="A26:A35" si="3">HYPERLINK("#'"&amp;C26&amp;"'!A1",C26)</f>
        <v>ZV Vykáz.-A</v>
      </c>
      <c r="B26" s="301" t="s">
        <v>249</v>
      </c>
      <c r="C26" s="67" t="s">
        <v>245</v>
      </c>
    </row>
    <row r="27" spans="1:3" ht="14.4" customHeight="1" x14ac:dyDescent="0.3">
      <c r="A27" s="302" t="str">
        <f t="shared" si="3"/>
        <v>ZV Vykáz.-A Detail</v>
      </c>
      <c r="B27" s="303" t="s">
        <v>250</v>
      </c>
      <c r="C27" s="67" t="s">
        <v>246</v>
      </c>
    </row>
    <row r="28" spans="1:3" ht="14.4" customHeight="1" x14ac:dyDescent="0.3">
      <c r="A28" s="302" t="str">
        <f t="shared" si="3"/>
        <v>ZV Vykáz.-H</v>
      </c>
      <c r="B28" s="303" t="s">
        <v>251</v>
      </c>
      <c r="C28" s="67" t="s">
        <v>247</v>
      </c>
    </row>
    <row r="29" spans="1:3" ht="14.4" customHeight="1" x14ac:dyDescent="0.3">
      <c r="A29" s="302" t="str">
        <f t="shared" si="3"/>
        <v>ZV Vykáz.-H Detail</v>
      </c>
      <c r="B29" s="303" t="s">
        <v>252</v>
      </c>
      <c r="C29" s="67" t="s">
        <v>248</v>
      </c>
    </row>
    <row r="30" spans="1:3" ht="14.4" customHeight="1" x14ac:dyDescent="0.3">
      <c r="A30" s="309" t="str">
        <f t="shared" si="3"/>
        <v>CaseMix</v>
      </c>
      <c r="B30" s="303" t="s">
        <v>225</v>
      </c>
      <c r="C30" s="67" t="s">
        <v>238</v>
      </c>
    </row>
    <row r="31" spans="1:3" ht="14.4" customHeight="1" x14ac:dyDescent="0.3">
      <c r="A31" s="302" t="str">
        <f t="shared" si="3"/>
        <v>ALOS</v>
      </c>
      <c r="B31" s="303" t="s">
        <v>200</v>
      </c>
      <c r="C31" s="67" t="s">
        <v>171</v>
      </c>
    </row>
    <row r="32" spans="1:3" ht="14.4" customHeight="1" x14ac:dyDescent="0.3">
      <c r="A32" s="302" t="str">
        <f t="shared" si="3"/>
        <v>Total</v>
      </c>
      <c r="B32" s="303" t="s">
        <v>226</v>
      </c>
      <c r="C32" s="67" t="s">
        <v>239</v>
      </c>
    </row>
    <row r="33" spans="1:3" ht="14.4" customHeight="1" x14ac:dyDescent="0.3">
      <c r="A33" s="302" t="str">
        <f t="shared" si="3"/>
        <v>ZV Vyžád.</v>
      </c>
      <c r="B33" s="303" t="s">
        <v>253</v>
      </c>
      <c r="C33" s="67" t="s">
        <v>242</v>
      </c>
    </row>
    <row r="34" spans="1:3" ht="14.4" customHeight="1" x14ac:dyDescent="0.3">
      <c r="A34" s="302" t="str">
        <f t="shared" si="3"/>
        <v>ZV Vyžád. Detail</v>
      </c>
      <c r="B34" s="303" t="s">
        <v>254</v>
      </c>
      <c r="C34" s="67" t="s">
        <v>241</v>
      </c>
    </row>
    <row r="35" spans="1:3" ht="14.4" customHeight="1" thickBot="1" x14ac:dyDescent="0.35">
      <c r="A35" s="304" t="str">
        <f t="shared" si="3"/>
        <v>OD TISS</v>
      </c>
      <c r="B35" s="305" t="s">
        <v>275</v>
      </c>
      <c r="C35" s="67" t="s">
        <v>240</v>
      </c>
    </row>
    <row r="36" spans="1:3" ht="14.4" customHeight="1" x14ac:dyDescent="0.3">
      <c r="A36" s="68"/>
      <c r="B36" s="68"/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G32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4.4" x14ac:dyDescent="0.3"/>
  <cols>
    <col min="1" max="1" width="104.109375" bestFit="1" customWidth="1"/>
    <col min="2" max="2" width="11.6640625" hidden="1" customWidth="1"/>
    <col min="3" max="4" width="11" style="366" customWidth="1"/>
    <col min="5" max="5" width="11" style="367" customWidth="1"/>
  </cols>
  <sheetData>
    <row r="1" spans="1:7" ht="18.600000000000001" thickBot="1" x14ac:dyDescent="0.4">
      <c r="A1" s="439" t="s">
        <v>243</v>
      </c>
      <c r="B1" s="440"/>
      <c r="C1" s="441"/>
      <c r="D1" s="441"/>
      <c r="E1" s="441"/>
      <c r="F1" s="174"/>
      <c r="G1" s="174"/>
    </row>
    <row r="2" spans="1:7" ht="14.4" customHeight="1" thickBot="1" x14ac:dyDescent="0.35">
      <c r="A2" s="580" t="s">
        <v>297</v>
      </c>
      <c r="B2" s="342"/>
    </row>
    <row r="3" spans="1:7" ht="14.4" customHeight="1" thickBot="1" x14ac:dyDescent="0.35">
      <c r="A3" s="377"/>
      <c r="C3" s="378" t="s">
        <v>220</v>
      </c>
      <c r="D3" s="379" t="s">
        <v>179</v>
      </c>
      <c r="E3" s="380" t="s">
        <v>181</v>
      </c>
    </row>
    <row r="4" spans="1:7" ht="14.4" customHeight="1" thickBot="1" x14ac:dyDescent="0.35">
      <c r="A4" s="426" t="str">
        <f>HYPERLINK("#HI!A1","NÁKLADY CELKEM (v tisících Kč)")</f>
        <v>NÁKLADY CELKEM (v tisících Kč)</v>
      </c>
      <c r="B4" s="391"/>
      <c r="C4" s="401">
        <f ca="1">IF(ISERROR(VLOOKUP("Náklady celkem",INDIRECT("HI!$A:$G"),6,0)),0,VLOOKUP("Náklady celkem",INDIRECT("HI!$A:$G"),6,0))</f>
        <v>299340</v>
      </c>
      <c r="D4" s="401">
        <f ca="1">IF(ISERROR(VLOOKUP("Náklady celkem",INDIRECT("HI!$A:$G"),4,0)),0,VLOOKUP("Náklady celkem",INDIRECT("HI!$A:$G"),4,0))</f>
        <v>302788.30202</v>
      </c>
      <c r="E4" s="394">
        <f ca="1">IF(C4=0,0,D4/C4)</f>
        <v>1.0115196833700808</v>
      </c>
    </row>
    <row r="5" spans="1:7" ht="14.4" customHeight="1" x14ac:dyDescent="0.3">
      <c r="A5" s="387" t="s">
        <v>289</v>
      </c>
      <c r="B5" s="382"/>
      <c r="C5" s="402"/>
      <c r="D5" s="402"/>
      <c r="E5" s="395"/>
    </row>
    <row r="6" spans="1:7" ht="14.4" customHeight="1" x14ac:dyDescent="0.3">
      <c r="A6" s="421" t="s">
        <v>294</v>
      </c>
      <c r="B6" s="383"/>
      <c r="C6" s="393"/>
      <c r="D6" s="393"/>
      <c r="E6" s="395"/>
    </row>
    <row r="7" spans="1:7" ht="14.4" customHeight="1" x14ac:dyDescent="0.3">
      <c r="A7" s="41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383" t="s">
        <v>227</v>
      </c>
      <c r="C7" s="393">
        <f>IF(ISERROR(HI!F5),"",HI!F5)</f>
        <v>199969</v>
      </c>
      <c r="D7" s="393">
        <f>IF(ISERROR(HI!D5),"",HI!D5)</f>
        <v>200203.93471999999</v>
      </c>
      <c r="E7" s="395">
        <f t="shared" ref="E7:E16" si="0">IF(C7=0,0,D7/C7)</f>
        <v>1.0011748557026339</v>
      </c>
    </row>
    <row r="8" spans="1:7" ht="14.4" customHeight="1" x14ac:dyDescent="0.3">
      <c r="A8" s="416" t="str">
        <f>HYPERLINK("#'LŽ PL'!A1","% plnění pozitivního listu")</f>
        <v>% plnění pozitivního listu</v>
      </c>
      <c r="B8" s="383" t="s">
        <v>281</v>
      </c>
      <c r="C8" s="392">
        <v>0.9</v>
      </c>
      <c r="D8" s="392">
        <f>IF(ISERROR(VLOOKUP("celkem",'LŽ PL'!$A:$F,5,0)),0,VLOOKUP("celkem",'LŽ PL'!$A:$F,5,0))</f>
        <v>0.89521883846855055</v>
      </c>
      <c r="E8" s="395">
        <f t="shared" si="0"/>
        <v>0.99468759829838949</v>
      </c>
    </row>
    <row r="9" spans="1:7" ht="14.4" customHeight="1" x14ac:dyDescent="0.3">
      <c r="A9" s="388" t="s">
        <v>290</v>
      </c>
      <c r="B9" s="383"/>
      <c r="C9" s="393"/>
      <c r="D9" s="393"/>
      <c r="E9" s="395"/>
    </row>
    <row r="10" spans="1:7" ht="14.4" customHeight="1" x14ac:dyDescent="0.3">
      <c r="A10" s="416" t="str">
        <f>HYPERLINK("#'Léky Recepty'!A1","% záchytu v lékárně (Úhrada Kč)")</f>
        <v>% záchytu v lékárně (Úhrada Kč)</v>
      </c>
      <c r="B10" s="383" t="s">
        <v>232</v>
      </c>
      <c r="C10" s="392">
        <v>0.6</v>
      </c>
      <c r="D10" s="392">
        <f>IF(ISERROR(VLOOKUP("Celkem",'Léky Recepty'!B:H,5,0)),0,VLOOKUP("Celkem",'Léky Recepty'!B:H,5,0))</f>
        <v>0.68954069138134066</v>
      </c>
      <c r="E10" s="395">
        <f t="shared" si="0"/>
        <v>1.1492344856355678</v>
      </c>
    </row>
    <row r="11" spans="1:7" ht="14.4" customHeight="1" x14ac:dyDescent="0.3">
      <c r="A11" s="416" t="str">
        <f>HYPERLINK("#'LRp PL'!A1","% plnění pozitivního listu")</f>
        <v>% plnění pozitivního listu</v>
      </c>
      <c r="B11" s="383" t="s">
        <v>282</v>
      </c>
      <c r="C11" s="392">
        <v>0.8</v>
      </c>
      <c r="D11" s="392">
        <f>IF(ISERROR(VLOOKUP("Celkem",'LRp PL'!A:F,5,0)),0,VLOOKUP("Celkem",'LRp PL'!A:F,5,0))</f>
        <v>0.93057817082728489</v>
      </c>
      <c r="E11" s="395">
        <f t="shared" si="0"/>
        <v>1.163222713534106</v>
      </c>
    </row>
    <row r="12" spans="1:7" ht="14.4" customHeight="1" x14ac:dyDescent="0.3">
      <c r="A12" s="388" t="s">
        <v>291</v>
      </c>
      <c r="B12" s="383"/>
      <c r="C12" s="393"/>
      <c r="D12" s="393"/>
      <c r="E12" s="395"/>
    </row>
    <row r="13" spans="1:7" ht="14.4" customHeight="1" x14ac:dyDescent="0.3">
      <c r="A13" s="422" t="s">
        <v>295</v>
      </c>
      <c r="B13" s="383"/>
      <c r="C13" s="402"/>
      <c r="D13" s="402"/>
      <c r="E13" s="395"/>
    </row>
    <row r="14" spans="1:7" ht="14.4" customHeight="1" x14ac:dyDescent="0.3">
      <c r="A14" s="415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4" s="383" t="s">
        <v>227</v>
      </c>
      <c r="C14" s="393">
        <f>IF(ISERROR(HI!F6),"",HI!F6)</f>
        <v>1971</v>
      </c>
      <c r="D14" s="393">
        <f>IF(ISERROR(HI!D6),"",HI!D6)</f>
        <v>1801.5105900000001</v>
      </c>
      <c r="E14" s="395">
        <f t="shared" si="0"/>
        <v>0.91400841704718416</v>
      </c>
    </row>
    <row r="15" spans="1:7" ht="14.4" customHeight="1" x14ac:dyDescent="0.3">
      <c r="A15" s="424" t="str">
        <f>HYPERLINK("#HI!A1","Osobní náklady")</f>
        <v>Osobní náklady</v>
      </c>
      <c r="B15" s="383"/>
      <c r="C15" s="402">
        <f ca="1">IF(ISERROR(VLOOKUP("Osobní náklady (Kč)",INDIRECT("HI!$A:$G"),6,0)),0,VLOOKUP("Osobní náklady (Kč)",INDIRECT("HI!$A:$G"),6,0))</f>
        <v>45969</v>
      </c>
      <c r="D15" s="402">
        <f ca="1">IF(ISERROR(VLOOKUP("Osobní náklady (Kč)",INDIRECT("HI!$A:$G"),4,0)),0,VLOOKUP("Osobní náklady (Kč)",INDIRECT("HI!$A:$G"),4,0))</f>
        <v>51138.548940000001</v>
      </c>
      <c r="E15" s="395">
        <f t="shared" ref="E15" ca="1" si="1">IF(C15=0,0,D15/C15)</f>
        <v>1.1124572851269334</v>
      </c>
    </row>
    <row r="16" spans="1:7" ht="14.4" customHeight="1" thickBot="1" x14ac:dyDescent="0.35">
      <c r="A16" s="417" t="str">
        <f>HYPERLINK("#'ON Výkaz'!A1","Dodržení plánu vykázaných lékařských odpracovaných hodin")</f>
        <v>Dodržení plánu vykázaných lékařských odpracovaných hodin</v>
      </c>
      <c r="B16" s="384" t="s">
        <v>236</v>
      </c>
      <c r="C16" s="403">
        <f>IF(ISERROR(VLOOKUP("Odpracované hodiny",'ON Výkaz'!$A:$J,5,0)),"",VLOOKUP("Odpracované hodiny",'ON Výkaz'!$A:$J,5,0))</f>
        <v>45392</v>
      </c>
      <c r="D16" s="403">
        <f>IF(ISERROR(VLOOKUP("Odpracované hodiny",'ON Výkaz'!$A:$J,9,0)),"",VLOOKUP("Odpracované hodiny",'ON Výkaz'!$A:$J,9,0))</f>
        <v>50666.07</v>
      </c>
      <c r="E16" s="396">
        <f t="shared" si="0"/>
        <v>1.116189416637293</v>
      </c>
    </row>
    <row r="17" spans="1:5" ht="14.4" customHeight="1" thickBot="1" x14ac:dyDescent="0.35">
      <c r="A17" s="407"/>
      <c r="B17" s="408"/>
      <c r="C17" s="409"/>
      <c r="D17" s="409"/>
      <c r="E17" s="397"/>
    </row>
    <row r="18" spans="1:5" ht="14.4" customHeight="1" thickBot="1" x14ac:dyDescent="0.35">
      <c r="A18" s="425" t="str">
        <f>HYPERLINK("#HI!A1","VÝNOSY CELKEM (v tisících; ""Ambulace-body"" + ""Hospitalizace-casemix""*29500)")</f>
        <v>VÝNOSY CELKEM (v tisících; "Ambulace-body" + "Hospitalizace-casemix"*29500)</v>
      </c>
      <c r="B18" s="385"/>
      <c r="C18" s="405">
        <f ca="1">IF(ISERROR(VLOOKUP("Výnosy celkem",INDIRECT("HI!$A:$G"),6,0)),0,VLOOKUP("Výnosy celkem",INDIRECT("HI!$A:$G"),6,0))</f>
        <v>137978.78070999999</v>
      </c>
      <c r="D18" s="405">
        <f ca="1">IF(ISERROR(VLOOKUP("Výnosy celkem",INDIRECT("HI!$A:$G"),4,0)),0,VLOOKUP("Výnosy celkem",INDIRECT("HI!$A:$G"),4,0))</f>
        <v>159207.52799999999</v>
      </c>
      <c r="E18" s="398">
        <f t="shared" ref="E18:E29" ca="1" si="2">IF(C18=0,0,D18/C18)</f>
        <v>1.1538551593278534</v>
      </c>
    </row>
    <row r="19" spans="1:5" ht="14.4" customHeight="1" x14ac:dyDescent="0.3">
      <c r="A19" s="427" t="str">
        <f>HYPERLINK("#HI!A1","Ambulance (body)")</f>
        <v>Ambulance (body)</v>
      </c>
      <c r="B19" s="382"/>
      <c r="C19" s="402">
        <f ca="1">IF(ISERROR(VLOOKUP("Ambulance (body)",INDIRECT("HI!$A:$G"),6,0)),0,VLOOKUP("Ambulance (body)",INDIRECT("HI!$A:$G"),6,0))</f>
        <v>81242.560559999998</v>
      </c>
      <c r="D19" s="402">
        <f ca="1">IF(ISERROR(VLOOKUP("Ambulance (body)",INDIRECT("HI!$A:$G"),4,0)),0,VLOOKUP("Ambulance (body)",INDIRECT("HI!$A:$G"),4,0))</f>
        <v>96706.527000000002</v>
      </c>
      <c r="E19" s="395">
        <f t="shared" ca="1" si="2"/>
        <v>1.1903431690656698</v>
      </c>
    </row>
    <row r="20" spans="1:5" ht="14.4" customHeight="1" x14ac:dyDescent="0.3">
      <c r="A20" s="418" t="str">
        <f>HYPERLINK("#'ZV Vykáz.-A'!A1","Zdravotní výkony vykázané u ambulantních pacientů (min. 100 %)")</f>
        <v>Zdravotní výkony vykázané u ambulantních pacientů (min. 100 %)</v>
      </c>
      <c r="B20" t="s">
        <v>245</v>
      </c>
      <c r="C20" s="392">
        <v>1</v>
      </c>
      <c r="D20" s="392">
        <f>IF(ISERROR(VLOOKUP("Celkem:",'ZV Vykáz.-A'!$A:$S,7,0)),"",VLOOKUP("Celkem:",'ZV Vykáz.-A'!$A:$S,7,0))</f>
        <v>1.1665363056843565</v>
      </c>
      <c r="E20" s="395">
        <f t="shared" si="2"/>
        <v>1.1665363056843565</v>
      </c>
    </row>
    <row r="21" spans="1:5" ht="14.4" customHeight="1" x14ac:dyDescent="0.3">
      <c r="A21" s="418" t="str">
        <f>HYPERLINK("#'ZV Vykáz.-H'!A1","Zdravotní výkony vykázané u hospitalizovaných pacientů (max. 85 %)")</f>
        <v>Zdravotní výkony vykázané u hospitalizovaných pacientů (max. 85 %)</v>
      </c>
      <c r="B21" t="s">
        <v>247</v>
      </c>
      <c r="C21" s="392">
        <v>0.85</v>
      </c>
      <c r="D21" s="392">
        <f>IF(ISERROR(VLOOKUP("Celkem:",'ZV Vykáz.-H'!$A:$S,7,0)),"",VLOOKUP("Celkem:",'ZV Vykáz.-H'!$A:$S,7,0))</f>
        <v>1.0198864330333048</v>
      </c>
      <c r="E21" s="395">
        <f t="shared" si="2"/>
        <v>1.1998663918038881</v>
      </c>
    </row>
    <row r="22" spans="1:5" ht="14.4" customHeight="1" x14ac:dyDescent="0.3">
      <c r="A22" s="428" t="str">
        <f>HYPERLINK("#HI!A1","Hospitalizace (casemix * 29500)")</f>
        <v>Hospitalizace (casemix * 29500)</v>
      </c>
      <c r="B22" s="383"/>
      <c r="C22" s="402">
        <f ca="1">IF(ISERROR(VLOOKUP("Hospitalizace (casemix * 29500)",INDIRECT("HI!$A:$G"),6,0)),0,VLOOKUP("Hospitalizace (casemix * 29500)",INDIRECT("HI!$A:$G"),6,0))</f>
        <v>56736.220149999994</v>
      </c>
      <c r="D22" s="402">
        <f ca="1">IF(ISERROR(VLOOKUP("Hospitalizace (casemix * 29500)",INDIRECT("HI!$A:$G"),4,0)),0,VLOOKUP("Hospitalizace (casemix * 29500)",INDIRECT("HI!$A:$G"),4,0))</f>
        <v>62501.000999999997</v>
      </c>
      <c r="E22" s="395">
        <f t="shared" ref="E22" ca="1" si="3">IF(C22=0,0,D22/C22)</f>
        <v>1.1016067132205669</v>
      </c>
    </row>
    <row r="23" spans="1:5" ht="14.4" customHeight="1" x14ac:dyDescent="0.3">
      <c r="A23" s="418" t="str">
        <f>HYPERLINK("#'CaseMix'!A1","Casemix (min. 95 %)")</f>
        <v>Casemix (min. 95 %)</v>
      </c>
      <c r="B23" s="383" t="s">
        <v>140</v>
      </c>
      <c r="C23" s="392">
        <v>0.95</v>
      </c>
      <c r="D23" s="392">
        <f>IF(ISERROR(VLOOKUP("Celkem",CaseMix!A:M,5,0)),0,VLOOKUP("Celkem",CaseMix!A:M,5,0))</f>
        <v>1.0465263775595386</v>
      </c>
      <c r="E23" s="395">
        <f t="shared" si="2"/>
        <v>1.1016067132205669</v>
      </c>
    </row>
    <row r="24" spans="1:5" ht="14.4" customHeight="1" x14ac:dyDescent="0.3">
      <c r="A24" s="419" t="str">
        <f>HYPERLINK("#'CaseMix'!A1","Alfa")</f>
        <v>Alfa</v>
      </c>
      <c r="B24" s="383" t="s">
        <v>140</v>
      </c>
      <c r="C24" s="392">
        <v>0.95</v>
      </c>
      <c r="D24" s="392">
        <f>IF(ISERROR(CaseMix!E24),"",CaseMix!E24)</f>
        <v>0.94702592325760837</v>
      </c>
      <c r="E24" s="395">
        <f t="shared" si="2"/>
        <v>0.99686939290274568</v>
      </c>
    </row>
    <row r="25" spans="1:5" ht="14.4" customHeight="1" x14ac:dyDescent="0.3">
      <c r="A25" s="419" t="str">
        <f>HYPERLINK("#'CaseMix'!A1","Beta + Gama (výkonově)")</f>
        <v>Beta + Gama (výkonově)</v>
      </c>
      <c r="B25" s="383" t="s">
        <v>140</v>
      </c>
      <c r="C25" s="392"/>
      <c r="D25" s="392">
        <f>IF(ISERROR(CaseMix!M36),"",CaseMix!M36)</f>
        <v>1.0386175076674724</v>
      </c>
      <c r="E25" s="395">
        <f t="shared" si="2"/>
        <v>0</v>
      </c>
    </row>
    <row r="26" spans="1:5" ht="14.4" customHeight="1" x14ac:dyDescent="0.3">
      <c r="A26" s="419" t="str">
        <f>HYPERLINK("#'CaseMix'!A1","Vyjmenované skupiny")</f>
        <v>Vyjmenované skupiny</v>
      </c>
      <c r="B26" s="383" t="s">
        <v>140</v>
      </c>
      <c r="C26" s="392"/>
      <c r="D26" s="392">
        <f>IF(ISERROR(CaseMix!E48),"",CaseMix!E48)</f>
        <v>0</v>
      </c>
      <c r="E26" s="395">
        <f t="shared" si="2"/>
        <v>0</v>
      </c>
    </row>
    <row r="27" spans="1:5" ht="14.4" customHeight="1" x14ac:dyDescent="0.3">
      <c r="A27" s="418" t="str">
        <f>HYPERLINK("#'CaseMix'!A1","Počet hospitalizací ukončených na pracovišti (min. 90 %)")</f>
        <v>Počet hospitalizací ukončených na pracovišti (min. 90 %)</v>
      </c>
      <c r="B27" s="383" t="s">
        <v>140</v>
      </c>
      <c r="C27" s="392">
        <v>0.9</v>
      </c>
      <c r="D27" s="392">
        <f>IF(ISERROR(CaseMix!I12),"",CaseMix!I12)</f>
        <v>1.0522321428571428</v>
      </c>
      <c r="E27" s="395">
        <f t="shared" si="2"/>
        <v>1.1691468253968254</v>
      </c>
    </row>
    <row r="28" spans="1:5" ht="14.4" customHeight="1" x14ac:dyDescent="0.3">
      <c r="A28" s="418" t="str">
        <f>HYPERLINK("#'ALOS'!A1","Průměrná délka hospitalizace (max. 100 % republikového průměru)")</f>
        <v>Průměrná délka hospitalizace (max. 100 % republikového průměru)</v>
      </c>
      <c r="B28" s="383" t="s">
        <v>171</v>
      </c>
      <c r="C28" s="392">
        <v>1</v>
      </c>
      <c r="D28" s="410">
        <f>IF(ISERROR(INDEX(ALOS!$E:$E,COUNT(ALOS!$E:$E)+32)),0,INDEX(ALOS!$E:$E,COUNT(ALOS!$E:$E)+32))</f>
        <v>0.94342361489604709</v>
      </c>
      <c r="E28" s="395">
        <f t="shared" si="2"/>
        <v>0.94342361489604709</v>
      </c>
    </row>
    <row r="29" spans="1:5" ht="28.8" x14ac:dyDescent="0.3">
      <c r="A29" s="420" t="str">
        <f>HYPERLINK("#'ZV Vyžád.'!A1","Zdravotní výkony (vybraných odborností) vyžádané v rámci hospitalizace (90 % při splnění casemixu 95 %, při nesplnění casemixu 95 % snížení limitu o dvojnásobek procentních bodů, o který nebylo dosaženo casemixu 95 %) ")</f>
        <v xml:space="preserve">Zdravotní výkony (vybraných odborností) vyžádané v rámci hospitalizace (90 % při splnění casemixu 95 %, při nesplnění casemixu 95 % snížení limitu o dvojnásobek procentních bodů, o který nebylo dosaženo casemixu 95 %) </v>
      </c>
      <c r="B29" s="383" t="s">
        <v>242</v>
      </c>
      <c r="C29" s="392">
        <f>IF(E23&gt;1,90%,90%-2*ABS(C23-D23))</f>
        <v>0.9</v>
      </c>
      <c r="D29" s="392">
        <f>IF(ISERROR(VLOOKUP("Celkem:",'ZV Vyžád.'!$A:$M,7,0)),"",VLOOKUP("Celkem:",'ZV Vyžád.'!$A:$M,7,0))</f>
        <v>0.96183425746943962</v>
      </c>
      <c r="E29" s="395">
        <f t="shared" si="2"/>
        <v>1.0687047305215995</v>
      </c>
    </row>
    <row r="30" spans="1:5" ht="14.4" customHeight="1" thickBot="1" x14ac:dyDescent="0.35">
      <c r="A30" s="389" t="s">
        <v>292</v>
      </c>
      <c r="B30" s="384"/>
      <c r="C30" s="403"/>
      <c r="D30" s="403"/>
      <c r="E30" s="396"/>
    </row>
    <row r="31" spans="1:5" ht="14.4" customHeight="1" thickBot="1" x14ac:dyDescent="0.35">
      <c r="A31" s="381"/>
      <c r="B31" s="328"/>
      <c r="C31" s="404"/>
      <c r="D31" s="404"/>
      <c r="E31" s="399"/>
    </row>
    <row r="32" spans="1:5" ht="14.4" customHeight="1" thickBot="1" x14ac:dyDescent="0.35">
      <c r="A32" s="390" t="s">
        <v>293</v>
      </c>
      <c r="B32" s="386"/>
      <c r="C32" s="406"/>
      <c r="D32" s="406"/>
      <c r="E32" s="400"/>
    </row>
  </sheetData>
  <mergeCells count="1">
    <mergeCell ref="A1:E1"/>
  </mergeCells>
  <conditionalFormatting sqref="E23:E24 E18 E20 E27 E8 E10:E11">
    <cfRule type="cellIs" dxfId="84" priority="16" operator="lessThan">
      <formula>1</formula>
    </cfRule>
    <cfRule type="iconSet" priority="17">
      <iconSet iconSet="3Symbols2">
        <cfvo type="percent" val="0"/>
        <cfvo type="num" val="1"/>
        <cfvo type="num" val="1"/>
      </iconSet>
    </cfRule>
  </conditionalFormatting>
  <conditionalFormatting sqref="E5">
    <cfRule type="cellIs" dxfId="83" priority="13" operator="greaterThan">
      <formula>1</formula>
    </cfRule>
    <cfRule type="iconSet" priority="14">
      <iconSet iconSet="3Symbols2" reverse="1">
        <cfvo type="percent" val="0"/>
        <cfvo type="num" val="1"/>
        <cfvo type="num" val="1"/>
      </iconSet>
    </cfRule>
  </conditionalFormatting>
  <conditionalFormatting sqref="E13">
    <cfRule type="cellIs" dxfId="82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81" priority="7" operator="greaterThan">
      <formula>1</formula>
    </cfRule>
    <cfRule type="iconSet" priority="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0" priority="5" operator="lessThan">
      <formula>1</formula>
    </cfRule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2">
    <cfRule type="cellIs" dxfId="79" priority="3" operator="lessThan">
      <formula>1</formula>
    </cfRule>
    <cfRule type="iconSet" priority="4">
      <iconSet iconSet="3Symbols2">
        <cfvo type="percent" val="0"/>
        <cfvo type="num" val="1"/>
        <cfvo type="num" val="1"/>
      </iconSet>
    </cfRule>
  </conditionalFormatting>
  <conditionalFormatting sqref="E6">
    <cfRule type="cellIs" dxfId="78" priority="1" operator="greaterThan">
      <formula>1</formula>
    </cfRule>
    <cfRule type="iconSet" priority="2">
      <iconSet iconSet="3Symbols2" reverse="1">
        <cfvo type="percent" val="0"/>
        <cfvo type="num" val="1"/>
        <cfvo type="num" val="1"/>
      </iconSet>
    </cfRule>
  </conditionalFormatting>
  <conditionalFormatting sqref="E28:E29 E4 E7 E14 E16 E21">
    <cfRule type="cellIs" dxfId="77" priority="20" operator="greaterThan">
      <formula>1</formula>
    </cfRule>
    <cfRule type="iconSet" priority="21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G17"/>
  <sheetViews>
    <sheetView showGridLines="0" showRowColHeaders="0" zoomScaleNormal="100" workbookViewId="0">
      <selection sqref="A1:G1"/>
    </sheetView>
  </sheetViews>
  <sheetFormatPr defaultRowHeight="14.4" customHeight="1" x14ac:dyDescent="0.3"/>
  <cols>
    <col min="1" max="1" width="34.21875" style="69" bestFit="1" customWidth="1"/>
    <col min="2" max="4" width="8.88671875" style="69" customWidth="1"/>
    <col min="5" max="5" width="2.44140625" style="69" customWidth="1"/>
    <col min="6" max="6" width="8.88671875" style="69" customWidth="1"/>
    <col min="7" max="7" width="9.44140625" style="69" bestFit="1" customWidth="1"/>
    <col min="8" max="16384" width="8.88671875" style="69"/>
  </cols>
  <sheetData>
    <row r="1" spans="1:7" ht="18.600000000000001" customHeight="1" thickBot="1" x14ac:dyDescent="0.4">
      <c r="A1" s="439" t="s">
        <v>266</v>
      </c>
      <c r="B1" s="439"/>
      <c r="C1" s="439"/>
      <c r="D1" s="439"/>
      <c r="E1" s="439"/>
      <c r="F1" s="439"/>
      <c r="G1" s="439"/>
    </row>
    <row r="2" spans="1:7" ht="14.4" customHeight="1" thickBot="1" x14ac:dyDescent="0.35">
      <c r="A2" s="580" t="s">
        <v>297</v>
      </c>
      <c r="B2" s="70"/>
      <c r="C2" s="70"/>
      <c r="D2" s="70"/>
      <c r="E2" s="70"/>
      <c r="F2" s="70"/>
      <c r="G2" s="70"/>
    </row>
    <row r="3" spans="1:7" ht="14.4" customHeight="1" x14ac:dyDescent="0.3">
      <c r="A3" s="442"/>
      <c r="B3" s="444" t="s">
        <v>179</v>
      </c>
      <c r="C3" s="445"/>
      <c r="D3" s="446"/>
      <c r="E3" s="14"/>
      <c r="F3" s="52" t="s">
        <v>180</v>
      </c>
      <c r="G3" s="53" t="s">
        <v>181</v>
      </c>
    </row>
    <row r="4" spans="1:7" ht="14.4" customHeight="1" thickBot="1" x14ac:dyDescent="0.35">
      <c r="A4" s="443"/>
      <c r="B4" s="59">
        <v>2011</v>
      </c>
      <c r="C4" s="50">
        <v>2012</v>
      </c>
      <c r="D4" s="51">
        <v>2013</v>
      </c>
      <c r="E4" s="14"/>
      <c r="F4" s="447">
        <v>2013</v>
      </c>
      <c r="G4" s="448"/>
    </row>
    <row r="5" spans="1:7" ht="14.4" customHeight="1" x14ac:dyDescent="0.3">
      <c r="A5" s="411" t="str">
        <f>HYPERLINK("#'Léky Žádanky'!A1","Léky (Kč)")</f>
        <v>Léky (Kč)</v>
      </c>
      <c r="B5" s="37">
        <v>184769.17410575401</v>
      </c>
      <c r="C5" s="38">
        <v>190163.25197000001</v>
      </c>
      <c r="D5" s="39">
        <v>200203.93471999999</v>
      </c>
      <c r="E5" s="15"/>
      <c r="F5" s="16">
        <v>199969</v>
      </c>
      <c r="G5" s="17">
        <f>IF(F5&lt;0.00000001,"",D5/F5)</f>
        <v>1.0011748557026339</v>
      </c>
    </row>
    <row r="6" spans="1:7" ht="14.4" customHeight="1" x14ac:dyDescent="0.3">
      <c r="A6" s="411" t="str">
        <f>HYPERLINK("#'Materiál Žádanky'!A1","Materiál - SZM (Kč)")</f>
        <v>Materiál - SZM (Kč)</v>
      </c>
      <c r="B6" s="18">
        <v>2144.7641185454399</v>
      </c>
      <c r="C6" s="40">
        <v>3045.5153300000002</v>
      </c>
      <c r="D6" s="41">
        <v>1801.5105900000001</v>
      </c>
      <c r="E6" s="15"/>
      <c r="F6" s="18">
        <v>1971</v>
      </c>
      <c r="G6" s="19">
        <f>IF(F6&lt;0.00000001,"",D6/F6)</f>
        <v>0.91400841704718416</v>
      </c>
    </row>
    <row r="7" spans="1:7" ht="14.4" customHeight="1" x14ac:dyDescent="0.3">
      <c r="A7" s="411" t="str">
        <f>HYPERLINK("#'Osobní náklady'!A1","Osobní náklady (Kč)")</f>
        <v>Osobní náklady (Kč)</v>
      </c>
      <c r="B7" s="18">
        <v>56028.940474586198</v>
      </c>
      <c r="C7" s="40">
        <v>56144.269500000002</v>
      </c>
      <c r="D7" s="41">
        <v>51138.548940000001</v>
      </c>
      <c r="E7" s="15"/>
      <c r="F7" s="18">
        <v>45969</v>
      </c>
      <c r="G7" s="19">
        <f>IF(F7&lt;0.00000001,"",D7/F7)</f>
        <v>1.1124572851269334</v>
      </c>
    </row>
    <row r="8" spans="1:7" ht="14.4" customHeight="1" thickBot="1" x14ac:dyDescent="0.35">
      <c r="A8" s="1" t="s">
        <v>182</v>
      </c>
      <c r="B8" s="20">
        <v>57257.885169373003</v>
      </c>
      <c r="C8" s="42">
        <v>61109.599439999998</v>
      </c>
      <c r="D8" s="43">
        <v>49644.307769999999</v>
      </c>
      <c r="E8" s="15"/>
      <c r="F8" s="20">
        <v>51431</v>
      </c>
      <c r="G8" s="21">
        <f>IF(F8&lt;0.00000001,"",D8/F8)</f>
        <v>0.96526040267542923</v>
      </c>
    </row>
    <row r="9" spans="1:7" ht="14.4" customHeight="1" thickBot="1" x14ac:dyDescent="0.35">
      <c r="A9" s="2" t="s">
        <v>183</v>
      </c>
      <c r="B9" s="3">
        <v>300200.76386825897</v>
      </c>
      <c r="C9" s="44">
        <v>310462.63624000002</v>
      </c>
      <c r="D9" s="45">
        <v>302788.30202</v>
      </c>
      <c r="E9" s="15"/>
      <c r="F9" s="3">
        <v>299340</v>
      </c>
      <c r="G9" s="4">
        <f>IF(F9&lt;0.00000001,"",D9/F9)</f>
        <v>1.0115196833700808</v>
      </c>
    </row>
    <row r="10" spans="1:7" ht="14.4" customHeight="1" thickBot="1" x14ac:dyDescent="0.35">
      <c r="A10" s="22"/>
      <c r="B10" s="22"/>
      <c r="C10" s="22"/>
      <c r="D10" s="22"/>
      <c r="E10" s="15"/>
      <c r="F10" s="22"/>
      <c r="G10" s="23"/>
    </row>
    <row r="11" spans="1:7" ht="14.4" customHeight="1" x14ac:dyDescent="0.3">
      <c r="A11" s="413" t="str">
        <f>HYPERLINK("#'ZV Vykáz.-A'!A1","Ambulance (body)")</f>
        <v>Ambulance (body)</v>
      </c>
      <c r="B11" s="16">
        <f>IF(ISERROR(VLOOKUP("Celkem:",'ZV Vykáz.-A'!A:F,2,0)),0,VLOOKUP("Celkem:",'ZV Vykáz.-A'!A:F,2,0)/1000)</f>
        <v>82900.572</v>
      </c>
      <c r="C11" s="38">
        <f>IF(ISERROR(VLOOKUP("Celkem:",'ZV Vykáz.-A'!A:F,4,0)),0,VLOOKUP("Celkem:",'ZV Vykáz.-A'!A:F,4,0)/1000)</f>
        <v>89849.952999999994</v>
      </c>
      <c r="D11" s="39">
        <f>IF(ISERROR(VLOOKUP("Celkem:",'ZV Vykáz.-A'!A:F,6,0)),0,VLOOKUP("Celkem:",'ZV Vykáz.-A'!A:F,6,0)/1000)</f>
        <v>96706.527000000002</v>
      </c>
      <c r="E11" s="15"/>
      <c r="F11" s="16">
        <f>B11*0.98</f>
        <v>81242.560559999998</v>
      </c>
      <c r="G11" s="17">
        <f>IF(F11=0,"",D11/F11)</f>
        <v>1.1903431690656698</v>
      </c>
    </row>
    <row r="12" spans="1:7" ht="14.4" customHeight="1" thickBot="1" x14ac:dyDescent="0.35">
      <c r="A12" s="414" t="str">
        <f>HYPERLINK("#CaseMix!A1","Hospitalizace (casemix * 29500)")</f>
        <v>Hospitalizace (casemix * 29500)</v>
      </c>
      <c r="B12" s="20">
        <f>IF(ISERROR(VLOOKUP("Celkem",CaseMix!A:D,2,0)),0,VLOOKUP("Celkem",CaseMix!A:D,2,0)*29.5)</f>
        <v>59722.337</v>
      </c>
      <c r="C12" s="42">
        <f>IF(ISERROR(VLOOKUP("Celkem",CaseMix!A:D,3,0)),0,VLOOKUP("Celkem",CaseMix!A:D,3,0)*29.5)</f>
        <v>57741.7955</v>
      </c>
      <c r="D12" s="43">
        <f>IF(ISERROR(VLOOKUP("Celkem",CaseMix!A:D,4,0)),0,VLOOKUP("Celkem",CaseMix!A:D,4,0)*29.5)</f>
        <v>62501.000999999997</v>
      </c>
      <c r="E12" s="15"/>
      <c r="F12" s="20">
        <f>B12*0.95</f>
        <v>56736.220149999994</v>
      </c>
      <c r="G12" s="21">
        <f>IF(F12=0,"",D12/F12)</f>
        <v>1.1016067132205669</v>
      </c>
    </row>
    <row r="13" spans="1:7" ht="14.4" customHeight="1" thickBot="1" x14ac:dyDescent="0.35">
      <c r="A13" s="5" t="s">
        <v>186</v>
      </c>
      <c r="B13" s="10">
        <f>SUM(B11:B12)</f>
        <v>142622.90899999999</v>
      </c>
      <c r="C13" s="46">
        <f>SUM(C11:C12)</f>
        <v>147591.74849999999</v>
      </c>
      <c r="D13" s="47">
        <f>SUM(D11:D12)</f>
        <v>159207.52799999999</v>
      </c>
      <c r="E13" s="15"/>
      <c r="F13" s="10">
        <f>SUM(F11:F12)</f>
        <v>137978.78070999999</v>
      </c>
      <c r="G13" s="11">
        <f>IF(F13=0,"",D13/F13)</f>
        <v>1.1538551593278534</v>
      </c>
    </row>
    <row r="14" spans="1:7" ht="14.4" customHeight="1" thickBot="1" x14ac:dyDescent="0.35">
      <c r="A14" s="22"/>
      <c r="B14" s="22"/>
      <c r="C14" s="22"/>
      <c r="D14" s="22"/>
      <c r="E14" s="15"/>
      <c r="F14" s="22"/>
      <c r="G14" s="23"/>
    </row>
    <row r="15" spans="1:7" ht="14.4" customHeight="1" thickBot="1" x14ac:dyDescent="0.35">
      <c r="A15" s="423" t="str">
        <f>HYPERLINK("#'HI Graf'!A1","Hospodářský index (Výnosy / Náklady)")</f>
        <v>Hospodářský index (Výnosy / Náklady)</v>
      </c>
      <c r="B15" s="12">
        <f>IF(B9=0,"",B13/B9)</f>
        <v>0.47509175913552659</v>
      </c>
      <c r="C15" s="48">
        <f>IF(C9=0,"",C13/C9)</f>
        <v>0.47539294997774117</v>
      </c>
      <c r="D15" s="49">
        <f>IF(D9=0,"",D13/D9)</f>
        <v>0.5258047518278427</v>
      </c>
      <c r="E15" s="15"/>
      <c r="F15" s="12">
        <f>IF(F9=0,"",F13/F9)</f>
        <v>0.46094334439099349</v>
      </c>
      <c r="G15" s="13">
        <f>IF(OR(F15=0,F15=""),"",D15/F15)</f>
        <v>1.1407144895920891</v>
      </c>
    </row>
    <row r="17" spans="1:1" ht="14.4" customHeight="1" x14ac:dyDescent="0.3">
      <c r="A17" s="412"/>
    </row>
  </sheetData>
  <mergeCells count="4">
    <mergeCell ref="A1:G1"/>
    <mergeCell ref="A3:A4"/>
    <mergeCell ref="B3:D3"/>
    <mergeCell ref="F4:G4"/>
  </mergeCells>
  <conditionalFormatting sqref="F11:F12">
    <cfRule type="dataBar" priority="1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G5:G9">
    <cfRule type="iconSet" priority="4">
      <iconSet iconSet="3Symbols2" reverse="1">
        <cfvo type="percent" val="0"/>
        <cfvo type="num" val="1"/>
        <cfvo type="num" val="1"/>
      </iconSet>
    </cfRule>
    <cfRule type="cellIs" dxfId="76" priority="6" operator="greaterThan">
      <formula>1</formula>
    </cfRule>
  </conditionalFormatting>
  <conditionalFormatting sqref="G11:G15">
    <cfRule type="cellIs" dxfId="75" priority="5" operator="lessThan">
      <formula>1</formula>
    </cfRule>
  </conditionalFormatting>
  <conditionalFormatting sqref="G11:G13 G15">
    <cfRule type="iconSet" priority="3">
      <iconSet iconSet="3Symbols2">
        <cfvo type="percent" val="0"/>
        <cfvo type="num" val="1"/>
        <cfvo type="num" val="1"/>
      </iconSet>
    </cfRule>
  </conditionalFormatting>
  <conditionalFormatting sqref="F5:F8">
    <cfRule type="dataBar" priority="2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73"/>
    <col min="2" max="13" width="8.88671875" style="173" customWidth="1"/>
    <col min="14" max="16384" width="8.88671875" style="173"/>
  </cols>
  <sheetData>
    <row r="1" spans="1:13" ht="18.600000000000001" customHeight="1" thickBot="1" x14ac:dyDescent="0.4">
      <c r="A1" s="439" t="s">
        <v>218</v>
      </c>
      <c r="B1" s="439"/>
      <c r="C1" s="439"/>
      <c r="D1" s="439"/>
      <c r="E1" s="439"/>
      <c r="F1" s="439"/>
      <c r="G1" s="439"/>
      <c r="H1" s="449"/>
      <c r="I1" s="449"/>
      <c r="J1" s="449"/>
      <c r="K1" s="449"/>
      <c r="L1" s="449"/>
      <c r="M1" s="449"/>
    </row>
    <row r="2" spans="1:13" ht="14.4" customHeight="1" x14ac:dyDescent="0.3">
      <c r="A2" s="580" t="s">
        <v>297</v>
      </c>
      <c r="B2" s="345"/>
      <c r="C2" s="345"/>
      <c r="D2" s="345"/>
      <c r="E2" s="345"/>
      <c r="F2" s="345"/>
      <c r="G2" s="345"/>
      <c r="H2" s="345"/>
      <c r="I2" s="345"/>
      <c r="J2" s="345"/>
      <c r="K2" s="345"/>
      <c r="L2" s="345"/>
      <c r="M2" s="345"/>
    </row>
    <row r="3" spans="1:13" ht="14.4" customHeight="1" x14ac:dyDescent="0.3">
      <c r="A3" s="346"/>
      <c r="B3" s="347" t="s">
        <v>188</v>
      </c>
      <c r="C3" s="348" t="s">
        <v>189</v>
      </c>
      <c r="D3" s="348" t="s">
        <v>190</v>
      </c>
      <c r="E3" s="347" t="s">
        <v>191</v>
      </c>
      <c r="F3" s="348" t="s">
        <v>192</v>
      </c>
      <c r="G3" s="348" t="s">
        <v>193</v>
      </c>
      <c r="H3" s="348" t="s">
        <v>194</v>
      </c>
      <c r="I3" s="348" t="s">
        <v>195</v>
      </c>
      <c r="J3" s="348" t="s">
        <v>196</v>
      </c>
      <c r="K3" s="348" t="s">
        <v>197</v>
      </c>
      <c r="L3" s="348" t="s">
        <v>198</v>
      </c>
      <c r="M3" s="348" t="s">
        <v>199</v>
      </c>
    </row>
    <row r="4" spans="1:13" ht="14.4" customHeight="1" x14ac:dyDescent="0.3">
      <c r="A4" s="346" t="s">
        <v>187</v>
      </c>
      <c r="B4" s="349">
        <f>(B10+B8)/B6</f>
        <v>0.41843483067178894</v>
      </c>
      <c r="C4" s="349">
        <f t="shared" ref="C4:M4" si="0">(C10+C8)/C6</f>
        <v>0.47663807328678454</v>
      </c>
      <c r="D4" s="349">
        <f t="shared" si="0"/>
        <v>0.50193571155525318</v>
      </c>
      <c r="E4" s="349">
        <f t="shared" si="0"/>
        <v>0.50898471614787999</v>
      </c>
      <c r="F4" s="349">
        <f t="shared" si="0"/>
        <v>0.51845878949276414</v>
      </c>
      <c r="G4" s="349">
        <f t="shared" si="0"/>
        <v>0.52752054786119884</v>
      </c>
      <c r="H4" s="349">
        <f t="shared" si="0"/>
        <v>0.52087992198648148</v>
      </c>
      <c r="I4" s="349">
        <f t="shared" si="0"/>
        <v>0.52411774837308245</v>
      </c>
      <c r="J4" s="349">
        <f t="shared" si="0"/>
        <v>0.51472226092781315</v>
      </c>
      <c r="K4" s="349">
        <f t="shared" si="0"/>
        <v>0.52725530158996559</v>
      </c>
      <c r="L4" s="349">
        <f t="shared" si="0"/>
        <v>0.53119381362341545</v>
      </c>
      <c r="M4" s="349">
        <f t="shared" si="0"/>
        <v>0.52580475182784248</v>
      </c>
    </row>
    <row r="5" spans="1:13" ht="14.4" customHeight="1" x14ac:dyDescent="0.3">
      <c r="A5" s="350" t="s">
        <v>69</v>
      </c>
      <c r="B5" s="349">
        <f>IF(ISERROR(VLOOKUP($A5,'Man Tab'!$A:$Q,COLUMN()+2,0)),0,VLOOKUP($A5,'Man Tab'!$A:$Q,COLUMN()+2,0))</f>
        <v>27838.914560000001</v>
      </c>
      <c r="C5" s="349">
        <f>IF(ISERROR(VLOOKUP($A5,'Man Tab'!$A:$Q,COLUMN()+2,0)),0,VLOOKUP($A5,'Man Tab'!$A:$Q,COLUMN()+2,0))</f>
        <v>23001.993579999998</v>
      </c>
      <c r="D5" s="349">
        <f>IF(ISERROR(VLOOKUP($A5,'Man Tab'!$A:$Q,COLUMN()+2,0)),0,VLOOKUP($A5,'Man Tab'!$A:$Q,COLUMN()+2,0))</f>
        <v>23295.70566</v>
      </c>
      <c r="E5" s="349">
        <f>IF(ISERROR(VLOOKUP($A5,'Man Tab'!$A:$Q,COLUMN()+2,0)),0,VLOOKUP($A5,'Man Tab'!$A:$Q,COLUMN()+2,0))</f>
        <v>24927.120139999999</v>
      </c>
      <c r="F5" s="349">
        <f>IF(ISERROR(VLOOKUP($A5,'Man Tab'!$A:$Q,COLUMN()+2,0)),0,VLOOKUP($A5,'Man Tab'!$A:$Q,COLUMN()+2,0))</f>
        <v>25334.696189999999</v>
      </c>
      <c r="G5" s="349">
        <f>IF(ISERROR(VLOOKUP($A5,'Man Tab'!$A:$Q,COLUMN()+2,0)),0,VLOOKUP($A5,'Man Tab'!$A:$Q,COLUMN()+2,0))</f>
        <v>22988.667519999999</v>
      </c>
      <c r="H5" s="349">
        <f>IF(ISERROR(VLOOKUP($A5,'Man Tab'!$A:$Q,COLUMN()+2,0)),0,VLOOKUP($A5,'Man Tab'!$A:$Q,COLUMN()+2,0))</f>
        <v>28859.546009999998</v>
      </c>
      <c r="I5" s="349">
        <f>IF(ISERROR(VLOOKUP($A5,'Man Tab'!$A:$Q,COLUMN()+2,0)),0,VLOOKUP($A5,'Man Tab'!$A:$Q,COLUMN()+2,0))</f>
        <v>23148.145629999999</v>
      </c>
      <c r="J5" s="349">
        <f>IF(ISERROR(VLOOKUP($A5,'Man Tab'!$A:$Q,COLUMN()+2,0)),0,VLOOKUP($A5,'Man Tab'!$A:$Q,COLUMN()+2,0))</f>
        <v>27074.000479999999</v>
      </c>
      <c r="K5" s="349">
        <f>IF(ISERROR(VLOOKUP($A5,'Man Tab'!$A:$Q,COLUMN()+2,0)),0,VLOOKUP($A5,'Man Tab'!$A:$Q,COLUMN()+2,0))</f>
        <v>25567.75704</v>
      </c>
      <c r="L5" s="349">
        <f>IF(ISERROR(VLOOKUP($A5,'Man Tab'!$A:$Q,COLUMN()+2,0)),0,VLOOKUP($A5,'Man Tab'!$A:$Q,COLUMN()+2,0))</f>
        <v>26690.91707</v>
      </c>
      <c r="M5" s="349">
        <f>IF(ISERROR(VLOOKUP($A5,'Man Tab'!$A:$Q,COLUMN()+2,0)),0,VLOOKUP($A5,'Man Tab'!$A:$Q,COLUMN()+2,0))</f>
        <v>24060.838140000102</v>
      </c>
    </row>
    <row r="6" spans="1:13" ht="14.4" customHeight="1" x14ac:dyDescent="0.3">
      <c r="A6" s="350" t="s">
        <v>183</v>
      </c>
      <c r="B6" s="351">
        <f>B5</f>
        <v>27838.914560000001</v>
      </c>
      <c r="C6" s="351">
        <f t="shared" ref="C6:M6" si="1">C5+B6</f>
        <v>50840.90814</v>
      </c>
      <c r="D6" s="351">
        <f t="shared" si="1"/>
        <v>74136.613799999992</v>
      </c>
      <c r="E6" s="351">
        <f t="shared" si="1"/>
        <v>99063.733939999991</v>
      </c>
      <c r="F6" s="351">
        <f t="shared" si="1"/>
        <v>124398.43012999999</v>
      </c>
      <c r="G6" s="351">
        <f t="shared" si="1"/>
        <v>147387.09764999998</v>
      </c>
      <c r="H6" s="351">
        <f t="shared" si="1"/>
        <v>176246.64365999997</v>
      </c>
      <c r="I6" s="351">
        <f t="shared" si="1"/>
        <v>199394.78928999999</v>
      </c>
      <c r="J6" s="351">
        <f t="shared" si="1"/>
        <v>226468.78976999997</v>
      </c>
      <c r="K6" s="351">
        <f t="shared" si="1"/>
        <v>252036.54680999997</v>
      </c>
      <c r="L6" s="351">
        <f t="shared" si="1"/>
        <v>278727.46388</v>
      </c>
      <c r="M6" s="351">
        <f t="shared" si="1"/>
        <v>302788.30202000012</v>
      </c>
    </row>
    <row r="7" spans="1:13" ht="14.4" customHeight="1" x14ac:dyDescent="0.3">
      <c r="A7" s="350" t="s">
        <v>215</v>
      </c>
      <c r="B7" s="350">
        <v>169.417</v>
      </c>
      <c r="C7" s="350">
        <v>338.85300000000001</v>
      </c>
      <c r="D7" s="350">
        <v>529.13199999999995</v>
      </c>
      <c r="E7" s="350">
        <v>688.25900000000001</v>
      </c>
      <c r="F7" s="350">
        <v>857.99900000000002</v>
      </c>
      <c r="G7" s="350">
        <v>1028.491</v>
      </c>
      <c r="H7" s="350">
        <v>1221.904</v>
      </c>
      <c r="I7" s="350">
        <v>1408.2260000000001</v>
      </c>
      <c r="J7" s="350">
        <v>1559.133</v>
      </c>
      <c r="K7" s="350">
        <v>1759.7470000000001</v>
      </c>
      <c r="L7" s="350">
        <v>1952.539</v>
      </c>
      <c r="M7" s="350">
        <v>2118.6779999999999</v>
      </c>
    </row>
    <row r="8" spans="1:13" ht="14.4" customHeight="1" x14ac:dyDescent="0.3">
      <c r="A8" s="350" t="s">
        <v>184</v>
      </c>
      <c r="B8" s="351">
        <f>B7*29.5</f>
        <v>4997.8015000000005</v>
      </c>
      <c r="C8" s="351">
        <f t="shared" ref="C8:M8" si="2">C7*29.5</f>
        <v>9996.1635000000006</v>
      </c>
      <c r="D8" s="351">
        <f t="shared" si="2"/>
        <v>15609.393999999998</v>
      </c>
      <c r="E8" s="351">
        <f t="shared" si="2"/>
        <v>20303.640500000001</v>
      </c>
      <c r="F8" s="351">
        <f t="shared" si="2"/>
        <v>25310.970499999999</v>
      </c>
      <c r="G8" s="351">
        <f t="shared" si="2"/>
        <v>30340.484499999999</v>
      </c>
      <c r="H8" s="351">
        <f t="shared" si="2"/>
        <v>36046.167999999998</v>
      </c>
      <c r="I8" s="351">
        <f t="shared" si="2"/>
        <v>41542.667000000001</v>
      </c>
      <c r="J8" s="351">
        <f t="shared" si="2"/>
        <v>45994.423500000004</v>
      </c>
      <c r="K8" s="351">
        <f t="shared" si="2"/>
        <v>51912.536500000002</v>
      </c>
      <c r="L8" s="351">
        <f t="shared" si="2"/>
        <v>57599.900499999996</v>
      </c>
      <c r="M8" s="351">
        <f t="shared" si="2"/>
        <v>62501.000999999997</v>
      </c>
    </row>
    <row r="9" spans="1:13" ht="14.4" customHeight="1" x14ac:dyDescent="0.3">
      <c r="A9" s="350" t="s">
        <v>216</v>
      </c>
      <c r="B9" s="350">
        <v>6650970</v>
      </c>
      <c r="C9" s="350">
        <v>7585579</v>
      </c>
      <c r="D9" s="350">
        <v>7365871</v>
      </c>
      <c r="E9" s="350">
        <v>8515866</v>
      </c>
      <c r="F9" s="350">
        <v>9066203</v>
      </c>
      <c r="G9" s="350">
        <v>8224749</v>
      </c>
      <c r="H9" s="350">
        <v>8347932</v>
      </c>
      <c r="I9" s="350">
        <v>7206511</v>
      </c>
      <c r="J9" s="350">
        <v>7610423</v>
      </c>
      <c r="K9" s="350">
        <v>10400965</v>
      </c>
      <c r="L9" s="350">
        <v>9483335</v>
      </c>
      <c r="M9" s="350">
        <v>6248123</v>
      </c>
    </row>
    <row r="10" spans="1:13" ht="14.4" customHeight="1" x14ac:dyDescent="0.3">
      <c r="A10" s="350" t="s">
        <v>185</v>
      </c>
      <c r="B10" s="351">
        <f>B9/1000</f>
        <v>6650.97</v>
      </c>
      <c r="C10" s="351">
        <f t="shared" ref="C10:M10" si="3">C9/1000+B10</f>
        <v>14236.548999999999</v>
      </c>
      <c r="D10" s="351">
        <f t="shared" si="3"/>
        <v>21602.42</v>
      </c>
      <c r="E10" s="351">
        <f t="shared" si="3"/>
        <v>30118.286</v>
      </c>
      <c r="F10" s="351">
        <f t="shared" si="3"/>
        <v>39184.489000000001</v>
      </c>
      <c r="G10" s="351">
        <f t="shared" si="3"/>
        <v>47409.237999999998</v>
      </c>
      <c r="H10" s="351">
        <f t="shared" si="3"/>
        <v>55757.17</v>
      </c>
      <c r="I10" s="351">
        <f t="shared" si="3"/>
        <v>62963.680999999997</v>
      </c>
      <c r="J10" s="351">
        <f t="shared" si="3"/>
        <v>70574.103999999992</v>
      </c>
      <c r="K10" s="351">
        <f t="shared" si="3"/>
        <v>80975.068999999989</v>
      </c>
      <c r="L10" s="351">
        <f t="shared" si="3"/>
        <v>90458.40399999998</v>
      </c>
      <c r="M10" s="351">
        <f t="shared" si="3"/>
        <v>96706.526999999973</v>
      </c>
    </row>
    <row r="11" spans="1:13" ht="14.4" customHeight="1" x14ac:dyDescent="0.3">
      <c r="A11" s="346"/>
      <c r="B11" s="346" t="s">
        <v>201</v>
      </c>
      <c r="C11" s="346">
        <f>COUNTIF(B7:M7,"&lt;&gt;")</f>
        <v>12</v>
      </c>
      <c r="D11" s="346"/>
      <c r="E11" s="346"/>
      <c r="F11" s="346"/>
      <c r="G11" s="346"/>
      <c r="H11" s="346"/>
      <c r="I11" s="346"/>
      <c r="J11" s="346"/>
      <c r="K11" s="346"/>
      <c r="L11" s="346"/>
      <c r="M11" s="346"/>
    </row>
    <row r="12" spans="1:13" ht="14.4" customHeight="1" x14ac:dyDescent="0.3">
      <c r="A12" s="346">
        <v>0</v>
      </c>
      <c r="B12" s="349">
        <f>IF(ISERROR(HI!F15),#REF!,HI!F15)</f>
        <v>0.46094334439099349</v>
      </c>
      <c r="C12" s="346"/>
      <c r="D12" s="346"/>
      <c r="E12" s="346"/>
      <c r="F12" s="346"/>
      <c r="G12" s="346"/>
      <c r="H12" s="346"/>
      <c r="I12" s="346"/>
      <c r="J12" s="346"/>
      <c r="K12" s="346"/>
      <c r="L12" s="346"/>
      <c r="M12" s="346"/>
    </row>
    <row r="13" spans="1:13" ht="14.4" customHeight="1" x14ac:dyDescent="0.3">
      <c r="A13" s="346">
        <v>1</v>
      </c>
      <c r="B13" s="349">
        <f>IF(ISERROR(HI!F15),#REF!,HI!F15)</f>
        <v>0.46094334439099349</v>
      </c>
      <c r="C13" s="346"/>
      <c r="D13" s="346"/>
      <c r="E13" s="346"/>
      <c r="F13" s="346"/>
      <c r="G13" s="346"/>
      <c r="H13" s="346"/>
      <c r="I13" s="346"/>
      <c r="J13" s="346"/>
      <c r="K13" s="346"/>
      <c r="L13" s="346"/>
      <c r="M13" s="346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6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69" bestFit="1" customWidth="1"/>
    <col min="2" max="2" width="12.77734375" style="69" bestFit="1" customWidth="1"/>
    <col min="3" max="3" width="13.6640625" style="69" bestFit="1" customWidth="1"/>
    <col min="4" max="15" width="7.77734375" style="69" bestFit="1" customWidth="1"/>
    <col min="16" max="16" width="8.88671875" style="69" customWidth="1"/>
    <col min="17" max="17" width="6.6640625" style="69" bestFit="1" customWidth="1"/>
    <col min="18" max="16384" width="8.88671875" style="69"/>
  </cols>
  <sheetData>
    <row r="1" spans="1:17" s="71" customFormat="1" ht="18.600000000000001" customHeight="1" thickBot="1" x14ac:dyDescent="0.4">
      <c r="A1" s="451" t="s">
        <v>299</v>
      </c>
      <c r="B1" s="451"/>
      <c r="C1" s="451"/>
      <c r="D1" s="451"/>
      <c r="E1" s="451"/>
      <c r="F1" s="451"/>
      <c r="G1" s="451"/>
      <c r="H1" s="440"/>
      <c r="I1" s="440"/>
      <c r="J1" s="440"/>
      <c r="K1" s="440"/>
      <c r="L1" s="440"/>
      <c r="M1" s="440"/>
      <c r="N1" s="440"/>
      <c r="O1" s="440"/>
      <c r="P1" s="440"/>
      <c r="Q1" s="440"/>
    </row>
    <row r="2" spans="1:17" s="71" customFormat="1" ht="14.4" customHeight="1" thickBot="1" x14ac:dyDescent="0.35">
      <c r="A2" s="580" t="s">
        <v>297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</row>
    <row r="3" spans="1:17" ht="14.4" customHeight="1" x14ac:dyDescent="0.3">
      <c r="A3" s="176"/>
      <c r="B3" s="452" t="s">
        <v>32</v>
      </c>
      <c r="C3" s="453"/>
      <c r="D3" s="453"/>
      <c r="E3" s="453"/>
      <c r="F3" s="453"/>
      <c r="G3" s="453"/>
      <c r="H3" s="453"/>
      <c r="I3" s="453"/>
      <c r="J3" s="453"/>
      <c r="K3" s="453"/>
      <c r="L3" s="453"/>
      <c r="M3" s="453"/>
      <c r="N3" s="453"/>
      <c r="O3" s="453"/>
      <c r="P3" s="60"/>
      <c r="Q3" s="62"/>
    </row>
    <row r="4" spans="1:17" ht="14.4" customHeight="1" x14ac:dyDescent="0.3">
      <c r="A4" s="177"/>
      <c r="B4" s="30" t="s">
        <v>33</v>
      </c>
      <c r="C4" s="61" t="s">
        <v>34</v>
      </c>
      <c r="D4" s="61" t="s">
        <v>35</v>
      </c>
      <c r="E4" s="61" t="s">
        <v>36</v>
      </c>
      <c r="F4" s="61" t="s">
        <v>37</v>
      </c>
      <c r="G4" s="61" t="s">
        <v>38</v>
      </c>
      <c r="H4" s="61" t="s">
        <v>39</v>
      </c>
      <c r="I4" s="61" t="s">
        <v>40</v>
      </c>
      <c r="J4" s="61" t="s">
        <v>41</v>
      </c>
      <c r="K4" s="61" t="s">
        <v>42</v>
      </c>
      <c r="L4" s="61" t="s">
        <v>43</v>
      </c>
      <c r="M4" s="61" t="s">
        <v>44</v>
      </c>
      <c r="N4" s="61" t="s">
        <v>45</v>
      </c>
      <c r="O4" s="61" t="s">
        <v>46</v>
      </c>
      <c r="P4" s="454" t="s">
        <v>6</v>
      </c>
      <c r="Q4" s="455"/>
    </row>
    <row r="5" spans="1:17" ht="14.4" customHeight="1" thickBot="1" x14ac:dyDescent="0.35">
      <c r="A5" s="178"/>
      <c r="B5" s="31" t="s">
        <v>47</v>
      </c>
      <c r="C5" s="32" t="s">
        <v>47</v>
      </c>
      <c r="D5" s="32" t="s">
        <v>48</v>
      </c>
      <c r="E5" s="32" t="s">
        <v>48</v>
      </c>
      <c r="F5" s="32" t="s">
        <v>48</v>
      </c>
      <c r="G5" s="32" t="s">
        <v>48</v>
      </c>
      <c r="H5" s="32" t="s">
        <v>48</v>
      </c>
      <c r="I5" s="32" t="s">
        <v>48</v>
      </c>
      <c r="J5" s="32" t="s">
        <v>48</v>
      </c>
      <c r="K5" s="32" t="s">
        <v>48</v>
      </c>
      <c r="L5" s="32" t="s">
        <v>48</v>
      </c>
      <c r="M5" s="32" t="s">
        <v>48</v>
      </c>
      <c r="N5" s="32" t="s">
        <v>48</v>
      </c>
      <c r="O5" s="32" t="s">
        <v>48</v>
      </c>
      <c r="P5" s="32" t="s">
        <v>48</v>
      </c>
      <c r="Q5" s="33" t="s">
        <v>49</v>
      </c>
    </row>
    <row r="6" spans="1:17" ht="14.4" customHeight="1" x14ac:dyDescent="0.3">
      <c r="A6" s="24" t="s">
        <v>50</v>
      </c>
      <c r="B6" s="73">
        <v>0</v>
      </c>
      <c r="C6" s="74">
        <v>0</v>
      </c>
      <c r="D6" s="74">
        <v>4.9406564584124654E-324</v>
      </c>
      <c r="E6" s="74">
        <v>4.9406564584124654E-324</v>
      </c>
      <c r="F6" s="74">
        <v>4.9406564584124654E-324</v>
      </c>
      <c r="G6" s="74">
        <v>4.9406564584124654E-324</v>
      </c>
      <c r="H6" s="74">
        <v>4.9406564584124654E-324</v>
      </c>
      <c r="I6" s="74">
        <v>4.9406564584124654E-324</v>
      </c>
      <c r="J6" s="74">
        <v>4.9406564584124654E-324</v>
      </c>
      <c r="K6" s="74">
        <v>4.9406564584124654E-324</v>
      </c>
      <c r="L6" s="74">
        <v>4.9406564584124654E-324</v>
      </c>
      <c r="M6" s="74">
        <v>4.9406564584124654E-324</v>
      </c>
      <c r="N6" s="74">
        <v>4.9406564584124654E-324</v>
      </c>
      <c r="O6" s="74">
        <v>4.9406564584124654E-324</v>
      </c>
      <c r="P6" s="75">
        <v>5.9287877500949585E-323</v>
      </c>
      <c r="Q6" s="310" t="s">
        <v>298</v>
      </c>
    </row>
    <row r="7" spans="1:17" ht="14.4" customHeight="1" x14ac:dyDescent="0.3">
      <c r="A7" s="25" t="s">
        <v>51</v>
      </c>
      <c r="B7" s="76">
        <v>199969.47207707301</v>
      </c>
      <c r="C7" s="77">
        <v>16664.122673089401</v>
      </c>
      <c r="D7" s="77">
        <v>20159.822909999999</v>
      </c>
      <c r="E7" s="77">
        <v>15002.01656</v>
      </c>
      <c r="F7" s="77">
        <v>15154.79516</v>
      </c>
      <c r="G7" s="77">
        <v>16778.472860000002</v>
      </c>
      <c r="H7" s="77">
        <v>17574.80501</v>
      </c>
      <c r="I7" s="77">
        <v>14582.14496</v>
      </c>
      <c r="J7" s="77">
        <v>18969.009580000002</v>
      </c>
      <c r="K7" s="77">
        <v>14894.86614</v>
      </c>
      <c r="L7" s="77">
        <v>17117.442319999998</v>
      </c>
      <c r="M7" s="77">
        <v>17285.535329999999</v>
      </c>
      <c r="N7" s="77">
        <v>17636.702140000001</v>
      </c>
      <c r="O7" s="77">
        <v>15048.321750000099</v>
      </c>
      <c r="P7" s="78">
        <v>200203.93471999999</v>
      </c>
      <c r="Q7" s="311">
        <v>1.0011724921830001</v>
      </c>
    </row>
    <row r="8" spans="1:17" ht="14.4" customHeight="1" x14ac:dyDescent="0.3">
      <c r="A8" s="25" t="s">
        <v>52</v>
      </c>
      <c r="B8" s="76">
        <v>1982.0356007400501</v>
      </c>
      <c r="C8" s="77">
        <v>165.16963339500401</v>
      </c>
      <c r="D8" s="77">
        <v>141.02699999999999</v>
      </c>
      <c r="E8" s="77">
        <v>147.42599999999999</v>
      </c>
      <c r="F8" s="77">
        <v>197.2</v>
      </c>
      <c r="G8" s="77">
        <v>145.65199999999999</v>
      </c>
      <c r="H8" s="77">
        <v>153.874</v>
      </c>
      <c r="I8" s="77">
        <v>132.81800000000001</v>
      </c>
      <c r="J8" s="77">
        <v>161.054</v>
      </c>
      <c r="K8" s="77">
        <v>133.26499999999999</v>
      </c>
      <c r="L8" s="77">
        <v>125.39400000000001</v>
      </c>
      <c r="M8" s="77">
        <v>130.73099999999999</v>
      </c>
      <c r="N8" s="77">
        <v>147.80199999999999</v>
      </c>
      <c r="O8" s="77">
        <v>105.451000000001</v>
      </c>
      <c r="P8" s="78">
        <v>1721.694</v>
      </c>
      <c r="Q8" s="311">
        <v>0.86864938215900001</v>
      </c>
    </row>
    <row r="9" spans="1:17" ht="14.4" customHeight="1" x14ac:dyDescent="0.3">
      <c r="A9" s="25" t="s">
        <v>53</v>
      </c>
      <c r="B9" s="76">
        <v>1971.1515422070499</v>
      </c>
      <c r="C9" s="77">
        <v>164.262628517254</v>
      </c>
      <c r="D9" s="77">
        <v>108.40599</v>
      </c>
      <c r="E9" s="77">
        <v>131.1371</v>
      </c>
      <c r="F9" s="77">
        <v>156.84581</v>
      </c>
      <c r="G9" s="77">
        <v>124.84107</v>
      </c>
      <c r="H9" s="77">
        <v>157.7654</v>
      </c>
      <c r="I9" s="77">
        <v>227.92124999999999</v>
      </c>
      <c r="J9" s="77">
        <v>126.00019</v>
      </c>
      <c r="K9" s="77">
        <v>186.51906</v>
      </c>
      <c r="L9" s="77">
        <v>149.12744000000001</v>
      </c>
      <c r="M9" s="77">
        <v>170.18847</v>
      </c>
      <c r="N9" s="77">
        <v>134.99986000000001</v>
      </c>
      <c r="O9" s="77">
        <v>127.75895000000099</v>
      </c>
      <c r="P9" s="78">
        <v>1801.5105900000001</v>
      </c>
      <c r="Q9" s="311">
        <v>0.91393814804399998</v>
      </c>
    </row>
    <row r="10" spans="1:17" ht="14.4" customHeight="1" x14ac:dyDescent="0.3">
      <c r="A10" s="25" t="s">
        <v>54</v>
      </c>
      <c r="B10" s="76">
        <v>1102.0601159595999</v>
      </c>
      <c r="C10" s="77">
        <v>91.838342996633003</v>
      </c>
      <c r="D10" s="77">
        <v>94.755089999999996</v>
      </c>
      <c r="E10" s="77">
        <v>78.204750000000004</v>
      </c>
      <c r="F10" s="77">
        <v>88.546949999999995</v>
      </c>
      <c r="G10" s="77">
        <v>87.150179999998997</v>
      </c>
      <c r="H10" s="77">
        <v>103.7577</v>
      </c>
      <c r="I10" s="77">
        <v>104.00408</v>
      </c>
      <c r="J10" s="77">
        <v>112.94044</v>
      </c>
      <c r="K10" s="77">
        <v>108.61037</v>
      </c>
      <c r="L10" s="77">
        <v>98.175889999999995</v>
      </c>
      <c r="M10" s="77">
        <v>96.344350000000006</v>
      </c>
      <c r="N10" s="77">
        <v>97.197659999999999</v>
      </c>
      <c r="O10" s="77">
        <v>265.461350000001</v>
      </c>
      <c r="P10" s="78">
        <v>1335.1488099999999</v>
      </c>
      <c r="Q10" s="311">
        <v>1.211502703586</v>
      </c>
    </row>
    <row r="11" spans="1:17" ht="14.4" customHeight="1" x14ac:dyDescent="0.3">
      <c r="A11" s="25" t="s">
        <v>55</v>
      </c>
      <c r="B11" s="76">
        <v>524.43918072132499</v>
      </c>
      <c r="C11" s="77">
        <v>43.703265060109999</v>
      </c>
      <c r="D11" s="77">
        <v>49.96378</v>
      </c>
      <c r="E11" s="77">
        <v>43.11139</v>
      </c>
      <c r="F11" s="77">
        <v>44.207729999999998</v>
      </c>
      <c r="G11" s="77">
        <v>41.911799999998998</v>
      </c>
      <c r="H11" s="77">
        <v>43.570169999999997</v>
      </c>
      <c r="I11" s="77">
        <v>42.530099999999997</v>
      </c>
      <c r="J11" s="77">
        <v>41.785200000000003</v>
      </c>
      <c r="K11" s="77">
        <v>43.463830000000002</v>
      </c>
      <c r="L11" s="77">
        <v>44.441049999999997</v>
      </c>
      <c r="M11" s="77">
        <v>65.289079999999998</v>
      </c>
      <c r="N11" s="77">
        <v>78.007850000000005</v>
      </c>
      <c r="O11" s="77">
        <v>50.50808</v>
      </c>
      <c r="P11" s="78">
        <v>588.79006000000004</v>
      </c>
      <c r="Q11" s="311">
        <v>1.122704179329</v>
      </c>
    </row>
    <row r="12" spans="1:17" ht="14.4" customHeight="1" x14ac:dyDescent="0.3">
      <c r="A12" s="25" t="s">
        <v>56</v>
      </c>
      <c r="B12" s="76">
        <v>226.75724994664799</v>
      </c>
      <c r="C12" s="77">
        <v>18.896437495554</v>
      </c>
      <c r="D12" s="77">
        <v>5.15144</v>
      </c>
      <c r="E12" s="77">
        <v>55.439109999999999</v>
      </c>
      <c r="F12" s="77">
        <v>0.15809999999999999</v>
      </c>
      <c r="G12" s="77">
        <v>2.3138999999999998</v>
      </c>
      <c r="H12" s="77">
        <v>18.77516</v>
      </c>
      <c r="I12" s="77">
        <v>194.78547</v>
      </c>
      <c r="J12" s="77">
        <v>12.01432</v>
      </c>
      <c r="K12" s="77">
        <v>1.8519300000000001</v>
      </c>
      <c r="L12" s="77">
        <v>184.35428999999999</v>
      </c>
      <c r="M12" s="77">
        <v>0.87997999999999998</v>
      </c>
      <c r="N12" s="77">
        <v>3.84145</v>
      </c>
      <c r="O12" s="77">
        <v>2.95858</v>
      </c>
      <c r="P12" s="78">
        <v>482.52373</v>
      </c>
      <c r="Q12" s="311">
        <v>2.127930772284</v>
      </c>
    </row>
    <row r="13" spans="1:17" ht="14.4" customHeight="1" x14ac:dyDescent="0.3">
      <c r="A13" s="25" t="s">
        <v>57</v>
      </c>
      <c r="B13" s="76">
        <v>142.50742077952501</v>
      </c>
      <c r="C13" s="77">
        <v>11.875618398293</v>
      </c>
      <c r="D13" s="77">
        <v>9.6503099999999993</v>
      </c>
      <c r="E13" s="77">
        <v>9.3192299999999992</v>
      </c>
      <c r="F13" s="77">
        <v>5.8022</v>
      </c>
      <c r="G13" s="77">
        <v>10.62762</v>
      </c>
      <c r="H13" s="77">
        <v>8.3530700000000007</v>
      </c>
      <c r="I13" s="77">
        <v>12.317460000000001</v>
      </c>
      <c r="J13" s="77">
        <v>12.8924</v>
      </c>
      <c r="K13" s="77">
        <v>13.370839999999999</v>
      </c>
      <c r="L13" s="77">
        <v>13.23305</v>
      </c>
      <c r="M13" s="77">
        <v>19.897760000000002</v>
      </c>
      <c r="N13" s="77">
        <v>14.75309</v>
      </c>
      <c r="O13" s="77">
        <v>25.548200000000001</v>
      </c>
      <c r="P13" s="78">
        <v>155.76523</v>
      </c>
      <c r="Q13" s="311">
        <v>1.0930324129640001</v>
      </c>
    </row>
    <row r="14" spans="1:17" ht="14.4" customHeight="1" x14ac:dyDescent="0.3">
      <c r="A14" s="25" t="s">
        <v>58</v>
      </c>
      <c r="B14" s="76">
        <v>3819.5173083325899</v>
      </c>
      <c r="C14" s="77">
        <v>318.29310902771601</v>
      </c>
      <c r="D14" s="77">
        <v>453.988</v>
      </c>
      <c r="E14" s="77">
        <v>387.613</v>
      </c>
      <c r="F14" s="77">
        <v>411.46800000000002</v>
      </c>
      <c r="G14" s="77">
        <v>277.322</v>
      </c>
      <c r="H14" s="77">
        <v>212.446</v>
      </c>
      <c r="I14" s="77">
        <v>230.465</v>
      </c>
      <c r="J14" s="77">
        <v>220.07300000000001</v>
      </c>
      <c r="K14" s="77">
        <v>208.64099999999999</v>
      </c>
      <c r="L14" s="77">
        <v>235.386</v>
      </c>
      <c r="M14" s="77">
        <v>303.346</v>
      </c>
      <c r="N14" s="77">
        <v>366.52</v>
      </c>
      <c r="O14" s="77">
        <v>406.82100000000202</v>
      </c>
      <c r="P14" s="78">
        <v>3714.0889999999999</v>
      </c>
      <c r="Q14" s="311">
        <v>0.97239747857600001</v>
      </c>
    </row>
    <row r="15" spans="1:17" ht="14.4" customHeight="1" x14ac:dyDescent="0.3">
      <c r="A15" s="25" t="s">
        <v>59</v>
      </c>
      <c r="B15" s="76">
        <v>4.9406564584124654E-324</v>
      </c>
      <c r="C15" s="77">
        <v>0</v>
      </c>
      <c r="D15" s="77">
        <v>4.9406564584124654E-324</v>
      </c>
      <c r="E15" s="77">
        <v>4.9406564584124654E-324</v>
      </c>
      <c r="F15" s="77">
        <v>4.9406564584124654E-324</v>
      </c>
      <c r="G15" s="77">
        <v>4.9406564584124654E-324</v>
      </c>
      <c r="H15" s="77">
        <v>4.9406564584124654E-324</v>
      </c>
      <c r="I15" s="77">
        <v>4.9406564584124654E-324</v>
      </c>
      <c r="J15" s="77">
        <v>4.9406564584124654E-324</v>
      </c>
      <c r="K15" s="77">
        <v>4.9406564584124654E-324</v>
      </c>
      <c r="L15" s="77">
        <v>4.9406564584124654E-324</v>
      </c>
      <c r="M15" s="77">
        <v>4.9406564584124654E-324</v>
      </c>
      <c r="N15" s="77">
        <v>4.9406564584124654E-324</v>
      </c>
      <c r="O15" s="77">
        <v>4.9406564584124654E-324</v>
      </c>
      <c r="P15" s="78">
        <v>5.9287877500949585E-323</v>
      </c>
      <c r="Q15" s="311" t="s">
        <v>298</v>
      </c>
    </row>
    <row r="16" spans="1:17" ht="14.4" customHeight="1" x14ac:dyDescent="0.3">
      <c r="A16" s="25" t="s">
        <v>60</v>
      </c>
      <c r="B16" s="76">
        <v>0</v>
      </c>
      <c r="C16" s="77">
        <v>0</v>
      </c>
      <c r="D16" s="77">
        <v>4.9406564584124654E-324</v>
      </c>
      <c r="E16" s="77">
        <v>4.9406564584124654E-324</v>
      </c>
      <c r="F16" s="77">
        <v>4.9406564584124654E-324</v>
      </c>
      <c r="G16" s="77">
        <v>4.9406564584124654E-324</v>
      </c>
      <c r="H16" s="77">
        <v>4.9406564584124654E-324</v>
      </c>
      <c r="I16" s="77">
        <v>4.9406564584124654E-324</v>
      </c>
      <c r="J16" s="77">
        <v>4.9406564584124654E-324</v>
      </c>
      <c r="K16" s="77">
        <v>4.9406564584124654E-324</v>
      </c>
      <c r="L16" s="77">
        <v>4.9406564584124654E-324</v>
      </c>
      <c r="M16" s="77">
        <v>4.9406564584124654E-324</v>
      </c>
      <c r="N16" s="77">
        <v>4.9406564584124654E-324</v>
      </c>
      <c r="O16" s="77">
        <v>4.9406564584124654E-324</v>
      </c>
      <c r="P16" s="78">
        <v>5.9287877500949585E-323</v>
      </c>
      <c r="Q16" s="311" t="s">
        <v>298</v>
      </c>
    </row>
    <row r="17" spans="1:17" ht="14.4" customHeight="1" x14ac:dyDescent="0.3">
      <c r="A17" s="25" t="s">
        <v>61</v>
      </c>
      <c r="B17" s="76">
        <v>2577.2306480379998</v>
      </c>
      <c r="C17" s="77">
        <v>214.769220669833</v>
      </c>
      <c r="D17" s="77">
        <v>6.3549199999999999</v>
      </c>
      <c r="E17" s="77">
        <v>67.168120000000002</v>
      </c>
      <c r="F17" s="77">
        <v>5.4691999999999998</v>
      </c>
      <c r="G17" s="77">
        <v>298.51389</v>
      </c>
      <c r="H17" s="77">
        <v>18.211970000000001</v>
      </c>
      <c r="I17" s="77">
        <v>412.00628999999998</v>
      </c>
      <c r="J17" s="77">
        <v>16.061240000000002</v>
      </c>
      <c r="K17" s="77">
        <v>17.960789999999999</v>
      </c>
      <c r="L17" s="77">
        <v>102.12264999999999</v>
      </c>
      <c r="M17" s="77">
        <v>526.00120000000004</v>
      </c>
      <c r="N17" s="77">
        <v>200.73145</v>
      </c>
      <c r="O17" s="77">
        <v>232.12229000000099</v>
      </c>
      <c r="P17" s="78">
        <v>1902.7240099999999</v>
      </c>
      <c r="Q17" s="311">
        <v>0.73828239294300002</v>
      </c>
    </row>
    <row r="18" spans="1:17" ht="14.4" customHeight="1" x14ac:dyDescent="0.3">
      <c r="A18" s="25" t="s">
        <v>62</v>
      </c>
      <c r="B18" s="76">
        <v>0</v>
      </c>
      <c r="C18" s="77">
        <v>0</v>
      </c>
      <c r="D18" s="77">
        <v>0.34599999999999997</v>
      </c>
      <c r="E18" s="77">
        <v>0.76600000000000001</v>
      </c>
      <c r="F18" s="77">
        <v>10.388</v>
      </c>
      <c r="G18" s="77">
        <v>9.063999999999</v>
      </c>
      <c r="H18" s="77">
        <v>1.873</v>
      </c>
      <c r="I18" s="77">
        <v>8.1430000000000007</v>
      </c>
      <c r="J18" s="77">
        <v>4.9406564584124654E-324</v>
      </c>
      <c r="K18" s="77">
        <v>4.9406564584124654E-324</v>
      </c>
      <c r="L18" s="77">
        <v>6.1379999999999999</v>
      </c>
      <c r="M18" s="77">
        <v>2.7490000000000001</v>
      </c>
      <c r="N18" s="77">
        <v>10.34</v>
      </c>
      <c r="O18" s="77">
        <v>11.941000000000001</v>
      </c>
      <c r="P18" s="78">
        <v>61.747999999999998</v>
      </c>
      <c r="Q18" s="311" t="s">
        <v>298</v>
      </c>
    </row>
    <row r="19" spans="1:17" ht="14.4" customHeight="1" x14ac:dyDescent="0.3">
      <c r="A19" s="25" t="s">
        <v>63</v>
      </c>
      <c r="B19" s="76">
        <v>5980.3281777760003</v>
      </c>
      <c r="C19" s="77">
        <v>498.36068148133302</v>
      </c>
      <c r="D19" s="77">
        <v>123.00263</v>
      </c>
      <c r="E19" s="77">
        <v>563.62798999999995</v>
      </c>
      <c r="F19" s="77">
        <v>411.62189999999998</v>
      </c>
      <c r="G19" s="77">
        <v>225.71511000000001</v>
      </c>
      <c r="H19" s="77">
        <v>347.23824000000002</v>
      </c>
      <c r="I19" s="77">
        <v>314.70469000000003</v>
      </c>
      <c r="J19" s="77">
        <v>122.93073</v>
      </c>
      <c r="K19" s="77">
        <v>496.74664000000001</v>
      </c>
      <c r="L19" s="77">
        <v>156.34349</v>
      </c>
      <c r="M19" s="77">
        <v>231.81353999999999</v>
      </c>
      <c r="N19" s="77">
        <v>230.24181999999999</v>
      </c>
      <c r="O19" s="77">
        <v>466.39784000000202</v>
      </c>
      <c r="P19" s="78">
        <v>3690.3846199999998</v>
      </c>
      <c r="Q19" s="311">
        <v>0.61708730863799999</v>
      </c>
    </row>
    <row r="20" spans="1:17" ht="14.4" customHeight="1" x14ac:dyDescent="0.3">
      <c r="A20" s="25" t="s">
        <v>64</v>
      </c>
      <c r="B20" s="76">
        <v>45968.990252281801</v>
      </c>
      <c r="C20" s="77">
        <v>3830.7491876901499</v>
      </c>
      <c r="D20" s="77">
        <v>3797.09249</v>
      </c>
      <c r="E20" s="77">
        <v>3613.0663300000001</v>
      </c>
      <c r="F20" s="77">
        <v>3892.1106100000002</v>
      </c>
      <c r="G20" s="77">
        <v>4022.5277099999898</v>
      </c>
      <c r="H20" s="77">
        <v>3797.7100700000001</v>
      </c>
      <c r="I20" s="77">
        <v>3815.9912199999999</v>
      </c>
      <c r="J20" s="77">
        <v>6106.79835</v>
      </c>
      <c r="K20" s="77">
        <v>4119.0631000000003</v>
      </c>
      <c r="L20" s="77">
        <v>4218.3283000000001</v>
      </c>
      <c r="M20" s="77">
        <v>3811.83916</v>
      </c>
      <c r="N20" s="77">
        <v>4851.3377499999997</v>
      </c>
      <c r="O20" s="77">
        <v>5092.6838500000304</v>
      </c>
      <c r="P20" s="78">
        <v>51138.548940000001</v>
      </c>
      <c r="Q20" s="311">
        <v>1.1124575210230001</v>
      </c>
    </row>
    <row r="21" spans="1:17" ht="14.4" customHeight="1" x14ac:dyDescent="0.3">
      <c r="A21" s="26" t="s">
        <v>65</v>
      </c>
      <c r="B21" s="76">
        <v>35075.999999998101</v>
      </c>
      <c r="C21" s="77">
        <v>2922.9999999998399</v>
      </c>
      <c r="D21" s="77">
        <v>2889.3539999999998</v>
      </c>
      <c r="E21" s="77">
        <v>2889.3530000000001</v>
      </c>
      <c r="F21" s="77">
        <v>2889.8560000000002</v>
      </c>
      <c r="G21" s="77">
        <v>2890.393</v>
      </c>
      <c r="H21" s="77">
        <v>2890.3919999999998</v>
      </c>
      <c r="I21" s="77">
        <v>2893.194</v>
      </c>
      <c r="J21" s="77">
        <v>2902.605</v>
      </c>
      <c r="K21" s="77">
        <v>2902.6030000000001</v>
      </c>
      <c r="L21" s="77">
        <v>2902.6030000000001</v>
      </c>
      <c r="M21" s="77">
        <v>2905.6640000000002</v>
      </c>
      <c r="N21" s="77">
        <v>2917.2350000000001</v>
      </c>
      <c r="O21" s="77">
        <v>2917.7570000000101</v>
      </c>
      <c r="P21" s="78">
        <v>34791.008999999998</v>
      </c>
      <c r="Q21" s="311">
        <v>0.99187504276399996</v>
      </c>
    </row>
    <row r="22" spans="1:17" ht="14.4" customHeight="1" x14ac:dyDescent="0.3">
      <c r="A22" s="25" t="s">
        <v>66</v>
      </c>
      <c r="B22" s="76">
        <v>0</v>
      </c>
      <c r="C22" s="77">
        <v>0</v>
      </c>
      <c r="D22" s="77">
        <v>4.9406564584124654E-324</v>
      </c>
      <c r="E22" s="77">
        <v>9.8729999999999993</v>
      </c>
      <c r="F22" s="77">
        <v>4.9406564584124654E-324</v>
      </c>
      <c r="G22" s="77">
        <v>4.9406564584124654E-324</v>
      </c>
      <c r="H22" s="77">
        <v>4.9406564584124654E-324</v>
      </c>
      <c r="I22" s="77">
        <v>4.9406564584124654E-324</v>
      </c>
      <c r="J22" s="77">
        <v>50.086559999999999</v>
      </c>
      <c r="K22" s="77">
        <v>19.965</v>
      </c>
      <c r="L22" s="77">
        <v>106.1417</v>
      </c>
      <c r="M22" s="77">
        <v>4.9406564584124654E-324</v>
      </c>
      <c r="N22" s="77">
        <v>-14.278</v>
      </c>
      <c r="O22" s="77">
        <v>14.862</v>
      </c>
      <c r="P22" s="78">
        <v>186.65026</v>
      </c>
      <c r="Q22" s="311" t="s">
        <v>298</v>
      </c>
    </row>
    <row r="23" spans="1:17" ht="14.4" customHeight="1" x14ac:dyDescent="0.3">
      <c r="A23" s="26" t="s">
        <v>67</v>
      </c>
      <c r="B23" s="76">
        <v>1.9762625833649862E-323</v>
      </c>
      <c r="C23" s="77">
        <v>0</v>
      </c>
      <c r="D23" s="77">
        <v>1.9762625833649862E-323</v>
      </c>
      <c r="E23" s="77">
        <v>1.9762625833649862E-323</v>
      </c>
      <c r="F23" s="77">
        <v>1.9762625833649862E-323</v>
      </c>
      <c r="G23" s="77">
        <v>1.9762625833649862E-323</v>
      </c>
      <c r="H23" s="77">
        <v>1.9762625833649862E-323</v>
      </c>
      <c r="I23" s="77">
        <v>1.9762625833649862E-323</v>
      </c>
      <c r="J23" s="77">
        <v>1.9762625833649862E-323</v>
      </c>
      <c r="K23" s="77">
        <v>1.9762625833649862E-323</v>
      </c>
      <c r="L23" s="77">
        <v>1.9762625833649862E-323</v>
      </c>
      <c r="M23" s="77">
        <v>1.9762625833649862E-323</v>
      </c>
      <c r="N23" s="77">
        <v>1.9762625833649862E-323</v>
      </c>
      <c r="O23" s="77">
        <v>1.9762625833649862E-323</v>
      </c>
      <c r="P23" s="78">
        <v>2.3715151000379834E-322</v>
      </c>
      <c r="Q23" s="311" t="s">
        <v>298</v>
      </c>
    </row>
    <row r="24" spans="1:17" ht="14.4" customHeight="1" x14ac:dyDescent="0.3">
      <c r="A24" s="26" t="s">
        <v>68</v>
      </c>
      <c r="B24" s="76">
        <v>5.8207660913467401E-11</v>
      </c>
      <c r="C24" s="77">
        <v>3.6379788070917101E-12</v>
      </c>
      <c r="D24" s="77">
        <v>-3.6379788070917101E-12</v>
      </c>
      <c r="E24" s="77">
        <v>3.8720000000030002</v>
      </c>
      <c r="F24" s="77">
        <v>27.236000000000001</v>
      </c>
      <c r="G24" s="77">
        <v>12.615000000001</v>
      </c>
      <c r="H24" s="77">
        <v>5.9244000000070001</v>
      </c>
      <c r="I24" s="77">
        <v>17.641999999999001</v>
      </c>
      <c r="J24" s="77">
        <v>5.295000000001</v>
      </c>
      <c r="K24" s="77">
        <v>1.218930000002</v>
      </c>
      <c r="L24" s="77">
        <v>1614.7692999999999</v>
      </c>
      <c r="M24" s="77">
        <v>17.478169999997998</v>
      </c>
      <c r="N24" s="77">
        <v>15.484999999999999</v>
      </c>
      <c r="O24" s="77">
        <v>-707.75475000000699</v>
      </c>
      <c r="P24" s="78">
        <v>1013.7810500000101</v>
      </c>
      <c r="Q24" s="311">
        <v>0</v>
      </c>
    </row>
    <row r="25" spans="1:17" ht="14.4" customHeight="1" x14ac:dyDescent="0.3">
      <c r="A25" s="27" t="s">
        <v>69</v>
      </c>
      <c r="B25" s="79">
        <v>299340.48957385402</v>
      </c>
      <c r="C25" s="80">
        <v>24945.040797821199</v>
      </c>
      <c r="D25" s="80">
        <v>27838.914560000001</v>
      </c>
      <c r="E25" s="80">
        <v>23001.993579999998</v>
      </c>
      <c r="F25" s="80">
        <v>23295.70566</v>
      </c>
      <c r="G25" s="80">
        <v>24927.120139999999</v>
      </c>
      <c r="H25" s="80">
        <v>25334.696189999999</v>
      </c>
      <c r="I25" s="80">
        <v>22988.667519999999</v>
      </c>
      <c r="J25" s="80">
        <v>28859.546009999998</v>
      </c>
      <c r="K25" s="80">
        <v>23148.145629999999</v>
      </c>
      <c r="L25" s="80">
        <v>27074.000479999999</v>
      </c>
      <c r="M25" s="80">
        <v>25567.75704</v>
      </c>
      <c r="N25" s="80">
        <v>26690.91707</v>
      </c>
      <c r="O25" s="80">
        <v>24060.838140000102</v>
      </c>
      <c r="P25" s="81">
        <v>302788.30202</v>
      </c>
      <c r="Q25" s="312">
        <v>1.011518029021</v>
      </c>
    </row>
    <row r="26" spans="1:17" ht="14.4" customHeight="1" x14ac:dyDescent="0.3">
      <c r="A26" s="25" t="s">
        <v>70</v>
      </c>
      <c r="B26" s="76">
        <v>9049.9258705087595</v>
      </c>
      <c r="C26" s="77">
        <v>754.16048920906303</v>
      </c>
      <c r="D26" s="77">
        <v>705.41138999999998</v>
      </c>
      <c r="E26" s="77">
        <v>627.30933000000005</v>
      </c>
      <c r="F26" s="77">
        <v>657.81706999999994</v>
      </c>
      <c r="G26" s="77">
        <v>698.15548000000001</v>
      </c>
      <c r="H26" s="77">
        <v>660.54119000000003</v>
      </c>
      <c r="I26" s="77">
        <v>888.67719999999997</v>
      </c>
      <c r="J26" s="77">
        <v>976.74114999999995</v>
      </c>
      <c r="K26" s="77">
        <v>684.29795000000001</v>
      </c>
      <c r="L26" s="77">
        <v>708.80314999999996</v>
      </c>
      <c r="M26" s="77">
        <v>737.93050000000005</v>
      </c>
      <c r="N26" s="77">
        <v>627.33492999999999</v>
      </c>
      <c r="O26" s="77">
        <v>1003.25177</v>
      </c>
      <c r="P26" s="78">
        <v>8976.2711099999997</v>
      </c>
      <c r="Q26" s="311">
        <v>0.99186128576400001</v>
      </c>
    </row>
    <row r="27" spans="1:17" ht="14.4" customHeight="1" x14ac:dyDescent="0.3">
      <c r="A27" s="28" t="s">
        <v>71</v>
      </c>
      <c r="B27" s="79">
        <v>308390.41544436303</v>
      </c>
      <c r="C27" s="80">
        <v>25699.201287030199</v>
      </c>
      <c r="D27" s="80">
        <v>28544.325949999999</v>
      </c>
      <c r="E27" s="80">
        <v>23629.302909999999</v>
      </c>
      <c r="F27" s="80">
        <v>23953.522730000001</v>
      </c>
      <c r="G27" s="80">
        <v>25625.27562</v>
      </c>
      <c r="H27" s="80">
        <v>25995.237379999999</v>
      </c>
      <c r="I27" s="80">
        <v>23877.344720000001</v>
      </c>
      <c r="J27" s="80">
        <v>29836.28716</v>
      </c>
      <c r="K27" s="80">
        <v>23832.443579999999</v>
      </c>
      <c r="L27" s="80">
        <v>27782.803629999999</v>
      </c>
      <c r="M27" s="80">
        <v>26305.687539999999</v>
      </c>
      <c r="N27" s="80">
        <v>27318.252</v>
      </c>
      <c r="O27" s="80">
        <v>25064.089910000101</v>
      </c>
      <c r="P27" s="81">
        <v>311764.57312999998</v>
      </c>
      <c r="Q27" s="312">
        <v>1.0109411885599999</v>
      </c>
    </row>
    <row r="28" spans="1:17" ht="14.4" customHeight="1" x14ac:dyDescent="0.3">
      <c r="A28" s="26" t="s">
        <v>72</v>
      </c>
      <c r="B28" s="76">
        <v>6.1810596903699997</v>
      </c>
      <c r="C28" s="77">
        <v>0.51508830753000001</v>
      </c>
      <c r="D28" s="77">
        <v>1.643</v>
      </c>
      <c r="E28" s="77">
        <v>0.32286999999999999</v>
      </c>
      <c r="F28" s="77">
        <v>0.18975</v>
      </c>
      <c r="G28" s="77">
        <v>1.2351641146031164E-322</v>
      </c>
      <c r="H28" s="77">
        <v>0.31280000000000002</v>
      </c>
      <c r="I28" s="77">
        <v>1.2351641146031164E-322</v>
      </c>
      <c r="J28" s="77">
        <v>9.7519999999999996E-2</v>
      </c>
      <c r="K28" s="77">
        <v>0.15875</v>
      </c>
      <c r="L28" s="77">
        <v>1.2351641146031164E-322</v>
      </c>
      <c r="M28" s="77">
        <v>1.2351641146031164E-322</v>
      </c>
      <c r="N28" s="77">
        <v>0.25</v>
      </c>
      <c r="O28" s="77">
        <v>0.46300000000000002</v>
      </c>
      <c r="P28" s="78">
        <v>3.4376899999999999</v>
      </c>
      <c r="Q28" s="311">
        <v>0.556165151641</v>
      </c>
    </row>
    <row r="29" spans="1:17" ht="14.4" customHeight="1" x14ac:dyDescent="0.3">
      <c r="A29" s="26" t="s">
        <v>73</v>
      </c>
      <c r="B29" s="76">
        <v>9.8813129168249309E-324</v>
      </c>
      <c r="C29" s="77">
        <v>0</v>
      </c>
      <c r="D29" s="77">
        <v>9.8813129168249309E-324</v>
      </c>
      <c r="E29" s="77">
        <v>9.8813129168249309E-324</v>
      </c>
      <c r="F29" s="77">
        <v>9.8813129168249309E-324</v>
      </c>
      <c r="G29" s="77">
        <v>9.8813129168249309E-324</v>
      </c>
      <c r="H29" s="77">
        <v>9.8813129168249309E-324</v>
      </c>
      <c r="I29" s="77">
        <v>9.8813129168249309E-324</v>
      </c>
      <c r="J29" s="77">
        <v>9.8813129168249309E-324</v>
      </c>
      <c r="K29" s="77">
        <v>9.8813129168249309E-324</v>
      </c>
      <c r="L29" s="77">
        <v>9.8813129168249309E-324</v>
      </c>
      <c r="M29" s="77">
        <v>9.8813129168249309E-324</v>
      </c>
      <c r="N29" s="77">
        <v>9.8813129168249309E-324</v>
      </c>
      <c r="O29" s="77">
        <v>9.8813129168249309E-324</v>
      </c>
      <c r="P29" s="78">
        <v>1.1857575500189917E-322</v>
      </c>
      <c r="Q29" s="311" t="s">
        <v>298</v>
      </c>
    </row>
    <row r="30" spans="1:17" ht="14.4" customHeight="1" x14ac:dyDescent="0.3">
      <c r="A30" s="26" t="s">
        <v>74</v>
      </c>
      <c r="B30" s="76">
        <v>4.9406564584124654E-323</v>
      </c>
      <c r="C30" s="77">
        <v>0</v>
      </c>
      <c r="D30" s="77">
        <v>4.9406564584124654E-323</v>
      </c>
      <c r="E30" s="77">
        <v>4.9406564584124654E-323</v>
      </c>
      <c r="F30" s="77">
        <v>4.9406564584124654E-323</v>
      </c>
      <c r="G30" s="77">
        <v>4.9406564584124654E-323</v>
      </c>
      <c r="H30" s="77">
        <v>4.9406564584124654E-323</v>
      </c>
      <c r="I30" s="77">
        <v>4.9406564584124654E-323</v>
      </c>
      <c r="J30" s="77">
        <v>4.9406564584124654E-323</v>
      </c>
      <c r="K30" s="77">
        <v>4.9406564584124654E-323</v>
      </c>
      <c r="L30" s="77">
        <v>4.9406564584124654E-323</v>
      </c>
      <c r="M30" s="77">
        <v>4.9406564584124654E-323</v>
      </c>
      <c r="N30" s="77">
        <v>4.9406564584124654E-323</v>
      </c>
      <c r="O30" s="77">
        <v>4.9406564584124654E-323</v>
      </c>
      <c r="P30" s="78">
        <v>5.9287877500949585E-322</v>
      </c>
      <c r="Q30" s="311">
        <v>10</v>
      </c>
    </row>
    <row r="31" spans="1:17" ht="14.4" customHeight="1" thickBot="1" x14ac:dyDescent="0.35">
      <c r="A31" s="29" t="s">
        <v>75</v>
      </c>
      <c r="B31" s="82">
        <v>1.9762625833649862E-323</v>
      </c>
      <c r="C31" s="83">
        <v>0</v>
      </c>
      <c r="D31" s="83">
        <v>2.4703282292062327E-323</v>
      </c>
      <c r="E31" s="83">
        <v>2.8719999999999999</v>
      </c>
      <c r="F31" s="83">
        <v>1.133</v>
      </c>
      <c r="G31" s="83">
        <v>1.615</v>
      </c>
      <c r="H31" s="83">
        <v>0.41399999999999998</v>
      </c>
      <c r="I31" s="83">
        <v>2.5459999999999998</v>
      </c>
      <c r="J31" s="83">
        <v>3.395</v>
      </c>
      <c r="K31" s="83">
        <v>1.139</v>
      </c>
      <c r="L31" s="83">
        <v>1.0349999999999999</v>
      </c>
      <c r="M31" s="83">
        <v>1.139</v>
      </c>
      <c r="N31" s="83">
        <v>0.98499999999999999</v>
      </c>
      <c r="O31" s="83">
        <v>2.206</v>
      </c>
      <c r="P31" s="84">
        <v>18.478999999999999</v>
      </c>
      <c r="Q31" s="313" t="s">
        <v>298</v>
      </c>
    </row>
    <row r="32" spans="1:17" ht="14.4" customHeight="1" x14ac:dyDescent="0.3">
      <c r="A32" s="456" t="s">
        <v>76</v>
      </c>
      <c r="B32" s="450"/>
      <c r="C32" s="450"/>
      <c r="D32" s="450"/>
      <c r="E32" s="450"/>
      <c r="F32" s="450"/>
      <c r="G32" s="450"/>
      <c r="H32" s="450"/>
      <c r="I32" s="450"/>
      <c r="J32" s="450"/>
      <c r="K32" s="450"/>
      <c r="L32" s="450"/>
      <c r="M32" s="450"/>
      <c r="N32" s="450"/>
      <c r="O32" s="450"/>
      <c r="P32" s="450"/>
      <c r="Q32" s="450"/>
    </row>
    <row r="33" spans="1:17" ht="14.4" customHeight="1" x14ac:dyDescent="0.3">
      <c r="A33" s="450"/>
      <c r="B33" s="450"/>
      <c r="C33" s="450"/>
      <c r="D33" s="450"/>
      <c r="E33" s="450"/>
      <c r="F33" s="450"/>
      <c r="G33" s="450"/>
      <c r="H33" s="450"/>
      <c r="I33" s="450"/>
      <c r="J33" s="450"/>
      <c r="K33" s="450"/>
      <c r="L33" s="450"/>
      <c r="M33" s="450"/>
      <c r="N33" s="450"/>
      <c r="O33" s="450"/>
      <c r="P33" s="450"/>
      <c r="Q33" s="450"/>
    </row>
    <row r="34" spans="1:17" ht="14.4" customHeight="1" x14ac:dyDescent="0.3">
      <c r="A34" s="456" t="s">
        <v>77</v>
      </c>
      <c r="B34" s="450"/>
      <c r="C34" s="450"/>
      <c r="D34" s="450"/>
      <c r="E34" s="450"/>
      <c r="F34" s="450"/>
      <c r="G34" s="450"/>
      <c r="H34" s="450"/>
      <c r="I34" s="450"/>
      <c r="J34" s="450"/>
      <c r="K34" s="450"/>
      <c r="L34" s="450"/>
      <c r="M34" s="450"/>
      <c r="N34" s="450"/>
      <c r="O34" s="450"/>
      <c r="P34" s="450"/>
      <c r="Q34" s="450"/>
    </row>
    <row r="35" spans="1:17" ht="14.4" customHeight="1" x14ac:dyDescent="0.3">
      <c r="A35" s="450"/>
      <c r="B35" s="450"/>
      <c r="C35" s="450"/>
      <c r="D35" s="450"/>
      <c r="E35" s="450"/>
      <c r="F35" s="450"/>
      <c r="G35" s="450"/>
      <c r="H35" s="450"/>
      <c r="I35" s="450"/>
      <c r="J35" s="450"/>
      <c r="K35" s="450"/>
      <c r="L35" s="450"/>
      <c r="M35" s="450"/>
      <c r="N35" s="450"/>
      <c r="O35" s="450"/>
      <c r="P35" s="450"/>
      <c r="Q35" s="450"/>
    </row>
    <row r="36" spans="1:17" ht="14.4" customHeight="1" x14ac:dyDescent="0.3">
      <c r="A36" s="65"/>
      <c r="B36" s="65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450"/>
      <c r="Q36" s="450"/>
    </row>
  </sheetData>
  <autoFilter ref="A5:A31"/>
  <mergeCells count="6">
    <mergeCell ref="P36:Q36"/>
    <mergeCell ref="A1:Q1"/>
    <mergeCell ref="B3:O3"/>
    <mergeCell ref="P4:Q4"/>
    <mergeCell ref="A32:Q33"/>
    <mergeCell ref="A34:Q35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76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69" customWidth="1"/>
    <col min="2" max="11" width="10" style="69" customWidth="1"/>
    <col min="12" max="16384" width="8.88671875" style="69"/>
  </cols>
  <sheetData>
    <row r="1" spans="1:11" s="85" customFormat="1" ht="18.600000000000001" customHeight="1" thickBot="1" x14ac:dyDescent="0.4">
      <c r="A1" s="451" t="s">
        <v>78</v>
      </c>
      <c r="B1" s="451"/>
      <c r="C1" s="451"/>
      <c r="D1" s="451"/>
      <c r="E1" s="451"/>
      <c r="F1" s="451"/>
      <c r="G1" s="451"/>
      <c r="H1" s="457"/>
      <c r="I1" s="457"/>
      <c r="J1" s="457"/>
      <c r="K1" s="457"/>
    </row>
    <row r="2" spans="1:11" s="85" customFormat="1" ht="14.4" customHeight="1" thickBot="1" x14ac:dyDescent="0.35">
      <c r="A2" s="580" t="s">
        <v>297</v>
      </c>
      <c r="B2" s="86"/>
      <c r="C2" s="86"/>
      <c r="D2" s="86"/>
      <c r="E2" s="86"/>
      <c r="F2" s="86"/>
      <c r="G2" s="86"/>
      <c r="H2" s="86"/>
      <c r="I2" s="86"/>
      <c r="J2" s="86"/>
      <c r="K2" s="86"/>
    </row>
    <row r="3" spans="1:11" ht="14.4" customHeight="1" x14ac:dyDescent="0.3">
      <c r="A3" s="176"/>
      <c r="B3" s="452" t="s">
        <v>79</v>
      </c>
      <c r="C3" s="453"/>
      <c r="D3" s="453"/>
      <c r="E3" s="453"/>
      <c r="F3" s="460" t="s">
        <v>80</v>
      </c>
      <c r="G3" s="453"/>
      <c r="H3" s="453"/>
      <c r="I3" s="453"/>
      <c r="J3" s="453"/>
      <c r="K3" s="461"/>
    </row>
    <row r="4" spans="1:11" ht="14.4" customHeight="1" x14ac:dyDescent="0.3">
      <c r="A4" s="177"/>
      <c r="B4" s="458"/>
      <c r="C4" s="459"/>
      <c r="D4" s="459"/>
      <c r="E4" s="459"/>
      <c r="F4" s="462" t="s">
        <v>213</v>
      </c>
      <c r="G4" s="464" t="s">
        <v>81</v>
      </c>
      <c r="H4" s="63" t="s">
        <v>277</v>
      </c>
      <c r="I4" s="462" t="s">
        <v>82</v>
      </c>
      <c r="J4" s="464" t="s">
        <v>83</v>
      </c>
      <c r="K4" s="465" t="s">
        <v>84</v>
      </c>
    </row>
    <row r="5" spans="1:11" ht="42" thickBot="1" x14ac:dyDescent="0.35">
      <c r="A5" s="178"/>
      <c r="B5" s="34" t="s">
        <v>214</v>
      </c>
      <c r="C5" s="35" t="s">
        <v>85</v>
      </c>
      <c r="D5" s="36" t="s">
        <v>86</v>
      </c>
      <c r="E5" s="36" t="s">
        <v>87</v>
      </c>
      <c r="F5" s="463"/>
      <c r="G5" s="463"/>
      <c r="H5" s="35" t="s">
        <v>88</v>
      </c>
      <c r="I5" s="463"/>
      <c r="J5" s="463"/>
      <c r="K5" s="466"/>
    </row>
    <row r="6" spans="1:11" ht="14.4" customHeight="1" thickBot="1" x14ac:dyDescent="0.35">
      <c r="A6" s="592" t="s">
        <v>300</v>
      </c>
      <c r="B6" s="581">
        <v>286794.61104176397</v>
      </c>
      <c r="C6" s="581">
        <v>310462.63624000002</v>
      </c>
      <c r="D6" s="581">
        <v>23668.025198236101</v>
      </c>
      <c r="E6" s="582">
        <v>1.0825260457720001</v>
      </c>
      <c r="F6" s="581">
        <v>299340.48957385402</v>
      </c>
      <c r="G6" s="581">
        <v>299340.48957385402</v>
      </c>
      <c r="H6" s="583">
        <v>24060.838140000102</v>
      </c>
      <c r="I6" s="581">
        <v>302788.30202</v>
      </c>
      <c r="J6" s="581">
        <v>3447.8124461461598</v>
      </c>
      <c r="K6" s="582">
        <v>1.011518029021</v>
      </c>
    </row>
    <row r="7" spans="1:11" ht="14.4" customHeight="1" thickBot="1" x14ac:dyDescent="0.35">
      <c r="A7" s="593" t="s">
        <v>301</v>
      </c>
      <c r="B7" s="581">
        <v>193034.79579715099</v>
      </c>
      <c r="C7" s="581">
        <v>201259.20916999999</v>
      </c>
      <c r="D7" s="581">
        <v>8224.4133728486795</v>
      </c>
      <c r="E7" s="582">
        <v>1.042605859419</v>
      </c>
      <c r="F7" s="581">
        <v>209737.94049576001</v>
      </c>
      <c r="G7" s="581">
        <v>209737.94049576001</v>
      </c>
      <c r="H7" s="583">
        <v>16035.0349100001</v>
      </c>
      <c r="I7" s="581">
        <v>210021.93585000001</v>
      </c>
      <c r="J7" s="581">
        <v>283.995354240062</v>
      </c>
      <c r="K7" s="582">
        <v>1.0013540485500001</v>
      </c>
    </row>
    <row r="8" spans="1:11" ht="14.4" customHeight="1" thickBot="1" x14ac:dyDescent="0.35">
      <c r="A8" s="594" t="s">
        <v>302</v>
      </c>
      <c r="B8" s="581">
        <v>189296.79610221999</v>
      </c>
      <c r="C8" s="581">
        <v>197529.29717000001</v>
      </c>
      <c r="D8" s="581">
        <v>8232.5010677794307</v>
      </c>
      <c r="E8" s="582">
        <v>1.043489912334</v>
      </c>
      <c r="F8" s="581">
        <v>205918.42318742699</v>
      </c>
      <c r="G8" s="581">
        <v>205918.42318742699</v>
      </c>
      <c r="H8" s="583">
        <v>15628.2139100001</v>
      </c>
      <c r="I8" s="581">
        <v>206307.84685</v>
      </c>
      <c r="J8" s="581">
        <v>389.42366257263302</v>
      </c>
      <c r="K8" s="582">
        <v>1.0018911550330001</v>
      </c>
    </row>
    <row r="9" spans="1:11" ht="14.4" customHeight="1" thickBot="1" x14ac:dyDescent="0.35">
      <c r="A9" s="595" t="s">
        <v>303</v>
      </c>
      <c r="B9" s="584">
        <v>4.9406564584124654E-324</v>
      </c>
      <c r="C9" s="584">
        <v>4.9406564584124654E-324</v>
      </c>
      <c r="D9" s="584">
        <v>0</v>
      </c>
      <c r="E9" s="585">
        <v>1</v>
      </c>
      <c r="F9" s="584">
        <v>0</v>
      </c>
      <c r="G9" s="584">
        <v>0</v>
      </c>
      <c r="H9" s="586">
        <v>4.9406564584124654E-324</v>
      </c>
      <c r="I9" s="584">
        <v>7.1000000000000002E-4</v>
      </c>
      <c r="J9" s="584">
        <v>7.1000000000000002E-4</v>
      </c>
      <c r="K9" s="587" t="s">
        <v>298</v>
      </c>
    </row>
    <row r="10" spans="1:11" ht="14.4" customHeight="1" thickBot="1" x14ac:dyDescent="0.35">
      <c r="A10" s="596" t="s">
        <v>304</v>
      </c>
      <c r="B10" s="581">
        <v>4.9406564584124654E-324</v>
      </c>
      <c r="C10" s="581">
        <v>4.9406564584124654E-324</v>
      </c>
      <c r="D10" s="581">
        <v>0</v>
      </c>
      <c r="E10" s="582">
        <v>1</v>
      </c>
      <c r="F10" s="581">
        <v>0</v>
      </c>
      <c r="G10" s="581">
        <v>0</v>
      </c>
      <c r="H10" s="583">
        <v>4.9406564584124654E-324</v>
      </c>
      <c r="I10" s="581">
        <v>7.1000000000000002E-4</v>
      </c>
      <c r="J10" s="581">
        <v>7.1000000000000002E-4</v>
      </c>
      <c r="K10" s="588" t="s">
        <v>298</v>
      </c>
    </row>
    <row r="11" spans="1:11" ht="14.4" customHeight="1" thickBot="1" x14ac:dyDescent="0.35">
      <c r="A11" s="595" t="s">
        <v>305</v>
      </c>
      <c r="B11" s="584">
        <v>183478.403202552</v>
      </c>
      <c r="C11" s="584">
        <v>190163.25197000001</v>
      </c>
      <c r="D11" s="584">
        <v>6684.8487674474</v>
      </c>
      <c r="E11" s="585">
        <v>1.036433981606</v>
      </c>
      <c r="F11" s="584">
        <v>199969.47207707301</v>
      </c>
      <c r="G11" s="584">
        <v>199969.47207707301</v>
      </c>
      <c r="H11" s="586">
        <v>15048.321750000099</v>
      </c>
      <c r="I11" s="584">
        <v>200203.93471999999</v>
      </c>
      <c r="J11" s="584">
        <v>234.46264292683901</v>
      </c>
      <c r="K11" s="585">
        <v>1.0011724921830001</v>
      </c>
    </row>
    <row r="12" spans="1:11" ht="14.4" customHeight="1" thickBot="1" x14ac:dyDescent="0.35">
      <c r="A12" s="596" t="s">
        <v>306</v>
      </c>
      <c r="B12" s="581">
        <v>63900.243392492201</v>
      </c>
      <c r="C12" s="581">
        <v>68378.193859999999</v>
      </c>
      <c r="D12" s="581">
        <v>4477.9504675077796</v>
      </c>
      <c r="E12" s="582">
        <v>1.0700772051830001</v>
      </c>
      <c r="F12" s="581">
        <v>61966.831770953999</v>
      </c>
      <c r="G12" s="581">
        <v>61966.831770953999</v>
      </c>
      <c r="H12" s="583">
        <v>5253.6355200000298</v>
      </c>
      <c r="I12" s="581">
        <v>62578.936099999999</v>
      </c>
      <c r="J12" s="581">
        <v>612.10432904603704</v>
      </c>
      <c r="K12" s="582">
        <v>1.0098779348810001</v>
      </c>
    </row>
    <row r="13" spans="1:11" ht="14.4" customHeight="1" thickBot="1" x14ac:dyDescent="0.35">
      <c r="A13" s="596" t="s">
        <v>307</v>
      </c>
      <c r="B13" s="581">
        <v>230.16668614139701</v>
      </c>
      <c r="C13" s="581">
        <v>313.06011000000001</v>
      </c>
      <c r="D13" s="581">
        <v>82.893423858603001</v>
      </c>
      <c r="E13" s="582">
        <v>1.360145185423</v>
      </c>
      <c r="F13" s="581">
        <v>318.42113976574899</v>
      </c>
      <c r="G13" s="581">
        <v>318.42113976574899</v>
      </c>
      <c r="H13" s="583">
        <v>14.881500000000001</v>
      </c>
      <c r="I13" s="581">
        <v>283.63288</v>
      </c>
      <c r="J13" s="581">
        <v>-34.788259765748997</v>
      </c>
      <c r="K13" s="582">
        <v>0.89074764385500005</v>
      </c>
    </row>
    <row r="14" spans="1:11" ht="14.4" customHeight="1" thickBot="1" x14ac:dyDescent="0.35">
      <c r="A14" s="596" t="s">
        <v>308</v>
      </c>
      <c r="B14" s="581">
        <v>28.000078314082</v>
      </c>
      <c r="C14" s="581">
        <v>4.9406564584124654E-324</v>
      </c>
      <c r="D14" s="581">
        <v>-28.000078314082</v>
      </c>
      <c r="E14" s="582">
        <v>0</v>
      </c>
      <c r="F14" s="581">
        <v>0</v>
      </c>
      <c r="G14" s="581">
        <v>0</v>
      </c>
      <c r="H14" s="583">
        <v>7.0377000000000001</v>
      </c>
      <c r="I14" s="581">
        <v>9.8527799999999992</v>
      </c>
      <c r="J14" s="581">
        <v>9.8527799999999992</v>
      </c>
      <c r="K14" s="588" t="s">
        <v>298</v>
      </c>
    </row>
    <row r="15" spans="1:11" ht="14.4" customHeight="1" thickBot="1" x14ac:dyDescent="0.35">
      <c r="A15" s="596" t="s">
        <v>309</v>
      </c>
      <c r="B15" s="581">
        <v>4.9406564584124654E-324</v>
      </c>
      <c r="C15" s="581">
        <v>0.91688999999999998</v>
      </c>
      <c r="D15" s="581">
        <v>0.91688999999999998</v>
      </c>
      <c r="E15" s="588" t="s">
        <v>310</v>
      </c>
      <c r="F15" s="581">
        <v>0</v>
      </c>
      <c r="G15" s="581">
        <v>0</v>
      </c>
      <c r="H15" s="583">
        <v>4.9406564584124654E-324</v>
      </c>
      <c r="I15" s="581">
        <v>5.9287877500949585E-323</v>
      </c>
      <c r="J15" s="581">
        <v>5.9287877500949585E-323</v>
      </c>
      <c r="K15" s="588" t="s">
        <v>298</v>
      </c>
    </row>
    <row r="16" spans="1:11" ht="14.4" customHeight="1" thickBot="1" x14ac:dyDescent="0.35">
      <c r="A16" s="596" t="s">
        <v>311</v>
      </c>
      <c r="B16" s="581">
        <v>331.16668006007001</v>
      </c>
      <c r="C16" s="581">
        <v>348.01925</v>
      </c>
      <c r="D16" s="581">
        <v>16.852569939929001</v>
      </c>
      <c r="E16" s="582">
        <v>1.0508884829139999</v>
      </c>
      <c r="F16" s="581">
        <v>321.00507592446201</v>
      </c>
      <c r="G16" s="581">
        <v>321.00507592446201</v>
      </c>
      <c r="H16" s="583">
        <v>33.501330000000003</v>
      </c>
      <c r="I16" s="581">
        <v>276.20186999999999</v>
      </c>
      <c r="J16" s="581">
        <v>-44.803205924460997</v>
      </c>
      <c r="K16" s="582">
        <v>0.860428356793</v>
      </c>
    </row>
    <row r="17" spans="1:11" ht="14.4" customHeight="1" thickBot="1" x14ac:dyDescent="0.35">
      <c r="A17" s="596" t="s">
        <v>312</v>
      </c>
      <c r="B17" s="581">
        <v>7.8333295283459998</v>
      </c>
      <c r="C17" s="581">
        <v>18.374700000000001</v>
      </c>
      <c r="D17" s="581">
        <v>10.541370471653</v>
      </c>
      <c r="E17" s="582">
        <v>2.345707522389</v>
      </c>
      <c r="F17" s="581">
        <v>8.9978267188669996</v>
      </c>
      <c r="G17" s="581">
        <v>8.9978267188669996</v>
      </c>
      <c r="H17" s="583">
        <v>0.19398000000000001</v>
      </c>
      <c r="I17" s="581">
        <v>9.6082999999999998</v>
      </c>
      <c r="J17" s="581">
        <v>0.61047328113199995</v>
      </c>
      <c r="K17" s="582">
        <v>1.06784674791</v>
      </c>
    </row>
    <row r="18" spans="1:11" ht="14.4" customHeight="1" thickBot="1" x14ac:dyDescent="0.35">
      <c r="A18" s="596" t="s">
        <v>313</v>
      </c>
      <c r="B18" s="581">
        <v>118909.992880291</v>
      </c>
      <c r="C18" s="581">
        <v>121026.70011000001</v>
      </c>
      <c r="D18" s="581">
        <v>2116.7072297086302</v>
      </c>
      <c r="E18" s="582">
        <v>1.0178009196569999</v>
      </c>
      <c r="F18" s="581">
        <v>137272.99999999299</v>
      </c>
      <c r="G18" s="581">
        <v>137272.99999999299</v>
      </c>
      <c r="H18" s="583">
        <v>9733.0376800000395</v>
      </c>
      <c r="I18" s="581">
        <v>136983.97836000001</v>
      </c>
      <c r="J18" s="581">
        <v>-289.02163999251201</v>
      </c>
      <c r="K18" s="582">
        <v>0.99789454852699999</v>
      </c>
    </row>
    <row r="19" spans="1:11" ht="14.4" customHeight="1" thickBot="1" x14ac:dyDescent="0.35">
      <c r="A19" s="596" t="s">
        <v>314</v>
      </c>
      <c r="B19" s="581">
        <v>71.000155724997995</v>
      </c>
      <c r="C19" s="581">
        <v>77.987049999999996</v>
      </c>
      <c r="D19" s="581">
        <v>6.9868942750010001</v>
      </c>
      <c r="E19" s="582">
        <v>1.098406745783</v>
      </c>
      <c r="F19" s="581">
        <v>81.216263717605997</v>
      </c>
      <c r="G19" s="581">
        <v>81.216263717605997</v>
      </c>
      <c r="H19" s="583">
        <v>6.0340400000000001</v>
      </c>
      <c r="I19" s="581">
        <v>61.724429999999998</v>
      </c>
      <c r="J19" s="581">
        <v>-19.491833717605999</v>
      </c>
      <c r="K19" s="582">
        <v>0.76000085665799999</v>
      </c>
    </row>
    <row r="20" spans="1:11" ht="14.4" customHeight="1" thickBot="1" x14ac:dyDescent="0.35">
      <c r="A20" s="595" t="s">
        <v>315</v>
      </c>
      <c r="B20" s="584">
        <v>1514.9999087801</v>
      </c>
      <c r="C20" s="584">
        <v>1864.472</v>
      </c>
      <c r="D20" s="584">
        <v>349.47209121990198</v>
      </c>
      <c r="E20" s="585">
        <v>1.2306746615590001</v>
      </c>
      <c r="F20" s="584">
        <v>1982.0356007400501</v>
      </c>
      <c r="G20" s="584">
        <v>1982.0356007400501</v>
      </c>
      <c r="H20" s="586">
        <v>105.451000000001</v>
      </c>
      <c r="I20" s="584">
        <v>1721.694</v>
      </c>
      <c r="J20" s="584">
        <v>-260.34160074004501</v>
      </c>
      <c r="K20" s="585">
        <v>0.86864938215900001</v>
      </c>
    </row>
    <row r="21" spans="1:11" ht="14.4" customHeight="1" thickBot="1" x14ac:dyDescent="0.35">
      <c r="A21" s="596" t="s">
        <v>316</v>
      </c>
      <c r="B21" s="581">
        <v>1484.9999105864299</v>
      </c>
      <c r="C21" s="581">
        <v>1853.1690000000001</v>
      </c>
      <c r="D21" s="581">
        <v>368.16908941356701</v>
      </c>
      <c r="E21" s="582">
        <v>1.2479253276640001</v>
      </c>
      <c r="F21" s="581">
        <v>1970.3879236989201</v>
      </c>
      <c r="G21" s="581">
        <v>1970.3879236989201</v>
      </c>
      <c r="H21" s="583">
        <v>105.451000000001</v>
      </c>
      <c r="I21" s="581">
        <v>1706.472</v>
      </c>
      <c r="J21" s="581">
        <v>-263.91592369892402</v>
      </c>
      <c r="K21" s="582">
        <v>0.86605890112999995</v>
      </c>
    </row>
    <row r="22" spans="1:11" ht="14.4" customHeight="1" thickBot="1" x14ac:dyDescent="0.35">
      <c r="A22" s="596" t="s">
        <v>317</v>
      </c>
      <c r="B22" s="581">
        <v>29.999998193665</v>
      </c>
      <c r="C22" s="581">
        <v>11.303000000000001</v>
      </c>
      <c r="D22" s="581">
        <v>-18.696998193664999</v>
      </c>
      <c r="E22" s="582">
        <v>0.37676668935199997</v>
      </c>
      <c r="F22" s="581">
        <v>11.647677041121</v>
      </c>
      <c r="G22" s="581">
        <v>11.647677041121</v>
      </c>
      <c r="H22" s="583">
        <v>4.9406564584124654E-324</v>
      </c>
      <c r="I22" s="581">
        <v>15.222</v>
      </c>
      <c r="J22" s="581">
        <v>3.5743229588780001</v>
      </c>
      <c r="K22" s="582">
        <v>1.306870026208</v>
      </c>
    </row>
    <row r="23" spans="1:11" ht="14.4" customHeight="1" thickBot="1" x14ac:dyDescent="0.35">
      <c r="A23" s="595" t="s">
        <v>318</v>
      </c>
      <c r="B23" s="584">
        <v>1936.26509341523</v>
      </c>
      <c r="C23" s="584">
        <v>3045.5153300000002</v>
      </c>
      <c r="D23" s="584">
        <v>1109.2502365847699</v>
      </c>
      <c r="E23" s="585">
        <v>1.5728813892039999</v>
      </c>
      <c r="F23" s="584">
        <v>1971.1515422070499</v>
      </c>
      <c r="G23" s="584">
        <v>1971.1515422070499</v>
      </c>
      <c r="H23" s="586">
        <v>127.75895000000099</v>
      </c>
      <c r="I23" s="584">
        <v>1801.5105900000001</v>
      </c>
      <c r="J23" s="584">
        <v>-169.64095220704601</v>
      </c>
      <c r="K23" s="585">
        <v>0.91393814804399998</v>
      </c>
    </row>
    <row r="24" spans="1:11" ht="14.4" customHeight="1" thickBot="1" x14ac:dyDescent="0.35">
      <c r="A24" s="596" t="s">
        <v>319</v>
      </c>
      <c r="B24" s="581">
        <v>35.000037892606997</v>
      </c>
      <c r="C24" s="581">
        <v>2.6160000000000001</v>
      </c>
      <c r="D24" s="581">
        <v>-32.384037892606997</v>
      </c>
      <c r="E24" s="582">
        <v>7.4742776221999999E-2</v>
      </c>
      <c r="F24" s="581">
        <v>20.647814971595999</v>
      </c>
      <c r="G24" s="581">
        <v>20.647814971595999</v>
      </c>
      <c r="H24" s="583">
        <v>4.9406564584124654E-324</v>
      </c>
      <c r="I24" s="581">
        <v>4.4515599999999997</v>
      </c>
      <c r="J24" s="581">
        <v>-16.196254971596002</v>
      </c>
      <c r="K24" s="582">
        <v>0.21559472545200001</v>
      </c>
    </row>
    <row r="25" spans="1:11" ht="14.4" customHeight="1" thickBot="1" x14ac:dyDescent="0.35">
      <c r="A25" s="596" t="s">
        <v>320</v>
      </c>
      <c r="B25" s="581">
        <v>19.697238814005999</v>
      </c>
      <c r="C25" s="581">
        <v>407.04095999999998</v>
      </c>
      <c r="D25" s="581">
        <v>387.34372118599401</v>
      </c>
      <c r="E25" s="582">
        <v>20.664874089384998</v>
      </c>
      <c r="F25" s="581">
        <v>19.106320922047001</v>
      </c>
      <c r="G25" s="581">
        <v>19.106320922047001</v>
      </c>
      <c r="H25" s="583">
        <v>2.8108599999999999</v>
      </c>
      <c r="I25" s="581">
        <v>41.220089999999999</v>
      </c>
      <c r="J25" s="581">
        <v>22.113769077952</v>
      </c>
      <c r="K25" s="582">
        <v>2.157405926979</v>
      </c>
    </row>
    <row r="26" spans="1:11" ht="14.4" customHeight="1" thickBot="1" x14ac:dyDescent="0.35">
      <c r="A26" s="596" t="s">
        <v>321</v>
      </c>
      <c r="B26" s="581">
        <v>1.9999198795819999</v>
      </c>
      <c r="C26" s="581">
        <v>0.29294999999999999</v>
      </c>
      <c r="D26" s="581">
        <v>-1.7069698795820001</v>
      </c>
      <c r="E26" s="582">
        <v>0.14648086805400001</v>
      </c>
      <c r="F26" s="581">
        <v>1.9398150534309999</v>
      </c>
      <c r="G26" s="581">
        <v>1.9398150534309999</v>
      </c>
      <c r="H26" s="583">
        <v>4.9406564584124654E-324</v>
      </c>
      <c r="I26" s="581">
        <v>0.55164000000000002</v>
      </c>
      <c r="J26" s="581">
        <v>-1.388175053431</v>
      </c>
      <c r="K26" s="582">
        <v>0.28437762611599998</v>
      </c>
    </row>
    <row r="27" spans="1:11" ht="14.4" customHeight="1" thickBot="1" x14ac:dyDescent="0.35">
      <c r="A27" s="596" t="s">
        <v>322</v>
      </c>
      <c r="B27" s="581">
        <v>208.91869742076301</v>
      </c>
      <c r="C27" s="581">
        <v>156.15239</v>
      </c>
      <c r="D27" s="581">
        <v>-52.766307420761997</v>
      </c>
      <c r="E27" s="582">
        <v>0.74743137846300001</v>
      </c>
      <c r="F27" s="581">
        <v>178.783725725354</v>
      </c>
      <c r="G27" s="581">
        <v>178.783725725354</v>
      </c>
      <c r="H27" s="583">
        <v>20.69988</v>
      </c>
      <c r="I27" s="581">
        <v>172.99751000000001</v>
      </c>
      <c r="J27" s="581">
        <v>-5.7862157253540003</v>
      </c>
      <c r="K27" s="582">
        <v>0.967635668728</v>
      </c>
    </row>
    <row r="28" spans="1:11" ht="14.4" customHeight="1" thickBot="1" x14ac:dyDescent="0.35">
      <c r="A28" s="596" t="s">
        <v>323</v>
      </c>
      <c r="B28" s="581">
        <v>960.12180218995195</v>
      </c>
      <c r="C28" s="581">
        <v>1066.8255300000001</v>
      </c>
      <c r="D28" s="581">
        <v>106.70372781004799</v>
      </c>
      <c r="E28" s="582">
        <v>1.111135615884</v>
      </c>
      <c r="F28" s="581">
        <v>893.31807074648896</v>
      </c>
      <c r="G28" s="581">
        <v>893.31807074648896</v>
      </c>
      <c r="H28" s="583">
        <v>57.192839999999997</v>
      </c>
      <c r="I28" s="581">
        <v>838.28515000000004</v>
      </c>
      <c r="J28" s="581">
        <v>-55.032920746488998</v>
      </c>
      <c r="K28" s="582">
        <v>0.93839493171699995</v>
      </c>
    </row>
    <row r="29" spans="1:11" ht="14.4" customHeight="1" thickBot="1" x14ac:dyDescent="0.35">
      <c r="A29" s="596" t="s">
        <v>324</v>
      </c>
      <c r="B29" s="581">
        <v>72.999955604587996</v>
      </c>
      <c r="C29" s="581">
        <v>121.52144</v>
      </c>
      <c r="D29" s="581">
        <v>48.521484395412003</v>
      </c>
      <c r="E29" s="582">
        <v>1.6646782726580001</v>
      </c>
      <c r="F29" s="581">
        <v>158.810716134606</v>
      </c>
      <c r="G29" s="581">
        <v>158.810716134606</v>
      </c>
      <c r="H29" s="583">
        <v>12.082800000000001</v>
      </c>
      <c r="I29" s="581">
        <v>145.97755000000001</v>
      </c>
      <c r="J29" s="581">
        <v>-12.833166134604999</v>
      </c>
      <c r="K29" s="582">
        <v>0.91919206432</v>
      </c>
    </row>
    <row r="30" spans="1:11" ht="14.4" customHeight="1" thickBot="1" x14ac:dyDescent="0.35">
      <c r="A30" s="596" t="s">
        <v>325</v>
      </c>
      <c r="B30" s="581">
        <v>4.9406564584124654E-324</v>
      </c>
      <c r="C30" s="581">
        <v>4.9406564584124654E-324</v>
      </c>
      <c r="D30" s="581">
        <v>0</v>
      </c>
      <c r="E30" s="582">
        <v>1</v>
      </c>
      <c r="F30" s="581">
        <v>0</v>
      </c>
      <c r="G30" s="581">
        <v>0</v>
      </c>
      <c r="H30" s="583">
        <v>4.9406564584124654E-324</v>
      </c>
      <c r="I30" s="581">
        <v>2.10806</v>
      </c>
      <c r="J30" s="581">
        <v>2.10806</v>
      </c>
      <c r="K30" s="588" t="s">
        <v>298</v>
      </c>
    </row>
    <row r="31" spans="1:11" ht="14.4" customHeight="1" thickBot="1" x14ac:dyDescent="0.35">
      <c r="A31" s="596" t="s">
        <v>326</v>
      </c>
      <c r="B31" s="581">
        <v>185.00002886093401</v>
      </c>
      <c r="C31" s="581">
        <v>170.80170000000001</v>
      </c>
      <c r="D31" s="581">
        <v>-14.198328860933</v>
      </c>
      <c r="E31" s="582">
        <v>0.92325228839999995</v>
      </c>
      <c r="F31" s="581">
        <v>187.96442481869499</v>
      </c>
      <c r="G31" s="581">
        <v>187.96442481869499</v>
      </c>
      <c r="H31" s="583">
        <v>14.08099</v>
      </c>
      <c r="I31" s="581">
        <v>155.50899000000001</v>
      </c>
      <c r="J31" s="581">
        <v>-32.455434818694002</v>
      </c>
      <c r="K31" s="582">
        <v>0.82733203450500004</v>
      </c>
    </row>
    <row r="32" spans="1:11" ht="14.4" customHeight="1" thickBot="1" x14ac:dyDescent="0.35">
      <c r="A32" s="596" t="s">
        <v>327</v>
      </c>
      <c r="B32" s="581">
        <v>76.321435404596997</v>
      </c>
      <c r="C32" s="581">
        <v>76.229069999999993</v>
      </c>
      <c r="D32" s="581">
        <v>-9.2365404597000003E-2</v>
      </c>
      <c r="E32" s="582">
        <v>0.99878978423099996</v>
      </c>
      <c r="F32" s="581">
        <v>77.972653834826005</v>
      </c>
      <c r="G32" s="581">
        <v>77.972653834826005</v>
      </c>
      <c r="H32" s="583">
        <v>6.5583799999999997</v>
      </c>
      <c r="I32" s="581">
        <v>73.244540000000001</v>
      </c>
      <c r="J32" s="581">
        <v>-4.7281138348259999</v>
      </c>
      <c r="K32" s="582">
        <v>0.93936189673799997</v>
      </c>
    </row>
    <row r="33" spans="1:11" ht="14.4" customHeight="1" thickBot="1" x14ac:dyDescent="0.35">
      <c r="A33" s="596" t="s">
        <v>328</v>
      </c>
      <c r="B33" s="581">
        <v>376.205977348202</v>
      </c>
      <c r="C33" s="581">
        <v>1044.03529</v>
      </c>
      <c r="D33" s="581">
        <v>667.829312651799</v>
      </c>
      <c r="E33" s="582">
        <v>2.7751693297350002</v>
      </c>
      <c r="F33" s="581">
        <v>432.608</v>
      </c>
      <c r="G33" s="581">
        <v>432.608</v>
      </c>
      <c r="H33" s="583">
        <v>14.3332</v>
      </c>
      <c r="I33" s="581">
        <v>367.16550000000001</v>
      </c>
      <c r="J33" s="581">
        <v>-65.442499999999001</v>
      </c>
      <c r="K33" s="582">
        <v>0.84872563614100005</v>
      </c>
    </row>
    <row r="34" spans="1:11" ht="14.4" customHeight="1" thickBot="1" x14ac:dyDescent="0.35">
      <c r="A34" s="595" t="s">
        <v>329</v>
      </c>
      <c r="B34" s="584">
        <v>1282.99984274909</v>
      </c>
      <c r="C34" s="584">
        <v>1381.3372300000001</v>
      </c>
      <c r="D34" s="584">
        <v>98.337387250909003</v>
      </c>
      <c r="E34" s="585">
        <v>1.076646453081</v>
      </c>
      <c r="F34" s="584">
        <v>1102.0601159595999</v>
      </c>
      <c r="G34" s="584">
        <v>1102.0601159595999</v>
      </c>
      <c r="H34" s="586">
        <v>265.461350000001</v>
      </c>
      <c r="I34" s="584">
        <v>1335.1488099999999</v>
      </c>
      <c r="J34" s="584">
        <v>233.08869404039999</v>
      </c>
      <c r="K34" s="585">
        <v>1.211502703586</v>
      </c>
    </row>
    <row r="35" spans="1:11" ht="14.4" customHeight="1" thickBot="1" x14ac:dyDescent="0.35">
      <c r="A35" s="596" t="s">
        <v>330</v>
      </c>
      <c r="B35" s="581">
        <v>1129.9998519614001</v>
      </c>
      <c r="C35" s="581">
        <v>1201.87545</v>
      </c>
      <c r="D35" s="581">
        <v>71.875598038602007</v>
      </c>
      <c r="E35" s="582">
        <v>1.06360673226</v>
      </c>
      <c r="F35" s="581">
        <v>962.064960003588</v>
      </c>
      <c r="G35" s="581">
        <v>962.064960003588</v>
      </c>
      <c r="H35" s="583">
        <v>251.981470000001</v>
      </c>
      <c r="I35" s="581">
        <v>1125.4198699999999</v>
      </c>
      <c r="J35" s="581">
        <v>163.354909996413</v>
      </c>
      <c r="K35" s="582">
        <v>1.1697961330960001</v>
      </c>
    </row>
    <row r="36" spans="1:11" ht="14.4" customHeight="1" thickBot="1" x14ac:dyDescent="0.35">
      <c r="A36" s="596" t="s">
        <v>331</v>
      </c>
      <c r="B36" s="581">
        <v>152.99999078769301</v>
      </c>
      <c r="C36" s="581">
        <v>175.46583000000001</v>
      </c>
      <c r="D36" s="581">
        <v>22.465839212306001</v>
      </c>
      <c r="E36" s="582">
        <v>1.146835559248</v>
      </c>
      <c r="F36" s="581">
        <v>139.99515595601301</v>
      </c>
      <c r="G36" s="581">
        <v>139.99515595601301</v>
      </c>
      <c r="H36" s="583">
        <v>13.47988</v>
      </c>
      <c r="I36" s="581">
        <v>200.91139000000001</v>
      </c>
      <c r="J36" s="581">
        <v>60.916234043986002</v>
      </c>
      <c r="K36" s="582">
        <v>1.435131013126</v>
      </c>
    </row>
    <row r="37" spans="1:11" ht="14.4" customHeight="1" thickBot="1" x14ac:dyDescent="0.35">
      <c r="A37" s="596" t="s">
        <v>332</v>
      </c>
      <c r="B37" s="581">
        <v>4.9406564584124654E-324</v>
      </c>
      <c r="C37" s="581">
        <v>3.9959500000000001</v>
      </c>
      <c r="D37" s="581">
        <v>3.9959500000000001</v>
      </c>
      <c r="E37" s="588" t="s">
        <v>310</v>
      </c>
      <c r="F37" s="581">
        <v>0</v>
      </c>
      <c r="G37" s="581">
        <v>0</v>
      </c>
      <c r="H37" s="583">
        <v>4.9406564584124654E-324</v>
      </c>
      <c r="I37" s="581">
        <v>8.8175500000000007</v>
      </c>
      <c r="J37" s="581">
        <v>8.8175500000000007</v>
      </c>
      <c r="K37" s="588" t="s">
        <v>298</v>
      </c>
    </row>
    <row r="38" spans="1:11" ht="14.4" customHeight="1" thickBot="1" x14ac:dyDescent="0.35">
      <c r="A38" s="595" t="s">
        <v>333</v>
      </c>
      <c r="B38" s="584">
        <v>721.73851654328701</v>
      </c>
      <c r="C38" s="584">
        <v>683.34497999999996</v>
      </c>
      <c r="D38" s="584">
        <v>-38.393536543285997</v>
      </c>
      <c r="E38" s="585">
        <v>0.94680409086700001</v>
      </c>
      <c r="F38" s="584">
        <v>524.43918072132499</v>
      </c>
      <c r="G38" s="584">
        <v>524.43918072132499</v>
      </c>
      <c r="H38" s="586">
        <v>50.50808</v>
      </c>
      <c r="I38" s="584">
        <v>588.79006000000004</v>
      </c>
      <c r="J38" s="584">
        <v>64.350879278674995</v>
      </c>
      <c r="K38" s="585">
        <v>1.122704179329</v>
      </c>
    </row>
    <row r="39" spans="1:11" ht="14.4" customHeight="1" thickBot="1" x14ac:dyDescent="0.35">
      <c r="A39" s="596" t="s">
        <v>334</v>
      </c>
      <c r="B39" s="581">
        <v>167.97778988586199</v>
      </c>
      <c r="C39" s="581">
        <v>126.99918</v>
      </c>
      <c r="D39" s="581">
        <v>-40.978609885861999</v>
      </c>
      <c r="E39" s="582">
        <v>0.75604745178599997</v>
      </c>
      <c r="F39" s="581">
        <v>110.936712692611</v>
      </c>
      <c r="G39" s="581">
        <v>110.936712692611</v>
      </c>
      <c r="H39" s="583">
        <v>0</v>
      </c>
      <c r="I39" s="581">
        <v>30.083850000000002</v>
      </c>
      <c r="J39" s="581">
        <v>-80.852862692610998</v>
      </c>
      <c r="K39" s="582">
        <v>0.27118029072400002</v>
      </c>
    </row>
    <row r="40" spans="1:11" ht="14.4" customHeight="1" thickBot="1" x14ac:dyDescent="0.35">
      <c r="A40" s="596" t="s">
        <v>335</v>
      </c>
      <c r="B40" s="581">
        <v>22.000078675348998</v>
      </c>
      <c r="C40" s="581">
        <v>22.032699999999998</v>
      </c>
      <c r="D40" s="581">
        <v>3.2621324649999998E-2</v>
      </c>
      <c r="E40" s="582">
        <v>1.001482782181</v>
      </c>
      <c r="F40" s="581">
        <v>20.695190245879001</v>
      </c>
      <c r="G40" s="581">
        <v>20.695190245879001</v>
      </c>
      <c r="H40" s="583">
        <v>2.4500700000000002</v>
      </c>
      <c r="I40" s="581">
        <v>18.424579999999999</v>
      </c>
      <c r="J40" s="581">
        <v>-2.2706102458789998</v>
      </c>
      <c r="K40" s="582">
        <v>0.89028319049399995</v>
      </c>
    </row>
    <row r="41" spans="1:11" ht="14.4" customHeight="1" thickBot="1" x14ac:dyDescent="0.35">
      <c r="A41" s="596" t="s">
        <v>336</v>
      </c>
      <c r="B41" s="581">
        <v>248.00002506763099</v>
      </c>
      <c r="C41" s="581">
        <v>241.82471000000001</v>
      </c>
      <c r="D41" s="581">
        <v>-6.1753150676299997</v>
      </c>
      <c r="E41" s="582">
        <v>0.975099538534</v>
      </c>
      <c r="F41" s="581">
        <v>161.43517585142899</v>
      </c>
      <c r="G41" s="581">
        <v>161.43517585142899</v>
      </c>
      <c r="H41" s="583">
        <v>11.038130000000001</v>
      </c>
      <c r="I41" s="581">
        <v>197.30358000000001</v>
      </c>
      <c r="J41" s="581">
        <v>35.868404148570001</v>
      </c>
      <c r="K41" s="582">
        <v>1.2221845639240001</v>
      </c>
    </row>
    <row r="42" spans="1:11" ht="14.4" customHeight="1" thickBot="1" x14ac:dyDescent="0.35">
      <c r="A42" s="596" t="s">
        <v>337</v>
      </c>
      <c r="B42" s="581">
        <v>150.335630948117</v>
      </c>
      <c r="C42" s="581">
        <v>166.47961000000001</v>
      </c>
      <c r="D42" s="581">
        <v>16.143979051881999</v>
      </c>
      <c r="E42" s="582">
        <v>1.107386246028</v>
      </c>
      <c r="F42" s="581">
        <v>126.75856356624701</v>
      </c>
      <c r="G42" s="581">
        <v>126.75856356624701</v>
      </c>
      <c r="H42" s="583">
        <v>14.34418</v>
      </c>
      <c r="I42" s="581">
        <v>101.21017000000001</v>
      </c>
      <c r="J42" s="581">
        <v>-25.548393566247</v>
      </c>
      <c r="K42" s="582">
        <v>0.79844838212500002</v>
      </c>
    </row>
    <row r="43" spans="1:11" ht="14.4" customHeight="1" thickBot="1" x14ac:dyDescent="0.35">
      <c r="A43" s="596" t="s">
        <v>338</v>
      </c>
      <c r="B43" s="581">
        <v>30.666598153528</v>
      </c>
      <c r="C43" s="581">
        <v>22.586469999999998</v>
      </c>
      <c r="D43" s="581">
        <v>-8.0801281535279994</v>
      </c>
      <c r="E43" s="582">
        <v>0.73651697155700002</v>
      </c>
      <c r="F43" s="581">
        <v>22.026639613261001</v>
      </c>
      <c r="G43" s="581">
        <v>22.026639613261001</v>
      </c>
      <c r="H43" s="583">
        <v>1.5986400000000001</v>
      </c>
      <c r="I43" s="581">
        <v>25.705559999999998</v>
      </c>
      <c r="J43" s="581">
        <v>3.678920386738</v>
      </c>
      <c r="K43" s="582">
        <v>1.1670214091360001</v>
      </c>
    </row>
    <row r="44" spans="1:11" ht="14.4" customHeight="1" thickBot="1" x14ac:dyDescent="0.35">
      <c r="A44" s="596" t="s">
        <v>339</v>
      </c>
      <c r="B44" s="581">
        <v>5.0000396989410003</v>
      </c>
      <c r="C44" s="581">
        <v>1.3240000000000001</v>
      </c>
      <c r="D44" s="581">
        <v>-3.676039698941</v>
      </c>
      <c r="E44" s="582">
        <v>0.26479789756</v>
      </c>
      <c r="F44" s="581">
        <v>1.177125058626</v>
      </c>
      <c r="G44" s="581">
        <v>1.177125058626</v>
      </c>
      <c r="H44" s="583">
        <v>4.9406564584124654E-324</v>
      </c>
      <c r="I44" s="581">
        <v>1.1140000000000001</v>
      </c>
      <c r="J44" s="581">
        <v>-6.3125058626E-2</v>
      </c>
      <c r="K44" s="582">
        <v>0.94637353256199996</v>
      </c>
    </row>
    <row r="45" spans="1:11" ht="14.4" customHeight="1" thickBot="1" x14ac:dyDescent="0.35">
      <c r="A45" s="596" t="s">
        <v>340</v>
      </c>
      <c r="B45" s="581">
        <v>42.329877451268999</v>
      </c>
      <c r="C45" s="581">
        <v>30.831189999999999</v>
      </c>
      <c r="D45" s="581">
        <v>-11.498687451268999</v>
      </c>
      <c r="E45" s="582">
        <v>0.72835528606199995</v>
      </c>
      <c r="F45" s="581">
        <v>18.119263073635999</v>
      </c>
      <c r="G45" s="581">
        <v>18.119263073635999</v>
      </c>
      <c r="H45" s="583">
        <v>3.7539400000000001</v>
      </c>
      <c r="I45" s="581">
        <v>43.544049999999999</v>
      </c>
      <c r="J45" s="581">
        <v>25.424786926363002</v>
      </c>
      <c r="K45" s="582">
        <v>2.4031910030239998</v>
      </c>
    </row>
    <row r="46" spans="1:11" ht="14.4" customHeight="1" thickBot="1" x14ac:dyDescent="0.35">
      <c r="A46" s="596" t="s">
        <v>341</v>
      </c>
      <c r="B46" s="581">
        <v>4.9406564584124654E-324</v>
      </c>
      <c r="C46" s="581">
        <v>1.7013100000000001</v>
      </c>
      <c r="D46" s="581">
        <v>1.7013100000000001</v>
      </c>
      <c r="E46" s="588" t="s">
        <v>310</v>
      </c>
      <c r="F46" s="581">
        <v>1.714443454247</v>
      </c>
      <c r="G46" s="581">
        <v>1.714443454247</v>
      </c>
      <c r="H46" s="583">
        <v>4.9406564584124654E-324</v>
      </c>
      <c r="I46" s="581">
        <v>5.9287877500949585E-323</v>
      </c>
      <c r="J46" s="581">
        <v>-1.714443454247</v>
      </c>
      <c r="K46" s="582">
        <v>3.4584595208887258E-323</v>
      </c>
    </row>
    <row r="47" spans="1:11" ht="14.4" customHeight="1" thickBot="1" x14ac:dyDescent="0.35">
      <c r="A47" s="596" t="s">
        <v>342</v>
      </c>
      <c r="B47" s="581">
        <v>55.428476662587002</v>
      </c>
      <c r="C47" s="581">
        <v>69.565809999999999</v>
      </c>
      <c r="D47" s="581">
        <v>14.137333337412</v>
      </c>
      <c r="E47" s="582">
        <v>1.2550554189580001</v>
      </c>
      <c r="F47" s="581">
        <v>61.576067165384998</v>
      </c>
      <c r="G47" s="581">
        <v>61.576067165384998</v>
      </c>
      <c r="H47" s="583">
        <v>5.4120400000000002</v>
      </c>
      <c r="I47" s="581">
        <v>74.209980000000002</v>
      </c>
      <c r="J47" s="581">
        <v>12.633912834614</v>
      </c>
      <c r="K47" s="582">
        <v>1.205175702447</v>
      </c>
    </row>
    <row r="48" spans="1:11" ht="14.4" customHeight="1" thickBot="1" x14ac:dyDescent="0.35">
      <c r="A48" s="596" t="s">
        <v>343</v>
      </c>
      <c r="B48" s="581">
        <v>4.9406564584124654E-324</v>
      </c>
      <c r="C48" s="581">
        <v>4.9406564584124654E-324</v>
      </c>
      <c r="D48" s="581">
        <v>0</v>
      </c>
      <c r="E48" s="582">
        <v>1</v>
      </c>
      <c r="F48" s="581">
        <v>4.9406564584124654E-324</v>
      </c>
      <c r="G48" s="581">
        <v>0</v>
      </c>
      <c r="H48" s="583">
        <v>4.9406564584124654E-324</v>
      </c>
      <c r="I48" s="581">
        <v>1.694</v>
      </c>
      <c r="J48" s="581">
        <v>1.694</v>
      </c>
      <c r="K48" s="588" t="s">
        <v>310</v>
      </c>
    </row>
    <row r="49" spans="1:11" ht="14.4" customHeight="1" thickBot="1" x14ac:dyDescent="0.35">
      <c r="A49" s="596" t="s">
        <v>344</v>
      </c>
      <c r="B49" s="581">
        <v>4.9406564584124654E-324</v>
      </c>
      <c r="C49" s="581">
        <v>4.9406564584124654E-324</v>
      </c>
      <c r="D49" s="581">
        <v>0</v>
      </c>
      <c r="E49" s="582">
        <v>1</v>
      </c>
      <c r="F49" s="581">
        <v>4.9406564584124654E-324</v>
      </c>
      <c r="G49" s="581">
        <v>0</v>
      </c>
      <c r="H49" s="583">
        <v>4.9406564584124654E-324</v>
      </c>
      <c r="I49" s="581">
        <v>0.38719999999999999</v>
      </c>
      <c r="J49" s="581">
        <v>0.38719999999999999</v>
      </c>
      <c r="K49" s="588" t="s">
        <v>310</v>
      </c>
    </row>
    <row r="50" spans="1:11" ht="14.4" customHeight="1" thickBot="1" x14ac:dyDescent="0.35">
      <c r="A50" s="596" t="s">
        <v>345</v>
      </c>
      <c r="B50" s="581">
        <v>4.9406564584124654E-324</v>
      </c>
      <c r="C50" s="581">
        <v>4.9406564584124654E-324</v>
      </c>
      <c r="D50" s="581">
        <v>0</v>
      </c>
      <c r="E50" s="582">
        <v>1</v>
      </c>
      <c r="F50" s="581">
        <v>4.9406564584124654E-324</v>
      </c>
      <c r="G50" s="581">
        <v>0</v>
      </c>
      <c r="H50" s="583">
        <v>4.9406564584124654E-324</v>
      </c>
      <c r="I50" s="581">
        <v>3.81907</v>
      </c>
      <c r="J50" s="581">
        <v>3.81907</v>
      </c>
      <c r="K50" s="588" t="s">
        <v>310</v>
      </c>
    </row>
    <row r="51" spans="1:11" ht="14.4" customHeight="1" thickBot="1" x14ac:dyDescent="0.35">
      <c r="A51" s="596" t="s">
        <v>346</v>
      </c>
      <c r="B51" s="581">
        <v>4.9406564584124654E-324</v>
      </c>
      <c r="C51" s="581">
        <v>4.9406564584124654E-324</v>
      </c>
      <c r="D51" s="581">
        <v>0</v>
      </c>
      <c r="E51" s="582">
        <v>1</v>
      </c>
      <c r="F51" s="581">
        <v>4.9406564584124654E-324</v>
      </c>
      <c r="G51" s="581">
        <v>0</v>
      </c>
      <c r="H51" s="583">
        <v>11.91108</v>
      </c>
      <c r="I51" s="581">
        <v>91.294020000000003</v>
      </c>
      <c r="J51" s="581">
        <v>91.294020000000003</v>
      </c>
      <c r="K51" s="588" t="s">
        <v>310</v>
      </c>
    </row>
    <row r="52" spans="1:11" ht="14.4" customHeight="1" thickBot="1" x14ac:dyDescent="0.35">
      <c r="A52" s="595" t="s">
        <v>347</v>
      </c>
      <c r="B52" s="584">
        <v>70.669915744882005</v>
      </c>
      <c r="C52" s="584">
        <v>226.80927</v>
      </c>
      <c r="D52" s="584">
        <v>156.13935425511801</v>
      </c>
      <c r="E52" s="585">
        <v>3.209417580442</v>
      </c>
      <c r="F52" s="584">
        <v>226.75724994664799</v>
      </c>
      <c r="G52" s="584">
        <v>226.75724994664799</v>
      </c>
      <c r="H52" s="586">
        <v>2.95858</v>
      </c>
      <c r="I52" s="584">
        <v>482.52373</v>
      </c>
      <c r="J52" s="584">
        <v>255.76648005335201</v>
      </c>
      <c r="K52" s="585">
        <v>2.127930772284</v>
      </c>
    </row>
    <row r="53" spans="1:11" ht="14.4" customHeight="1" thickBot="1" x14ac:dyDescent="0.35">
      <c r="A53" s="596" t="s">
        <v>348</v>
      </c>
      <c r="B53" s="581">
        <v>0.99995993979099995</v>
      </c>
      <c r="C53" s="581">
        <v>0.73499999999999999</v>
      </c>
      <c r="D53" s="581">
        <v>-0.26495993979100002</v>
      </c>
      <c r="E53" s="582">
        <v>0.73502944543299997</v>
      </c>
      <c r="F53" s="581">
        <v>0.51803639695699999</v>
      </c>
      <c r="G53" s="581">
        <v>0.51803639695699999</v>
      </c>
      <c r="H53" s="583">
        <v>4.9406564584124654E-324</v>
      </c>
      <c r="I53" s="581">
        <v>5.9287877500949585E-323</v>
      </c>
      <c r="J53" s="581">
        <v>-0.51803639695699999</v>
      </c>
      <c r="K53" s="582">
        <v>1.1363509854348671E-322</v>
      </c>
    </row>
    <row r="54" spans="1:11" ht="14.4" customHeight="1" thickBot="1" x14ac:dyDescent="0.35">
      <c r="A54" s="596" t="s">
        <v>349</v>
      </c>
      <c r="B54" s="581">
        <v>4.9406564584124654E-324</v>
      </c>
      <c r="C54" s="581">
        <v>0.43775999999999998</v>
      </c>
      <c r="D54" s="581">
        <v>0.43775999999999998</v>
      </c>
      <c r="E54" s="588" t="s">
        <v>310</v>
      </c>
      <c r="F54" s="581">
        <v>0.45469537350400002</v>
      </c>
      <c r="G54" s="581">
        <v>0.45469537350400002</v>
      </c>
      <c r="H54" s="583">
        <v>4.9406564584124654E-324</v>
      </c>
      <c r="I54" s="581">
        <v>0.62326999999999999</v>
      </c>
      <c r="J54" s="581">
        <v>0.16857462649499999</v>
      </c>
      <c r="K54" s="582">
        <v>1.3707418995609999</v>
      </c>
    </row>
    <row r="55" spans="1:11" ht="14.4" customHeight="1" thickBot="1" x14ac:dyDescent="0.35">
      <c r="A55" s="596" t="s">
        <v>350</v>
      </c>
      <c r="B55" s="581">
        <v>24.999958494723</v>
      </c>
      <c r="C55" s="581">
        <v>4.9406564584124654E-324</v>
      </c>
      <c r="D55" s="581">
        <v>-24.999958494723</v>
      </c>
      <c r="E55" s="582">
        <v>0</v>
      </c>
      <c r="F55" s="581">
        <v>0</v>
      </c>
      <c r="G55" s="581">
        <v>0</v>
      </c>
      <c r="H55" s="583">
        <v>4.9406564584124654E-324</v>
      </c>
      <c r="I55" s="581">
        <v>11.819000000000001</v>
      </c>
      <c r="J55" s="581">
        <v>11.819000000000001</v>
      </c>
      <c r="K55" s="588" t="s">
        <v>298</v>
      </c>
    </row>
    <row r="56" spans="1:11" ht="14.4" customHeight="1" thickBot="1" x14ac:dyDescent="0.35">
      <c r="A56" s="596" t="s">
        <v>351</v>
      </c>
      <c r="B56" s="581">
        <v>32.230918059338997</v>
      </c>
      <c r="C56" s="581">
        <v>207.38319999999999</v>
      </c>
      <c r="D56" s="581">
        <v>175.152281940661</v>
      </c>
      <c r="E56" s="582">
        <v>6.4342939167350002</v>
      </c>
      <c r="F56" s="581">
        <v>211.557348018536</v>
      </c>
      <c r="G56" s="581">
        <v>211.557348018537</v>
      </c>
      <c r="H56" s="583">
        <v>2.7870699999999999</v>
      </c>
      <c r="I56" s="581">
        <v>464.34278</v>
      </c>
      <c r="J56" s="581">
        <v>252.78543198146301</v>
      </c>
      <c r="K56" s="582">
        <v>2.1948789978179999</v>
      </c>
    </row>
    <row r="57" spans="1:11" ht="14.4" customHeight="1" thickBot="1" x14ac:dyDescent="0.35">
      <c r="A57" s="596" t="s">
        <v>352</v>
      </c>
      <c r="B57" s="581">
        <v>4.9406564584124654E-324</v>
      </c>
      <c r="C57" s="581">
        <v>4.6336000000000004</v>
      </c>
      <c r="D57" s="581">
        <v>4.6336000000000004</v>
      </c>
      <c r="E57" s="588" t="s">
        <v>310</v>
      </c>
      <c r="F57" s="581">
        <v>0</v>
      </c>
      <c r="G57" s="581">
        <v>0</v>
      </c>
      <c r="H57" s="583">
        <v>4.9406564584124654E-324</v>
      </c>
      <c r="I57" s="581">
        <v>0.78649999999999998</v>
      </c>
      <c r="J57" s="581">
        <v>0.78649999999999998</v>
      </c>
      <c r="K57" s="588" t="s">
        <v>298</v>
      </c>
    </row>
    <row r="58" spans="1:11" ht="14.4" customHeight="1" thickBot="1" x14ac:dyDescent="0.35">
      <c r="A58" s="596" t="s">
        <v>353</v>
      </c>
      <c r="B58" s="581">
        <v>12.439079251028</v>
      </c>
      <c r="C58" s="581">
        <v>13.61971</v>
      </c>
      <c r="D58" s="581">
        <v>1.180630748971</v>
      </c>
      <c r="E58" s="582">
        <v>1.094913033766</v>
      </c>
      <c r="F58" s="581">
        <v>14.227170157648001</v>
      </c>
      <c r="G58" s="581">
        <v>14.227170157648001</v>
      </c>
      <c r="H58" s="583">
        <v>0.17151</v>
      </c>
      <c r="I58" s="581">
        <v>4.9521800000000002</v>
      </c>
      <c r="J58" s="581">
        <v>-9.2749901576480003</v>
      </c>
      <c r="K58" s="582">
        <v>0.34807905895000002</v>
      </c>
    </row>
    <row r="59" spans="1:11" ht="14.4" customHeight="1" thickBot="1" x14ac:dyDescent="0.35">
      <c r="A59" s="595" t="s">
        <v>354</v>
      </c>
      <c r="B59" s="584">
        <v>291.71962243522302</v>
      </c>
      <c r="C59" s="584">
        <v>145.17939000000001</v>
      </c>
      <c r="D59" s="584">
        <v>-146.540232435223</v>
      </c>
      <c r="E59" s="585">
        <v>0.49766755073899999</v>
      </c>
      <c r="F59" s="584">
        <v>142.50742077952501</v>
      </c>
      <c r="G59" s="584">
        <v>142.50742077952501</v>
      </c>
      <c r="H59" s="586">
        <v>25.548200000000001</v>
      </c>
      <c r="I59" s="584">
        <v>155.76523</v>
      </c>
      <c r="J59" s="584">
        <v>13.257809220475</v>
      </c>
      <c r="K59" s="585">
        <v>1.0930324129640001</v>
      </c>
    </row>
    <row r="60" spans="1:11" ht="14.4" customHeight="1" thickBot="1" x14ac:dyDescent="0.35">
      <c r="A60" s="596" t="s">
        <v>355</v>
      </c>
      <c r="B60" s="581">
        <v>68.696995863674005</v>
      </c>
      <c r="C60" s="581">
        <v>30.731249999999999</v>
      </c>
      <c r="D60" s="581">
        <v>-37.965745863674002</v>
      </c>
      <c r="E60" s="582">
        <v>0.44734488915600001</v>
      </c>
      <c r="F60" s="581">
        <v>28.838505325473999</v>
      </c>
      <c r="G60" s="581">
        <v>28.838505325473999</v>
      </c>
      <c r="H60" s="583">
        <v>15.00367</v>
      </c>
      <c r="I60" s="581">
        <v>46.715940000000003</v>
      </c>
      <c r="J60" s="581">
        <v>17.877434674526</v>
      </c>
      <c r="K60" s="582">
        <v>1.6199154385000001</v>
      </c>
    </row>
    <row r="61" spans="1:11" ht="14.4" customHeight="1" thickBot="1" x14ac:dyDescent="0.35">
      <c r="A61" s="596" t="s">
        <v>356</v>
      </c>
      <c r="B61" s="581">
        <v>4.9406564584124654E-324</v>
      </c>
      <c r="C61" s="581">
        <v>4.9406564584124654E-324</v>
      </c>
      <c r="D61" s="581">
        <v>0</v>
      </c>
      <c r="E61" s="582">
        <v>1</v>
      </c>
      <c r="F61" s="581">
        <v>0</v>
      </c>
      <c r="G61" s="581">
        <v>0</v>
      </c>
      <c r="H61" s="583">
        <v>4.9406564584124654E-324</v>
      </c>
      <c r="I61" s="581">
        <v>0.48279</v>
      </c>
      <c r="J61" s="581">
        <v>0.48279</v>
      </c>
      <c r="K61" s="588" t="s">
        <v>298</v>
      </c>
    </row>
    <row r="62" spans="1:11" ht="14.4" customHeight="1" thickBot="1" x14ac:dyDescent="0.35">
      <c r="A62" s="596" t="s">
        <v>357</v>
      </c>
      <c r="B62" s="581">
        <v>5.5714796645340003</v>
      </c>
      <c r="C62" s="581">
        <v>6.8262</v>
      </c>
      <c r="D62" s="581">
        <v>1.2547203354650001</v>
      </c>
      <c r="E62" s="582">
        <v>1.2252041488100001</v>
      </c>
      <c r="F62" s="581">
        <v>6.9227069416799996</v>
      </c>
      <c r="G62" s="581">
        <v>6.9227069416799996</v>
      </c>
      <c r="H62" s="583">
        <v>4.9406564584124654E-324</v>
      </c>
      <c r="I62" s="581">
        <v>4.0739900000000002</v>
      </c>
      <c r="J62" s="581">
        <v>-2.8487169416799998</v>
      </c>
      <c r="K62" s="582">
        <v>0.58849667251799997</v>
      </c>
    </row>
    <row r="63" spans="1:11" ht="14.4" customHeight="1" thickBot="1" x14ac:dyDescent="0.35">
      <c r="A63" s="596" t="s">
        <v>358</v>
      </c>
      <c r="B63" s="581">
        <v>217.45114690701399</v>
      </c>
      <c r="C63" s="581">
        <v>107.62194</v>
      </c>
      <c r="D63" s="581">
        <v>-109.829206907014</v>
      </c>
      <c r="E63" s="582">
        <v>0.494924683225</v>
      </c>
      <c r="F63" s="581">
        <v>106.746208512371</v>
      </c>
      <c r="G63" s="581">
        <v>106.746208512371</v>
      </c>
      <c r="H63" s="583">
        <v>10.54453</v>
      </c>
      <c r="I63" s="581">
        <v>104.49251</v>
      </c>
      <c r="J63" s="581">
        <v>-2.2536985123700002</v>
      </c>
      <c r="K63" s="582">
        <v>0.97888732027299996</v>
      </c>
    </row>
    <row r="64" spans="1:11" ht="14.4" customHeight="1" thickBot="1" x14ac:dyDescent="0.35">
      <c r="A64" s="595" t="s">
        <v>359</v>
      </c>
      <c r="B64" s="584">
        <v>4.9406564584124654E-324</v>
      </c>
      <c r="C64" s="584">
        <v>19.387</v>
      </c>
      <c r="D64" s="584">
        <v>19.387</v>
      </c>
      <c r="E64" s="587" t="s">
        <v>310</v>
      </c>
      <c r="F64" s="584">
        <v>0</v>
      </c>
      <c r="G64" s="584">
        <v>0</v>
      </c>
      <c r="H64" s="586">
        <v>2.206</v>
      </c>
      <c r="I64" s="584">
        <v>18.478999999999999</v>
      </c>
      <c r="J64" s="584">
        <v>18.478999999999999</v>
      </c>
      <c r="K64" s="587" t="s">
        <v>298</v>
      </c>
    </row>
    <row r="65" spans="1:11" ht="14.4" customHeight="1" thickBot="1" x14ac:dyDescent="0.35">
      <c r="A65" s="596" t="s">
        <v>360</v>
      </c>
      <c r="B65" s="581">
        <v>4.9406564584124654E-324</v>
      </c>
      <c r="C65" s="581">
        <v>19.387</v>
      </c>
      <c r="D65" s="581">
        <v>19.387</v>
      </c>
      <c r="E65" s="588" t="s">
        <v>310</v>
      </c>
      <c r="F65" s="581">
        <v>0</v>
      </c>
      <c r="G65" s="581">
        <v>0</v>
      </c>
      <c r="H65" s="583">
        <v>2.206</v>
      </c>
      <c r="I65" s="581">
        <v>18.478000000000002</v>
      </c>
      <c r="J65" s="581">
        <v>18.478000000000002</v>
      </c>
      <c r="K65" s="588" t="s">
        <v>298</v>
      </c>
    </row>
    <row r="66" spans="1:11" ht="14.4" customHeight="1" thickBot="1" x14ac:dyDescent="0.35">
      <c r="A66" s="596" t="s">
        <v>361</v>
      </c>
      <c r="B66" s="581">
        <v>4.9406564584124654E-324</v>
      </c>
      <c r="C66" s="581">
        <v>4.9406564584124654E-324</v>
      </c>
      <c r="D66" s="581">
        <v>0</v>
      </c>
      <c r="E66" s="582">
        <v>1</v>
      </c>
      <c r="F66" s="581">
        <v>0</v>
      </c>
      <c r="G66" s="581">
        <v>0</v>
      </c>
      <c r="H66" s="583">
        <v>4.9406564584124654E-324</v>
      </c>
      <c r="I66" s="581">
        <v>1E-3</v>
      </c>
      <c r="J66" s="581">
        <v>1E-3</v>
      </c>
      <c r="K66" s="588" t="s">
        <v>298</v>
      </c>
    </row>
    <row r="67" spans="1:11" ht="14.4" customHeight="1" thickBot="1" x14ac:dyDescent="0.35">
      <c r="A67" s="594" t="s">
        <v>58</v>
      </c>
      <c r="B67" s="581">
        <v>3737.9996949307001</v>
      </c>
      <c r="C67" s="581">
        <v>3729.9119999999998</v>
      </c>
      <c r="D67" s="581">
        <v>-8.0876949307009998</v>
      </c>
      <c r="E67" s="582">
        <v>0.99783635751900002</v>
      </c>
      <c r="F67" s="581">
        <v>3819.5173083325899</v>
      </c>
      <c r="G67" s="581">
        <v>3819.5173083325899</v>
      </c>
      <c r="H67" s="583">
        <v>406.82100000000202</v>
      </c>
      <c r="I67" s="581">
        <v>3714.0889999999999</v>
      </c>
      <c r="J67" s="581">
        <v>-105.428308332586</v>
      </c>
      <c r="K67" s="582">
        <v>0.97239747857600001</v>
      </c>
    </row>
    <row r="68" spans="1:11" ht="14.4" customHeight="1" thickBot="1" x14ac:dyDescent="0.35">
      <c r="A68" s="595" t="s">
        <v>362</v>
      </c>
      <c r="B68" s="584">
        <v>3737.9996949307001</v>
      </c>
      <c r="C68" s="584">
        <v>3729.9119999999998</v>
      </c>
      <c r="D68" s="584">
        <v>-8.0876949307009998</v>
      </c>
      <c r="E68" s="585">
        <v>0.99783635751900002</v>
      </c>
      <c r="F68" s="584">
        <v>3819.5173083325899</v>
      </c>
      <c r="G68" s="584">
        <v>3819.5173083325899</v>
      </c>
      <c r="H68" s="586">
        <v>406.82100000000202</v>
      </c>
      <c r="I68" s="584">
        <v>3714.0889999999999</v>
      </c>
      <c r="J68" s="584">
        <v>-105.428308332586</v>
      </c>
      <c r="K68" s="585">
        <v>0.97239747857600001</v>
      </c>
    </row>
    <row r="69" spans="1:11" ht="14.4" customHeight="1" thickBot="1" x14ac:dyDescent="0.35">
      <c r="A69" s="596" t="s">
        <v>363</v>
      </c>
      <c r="B69" s="581">
        <v>1097.9998138881599</v>
      </c>
      <c r="C69" s="581">
        <v>1190.9069999999999</v>
      </c>
      <c r="D69" s="581">
        <v>92.907186111843004</v>
      </c>
      <c r="E69" s="582">
        <v>1.0846149379409999</v>
      </c>
      <c r="F69" s="581">
        <v>1170.3276997913899</v>
      </c>
      <c r="G69" s="581">
        <v>1170.3276997913899</v>
      </c>
      <c r="H69" s="583">
        <v>93.11</v>
      </c>
      <c r="I69" s="581">
        <v>1183.289</v>
      </c>
      <c r="J69" s="581">
        <v>12.961300208611</v>
      </c>
      <c r="K69" s="582">
        <v>1.0110749324399999</v>
      </c>
    </row>
    <row r="70" spans="1:11" ht="14.4" customHeight="1" thickBot="1" x14ac:dyDescent="0.35">
      <c r="A70" s="596" t="s">
        <v>364</v>
      </c>
      <c r="B70" s="581">
        <v>389.99997651764897</v>
      </c>
      <c r="C70" s="581">
        <v>397.67099999999999</v>
      </c>
      <c r="D70" s="581">
        <v>7.671023482351</v>
      </c>
      <c r="E70" s="582">
        <v>1.019669292164</v>
      </c>
      <c r="F70" s="581">
        <v>390.01676217854401</v>
      </c>
      <c r="G70" s="581">
        <v>390.01676217854401</v>
      </c>
      <c r="H70" s="583">
        <v>23.231000000000002</v>
      </c>
      <c r="I70" s="581">
        <v>381.839</v>
      </c>
      <c r="J70" s="581">
        <v>-8.1777621785440004</v>
      </c>
      <c r="K70" s="582">
        <v>0.97903228022</v>
      </c>
    </row>
    <row r="71" spans="1:11" ht="14.4" customHeight="1" thickBot="1" x14ac:dyDescent="0.35">
      <c r="A71" s="596" t="s">
        <v>365</v>
      </c>
      <c r="B71" s="581">
        <v>2249.9999045249001</v>
      </c>
      <c r="C71" s="581">
        <v>2141.3339999999998</v>
      </c>
      <c r="D71" s="581">
        <v>-108.665904524894</v>
      </c>
      <c r="E71" s="582">
        <v>0.95170404038400003</v>
      </c>
      <c r="F71" s="581">
        <v>2259.17284636266</v>
      </c>
      <c r="G71" s="581">
        <v>2259.17284636266</v>
      </c>
      <c r="H71" s="583">
        <v>290.48000000000098</v>
      </c>
      <c r="I71" s="581">
        <v>2148.9609999999998</v>
      </c>
      <c r="J71" s="581">
        <v>-110.211846362654</v>
      </c>
      <c r="K71" s="582">
        <v>0.95121584143500004</v>
      </c>
    </row>
    <row r="72" spans="1:11" ht="14.4" customHeight="1" thickBot="1" x14ac:dyDescent="0.35">
      <c r="A72" s="597" t="s">
        <v>366</v>
      </c>
      <c r="B72" s="584">
        <v>7274.0203320228002</v>
      </c>
      <c r="C72" s="584">
        <v>9401.2693999999992</v>
      </c>
      <c r="D72" s="584">
        <v>2127.24906797721</v>
      </c>
      <c r="E72" s="585">
        <v>1.292444751441</v>
      </c>
      <c r="F72" s="584">
        <v>8557.5588258139906</v>
      </c>
      <c r="G72" s="584">
        <v>8557.5588258139906</v>
      </c>
      <c r="H72" s="586">
        <v>710.461130000004</v>
      </c>
      <c r="I72" s="584">
        <v>5658.9646300000004</v>
      </c>
      <c r="J72" s="584">
        <v>-2898.5941958139902</v>
      </c>
      <c r="K72" s="585">
        <v>0.66128258597800005</v>
      </c>
    </row>
    <row r="73" spans="1:11" ht="14.4" customHeight="1" thickBot="1" x14ac:dyDescent="0.35">
      <c r="A73" s="594" t="s">
        <v>61</v>
      </c>
      <c r="B73" s="581">
        <v>860.16129820869003</v>
      </c>
      <c r="C73" s="581">
        <v>3211.4471400000002</v>
      </c>
      <c r="D73" s="581">
        <v>2351.2858417913098</v>
      </c>
      <c r="E73" s="582">
        <v>3.7335406123100001</v>
      </c>
      <c r="F73" s="581">
        <v>2577.2306480379998</v>
      </c>
      <c r="G73" s="581">
        <v>2577.2306480379998</v>
      </c>
      <c r="H73" s="583">
        <v>232.12229000000099</v>
      </c>
      <c r="I73" s="581">
        <v>1902.7240099999999</v>
      </c>
      <c r="J73" s="581">
        <v>-674.50663803799603</v>
      </c>
      <c r="K73" s="582">
        <v>0.73828239294300002</v>
      </c>
    </row>
    <row r="74" spans="1:11" ht="14.4" customHeight="1" thickBot="1" x14ac:dyDescent="0.35">
      <c r="A74" s="595" t="s">
        <v>367</v>
      </c>
      <c r="B74" s="584">
        <v>4.9406564584124654E-324</v>
      </c>
      <c r="C74" s="584">
        <v>4.9406564584124654E-324</v>
      </c>
      <c r="D74" s="584">
        <v>0</v>
      </c>
      <c r="E74" s="585">
        <v>1</v>
      </c>
      <c r="F74" s="584">
        <v>4.9406564584124654E-324</v>
      </c>
      <c r="G74" s="584">
        <v>0</v>
      </c>
      <c r="H74" s="586">
        <v>212.03363000000101</v>
      </c>
      <c r="I74" s="584">
        <v>212.03363000000101</v>
      </c>
      <c r="J74" s="584">
        <v>212.03363000000101</v>
      </c>
      <c r="K74" s="587" t="s">
        <v>310</v>
      </c>
    </row>
    <row r="75" spans="1:11" ht="14.4" customHeight="1" thickBot="1" x14ac:dyDescent="0.35">
      <c r="A75" s="596" t="s">
        <v>368</v>
      </c>
      <c r="B75" s="581">
        <v>4.9406564584124654E-324</v>
      </c>
      <c r="C75" s="581">
        <v>4.9406564584124654E-324</v>
      </c>
      <c r="D75" s="581">
        <v>0</v>
      </c>
      <c r="E75" s="582">
        <v>1</v>
      </c>
      <c r="F75" s="581">
        <v>4.9406564584124654E-324</v>
      </c>
      <c r="G75" s="581">
        <v>0</v>
      </c>
      <c r="H75" s="583">
        <v>212.03363000000101</v>
      </c>
      <c r="I75" s="581">
        <v>212.03363000000101</v>
      </c>
      <c r="J75" s="581">
        <v>212.03363000000101</v>
      </c>
      <c r="K75" s="588" t="s">
        <v>310</v>
      </c>
    </row>
    <row r="76" spans="1:11" ht="14.4" customHeight="1" thickBot="1" x14ac:dyDescent="0.35">
      <c r="A76" s="595" t="s">
        <v>369</v>
      </c>
      <c r="B76" s="584">
        <v>860.16129820869003</v>
      </c>
      <c r="C76" s="584">
        <v>3211.4471400000002</v>
      </c>
      <c r="D76" s="584">
        <v>2351.2858417913098</v>
      </c>
      <c r="E76" s="585">
        <v>3.7335406123100001</v>
      </c>
      <c r="F76" s="584">
        <v>2577.2306480379998</v>
      </c>
      <c r="G76" s="584">
        <v>2577.2306480379998</v>
      </c>
      <c r="H76" s="586">
        <v>20.088660000000001</v>
      </c>
      <c r="I76" s="584">
        <v>1690.69038</v>
      </c>
      <c r="J76" s="584">
        <v>-886.54026803799695</v>
      </c>
      <c r="K76" s="585">
        <v>0.65601050541799999</v>
      </c>
    </row>
    <row r="77" spans="1:11" ht="14.4" customHeight="1" thickBot="1" x14ac:dyDescent="0.35">
      <c r="A77" s="596" t="s">
        <v>370</v>
      </c>
      <c r="B77" s="581">
        <v>330.05999012670497</v>
      </c>
      <c r="C77" s="581">
        <v>2721.0220100000001</v>
      </c>
      <c r="D77" s="581">
        <v>2390.96201987329</v>
      </c>
      <c r="E77" s="582">
        <v>8.2440225758819992</v>
      </c>
      <c r="F77" s="581">
        <v>2338.8532169342898</v>
      </c>
      <c r="G77" s="581">
        <v>2338.8532169342898</v>
      </c>
      <c r="H77" s="583">
        <v>5.0819999999999999</v>
      </c>
      <c r="I77" s="581">
        <v>1469.796</v>
      </c>
      <c r="J77" s="581">
        <v>-869.05721693428995</v>
      </c>
      <c r="K77" s="582">
        <v>0.62842592658499996</v>
      </c>
    </row>
    <row r="78" spans="1:11" ht="14.4" customHeight="1" thickBot="1" x14ac:dyDescent="0.35">
      <c r="A78" s="596" t="s">
        <v>371</v>
      </c>
      <c r="B78" s="581">
        <v>4.9406564584124654E-324</v>
      </c>
      <c r="C78" s="581">
        <v>15.923</v>
      </c>
      <c r="D78" s="581">
        <v>15.923</v>
      </c>
      <c r="E78" s="588" t="s">
        <v>310</v>
      </c>
      <c r="F78" s="581">
        <v>0</v>
      </c>
      <c r="G78" s="581">
        <v>0</v>
      </c>
      <c r="H78" s="583">
        <v>4.9406564584124654E-324</v>
      </c>
      <c r="I78" s="581">
        <v>1.3380000000000001</v>
      </c>
      <c r="J78" s="581">
        <v>1.3380000000000001</v>
      </c>
      <c r="K78" s="588" t="s">
        <v>298</v>
      </c>
    </row>
    <row r="79" spans="1:11" ht="14.4" customHeight="1" thickBot="1" x14ac:dyDescent="0.35">
      <c r="A79" s="596" t="s">
        <v>372</v>
      </c>
      <c r="B79" s="581">
        <v>211.10136728934199</v>
      </c>
      <c r="C79" s="581">
        <v>6.5890000000000004</v>
      </c>
      <c r="D79" s="581">
        <v>-204.512367289342</v>
      </c>
      <c r="E79" s="582">
        <v>3.1212493242000001E-2</v>
      </c>
      <c r="F79" s="581">
        <v>5.5915753978030001</v>
      </c>
      <c r="G79" s="581">
        <v>5.5915753978030001</v>
      </c>
      <c r="H79" s="583">
        <v>0.84699999999999998</v>
      </c>
      <c r="I79" s="581">
        <v>41.147759999999998</v>
      </c>
      <c r="J79" s="581">
        <v>35.556184602195998</v>
      </c>
      <c r="K79" s="582">
        <v>7.3588849425439999</v>
      </c>
    </row>
    <row r="80" spans="1:11" ht="14.4" customHeight="1" thickBot="1" x14ac:dyDescent="0.35">
      <c r="A80" s="596" t="s">
        <v>373</v>
      </c>
      <c r="B80" s="581">
        <v>230.000026151432</v>
      </c>
      <c r="C80" s="581">
        <v>366.84381999999999</v>
      </c>
      <c r="D80" s="581">
        <v>136.84379384856899</v>
      </c>
      <c r="E80" s="582">
        <v>1.594972949083</v>
      </c>
      <c r="F80" s="581">
        <v>153.98758129660899</v>
      </c>
      <c r="G80" s="581">
        <v>153.98758129660899</v>
      </c>
      <c r="H80" s="583">
        <v>5.6311799999999996</v>
      </c>
      <c r="I80" s="581">
        <v>84.049570000000003</v>
      </c>
      <c r="J80" s="581">
        <v>-69.938011296609005</v>
      </c>
      <c r="K80" s="582">
        <v>0.54582044403999996</v>
      </c>
    </row>
    <row r="81" spans="1:11" ht="14.4" customHeight="1" thickBot="1" x14ac:dyDescent="0.35">
      <c r="A81" s="596" t="s">
        <v>374</v>
      </c>
      <c r="B81" s="581">
        <v>88.999914641211006</v>
      </c>
      <c r="C81" s="581">
        <v>96.016109999999998</v>
      </c>
      <c r="D81" s="581">
        <v>7.0161953587879999</v>
      </c>
      <c r="E81" s="582">
        <v>1.078833731325</v>
      </c>
      <c r="F81" s="581">
        <v>74.994468031051994</v>
      </c>
      <c r="G81" s="581">
        <v>74.994468031051994</v>
      </c>
      <c r="H81" s="583">
        <v>8.5284800000000001</v>
      </c>
      <c r="I81" s="581">
        <v>94.359049999999996</v>
      </c>
      <c r="J81" s="581">
        <v>19.364581968947</v>
      </c>
      <c r="K81" s="582">
        <v>1.2582134719710001</v>
      </c>
    </row>
    <row r="82" spans="1:11" ht="14.4" customHeight="1" thickBot="1" x14ac:dyDescent="0.35">
      <c r="A82" s="596" t="s">
        <v>375</v>
      </c>
      <c r="B82" s="581">
        <v>4.9406564584124654E-324</v>
      </c>
      <c r="C82" s="581">
        <v>5.0532000000000004</v>
      </c>
      <c r="D82" s="581">
        <v>5.0532000000000004</v>
      </c>
      <c r="E82" s="588" t="s">
        <v>310</v>
      </c>
      <c r="F82" s="581">
        <v>3.8038063782410001</v>
      </c>
      <c r="G82" s="581">
        <v>3.8038063782410001</v>
      </c>
      <c r="H82" s="583">
        <v>4.9406564584124654E-324</v>
      </c>
      <c r="I82" s="581">
        <v>5.9287877500949585E-323</v>
      </c>
      <c r="J82" s="581">
        <v>-3.8038063782410001</v>
      </c>
      <c r="K82" s="582">
        <v>1.4821969375237396E-323</v>
      </c>
    </row>
    <row r="83" spans="1:11" ht="14.4" customHeight="1" thickBot="1" x14ac:dyDescent="0.35">
      <c r="A83" s="598" t="s">
        <v>62</v>
      </c>
      <c r="B83" s="584">
        <v>126.52859238156699</v>
      </c>
      <c r="C83" s="584">
        <v>44.106000000000002</v>
      </c>
      <c r="D83" s="584">
        <v>-82.422592381566005</v>
      </c>
      <c r="E83" s="585">
        <v>0.34858524203699998</v>
      </c>
      <c r="F83" s="584">
        <v>0</v>
      </c>
      <c r="G83" s="584">
        <v>0</v>
      </c>
      <c r="H83" s="586">
        <v>11.941000000000001</v>
      </c>
      <c r="I83" s="584">
        <v>61.747999999999998</v>
      </c>
      <c r="J83" s="584">
        <v>61.747999999999998</v>
      </c>
      <c r="K83" s="587" t="s">
        <v>298</v>
      </c>
    </row>
    <row r="84" spans="1:11" ht="14.4" customHeight="1" thickBot="1" x14ac:dyDescent="0.35">
      <c r="A84" s="595" t="s">
        <v>376</v>
      </c>
      <c r="B84" s="584">
        <v>126.52859238156699</v>
      </c>
      <c r="C84" s="584">
        <v>44.106000000000002</v>
      </c>
      <c r="D84" s="584">
        <v>-82.422592381566005</v>
      </c>
      <c r="E84" s="585">
        <v>0.34858524203699998</v>
      </c>
      <c r="F84" s="584">
        <v>0</v>
      </c>
      <c r="G84" s="584">
        <v>0</v>
      </c>
      <c r="H84" s="586">
        <v>11.941000000000001</v>
      </c>
      <c r="I84" s="584">
        <v>57.936</v>
      </c>
      <c r="J84" s="584">
        <v>57.936</v>
      </c>
      <c r="K84" s="587" t="s">
        <v>298</v>
      </c>
    </row>
    <row r="85" spans="1:11" ht="14.4" customHeight="1" thickBot="1" x14ac:dyDescent="0.35">
      <c r="A85" s="596" t="s">
        <v>377</v>
      </c>
      <c r="B85" s="581">
        <v>126.52859238156699</v>
      </c>
      <c r="C85" s="581">
        <v>42.206000000000003</v>
      </c>
      <c r="D85" s="581">
        <v>-84.322592381565997</v>
      </c>
      <c r="E85" s="582">
        <v>0.33356887329200002</v>
      </c>
      <c r="F85" s="581">
        <v>0</v>
      </c>
      <c r="G85" s="581">
        <v>0</v>
      </c>
      <c r="H85" s="583">
        <v>8.8610000000000007</v>
      </c>
      <c r="I85" s="581">
        <v>54.055999999999997</v>
      </c>
      <c r="J85" s="581">
        <v>54.055999999999997</v>
      </c>
      <c r="K85" s="588" t="s">
        <v>298</v>
      </c>
    </row>
    <row r="86" spans="1:11" ht="14.4" customHeight="1" thickBot="1" x14ac:dyDescent="0.35">
      <c r="A86" s="596" t="s">
        <v>378</v>
      </c>
      <c r="B86" s="581">
        <v>4.9406564584124654E-324</v>
      </c>
      <c r="C86" s="581">
        <v>1.9</v>
      </c>
      <c r="D86" s="581">
        <v>1.9</v>
      </c>
      <c r="E86" s="588" t="s">
        <v>310</v>
      </c>
      <c r="F86" s="581">
        <v>0</v>
      </c>
      <c r="G86" s="581">
        <v>0</v>
      </c>
      <c r="H86" s="583">
        <v>3.08</v>
      </c>
      <c r="I86" s="581">
        <v>3.88</v>
      </c>
      <c r="J86" s="581">
        <v>3.88</v>
      </c>
      <c r="K86" s="588" t="s">
        <v>298</v>
      </c>
    </row>
    <row r="87" spans="1:11" ht="14.4" customHeight="1" thickBot="1" x14ac:dyDescent="0.35">
      <c r="A87" s="595" t="s">
        <v>379</v>
      </c>
      <c r="B87" s="584">
        <v>4.9406564584124654E-324</v>
      </c>
      <c r="C87" s="584">
        <v>4.9406564584124654E-324</v>
      </c>
      <c r="D87" s="584">
        <v>0</v>
      </c>
      <c r="E87" s="585">
        <v>1</v>
      </c>
      <c r="F87" s="584">
        <v>4.9406564584124654E-324</v>
      </c>
      <c r="G87" s="584">
        <v>0</v>
      </c>
      <c r="H87" s="586">
        <v>4.9406564584124654E-324</v>
      </c>
      <c r="I87" s="584">
        <v>3.8119999999999998</v>
      </c>
      <c r="J87" s="584">
        <v>3.8119999999999998</v>
      </c>
      <c r="K87" s="587" t="s">
        <v>310</v>
      </c>
    </row>
    <row r="88" spans="1:11" ht="14.4" customHeight="1" thickBot="1" x14ac:dyDescent="0.35">
      <c r="A88" s="596" t="s">
        <v>380</v>
      </c>
      <c r="B88" s="581">
        <v>4.9406564584124654E-324</v>
      </c>
      <c r="C88" s="581">
        <v>4.9406564584124654E-324</v>
      </c>
      <c r="D88" s="581">
        <v>0</v>
      </c>
      <c r="E88" s="582">
        <v>1</v>
      </c>
      <c r="F88" s="581">
        <v>4.9406564584124654E-324</v>
      </c>
      <c r="G88" s="581">
        <v>0</v>
      </c>
      <c r="H88" s="583">
        <v>4.9406564584124654E-324</v>
      </c>
      <c r="I88" s="581">
        <v>3.8119999999999998</v>
      </c>
      <c r="J88" s="581">
        <v>3.8119999999999998</v>
      </c>
      <c r="K88" s="588" t="s">
        <v>310</v>
      </c>
    </row>
    <row r="89" spans="1:11" ht="14.4" customHeight="1" thickBot="1" x14ac:dyDescent="0.35">
      <c r="A89" s="594" t="s">
        <v>381</v>
      </c>
      <c r="B89" s="581">
        <v>4.9406564584124654E-324</v>
      </c>
      <c r="C89" s="581">
        <v>4.9406564584124654E-324</v>
      </c>
      <c r="D89" s="581">
        <v>0</v>
      </c>
      <c r="E89" s="582">
        <v>1</v>
      </c>
      <c r="F89" s="581">
        <v>0</v>
      </c>
      <c r="G89" s="581">
        <v>0</v>
      </c>
      <c r="H89" s="583">
        <v>4.9406564584124654E-324</v>
      </c>
      <c r="I89" s="581">
        <v>4.1079999999999997</v>
      </c>
      <c r="J89" s="581">
        <v>4.1079999999999997</v>
      </c>
      <c r="K89" s="588" t="s">
        <v>298</v>
      </c>
    </row>
    <row r="90" spans="1:11" ht="14.4" customHeight="1" thickBot="1" x14ac:dyDescent="0.35">
      <c r="A90" s="595" t="s">
        <v>382</v>
      </c>
      <c r="B90" s="584">
        <v>4.9406564584124654E-324</v>
      </c>
      <c r="C90" s="584">
        <v>4.9406564584124654E-324</v>
      </c>
      <c r="D90" s="584">
        <v>0</v>
      </c>
      <c r="E90" s="585">
        <v>1</v>
      </c>
      <c r="F90" s="584">
        <v>0</v>
      </c>
      <c r="G90" s="584">
        <v>0</v>
      </c>
      <c r="H90" s="586">
        <v>4.9406564584124654E-324</v>
      </c>
      <c r="I90" s="584">
        <v>4.1079999999999997</v>
      </c>
      <c r="J90" s="584">
        <v>4.1079999999999997</v>
      </c>
      <c r="K90" s="587" t="s">
        <v>298</v>
      </c>
    </row>
    <row r="91" spans="1:11" ht="14.4" customHeight="1" thickBot="1" x14ac:dyDescent="0.35">
      <c r="A91" s="596" t="s">
        <v>383</v>
      </c>
      <c r="B91" s="581">
        <v>4.9406564584124654E-324</v>
      </c>
      <c r="C91" s="581">
        <v>4.9406564584124654E-324</v>
      </c>
      <c r="D91" s="581">
        <v>0</v>
      </c>
      <c r="E91" s="582">
        <v>1</v>
      </c>
      <c r="F91" s="581">
        <v>4.9406564584124654E-324</v>
      </c>
      <c r="G91" s="581">
        <v>0</v>
      </c>
      <c r="H91" s="583">
        <v>4.9406564584124654E-324</v>
      </c>
      <c r="I91" s="581">
        <v>4.1079999999999997</v>
      </c>
      <c r="J91" s="581">
        <v>4.1079999999999997</v>
      </c>
      <c r="K91" s="588" t="s">
        <v>310</v>
      </c>
    </row>
    <row r="92" spans="1:11" ht="14.4" customHeight="1" thickBot="1" x14ac:dyDescent="0.35">
      <c r="A92" s="594" t="s">
        <v>63</v>
      </c>
      <c r="B92" s="581">
        <v>6287.3304414325403</v>
      </c>
      <c r="C92" s="581">
        <v>6145.7162600000001</v>
      </c>
      <c r="D92" s="581">
        <v>-141.61418143253499</v>
      </c>
      <c r="E92" s="582">
        <v>0.97747626234100005</v>
      </c>
      <c r="F92" s="581">
        <v>5980.3281777760003</v>
      </c>
      <c r="G92" s="581">
        <v>5980.3281777760003</v>
      </c>
      <c r="H92" s="583">
        <v>466.39784000000202</v>
      </c>
      <c r="I92" s="581">
        <v>3690.3846199999998</v>
      </c>
      <c r="J92" s="581">
        <v>-2289.94355777599</v>
      </c>
      <c r="K92" s="582">
        <v>0.61708730863799999</v>
      </c>
    </row>
    <row r="93" spans="1:11" ht="14.4" customHeight="1" thickBot="1" x14ac:dyDescent="0.35">
      <c r="A93" s="595" t="s">
        <v>384</v>
      </c>
      <c r="B93" s="584">
        <v>4.9406564584124654E-324</v>
      </c>
      <c r="C93" s="584">
        <v>3.8094999999999999</v>
      </c>
      <c r="D93" s="584">
        <v>3.8094999999999999</v>
      </c>
      <c r="E93" s="587" t="s">
        <v>310</v>
      </c>
      <c r="F93" s="584">
        <v>3.6542762357849998</v>
      </c>
      <c r="G93" s="584">
        <v>3.6542762357849998</v>
      </c>
      <c r="H93" s="586">
        <v>4.9406564584124654E-324</v>
      </c>
      <c r="I93" s="584">
        <v>5.9287877500949585E-323</v>
      </c>
      <c r="J93" s="584">
        <v>-3.6542762357849998</v>
      </c>
      <c r="K93" s="585">
        <v>1.4821969375237396E-323</v>
      </c>
    </row>
    <row r="94" spans="1:11" ht="14.4" customHeight="1" thickBot="1" x14ac:dyDescent="0.35">
      <c r="A94" s="596" t="s">
        <v>385</v>
      </c>
      <c r="B94" s="581">
        <v>4.9406564584124654E-324</v>
      </c>
      <c r="C94" s="581">
        <v>3.8094999999999999</v>
      </c>
      <c r="D94" s="581">
        <v>3.8094999999999999</v>
      </c>
      <c r="E94" s="588" t="s">
        <v>310</v>
      </c>
      <c r="F94" s="581">
        <v>3.6542762357849998</v>
      </c>
      <c r="G94" s="581">
        <v>3.6542762357849998</v>
      </c>
      <c r="H94" s="583">
        <v>4.9406564584124654E-324</v>
      </c>
      <c r="I94" s="581">
        <v>5.9287877500949585E-323</v>
      </c>
      <c r="J94" s="581">
        <v>-3.6542762357849998</v>
      </c>
      <c r="K94" s="582">
        <v>1.4821969375237396E-323</v>
      </c>
    </row>
    <row r="95" spans="1:11" ht="14.4" customHeight="1" thickBot="1" x14ac:dyDescent="0.35">
      <c r="A95" s="595" t="s">
        <v>386</v>
      </c>
      <c r="B95" s="584">
        <v>105.138293669501</v>
      </c>
      <c r="C95" s="584">
        <v>106.93375</v>
      </c>
      <c r="D95" s="584">
        <v>1.795456330498</v>
      </c>
      <c r="E95" s="585">
        <v>1.017077092159</v>
      </c>
      <c r="F95" s="584">
        <v>99.681614553516994</v>
      </c>
      <c r="G95" s="584">
        <v>99.681614553516994</v>
      </c>
      <c r="H95" s="586">
        <v>8.4754000000000005</v>
      </c>
      <c r="I95" s="584">
        <v>113.3403</v>
      </c>
      <c r="J95" s="584">
        <v>13.658685446482</v>
      </c>
      <c r="K95" s="585">
        <v>1.1370231161240001</v>
      </c>
    </row>
    <row r="96" spans="1:11" ht="14.4" customHeight="1" thickBot="1" x14ac:dyDescent="0.35">
      <c r="A96" s="596" t="s">
        <v>387</v>
      </c>
      <c r="B96" s="581">
        <v>47.921697114578997</v>
      </c>
      <c r="C96" s="581">
        <v>37.738500000000002</v>
      </c>
      <c r="D96" s="581">
        <v>-10.183197114579</v>
      </c>
      <c r="E96" s="582">
        <v>0.78750341227999998</v>
      </c>
      <c r="F96" s="581">
        <v>43.576121237075</v>
      </c>
      <c r="G96" s="581">
        <v>43.576121237075</v>
      </c>
      <c r="H96" s="583">
        <v>3.1842000000000001</v>
      </c>
      <c r="I96" s="581">
        <v>45.038499999999999</v>
      </c>
      <c r="J96" s="581">
        <v>1.4623787629239999</v>
      </c>
      <c r="K96" s="582">
        <v>1.033559176939</v>
      </c>
    </row>
    <row r="97" spans="1:11" ht="14.4" customHeight="1" thickBot="1" x14ac:dyDescent="0.35">
      <c r="A97" s="596" t="s">
        <v>388</v>
      </c>
      <c r="B97" s="581">
        <v>3.999959759157</v>
      </c>
      <c r="C97" s="581">
        <v>3</v>
      </c>
      <c r="D97" s="581">
        <v>-0.99995975915699997</v>
      </c>
      <c r="E97" s="582">
        <v>0.75000754523299995</v>
      </c>
      <c r="F97" s="581">
        <v>3.063077086656</v>
      </c>
      <c r="G97" s="581">
        <v>3.063077086656</v>
      </c>
      <c r="H97" s="583">
        <v>4.9406564584124654E-324</v>
      </c>
      <c r="I97" s="581">
        <v>3</v>
      </c>
      <c r="J97" s="581">
        <v>-6.3077086655999995E-2</v>
      </c>
      <c r="K97" s="582">
        <v>0.97940728069399996</v>
      </c>
    </row>
    <row r="98" spans="1:11" ht="14.4" customHeight="1" thickBot="1" x14ac:dyDescent="0.35">
      <c r="A98" s="596" t="s">
        <v>389</v>
      </c>
      <c r="B98" s="581">
        <v>53.216636795764003</v>
      </c>
      <c r="C98" s="581">
        <v>66.195250000000001</v>
      </c>
      <c r="D98" s="581">
        <v>12.978613204235</v>
      </c>
      <c r="E98" s="582">
        <v>1.2438826274200001</v>
      </c>
      <c r="F98" s="581">
        <v>53.042416229785999</v>
      </c>
      <c r="G98" s="581">
        <v>53.042416229785999</v>
      </c>
      <c r="H98" s="583">
        <v>5.2911999999999999</v>
      </c>
      <c r="I98" s="581">
        <v>65.3018</v>
      </c>
      <c r="J98" s="581">
        <v>12.259383770213001</v>
      </c>
      <c r="K98" s="582">
        <v>1.2311241576380001</v>
      </c>
    </row>
    <row r="99" spans="1:11" ht="14.4" customHeight="1" thickBot="1" x14ac:dyDescent="0.35">
      <c r="A99" s="595" t="s">
        <v>390</v>
      </c>
      <c r="B99" s="584">
        <v>48.122997102458001</v>
      </c>
      <c r="C99" s="584">
        <v>49.517200000000003</v>
      </c>
      <c r="D99" s="584">
        <v>1.3942028975409999</v>
      </c>
      <c r="E99" s="585">
        <v>1.0289716555799999</v>
      </c>
      <c r="F99" s="584">
        <v>57.079076116041001</v>
      </c>
      <c r="G99" s="584">
        <v>57.079076116041001</v>
      </c>
      <c r="H99" s="586">
        <v>3.1421299999999999</v>
      </c>
      <c r="I99" s="584">
        <v>57.984670000000001</v>
      </c>
      <c r="J99" s="584">
        <v>0.905593883958</v>
      </c>
      <c r="K99" s="585">
        <v>1.0158656016450001</v>
      </c>
    </row>
    <row r="100" spans="1:11" ht="14.4" customHeight="1" thickBot="1" x14ac:dyDescent="0.35">
      <c r="A100" s="596" t="s">
        <v>391</v>
      </c>
      <c r="B100" s="581">
        <v>38.123037704566997</v>
      </c>
      <c r="C100" s="581">
        <v>34.695</v>
      </c>
      <c r="D100" s="581">
        <v>-3.4280377045670001</v>
      </c>
      <c r="E100" s="582">
        <v>0.91007962872299997</v>
      </c>
      <c r="F100" s="581">
        <v>42.679727463333997</v>
      </c>
      <c r="G100" s="581">
        <v>42.679727463333997</v>
      </c>
      <c r="H100" s="583">
        <v>4.9406564584124654E-324</v>
      </c>
      <c r="I100" s="581">
        <v>41.58</v>
      </c>
      <c r="J100" s="581">
        <v>-1.0997274633330001</v>
      </c>
      <c r="K100" s="582">
        <v>0.97423302516900001</v>
      </c>
    </row>
    <row r="101" spans="1:11" ht="14.4" customHeight="1" thickBot="1" x14ac:dyDescent="0.35">
      <c r="A101" s="596" t="s">
        <v>392</v>
      </c>
      <c r="B101" s="581">
        <v>9.9999593978900005</v>
      </c>
      <c r="C101" s="581">
        <v>14.8222</v>
      </c>
      <c r="D101" s="581">
        <v>4.8222406021089999</v>
      </c>
      <c r="E101" s="582">
        <v>1.48222601815</v>
      </c>
      <c r="F101" s="581">
        <v>14.399348652706999</v>
      </c>
      <c r="G101" s="581">
        <v>14.399348652706999</v>
      </c>
      <c r="H101" s="583">
        <v>3.1421299999999999</v>
      </c>
      <c r="I101" s="581">
        <v>16.404669999999999</v>
      </c>
      <c r="J101" s="581">
        <v>2.005321347292</v>
      </c>
      <c r="K101" s="582">
        <v>1.13926472618</v>
      </c>
    </row>
    <row r="102" spans="1:11" ht="14.4" customHeight="1" thickBot="1" x14ac:dyDescent="0.35">
      <c r="A102" s="595" t="s">
        <v>393</v>
      </c>
      <c r="B102" s="584">
        <v>4.9406564584124654E-324</v>
      </c>
      <c r="C102" s="584">
        <v>4.9406564584124654E-324</v>
      </c>
      <c r="D102" s="584">
        <v>0</v>
      </c>
      <c r="E102" s="585">
        <v>1</v>
      </c>
      <c r="F102" s="584">
        <v>4.9406564584124654E-324</v>
      </c>
      <c r="G102" s="584">
        <v>0</v>
      </c>
      <c r="H102" s="586">
        <v>4.9406564584124654E-324</v>
      </c>
      <c r="I102" s="584">
        <v>33.049999999999997</v>
      </c>
      <c r="J102" s="584">
        <v>33.049999999999997</v>
      </c>
      <c r="K102" s="587" t="s">
        <v>310</v>
      </c>
    </row>
    <row r="103" spans="1:11" ht="14.4" customHeight="1" thickBot="1" x14ac:dyDescent="0.35">
      <c r="A103" s="596" t="s">
        <v>394</v>
      </c>
      <c r="B103" s="581">
        <v>4.9406564584124654E-324</v>
      </c>
      <c r="C103" s="581">
        <v>4.9406564584124654E-324</v>
      </c>
      <c r="D103" s="581">
        <v>0</v>
      </c>
      <c r="E103" s="582">
        <v>1</v>
      </c>
      <c r="F103" s="581">
        <v>4.9406564584124654E-324</v>
      </c>
      <c r="G103" s="581">
        <v>0</v>
      </c>
      <c r="H103" s="583">
        <v>4.9406564584124654E-324</v>
      </c>
      <c r="I103" s="581">
        <v>33.049999999999997</v>
      </c>
      <c r="J103" s="581">
        <v>33.049999999999997</v>
      </c>
      <c r="K103" s="588" t="s">
        <v>310</v>
      </c>
    </row>
    <row r="104" spans="1:11" ht="14.4" customHeight="1" thickBot="1" x14ac:dyDescent="0.35">
      <c r="A104" s="595" t="s">
        <v>395</v>
      </c>
      <c r="B104" s="584">
        <v>1077.0400151501699</v>
      </c>
      <c r="C104" s="584">
        <v>1216.3250599999999</v>
      </c>
      <c r="D104" s="584">
        <v>139.28504484982801</v>
      </c>
      <c r="E104" s="585">
        <v>1.129322070573</v>
      </c>
      <c r="F104" s="584">
        <v>1049.80004064077</v>
      </c>
      <c r="G104" s="584">
        <v>1049.80004064077</v>
      </c>
      <c r="H104" s="586">
        <v>80.581810000000004</v>
      </c>
      <c r="I104" s="584">
        <v>1204.0713800000001</v>
      </c>
      <c r="J104" s="584">
        <v>154.27133935922799</v>
      </c>
      <c r="K104" s="585">
        <v>1.1469530704769999</v>
      </c>
    </row>
    <row r="105" spans="1:11" ht="14.4" customHeight="1" thickBot="1" x14ac:dyDescent="0.35">
      <c r="A105" s="596" t="s">
        <v>396</v>
      </c>
      <c r="B105" s="581">
        <v>919.99998460573397</v>
      </c>
      <c r="C105" s="581">
        <v>1029.5380700000001</v>
      </c>
      <c r="D105" s="581">
        <v>109.538085394267</v>
      </c>
      <c r="E105" s="582">
        <v>1.11906313829</v>
      </c>
      <c r="F105" s="581">
        <v>863.00087630728206</v>
      </c>
      <c r="G105" s="581">
        <v>863.00087630728206</v>
      </c>
      <c r="H105" s="583">
        <v>66.695030000000003</v>
      </c>
      <c r="I105" s="581">
        <v>1014.74661</v>
      </c>
      <c r="J105" s="581">
        <v>151.74573369271801</v>
      </c>
      <c r="K105" s="582">
        <v>1.1758349705760001</v>
      </c>
    </row>
    <row r="106" spans="1:11" ht="14.4" customHeight="1" thickBot="1" x14ac:dyDescent="0.35">
      <c r="A106" s="596" t="s">
        <v>397</v>
      </c>
      <c r="B106" s="581">
        <v>2.7442798347630002</v>
      </c>
      <c r="C106" s="581">
        <v>4.0380000000000003</v>
      </c>
      <c r="D106" s="581">
        <v>1.293720165236</v>
      </c>
      <c r="E106" s="582">
        <v>1.4714242872929999</v>
      </c>
      <c r="F106" s="581">
        <v>4.0058665118089998</v>
      </c>
      <c r="G106" s="581">
        <v>4.0058665118089998</v>
      </c>
      <c r="H106" s="583">
        <v>4.9406564584124654E-324</v>
      </c>
      <c r="I106" s="581">
        <v>5.8380000000000001</v>
      </c>
      <c r="J106" s="581">
        <v>1.83213348819</v>
      </c>
      <c r="K106" s="582">
        <v>1.457362591286</v>
      </c>
    </row>
    <row r="107" spans="1:11" ht="14.4" customHeight="1" thickBot="1" x14ac:dyDescent="0.35">
      <c r="A107" s="596" t="s">
        <v>398</v>
      </c>
      <c r="B107" s="581">
        <v>154.295750709674</v>
      </c>
      <c r="C107" s="581">
        <v>182.74898999999999</v>
      </c>
      <c r="D107" s="581">
        <v>28.453239290326</v>
      </c>
      <c r="E107" s="582">
        <v>1.184407147698</v>
      </c>
      <c r="F107" s="581">
        <v>182.79329782168</v>
      </c>
      <c r="G107" s="581">
        <v>182.79329782168</v>
      </c>
      <c r="H107" s="583">
        <v>13.88678</v>
      </c>
      <c r="I107" s="581">
        <v>183.48677000000001</v>
      </c>
      <c r="J107" s="581">
        <v>0.69347217831899999</v>
      </c>
      <c r="K107" s="582">
        <v>1.003793750572</v>
      </c>
    </row>
    <row r="108" spans="1:11" ht="14.4" customHeight="1" thickBot="1" x14ac:dyDescent="0.35">
      <c r="A108" s="595" t="s">
        <v>399</v>
      </c>
      <c r="B108" s="584">
        <v>5057.02913551041</v>
      </c>
      <c r="C108" s="584">
        <v>4766.5797499999999</v>
      </c>
      <c r="D108" s="584">
        <v>-290.44938551040701</v>
      </c>
      <c r="E108" s="585">
        <v>0.94256521413500005</v>
      </c>
      <c r="F108" s="584">
        <v>4770.1131702298799</v>
      </c>
      <c r="G108" s="584">
        <v>4770.1131702298799</v>
      </c>
      <c r="H108" s="586">
        <v>374.19850000000201</v>
      </c>
      <c r="I108" s="584">
        <v>2274.0942700000001</v>
      </c>
      <c r="J108" s="584">
        <v>-2496.0189002298798</v>
      </c>
      <c r="K108" s="585">
        <v>0.47673801204299998</v>
      </c>
    </row>
    <row r="109" spans="1:11" ht="14.4" customHeight="1" thickBot="1" x14ac:dyDescent="0.35">
      <c r="A109" s="596" t="s">
        <v>400</v>
      </c>
      <c r="B109" s="581">
        <v>26.999998374297999</v>
      </c>
      <c r="C109" s="581">
        <v>4.9406564584124654E-324</v>
      </c>
      <c r="D109" s="581">
        <v>-26.999998374297999</v>
      </c>
      <c r="E109" s="582">
        <v>0</v>
      </c>
      <c r="F109" s="581">
        <v>62.081020322436999</v>
      </c>
      <c r="G109" s="581">
        <v>62.081020322436999</v>
      </c>
      <c r="H109" s="583">
        <v>4.9406564584124654E-324</v>
      </c>
      <c r="I109" s="581">
        <v>46.738999999999997</v>
      </c>
      <c r="J109" s="581">
        <v>-15.342020322437</v>
      </c>
      <c r="K109" s="582">
        <v>0.752871002397</v>
      </c>
    </row>
    <row r="110" spans="1:11" ht="14.4" customHeight="1" thickBot="1" x14ac:dyDescent="0.35">
      <c r="A110" s="596" t="s">
        <v>401</v>
      </c>
      <c r="B110" s="581">
        <v>365.29029800544703</v>
      </c>
      <c r="C110" s="581">
        <v>1021.53421</v>
      </c>
      <c r="D110" s="581">
        <v>656.24391199455204</v>
      </c>
      <c r="E110" s="582">
        <v>2.7964997033249999</v>
      </c>
      <c r="F110" s="581">
        <v>941.73063476116704</v>
      </c>
      <c r="G110" s="581">
        <v>941.73063476116704</v>
      </c>
      <c r="H110" s="583">
        <v>212.66350000000099</v>
      </c>
      <c r="I110" s="581">
        <v>1090.1088299999999</v>
      </c>
      <c r="J110" s="581">
        <v>148.378195238834</v>
      </c>
      <c r="K110" s="582">
        <v>1.1575590617539999</v>
      </c>
    </row>
    <row r="111" spans="1:11" ht="14.4" customHeight="1" thickBot="1" x14ac:dyDescent="0.35">
      <c r="A111" s="596" t="s">
        <v>402</v>
      </c>
      <c r="B111" s="581">
        <v>12.999959217257</v>
      </c>
      <c r="C111" s="581">
        <v>14.3414</v>
      </c>
      <c r="D111" s="581">
        <v>1.3414407827420001</v>
      </c>
      <c r="E111" s="582">
        <v>1.103188076233</v>
      </c>
      <c r="F111" s="581">
        <v>10.994329026916001</v>
      </c>
      <c r="G111" s="581">
        <v>10.994329026916001</v>
      </c>
      <c r="H111" s="583">
        <v>4.9406564584124654E-324</v>
      </c>
      <c r="I111" s="581">
        <v>20.117899999999999</v>
      </c>
      <c r="J111" s="581">
        <v>9.1235709730829999</v>
      </c>
      <c r="K111" s="582">
        <v>1.8298433629499999</v>
      </c>
    </row>
    <row r="112" spans="1:11" ht="14.4" customHeight="1" thickBot="1" x14ac:dyDescent="0.35">
      <c r="A112" s="596" t="s">
        <v>403</v>
      </c>
      <c r="B112" s="581">
        <v>4.9406564584124654E-324</v>
      </c>
      <c r="C112" s="581">
        <v>14.384880000000001</v>
      </c>
      <c r="D112" s="581">
        <v>14.384880000000001</v>
      </c>
      <c r="E112" s="588" t="s">
        <v>310</v>
      </c>
      <c r="F112" s="581">
        <v>16.850838783979</v>
      </c>
      <c r="G112" s="581">
        <v>16.850838783979</v>
      </c>
      <c r="H112" s="583">
        <v>4.9406564584124654E-324</v>
      </c>
      <c r="I112" s="581">
        <v>72.922910000000002</v>
      </c>
      <c r="J112" s="581">
        <v>56.072071216019999</v>
      </c>
      <c r="K112" s="582">
        <v>4.3275537161580004</v>
      </c>
    </row>
    <row r="113" spans="1:11" ht="14.4" customHeight="1" thickBot="1" x14ac:dyDescent="0.35">
      <c r="A113" s="596" t="s">
        <v>404</v>
      </c>
      <c r="B113" s="581">
        <v>4651.7388799134096</v>
      </c>
      <c r="C113" s="581">
        <v>3716.3192600000002</v>
      </c>
      <c r="D113" s="581">
        <v>-935.41961991340497</v>
      </c>
      <c r="E113" s="582">
        <v>0.79890968859900002</v>
      </c>
      <c r="F113" s="581">
        <v>3738.4563473353801</v>
      </c>
      <c r="G113" s="581">
        <v>3738.4563473353801</v>
      </c>
      <c r="H113" s="583">
        <v>161.53500000000099</v>
      </c>
      <c r="I113" s="581">
        <v>1044.2056299999999</v>
      </c>
      <c r="J113" s="581">
        <v>-2694.2507173353802</v>
      </c>
      <c r="K113" s="582">
        <v>0.27931465101699998</v>
      </c>
    </row>
    <row r="114" spans="1:11" ht="14.4" customHeight="1" thickBot="1" x14ac:dyDescent="0.35">
      <c r="A114" s="595" t="s">
        <v>405</v>
      </c>
      <c r="B114" s="584">
        <v>4.9406564584124654E-324</v>
      </c>
      <c r="C114" s="584">
        <v>0.85</v>
      </c>
      <c r="D114" s="584">
        <v>0.85</v>
      </c>
      <c r="E114" s="587" t="s">
        <v>310</v>
      </c>
      <c r="F114" s="584">
        <v>0</v>
      </c>
      <c r="G114" s="584">
        <v>0</v>
      </c>
      <c r="H114" s="586">
        <v>4.9406564584124654E-324</v>
      </c>
      <c r="I114" s="584">
        <v>5.9287877500949585E-323</v>
      </c>
      <c r="J114" s="584">
        <v>5.9287877500949585E-323</v>
      </c>
      <c r="K114" s="587" t="s">
        <v>298</v>
      </c>
    </row>
    <row r="115" spans="1:11" ht="14.4" customHeight="1" thickBot="1" x14ac:dyDescent="0.35">
      <c r="A115" s="596" t="s">
        <v>406</v>
      </c>
      <c r="B115" s="581">
        <v>4.9406564584124654E-324</v>
      </c>
      <c r="C115" s="581">
        <v>0.85</v>
      </c>
      <c r="D115" s="581">
        <v>0.85</v>
      </c>
      <c r="E115" s="588" t="s">
        <v>310</v>
      </c>
      <c r="F115" s="581">
        <v>0</v>
      </c>
      <c r="G115" s="581">
        <v>0</v>
      </c>
      <c r="H115" s="583">
        <v>4.9406564584124654E-324</v>
      </c>
      <c r="I115" s="581">
        <v>5.9287877500949585E-323</v>
      </c>
      <c r="J115" s="581">
        <v>5.9287877500949585E-323</v>
      </c>
      <c r="K115" s="588" t="s">
        <v>298</v>
      </c>
    </row>
    <row r="116" spans="1:11" ht="14.4" customHeight="1" thickBot="1" x14ac:dyDescent="0.35">
      <c r="A116" s="595" t="s">
        <v>407</v>
      </c>
      <c r="B116" s="584">
        <v>4.9406564584124654E-324</v>
      </c>
      <c r="C116" s="584">
        <v>1.7010000000000001</v>
      </c>
      <c r="D116" s="584">
        <v>1.7010000000000001</v>
      </c>
      <c r="E116" s="587" t="s">
        <v>310</v>
      </c>
      <c r="F116" s="584">
        <v>0</v>
      </c>
      <c r="G116" s="584">
        <v>0</v>
      </c>
      <c r="H116" s="586">
        <v>0</v>
      </c>
      <c r="I116" s="584">
        <v>7.8440000000000003</v>
      </c>
      <c r="J116" s="584">
        <v>7.8440000000000003</v>
      </c>
      <c r="K116" s="587" t="s">
        <v>298</v>
      </c>
    </row>
    <row r="117" spans="1:11" ht="14.4" customHeight="1" thickBot="1" x14ac:dyDescent="0.35">
      <c r="A117" s="596" t="s">
        <v>408</v>
      </c>
      <c r="B117" s="581">
        <v>4.9406564584124654E-324</v>
      </c>
      <c r="C117" s="581">
        <v>1.7010000000000001</v>
      </c>
      <c r="D117" s="581">
        <v>1.7010000000000001</v>
      </c>
      <c r="E117" s="588" t="s">
        <v>310</v>
      </c>
      <c r="F117" s="581">
        <v>0</v>
      </c>
      <c r="G117" s="581">
        <v>0</v>
      </c>
      <c r="H117" s="583">
        <v>4.9406564584124654E-324</v>
      </c>
      <c r="I117" s="581">
        <v>5.9287877500949585E-323</v>
      </c>
      <c r="J117" s="581">
        <v>5.9287877500949585E-323</v>
      </c>
      <c r="K117" s="588" t="s">
        <v>298</v>
      </c>
    </row>
    <row r="118" spans="1:11" ht="14.4" customHeight="1" thickBot="1" x14ac:dyDescent="0.35">
      <c r="A118" s="596" t="s">
        <v>409</v>
      </c>
      <c r="B118" s="581">
        <v>4.9406564584124654E-324</v>
      </c>
      <c r="C118" s="581">
        <v>4.9406564584124654E-324</v>
      </c>
      <c r="D118" s="581">
        <v>0</v>
      </c>
      <c r="E118" s="582">
        <v>1</v>
      </c>
      <c r="F118" s="581">
        <v>4.9406564584124654E-324</v>
      </c>
      <c r="G118" s="581">
        <v>0</v>
      </c>
      <c r="H118" s="583">
        <v>0</v>
      </c>
      <c r="I118" s="581">
        <v>7.8440000000000003</v>
      </c>
      <c r="J118" s="581">
        <v>7.8440000000000003</v>
      </c>
      <c r="K118" s="588" t="s">
        <v>310</v>
      </c>
    </row>
    <row r="119" spans="1:11" ht="14.4" customHeight="1" thickBot="1" x14ac:dyDescent="0.35">
      <c r="A119" s="593" t="s">
        <v>64</v>
      </c>
      <c r="B119" s="581">
        <v>43974.997432214397</v>
      </c>
      <c r="C119" s="581">
        <v>56144.269500000002</v>
      </c>
      <c r="D119" s="581">
        <v>12169.2720677856</v>
      </c>
      <c r="E119" s="582">
        <v>1.2767316151979999</v>
      </c>
      <c r="F119" s="581">
        <v>45968.990252281801</v>
      </c>
      <c r="G119" s="581">
        <v>45968.990252281801</v>
      </c>
      <c r="H119" s="583">
        <v>5092.6838500000304</v>
      </c>
      <c r="I119" s="581">
        <v>51138.548940000001</v>
      </c>
      <c r="J119" s="581">
        <v>5169.5586877181904</v>
      </c>
      <c r="K119" s="582">
        <v>1.1124575210230001</v>
      </c>
    </row>
    <row r="120" spans="1:11" ht="14.4" customHeight="1" thickBot="1" x14ac:dyDescent="0.35">
      <c r="A120" s="598" t="s">
        <v>410</v>
      </c>
      <c r="B120" s="584">
        <v>32566.998079103301</v>
      </c>
      <c r="C120" s="584">
        <v>41678.622000000003</v>
      </c>
      <c r="D120" s="584">
        <v>9111.6239208967509</v>
      </c>
      <c r="E120" s="585">
        <v>1.279780896561</v>
      </c>
      <c r="F120" s="584">
        <v>34102.999999998101</v>
      </c>
      <c r="G120" s="584">
        <v>34102.999999998101</v>
      </c>
      <c r="H120" s="586">
        <v>3871.0130000000199</v>
      </c>
      <c r="I120" s="584">
        <v>38079.309000000001</v>
      </c>
      <c r="J120" s="584">
        <v>3976.3090000018901</v>
      </c>
      <c r="K120" s="585">
        <v>1.116597044248</v>
      </c>
    </row>
    <row r="121" spans="1:11" ht="14.4" customHeight="1" thickBot="1" x14ac:dyDescent="0.35">
      <c r="A121" s="595" t="s">
        <v>411</v>
      </c>
      <c r="B121" s="584">
        <v>32467.998085064199</v>
      </c>
      <c r="C121" s="584">
        <v>41063.298000000003</v>
      </c>
      <c r="D121" s="584">
        <v>8595.2999149358493</v>
      </c>
      <c r="E121" s="585">
        <v>1.264731440861</v>
      </c>
      <c r="F121" s="584">
        <v>33902.999999998101</v>
      </c>
      <c r="G121" s="584">
        <v>33902.999999998101</v>
      </c>
      <c r="H121" s="586">
        <v>3814.0520000000201</v>
      </c>
      <c r="I121" s="584">
        <v>37255.47</v>
      </c>
      <c r="J121" s="584">
        <v>3352.4700000018802</v>
      </c>
      <c r="K121" s="585">
        <v>1.098884169542</v>
      </c>
    </row>
    <row r="122" spans="1:11" ht="14.4" customHeight="1" thickBot="1" x14ac:dyDescent="0.35">
      <c r="A122" s="596" t="s">
        <v>412</v>
      </c>
      <c r="B122" s="581">
        <v>32467.998085064199</v>
      </c>
      <c r="C122" s="581">
        <v>41063.298000000003</v>
      </c>
      <c r="D122" s="581">
        <v>8595.2999149358493</v>
      </c>
      <c r="E122" s="582">
        <v>1.264731440861</v>
      </c>
      <c r="F122" s="581">
        <v>33902.999999998101</v>
      </c>
      <c r="G122" s="581">
        <v>33902.999999998101</v>
      </c>
      <c r="H122" s="583">
        <v>3814.0520000000201</v>
      </c>
      <c r="I122" s="581">
        <v>37255.47</v>
      </c>
      <c r="J122" s="581">
        <v>3352.4700000018802</v>
      </c>
      <c r="K122" s="582">
        <v>1.098884169542</v>
      </c>
    </row>
    <row r="123" spans="1:11" ht="14.4" customHeight="1" thickBot="1" x14ac:dyDescent="0.35">
      <c r="A123" s="595" t="s">
        <v>413</v>
      </c>
      <c r="B123" s="584">
        <v>4.9406564584124654E-324</v>
      </c>
      <c r="C123" s="584">
        <v>0.04</v>
      </c>
      <c r="D123" s="584">
        <v>0.04</v>
      </c>
      <c r="E123" s="587" t="s">
        <v>310</v>
      </c>
      <c r="F123" s="584">
        <v>0</v>
      </c>
      <c r="G123" s="584">
        <v>0</v>
      </c>
      <c r="H123" s="586">
        <v>4.9406564584124654E-324</v>
      </c>
      <c r="I123" s="584">
        <v>5.9287877500949585E-323</v>
      </c>
      <c r="J123" s="584">
        <v>5.9287877500949585E-323</v>
      </c>
      <c r="K123" s="587" t="s">
        <v>298</v>
      </c>
    </row>
    <row r="124" spans="1:11" ht="14.4" customHeight="1" thickBot="1" x14ac:dyDescent="0.35">
      <c r="A124" s="596" t="s">
        <v>414</v>
      </c>
      <c r="B124" s="581">
        <v>4.9406564584124654E-324</v>
      </c>
      <c r="C124" s="581">
        <v>0.04</v>
      </c>
      <c r="D124" s="581">
        <v>0.04</v>
      </c>
      <c r="E124" s="588" t="s">
        <v>310</v>
      </c>
      <c r="F124" s="581">
        <v>0</v>
      </c>
      <c r="G124" s="581">
        <v>0</v>
      </c>
      <c r="H124" s="583">
        <v>4.9406564584124654E-324</v>
      </c>
      <c r="I124" s="581">
        <v>5.9287877500949585E-323</v>
      </c>
      <c r="J124" s="581">
        <v>5.9287877500949585E-323</v>
      </c>
      <c r="K124" s="588" t="s">
        <v>298</v>
      </c>
    </row>
    <row r="125" spans="1:11" ht="14.4" customHeight="1" thickBot="1" x14ac:dyDescent="0.35">
      <c r="A125" s="595" t="s">
        <v>415</v>
      </c>
      <c r="B125" s="584">
        <v>4.9406564584124654E-324</v>
      </c>
      <c r="C125" s="584">
        <v>-16.419</v>
      </c>
      <c r="D125" s="584">
        <v>-16.419</v>
      </c>
      <c r="E125" s="587" t="s">
        <v>310</v>
      </c>
      <c r="F125" s="584">
        <v>0</v>
      </c>
      <c r="G125" s="584">
        <v>0</v>
      </c>
      <c r="H125" s="586">
        <v>4.9406564584124654E-324</v>
      </c>
      <c r="I125" s="584">
        <v>5.9287877500949585E-323</v>
      </c>
      <c r="J125" s="584">
        <v>5.9287877500949585E-323</v>
      </c>
      <c r="K125" s="587" t="s">
        <v>298</v>
      </c>
    </row>
    <row r="126" spans="1:11" ht="14.4" customHeight="1" thickBot="1" x14ac:dyDescent="0.35">
      <c r="A126" s="596" t="s">
        <v>416</v>
      </c>
      <c r="B126" s="581">
        <v>4.9406564584124654E-324</v>
      </c>
      <c r="C126" s="581">
        <v>-16.419</v>
      </c>
      <c r="D126" s="581">
        <v>-16.419</v>
      </c>
      <c r="E126" s="588" t="s">
        <v>310</v>
      </c>
      <c r="F126" s="581">
        <v>0</v>
      </c>
      <c r="G126" s="581">
        <v>0</v>
      </c>
      <c r="H126" s="583">
        <v>4.9406564584124654E-324</v>
      </c>
      <c r="I126" s="581">
        <v>5.9287877500949585E-323</v>
      </c>
      <c r="J126" s="581">
        <v>5.9287877500949585E-323</v>
      </c>
      <c r="K126" s="588" t="s">
        <v>298</v>
      </c>
    </row>
    <row r="127" spans="1:11" ht="14.4" customHeight="1" thickBot="1" x14ac:dyDescent="0.35">
      <c r="A127" s="595" t="s">
        <v>417</v>
      </c>
      <c r="B127" s="584">
        <v>4.9406564584124654E-324</v>
      </c>
      <c r="C127" s="584">
        <v>513.4</v>
      </c>
      <c r="D127" s="584">
        <v>513.4</v>
      </c>
      <c r="E127" s="587" t="s">
        <v>310</v>
      </c>
      <c r="F127" s="584">
        <v>199.999999999989</v>
      </c>
      <c r="G127" s="584">
        <v>199.999999999989</v>
      </c>
      <c r="H127" s="586">
        <v>57</v>
      </c>
      <c r="I127" s="584">
        <v>718.4</v>
      </c>
      <c r="J127" s="584">
        <v>518.400000000011</v>
      </c>
      <c r="K127" s="585">
        <v>3.5920000000000001</v>
      </c>
    </row>
    <row r="128" spans="1:11" ht="14.4" customHeight="1" thickBot="1" x14ac:dyDescent="0.35">
      <c r="A128" s="596" t="s">
        <v>418</v>
      </c>
      <c r="B128" s="581">
        <v>4.9406564584124654E-324</v>
      </c>
      <c r="C128" s="581">
        <v>513.4</v>
      </c>
      <c r="D128" s="581">
        <v>513.4</v>
      </c>
      <c r="E128" s="588" t="s">
        <v>310</v>
      </c>
      <c r="F128" s="581">
        <v>199.999999999989</v>
      </c>
      <c r="G128" s="581">
        <v>199.999999999989</v>
      </c>
      <c r="H128" s="583">
        <v>57</v>
      </c>
      <c r="I128" s="581">
        <v>718.4</v>
      </c>
      <c r="J128" s="581">
        <v>518.400000000011</v>
      </c>
      <c r="K128" s="582">
        <v>3.5920000000000001</v>
      </c>
    </row>
    <row r="129" spans="1:11" ht="14.4" customHeight="1" thickBot="1" x14ac:dyDescent="0.35">
      <c r="A129" s="595" t="s">
        <v>419</v>
      </c>
      <c r="B129" s="584">
        <v>4.9406564584124654E-324</v>
      </c>
      <c r="C129" s="584">
        <v>64.887</v>
      </c>
      <c r="D129" s="584">
        <v>64.887</v>
      </c>
      <c r="E129" s="587" t="s">
        <v>310</v>
      </c>
      <c r="F129" s="584">
        <v>0</v>
      </c>
      <c r="G129" s="584">
        <v>0</v>
      </c>
      <c r="H129" s="586">
        <v>4.9406564584124654E-324</v>
      </c>
      <c r="I129" s="584">
        <v>5.9287877500949585E-323</v>
      </c>
      <c r="J129" s="584">
        <v>5.9287877500949585E-323</v>
      </c>
      <c r="K129" s="587" t="s">
        <v>298</v>
      </c>
    </row>
    <row r="130" spans="1:11" ht="14.4" customHeight="1" thickBot="1" x14ac:dyDescent="0.35">
      <c r="A130" s="596" t="s">
        <v>420</v>
      </c>
      <c r="B130" s="581">
        <v>4.9406564584124654E-324</v>
      </c>
      <c r="C130" s="581">
        <v>64.887</v>
      </c>
      <c r="D130" s="581">
        <v>64.887</v>
      </c>
      <c r="E130" s="588" t="s">
        <v>310</v>
      </c>
      <c r="F130" s="581">
        <v>0</v>
      </c>
      <c r="G130" s="581">
        <v>0</v>
      </c>
      <c r="H130" s="583">
        <v>4.9406564584124654E-324</v>
      </c>
      <c r="I130" s="581">
        <v>5.9287877500949585E-323</v>
      </c>
      <c r="J130" s="581">
        <v>5.9287877500949585E-323</v>
      </c>
      <c r="K130" s="588" t="s">
        <v>298</v>
      </c>
    </row>
    <row r="131" spans="1:11" ht="14.4" customHeight="1" thickBot="1" x14ac:dyDescent="0.35">
      <c r="A131" s="595" t="s">
        <v>421</v>
      </c>
      <c r="B131" s="584">
        <v>98.999994039095</v>
      </c>
      <c r="C131" s="584">
        <v>53.415999999999997</v>
      </c>
      <c r="D131" s="584">
        <v>-45.583994039095003</v>
      </c>
      <c r="E131" s="585">
        <v>0.53955558804199999</v>
      </c>
      <c r="F131" s="584">
        <v>0</v>
      </c>
      <c r="G131" s="584">
        <v>0</v>
      </c>
      <c r="H131" s="586">
        <v>4.9406564584124654E-324</v>
      </c>
      <c r="I131" s="584">
        <v>105.43899999999999</v>
      </c>
      <c r="J131" s="584">
        <v>105.43899999999999</v>
      </c>
      <c r="K131" s="587" t="s">
        <v>298</v>
      </c>
    </row>
    <row r="132" spans="1:11" ht="14.4" customHeight="1" thickBot="1" x14ac:dyDescent="0.35">
      <c r="A132" s="596" t="s">
        <v>422</v>
      </c>
      <c r="B132" s="581">
        <v>98.999994039095</v>
      </c>
      <c r="C132" s="581">
        <v>53.415999999999997</v>
      </c>
      <c r="D132" s="581">
        <v>-45.583994039095003</v>
      </c>
      <c r="E132" s="582">
        <v>0.53955558804199999</v>
      </c>
      <c r="F132" s="581">
        <v>0</v>
      </c>
      <c r="G132" s="581">
        <v>0</v>
      </c>
      <c r="H132" s="583">
        <v>4.9406564584124654E-324</v>
      </c>
      <c r="I132" s="581">
        <v>105.43899999999999</v>
      </c>
      <c r="J132" s="581">
        <v>105.43899999999999</v>
      </c>
      <c r="K132" s="588" t="s">
        <v>298</v>
      </c>
    </row>
    <row r="133" spans="1:11" ht="14.4" customHeight="1" thickBot="1" x14ac:dyDescent="0.35">
      <c r="A133" s="594" t="s">
        <v>423</v>
      </c>
      <c r="B133" s="581">
        <v>11079.999292860401</v>
      </c>
      <c r="C133" s="581">
        <v>14054.644410000001</v>
      </c>
      <c r="D133" s="581">
        <v>2974.6451171396202</v>
      </c>
      <c r="E133" s="582">
        <v>1.2684697930490001</v>
      </c>
      <c r="F133" s="581">
        <v>11526.9902522837</v>
      </c>
      <c r="G133" s="581">
        <v>11526.9902522837</v>
      </c>
      <c r="H133" s="583">
        <v>1183.5296900000101</v>
      </c>
      <c r="I133" s="581">
        <v>12685.63199</v>
      </c>
      <c r="J133" s="581">
        <v>1158.64173771629</v>
      </c>
      <c r="K133" s="582">
        <v>1.100515547628</v>
      </c>
    </row>
    <row r="134" spans="1:11" ht="14.4" customHeight="1" thickBot="1" x14ac:dyDescent="0.35">
      <c r="A134" s="595" t="s">
        <v>424</v>
      </c>
      <c r="B134" s="584">
        <v>2935.99986322004</v>
      </c>
      <c r="C134" s="584">
        <v>3741.9018999999998</v>
      </c>
      <c r="D134" s="584">
        <v>805.90203677995703</v>
      </c>
      <c r="E134" s="585">
        <v>1.274489807331</v>
      </c>
      <c r="F134" s="584">
        <v>3050.9999814965799</v>
      </c>
      <c r="G134" s="584">
        <v>3050.9999814965799</v>
      </c>
      <c r="H134" s="586">
        <v>348.39622000000202</v>
      </c>
      <c r="I134" s="584">
        <v>3417.6623399999999</v>
      </c>
      <c r="J134" s="584">
        <v>366.66235850342503</v>
      </c>
      <c r="K134" s="585">
        <v>1.120177764905</v>
      </c>
    </row>
    <row r="135" spans="1:11" ht="14.4" customHeight="1" thickBot="1" x14ac:dyDescent="0.35">
      <c r="A135" s="596" t="s">
        <v>425</v>
      </c>
      <c r="B135" s="581">
        <v>2935.99986322004</v>
      </c>
      <c r="C135" s="581">
        <v>3741.9018999999998</v>
      </c>
      <c r="D135" s="581">
        <v>805.90203677995703</v>
      </c>
      <c r="E135" s="582">
        <v>1.274489807331</v>
      </c>
      <c r="F135" s="581">
        <v>3050.9999814965799</v>
      </c>
      <c r="G135" s="581">
        <v>3050.9999814965799</v>
      </c>
      <c r="H135" s="583">
        <v>348.39622000000202</v>
      </c>
      <c r="I135" s="581">
        <v>3417.6623399999999</v>
      </c>
      <c r="J135" s="581">
        <v>366.66235850342503</v>
      </c>
      <c r="K135" s="582">
        <v>1.120177764905</v>
      </c>
    </row>
    <row r="136" spans="1:11" ht="14.4" customHeight="1" thickBot="1" x14ac:dyDescent="0.35">
      <c r="A136" s="595" t="s">
        <v>426</v>
      </c>
      <c r="B136" s="584">
        <v>8143.9994296403502</v>
      </c>
      <c r="C136" s="584">
        <v>10315.04651</v>
      </c>
      <c r="D136" s="584">
        <v>2171.04708035966</v>
      </c>
      <c r="E136" s="585">
        <v>1.266582420482</v>
      </c>
      <c r="F136" s="584">
        <v>8475.9902707871406</v>
      </c>
      <c r="G136" s="584">
        <v>8475.9902707871406</v>
      </c>
      <c r="H136" s="586">
        <v>835.13347000000397</v>
      </c>
      <c r="I136" s="584">
        <v>9267.9696499999991</v>
      </c>
      <c r="J136" s="584">
        <v>791.97937921286405</v>
      </c>
      <c r="K136" s="585">
        <v>1.093437976438</v>
      </c>
    </row>
    <row r="137" spans="1:11" ht="14.4" customHeight="1" thickBot="1" x14ac:dyDescent="0.35">
      <c r="A137" s="596" t="s">
        <v>427</v>
      </c>
      <c r="B137" s="581">
        <v>8143.9994296403502</v>
      </c>
      <c r="C137" s="581">
        <v>10315.04651</v>
      </c>
      <c r="D137" s="581">
        <v>2171.04708035966</v>
      </c>
      <c r="E137" s="582">
        <v>1.266582420482</v>
      </c>
      <c r="F137" s="581">
        <v>8475.9902707871406</v>
      </c>
      <c r="G137" s="581">
        <v>8475.9902707871406</v>
      </c>
      <c r="H137" s="583">
        <v>835.13347000000397</v>
      </c>
      <c r="I137" s="581">
        <v>9267.9696499999991</v>
      </c>
      <c r="J137" s="581">
        <v>791.97937921286405</v>
      </c>
      <c r="K137" s="582">
        <v>1.093437976438</v>
      </c>
    </row>
    <row r="138" spans="1:11" ht="14.4" customHeight="1" thickBot="1" x14ac:dyDescent="0.35">
      <c r="A138" s="595" t="s">
        <v>428</v>
      </c>
      <c r="B138" s="584">
        <v>4.9406564584124654E-324</v>
      </c>
      <c r="C138" s="584">
        <v>-1.4770000000000001</v>
      </c>
      <c r="D138" s="584">
        <v>-1.4770000000000001</v>
      </c>
      <c r="E138" s="587" t="s">
        <v>310</v>
      </c>
      <c r="F138" s="584">
        <v>0</v>
      </c>
      <c r="G138" s="584">
        <v>0</v>
      </c>
      <c r="H138" s="586">
        <v>4.9406564584124654E-324</v>
      </c>
      <c r="I138" s="584">
        <v>5.9287877500949585E-323</v>
      </c>
      <c r="J138" s="584">
        <v>5.9287877500949585E-323</v>
      </c>
      <c r="K138" s="587" t="s">
        <v>298</v>
      </c>
    </row>
    <row r="139" spans="1:11" ht="14.4" customHeight="1" thickBot="1" x14ac:dyDescent="0.35">
      <c r="A139" s="596" t="s">
        <v>429</v>
      </c>
      <c r="B139" s="581">
        <v>4.9406564584124654E-324</v>
      </c>
      <c r="C139" s="581">
        <v>-1.4770000000000001</v>
      </c>
      <c r="D139" s="581">
        <v>-1.4770000000000001</v>
      </c>
      <c r="E139" s="588" t="s">
        <v>310</v>
      </c>
      <c r="F139" s="581">
        <v>0</v>
      </c>
      <c r="G139" s="581">
        <v>0</v>
      </c>
      <c r="H139" s="583">
        <v>4.9406564584124654E-324</v>
      </c>
      <c r="I139" s="581">
        <v>5.9287877500949585E-323</v>
      </c>
      <c r="J139" s="581">
        <v>5.9287877500949585E-323</v>
      </c>
      <c r="K139" s="588" t="s">
        <v>298</v>
      </c>
    </row>
    <row r="140" spans="1:11" ht="14.4" customHeight="1" thickBot="1" x14ac:dyDescent="0.35">
      <c r="A140" s="595" t="s">
        <v>430</v>
      </c>
      <c r="B140" s="584">
        <v>4.9406564584124654E-324</v>
      </c>
      <c r="C140" s="584">
        <v>-0.82699999999999996</v>
      </c>
      <c r="D140" s="584">
        <v>-0.82699999999999996</v>
      </c>
      <c r="E140" s="587" t="s">
        <v>310</v>
      </c>
      <c r="F140" s="584">
        <v>0</v>
      </c>
      <c r="G140" s="584">
        <v>0</v>
      </c>
      <c r="H140" s="586">
        <v>4.9406564584124654E-324</v>
      </c>
      <c r="I140" s="584">
        <v>5.9287877500949585E-323</v>
      </c>
      <c r="J140" s="584">
        <v>5.9287877500949585E-323</v>
      </c>
      <c r="K140" s="587" t="s">
        <v>298</v>
      </c>
    </row>
    <row r="141" spans="1:11" ht="14.4" customHeight="1" thickBot="1" x14ac:dyDescent="0.35">
      <c r="A141" s="596" t="s">
        <v>431</v>
      </c>
      <c r="B141" s="581">
        <v>4.9406564584124654E-324</v>
      </c>
      <c r="C141" s="581">
        <v>-0.82699999999999996</v>
      </c>
      <c r="D141" s="581">
        <v>-0.82699999999999996</v>
      </c>
      <c r="E141" s="588" t="s">
        <v>310</v>
      </c>
      <c r="F141" s="581">
        <v>0</v>
      </c>
      <c r="G141" s="581">
        <v>0</v>
      </c>
      <c r="H141" s="583">
        <v>4.9406564584124654E-324</v>
      </c>
      <c r="I141" s="581">
        <v>5.9287877500949585E-323</v>
      </c>
      <c r="J141" s="581">
        <v>5.9287877500949585E-323</v>
      </c>
      <c r="K141" s="588" t="s">
        <v>298</v>
      </c>
    </row>
    <row r="142" spans="1:11" ht="14.4" customHeight="1" thickBot="1" x14ac:dyDescent="0.35">
      <c r="A142" s="594" t="s">
        <v>432</v>
      </c>
      <c r="B142" s="581">
        <v>328.000060250736</v>
      </c>
      <c r="C142" s="581">
        <v>411.00308999999999</v>
      </c>
      <c r="D142" s="581">
        <v>83.003029749264002</v>
      </c>
      <c r="E142" s="582">
        <v>1.2530579710430001</v>
      </c>
      <c r="F142" s="581">
        <v>338.99999999998101</v>
      </c>
      <c r="G142" s="581">
        <v>338.99999999998101</v>
      </c>
      <c r="H142" s="583">
        <v>38.141159999999999</v>
      </c>
      <c r="I142" s="581">
        <v>373.60795000000002</v>
      </c>
      <c r="J142" s="581">
        <v>34.607950000018</v>
      </c>
      <c r="K142" s="582">
        <v>1.1020883480820001</v>
      </c>
    </row>
    <row r="143" spans="1:11" ht="14.4" customHeight="1" thickBot="1" x14ac:dyDescent="0.35">
      <c r="A143" s="595" t="s">
        <v>433</v>
      </c>
      <c r="B143" s="584">
        <v>328.000060250736</v>
      </c>
      <c r="C143" s="584">
        <v>411.00308999999999</v>
      </c>
      <c r="D143" s="584">
        <v>83.003029749264002</v>
      </c>
      <c r="E143" s="585">
        <v>1.2530579710430001</v>
      </c>
      <c r="F143" s="584">
        <v>338.99999999998101</v>
      </c>
      <c r="G143" s="584">
        <v>338.99999999998101</v>
      </c>
      <c r="H143" s="586">
        <v>38.141159999999999</v>
      </c>
      <c r="I143" s="584">
        <v>373.60795000000002</v>
      </c>
      <c r="J143" s="584">
        <v>34.607950000018</v>
      </c>
      <c r="K143" s="585">
        <v>1.1020883480820001</v>
      </c>
    </row>
    <row r="144" spans="1:11" ht="14.4" customHeight="1" thickBot="1" x14ac:dyDescent="0.35">
      <c r="A144" s="596" t="s">
        <v>434</v>
      </c>
      <c r="B144" s="581">
        <v>328.000060250736</v>
      </c>
      <c r="C144" s="581">
        <v>411.00308999999999</v>
      </c>
      <c r="D144" s="581">
        <v>83.003029749264002</v>
      </c>
      <c r="E144" s="582">
        <v>1.2530579710430001</v>
      </c>
      <c r="F144" s="581">
        <v>338.99999999998101</v>
      </c>
      <c r="G144" s="581">
        <v>338.99999999998101</v>
      </c>
      <c r="H144" s="583">
        <v>38.141159999999999</v>
      </c>
      <c r="I144" s="581">
        <v>373.60795000000002</v>
      </c>
      <c r="J144" s="581">
        <v>34.607950000018</v>
      </c>
      <c r="K144" s="582">
        <v>1.1020883480820001</v>
      </c>
    </row>
    <row r="145" spans="1:11" ht="14.4" customHeight="1" thickBot="1" x14ac:dyDescent="0.35">
      <c r="A145" s="593" t="s">
        <v>435</v>
      </c>
      <c r="B145" s="581">
        <v>4.9406564584124654E-324</v>
      </c>
      <c r="C145" s="581">
        <v>223.96664999999999</v>
      </c>
      <c r="D145" s="581">
        <v>223.96664999999999</v>
      </c>
      <c r="E145" s="588" t="s">
        <v>310</v>
      </c>
      <c r="F145" s="581">
        <v>0</v>
      </c>
      <c r="G145" s="581">
        <v>0</v>
      </c>
      <c r="H145" s="583">
        <v>-709.96075000000405</v>
      </c>
      <c r="I145" s="581">
        <v>991.19064999999603</v>
      </c>
      <c r="J145" s="581">
        <v>991.19064999999603</v>
      </c>
      <c r="K145" s="588" t="s">
        <v>298</v>
      </c>
    </row>
    <row r="146" spans="1:11" ht="14.4" customHeight="1" thickBot="1" x14ac:dyDescent="0.35">
      <c r="A146" s="594" t="s">
        <v>436</v>
      </c>
      <c r="B146" s="581">
        <v>4.9406564584124654E-324</v>
      </c>
      <c r="C146" s="581">
        <v>149.29900000000001</v>
      </c>
      <c r="D146" s="581">
        <v>149.29900000000001</v>
      </c>
      <c r="E146" s="588" t="s">
        <v>310</v>
      </c>
      <c r="F146" s="581">
        <v>0</v>
      </c>
      <c r="G146" s="581">
        <v>0</v>
      </c>
      <c r="H146" s="583">
        <v>-732.95200000000398</v>
      </c>
      <c r="I146" s="581">
        <v>880.93099999999697</v>
      </c>
      <c r="J146" s="581">
        <v>880.93099999999697</v>
      </c>
      <c r="K146" s="588" t="s">
        <v>298</v>
      </c>
    </row>
    <row r="147" spans="1:11" ht="14.4" customHeight="1" thickBot="1" x14ac:dyDescent="0.35">
      <c r="A147" s="595" t="s">
        <v>437</v>
      </c>
      <c r="B147" s="584">
        <v>4.9406564584124654E-324</v>
      </c>
      <c r="C147" s="584">
        <v>149.29900000000001</v>
      </c>
      <c r="D147" s="584">
        <v>149.29900000000001</v>
      </c>
      <c r="E147" s="587" t="s">
        <v>310</v>
      </c>
      <c r="F147" s="584">
        <v>0</v>
      </c>
      <c r="G147" s="584">
        <v>0</v>
      </c>
      <c r="H147" s="586">
        <v>-732.95200000000398</v>
      </c>
      <c r="I147" s="584">
        <v>880.93099999999697</v>
      </c>
      <c r="J147" s="584">
        <v>880.93099999999697</v>
      </c>
      <c r="K147" s="587" t="s">
        <v>298</v>
      </c>
    </row>
    <row r="148" spans="1:11" ht="14.4" customHeight="1" thickBot="1" x14ac:dyDescent="0.35">
      <c r="A148" s="596" t="s">
        <v>438</v>
      </c>
      <c r="B148" s="581">
        <v>4.9406564584124654E-324</v>
      </c>
      <c r="C148" s="581">
        <v>149.29900000000001</v>
      </c>
      <c r="D148" s="581">
        <v>149.29900000000001</v>
      </c>
      <c r="E148" s="588" t="s">
        <v>310</v>
      </c>
      <c r="F148" s="581">
        <v>0</v>
      </c>
      <c r="G148" s="581">
        <v>0</v>
      </c>
      <c r="H148" s="583">
        <v>-732.95200000000398</v>
      </c>
      <c r="I148" s="581">
        <v>880.93099999999697</v>
      </c>
      <c r="J148" s="581">
        <v>880.93099999999697</v>
      </c>
      <c r="K148" s="588" t="s">
        <v>298</v>
      </c>
    </row>
    <row r="149" spans="1:11" ht="14.4" customHeight="1" thickBot="1" x14ac:dyDescent="0.35">
      <c r="A149" s="594" t="s">
        <v>439</v>
      </c>
      <c r="B149" s="581">
        <v>4.9406564584124654E-324</v>
      </c>
      <c r="C149" s="581">
        <v>74.667649999999995</v>
      </c>
      <c r="D149" s="581">
        <v>74.667649999999995</v>
      </c>
      <c r="E149" s="588" t="s">
        <v>310</v>
      </c>
      <c r="F149" s="581">
        <v>0</v>
      </c>
      <c r="G149" s="581">
        <v>0</v>
      </c>
      <c r="H149" s="583">
        <v>22.991250000000001</v>
      </c>
      <c r="I149" s="581">
        <v>110.25964999999999</v>
      </c>
      <c r="J149" s="581">
        <v>110.25964999999999</v>
      </c>
      <c r="K149" s="588" t="s">
        <v>298</v>
      </c>
    </row>
    <row r="150" spans="1:11" ht="14.4" customHeight="1" thickBot="1" x14ac:dyDescent="0.35">
      <c r="A150" s="595" t="s">
        <v>440</v>
      </c>
      <c r="B150" s="584">
        <v>4.9406564584124654E-324</v>
      </c>
      <c r="C150" s="584">
        <v>51.571649999999998</v>
      </c>
      <c r="D150" s="584">
        <v>51.571649999999998</v>
      </c>
      <c r="E150" s="587" t="s">
        <v>310</v>
      </c>
      <c r="F150" s="584">
        <v>0</v>
      </c>
      <c r="G150" s="584">
        <v>0</v>
      </c>
      <c r="H150" s="586">
        <v>22.991250000000001</v>
      </c>
      <c r="I150" s="584">
        <v>89.909649999999999</v>
      </c>
      <c r="J150" s="584">
        <v>89.909649999999999</v>
      </c>
      <c r="K150" s="587" t="s">
        <v>298</v>
      </c>
    </row>
    <row r="151" spans="1:11" ht="14.4" customHeight="1" thickBot="1" x14ac:dyDescent="0.35">
      <c r="A151" s="596" t="s">
        <v>441</v>
      </c>
      <c r="B151" s="581">
        <v>4.9406564584124654E-324</v>
      </c>
      <c r="C151" s="581">
        <v>20.711649999999999</v>
      </c>
      <c r="D151" s="581">
        <v>20.711649999999999</v>
      </c>
      <c r="E151" s="588" t="s">
        <v>310</v>
      </c>
      <c r="F151" s="581">
        <v>0</v>
      </c>
      <c r="G151" s="581">
        <v>0</v>
      </c>
      <c r="H151" s="583">
        <v>0.19125</v>
      </c>
      <c r="I151" s="581">
        <v>1.2316499999999999</v>
      </c>
      <c r="J151" s="581">
        <v>1.2316499999999999</v>
      </c>
      <c r="K151" s="588" t="s">
        <v>298</v>
      </c>
    </row>
    <row r="152" spans="1:11" ht="14.4" customHeight="1" thickBot="1" x14ac:dyDescent="0.35">
      <c r="A152" s="596" t="s">
        <v>442</v>
      </c>
      <c r="B152" s="581">
        <v>4.9406564584124654E-324</v>
      </c>
      <c r="C152" s="581">
        <v>25.18</v>
      </c>
      <c r="D152" s="581">
        <v>25.18</v>
      </c>
      <c r="E152" s="588" t="s">
        <v>310</v>
      </c>
      <c r="F152" s="581">
        <v>0</v>
      </c>
      <c r="G152" s="581">
        <v>0</v>
      </c>
      <c r="H152" s="583">
        <v>16</v>
      </c>
      <c r="I152" s="581">
        <v>81.878</v>
      </c>
      <c r="J152" s="581">
        <v>81.878</v>
      </c>
      <c r="K152" s="588" t="s">
        <v>298</v>
      </c>
    </row>
    <row r="153" spans="1:11" ht="14.4" customHeight="1" thickBot="1" x14ac:dyDescent="0.35">
      <c r="A153" s="596" t="s">
        <v>443</v>
      </c>
      <c r="B153" s="581">
        <v>4.9406564584124654E-324</v>
      </c>
      <c r="C153" s="581">
        <v>5.2</v>
      </c>
      <c r="D153" s="581">
        <v>5.2</v>
      </c>
      <c r="E153" s="588" t="s">
        <v>310</v>
      </c>
      <c r="F153" s="581">
        <v>0</v>
      </c>
      <c r="G153" s="581">
        <v>0</v>
      </c>
      <c r="H153" s="583">
        <v>6.8</v>
      </c>
      <c r="I153" s="581">
        <v>6.8</v>
      </c>
      <c r="J153" s="581">
        <v>6.8</v>
      </c>
      <c r="K153" s="588" t="s">
        <v>298</v>
      </c>
    </row>
    <row r="154" spans="1:11" ht="14.4" customHeight="1" thickBot="1" x14ac:dyDescent="0.35">
      <c r="A154" s="596" t="s">
        <v>444</v>
      </c>
      <c r="B154" s="581">
        <v>4.9406564584124654E-324</v>
      </c>
      <c r="C154" s="581">
        <v>0.48</v>
      </c>
      <c r="D154" s="581">
        <v>0.48</v>
      </c>
      <c r="E154" s="588" t="s">
        <v>310</v>
      </c>
      <c r="F154" s="581">
        <v>0</v>
      </c>
      <c r="G154" s="581">
        <v>0</v>
      </c>
      <c r="H154" s="583">
        <v>4.9406564584124654E-324</v>
      </c>
      <c r="I154" s="581">
        <v>5.9287877500949585E-323</v>
      </c>
      <c r="J154" s="581">
        <v>5.9287877500949585E-323</v>
      </c>
      <c r="K154" s="588" t="s">
        <v>298</v>
      </c>
    </row>
    <row r="155" spans="1:11" ht="14.4" customHeight="1" thickBot="1" x14ac:dyDescent="0.35">
      <c r="A155" s="595" t="s">
        <v>445</v>
      </c>
      <c r="B155" s="584">
        <v>4.9406564584124654E-324</v>
      </c>
      <c r="C155" s="584">
        <v>4.9406564584124654E-324</v>
      </c>
      <c r="D155" s="584">
        <v>0</v>
      </c>
      <c r="E155" s="585">
        <v>1</v>
      </c>
      <c r="F155" s="584">
        <v>4.9406564584124654E-324</v>
      </c>
      <c r="G155" s="584">
        <v>0</v>
      </c>
      <c r="H155" s="586">
        <v>4.9406564584124654E-324</v>
      </c>
      <c r="I155" s="584">
        <v>3.8</v>
      </c>
      <c r="J155" s="584">
        <v>3.8</v>
      </c>
      <c r="K155" s="587" t="s">
        <v>310</v>
      </c>
    </row>
    <row r="156" spans="1:11" ht="14.4" customHeight="1" thickBot="1" x14ac:dyDescent="0.35">
      <c r="A156" s="596" t="s">
        <v>446</v>
      </c>
      <c r="B156" s="581">
        <v>4.9406564584124654E-324</v>
      </c>
      <c r="C156" s="581">
        <v>4.9406564584124654E-324</v>
      </c>
      <c r="D156" s="581">
        <v>0</v>
      </c>
      <c r="E156" s="582">
        <v>1</v>
      </c>
      <c r="F156" s="581">
        <v>4.9406564584124654E-324</v>
      </c>
      <c r="G156" s="581">
        <v>0</v>
      </c>
      <c r="H156" s="583">
        <v>4.9406564584124654E-324</v>
      </c>
      <c r="I156" s="581">
        <v>3.8</v>
      </c>
      <c r="J156" s="581">
        <v>3.8</v>
      </c>
      <c r="K156" s="588" t="s">
        <v>310</v>
      </c>
    </row>
    <row r="157" spans="1:11" ht="14.4" customHeight="1" thickBot="1" x14ac:dyDescent="0.35">
      <c r="A157" s="599" t="s">
        <v>447</v>
      </c>
      <c r="B157" s="581">
        <v>4.9406564584124654E-324</v>
      </c>
      <c r="C157" s="581">
        <v>6.6059999999999999</v>
      </c>
      <c r="D157" s="581">
        <v>6.6059999999999999</v>
      </c>
      <c r="E157" s="588" t="s">
        <v>310</v>
      </c>
      <c r="F157" s="581">
        <v>0</v>
      </c>
      <c r="G157" s="581">
        <v>0</v>
      </c>
      <c r="H157" s="583">
        <v>4.9406564584124654E-324</v>
      </c>
      <c r="I157" s="581">
        <v>5.9287877500949585E-323</v>
      </c>
      <c r="J157" s="581">
        <v>5.9287877500949585E-323</v>
      </c>
      <c r="K157" s="588" t="s">
        <v>298</v>
      </c>
    </row>
    <row r="158" spans="1:11" ht="14.4" customHeight="1" thickBot="1" x14ac:dyDescent="0.35">
      <c r="A158" s="596" t="s">
        <v>448</v>
      </c>
      <c r="B158" s="581">
        <v>4.9406564584124654E-324</v>
      </c>
      <c r="C158" s="581">
        <v>6.6059999999999999</v>
      </c>
      <c r="D158" s="581">
        <v>6.6059999999999999</v>
      </c>
      <c r="E158" s="588" t="s">
        <v>310</v>
      </c>
      <c r="F158" s="581">
        <v>0</v>
      </c>
      <c r="G158" s="581">
        <v>0</v>
      </c>
      <c r="H158" s="583">
        <v>4.9406564584124654E-324</v>
      </c>
      <c r="I158" s="581">
        <v>5.9287877500949585E-323</v>
      </c>
      <c r="J158" s="581">
        <v>5.9287877500949585E-323</v>
      </c>
      <c r="K158" s="588" t="s">
        <v>298</v>
      </c>
    </row>
    <row r="159" spans="1:11" ht="14.4" customHeight="1" thickBot="1" x14ac:dyDescent="0.35">
      <c r="A159" s="599" t="s">
        <v>449</v>
      </c>
      <c r="B159" s="581">
        <v>4.9406564584124654E-324</v>
      </c>
      <c r="C159" s="581">
        <v>12.3</v>
      </c>
      <c r="D159" s="581">
        <v>12.3</v>
      </c>
      <c r="E159" s="588" t="s">
        <v>310</v>
      </c>
      <c r="F159" s="581">
        <v>0</v>
      </c>
      <c r="G159" s="581">
        <v>0</v>
      </c>
      <c r="H159" s="583">
        <v>4.9406564584124654E-324</v>
      </c>
      <c r="I159" s="581">
        <v>12.15</v>
      </c>
      <c r="J159" s="581">
        <v>12.15</v>
      </c>
      <c r="K159" s="588" t="s">
        <v>298</v>
      </c>
    </row>
    <row r="160" spans="1:11" ht="14.4" customHeight="1" thickBot="1" x14ac:dyDescent="0.35">
      <c r="A160" s="596" t="s">
        <v>450</v>
      </c>
      <c r="B160" s="581">
        <v>4.9406564584124654E-324</v>
      </c>
      <c r="C160" s="581">
        <v>12.3</v>
      </c>
      <c r="D160" s="581">
        <v>12.3</v>
      </c>
      <c r="E160" s="588" t="s">
        <v>310</v>
      </c>
      <c r="F160" s="581">
        <v>0</v>
      </c>
      <c r="G160" s="581">
        <v>0</v>
      </c>
      <c r="H160" s="583">
        <v>4.9406564584124654E-324</v>
      </c>
      <c r="I160" s="581">
        <v>12.15</v>
      </c>
      <c r="J160" s="581">
        <v>12.15</v>
      </c>
      <c r="K160" s="588" t="s">
        <v>298</v>
      </c>
    </row>
    <row r="161" spans="1:11" ht="14.4" customHeight="1" thickBot="1" x14ac:dyDescent="0.35">
      <c r="A161" s="599" t="s">
        <v>451</v>
      </c>
      <c r="B161" s="581">
        <v>4.9406564584124654E-324</v>
      </c>
      <c r="C161" s="581">
        <v>4</v>
      </c>
      <c r="D161" s="581">
        <v>4</v>
      </c>
      <c r="E161" s="588" t="s">
        <v>310</v>
      </c>
      <c r="F161" s="581">
        <v>0</v>
      </c>
      <c r="G161" s="581">
        <v>0</v>
      </c>
      <c r="H161" s="583">
        <v>4.9406564584124654E-324</v>
      </c>
      <c r="I161" s="581">
        <v>4.3499999999999996</v>
      </c>
      <c r="J161" s="581">
        <v>4.3499999999999996</v>
      </c>
      <c r="K161" s="588" t="s">
        <v>298</v>
      </c>
    </row>
    <row r="162" spans="1:11" ht="14.4" customHeight="1" thickBot="1" x14ac:dyDescent="0.35">
      <c r="A162" s="596" t="s">
        <v>452</v>
      </c>
      <c r="B162" s="581">
        <v>4.9406564584124654E-324</v>
      </c>
      <c r="C162" s="581">
        <v>4</v>
      </c>
      <c r="D162" s="581">
        <v>4</v>
      </c>
      <c r="E162" s="588" t="s">
        <v>310</v>
      </c>
      <c r="F162" s="581">
        <v>0</v>
      </c>
      <c r="G162" s="581">
        <v>0</v>
      </c>
      <c r="H162" s="583">
        <v>4.9406564584124654E-324</v>
      </c>
      <c r="I162" s="581">
        <v>4.3499999999999996</v>
      </c>
      <c r="J162" s="581">
        <v>4.3499999999999996</v>
      </c>
      <c r="K162" s="588" t="s">
        <v>298</v>
      </c>
    </row>
    <row r="163" spans="1:11" ht="14.4" customHeight="1" thickBot="1" x14ac:dyDescent="0.35">
      <c r="A163" s="595" t="s">
        <v>453</v>
      </c>
      <c r="B163" s="584">
        <v>4.9406564584124654E-324</v>
      </c>
      <c r="C163" s="584">
        <v>0.19</v>
      </c>
      <c r="D163" s="584">
        <v>0.19</v>
      </c>
      <c r="E163" s="587" t="s">
        <v>310</v>
      </c>
      <c r="F163" s="584">
        <v>0</v>
      </c>
      <c r="G163" s="584">
        <v>0</v>
      </c>
      <c r="H163" s="586">
        <v>4.9406564584124654E-324</v>
      </c>
      <c r="I163" s="584">
        <v>0.05</v>
      </c>
      <c r="J163" s="584">
        <v>0.05</v>
      </c>
      <c r="K163" s="587" t="s">
        <v>298</v>
      </c>
    </row>
    <row r="164" spans="1:11" ht="14.4" customHeight="1" thickBot="1" x14ac:dyDescent="0.35">
      <c r="A164" s="596" t="s">
        <v>454</v>
      </c>
      <c r="B164" s="581">
        <v>4.9406564584124654E-324</v>
      </c>
      <c r="C164" s="581">
        <v>0.19</v>
      </c>
      <c r="D164" s="581">
        <v>0.19</v>
      </c>
      <c r="E164" s="588" t="s">
        <v>310</v>
      </c>
      <c r="F164" s="581">
        <v>0</v>
      </c>
      <c r="G164" s="581">
        <v>0</v>
      </c>
      <c r="H164" s="583">
        <v>4.9406564584124654E-324</v>
      </c>
      <c r="I164" s="581">
        <v>0.05</v>
      </c>
      <c r="J164" s="581">
        <v>0.05</v>
      </c>
      <c r="K164" s="588" t="s">
        <v>298</v>
      </c>
    </row>
    <row r="165" spans="1:11" ht="14.4" customHeight="1" thickBot="1" x14ac:dyDescent="0.35">
      <c r="A165" s="593" t="s">
        <v>455</v>
      </c>
      <c r="B165" s="581">
        <v>42510.797480375601</v>
      </c>
      <c r="C165" s="581">
        <v>43329.558330000102</v>
      </c>
      <c r="D165" s="581">
        <v>818.76084962453001</v>
      </c>
      <c r="E165" s="582">
        <v>1.019260067986</v>
      </c>
      <c r="F165" s="581">
        <v>35075.999999998101</v>
      </c>
      <c r="G165" s="581">
        <v>35075.999999998101</v>
      </c>
      <c r="H165" s="583">
        <v>2932.6190000000202</v>
      </c>
      <c r="I165" s="581">
        <v>34977.65926</v>
      </c>
      <c r="J165" s="581">
        <v>-98.340739998071001</v>
      </c>
      <c r="K165" s="582">
        <v>0.99719635249100003</v>
      </c>
    </row>
    <row r="166" spans="1:11" ht="14.4" customHeight="1" thickBot="1" x14ac:dyDescent="0.35">
      <c r="A166" s="594" t="s">
        <v>456</v>
      </c>
      <c r="B166" s="581">
        <v>42493.997481387101</v>
      </c>
      <c r="C166" s="581">
        <v>42214.410000000098</v>
      </c>
      <c r="D166" s="581">
        <v>-279.58748138703999</v>
      </c>
      <c r="E166" s="582">
        <v>0.99342054177100003</v>
      </c>
      <c r="F166" s="581">
        <v>35075.999999998101</v>
      </c>
      <c r="G166" s="581">
        <v>35075.999999998101</v>
      </c>
      <c r="H166" s="583">
        <v>2917.7570000000101</v>
      </c>
      <c r="I166" s="581">
        <v>34791.008999999998</v>
      </c>
      <c r="J166" s="581">
        <v>-284.990999998066</v>
      </c>
      <c r="K166" s="582">
        <v>0.99187504276399996</v>
      </c>
    </row>
    <row r="167" spans="1:11" ht="14.4" customHeight="1" thickBot="1" x14ac:dyDescent="0.35">
      <c r="A167" s="595" t="s">
        <v>457</v>
      </c>
      <c r="B167" s="584">
        <v>42493.997481387101</v>
      </c>
      <c r="C167" s="584">
        <v>42214.410000000098</v>
      </c>
      <c r="D167" s="584">
        <v>-279.58748138703999</v>
      </c>
      <c r="E167" s="585">
        <v>0.99342054177100003</v>
      </c>
      <c r="F167" s="584">
        <v>35075.999999998101</v>
      </c>
      <c r="G167" s="584">
        <v>35075.999999998101</v>
      </c>
      <c r="H167" s="586">
        <v>2917.7570000000101</v>
      </c>
      <c r="I167" s="584">
        <v>34791.008999999998</v>
      </c>
      <c r="J167" s="584">
        <v>-284.990999998066</v>
      </c>
      <c r="K167" s="585">
        <v>0.99187504276399996</v>
      </c>
    </row>
    <row r="168" spans="1:11" ht="14.4" customHeight="1" thickBot="1" x14ac:dyDescent="0.35">
      <c r="A168" s="596" t="s">
        <v>458</v>
      </c>
      <c r="B168" s="581">
        <v>746.99983502227303</v>
      </c>
      <c r="C168" s="581">
        <v>713.58199999999999</v>
      </c>
      <c r="D168" s="581">
        <v>-33.417835022273003</v>
      </c>
      <c r="E168" s="582">
        <v>0.95526393252599995</v>
      </c>
      <c r="F168" s="581">
        <v>525.99999999997101</v>
      </c>
      <c r="G168" s="581">
        <v>525.99999999997101</v>
      </c>
      <c r="H168" s="583">
        <v>46.743000000000002</v>
      </c>
      <c r="I168" s="581">
        <v>546.89499999999998</v>
      </c>
      <c r="J168" s="581">
        <v>20.895000000027999</v>
      </c>
      <c r="K168" s="582">
        <v>1.0397243346</v>
      </c>
    </row>
    <row r="169" spans="1:11" ht="14.4" customHeight="1" thickBot="1" x14ac:dyDescent="0.35">
      <c r="A169" s="596" t="s">
        <v>459</v>
      </c>
      <c r="B169" s="581">
        <v>12315.9992184394</v>
      </c>
      <c r="C169" s="581">
        <v>12231</v>
      </c>
      <c r="D169" s="581">
        <v>-84.999218439394994</v>
      </c>
      <c r="E169" s="582">
        <v>0.99309847159499998</v>
      </c>
      <c r="F169" s="581">
        <v>7311.9999999995998</v>
      </c>
      <c r="G169" s="581">
        <v>7311.9999999995998</v>
      </c>
      <c r="H169" s="583">
        <v>584.70600000000297</v>
      </c>
      <c r="I169" s="581">
        <v>6958.4210000000003</v>
      </c>
      <c r="J169" s="581">
        <v>-353.5789999996</v>
      </c>
      <c r="K169" s="582">
        <v>0.95164400984599995</v>
      </c>
    </row>
    <row r="170" spans="1:11" ht="14.4" customHeight="1" thickBot="1" x14ac:dyDescent="0.35">
      <c r="A170" s="596" t="s">
        <v>460</v>
      </c>
      <c r="B170" s="581">
        <v>315.00010103347802</v>
      </c>
      <c r="C170" s="581">
        <v>157.19999999999999</v>
      </c>
      <c r="D170" s="581">
        <v>-157.800101033478</v>
      </c>
      <c r="E170" s="582">
        <v>0.49904745898199998</v>
      </c>
      <c r="F170" s="581">
        <v>127.99999999999299</v>
      </c>
      <c r="G170" s="581">
        <v>127.99999999999299</v>
      </c>
      <c r="H170" s="583">
        <v>26.757000000000001</v>
      </c>
      <c r="I170" s="581">
        <v>172.69499999999999</v>
      </c>
      <c r="J170" s="581">
        <v>44.695000000006999</v>
      </c>
      <c r="K170" s="582">
        <v>1.3491796874999999</v>
      </c>
    </row>
    <row r="171" spans="1:11" ht="14.4" customHeight="1" thickBot="1" x14ac:dyDescent="0.35">
      <c r="A171" s="596" t="s">
        <v>461</v>
      </c>
      <c r="B171" s="581">
        <v>323.99998049158501</v>
      </c>
      <c r="C171" s="581">
        <v>319.79199999999997</v>
      </c>
      <c r="D171" s="581">
        <v>-4.2079804915850003</v>
      </c>
      <c r="E171" s="582">
        <v>0.98701240510800003</v>
      </c>
      <c r="F171" s="581">
        <v>226.99999999998801</v>
      </c>
      <c r="G171" s="581">
        <v>226.99999999998801</v>
      </c>
      <c r="H171" s="583">
        <v>19.292999999999999</v>
      </c>
      <c r="I171" s="581">
        <v>229.86699999999999</v>
      </c>
      <c r="J171" s="581">
        <v>2.8670000000120002</v>
      </c>
      <c r="K171" s="582">
        <v>1.012629955947</v>
      </c>
    </row>
    <row r="172" spans="1:11" ht="14.4" customHeight="1" thickBot="1" x14ac:dyDescent="0.35">
      <c r="A172" s="596" t="s">
        <v>462</v>
      </c>
      <c r="B172" s="581">
        <v>28770.998347664801</v>
      </c>
      <c r="C172" s="581">
        <v>28771.356</v>
      </c>
      <c r="D172" s="581">
        <v>0.35765233517599998</v>
      </c>
      <c r="E172" s="582">
        <v>1.0000124310009999</v>
      </c>
      <c r="F172" s="581">
        <v>26862.999999998501</v>
      </c>
      <c r="G172" s="581">
        <v>26862.999999998501</v>
      </c>
      <c r="H172" s="583">
        <v>2238.5500000000102</v>
      </c>
      <c r="I172" s="581">
        <v>26862.634999999998</v>
      </c>
      <c r="J172" s="581">
        <v>-0.36499999851699999</v>
      </c>
      <c r="K172" s="582">
        <v>0.99998641253700005</v>
      </c>
    </row>
    <row r="173" spans="1:11" ht="14.4" customHeight="1" thickBot="1" x14ac:dyDescent="0.35">
      <c r="A173" s="596" t="s">
        <v>463</v>
      </c>
      <c r="B173" s="581">
        <v>20.999998735565001</v>
      </c>
      <c r="C173" s="581">
        <v>21.48</v>
      </c>
      <c r="D173" s="581">
        <v>0.48000126443399999</v>
      </c>
      <c r="E173" s="582">
        <v>1.0228572044440001</v>
      </c>
      <c r="F173" s="581">
        <v>19.999999999998</v>
      </c>
      <c r="G173" s="581">
        <v>19.999999999998</v>
      </c>
      <c r="H173" s="583">
        <v>1.708</v>
      </c>
      <c r="I173" s="581">
        <v>20.495999999999999</v>
      </c>
      <c r="J173" s="581">
        <v>0.49600000000099997</v>
      </c>
      <c r="K173" s="582">
        <v>1.0247999999999999</v>
      </c>
    </row>
    <row r="174" spans="1:11" ht="14.4" customHeight="1" thickBot="1" x14ac:dyDescent="0.35">
      <c r="A174" s="594" t="s">
        <v>464</v>
      </c>
      <c r="B174" s="581">
        <v>16.799998988452</v>
      </c>
      <c r="C174" s="581">
        <v>1115.14833</v>
      </c>
      <c r="D174" s="581">
        <v>1098.34833101155</v>
      </c>
      <c r="E174" s="582">
        <v>66.377880782402997</v>
      </c>
      <c r="F174" s="581">
        <v>0</v>
      </c>
      <c r="G174" s="581">
        <v>0</v>
      </c>
      <c r="H174" s="583">
        <v>14.862</v>
      </c>
      <c r="I174" s="581">
        <v>186.65026</v>
      </c>
      <c r="J174" s="581">
        <v>186.65026</v>
      </c>
      <c r="K174" s="588" t="s">
        <v>298</v>
      </c>
    </row>
    <row r="175" spans="1:11" ht="14.4" customHeight="1" thickBot="1" x14ac:dyDescent="0.35">
      <c r="A175" s="595" t="s">
        <v>465</v>
      </c>
      <c r="B175" s="584">
        <v>16.799998988452</v>
      </c>
      <c r="C175" s="584">
        <v>207.08886000000001</v>
      </c>
      <c r="D175" s="584">
        <v>190.288861011547</v>
      </c>
      <c r="E175" s="585">
        <v>12.326718599348</v>
      </c>
      <c r="F175" s="584">
        <v>0</v>
      </c>
      <c r="G175" s="584">
        <v>0</v>
      </c>
      <c r="H175" s="586">
        <v>4.9406564584124654E-324</v>
      </c>
      <c r="I175" s="584">
        <v>70.051559999999995</v>
      </c>
      <c r="J175" s="584">
        <v>70.051559999999995</v>
      </c>
      <c r="K175" s="587" t="s">
        <v>298</v>
      </c>
    </row>
    <row r="176" spans="1:11" ht="14.4" customHeight="1" thickBot="1" x14ac:dyDescent="0.35">
      <c r="A176" s="596" t="s">
        <v>466</v>
      </c>
      <c r="B176" s="581">
        <v>16.799998988452</v>
      </c>
      <c r="C176" s="581">
        <v>207.08886000000001</v>
      </c>
      <c r="D176" s="581">
        <v>190.288861011547</v>
      </c>
      <c r="E176" s="582">
        <v>12.326718599348</v>
      </c>
      <c r="F176" s="581">
        <v>0</v>
      </c>
      <c r="G176" s="581">
        <v>0</v>
      </c>
      <c r="H176" s="583">
        <v>4.9406564584124654E-324</v>
      </c>
      <c r="I176" s="581">
        <v>70.051559999999995</v>
      </c>
      <c r="J176" s="581">
        <v>70.051559999999995</v>
      </c>
      <c r="K176" s="588" t="s">
        <v>298</v>
      </c>
    </row>
    <row r="177" spans="1:11" ht="14.4" customHeight="1" thickBot="1" x14ac:dyDescent="0.35">
      <c r="A177" s="595" t="s">
        <v>467</v>
      </c>
      <c r="B177" s="584">
        <v>4.9406564584124654E-324</v>
      </c>
      <c r="C177" s="584">
        <v>168.71600000000001</v>
      </c>
      <c r="D177" s="584">
        <v>168.71600000000001</v>
      </c>
      <c r="E177" s="587" t="s">
        <v>310</v>
      </c>
      <c r="F177" s="584">
        <v>0</v>
      </c>
      <c r="G177" s="584">
        <v>0</v>
      </c>
      <c r="H177" s="586">
        <v>8.2899999999999991</v>
      </c>
      <c r="I177" s="584">
        <v>14.8482</v>
      </c>
      <c r="J177" s="584">
        <v>14.8482</v>
      </c>
      <c r="K177" s="587" t="s">
        <v>298</v>
      </c>
    </row>
    <row r="178" spans="1:11" ht="14.4" customHeight="1" thickBot="1" x14ac:dyDescent="0.35">
      <c r="A178" s="596" t="s">
        <v>468</v>
      </c>
      <c r="B178" s="581">
        <v>4.9406564584124654E-324</v>
      </c>
      <c r="C178" s="581">
        <v>157.34</v>
      </c>
      <c r="D178" s="581">
        <v>157.34</v>
      </c>
      <c r="E178" s="588" t="s">
        <v>310</v>
      </c>
      <c r="F178" s="581">
        <v>0</v>
      </c>
      <c r="G178" s="581">
        <v>0</v>
      </c>
      <c r="H178" s="583">
        <v>8.2899999999999991</v>
      </c>
      <c r="I178" s="581">
        <v>11.3392</v>
      </c>
      <c r="J178" s="581">
        <v>11.3392</v>
      </c>
      <c r="K178" s="588" t="s">
        <v>298</v>
      </c>
    </row>
    <row r="179" spans="1:11" ht="14.4" customHeight="1" thickBot="1" x14ac:dyDescent="0.35">
      <c r="A179" s="596" t="s">
        <v>469</v>
      </c>
      <c r="B179" s="581">
        <v>4.9406564584124654E-324</v>
      </c>
      <c r="C179" s="581">
        <v>11.375999999999999</v>
      </c>
      <c r="D179" s="581">
        <v>11.375999999999999</v>
      </c>
      <c r="E179" s="588" t="s">
        <v>310</v>
      </c>
      <c r="F179" s="581">
        <v>0</v>
      </c>
      <c r="G179" s="581">
        <v>0</v>
      </c>
      <c r="H179" s="583">
        <v>4.9406564584124654E-324</v>
      </c>
      <c r="I179" s="581">
        <v>3.5089999999999999</v>
      </c>
      <c r="J179" s="581">
        <v>3.5089999999999999</v>
      </c>
      <c r="K179" s="588" t="s">
        <v>298</v>
      </c>
    </row>
    <row r="180" spans="1:11" ht="14.4" customHeight="1" thickBot="1" x14ac:dyDescent="0.35">
      <c r="A180" s="595" t="s">
        <v>470</v>
      </c>
      <c r="B180" s="584">
        <v>4.9406564584124654E-324</v>
      </c>
      <c r="C180" s="584">
        <v>255.63367</v>
      </c>
      <c r="D180" s="584">
        <v>255.63367</v>
      </c>
      <c r="E180" s="587" t="s">
        <v>310</v>
      </c>
      <c r="F180" s="584">
        <v>0</v>
      </c>
      <c r="G180" s="584">
        <v>0</v>
      </c>
      <c r="H180" s="586">
        <v>4.9406564584124654E-324</v>
      </c>
      <c r="I180" s="584">
        <v>5.9287877500949585E-323</v>
      </c>
      <c r="J180" s="584">
        <v>5.9287877500949585E-323</v>
      </c>
      <c r="K180" s="587" t="s">
        <v>298</v>
      </c>
    </row>
    <row r="181" spans="1:11" ht="14.4" customHeight="1" thickBot="1" x14ac:dyDescent="0.35">
      <c r="A181" s="596" t="s">
        <v>471</v>
      </c>
      <c r="B181" s="581">
        <v>4.9406564584124654E-324</v>
      </c>
      <c r="C181" s="581">
        <v>255.63367</v>
      </c>
      <c r="D181" s="581">
        <v>255.63367</v>
      </c>
      <c r="E181" s="588" t="s">
        <v>310</v>
      </c>
      <c r="F181" s="581">
        <v>0</v>
      </c>
      <c r="G181" s="581">
        <v>0</v>
      </c>
      <c r="H181" s="583">
        <v>4.9406564584124654E-324</v>
      </c>
      <c r="I181" s="581">
        <v>5.9287877500949585E-323</v>
      </c>
      <c r="J181" s="581">
        <v>5.9287877500949585E-323</v>
      </c>
      <c r="K181" s="588" t="s">
        <v>298</v>
      </c>
    </row>
    <row r="182" spans="1:11" ht="14.4" customHeight="1" thickBot="1" x14ac:dyDescent="0.35">
      <c r="A182" s="595" t="s">
        <v>472</v>
      </c>
      <c r="B182" s="584">
        <v>4.9406564584124654E-324</v>
      </c>
      <c r="C182" s="584">
        <v>438.5598</v>
      </c>
      <c r="D182" s="584">
        <v>438.5598</v>
      </c>
      <c r="E182" s="587" t="s">
        <v>310</v>
      </c>
      <c r="F182" s="584">
        <v>0</v>
      </c>
      <c r="G182" s="584">
        <v>0</v>
      </c>
      <c r="H182" s="586">
        <v>4.9406564584124654E-324</v>
      </c>
      <c r="I182" s="584">
        <v>95.1785</v>
      </c>
      <c r="J182" s="584">
        <v>95.1785</v>
      </c>
      <c r="K182" s="587" t="s">
        <v>298</v>
      </c>
    </row>
    <row r="183" spans="1:11" ht="14.4" customHeight="1" thickBot="1" x14ac:dyDescent="0.35">
      <c r="A183" s="596" t="s">
        <v>473</v>
      </c>
      <c r="B183" s="581">
        <v>4.9406564584124654E-324</v>
      </c>
      <c r="C183" s="581">
        <v>427.58980000000003</v>
      </c>
      <c r="D183" s="581">
        <v>427.58980000000003</v>
      </c>
      <c r="E183" s="588" t="s">
        <v>310</v>
      </c>
      <c r="F183" s="581">
        <v>0</v>
      </c>
      <c r="G183" s="581">
        <v>0</v>
      </c>
      <c r="H183" s="583">
        <v>4.9406564584124654E-324</v>
      </c>
      <c r="I183" s="581">
        <v>95.1785</v>
      </c>
      <c r="J183" s="581">
        <v>95.1785</v>
      </c>
      <c r="K183" s="588" t="s">
        <v>298</v>
      </c>
    </row>
    <row r="184" spans="1:11" ht="14.4" customHeight="1" thickBot="1" x14ac:dyDescent="0.35">
      <c r="A184" s="596" t="s">
        <v>474</v>
      </c>
      <c r="B184" s="581">
        <v>4.9406564584124654E-324</v>
      </c>
      <c r="C184" s="581">
        <v>10.97</v>
      </c>
      <c r="D184" s="581">
        <v>10.97</v>
      </c>
      <c r="E184" s="588" t="s">
        <v>310</v>
      </c>
      <c r="F184" s="581">
        <v>0</v>
      </c>
      <c r="G184" s="581">
        <v>0</v>
      </c>
      <c r="H184" s="583">
        <v>4.9406564584124654E-324</v>
      </c>
      <c r="I184" s="581">
        <v>5.9287877500949585E-323</v>
      </c>
      <c r="J184" s="581">
        <v>5.9287877500949585E-323</v>
      </c>
      <c r="K184" s="588" t="s">
        <v>298</v>
      </c>
    </row>
    <row r="185" spans="1:11" ht="14.4" customHeight="1" thickBot="1" x14ac:dyDescent="0.35">
      <c r="A185" s="595" t="s">
        <v>475</v>
      </c>
      <c r="B185" s="584">
        <v>4.9406564584124654E-324</v>
      </c>
      <c r="C185" s="584">
        <v>45.15</v>
      </c>
      <c r="D185" s="584">
        <v>45.15</v>
      </c>
      <c r="E185" s="587" t="s">
        <v>310</v>
      </c>
      <c r="F185" s="584">
        <v>0</v>
      </c>
      <c r="G185" s="584">
        <v>0</v>
      </c>
      <c r="H185" s="586">
        <v>6.5720000000000001</v>
      </c>
      <c r="I185" s="584">
        <v>6.5720000000000001</v>
      </c>
      <c r="J185" s="584">
        <v>6.5720000000000001</v>
      </c>
      <c r="K185" s="587" t="s">
        <v>298</v>
      </c>
    </row>
    <row r="186" spans="1:11" ht="14.4" customHeight="1" thickBot="1" x14ac:dyDescent="0.35">
      <c r="A186" s="596" t="s">
        <v>476</v>
      </c>
      <c r="B186" s="581">
        <v>4.9406564584124654E-324</v>
      </c>
      <c r="C186" s="581">
        <v>45.15</v>
      </c>
      <c r="D186" s="581">
        <v>45.15</v>
      </c>
      <c r="E186" s="588" t="s">
        <v>310</v>
      </c>
      <c r="F186" s="581">
        <v>0</v>
      </c>
      <c r="G186" s="581">
        <v>0</v>
      </c>
      <c r="H186" s="583">
        <v>6.5720000000000001</v>
      </c>
      <c r="I186" s="581">
        <v>6.5720000000000001</v>
      </c>
      <c r="J186" s="581">
        <v>6.5720000000000001</v>
      </c>
      <c r="K186" s="588" t="s">
        <v>298</v>
      </c>
    </row>
    <row r="187" spans="1:11" ht="14.4" customHeight="1" thickBot="1" x14ac:dyDescent="0.35">
      <c r="A187" s="593" t="s">
        <v>477</v>
      </c>
      <c r="B187" s="581">
        <v>4.9406564584124654E-324</v>
      </c>
      <c r="C187" s="581">
        <v>104.36319</v>
      </c>
      <c r="D187" s="581">
        <v>104.36319</v>
      </c>
      <c r="E187" s="588" t="s">
        <v>310</v>
      </c>
      <c r="F187" s="581">
        <v>0</v>
      </c>
      <c r="G187" s="581">
        <v>0</v>
      </c>
      <c r="H187" s="583">
        <v>4.9406564584124654E-324</v>
      </c>
      <c r="I187" s="581">
        <v>2.6900000000000001E-3</v>
      </c>
      <c r="J187" s="581">
        <v>2.6900000000000001E-3</v>
      </c>
      <c r="K187" s="588" t="s">
        <v>298</v>
      </c>
    </row>
    <row r="188" spans="1:11" ht="14.4" customHeight="1" thickBot="1" x14ac:dyDescent="0.35">
      <c r="A188" s="594" t="s">
        <v>478</v>
      </c>
      <c r="B188" s="581">
        <v>4.9406564584124654E-324</v>
      </c>
      <c r="C188" s="581">
        <v>104.36319</v>
      </c>
      <c r="D188" s="581">
        <v>104.36319</v>
      </c>
      <c r="E188" s="588" t="s">
        <v>310</v>
      </c>
      <c r="F188" s="581">
        <v>0</v>
      </c>
      <c r="G188" s="581">
        <v>0</v>
      </c>
      <c r="H188" s="583">
        <v>4.9406564584124654E-324</v>
      </c>
      <c r="I188" s="581">
        <v>2.6900000000000001E-3</v>
      </c>
      <c r="J188" s="581">
        <v>2.6900000000000001E-3</v>
      </c>
      <c r="K188" s="588" t="s">
        <v>298</v>
      </c>
    </row>
    <row r="189" spans="1:11" ht="14.4" customHeight="1" thickBot="1" x14ac:dyDescent="0.35">
      <c r="A189" s="595" t="s">
        <v>479</v>
      </c>
      <c r="B189" s="584">
        <v>4.9406564584124654E-324</v>
      </c>
      <c r="C189" s="584">
        <v>104.36319</v>
      </c>
      <c r="D189" s="584">
        <v>104.36319</v>
      </c>
      <c r="E189" s="587" t="s">
        <v>310</v>
      </c>
      <c r="F189" s="584">
        <v>0</v>
      </c>
      <c r="G189" s="584">
        <v>0</v>
      </c>
      <c r="H189" s="586">
        <v>4.9406564584124654E-324</v>
      </c>
      <c r="I189" s="584">
        <v>2.6900000000000001E-3</v>
      </c>
      <c r="J189" s="584">
        <v>2.6900000000000001E-3</v>
      </c>
      <c r="K189" s="587" t="s">
        <v>298</v>
      </c>
    </row>
    <row r="190" spans="1:11" ht="14.4" customHeight="1" thickBot="1" x14ac:dyDescent="0.35">
      <c r="A190" s="596" t="s">
        <v>480</v>
      </c>
      <c r="B190" s="581">
        <v>4.9406564584124654E-324</v>
      </c>
      <c r="C190" s="581">
        <v>104.36319</v>
      </c>
      <c r="D190" s="581">
        <v>104.36319</v>
      </c>
      <c r="E190" s="588" t="s">
        <v>310</v>
      </c>
      <c r="F190" s="581">
        <v>0</v>
      </c>
      <c r="G190" s="581">
        <v>0</v>
      </c>
      <c r="H190" s="583">
        <v>4.9406564584124654E-324</v>
      </c>
      <c r="I190" s="581">
        <v>2.6900000000000001E-3</v>
      </c>
      <c r="J190" s="581">
        <v>2.6900000000000001E-3</v>
      </c>
      <c r="K190" s="588" t="s">
        <v>298</v>
      </c>
    </row>
    <row r="191" spans="1:11" ht="14.4" customHeight="1" thickBot="1" x14ac:dyDescent="0.35">
      <c r="A191" s="592" t="s">
        <v>481</v>
      </c>
      <c r="B191" s="581">
        <v>297131.47595313599</v>
      </c>
      <c r="C191" s="581">
        <v>336713.68931461102</v>
      </c>
      <c r="D191" s="581">
        <v>39582.2133614759</v>
      </c>
      <c r="E191" s="582">
        <v>1.133214474281</v>
      </c>
      <c r="F191" s="581">
        <v>320460.235620744</v>
      </c>
      <c r="G191" s="581">
        <v>320460.235620744</v>
      </c>
      <c r="H191" s="583">
        <v>25221.744309999998</v>
      </c>
      <c r="I191" s="581">
        <v>292904.51896000002</v>
      </c>
      <c r="J191" s="581">
        <v>-27555.7166607443</v>
      </c>
      <c r="K191" s="582">
        <v>0.91401205641799999</v>
      </c>
    </row>
    <row r="192" spans="1:11" ht="14.4" customHeight="1" thickBot="1" x14ac:dyDescent="0.35">
      <c r="A192" s="593" t="s">
        <v>482</v>
      </c>
      <c r="B192" s="581">
        <v>296628.31476390199</v>
      </c>
      <c r="C192" s="581">
        <v>306117.13597776397</v>
      </c>
      <c r="D192" s="581">
        <v>9488.8212138616891</v>
      </c>
      <c r="E192" s="582">
        <v>1.031988926011</v>
      </c>
      <c r="F192" s="581">
        <v>317875.188285593</v>
      </c>
      <c r="G192" s="581">
        <v>317875.188285593</v>
      </c>
      <c r="H192" s="583">
        <v>24258.684499999999</v>
      </c>
      <c r="I192" s="581">
        <v>289807.73261000001</v>
      </c>
      <c r="J192" s="581">
        <v>-28067.455675592599</v>
      </c>
      <c r="K192" s="582">
        <v>0.91170290507100005</v>
      </c>
    </row>
    <row r="193" spans="1:11" ht="14.4" customHeight="1" thickBot="1" x14ac:dyDescent="0.35">
      <c r="A193" s="594" t="s">
        <v>483</v>
      </c>
      <c r="B193" s="581">
        <v>296628.31476390199</v>
      </c>
      <c r="C193" s="581">
        <v>306117.13597776397</v>
      </c>
      <c r="D193" s="581">
        <v>9488.8212138616891</v>
      </c>
      <c r="E193" s="582">
        <v>1.031988926011</v>
      </c>
      <c r="F193" s="581">
        <v>317875.188285593</v>
      </c>
      <c r="G193" s="581">
        <v>317875.188285593</v>
      </c>
      <c r="H193" s="583">
        <v>24258.684499999999</v>
      </c>
      <c r="I193" s="581">
        <v>289807.73261000001</v>
      </c>
      <c r="J193" s="581">
        <v>-28067.455675592599</v>
      </c>
      <c r="K193" s="582">
        <v>0.91170290507100005</v>
      </c>
    </row>
    <row r="194" spans="1:11" ht="14.4" customHeight="1" thickBot="1" x14ac:dyDescent="0.35">
      <c r="A194" s="595" t="s">
        <v>484</v>
      </c>
      <c r="B194" s="584">
        <v>7.2976104239859998</v>
      </c>
      <c r="C194" s="584">
        <v>6.5757896211729996</v>
      </c>
      <c r="D194" s="584">
        <v>-0.72182080281200001</v>
      </c>
      <c r="E194" s="585">
        <v>0.90108806021700005</v>
      </c>
      <c r="F194" s="584">
        <v>6.1810596903699997</v>
      </c>
      <c r="G194" s="584">
        <v>6.1810596903699997</v>
      </c>
      <c r="H194" s="586">
        <v>0.46300000000000002</v>
      </c>
      <c r="I194" s="584">
        <v>3.4376899999999999</v>
      </c>
      <c r="J194" s="584">
        <v>-2.7433696903699998</v>
      </c>
      <c r="K194" s="585">
        <v>0.556165151641</v>
      </c>
    </row>
    <row r="195" spans="1:11" ht="14.4" customHeight="1" thickBot="1" x14ac:dyDescent="0.35">
      <c r="A195" s="596" t="s">
        <v>485</v>
      </c>
      <c r="B195" s="581">
        <v>1.150190066825</v>
      </c>
      <c r="C195" s="581">
        <v>1.9891198536420001</v>
      </c>
      <c r="D195" s="581">
        <v>0.83892978681700003</v>
      </c>
      <c r="E195" s="582">
        <v>1.729383613208</v>
      </c>
      <c r="F195" s="581">
        <v>2.034644137496</v>
      </c>
      <c r="G195" s="581">
        <v>2.034644137496</v>
      </c>
      <c r="H195" s="583">
        <v>4.9406564584124654E-324</v>
      </c>
      <c r="I195" s="581">
        <v>0.87353999999999998</v>
      </c>
      <c r="J195" s="581">
        <v>-1.1611041374960001</v>
      </c>
      <c r="K195" s="582">
        <v>0.429333063164</v>
      </c>
    </row>
    <row r="196" spans="1:11" ht="14.4" customHeight="1" thickBot="1" x14ac:dyDescent="0.35">
      <c r="A196" s="596" t="s">
        <v>486</v>
      </c>
      <c r="B196" s="581">
        <v>3.2112301865699999</v>
      </c>
      <c r="C196" s="581">
        <v>1.7802999497909999</v>
      </c>
      <c r="D196" s="581">
        <v>-1.4309302367779999</v>
      </c>
      <c r="E196" s="582">
        <v>0.55439811111500004</v>
      </c>
      <c r="F196" s="581">
        <v>1.72015966342</v>
      </c>
      <c r="G196" s="581">
        <v>1.72015966342</v>
      </c>
      <c r="H196" s="583">
        <v>4.9406564584124654E-324</v>
      </c>
      <c r="I196" s="581">
        <v>0.47155000000000002</v>
      </c>
      <c r="J196" s="581">
        <v>-1.2486096634199999</v>
      </c>
      <c r="K196" s="582">
        <v>0.27413152977999999</v>
      </c>
    </row>
    <row r="197" spans="1:11" ht="14.4" customHeight="1" thickBot="1" x14ac:dyDescent="0.35">
      <c r="A197" s="596" t="s">
        <v>487</v>
      </c>
      <c r="B197" s="581">
        <v>2.645220153685</v>
      </c>
      <c r="C197" s="581">
        <v>2.28599986539</v>
      </c>
      <c r="D197" s="581">
        <v>-0.35922028829500002</v>
      </c>
      <c r="E197" s="582">
        <v>0.864200230066</v>
      </c>
      <c r="F197" s="581">
        <v>1.893109331907</v>
      </c>
      <c r="G197" s="581">
        <v>1.893109331907</v>
      </c>
      <c r="H197" s="583">
        <v>4.9406564584124654E-324</v>
      </c>
      <c r="I197" s="581">
        <v>0.1956</v>
      </c>
      <c r="J197" s="581">
        <v>-1.697509331907</v>
      </c>
      <c r="K197" s="582">
        <v>0.103322083253</v>
      </c>
    </row>
    <row r="198" spans="1:11" ht="14.4" customHeight="1" thickBot="1" x14ac:dyDescent="0.35">
      <c r="A198" s="596" t="s">
        <v>488</v>
      </c>
      <c r="B198" s="581">
        <v>0.29097001690500002</v>
      </c>
      <c r="C198" s="581">
        <v>0.52036995234899996</v>
      </c>
      <c r="D198" s="581">
        <v>0.229399935443</v>
      </c>
      <c r="E198" s="582">
        <v>1.788397161617</v>
      </c>
      <c r="F198" s="581">
        <v>0.53314655754600004</v>
      </c>
      <c r="G198" s="581">
        <v>0.53314655754600004</v>
      </c>
      <c r="H198" s="583">
        <v>0.46300000000000002</v>
      </c>
      <c r="I198" s="581">
        <v>1.897</v>
      </c>
      <c r="J198" s="581">
        <v>1.363853442453</v>
      </c>
      <c r="K198" s="582">
        <v>3.5581210703699999</v>
      </c>
    </row>
    <row r="199" spans="1:11" ht="14.4" customHeight="1" thickBot="1" x14ac:dyDescent="0.35">
      <c r="A199" s="595" t="s">
        <v>489</v>
      </c>
      <c r="B199" s="584">
        <v>141.99996825010101</v>
      </c>
      <c r="C199" s="584">
        <v>337.87911435692598</v>
      </c>
      <c r="D199" s="584">
        <v>195.879146106825</v>
      </c>
      <c r="E199" s="585">
        <v>2.3794309148139998</v>
      </c>
      <c r="F199" s="584">
        <v>569.00793646140903</v>
      </c>
      <c r="G199" s="584">
        <v>569.00793646140903</v>
      </c>
      <c r="H199" s="586">
        <v>86.404390000000006</v>
      </c>
      <c r="I199" s="584">
        <v>1430.8138200000001</v>
      </c>
      <c r="J199" s="584">
        <v>861.80588353859002</v>
      </c>
      <c r="K199" s="585">
        <v>2.5145762094249999</v>
      </c>
    </row>
    <row r="200" spans="1:11" ht="14.4" customHeight="1" thickBot="1" x14ac:dyDescent="0.35">
      <c r="A200" s="596" t="s">
        <v>490</v>
      </c>
      <c r="B200" s="581">
        <v>141.99996825010101</v>
      </c>
      <c r="C200" s="581">
        <v>337.87911435692598</v>
      </c>
      <c r="D200" s="581">
        <v>195.879146106825</v>
      </c>
      <c r="E200" s="582">
        <v>2.3794309148139998</v>
      </c>
      <c r="F200" s="581">
        <v>569.00793646140903</v>
      </c>
      <c r="G200" s="581">
        <v>569.00793646140903</v>
      </c>
      <c r="H200" s="583">
        <v>86.404390000000006</v>
      </c>
      <c r="I200" s="581">
        <v>1430.8138200000001</v>
      </c>
      <c r="J200" s="581">
        <v>861.80588353859002</v>
      </c>
      <c r="K200" s="582">
        <v>2.5145762094249999</v>
      </c>
    </row>
    <row r="201" spans="1:11" ht="14.4" customHeight="1" thickBot="1" x14ac:dyDescent="0.35">
      <c r="A201" s="595" t="s">
        <v>491</v>
      </c>
      <c r="B201" s="584">
        <v>36.999962149672001</v>
      </c>
      <c r="C201" s="584">
        <v>255.36614731260099</v>
      </c>
      <c r="D201" s="584">
        <v>218.36618516292901</v>
      </c>
      <c r="E201" s="585">
        <v>6.9017948256160002</v>
      </c>
      <c r="F201" s="584">
        <v>16.999888319158998</v>
      </c>
      <c r="G201" s="584">
        <v>16.999888319158998</v>
      </c>
      <c r="H201" s="586">
        <v>0.29430000000000001</v>
      </c>
      <c r="I201" s="584">
        <v>152.29266999999999</v>
      </c>
      <c r="J201" s="584">
        <v>135.29278168083999</v>
      </c>
      <c r="K201" s="585">
        <v>8.9584512051379992</v>
      </c>
    </row>
    <row r="202" spans="1:11" ht="14.4" customHeight="1" thickBot="1" x14ac:dyDescent="0.35">
      <c r="A202" s="596" t="s">
        <v>492</v>
      </c>
      <c r="B202" s="581">
        <v>36.000002091574999</v>
      </c>
      <c r="C202" s="581">
        <v>254.876907357401</v>
      </c>
      <c r="D202" s="581">
        <v>218.876905265826</v>
      </c>
      <c r="E202" s="582">
        <v>7.0799136819220001</v>
      </c>
      <c r="F202" s="581">
        <v>14.999492583781</v>
      </c>
      <c r="G202" s="581">
        <v>14.999492583781</v>
      </c>
      <c r="H202" s="583">
        <v>0.29430000000000001</v>
      </c>
      <c r="I202" s="581">
        <v>151.70407</v>
      </c>
      <c r="J202" s="581">
        <v>136.704577416219</v>
      </c>
      <c r="K202" s="582">
        <v>10.113946798709</v>
      </c>
    </row>
    <row r="203" spans="1:11" ht="14.4" customHeight="1" thickBot="1" x14ac:dyDescent="0.35">
      <c r="A203" s="596" t="s">
        <v>493</v>
      </c>
      <c r="B203" s="581">
        <v>0.99996005809599997</v>
      </c>
      <c r="C203" s="581">
        <v>0.48923995519899999</v>
      </c>
      <c r="D203" s="581">
        <v>-0.51072010289699998</v>
      </c>
      <c r="E203" s="582">
        <v>0.489259497155</v>
      </c>
      <c r="F203" s="581">
        <v>2.000395735378</v>
      </c>
      <c r="G203" s="581">
        <v>2.000395735378</v>
      </c>
      <c r="H203" s="583">
        <v>4.9406564584124654E-324</v>
      </c>
      <c r="I203" s="581">
        <v>0.58860000000000001</v>
      </c>
      <c r="J203" s="581">
        <v>-1.411795735378</v>
      </c>
      <c r="K203" s="582">
        <v>0.29424177905900001</v>
      </c>
    </row>
    <row r="204" spans="1:11" ht="14.4" customHeight="1" thickBot="1" x14ac:dyDescent="0.35">
      <c r="A204" s="595" t="s">
        <v>494</v>
      </c>
      <c r="B204" s="584">
        <v>4.9406564584124654E-324</v>
      </c>
      <c r="C204" s="584">
        <v>4.9406564584124654E-324</v>
      </c>
      <c r="D204" s="584">
        <v>0</v>
      </c>
      <c r="E204" s="585">
        <v>1</v>
      </c>
      <c r="F204" s="584">
        <v>4.9406564584124654E-324</v>
      </c>
      <c r="G204" s="584">
        <v>0</v>
      </c>
      <c r="H204" s="586">
        <v>4.9406564584124654E-324</v>
      </c>
      <c r="I204" s="584">
        <v>-3.7802199999999999</v>
      </c>
      <c r="J204" s="584">
        <v>-3.7802199999999999</v>
      </c>
      <c r="K204" s="587" t="s">
        <v>310</v>
      </c>
    </row>
    <row r="205" spans="1:11" ht="14.4" customHeight="1" thickBot="1" x14ac:dyDescent="0.35">
      <c r="A205" s="596" t="s">
        <v>495</v>
      </c>
      <c r="B205" s="581">
        <v>4.9406564584124654E-324</v>
      </c>
      <c r="C205" s="581">
        <v>4.9406564584124654E-324</v>
      </c>
      <c r="D205" s="581">
        <v>0</v>
      </c>
      <c r="E205" s="582">
        <v>1</v>
      </c>
      <c r="F205" s="581">
        <v>4.9406564584124654E-324</v>
      </c>
      <c r="G205" s="581">
        <v>0</v>
      </c>
      <c r="H205" s="583">
        <v>4.9406564584124654E-324</v>
      </c>
      <c r="I205" s="581">
        <v>-3.7802199999999999</v>
      </c>
      <c r="J205" s="581">
        <v>-3.7802199999999999</v>
      </c>
      <c r="K205" s="588" t="s">
        <v>310</v>
      </c>
    </row>
    <row r="206" spans="1:11" ht="14.4" customHeight="1" thickBot="1" x14ac:dyDescent="0.35">
      <c r="A206" s="595" t="s">
        <v>496</v>
      </c>
      <c r="B206" s="584">
        <v>296442.01722307899</v>
      </c>
      <c r="C206" s="584">
        <v>304717.752042484</v>
      </c>
      <c r="D206" s="584">
        <v>8275.7348194052502</v>
      </c>
      <c r="E206" s="585">
        <v>1.027916875269</v>
      </c>
      <c r="F206" s="584">
        <v>317282.99940112198</v>
      </c>
      <c r="G206" s="584">
        <v>317282.99940112198</v>
      </c>
      <c r="H206" s="586">
        <v>24171.522809999999</v>
      </c>
      <c r="I206" s="584">
        <v>280024.27502</v>
      </c>
      <c r="J206" s="584">
        <v>-37258.724381121698</v>
      </c>
      <c r="K206" s="585">
        <v>0.88256942713099995</v>
      </c>
    </row>
    <row r="207" spans="1:11" ht="14.4" customHeight="1" thickBot="1" x14ac:dyDescent="0.35">
      <c r="A207" s="596" t="s">
        <v>497</v>
      </c>
      <c r="B207" s="581">
        <v>99765.005796278594</v>
      </c>
      <c r="C207" s="581">
        <v>86424.926553765705</v>
      </c>
      <c r="D207" s="581">
        <v>-13340.0792425129</v>
      </c>
      <c r="E207" s="582">
        <v>0.86628498503999996</v>
      </c>
      <c r="F207" s="581">
        <v>87603.999735895602</v>
      </c>
      <c r="G207" s="581">
        <v>87603.999735895602</v>
      </c>
      <c r="H207" s="583">
        <v>7015.4023699999998</v>
      </c>
      <c r="I207" s="581">
        <v>88199.485140000004</v>
      </c>
      <c r="J207" s="581">
        <v>595.48540410438704</v>
      </c>
      <c r="K207" s="582">
        <v>1.006797468219</v>
      </c>
    </row>
    <row r="208" spans="1:11" ht="14.4" customHeight="1" thickBot="1" x14ac:dyDescent="0.35">
      <c r="A208" s="596" t="s">
        <v>498</v>
      </c>
      <c r="B208" s="581">
        <v>77767.004478209798</v>
      </c>
      <c r="C208" s="581">
        <v>96358.955756540294</v>
      </c>
      <c r="D208" s="581">
        <v>18591.9512783305</v>
      </c>
      <c r="E208" s="582">
        <v>1.2390724884290001</v>
      </c>
      <c r="F208" s="581">
        <v>92405.999665226103</v>
      </c>
      <c r="G208" s="581">
        <v>92405.999665226103</v>
      </c>
      <c r="H208" s="583">
        <v>6595.3899799999999</v>
      </c>
      <c r="I208" s="581">
        <v>94978.125150000007</v>
      </c>
      <c r="J208" s="581">
        <v>2572.1254847738901</v>
      </c>
      <c r="K208" s="582">
        <v>1.0278350485250001</v>
      </c>
    </row>
    <row r="209" spans="1:11" ht="14.4" customHeight="1" thickBot="1" x14ac:dyDescent="0.35">
      <c r="A209" s="596" t="s">
        <v>499</v>
      </c>
      <c r="B209" s="581">
        <v>60795.2035721598</v>
      </c>
      <c r="C209" s="581">
        <v>61987.940389244897</v>
      </c>
      <c r="D209" s="581">
        <v>1192.73681708513</v>
      </c>
      <c r="E209" s="582">
        <v>1.01961892957</v>
      </c>
      <c r="F209" s="581">
        <v>73110</v>
      </c>
      <c r="G209" s="581">
        <v>73110</v>
      </c>
      <c r="H209" s="583">
        <v>5537.3967700000003</v>
      </c>
      <c r="I209" s="581">
        <v>31937.929049999999</v>
      </c>
      <c r="J209" s="581">
        <v>-41172.070950000001</v>
      </c>
      <c r="K209" s="582">
        <v>0.43684761386900001</v>
      </c>
    </row>
    <row r="210" spans="1:11" ht="14.4" customHeight="1" thickBot="1" x14ac:dyDescent="0.35">
      <c r="A210" s="596" t="s">
        <v>500</v>
      </c>
      <c r="B210" s="581">
        <v>58114.803376430304</v>
      </c>
      <c r="C210" s="581">
        <v>59945.929342932599</v>
      </c>
      <c r="D210" s="581">
        <v>1831.1259665022999</v>
      </c>
      <c r="E210" s="582">
        <v>1.0315087698850001</v>
      </c>
      <c r="F210" s="581">
        <v>64163</v>
      </c>
      <c r="G210" s="581">
        <v>64163</v>
      </c>
      <c r="H210" s="583">
        <v>5023.3336900000004</v>
      </c>
      <c r="I210" s="581">
        <v>64908.735679999998</v>
      </c>
      <c r="J210" s="581">
        <v>745.735680000005</v>
      </c>
      <c r="K210" s="582">
        <v>1.0116225188970001</v>
      </c>
    </row>
    <row r="211" spans="1:11" ht="14.4" customHeight="1" thickBot="1" x14ac:dyDescent="0.35">
      <c r="A211" s="595" t="s">
        <v>501</v>
      </c>
      <c r="B211" s="584">
        <v>4.9406564584124654E-324</v>
      </c>
      <c r="C211" s="584">
        <v>799.56288398951403</v>
      </c>
      <c r="D211" s="584">
        <v>799.56288398951403</v>
      </c>
      <c r="E211" s="587" t="s">
        <v>310</v>
      </c>
      <c r="F211" s="584">
        <v>0</v>
      </c>
      <c r="G211" s="584">
        <v>0</v>
      </c>
      <c r="H211" s="586">
        <v>4.9406564584124654E-324</v>
      </c>
      <c r="I211" s="584">
        <v>8200.6936299999998</v>
      </c>
      <c r="J211" s="584">
        <v>8200.6936299999998</v>
      </c>
      <c r="K211" s="587" t="s">
        <v>298</v>
      </c>
    </row>
    <row r="212" spans="1:11" ht="14.4" customHeight="1" thickBot="1" x14ac:dyDescent="0.35">
      <c r="A212" s="596" t="s">
        <v>502</v>
      </c>
      <c r="B212" s="581">
        <v>4.9406564584124654E-324</v>
      </c>
      <c r="C212" s="581">
        <v>4.9406564584124654E-324</v>
      </c>
      <c r="D212" s="581">
        <v>0</v>
      </c>
      <c r="E212" s="582">
        <v>1</v>
      </c>
      <c r="F212" s="581">
        <v>4.9406564584124654E-324</v>
      </c>
      <c r="G212" s="581">
        <v>0</v>
      </c>
      <c r="H212" s="583">
        <v>4.9406564584124654E-324</v>
      </c>
      <c r="I212" s="581">
        <v>5711.6339900000003</v>
      </c>
      <c r="J212" s="581">
        <v>5711.6339900000003</v>
      </c>
      <c r="K212" s="588" t="s">
        <v>310</v>
      </c>
    </row>
    <row r="213" spans="1:11" ht="14.4" customHeight="1" thickBot="1" x14ac:dyDescent="0.35">
      <c r="A213" s="596" t="s">
        <v>503</v>
      </c>
      <c r="B213" s="581">
        <v>4.9406564584124654E-324</v>
      </c>
      <c r="C213" s="581">
        <v>799.56288398951403</v>
      </c>
      <c r="D213" s="581">
        <v>799.56288398951403</v>
      </c>
      <c r="E213" s="588" t="s">
        <v>310</v>
      </c>
      <c r="F213" s="581">
        <v>0</v>
      </c>
      <c r="G213" s="581">
        <v>0</v>
      </c>
      <c r="H213" s="583">
        <v>4.9406564584124654E-324</v>
      </c>
      <c r="I213" s="581">
        <v>2489.0596399999999</v>
      </c>
      <c r="J213" s="581">
        <v>2489.0596399999999</v>
      </c>
      <c r="K213" s="588" t="s">
        <v>298</v>
      </c>
    </row>
    <row r="214" spans="1:11" ht="14.4" customHeight="1" thickBot="1" x14ac:dyDescent="0.35">
      <c r="A214" s="593" t="s">
        <v>504</v>
      </c>
      <c r="B214" s="581">
        <v>503.16118923332101</v>
      </c>
      <c r="C214" s="581">
        <v>29829.1418698292</v>
      </c>
      <c r="D214" s="581">
        <v>29325.980680595902</v>
      </c>
      <c r="E214" s="582">
        <v>59.283471197928002</v>
      </c>
      <c r="F214" s="581">
        <v>2585.0473351516098</v>
      </c>
      <c r="G214" s="581">
        <v>2585.0473351516098</v>
      </c>
      <c r="H214" s="583">
        <v>2.206</v>
      </c>
      <c r="I214" s="581">
        <v>1715.64438</v>
      </c>
      <c r="J214" s="581">
        <v>-869.40295515161199</v>
      </c>
      <c r="K214" s="582">
        <v>0.66368006367599996</v>
      </c>
    </row>
    <row r="215" spans="1:11" ht="14.4" customHeight="1" thickBot="1" x14ac:dyDescent="0.35">
      <c r="A215" s="594" t="s">
        <v>505</v>
      </c>
      <c r="B215" s="581">
        <v>488.00006835247001</v>
      </c>
      <c r="C215" s="581">
        <v>545.08241527027496</v>
      </c>
      <c r="D215" s="581">
        <v>57.082346917804003</v>
      </c>
      <c r="E215" s="582">
        <v>1.1169720059879999</v>
      </c>
      <c r="F215" s="581">
        <v>2577.1058489547599</v>
      </c>
      <c r="G215" s="581">
        <v>2577.1058489547599</v>
      </c>
      <c r="H215" s="583">
        <v>2.206</v>
      </c>
      <c r="I215" s="581">
        <v>1689.07972</v>
      </c>
      <c r="J215" s="581">
        <v>-888.02612895476</v>
      </c>
      <c r="K215" s="582">
        <v>0.65541728551199996</v>
      </c>
    </row>
    <row r="216" spans="1:11" ht="14.4" customHeight="1" thickBot="1" x14ac:dyDescent="0.35">
      <c r="A216" s="595" t="s">
        <v>506</v>
      </c>
      <c r="B216" s="584">
        <v>4.9406564584124654E-324</v>
      </c>
      <c r="C216" s="584">
        <v>30.356997560543999</v>
      </c>
      <c r="D216" s="584">
        <v>30.356997560543999</v>
      </c>
      <c r="E216" s="587" t="s">
        <v>310</v>
      </c>
      <c r="F216" s="584">
        <v>0</v>
      </c>
      <c r="G216" s="584">
        <v>0</v>
      </c>
      <c r="H216" s="586">
        <v>2.206</v>
      </c>
      <c r="I216" s="584">
        <v>18.478000000000002</v>
      </c>
      <c r="J216" s="584">
        <v>18.478000000000002</v>
      </c>
      <c r="K216" s="587" t="s">
        <v>298</v>
      </c>
    </row>
    <row r="217" spans="1:11" ht="14.4" customHeight="1" thickBot="1" x14ac:dyDescent="0.35">
      <c r="A217" s="596" t="s">
        <v>507</v>
      </c>
      <c r="B217" s="581">
        <v>4.9406564584124654E-324</v>
      </c>
      <c r="C217" s="581">
        <v>30.356997560543999</v>
      </c>
      <c r="D217" s="581">
        <v>30.356997560543999</v>
      </c>
      <c r="E217" s="588" t="s">
        <v>310</v>
      </c>
      <c r="F217" s="581">
        <v>0</v>
      </c>
      <c r="G217" s="581">
        <v>0</v>
      </c>
      <c r="H217" s="583">
        <v>2.206</v>
      </c>
      <c r="I217" s="581">
        <v>18.478000000000002</v>
      </c>
      <c r="J217" s="581">
        <v>18.478000000000002</v>
      </c>
      <c r="K217" s="588" t="s">
        <v>298</v>
      </c>
    </row>
    <row r="218" spans="1:11" ht="14.4" customHeight="1" thickBot="1" x14ac:dyDescent="0.35">
      <c r="A218" s="595" t="s">
        <v>508</v>
      </c>
      <c r="B218" s="584">
        <v>488.00006835247001</v>
      </c>
      <c r="C218" s="584">
        <v>514.72541770972998</v>
      </c>
      <c r="D218" s="584">
        <v>26.725349357258999</v>
      </c>
      <c r="E218" s="585">
        <v>1.054765052487</v>
      </c>
      <c r="F218" s="584">
        <v>2577.1058489547599</v>
      </c>
      <c r="G218" s="584">
        <v>2577.1058489547599</v>
      </c>
      <c r="H218" s="586">
        <v>4.9406564584124654E-324</v>
      </c>
      <c r="I218" s="584">
        <v>1670.6017199999999</v>
      </c>
      <c r="J218" s="584">
        <v>-906.50412895475995</v>
      </c>
      <c r="K218" s="585">
        <v>0.64824722689500003</v>
      </c>
    </row>
    <row r="219" spans="1:11" ht="14.4" customHeight="1" thickBot="1" x14ac:dyDescent="0.35">
      <c r="A219" s="596" t="s">
        <v>509</v>
      </c>
      <c r="B219" s="581">
        <v>488.00006835247001</v>
      </c>
      <c r="C219" s="581">
        <v>-1826.9768743751899</v>
      </c>
      <c r="D219" s="581">
        <v>-2314.9769427276601</v>
      </c>
      <c r="E219" s="582">
        <v>-3.7438045460590001</v>
      </c>
      <c r="F219" s="581">
        <v>2577.1058489547599</v>
      </c>
      <c r="G219" s="581">
        <v>2577.1058489547599</v>
      </c>
      <c r="H219" s="583">
        <v>4.9406564584124654E-324</v>
      </c>
      <c r="I219" s="581">
        <v>5.9287877500949585E-323</v>
      </c>
      <c r="J219" s="581">
        <v>-2577.1058489547599</v>
      </c>
      <c r="K219" s="582">
        <v>0</v>
      </c>
    </row>
    <row r="220" spans="1:11" ht="14.4" customHeight="1" thickBot="1" x14ac:dyDescent="0.35">
      <c r="A220" s="596" t="s">
        <v>510</v>
      </c>
      <c r="B220" s="581">
        <v>4.9406564584124654E-324</v>
      </c>
      <c r="C220" s="581">
        <v>1938.9690876087</v>
      </c>
      <c r="D220" s="581">
        <v>1938.9690876087</v>
      </c>
      <c r="E220" s="588" t="s">
        <v>310</v>
      </c>
      <c r="F220" s="581">
        <v>0</v>
      </c>
      <c r="G220" s="581">
        <v>0</v>
      </c>
      <c r="H220" s="583">
        <v>4.9406564584124654E-324</v>
      </c>
      <c r="I220" s="581">
        <v>1464.7139999999999</v>
      </c>
      <c r="J220" s="581">
        <v>1464.7139999999999</v>
      </c>
      <c r="K220" s="588" t="s">
        <v>298</v>
      </c>
    </row>
    <row r="221" spans="1:11" ht="14.4" customHeight="1" thickBot="1" x14ac:dyDescent="0.35">
      <c r="A221" s="596" t="s">
        <v>511</v>
      </c>
      <c r="B221" s="581">
        <v>4.9406564584124654E-324</v>
      </c>
      <c r="C221" s="581">
        <v>13.852999317154</v>
      </c>
      <c r="D221" s="581">
        <v>13.852999317154</v>
      </c>
      <c r="E221" s="588" t="s">
        <v>310</v>
      </c>
      <c r="F221" s="581">
        <v>0</v>
      </c>
      <c r="G221" s="581">
        <v>0</v>
      </c>
      <c r="H221" s="583">
        <v>4.9406564584124654E-324</v>
      </c>
      <c r="I221" s="581">
        <v>1.3380000000000001</v>
      </c>
      <c r="J221" s="581">
        <v>1.3380000000000001</v>
      </c>
      <c r="K221" s="588" t="s">
        <v>298</v>
      </c>
    </row>
    <row r="222" spans="1:11" ht="14.4" customHeight="1" thickBot="1" x14ac:dyDescent="0.35">
      <c r="A222" s="596" t="s">
        <v>512</v>
      </c>
      <c r="B222" s="581">
        <v>4.9406564584124654E-324</v>
      </c>
      <c r="C222" s="581">
        <v>7.9569992713679998</v>
      </c>
      <c r="D222" s="581">
        <v>7.9569992713679998</v>
      </c>
      <c r="E222" s="588" t="s">
        <v>310</v>
      </c>
      <c r="F222" s="581">
        <v>0</v>
      </c>
      <c r="G222" s="581">
        <v>0</v>
      </c>
      <c r="H222" s="583">
        <v>4.9406564584124654E-324</v>
      </c>
      <c r="I222" s="581">
        <v>40.300759999999997</v>
      </c>
      <c r="J222" s="581">
        <v>40.300759999999997</v>
      </c>
      <c r="K222" s="588" t="s">
        <v>298</v>
      </c>
    </row>
    <row r="223" spans="1:11" ht="14.4" customHeight="1" thickBot="1" x14ac:dyDescent="0.35">
      <c r="A223" s="596" t="s">
        <v>513</v>
      </c>
      <c r="B223" s="581">
        <v>4.9406564584124654E-324</v>
      </c>
      <c r="C223" s="581">
        <v>293.34478313807898</v>
      </c>
      <c r="D223" s="581">
        <v>293.34478313807898</v>
      </c>
      <c r="E223" s="588" t="s">
        <v>310</v>
      </c>
      <c r="F223" s="581">
        <v>0</v>
      </c>
      <c r="G223" s="581">
        <v>0</v>
      </c>
      <c r="H223" s="583">
        <v>4.9406564584124654E-324</v>
      </c>
      <c r="I223" s="581">
        <v>78.418390000000002</v>
      </c>
      <c r="J223" s="581">
        <v>78.418390000000002</v>
      </c>
      <c r="K223" s="588" t="s">
        <v>298</v>
      </c>
    </row>
    <row r="224" spans="1:11" ht="14.4" customHeight="1" thickBot="1" x14ac:dyDescent="0.35">
      <c r="A224" s="596" t="s">
        <v>514</v>
      </c>
      <c r="B224" s="581">
        <v>4.9406564584124654E-324</v>
      </c>
      <c r="C224" s="581">
        <v>87.578422749615001</v>
      </c>
      <c r="D224" s="581">
        <v>87.578422749615001</v>
      </c>
      <c r="E224" s="588" t="s">
        <v>310</v>
      </c>
      <c r="F224" s="581">
        <v>0</v>
      </c>
      <c r="G224" s="581">
        <v>0</v>
      </c>
      <c r="H224" s="583">
        <v>4.9406564584124654E-324</v>
      </c>
      <c r="I224" s="581">
        <v>85.830569999999994</v>
      </c>
      <c r="J224" s="581">
        <v>85.830569999999994</v>
      </c>
      <c r="K224" s="588" t="s">
        <v>298</v>
      </c>
    </row>
    <row r="225" spans="1:11" ht="14.4" customHeight="1" thickBot="1" x14ac:dyDescent="0.35">
      <c r="A225" s="598" t="s">
        <v>515</v>
      </c>
      <c r="B225" s="584">
        <v>15.16112088085</v>
      </c>
      <c r="C225" s="584">
        <v>29284.059454558999</v>
      </c>
      <c r="D225" s="584">
        <v>29268.898333678098</v>
      </c>
      <c r="E225" s="585">
        <v>1931.52338040825</v>
      </c>
      <c r="F225" s="584">
        <v>7.9414861968509998</v>
      </c>
      <c r="G225" s="584">
        <v>7.9414861968509998</v>
      </c>
      <c r="H225" s="586">
        <v>4.9406564584124654E-324</v>
      </c>
      <c r="I225" s="584">
        <v>26.56466</v>
      </c>
      <c r="J225" s="584">
        <v>18.623173803147999</v>
      </c>
      <c r="K225" s="585">
        <v>3.3450489419129998</v>
      </c>
    </row>
    <row r="226" spans="1:11" ht="14.4" customHeight="1" thickBot="1" x14ac:dyDescent="0.35">
      <c r="A226" s="595" t="s">
        <v>516</v>
      </c>
      <c r="B226" s="584">
        <v>4.9406564584124654E-324</v>
      </c>
      <c r="C226" s="584">
        <v>-8.5999991699999999E-4</v>
      </c>
      <c r="D226" s="584">
        <v>-8.5999991699999999E-4</v>
      </c>
      <c r="E226" s="587" t="s">
        <v>310</v>
      </c>
      <c r="F226" s="584">
        <v>0</v>
      </c>
      <c r="G226" s="584">
        <v>0</v>
      </c>
      <c r="H226" s="586">
        <v>4.9406564584124654E-324</v>
      </c>
      <c r="I226" s="584">
        <v>5.9999999999999995E-4</v>
      </c>
      <c r="J226" s="584">
        <v>5.9999999999999995E-4</v>
      </c>
      <c r="K226" s="587" t="s">
        <v>298</v>
      </c>
    </row>
    <row r="227" spans="1:11" ht="14.4" customHeight="1" thickBot="1" x14ac:dyDescent="0.35">
      <c r="A227" s="596" t="s">
        <v>517</v>
      </c>
      <c r="B227" s="581">
        <v>4.9406564584124654E-324</v>
      </c>
      <c r="C227" s="581">
        <v>-8.5999991699999999E-4</v>
      </c>
      <c r="D227" s="581">
        <v>-8.5999991699999999E-4</v>
      </c>
      <c r="E227" s="588" t="s">
        <v>310</v>
      </c>
      <c r="F227" s="581">
        <v>0</v>
      </c>
      <c r="G227" s="581">
        <v>0</v>
      </c>
      <c r="H227" s="583">
        <v>4.9406564584124654E-324</v>
      </c>
      <c r="I227" s="581">
        <v>5.9999999999999995E-4</v>
      </c>
      <c r="J227" s="581">
        <v>5.9999999999999995E-4</v>
      </c>
      <c r="K227" s="588" t="s">
        <v>298</v>
      </c>
    </row>
    <row r="228" spans="1:11" ht="14.4" customHeight="1" thickBot="1" x14ac:dyDescent="0.35">
      <c r="A228" s="595" t="s">
        <v>518</v>
      </c>
      <c r="B228" s="584">
        <v>15.16112088085</v>
      </c>
      <c r="C228" s="584">
        <v>29284.060314558901</v>
      </c>
      <c r="D228" s="584">
        <v>29268.899193678</v>
      </c>
      <c r="E228" s="585">
        <v>1931.5234371322799</v>
      </c>
      <c r="F228" s="584">
        <v>7.9414861968509998</v>
      </c>
      <c r="G228" s="584">
        <v>7.9414861968509998</v>
      </c>
      <c r="H228" s="586">
        <v>4.9406564584124654E-324</v>
      </c>
      <c r="I228" s="584">
        <v>26.56306</v>
      </c>
      <c r="J228" s="584">
        <v>18.621573803147999</v>
      </c>
      <c r="K228" s="585">
        <v>3.3448474682899998</v>
      </c>
    </row>
    <row r="229" spans="1:11" ht="14.4" customHeight="1" thickBot="1" x14ac:dyDescent="0.35">
      <c r="A229" s="596" t="s">
        <v>519</v>
      </c>
      <c r="B229" s="581">
        <v>4.9406564584124654E-324</v>
      </c>
      <c r="C229" s="581">
        <v>25829.8597677166</v>
      </c>
      <c r="D229" s="581">
        <v>25829.8597677166</v>
      </c>
      <c r="E229" s="588" t="s">
        <v>310</v>
      </c>
      <c r="F229" s="581">
        <v>0</v>
      </c>
      <c r="G229" s="581">
        <v>0</v>
      </c>
      <c r="H229" s="583">
        <v>4.9406564584124654E-324</v>
      </c>
      <c r="I229" s="581">
        <v>5.9287877500949585E-323</v>
      </c>
      <c r="J229" s="581">
        <v>5.9287877500949585E-323</v>
      </c>
      <c r="K229" s="588" t="s">
        <v>298</v>
      </c>
    </row>
    <row r="230" spans="1:11" ht="14.4" customHeight="1" thickBot="1" x14ac:dyDescent="0.35">
      <c r="A230" s="596" t="s">
        <v>520</v>
      </c>
      <c r="B230" s="581">
        <v>4.9406564584124654E-324</v>
      </c>
      <c r="C230" s="581">
        <v>3083.2798008015302</v>
      </c>
      <c r="D230" s="581">
        <v>3083.2798008015302</v>
      </c>
      <c r="E230" s="588" t="s">
        <v>310</v>
      </c>
      <c r="F230" s="581">
        <v>0</v>
      </c>
      <c r="G230" s="581">
        <v>0</v>
      </c>
      <c r="H230" s="583">
        <v>4.9406564584124654E-324</v>
      </c>
      <c r="I230" s="581">
        <v>5.9287877500949585E-323</v>
      </c>
      <c r="J230" s="581">
        <v>5.9287877500949585E-323</v>
      </c>
      <c r="K230" s="588" t="s">
        <v>298</v>
      </c>
    </row>
    <row r="231" spans="1:11" ht="14.4" customHeight="1" thickBot="1" x14ac:dyDescent="0.35">
      <c r="A231" s="596" t="s">
        <v>521</v>
      </c>
      <c r="B231" s="581">
        <v>4.9406564584124654E-324</v>
      </c>
      <c r="C231" s="581">
        <v>360.91440695065103</v>
      </c>
      <c r="D231" s="581">
        <v>360.91440695065103</v>
      </c>
      <c r="E231" s="588" t="s">
        <v>310</v>
      </c>
      <c r="F231" s="581">
        <v>0</v>
      </c>
      <c r="G231" s="581">
        <v>0</v>
      </c>
      <c r="H231" s="583">
        <v>4.9406564584124654E-324</v>
      </c>
      <c r="I231" s="581">
        <v>5.9287877500949585E-323</v>
      </c>
      <c r="J231" s="581">
        <v>5.9287877500949585E-323</v>
      </c>
      <c r="K231" s="588" t="s">
        <v>298</v>
      </c>
    </row>
    <row r="232" spans="1:11" ht="14.4" customHeight="1" thickBot="1" x14ac:dyDescent="0.35">
      <c r="A232" s="596" t="s">
        <v>522</v>
      </c>
      <c r="B232" s="581">
        <v>4.9406564584124654E-324</v>
      </c>
      <c r="C232" s="581">
        <v>1.672999853211</v>
      </c>
      <c r="D232" s="581">
        <v>1.672999853211</v>
      </c>
      <c r="E232" s="588" t="s">
        <v>310</v>
      </c>
      <c r="F232" s="581">
        <v>0</v>
      </c>
      <c r="G232" s="581">
        <v>0</v>
      </c>
      <c r="H232" s="583">
        <v>4.9406564584124654E-324</v>
      </c>
      <c r="I232" s="581">
        <v>0.94299999999999995</v>
      </c>
      <c r="J232" s="581">
        <v>0.94299999999999995</v>
      </c>
      <c r="K232" s="588" t="s">
        <v>298</v>
      </c>
    </row>
    <row r="233" spans="1:11" ht="14.4" customHeight="1" thickBot="1" x14ac:dyDescent="0.35">
      <c r="A233" s="596" t="s">
        <v>523</v>
      </c>
      <c r="B233" s="581">
        <v>15.16112088085</v>
      </c>
      <c r="C233" s="581">
        <v>8.3333392369059993</v>
      </c>
      <c r="D233" s="581">
        <v>-6.8277816439440002</v>
      </c>
      <c r="E233" s="582">
        <v>0.54965192233399995</v>
      </c>
      <c r="F233" s="581">
        <v>7.9414861968509998</v>
      </c>
      <c r="G233" s="581">
        <v>7.9414861968509998</v>
      </c>
      <c r="H233" s="583">
        <v>4.9406564584124654E-324</v>
      </c>
      <c r="I233" s="581">
        <v>25.620059999999999</v>
      </c>
      <c r="J233" s="581">
        <v>17.678573803148002</v>
      </c>
      <c r="K233" s="582">
        <v>3.2261039514430001</v>
      </c>
    </row>
    <row r="234" spans="1:11" ht="14.4" customHeight="1" thickBot="1" x14ac:dyDescent="0.35">
      <c r="A234" s="595" t="s">
        <v>524</v>
      </c>
      <c r="B234" s="584">
        <v>4.9406564584124654E-324</v>
      </c>
      <c r="C234" s="584">
        <v>4.9406564584124654E-324</v>
      </c>
      <c r="D234" s="584">
        <v>0</v>
      </c>
      <c r="E234" s="585">
        <v>1</v>
      </c>
      <c r="F234" s="584">
        <v>4.9406564584124654E-324</v>
      </c>
      <c r="G234" s="584">
        <v>0</v>
      </c>
      <c r="H234" s="586">
        <v>4.9406564584124654E-324</v>
      </c>
      <c r="I234" s="584">
        <v>1E-3</v>
      </c>
      <c r="J234" s="584">
        <v>1E-3</v>
      </c>
      <c r="K234" s="587" t="s">
        <v>310</v>
      </c>
    </row>
    <row r="235" spans="1:11" ht="14.4" customHeight="1" thickBot="1" x14ac:dyDescent="0.35">
      <c r="A235" s="596" t="s">
        <v>525</v>
      </c>
      <c r="B235" s="581">
        <v>4.9406564584124654E-324</v>
      </c>
      <c r="C235" s="581">
        <v>4.9406564584124654E-324</v>
      </c>
      <c r="D235" s="581">
        <v>0</v>
      </c>
      <c r="E235" s="582">
        <v>1</v>
      </c>
      <c r="F235" s="581">
        <v>4.9406564584124654E-324</v>
      </c>
      <c r="G235" s="581">
        <v>0</v>
      </c>
      <c r="H235" s="583">
        <v>4.9406564584124654E-324</v>
      </c>
      <c r="I235" s="581">
        <v>1E-3</v>
      </c>
      <c r="J235" s="581">
        <v>1E-3</v>
      </c>
      <c r="K235" s="588" t="s">
        <v>310</v>
      </c>
    </row>
    <row r="236" spans="1:11" ht="14.4" customHeight="1" thickBot="1" x14ac:dyDescent="0.35">
      <c r="A236" s="593" t="s">
        <v>526</v>
      </c>
      <c r="B236" s="581">
        <v>4.9406564584124654E-324</v>
      </c>
      <c r="C236" s="581">
        <v>32.561987018261</v>
      </c>
      <c r="D236" s="581">
        <v>32.561987018261</v>
      </c>
      <c r="E236" s="588" t="s">
        <v>310</v>
      </c>
      <c r="F236" s="581">
        <v>0</v>
      </c>
      <c r="G236" s="581">
        <v>0</v>
      </c>
      <c r="H236" s="583">
        <v>6.6949999999999996E-2</v>
      </c>
      <c r="I236" s="581">
        <v>0.73806000000000005</v>
      </c>
      <c r="J236" s="581">
        <v>0.73806000000000005</v>
      </c>
      <c r="K236" s="588" t="s">
        <v>298</v>
      </c>
    </row>
    <row r="237" spans="1:11" ht="14.4" customHeight="1" thickBot="1" x14ac:dyDescent="0.35">
      <c r="A237" s="598" t="s">
        <v>527</v>
      </c>
      <c r="B237" s="584">
        <v>4.9406564584124654E-324</v>
      </c>
      <c r="C237" s="584">
        <v>0.89181991833499996</v>
      </c>
      <c r="D237" s="584">
        <v>0.89181991833499996</v>
      </c>
      <c r="E237" s="587" t="s">
        <v>310</v>
      </c>
      <c r="F237" s="584">
        <v>0</v>
      </c>
      <c r="G237" s="584">
        <v>0</v>
      </c>
      <c r="H237" s="586">
        <v>6.6949999999999996E-2</v>
      </c>
      <c r="I237" s="584">
        <v>0.73806000000000005</v>
      </c>
      <c r="J237" s="584">
        <v>0.73806000000000005</v>
      </c>
      <c r="K237" s="587" t="s">
        <v>298</v>
      </c>
    </row>
    <row r="238" spans="1:11" ht="14.4" customHeight="1" thickBot="1" x14ac:dyDescent="0.35">
      <c r="A238" s="595" t="s">
        <v>528</v>
      </c>
      <c r="B238" s="584">
        <v>4.9406564584124654E-324</v>
      </c>
      <c r="C238" s="584">
        <v>0.89181991833499996</v>
      </c>
      <c r="D238" s="584">
        <v>0.89181991833499996</v>
      </c>
      <c r="E238" s="587" t="s">
        <v>310</v>
      </c>
      <c r="F238" s="584">
        <v>0</v>
      </c>
      <c r="G238" s="584">
        <v>0</v>
      </c>
      <c r="H238" s="586">
        <v>6.6949999999999996E-2</v>
      </c>
      <c r="I238" s="584">
        <v>0.73806000000000005</v>
      </c>
      <c r="J238" s="584">
        <v>0.73806000000000005</v>
      </c>
      <c r="K238" s="587" t="s">
        <v>298</v>
      </c>
    </row>
    <row r="239" spans="1:11" ht="14.4" customHeight="1" thickBot="1" x14ac:dyDescent="0.35">
      <c r="A239" s="596" t="s">
        <v>529</v>
      </c>
      <c r="B239" s="581">
        <v>4.9406564584124654E-324</v>
      </c>
      <c r="C239" s="581">
        <v>0.89181991833499996</v>
      </c>
      <c r="D239" s="581">
        <v>0.89181991833499996</v>
      </c>
      <c r="E239" s="588" t="s">
        <v>310</v>
      </c>
      <c r="F239" s="581">
        <v>0</v>
      </c>
      <c r="G239" s="581">
        <v>0</v>
      </c>
      <c r="H239" s="583">
        <v>6.6949999999999996E-2</v>
      </c>
      <c r="I239" s="581">
        <v>0.73806000000000005</v>
      </c>
      <c r="J239" s="581">
        <v>0.73806000000000005</v>
      </c>
      <c r="K239" s="588" t="s">
        <v>298</v>
      </c>
    </row>
    <row r="240" spans="1:11" ht="14.4" customHeight="1" thickBot="1" x14ac:dyDescent="0.35">
      <c r="A240" s="598" t="s">
        <v>530</v>
      </c>
      <c r="B240" s="584">
        <v>4.9406564584124654E-324</v>
      </c>
      <c r="C240" s="584">
        <v>31.670167099926001</v>
      </c>
      <c r="D240" s="584">
        <v>31.670167099926001</v>
      </c>
      <c r="E240" s="587" t="s">
        <v>310</v>
      </c>
      <c r="F240" s="584">
        <v>0</v>
      </c>
      <c r="G240" s="584">
        <v>0</v>
      </c>
      <c r="H240" s="586">
        <v>4.9406564584124654E-324</v>
      </c>
      <c r="I240" s="584">
        <v>5.9287877500949585E-323</v>
      </c>
      <c r="J240" s="584">
        <v>5.9287877500949585E-323</v>
      </c>
      <c r="K240" s="587" t="s">
        <v>298</v>
      </c>
    </row>
    <row r="241" spans="1:11" ht="14.4" customHeight="1" thickBot="1" x14ac:dyDescent="0.35">
      <c r="A241" s="595" t="s">
        <v>531</v>
      </c>
      <c r="B241" s="584">
        <v>4.9406564584124654E-324</v>
      </c>
      <c r="C241" s="584">
        <v>31.670167099926001</v>
      </c>
      <c r="D241" s="584">
        <v>31.670167099926001</v>
      </c>
      <c r="E241" s="587" t="s">
        <v>310</v>
      </c>
      <c r="F241" s="584">
        <v>0</v>
      </c>
      <c r="G241" s="584">
        <v>0</v>
      </c>
      <c r="H241" s="586">
        <v>4.9406564584124654E-324</v>
      </c>
      <c r="I241" s="584">
        <v>5.9287877500949585E-323</v>
      </c>
      <c r="J241" s="584">
        <v>5.9287877500949585E-323</v>
      </c>
      <c r="K241" s="587" t="s">
        <v>298</v>
      </c>
    </row>
    <row r="242" spans="1:11" ht="14.4" customHeight="1" thickBot="1" x14ac:dyDescent="0.35">
      <c r="A242" s="596" t="s">
        <v>532</v>
      </c>
      <c r="B242" s="581">
        <v>4.9406564584124654E-324</v>
      </c>
      <c r="C242" s="581">
        <v>31.670167099926001</v>
      </c>
      <c r="D242" s="581">
        <v>31.670167099926001</v>
      </c>
      <c r="E242" s="588" t="s">
        <v>310</v>
      </c>
      <c r="F242" s="581">
        <v>0</v>
      </c>
      <c r="G242" s="581">
        <v>0</v>
      </c>
      <c r="H242" s="583">
        <v>4.9406564584124654E-324</v>
      </c>
      <c r="I242" s="581">
        <v>5.9287877500949585E-323</v>
      </c>
      <c r="J242" s="581">
        <v>5.9287877500949585E-323</v>
      </c>
      <c r="K242" s="588" t="s">
        <v>298</v>
      </c>
    </row>
    <row r="243" spans="1:11" ht="14.4" customHeight="1" thickBot="1" x14ac:dyDescent="0.35">
      <c r="A243" s="593" t="s">
        <v>533</v>
      </c>
      <c r="B243" s="581">
        <v>4.9406564584124654E-324</v>
      </c>
      <c r="C243" s="581">
        <v>734.84947999999997</v>
      </c>
      <c r="D243" s="581">
        <v>734.84947999999997</v>
      </c>
      <c r="E243" s="588" t="s">
        <v>310</v>
      </c>
      <c r="F243" s="581">
        <v>0</v>
      </c>
      <c r="G243" s="581">
        <v>0</v>
      </c>
      <c r="H243" s="583">
        <v>960.78686000000005</v>
      </c>
      <c r="I243" s="581">
        <v>1380.40391</v>
      </c>
      <c r="J243" s="581">
        <v>1380.40391</v>
      </c>
      <c r="K243" s="588" t="s">
        <v>298</v>
      </c>
    </row>
    <row r="244" spans="1:11" ht="14.4" customHeight="1" thickBot="1" x14ac:dyDescent="0.35">
      <c r="A244" s="598" t="s">
        <v>534</v>
      </c>
      <c r="B244" s="584">
        <v>4.9406564584124654E-324</v>
      </c>
      <c r="C244" s="584">
        <v>734.84947999999997</v>
      </c>
      <c r="D244" s="584">
        <v>734.84947999999997</v>
      </c>
      <c r="E244" s="587" t="s">
        <v>310</v>
      </c>
      <c r="F244" s="584">
        <v>0</v>
      </c>
      <c r="G244" s="584">
        <v>0</v>
      </c>
      <c r="H244" s="586">
        <v>960.78686000000005</v>
      </c>
      <c r="I244" s="584">
        <v>1380.40391</v>
      </c>
      <c r="J244" s="584">
        <v>1380.40391</v>
      </c>
      <c r="K244" s="587" t="s">
        <v>298</v>
      </c>
    </row>
    <row r="245" spans="1:11" ht="14.4" customHeight="1" thickBot="1" x14ac:dyDescent="0.35">
      <c r="A245" s="595" t="s">
        <v>535</v>
      </c>
      <c r="B245" s="584">
        <v>4.9406564584124654E-324</v>
      </c>
      <c r="C245" s="584">
        <v>734.84947999999997</v>
      </c>
      <c r="D245" s="584">
        <v>734.84947999999997</v>
      </c>
      <c r="E245" s="587" t="s">
        <v>310</v>
      </c>
      <c r="F245" s="584">
        <v>0</v>
      </c>
      <c r="G245" s="584">
        <v>0</v>
      </c>
      <c r="H245" s="586">
        <v>957.73185999999998</v>
      </c>
      <c r="I245" s="584">
        <v>1368.0169100000001</v>
      </c>
      <c r="J245" s="584">
        <v>1368.0169100000001</v>
      </c>
      <c r="K245" s="587" t="s">
        <v>298</v>
      </c>
    </row>
    <row r="246" spans="1:11" ht="14.4" customHeight="1" thickBot="1" x14ac:dyDescent="0.35">
      <c r="A246" s="596" t="s">
        <v>536</v>
      </c>
      <c r="B246" s="581">
        <v>4.9406564584124654E-324</v>
      </c>
      <c r="C246" s="581">
        <v>734.84947999999997</v>
      </c>
      <c r="D246" s="581">
        <v>734.84947999999997</v>
      </c>
      <c r="E246" s="588" t="s">
        <v>310</v>
      </c>
      <c r="F246" s="581">
        <v>0</v>
      </c>
      <c r="G246" s="581">
        <v>0</v>
      </c>
      <c r="H246" s="583">
        <v>957.73185999999998</v>
      </c>
      <c r="I246" s="581">
        <v>1368.0169100000001</v>
      </c>
      <c r="J246" s="581">
        <v>1368.0169100000001</v>
      </c>
      <c r="K246" s="588" t="s">
        <v>298</v>
      </c>
    </row>
    <row r="247" spans="1:11" ht="14.4" customHeight="1" thickBot="1" x14ac:dyDescent="0.35">
      <c r="A247" s="600"/>
      <c r="B247" s="581">
        <v>4.9406564584124654E-324</v>
      </c>
      <c r="C247" s="581">
        <v>4.9406564584124654E-324</v>
      </c>
      <c r="D247" s="581">
        <v>0</v>
      </c>
      <c r="E247" s="582">
        <v>1</v>
      </c>
      <c r="F247" s="581">
        <v>4.9406564584124654E-324</v>
      </c>
      <c r="G247" s="581">
        <v>0</v>
      </c>
      <c r="H247" s="583">
        <v>3.0550000000000002</v>
      </c>
      <c r="I247" s="581">
        <v>12.387</v>
      </c>
      <c r="J247" s="581">
        <v>12.387</v>
      </c>
      <c r="K247" s="588" t="s">
        <v>310</v>
      </c>
    </row>
    <row r="248" spans="1:11" ht="14.4" customHeight="1" thickBot="1" x14ac:dyDescent="0.35">
      <c r="A248" s="596" t="s">
        <v>537</v>
      </c>
      <c r="B248" s="581">
        <v>4.9406564584124654E-324</v>
      </c>
      <c r="C248" s="581">
        <v>4.9406564584124654E-324</v>
      </c>
      <c r="D248" s="581">
        <v>0</v>
      </c>
      <c r="E248" s="582">
        <v>1</v>
      </c>
      <c r="F248" s="581">
        <v>4.9406564584124654E-324</v>
      </c>
      <c r="G248" s="581">
        <v>0</v>
      </c>
      <c r="H248" s="583">
        <v>3.0550000000000002</v>
      </c>
      <c r="I248" s="581">
        <v>12.387</v>
      </c>
      <c r="J248" s="581">
        <v>12.387</v>
      </c>
      <c r="K248" s="588" t="s">
        <v>310</v>
      </c>
    </row>
    <row r="249" spans="1:11" ht="14.4" customHeight="1" thickBot="1" x14ac:dyDescent="0.35">
      <c r="A249" s="592" t="s">
        <v>538</v>
      </c>
      <c r="B249" s="581">
        <v>7910.99452078182</v>
      </c>
      <c r="C249" s="581">
        <v>10260.421358772999</v>
      </c>
      <c r="D249" s="581">
        <v>2349.42683799118</v>
      </c>
      <c r="E249" s="582">
        <v>1.2969824883350001</v>
      </c>
      <c r="F249" s="581">
        <v>9049.9258705087595</v>
      </c>
      <c r="G249" s="581">
        <v>9049.9258705087595</v>
      </c>
      <c r="H249" s="583">
        <v>1003.25177</v>
      </c>
      <c r="I249" s="581">
        <v>8976.2711099999997</v>
      </c>
      <c r="J249" s="581">
        <v>-73.654760508755999</v>
      </c>
      <c r="K249" s="582">
        <v>0.99186128576400001</v>
      </c>
    </row>
    <row r="250" spans="1:11" ht="14.4" customHeight="1" thickBot="1" x14ac:dyDescent="0.35">
      <c r="A250" s="597" t="s">
        <v>539</v>
      </c>
      <c r="B250" s="584">
        <v>7910.99452078182</v>
      </c>
      <c r="C250" s="584">
        <v>10260.421358772999</v>
      </c>
      <c r="D250" s="584">
        <v>2349.42683799118</v>
      </c>
      <c r="E250" s="585">
        <v>1.2969824883350001</v>
      </c>
      <c r="F250" s="584">
        <v>9049.9258705087595</v>
      </c>
      <c r="G250" s="584">
        <v>9049.9258705087595</v>
      </c>
      <c r="H250" s="586">
        <v>1003.25177</v>
      </c>
      <c r="I250" s="584">
        <v>8976.2711099999997</v>
      </c>
      <c r="J250" s="584">
        <v>-73.654760508755999</v>
      </c>
      <c r="K250" s="585">
        <v>0.99186128576400001</v>
      </c>
    </row>
    <row r="251" spans="1:11" ht="14.4" customHeight="1" thickBot="1" x14ac:dyDescent="0.35">
      <c r="A251" s="598" t="s">
        <v>70</v>
      </c>
      <c r="B251" s="584">
        <v>7910.99452078182</v>
      </c>
      <c r="C251" s="584">
        <v>10260.421358772999</v>
      </c>
      <c r="D251" s="584">
        <v>2349.42683799118</v>
      </c>
      <c r="E251" s="585">
        <v>1.2969824883350001</v>
      </c>
      <c r="F251" s="584">
        <v>9049.9258705087595</v>
      </c>
      <c r="G251" s="584">
        <v>9049.9258705087595</v>
      </c>
      <c r="H251" s="586">
        <v>1003.25177</v>
      </c>
      <c r="I251" s="584">
        <v>8976.2711099999997</v>
      </c>
      <c r="J251" s="584">
        <v>-73.654760508755999</v>
      </c>
      <c r="K251" s="585">
        <v>0.99186128576400001</v>
      </c>
    </row>
    <row r="252" spans="1:11" ht="14.4" customHeight="1" thickBot="1" x14ac:dyDescent="0.35">
      <c r="A252" s="595" t="s">
        <v>540</v>
      </c>
      <c r="B252" s="584">
        <v>159.999849182823</v>
      </c>
      <c r="C252" s="584">
        <v>151.00798986117201</v>
      </c>
      <c r="D252" s="584">
        <v>-8.9918593216500007</v>
      </c>
      <c r="E252" s="585">
        <v>0.94380082626499995</v>
      </c>
      <c r="F252" s="584">
        <v>69.999999999999005</v>
      </c>
      <c r="G252" s="584">
        <v>69.999999999999005</v>
      </c>
      <c r="H252" s="586">
        <v>13.122999999999999</v>
      </c>
      <c r="I252" s="584">
        <v>155.166</v>
      </c>
      <c r="J252" s="584">
        <v>85.165999999999997</v>
      </c>
      <c r="K252" s="585">
        <v>2.2166571428570001</v>
      </c>
    </row>
    <row r="253" spans="1:11" ht="14.4" customHeight="1" thickBot="1" x14ac:dyDescent="0.35">
      <c r="A253" s="596" t="s">
        <v>541</v>
      </c>
      <c r="B253" s="581">
        <v>159.999849182823</v>
      </c>
      <c r="C253" s="581">
        <v>151.00798986117201</v>
      </c>
      <c r="D253" s="581">
        <v>-8.9918593216500007</v>
      </c>
      <c r="E253" s="582">
        <v>0.94380082626499995</v>
      </c>
      <c r="F253" s="581">
        <v>69.999999999999005</v>
      </c>
      <c r="G253" s="581">
        <v>69.999999999999005</v>
      </c>
      <c r="H253" s="583">
        <v>13.122999999999999</v>
      </c>
      <c r="I253" s="581">
        <v>155.166</v>
      </c>
      <c r="J253" s="581">
        <v>85.165999999999997</v>
      </c>
      <c r="K253" s="582">
        <v>2.2166571428570001</v>
      </c>
    </row>
    <row r="254" spans="1:11" ht="14.4" customHeight="1" thickBot="1" x14ac:dyDescent="0.35">
      <c r="A254" s="595" t="s">
        <v>542</v>
      </c>
      <c r="B254" s="584">
        <v>584.99959482459406</v>
      </c>
      <c r="C254" s="584">
        <v>350.52497651596002</v>
      </c>
      <c r="D254" s="584">
        <v>-234.474618308635</v>
      </c>
      <c r="E254" s="585">
        <v>0.59918840904600001</v>
      </c>
      <c r="F254" s="584">
        <v>461.232197151538</v>
      </c>
      <c r="G254" s="584">
        <v>461.232197151538</v>
      </c>
      <c r="H254" s="586">
        <v>34.28</v>
      </c>
      <c r="I254" s="584">
        <v>397.31</v>
      </c>
      <c r="J254" s="584">
        <v>-63.922197151536999</v>
      </c>
      <c r="K254" s="585">
        <v>0.86140994157299999</v>
      </c>
    </row>
    <row r="255" spans="1:11" ht="14.4" customHeight="1" thickBot="1" x14ac:dyDescent="0.35">
      <c r="A255" s="596" t="s">
        <v>543</v>
      </c>
      <c r="B255" s="581">
        <v>584.99959482459406</v>
      </c>
      <c r="C255" s="581">
        <v>350.52497651596002</v>
      </c>
      <c r="D255" s="581">
        <v>-234.474618308635</v>
      </c>
      <c r="E255" s="582">
        <v>0.59918840904600001</v>
      </c>
      <c r="F255" s="581">
        <v>461.232197151538</v>
      </c>
      <c r="G255" s="581">
        <v>461.232197151538</v>
      </c>
      <c r="H255" s="583">
        <v>34.28</v>
      </c>
      <c r="I255" s="581">
        <v>397.31</v>
      </c>
      <c r="J255" s="581">
        <v>-63.922197151536999</v>
      </c>
      <c r="K255" s="582">
        <v>0.86140994157299999</v>
      </c>
    </row>
    <row r="256" spans="1:11" ht="14.4" customHeight="1" thickBot="1" x14ac:dyDescent="0.35">
      <c r="A256" s="595" t="s">
        <v>544</v>
      </c>
      <c r="B256" s="584">
        <v>575.99960105806201</v>
      </c>
      <c r="C256" s="584">
        <v>601.58785931420505</v>
      </c>
      <c r="D256" s="584">
        <v>25.588258256142002</v>
      </c>
      <c r="E256" s="585">
        <v>1.0444240902399999</v>
      </c>
      <c r="F256" s="584">
        <v>843.69367335731795</v>
      </c>
      <c r="G256" s="584">
        <v>843.69367335731795</v>
      </c>
      <c r="H256" s="586">
        <v>58.023899999999998</v>
      </c>
      <c r="I256" s="584">
        <v>697.52392999999995</v>
      </c>
      <c r="J256" s="584">
        <v>-146.169743357318</v>
      </c>
      <c r="K256" s="585">
        <v>0.82675021992700004</v>
      </c>
    </row>
    <row r="257" spans="1:11" ht="14.4" customHeight="1" thickBot="1" x14ac:dyDescent="0.35">
      <c r="A257" s="596" t="s">
        <v>545</v>
      </c>
      <c r="B257" s="581">
        <v>575.99960105806201</v>
      </c>
      <c r="C257" s="581">
        <v>601.58785931420505</v>
      </c>
      <c r="D257" s="581">
        <v>25.588258256142002</v>
      </c>
      <c r="E257" s="582">
        <v>1.0444240902399999</v>
      </c>
      <c r="F257" s="581">
        <v>843.69367335731795</v>
      </c>
      <c r="G257" s="581">
        <v>843.69367335731795</v>
      </c>
      <c r="H257" s="583">
        <v>58.023899999999998</v>
      </c>
      <c r="I257" s="581">
        <v>697.52392999999995</v>
      </c>
      <c r="J257" s="581">
        <v>-146.169743357318</v>
      </c>
      <c r="K257" s="582">
        <v>0.82675021992700004</v>
      </c>
    </row>
    <row r="258" spans="1:11" ht="14.4" customHeight="1" thickBot="1" x14ac:dyDescent="0.35">
      <c r="A258" s="595" t="s">
        <v>546</v>
      </c>
      <c r="B258" s="584">
        <v>4.9406564584124654E-324</v>
      </c>
      <c r="C258" s="584">
        <v>3.5489997786499998</v>
      </c>
      <c r="D258" s="584">
        <v>3.5489997786499998</v>
      </c>
      <c r="E258" s="587" t="s">
        <v>310</v>
      </c>
      <c r="F258" s="584">
        <v>0</v>
      </c>
      <c r="G258" s="584">
        <v>0</v>
      </c>
      <c r="H258" s="586">
        <v>0.49399999999999999</v>
      </c>
      <c r="I258" s="584">
        <v>15.989000000000001</v>
      </c>
      <c r="J258" s="584">
        <v>15.989000000000001</v>
      </c>
      <c r="K258" s="587" t="s">
        <v>298</v>
      </c>
    </row>
    <row r="259" spans="1:11" ht="14.4" customHeight="1" thickBot="1" x14ac:dyDescent="0.35">
      <c r="A259" s="596" t="s">
        <v>547</v>
      </c>
      <c r="B259" s="581">
        <v>4.9406564584124654E-324</v>
      </c>
      <c r="C259" s="581">
        <v>3.5489997786499998</v>
      </c>
      <c r="D259" s="581">
        <v>3.5489997786499998</v>
      </c>
      <c r="E259" s="588" t="s">
        <v>310</v>
      </c>
      <c r="F259" s="581">
        <v>0</v>
      </c>
      <c r="G259" s="581">
        <v>0</v>
      </c>
      <c r="H259" s="583">
        <v>0.49399999999999999</v>
      </c>
      <c r="I259" s="581">
        <v>15.989000000000001</v>
      </c>
      <c r="J259" s="581">
        <v>15.989000000000001</v>
      </c>
      <c r="K259" s="588" t="s">
        <v>298</v>
      </c>
    </row>
    <row r="260" spans="1:11" ht="14.4" customHeight="1" thickBot="1" x14ac:dyDescent="0.35">
      <c r="A260" s="595" t="s">
        <v>548</v>
      </c>
      <c r="B260" s="584">
        <v>1600.9989311353099</v>
      </c>
      <c r="C260" s="584">
        <v>1426.5233958987701</v>
      </c>
      <c r="D260" s="584">
        <v>-174.475535236544</v>
      </c>
      <c r="E260" s="585">
        <v>0.89102082965600005</v>
      </c>
      <c r="F260" s="584">
        <v>1425.99999999998</v>
      </c>
      <c r="G260" s="584">
        <v>1425.99999999998</v>
      </c>
      <c r="H260" s="586">
        <v>112.812</v>
      </c>
      <c r="I260" s="584">
        <v>1264.75091</v>
      </c>
      <c r="J260" s="584">
        <v>-161.24908999998101</v>
      </c>
      <c r="K260" s="585">
        <v>0.88692209677400002</v>
      </c>
    </row>
    <row r="261" spans="1:11" ht="14.4" customHeight="1" thickBot="1" x14ac:dyDescent="0.35">
      <c r="A261" s="596" t="s">
        <v>549</v>
      </c>
      <c r="B261" s="581">
        <v>1598.9990125204699</v>
      </c>
      <c r="C261" s="581">
        <v>1424.93130602203</v>
      </c>
      <c r="D261" s="581">
        <v>-174.06770649844501</v>
      </c>
      <c r="E261" s="582">
        <v>0.89113957848900005</v>
      </c>
      <c r="F261" s="581">
        <v>1424.99999999998</v>
      </c>
      <c r="G261" s="581">
        <v>1424.99999999998</v>
      </c>
      <c r="H261" s="583">
        <v>112.78189</v>
      </c>
      <c r="I261" s="581">
        <v>1264.38959</v>
      </c>
      <c r="J261" s="581">
        <v>-160.61040999998099</v>
      </c>
      <c r="K261" s="582">
        <v>0.88729094035</v>
      </c>
    </row>
    <row r="262" spans="1:11" ht="14.4" customHeight="1" thickBot="1" x14ac:dyDescent="0.35">
      <c r="A262" s="596" t="s">
        <v>550</v>
      </c>
      <c r="B262" s="581">
        <v>1.9999186148400001</v>
      </c>
      <c r="C262" s="581">
        <v>1.5920898767389999</v>
      </c>
      <c r="D262" s="581">
        <v>-0.40782873810100001</v>
      </c>
      <c r="E262" s="582">
        <v>0.79607733281000004</v>
      </c>
      <c r="F262" s="581">
        <v>0.99999999999900002</v>
      </c>
      <c r="G262" s="581">
        <v>0.99999999999900002</v>
      </c>
      <c r="H262" s="583">
        <v>3.0110000000000001E-2</v>
      </c>
      <c r="I262" s="581">
        <v>0.36131999999999997</v>
      </c>
      <c r="J262" s="581">
        <v>-0.63867999999900005</v>
      </c>
      <c r="K262" s="582">
        <v>0.36131999999999997</v>
      </c>
    </row>
    <row r="263" spans="1:11" ht="14.4" customHeight="1" thickBot="1" x14ac:dyDescent="0.35">
      <c r="A263" s="595" t="s">
        <v>551</v>
      </c>
      <c r="B263" s="584">
        <v>4.9406564584124654E-324</v>
      </c>
      <c r="C263" s="584">
        <v>2132.11652284922</v>
      </c>
      <c r="D263" s="584">
        <v>2132.11652284922</v>
      </c>
      <c r="E263" s="587" t="s">
        <v>310</v>
      </c>
      <c r="F263" s="584">
        <v>0</v>
      </c>
      <c r="G263" s="584">
        <v>0</v>
      </c>
      <c r="H263" s="586">
        <v>75.294529999999995</v>
      </c>
      <c r="I263" s="584">
        <v>1110.54474</v>
      </c>
      <c r="J263" s="584">
        <v>1110.54474</v>
      </c>
      <c r="K263" s="587" t="s">
        <v>298</v>
      </c>
    </row>
    <row r="264" spans="1:11" ht="14.4" customHeight="1" thickBot="1" x14ac:dyDescent="0.35">
      <c r="A264" s="596" t="s">
        <v>552</v>
      </c>
      <c r="B264" s="581">
        <v>4.9406564584124654E-324</v>
      </c>
      <c r="C264" s="581">
        <v>9.9999991947999994E-2</v>
      </c>
      <c r="D264" s="581">
        <v>9.9999991947999994E-2</v>
      </c>
      <c r="E264" s="588" t="s">
        <v>310</v>
      </c>
      <c r="F264" s="581">
        <v>0</v>
      </c>
      <c r="G264" s="581">
        <v>0</v>
      </c>
      <c r="H264" s="583">
        <v>4.9406564584124654E-324</v>
      </c>
      <c r="I264" s="581">
        <v>5.9287877500949585E-323</v>
      </c>
      <c r="J264" s="581">
        <v>5.9287877500949585E-323</v>
      </c>
      <c r="K264" s="588" t="s">
        <v>298</v>
      </c>
    </row>
    <row r="265" spans="1:11" ht="14.4" customHeight="1" thickBot="1" x14ac:dyDescent="0.35">
      <c r="A265" s="596" t="s">
        <v>553</v>
      </c>
      <c r="B265" s="581">
        <v>4.9406564584124654E-324</v>
      </c>
      <c r="C265" s="581">
        <v>1198.91526640084</v>
      </c>
      <c r="D265" s="581">
        <v>1198.91526640084</v>
      </c>
      <c r="E265" s="588" t="s">
        <v>310</v>
      </c>
      <c r="F265" s="581">
        <v>0</v>
      </c>
      <c r="G265" s="581">
        <v>0</v>
      </c>
      <c r="H265" s="583">
        <v>75.294529999999995</v>
      </c>
      <c r="I265" s="581">
        <v>1110.54474</v>
      </c>
      <c r="J265" s="581">
        <v>1110.54474</v>
      </c>
      <c r="K265" s="588" t="s">
        <v>298</v>
      </c>
    </row>
    <row r="266" spans="1:11" ht="14.4" customHeight="1" thickBot="1" x14ac:dyDescent="0.35">
      <c r="A266" s="596" t="s">
        <v>554</v>
      </c>
      <c r="B266" s="581">
        <v>4.9406564584124654E-324</v>
      </c>
      <c r="C266" s="581">
        <v>933.10125645643097</v>
      </c>
      <c r="D266" s="581">
        <v>933.10125645643097</v>
      </c>
      <c r="E266" s="588" t="s">
        <v>310</v>
      </c>
      <c r="F266" s="581">
        <v>0</v>
      </c>
      <c r="G266" s="581">
        <v>0</v>
      </c>
      <c r="H266" s="583">
        <v>4.9406564584124654E-324</v>
      </c>
      <c r="I266" s="581">
        <v>5.9287877500949585E-323</v>
      </c>
      <c r="J266" s="581">
        <v>5.9287877500949585E-323</v>
      </c>
      <c r="K266" s="588" t="s">
        <v>298</v>
      </c>
    </row>
    <row r="267" spans="1:11" ht="14.4" customHeight="1" thickBot="1" x14ac:dyDescent="0.35">
      <c r="A267" s="595" t="s">
        <v>555</v>
      </c>
      <c r="B267" s="584">
        <v>4988.9965445810303</v>
      </c>
      <c r="C267" s="584">
        <v>5595.1116145550304</v>
      </c>
      <c r="D267" s="584">
        <v>606.11506997399999</v>
      </c>
      <c r="E267" s="585">
        <v>1.121490376783</v>
      </c>
      <c r="F267" s="584">
        <v>6248.99999999992</v>
      </c>
      <c r="G267" s="584">
        <v>6248.99999999992</v>
      </c>
      <c r="H267" s="586">
        <v>709.22433999999998</v>
      </c>
      <c r="I267" s="584">
        <v>5334.9865300000001</v>
      </c>
      <c r="J267" s="584">
        <v>-914.01346999992097</v>
      </c>
      <c r="K267" s="585">
        <v>0.85373444230999995</v>
      </c>
    </row>
    <row r="268" spans="1:11" ht="14.4" customHeight="1" thickBot="1" x14ac:dyDescent="0.35">
      <c r="A268" s="596" t="s">
        <v>556</v>
      </c>
      <c r="B268" s="581">
        <v>4988.9965445810303</v>
      </c>
      <c r="C268" s="581">
        <v>5595.1116145550304</v>
      </c>
      <c r="D268" s="581">
        <v>606.11506997399999</v>
      </c>
      <c r="E268" s="582">
        <v>1.121490376783</v>
      </c>
      <c r="F268" s="581">
        <v>6248.99999999992</v>
      </c>
      <c r="G268" s="581">
        <v>6248.99999999992</v>
      </c>
      <c r="H268" s="583">
        <v>709.22433999999998</v>
      </c>
      <c r="I268" s="581">
        <v>5334.9865300000001</v>
      </c>
      <c r="J268" s="581">
        <v>-914.01346999992097</v>
      </c>
      <c r="K268" s="582">
        <v>0.85373444230999995</v>
      </c>
    </row>
    <row r="269" spans="1:11" ht="14.4" customHeight="1" thickBot="1" x14ac:dyDescent="0.35">
      <c r="A269" s="601" t="s">
        <v>557</v>
      </c>
      <c r="B269" s="584">
        <v>4.9406564584124654E-324</v>
      </c>
      <c r="C269" s="584">
        <v>43.833396472234</v>
      </c>
      <c r="D269" s="584">
        <v>43.833396472234</v>
      </c>
      <c r="E269" s="587" t="s">
        <v>310</v>
      </c>
      <c r="F269" s="584">
        <v>0</v>
      </c>
      <c r="G269" s="584">
        <v>0</v>
      </c>
      <c r="H269" s="586">
        <v>181.79409999999999</v>
      </c>
      <c r="I269" s="584">
        <v>748.20348000000001</v>
      </c>
      <c r="J269" s="584">
        <v>748.20348000000001</v>
      </c>
      <c r="K269" s="587" t="s">
        <v>298</v>
      </c>
    </row>
    <row r="270" spans="1:11" ht="14.4" customHeight="1" thickBot="1" x14ac:dyDescent="0.35">
      <c r="A270" s="597" t="s">
        <v>558</v>
      </c>
      <c r="B270" s="584">
        <v>4.9406564584124654E-324</v>
      </c>
      <c r="C270" s="584">
        <v>43.833396472234</v>
      </c>
      <c r="D270" s="584">
        <v>43.833396472234</v>
      </c>
      <c r="E270" s="587" t="s">
        <v>310</v>
      </c>
      <c r="F270" s="584">
        <v>0</v>
      </c>
      <c r="G270" s="584">
        <v>0</v>
      </c>
      <c r="H270" s="586">
        <v>181.79409999999999</v>
      </c>
      <c r="I270" s="584">
        <v>748.20348000000001</v>
      </c>
      <c r="J270" s="584">
        <v>748.20348000000001</v>
      </c>
      <c r="K270" s="587" t="s">
        <v>298</v>
      </c>
    </row>
    <row r="271" spans="1:11" ht="14.4" customHeight="1" thickBot="1" x14ac:dyDescent="0.35">
      <c r="A271" s="598" t="s">
        <v>559</v>
      </c>
      <c r="B271" s="584">
        <v>4.9406564584124654E-324</v>
      </c>
      <c r="C271" s="584">
        <v>43.833396472234</v>
      </c>
      <c r="D271" s="584">
        <v>43.833396472234</v>
      </c>
      <c r="E271" s="587" t="s">
        <v>310</v>
      </c>
      <c r="F271" s="584">
        <v>0</v>
      </c>
      <c r="G271" s="584">
        <v>0</v>
      </c>
      <c r="H271" s="586">
        <v>181.79409999999999</v>
      </c>
      <c r="I271" s="584">
        <v>748.20348000000001</v>
      </c>
      <c r="J271" s="584">
        <v>748.20348000000001</v>
      </c>
      <c r="K271" s="587" t="s">
        <v>298</v>
      </c>
    </row>
    <row r="272" spans="1:11" ht="14.4" customHeight="1" thickBot="1" x14ac:dyDescent="0.35">
      <c r="A272" s="595" t="s">
        <v>560</v>
      </c>
      <c r="B272" s="584">
        <v>4.9406564584124654E-324</v>
      </c>
      <c r="C272" s="584">
        <v>43.833396472234</v>
      </c>
      <c r="D272" s="584">
        <v>43.833396472234</v>
      </c>
      <c r="E272" s="587" t="s">
        <v>310</v>
      </c>
      <c r="F272" s="584">
        <v>0</v>
      </c>
      <c r="G272" s="584">
        <v>0</v>
      </c>
      <c r="H272" s="586">
        <v>181.79409999999999</v>
      </c>
      <c r="I272" s="584">
        <v>748.20348000000001</v>
      </c>
      <c r="J272" s="584">
        <v>748.20348000000001</v>
      </c>
      <c r="K272" s="587" t="s">
        <v>298</v>
      </c>
    </row>
    <row r="273" spans="1:11" ht="14.4" customHeight="1" thickBot="1" x14ac:dyDescent="0.35">
      <c r="A273" s="596" t="s">
        <v>561</v>
      </c>
      <c r="B273" s="581">
        <v>4.9406564584124654E-324</v>
      </c>
      <c r="C273" s="581">
        <v>1.1196999116270001</v>
      </c>
      <c r="D273" s="581">
        <v>1.1196999116270001</v>
      </c>
      <c r="E273" s="588" t="s">
        <v>310</v>
      </c>
      <c r="F273" s="581">
        <v>0</v>
      </c>
      <c r="G273" s="581">
        <v>0</v>
      </c>
      <c r="H273" s="583">
        <v>4.9406564584124654E-324</v>
      </c>
      <c r="I273" s="581">
        <v>1.0787800000000001</v>
      </c>
      <c r="J273" s="581">
        <v>1.0787800000000001</v>
      </c>
      <c r="K273" s="588" t="s">
        <v>298</v>
      </c>
    </row>
    <row r="274" spans="1:11" ht="14.4" customHeight="1" thickBot="1" x14ac:dyDescent="0.35">
      <c r="A274" s="596" t="s">
        <v>562</v>
      </c>
      <c r="B274" s="581">
        <v>4.9406564584124654E-324</v>
      </c>
      <c r="C274" s="581">
        <v>42.713696560606003</v>
      </c>
      <c r="D274" s="581">
        <v>42.713696560606003</v>
      </c>
      <c r="E274" s="588" t="s">
        <v>310</v>
      </c>
      <c r="F274" s="581">
        <v>0</v>
      </c>
      <c r="G274" s="581">
        <v>0</v>
      </c>
      <c r="H274" s="583">
        <v>181.79409999999999</v>
      </c>
      <c r="I274" s="581">
        <v>747.12469999999996</v>
      </c>
      <c r="J274" s="581">
        <v>747.12469999999996</v>
      </c>
      <c r="K274" s="588" t="s">
        <v>298</v>
      </c>
    </row>
    <row r="275" spans="1:11" ht="14.4" customHeight="1" thickBot="1" x14ac:dyDescent="0.35">
      <c r="A275" s="600"/>
      <c r="B275" s="581">
        <v>2425.8703905901598</v>
      </c>
      <c r="C275" s="581">
        <v>4.9406564584124654E-324</v>
      </c>
      <c r="D275" s="581">
        <v>-2425.8703905901598</v>
      </c>
      <c r="E275" s="582">
        <v>0</v>
      </c>
      <c r="F275" s="581">
        <v>12069.8201763816</v>
      </c>
      <c r="G275" s="581">
        <v>12069.8201763816</v>
      </c>
      <c r="H275" s="583">
        <v>339.448499999886</v>
      </c>
      <c r="I275" s="581">
        <v>-18111.850690000101</v>
      </c>
      <c r="J275" s="581">
        <v>-30181.670866381701</v>
      </c>
      <c r="K275" s="582">
        <v>-1.5005899363299999</v>
      </c>
    </row>
    <row r="276" spans="1:11" ht="14.4" customHeight="1" thickBot="1" x14ac:dyDescent="0.35">
      <c r="A276" s="602" t="s">
        <v>89</v>
      </c>
      <c r="B276" s="589">
        <v>2425.8703905901598</v>
      </c>
      <c r="C276" s="589">
        <v>16034.4651123109</v>
      </c>
      <c r="D276" s="589">
        <v>13608.594721720799</v>
      </c>
      <c r="E276" s="590" t="s">
        <v>310</v>
      </c>
      <c r="F276" s="589">
        <v>12069.8201763816</v>
      </c>
      <c r="G276" s="589">
        <v>12069.8201763816</v>
      </c>
      <c r="H276" s="589">
        <v>339.448499999886</v>
      </c>
      <c r="I276" s="589">
        <v>-18111.850690000101</v>
      </c>
      <c r="J276" s="589">
        <v>-30181.670866381701</v>
      </c>
      <c r="K276" s="591">
        <v>-1.5005899363299999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H46"/>
  <sheetViews>
    <sheetView showGridLines="0" showRowColHeaders="0" workbookViewId="0">
      <pane ySplit="3" topLeftCell="A4" activePane="bottomLeft" state="frozen"/>
      <selection activeCell="A2" sqref="A2:I2"/>
      <selection pane="bottomLeft" sqref="A1:G1"/>
    </sheetView>
  </sheetViews>
  <sheetFormatPr defaultRowHeight="14.4" customHeight="1" x14ac:dyDescent="0.3"/>
  <cols>
    <col min="1" max="1" width="5.33203125" style="89" bestFit="1" customWidth="1"/>
    <col min="2" max="2" width="9.33203125" style="89" customWidth="1"/>
    <col min="3" max="3" width="28.88671875" style="69" bestFit="1" customWidth="1"/>
    <col min="4" max="5" width="11.109375" style="90" customWidth="1"/>
    <col min="6" max="6" width="6.6640625" style="91" customWidth="1"/>
    <col min="7" max="7" width="12.21875" style="98" bestFit="1" customWidth="1"/>
    <col min="8" max="8" width="0" style="69" hidden="1" customWidth="1"/>
    <col min="9" max="16384" width="8.88671875" style="69"/>
  </cols>
  <sheetData>
    <row r="1" spans="1:8" ht="18.600000000000001" customHeight="1" thickBot="1" x14ac:dyDescent="0.4">
      <c r="A1" s="467" t="s">
        <v>268</v>
      </c>
      <c r="B1" s="468"/>
      <c r="C1" s="468"/>
      <c r="D1" s="468"/>
      <c r="E1" s="468"/>
      <c r="F1" s="468"/>
      <c r="G1" s="441"/>
    </row>
    <row r="2" spans="1:8" ht="14.4" customHeight="1" thickBot="1" x14ac:dyDescent="0.35">
      <c r="A2" s="580" t="s">
        <v>297</v>
      </c>
      <c r="B2" s="96"/>
      <c r="C2" s="96"/>
      <c r="D2" s="96"/>
      <c r="E2" s="96"/>
      <c r="F2" s="96"/>
    </row>
    <row r="3" spans="1:8" ht="14.4" customHeight="1" thickBot="1" x14ac:dyDescent="0.35">
      <c r="A3" s="181" t="s">
        <v>0</v>
      </c>
      <c r="B3" s="182" t="s">
        <v>1</v>
      </c>
      <c r="C3" s="335" t="s">
        <v>2</v>
      </c>
      <c r="D3" s="336" t="s">
        <v>3</v>
      </c>
      <c r="E3" s="336" t="s">
        <v>4</v>
      </c>
      <c r="F3" s="336" t="s">
        <v>5</v>
      </c>
      <c r="G3" s="337" t="s">
        <v>278</v>
      </c>
    </row>
    <row r="4" spans="1:8" ht="14.4" customHeight="1" x14ac:dyDescent="0.3">
      <c r="A4" s="603" t="s">
        <v>563</v>
      </c>
      <c r="B4" s="604" t="s">
        <v>564</v>
      </c>
      <c r="C4" s="605" t="s">
        <v>565</v>
      </c>
      <c r="D4" s="605" t="s">
        <v>564</v>
      </c>
      <c r="E4" s="605" t="s">
        <v>564</v>
      </c>
      <c r="F4" s="606" t="s">
        <v>564</v>
      </c>
      <c r="G4" s="605" t="s">
        <v>564</v>
      </c>
      <c r="H4" s="605" t="s">
        <v>157</v>
      </c>
    </row>
    <row r="5" spans="1:8" ht="14.4" customHeight="1" x14ac:dyDescent="0.3">
      <c r="A5" s="603" t="s">
        <v>563</v>
      </c>
      <c r="B5" s="604" t="s">
        <v>566</v>
      </c>
      <c r="C5" s="605" t="s">
        <v>567</v>
      </c>
      <c r="D5" s="605">
        <v>61966831.770954013</v>
      </c>
      <c r="E5" s="605">
        <v>55698474.458901748</v>
      </c>
      <c r="F5" s="606">
        <v>0.8988433467887823</v>
      </c>
      <c r="G5" s="605">
        <v>-6268357.3120522648</v>
      </c>
      <c r="H5" s="605" t="s">
        <v>2</v>
      </c>
    </row>
    <row r="6" spans="1:8" ht="14.4" customHeight="1" x14ac:dyDescent="0.3">
      <c r="A6" s="603" t="s">
        <v>563</v>
      </c>
      <c r="B6" s="604" t="s">
        <v>568</v>
      </c>
      <c r="C6" s="605" t="s">
        <v>569</v>
      </c>
      <c r="D6" s="605">
        <v>318421.13976574899</v>
      </c>
      <c r="E6" s="605">
        <v>269316.57224917249</v>
      </c>
      <c r="F6" s="606">
        <v>0.84578735082507095</v>
      </c>
      <c r="G6" s="605">
        <v>-49104.567516576499</v>
      </c>
      <c r="H6" s="605" t="s">
        <v>2</v>
      </c>
    </row>
    <row r="7" spans="1:8" ht="14.4" customHeight="1" x14ac:dyDescent="0.3">
      <c r="A7" s="603" t="s">
        <v>563</v>
      </c>
      <c r="B7" s="604" t="s">
        <v>570</v>
      </c>
      <c r="C7" s="605" t="s">
        <v>571</v>
      </c>
      <c r="D7" s="605">
        <v>0</v>
      </c>
      <c r="E7" s="605">
        <v>2815.08</v>
      </c>
      <c r="F7" s="606" t="s">
        <v>564</v>
      </c>
      <c r="G7" s="605">
        <v>2815.08</v>
      </c>
      <c r="H7" s="605" t="s">
        <v>2</v>
      </c>
    </row>
    <row r="8" spans="1:8" ht="14.4" customHeight="1" x14ac:dyDescent="0.3">
      <c r="A8" s="603" t="s">
        <v>563</v>
      </c>
      <c r="B8" s="604" t="s">
        <v>572</v>
      </c>
      <c r="C8" s="605" t="s">
        <v>573</v>
      </c>
      <c r="D8" s="605">
        <v>321005.07592446229</v>
      </c>
      <c r="E8" s="605">
        <v>242700.52834850576</v>
      </c>
      <c r="F8" s="606">
        <v>0.75606445676770895</v>
      </c>
      <c r="G8" s="605">
        <v>-78304.547575956531</v>
      </c>
      <c r="H8" s="605" t="s">
        <v>2</v>
      </c>
    </row>
    <row r="9" spans="1:8" ht="14.4" customHeight="1" x14ac:dyDescent="0.3">
      <c r="A9" s="603" t="s">
        <v>563</v>
      </c>
      <c r="B9" s="604" t="s">
        <v>574</v>
      </c>
      <c r="C9" s="605" t="s">
        <v>575</v>
      </c>
      <c r="D9" s="605">
        <v>8997.8267188671398</v>
      </c>
      <c r="E9" s="605">
        <v>9414.3210641503574</v>
      </c>
      <c r="F9" s="606">
        <v>1.0462883269812131</v>
      </c>
      <c r="G9" s="605">
        <v>416.49434528321763</v>
      </c>
      <c r="H9" s="605" t="s">
        <v>2</v>
      </c>
    </row>
    <row r="10" spans="1:8" ht="14.4" customHeight="1" x14ac:dyDescent="0.3">
      <c r="A10" s="603" t="s">
        <v>563</v>
      </c>
      <c r="B10" s="604" t="s">
        <v>576</v>
      </c>
      <c r="C10" s="605" t="s">
        <v>577</v>
      </c>
      <c r="D10" s="605">
        <v>137272999.999993</v>
      </c>
      <c r="E10" s="605">
        <v>128877048.8664452</v>
      </c>
      <c r="F10" s="606">
        <v>0.93883756358826409</v>
      </c>
      <c r="G10" s="605">
        <v>-8395951.1335477978</v>
      </c>
      <c r="H10" s="605" t="s">
        <v>2</v>
      </c>
    </row>
    <row r="11" spans="1:8" ht="14.4" customHeight="1" x14ac:dyDescent="0.3">
      <c r="A11" s="603" t="s">
        <v>563</v>
      </c>
      <c r="B11" s="604" t="s">
        <v>6</v>
      </c>
      <c r="C11" s="605" t="s">
        <v>565</v>
      </c>
      <c r="D11" s="605">
        <v>199888255.81335607</v>
      </c>
      <c r="E11" s="605">
        <v>185099769.82700878</v>
      </c>
      <c r="F11" s="606">
        <v>0.92601623378936326</v>
      </c>
      <c r="G11" s="605">
        <v>-14788485.986347288</v>
      </c>
      <c r="H11" s="605" t="s">
        <v>578</v>
      </c>
    </row>
    <row r="13" spans="1:8" ht="14.4" customHeight="1" x14ac:dyDescent="0.3">
      <c r="A13" s="603" t="s">
        <v>563</v>
      </c>
      <c r="B13" s="604" t="s">
        <v>564</v>
      </c>
      <c r="C13" s="605" t="s">
        <v>565</v>
      </c>
      <c r="D13" s="605" t="s">
        <v>564</v>
      </c>
      <c r="E13" s="605" t="s">
        <v>564</v>
      </c>
      <c r="F13" s="606" t="s">
        <v>564</v>
      </c>
      <c r="G13" s="605" t="s">
        <v>564</v>
      </c>
      <c r="H13" s="605" t="s">
        <v>157</v>
      </c>
    </row>
    <row r="14" spans="1:8" ht="14.4" customHeight="1" x14ac:dyDescent="0.3">
      <c r="A14" s="603" t="s">
        <v>579</v>
      </c>
      <c r="B14" s="604" t="s">
        <v>566</v>
      </c>
      <c r="C14" s="605" t="s">
        <v>567</v>
      </c>
      <c r="D14" s="605">
        <v>6081992.2714731293</v>
      </c>
      <c r="E14" s="605">
        <v>5332612.4610468</v>
      </c>
      <c r="F14" s="606">
        <v>0.87678711563952372</v>
      </c>
      <c r="G14" s="605">
        <v>-749379.81042632926</v>
      </c>
      <c r="H14" s="605" t="s">
        <v>2</v>
      </c>
    </row>
    <row r="15" spans="1:8" ht="14.4" customHeight="1" x14ac:dyDescent="0.3">
      <c r="A15" s="603" t="s">
        <v>579</v>
      </c>
      <c r="B15" s="604" t="s">
        <v>568</v>
      </c>
      <c r="C15" s="605" t="s">
        <v>569</v>
      </c>
      <c r="D15" s="605">
        <v>132610.55645102501</v>
      </c>
      <c r="E15" s="605">
        <v>118790.27858948577</v>
      </c>
      <c r="F15" s="606">
        <v>0.89578297360781178</v>
      </c>
      <c r="G15" s="605">
        <v>-13820.277861539245</v>
      </c>
      <c r="H15" s="605" t="s">
        <v>2</v>
      </c>
    </row>
    <row r="16" spans="1:8" ht="14.4" customHeight="1" x14ac:dyDescent="0.3">
      <c r="A16" s="603" t="s">
        <v>579</v>
      </c>
      <c r="B16" s="604" t="s">
        <v>572</v>
      </c>
      <c r="C16" s="605" t="s">
        <v>573</v>
      </c>
      <c r="D16" s="605">
        <v>199453.66305515301</v>
      </c>
      <c r="E16" s="605">
        <v>144492.51697153065</v>
      </c>
      <c r="F16" s="606">
        <v>0.72444153072072448</v>
      </c>
      <c r="G16" s="605">
        <v>-54961.146083622356</v>
      </c>
      <c r="H16" s="605" t="s">
        <v>2</v>
      </c>
    </row>
    <row r="17" spans="1:8" ht="14.4" customHeight="1" x14ac:dyDescent="0.3">
      <c r="A17" s="603" t="s">
        <v>579</v>
      </c>
      <c r="B17" s="604" t="s">
        <v>574</v>
      </c>
      <c r="C17" s="605" t="s">
        <v>575</v>
      </c>
      <c r="D17" s="605">
        <v>4351.9682736866298</v>
      </c>
      <c r="E17" s="605">
        <v>3884.3700141971649</v>
      </c>
      <c r="F17" s="606">
        <v>0.89255476371077624</v>
      </c>
      <c r="G17" s="605">
        <v>-467.59825948946491</v>
      </c>
      <c r="H17" s="605" t="s">
        <v>2</v>
      </c>
    </row>
    <row r="18" spans="1:8" ht="14.4" customHeight="1" x14ac:dyDescent="0.3">
      <c r="A18" s="603" t="s">
        <v>579</v>
      </c>
      <c r="B18" s="604" t="s">
        <v>6</v>
      </c>
      <c r="C18" s="605" t="s">
        <v>580</v>
      </c>
      <c r="D18" s="605">
        <v>6418408.4592529945</v>
      </c>
      <c r="E18" s="605">
        <v>5599779.6266220137</v>
      </c>
      <c r="F18" s="606">
        <v>0.87245610218981662</v>
      </c>
      <c r="G18" s="605">
        <v>-818628.83263098076</v>
      </c>
      <c r="H18" s="605" t="s">
        <v>581</v>
      </c>
    </row>
    <row r="19" spans="1:8" ht="14.4" customHeight="1" x14ac:dyDescent="0.3">
      <c r="A19" s="603" t="s">
        <v>564</v>
      </c>
      <c r="B19" s="604" t="s">
        <v>564</v>
      </c>
      <c r="C19" s="605" t="s">
        <v>564</v>
      </c>
      <c r="D19" s="605" t="s">
        <v>564</v>
      </c>
      <c r="E19" s="605" t="s">
        <v>564</v>
      </c>
      <c r="F19" s="606" t="s">
        <v>564</v>
      </c>
      <c r="G19" s="605" t="s">
        <v>564</v>
      </c>
      <c r="H19" s="605" t="s">
        <v>582</v>
      </c>
    </row>
    <row r="20" spans="1:8" ht="14.4" customHeight="1" x14ac:dyDescent="0.3">
      <c r="A20" s="603" t="s">
        <v>583</v>
      </c>
      <c r="B20" s="604" t="s">
        <v>566</v>
      </c>
      <c r="C20" s="605" t="s">
        <v>567</v>
      </c>
      <c r="D20" s="605">
        <v>7209607.8570702998</v>
      </c>
      <c r="E20" s="605">
        <v>6489944.9925115891</v>
      </c>
      <c r="F20" s="606">
        <v>0.90018002659424068</v>
      </c>
      <c r="G20" s="605">
        <v>-719662.86455871072</v>
      </c>
      <c r="H20" s="605" t="s">
        <v>2</v>
      </c>
    </row>
    <row r="21" spans="1:8" ht="14.4" customHeight="1" x14ac:dyDescent="0.3">
      <c r="A21" s="603" t="s">
        <v>583</v>
      </c>
      <c r="B21" s="604" t="s">
        <v>568</v>
      </c>
      <c r="C21" s="605" t="s">
        <v>569</v>
      </c>
      <c r="D21" s="605">
        <v>185810.583314724</v>
      </c>
      <c r="E21" s="605">
        <v>150526.29365968672</v>
      </c>
      <c r="F21" s="606">
        <v>0.81010613590683844</v>
      </c>
      <c r="G21" s="605">
        <v>-35284.289655037283</v>
      </c>
      <c r="H21" s="605" t="s">
        <v>2</v>
      </c>
    </row>
    <row r="22" spans="1:8" ht="14.4" customHeight="1" x14ac:dyDescent="0.3">
      <c r="A22" s="603" t="s">
        <v>583</v>
      </c>
      <c r="B22" s="604" t="s">
        <v>570</v>
      </c>
      <c r="C22" s="605" t="s">
        <v>571</v>
      </c>
      <c r="D22" s="605">
        <v>0</v>
      </c>
      <c r="E22" s="605">
        <v>2815.08</v>
      </c>
      <c r="F22" s="606" t="s">
        <v>564</v>
      </c>
      <c r="G22" s="605">
        <v>2815.08</v>
      </c>
      <c r="H22" s="605" t="s">
        <v>2</v>
      </c>
    </row>
    <row r="23" spans="1:8" ht="14.4" customHeight="1" x14ac:dyDescent="0.3">
      <c r="A23" s="603" t="s">
        <v>583</v>
      </c>
      <c r="B23" s="604" t="s">
        <v>572</v>
      </c>
      <c r="C23" s="605" t="s">
        <v>573</v>
      </c>
      <c r="D23" s="605">
        <v>121353.175527353</v>
      </c>
      <c r="E23" s="605">
        <v>98041.361376974965</v>
      </c>
      <c r="F23" s="606">
        <v>0.80790107840957526</v>
      </c>
      <c r="G23" s="605">
        <v>-23311.814150378035</v>
      </c>
      <c r="H23" s="605" t="s">
        <v>2</v>
      </c>
    </row>
    <row r="24" spans="1:8" ht="14.4" customHeight="1" x14ac:dyDescent="0.3">
      <c r="A24" s="603" t="s">
        <v>583</v>
      </c>
      <c r="B24" s="604" t="s">
        <v>574</v>
      </c>
      <c r="C24" s="605" t="s">
        <v>575</v>
      </c>
      <c r="D24" s="605">
        <v>4645.85844518051</v>
      </c>
      <c r="E24" s="605">
        <v>5529.9510499531925</v>
      </c>
      <c r="F24" s="606">
        <v>1.190296931170991</v>
      </c>
      <c r="G24" s="605">
        <v>884.09260477268253</v>
      </c>
      <c r="H24" s="605" t="s">
        <v>2</v>
      </c>
    </row>
    <row r="25" spans="1:8" ht="14.4" customHeight="1" x14ac:dyDescent="0.3">
      <c r="A25" s="603" t="s">
        <v>583</v>
      </c>
      <c r="B25" s="604" t="s">
        <v>6</v>
      </c>
      <c r="C25" s="605" t="s">
        <v>584</v>
      </c>
      <c r="D25" s="605">
        <v>7521417.4743575575</v>
      </c>
      <c r="E25" s="605">
        <v>6746857.6785982037</v>
      </c>
      <c r="F25" s="606">
        <v>0.8970194383704897</v>
      </c>
      <c r="G25" s="605">
        <v>-774559.79575935379</v>
      </c>
      <c r="H25" s="605" t="s">
        <v>581</v>
      </c>
    </row>
    <row r="26" spans="1:8" ht="14.4" customHeight="1" x14ac:dyDescent="0.3">
      <c r="A26" s="603" t="s">
        <v>564</v>
      </c>
      <c r="B26" s="604" t="s">
        <v>564</v>
      </c>
      <c r="C26" s="605" t="s">
        <v>564</v>
      </c>
      <c r="D26" s="605" t="s">
        <v>564</v>
      </c>
      <c r="E26" s="605" t="s">
        <v>564</v>
      </c>
      <c r="F26" s="606" t="s">
        <v>564</v>
      </c>
      <c r="G26" s="605" t="s">
        <v>564</v>
      </c>
      <c r="H26" s="605" t="s">
        <v>582</v>
      </c>
    </row>
    <row r="27" spans="1:8" ht="14.4" customHeight="1" x14ac:dyDescent="0.3">
      <c r="A27" s="603" t="s">
        <v>585</v>
      </c>
      <c r="B27" s="604" t="s">
        <v>566</v>
      </c>
      <c r="C27" s="605" t="s">
        <v>567</v>
      </c>
      <c r="D27" s="605" t="s">
        <v>564</v>
      </c>
      <c r="E27" s="605">
        <v>4180.4852138430397</v>
      </c>
      <c r="F27" s="606" t="s">
        <v>564</v>
      </c>
      <c r="G27" s="605">
        <v>4180.4852138430397</v>
      </c>
      <c r="H27" s="605" t="s">
        <v>2</v>
      </c>
    </row>
    <row r="28" spans="1:8" ht="14.4" customHeight="1" x14ac:dyDescent="0.3">
      <c r="A28" s="603" t="s">
        <v>585</v>
      </c>
      <c r="B28" s="604" t="s">
        <v>6</v>
      </c>
      <c r="C28" s="605" t="s">
        <v>586</v>
      </c>
      <c r="D28" s="605" t="s">
        <v>564</v>
      </c>
      <c r="E28" s="605">
        <v>4180.4852138430397</v>
      </c>
      <c r="F28" s="606" t="s">
        <v>564</v>
      </c>
      <c r="G28" s="605">
        <v>4180.4852138430397</v>
      </c>
      <c r="H28" s="605" t="s">
        <v>581</v>
      </c>
    </row>
    <row r="29" spans="1:8" ht="14.4" customHeight="1" x14ac:dyDescent="0.3">
      <c r="A29" s="603" t="s">
        <v>564</v>
      </c>
      <c r="B29" s="604" t="s">
        <v>564</v>
      </c>
      <c r="C29" s="605" t="s">
        <v>564</v>
      </c>
      <c r="D29" s="605" t="s">
        <v>564</v>
      </c>
      <c r="E29" s="605" t="s">
        <v>564</v>
      </c>
      <c r="F29" s="606" t="s">
        <v>564</v>
      </c>
      <c r="G29" s="605" t="s">
        <v>564</v>
      </c>
      <c r="H29" s="605" t="s">
        <v>582</v>
      </c>
    </row>
    <row r="30" spans="1:8" ht="14.4" customHeight="1" x14ac:dyDescent="0.3">
      <c r="A30" s="603" t="s">
        <v>587</v>
      </c>
      <c r="B30" s="604" t="s">
        <v>566</v>
      </c>
      <c r="C30" s="605" t="s">
        <v>567</v>
      </c>
      <c r="D30" s="605">
        <v>46714344.728392601</v>
      </c>
      <c r="E30" s="605">
        <v>42700569.534756109</v>
      </c>
      <c r="F30" s="606">
        <v>0.91407831540882234</v>
      </c>
      <c r="G30" s="605">
        <v>-4013775.1936364919</v>
      </c>
      <c r="H30" s="605" t="s">
        <v>2</v>
      </c>
    </row>
    <row r="31" spans="1:8" ht="14.4" customHeight="1" x14ac:dyDescent="0.3">
      <c r="A31" s="603" t="s">
        <v>587</v>
      </c>
      <c r="B31" s="604" t="s">
        <v>572</v>
      </c>
      <c r="C31" s="605" t="s">
        <v>573</v>
      </c>
      <c r="D31" s="605">
        <v>0</v>
      </c>
      <c r="E31" s="605">
        <v>166.64999999999998</v>
      </c>
      <c r="F31" s="606" t="s">
        <v>564</v>
      </c>
      <c r="G31" s="605">
        <v>166.64999999999998</v>
      </c>
      <c r="H31" s="605" t="s">
        <v>2</v>
      </c>
    </row>
    <row r="32" spans="1:8" ht="14.4" customHeight="1" x14ac:dyDescent="0.3">
      <c r="A32" s="603" t="s">
        <v>587</v>
      </c>
      <c r="B32" s="604" t="s">
        <v>576</v>
      </c>
      <c r="C32" s="605" t="s">
        <v>577</v>
      </c>
      <c r="D32" s="605" t="s">
        <v>564</v>
      </c>
      <c r="E32" s="605">
        <v>2128436.3075347934</v>
      </c>
      <c r="F32" s="606" t="s">
        <v>564</v>
      </c>
      <c r="G32" s="605">
        <v>2128436.3075347934</v>
      </c>
      <c r="H32" s="605" t="s">
        <v>2</v>
      </c>
    </row>
    <row r="33" spans="1:8" ht="14.4" customHeight="1" x14ac:dyDescent="0.3">
      <c r="A33" s="603" t="s">
        <v>587</v>
      </c>
      <c r="B33" s="604" t="s">
        <v>6</v>
      </c>
      <c r="C33" s="605" t="s">
        <v>588</v>
      </c>
      <c r="D33" s="605">
        <v>46714344.728392601</v>
      </c>
      <c r="E33" s="605">
        <v>44829172.492290899</v>
      </c>
      <c r="F33" s="606">
        <v>0.95964468201229181</v>
      </c>
      <c r="G33" s="605">
        <v>-1885172.2361017019</v>
      </c>
      <c r="H33" s="605" t="s">
        <v>581</v>
      </c>
    </row>
    <row r="34" spans="1:8" ht="14.4" customHeight="1" x14ac:dyDescent="0.3">
      <c r="A34" s="603" t="s">
        <v>564</v>
      </c>
      <c r="B34" s="604" t="s">
        <v>564</v>
      </c>
      <c r="C34" s="605" t="s">
        <v>564</v>
      </c>
      <c r="D34" s="605" t="s">
        <v>564</v>
      </c>
      <c r="E34" s="605" t="s">
        <v>564</v>
      </c>
      <c r="F34" s="606" t="s">
        <v>564</v>
      </c>
      <c r="G34" s="605" t="s">
        <v>564</v>
      </c>
      <c r="H34" s="605" t="s">
        <v>582</v>
      </c>
    </row>
    <row r="35" spans="1:8" ht="14.4" customHeight="1" x14ac:dyDescent="0.3">
      <c r="A35" s="603" t="s">
        <v>589</v>
      </c>
      <c r="B35" s="604" t="s">
        <v>566</v>
      </c>
      <c r="C35" s="605" t="s">
        <v>567</v>
      </c>
      <c r="D35" s="605">
        <v>1949850.6782673399</v>
      </c>
      <c r="E35" s="605">
        <v>1161152.081273454</v>
      </c>
      <c r="F35" s="606">
        <v>0.59550820696960616</v>
      </c>
      <c r="G35" s="605">
        <v>-788698.59699388593</v>
      </c>
      <c r="H35" s="605" t="s">
        <v>2</v>
      </c>
    </row>
    <row r="36" spans="1:8" ht="14.4" customHeight="1" x14ac:dyDescent="0.3">
      <c r="A36" s="603" t="s">
        <v>589</v>
      </c>
      <c r="B36" s="604" t="s">
        <v>576</v>
      </c>
      <c r="C36" s="605" t="s">
        <v>577</v>
      </c>
      <c r="D36" s="605" t="s">
        <v>564</v>
      </c>
      <c r="E36" s="605">
        <v>43479.88</v>
      </c>
      <c r="F36" s="606" t="s">
        <v>564</v>
      </c>
      <c r="G36" s="605">
        <v>43479.88</v>
      </c>
      <c r="H36" s="605" t="s">
        <v>2</v>
      </c>
    </row>
    <row r="37" spans="1:8" ht="14.4" customHeight="1" x14ac:dyDescent="0.3">
      <c r="A37" s="603" t="s">
        <v>589</v>
      </c>
      <c r="B37" s="604" t="s">
        <v>6</v>
      </c>
      <c r="C37" s="605" t="s">
        <v>590</v>
      </c>
      <c r="D37" s="605">
        <v>1949979.3868016631</v>
      </c>
      <c r="E37" s="605">
        <v>1204631.9612734539</v>
      </c>
      <c r="F37" s="606">
        <v>0.61776651047028719</v>
      </c>
      <c r="G37" s="605">
        <v>-745347.42552820919</v>
      </c>
      <c r="H37" s="605" t="s">
        <v>581</v>
      </c>
    </row>
    <row r="38" spans="1:8" ht="14.4" customHeight="1" x14ac:dyDescent="0.3">
      <c r="A38" s="603" t="s">
        <v>564</v>
      </c>
      <c r="B38" s="604" t="s">
        <v>564</v>
      </c>
      <c r="C38" s="605" t="s">
        <v>564</v>
      </c>
      <c r="D38" s="605" t="s">
        <v>564</v>
      </c>
      <c r="E38" s="605" t="s">
        <v>564</v>
      </c>
      <c r="F38" s="606" t="s">
        <v>564</v>
      </c>
      <c r="G38" s="605" t="s">
        <v>564</v>
      </c>
      <c r="H38" s="605" t="s">
        <v>582</v>
      </c>
    </row>
    <row r="39" spans="1:8" ht="14.4" customHeight="1" x14ac:dyDescent="0.3">
      <c r="A39" s="603" t="s">
        <v>591</v>
      </c>
      <c r="B39" s="604" t="s">
        <v>566</v>
      </c>
      <c r="C39" s="605" t="s">
        <v>567</v>
      </c>
      <c r="D39" s="605">
        <v>11036.235750646398</v>
      </c>
      <c r="E39" s="605">
        <v>10003.404102341892</v>
      </c>
      <c r="F39" s="606">
        <v>0.90641449932382856</v>
      </c>
      <c r="G39" s="605">
        <v>-1032.8316483045055</v>
      </c>
      <c r="H39" s="605" t="s">
        <v>2</v>
      </c>
    </row>
    <row r="40" spans="1:8" ht="14.4" customHeight="1" x14ac:dyDescent="0.3">
      <c r="A40" s="603" t="s">
        <v>591</v>
      </c>
      <c r="B40" s="604" t="s">
        <v>6</v>
      </c>
      <c r="C40" s="605" t="s">
        <v>592</v>
      </c>
      <c r="D40" s="605">
        <v>11105.76455827931</v>
      </c>
      <c r="E40" s="605">
        <v>10003.404102341892</v>
      </c>
      <c r="F40" s="606">
        <v>0.90073979597238873</v>
      </c>
      <c r="G40" s="605">
        <v>-1102.360455937418</v>
      </c>
      <c r="H40" s="605" t="s">
        <v>581</v>
      </c>
    </row>
    <row r="41" spans="1:8" ht="14.4" customHeight="1" x14ac:dyDescent="0.3">
      <c r="A41" s="603" t="s">
        <v>564</v>
      </c>
      <c r="B41" s="604" t="s">
        <v>564</v>
      </c>
      <c r="C41" s="605" t="s">
        <v>564</v>
      </c>
      <c r="D41" s="605" t="s">
        <v>564</v>
      </c>
      <c r="E41" s="605" t="s">
        <v>564</v>
      </c>
      <c r="F41" s="606" t="s">
        <v>564</v>
      </c>
      <c r="G41" s="605" t="s">
        <v>564</v>
      </c>
      <c r="H41" s="605" t="s">
        <v>582</v>
      </c>
    </row>
    <row r="42" spans="1:8" ht="14.4" customHeight="1" x14ac:dyDescent="0.3">
      <c r="A42" s="603" t="s">
        <v>593</v>
      </c>
      <c r="B42" s="604" t="s">
        <v>566</v>
      </c>
      <c r="C42" s="605" t="s">
        <v>567</v>
      </c>
      <c r="D42" s="605" t="s">
        <v>564</v>
      </c>
      <c r="E42" s="605">
        <v>11.49999755080184</v>
      </c>
      <c r="F42" s="606" t="s">
        <v>564</v>
      </c>
      <c r="G42" s="605">
        <v>11.49999755080184</v>
      </c>
      <c r="H42" s="605" t="s">
        <v>2</v>
      </c>
    </row>
    <row r="43" spans="1:8" ht="14.4" customHeight="1" x14ac:dyDescent="0.3">
      <c r="A43" s="603" t="s">
        <v>593</v>
      </c>
      <c r="B43" s="604" t="s">
        <v>576</v>
      </c>
      <c r="C43" s="605" t="s">
        <v>577</v>
      </c>
      <c r="D43" s="605">
        <v>137272999.999993</v>
      </c>
      <c r="E43" s="605">
        <v>126705132.6789104</v>
      </c>
      <c r="F43" s="606">
        <v>0.9230156890205421</v>
      </c>
      <c r="G43" s="605">
        <v>-10567867.321082592</v>
      </c>
      <c r="H43" s="605" t="s">
        <v>2</v>
      </c>
    </row>
    <row r="44" spans="1:8" ht="14.4" customHeight="1" x14ac:dyDescent="0.3">
      <c r="A44" s="603" t="s">
        <v>593</v>
      </c>
      <c r="B44" s="604" t="s">
        <v>6</v>
      </c>
      <c r="C44" s="605" t="s">
        <v>594</v>
      </c>
      <c r="D44" s="605">
        <v>137272999.999993</v>
      </c>
      <c r="E44" s="605">
        <v>126705144.17890796</v>
      </c>
      <c r="F44" s="606">
        <v>0.9230157727951922</v>
      </c>
      <c r="G44" s="605">
        <v>-10567855.821085036</v>
      </c>
      <c r="H44" s="605" t="s">
        <v>581</v>
      </c>
    </row>
    <row r="45" spans="1:8" ht="14.4" customHeight="1" x14ac:dyDescent="0.3">
      <c r="A45" s="603" t="s">
        <v>564</v>
      </c>
      <c r="B45" s="604" t="s">
        <v>564</v>
      </c>
      <c r="C45" s="605" t="s">
        <v>564</v>
      </c>
      <c r="D45" s="605" t="s">
        <v>564</v>
      </c>
      <c r="E45" s="605" t="s">
        <v>564</v>
      </c>
      <c r="F45" s="606" t="s">
        <v>564</v>
      </c>
      <c r="G45" s="605" t="s">
        <v>564</v>
      </c>
      <c r="H45" s="605" t="s">
        <v>582</v>
      </c>
    </row>
    <row r="46" spans="1:8" ht="14.4" customHeight="1" x14ac:dyDescent="0.3">
      <c r="A46" s="603" t="s">
        <v>563</v>
      </c>
      <c r="B46" s="604" t="s">
        <v>6</v>
      </c>
      <c r="C46" s="605" t="s">
        <v>565</v>
      </c>
      <c r="D46" s="605">
        <v>199888255.81335607</v>
      </c>
      <c r="E46" s="605">
        <v>185099769.82700872</v>
      </c>
      <c r="F46" s="606">
        <v>0.92601623378936293</v>
      </c>
      <c r="G46" s="605">
        <v>-14788485.986347347</v>
      </c>
      <c r="H46" s="605" t="s">
        <v>578</v>
      </c>
    </row>
  </sheetData>
  <autoFilter ref="A3:G3"/>
  <mergeCells count="1">
    <mergeCell ref="A1:G1"/>
  </mergeCells>
  <conditionalFormatting sqref="F12 F47:F65536">
    <cfRule type="cellIs" dxfId="74" priority="19" stopIfTrue="1" operator="greaterThan">
      <formula>1</formula>
    </cfRule>
  </conditionalFormatting>
  <conditionalFormatting sqref="F4:F11">
    <cfRule type="cellIs" dxfId="73" priority="14" operator="greaterThan">
      <formula>1</formula>
    </cfRule>
  </conditionalFormatting>
  <conditionalFormatting sqref="B4:B11">
    <cfRule type="expression" dxfId="72" priority="18">
      <formula>AND(LEFT(H4,6)&lt;&gt;"mezera",H4&lt;&gt;"")</formula>
    </cfRule>
  </conditionalFormatting>
  <conditionalFormatting sqref="A4:A11">
    <cfRule type="expression" dxfId="71" priority="15">
      <formula>AND(H4&lt;&gt;"",H4&lt;&gt;"mezeraKL")</formula>
    </cfRule>
  </conditionalFormatting>
  <conditionalFormatting sqref="B4:G11">
    <cfRule type="expression" dxfId="70" priority="16">
      <formula>$H4="SumaNS"</formula>
    </cfRule>
    <cfRule type="expression" dxfId="69" priority="17">
      <formula>OR($H4="KL",$H4="SumaKL")</formula>
    </cfRule>
  </conditionalFormatting>
  <conditionalFormatting sqref="A4:G11">
    <cfRule type="expression" dxfId="68" priority="13">
      <formula>$H4&lt;&gt;""</formula>
    </cfRule>
  </conditionalFormatting>
  <conditionalFormatting sqref="G4:G11">
    <cfRule type="cellIs" dxfId="67" priority="12" operator="greaterThan">
      <formula>0</formula>
    </cfRule>
  </conditionalFormatting>
  <conditionalFormatting sqref="F4:F11">
    <cfRule type="cellIs" dxfId="66" priority="9" operator="greaterThan">
      <formula>1</formula>
    </cfRule>
  </conditionalFormatting>
  <conditionalFormatting sqref="F4:F11">
    <cfRule type="expression" dxfId="65" priority="10">
      <formula>$H4="SumaNS"</formula>
    </cfRule>
    <cfRule type="expression" dxfId="64" priority="11">
      <formula>OR($H4="KL",$H4="SumaKL")</formula>
    </cfRule>
  </conditionalFormatting>
  <conditionalFormatting sqref="F4:F11">
    <cfRule type="expression" dxfId="63" priority="8">
      <formula>$H4&lt;&gt;""</formula>
    </cfRule>
  </conditionalFormatting>
  <conditionalFormatting sqref="F13:F46">
    <cfRule type="cellIs" dxfId="62" priority="3" operator="greaterThan">
      <formula>1</formula>
    </cfRule>
  </conditionalFormatting>
  <conditionalFormatting sqref="B13:B46">
    <cfRule type="expression" dxfId="61" priority="7">
      <formula>AND(LEFT(H13,6)&lt;&gt;"mezera",H13&lt;&gt;"")</formula>
    </cfRule>
  </conditionalFormatting>
  <conditionalFormatting sqref="A13:A46">
    <cfRule type="expression" dxfId="60" priority="4">
      <formula>AND(H13&lt;&gt;"",H13&lt;&gt;"mezeraKL")</formula>
    </cfRule>
  </conditionalFormatting>
  <conditionalFormatting sqref="B13:G46">
    <cfRule type="expression" dxfId="59" priority="5">
      <formula>$H13="SumaNS"</formula>
    </cfRule>
    <cfRule type="expression" dxfId="58" priority="6">
      <formula>OR($H13="KL",$H13="SumaKL")</formula>
    </cfRule>
  </conditionalFormatting>
  <conditionalFormatting sqref="A13:G46">
    <cfRule type="expression" dxfId="57" priority="2">
      <formula>$H13&lt;&gt;""</formula>
    </cfRule>
  </conditionalFormatting>
  <conditionalFormatting sqref="G13:G46">
    <cfRule type="cellIs" dxfId="56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1576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69" hidden="1" customWidth="1" outlineLevel="1"/>
    <col min="2" max="2" width="28.33203125" style="69" hidden="1" customWidth="1" outlineLevel="1"/>
    <col min="3" max="3" width="5.33203125" style="90" bestFit="1" customWidth="1" collapsed="1"/>
    <col min="4" max="4" width="18.77734375" style="92" customWidth="1"/>
    <col min="5" max="5" width="9" style="90" bestFit="1" customWidth="1"/>
    <col min="6" max="6" width="18.77734375" style="92" customWidth="1"/>
    <col min="7" max="7" width="5" style="90" customWidth="1"/>
    <col min="8" max="8" width="12.44140625" style="90" hidden="1" customWidth="1" outlineLevel="1"/>
    <col min="9" max="9" width="8.5546875" style="90" hidden="1" customWidth="1" outlineLevel="1"/>
    <col min="10" max="10" width="25.77734375" style="90" customWidth="1" collapsed="1"/>
    <col min="11" max="11" width="8.77734375" style="90" customWidth="1"/>
    <col min="12" max="13" width="7.77734375" style="98" customWidth="1"/>
    <col min="14" max="14" width="11.109375" style="98" customWidth="1"/>
    <col min="15" max="16384" width="8.88671875" style="69"/>
  </cols>
  <sheetData>
    <row r="1" spans="1:14" ht="18.600000000000001" customHeight="1" thickBot="1" x14ac:dyDescent="0.4">
      <c r="A1" s="473" t="s">
        <v>267</v>
      </c>
      <c r="B1" s="441"/>
      <c r="C1" s="441"/>
      <c r="D1" s="441"/>
      <c r="E1" s="441"/>
      <c r="F1" s="441"/>
      <c r="G1" s="441"/>
      <c r="H1" s="441"/>
      <c r="I1" s="441"/>
      <c r="J1" s="441"/>
      <c r="K1" s="441"/>
      <c r="L1" s="441"/>
      <c r="M1" s="441"/>
      <c r="N1" s="441"/>
    </row>
    <row r="2" spans="1:14" ht="14.4" customHeight="1" thickBot="1" x14ac:dyDescent="0.35">
      <c r="A2" s="580" t="s">
        <v>297</v>
      </c>
      <c r="B2" s="88"/>
      <c r="C2" s="338"/>
      <c r="D2" s="338"/>
      <c r="E2" s="338"/>
      <c r="F2" s="338"/>
      <c r="G2" s="338"/>
      <c r="H2" s="338"/>
      <c r="I2" s="338"/>
      <c r="J2" s="338"/>
      <c r="K2" s="338"/>
      <c r="L2" s="339"/>
      <c r="M2" s="339"/>
      <c r="N2" s="339"/>
    </row>
    <row r="3" spans="1:14" ht="14.4" customHeight="1" thickBot="1" x14ac:dyDescent="0.35">
      <c r="A3" s="88"/>
      <c r="B3" s="88"/>
      <c r="C3" s="469"/>
      <c r="D3" s="470"/>
      <c r="E3" s="470"/>
      <c r="F3" s="470"/>
      <c r="G3" s="470"/>
      <c r="H3" s="470"/>
      <c r="I3" s="470"/>
      <c r="J3" s="471" t="s">
        <v>255</v>
      </c>
      <c r="K3" s="472"/>
      <c r="L3" s="340">
        <f>IF(M3&lt;&gt;0,N3/M3,0)</f>
        <v>2574.9420635345978</v>
      </c>
      <c r="M3" s="340">
        <f>SUBTOTAL(9,M5:M1048576)</f>
        <v>71885.023142199978</v>
      </c>
      <c r="N3" s="341">
        <f>SUBTOTAL(9,N5:N1048576)</f>
        <v>185099769.82700872</v>
      </c>
    </row>
    <row r="4" spans="1:14" s="89" customFormat="1" ht="14.4" customHeight="1" thickBot="1" x14ac:dyDescent="0.35">
      <c r="A4" s="607" t="s">
        <v>7</v>
      </c>
      <c r="B4" s="608" t="s">
        <v>8</v>
      </c>
      <c r="C4" s="608" t="s">
        <v>0</v>
      </c>
      <c r="D4" s="608" t="s">
        <v>9</v>
      </c>
      <c r="E4" s="608" t="s">
        <v>10</v>
      </c>
      <c r="F4" s="608" t="s">
        <v>2</v>
      </c>
      <c r="G4" s="608" t="s">
        <v>11</v>
      </c>
      <c r="H4" s="608" t="s">
        <v>12</v>
      </c>
      <c r="I4" s="608" t="s">
        <v>13</v>
      </c>
      <c r="J4" s="609" t="s">
        <v>14</v>
      </c>
      <c r="K4" s="609" t="s">
        <v>15</v>
      </c>
      <c r="L4" s="610" t="s">
        <v>279</v>
      </c>
      <c r="M4" s="610" t="s">
        <v>16</v>
      </c>
      <c r="N4" s="611" t="s">
        <v>296</v>
      </c>
    </row>
    <row r="5" spans="1:14" ht="14.4" customHeight="1" x14ac:dyDescent="0.3">
      <c r="A5" s="612" t="s">
        <v>563</v>
      </c>
      <c r="B5" s="613" t="s">
        <v>565</v>
      </c>
      <c r="C5" s="614" t="s">
        <v>579</v>
      </c>
      <c r="D5" s="615" t="s">
        <v>580</v>
      </c>
      <c r="E5" s="614" t="s">
        <v>566</v>
      </c>
      <c r="F5" s="615" t="s">
        <v>567</v>
      </c>
      <c r="G5" s="614"/>
      <c r="H5" s="614" t="s">
        <v>595</v>
      </c>
      <c r="I5" s="614" t="s">
        <v>596</v>
      </c>
      <c r="J5" s="614" t="s">
        <v>597</v>
      </c>
      <c r="K5" s="614" t="s">
        <v>598</v>
      </c>
      <c r="L5" s="616">
        <v>61.81153043015884</v>
      </c>
      <c r="M5" s="616">
        <v>17</v>
      </c>
      <c r="N5" s="617">
        <v>1050.7960173127003</v>
      </c>
    </row>
    <row r="6" spans="1:14" ht="14.4" customHeight="1" x14ac:dyDescent="0.3">
      <c r="A6" s="618" t="s">
        <v>563</v>
      </c>
      <c r="B6" s="619" t="s">
        <v>565</v>
      </c>
      <c r="C6" s="620" t="s">
        <v>579</v>
      </c>
      <c r="D6" s="621" t="s">
        <v>580</v>
      </c>
      <c r="E6" s="620" t="s">
        <v>566</v>
      </c>
      <c r="F6" s="621" t="s">
        <v>567</v>
      </c>
      <c r="G6" s="620"/>
      <c r="H6" s="620" t="s">
        <v>599</v>
      </c>
      <c r="I6" s="620" t="s">
        <v>600</v>
      </c>
      <c r="J6" s="620" t="s">
        <v>601</v>
      </c>
      <c r="K6" s="620" t="s">
        <v>602</v>
      </c>
      <c r="L6" s="622">
        <v>70.875</v>
      </c>
      <c r="M6" s="622">
        <v>2</v>
      </c>
      <c r="N6" s="623">
        <v>141.75</v>
      </c>
    </row>
    <row r="7" spans="1:14" ht="14.4" customHeight="1" x14ac:dyDescent="0.3">
      <c r="A7" s="618" t="s">
        <v>563</v>
      </c>
      <c r="B7" s="619" t="s">
        <v>565</v>
      </c>
      <c r="C7" s="620" t="s">
        <v>579</v>
      </c>
      <c r="D7" s="621" t="s">
        <v>580</v>
      </c>
      <c r="E7" s="620" t="s">
        <v>566</v>
      </c>
      <c r="F7" s="621" t="s">
        <v>567</v>
      </c>
      <c r="G7" s="620"/>
      <c r="H7" s="620" t="s">
        <v>603</v>
      </c>
      <c r="I7" s="620" t="s">
        <v>604</v>
      </c>
      <c r="J7" s="620" t="s">
        <v>605</v>
      </c>
      <c r="K7" s="620" t="s">
        <v>606</v>
      </c>
      <c r="L7" s="622">
        <v>80.81</v>
      </c>
      <c r="M7" s="622">
        <v>1</v>
      </c>
      <c r="N7" s="623">
        <v>80.81</v>
      </c>
    </row>
    <row r="8" spans="1:14" ht="14.4" customHeight="1" x14ac:dyDescent="0.3">
      <c r="A8" s="618" t="s">
        <v>563</v>
      </c>
      <c r="B8" s="619" t="s">
        <v>565</v>
      </c>
      <c r="C8" s="620" t="s">
        <v>579</v>
      </c>
      <c r="D8" s="621" t="s">
        <v>580</v>
      </c>
      <c r="E8" s="620" t="s">
        <v>566</v>
      </c>
      <c r="F8" s="621" t="s">
        <v>567</v>
      </c>
      <c r="G8" s="620"/>
      <c r="H8" s="620" t="s">
        <v>607</v>
      </c>
      <c r="I8" s="620" t="s">
        <v>608</v>
      </c>
      <c r="J8" s="620" t="s">
        <v>609</v>
      </c>
      <c r="K8" s="620" t="s">
        <v>610</v>
      </c>
      <c r="L8" s="622">
        <v>34.42</v>
      </c>
      <c r="M8" s="622">
        <v>1</v>
      </c>
      <c r="N8" s="623">
        <v>34.42</v>
      </c>
    </row>
    <row r="9" spans="1:14" ht="14.4" customHeight="1" x14ac:dyDescent="0.3">
      <c r="A9" s="618" t="s">
        <v>563</v>
      </c>
      <c r="B9" s="619" t="s">
        <v>565</v>
      </c>
      <c r="C9" s="620" t="s">
        <v>579</v>
      </c>
      <c r="D9" s="621" t="s">
        <v>580</v>
      </c>
      <c r="E9" s="620" t="s">
        <v>566</v>
      </c>
      <c r="F9" s="621" t="s">
        <v>567</v>
      </c>
      <c r="G9" s="620"/>
      <c r="H9" s="620" t="s">
        <v>611</v>
      </c>
      <c r="I9" s="620" t="s">
        <v>612</v>
      </c>
      <c r="J9" s="620" t="s">
        <v>613</v>
      </c>
      <c r="K9" s="620" t="s">
        <v>614</v>
      </c>
      <c r="L9" s="622">
        <v>64.636659633216468</v>
      </c>
      <c r="M9" s="622">
        <v>9</v>
      </c>
      <c r="N9" s="623">
        <v>581.72993669894822</v>
      </c>
    </row>
    <row r="10" spans="1:14" ht="14.4" customHeight="1" x14ac:dyDescent="0.3">
      <c r="A10" s="618" t="s">
        <v>563</v>
      </c>
      <c r="B10" s="619" t="s">
        <v>565</v>
      </c>
      <c r="C10" s="620" t="s">
        <v>579</v>
      </c>
      <c r="D10" s="621" t="s">
        <v>580</v>
      </c>
      <c r="E10" s="620" t="s">
        <v>566</v>
      </c>
      <c r="F10" s="621" t="s">
        <v>567</v>
      </c>
      <c r="G10" s="620"/>
      <c r="H10" s="620" t="s">
        <v>615</v>
      </c>
      <c r="I10" s="620" t="s">
        <v>616</v>
      </c>
      <c r="J10" s="620" t="s">
        <v>617</v>
      </c>
      <c r="K10" s="620" t="s">
        <v>618</v>
      </c>
      <c r="L10" s="622">
        <v>120.57021830221201</v>
      </c>
      <c r="M10" s="622">
        <v>3</v>
      </c>
      <c r="N10" s="623">
        <v>361.71065490663602</v>
      </c>
    </row>
    <row r="11" spans="1:14" ht="14.4" customHeight="1" x14ac:dyDescent="0.3">
      <c r="A11" s="618" t="s">
        <v>563</v>
      </c>
      <c r="B11" s="619" t="s">
        <v>565</v>
      </c>
      <c r="C11" s="620" t="s">
        <v>579</v>
      </c>
      <c r="D11" s="621" t="s">
        <v>580</v>
      </c>
      <c r="E11" s="620" t="s">
        <v>566</v>
      </c>
      <c r="F11" s="621" t="s">
        <v>567</v>
      </c>
      <c r="G11" s="620"/>
      <c r="H11" s="620" t="s">
        <v>619</v>
      </c>
      <c r="I11" s="620" t="s">
        <v>620</v>
      </c>
      <c r="J11" s="620" t="s">
        <v>621</v>
      </c>
      <c r="K11" s="620" t="s">
        <v>622</v>
      </c>
      <c r="L11" s="622">
        <v>150.22</v>
      </c>
      <c r="M11" s="622">
        <v>1</v>
      </c>
      <c r="N11" s="623">
        <v>150.22</v>
      </c>
    </row>
    <row r="12" spans="1:14" ht="14.4" customHeight="1" x14ac:dyDescent="0.3">
      <c r="A12" s="618" t="s">
        <v>563</v>
      </c>
      <c r="B12" s="619" t="s">
        <v>565</v>
      </c>
      <c r="C12" s="620" t="s">
        <v>579</v>
      </c>
      <c r="D12" s="621" t="s">
        <v>580</v>
      </c>
      <c r="E12" s="620" t="s">
        <v>566</v>
      </c>
      <c r="F12" s="621" t="s">
        <v>567</v>
      </c>
      <c r="G12" s="620"/>
      <c r="H12" s="620" t="s">
        <v>623</v>
      </c>
      <c r="I12" s="620" t="s">
        <v>624</v>
      </c>
      <c r="J12" s="620" t="s">
        <v>625</v>
      </c>
      <c r="K12" s="620" t="s">
        <v>626</v>
      </c>
      <c r="L12" s="622">
        <v>195.2</v>
      </c>
      <c r="M12" s="622">
        <v>1</v>
      </c>
      <c r="N12" s="623">
        <v>195.2</v>
      </c>
    </row>
    <row r="13" spans="1:14" ht="14.4" customHeight="1" x14ac:dyDescent="0.3">
      <c r="A13" s="618" t="s">
        <v>563</v>
      </c>
      <c r="B13" s="619" t="s">
        <v>565</v>
      </c>
      <c r="C13" s="620" t="s">
        <v>579</v>
      </c>
      <c r="D13" s="621" t="s">
        <v>580</v>
      </c>
      <c r="E13" s="620" t="s">
        <v>566</v>
      </c>
      <c r="F13" s="621" t="s">
        <v>567</v>
      </c>
      <c r="G13" s="620"/>
      <c r="H13" s="620" t="s">
        <v>627</v>
      </c>
      <c r="I13" s="620" t="s">
        <v>628</v>
      </c>
      <c r="J13" s="620" t="s">
        <v>629</v>
      </c>
      <c r="K13" s="620"/>
      <c r="L13" s="622">
        <v>77.76162261176097</v>
      </c>
      <c r="M13" s="622">
        <v>49</v>
      </c>
      <c r="N13" s="623">
        <v>3810.3195079762877</v>
      </c>
    </row>
    <row r="14" spans="1:14" ht="14.4" customHeight="1" x14ac:dyDescent="0.3">
      <c r="A14" s="618" t="s">
        <v>563</v>
      </c>
      <c r="B14" s="619" t="s">
        <v>565</v>
      </c>
      <c r="C14" s="620" t="s">
        <v>579</v>
      </c>
      <c r="D14" s="621" t="s">
        <v>580</v>
      </c>
      <c r="E14" s="620" t="s">
        <v>566</v>
      </c>
      <c r="F14" s="621" t="s">
        <v>567</v>
      </c>
      <c r="G14" s="620"/>
      <c r="H14" s="620" t="s">
        <v>630</v>
      </c>
      <c r="I14" s="620" t="s">
        <v>631</v>
      </c>
      <c r="J14" s="620" t="s">
        <v>632</v>
      </c>
      <c r="K14" s="620" t="s">
        <v>633</v>
      </c>
      <c r="L14" s="622">
        <v>40.003340176668367</v>
      </c>
      <c r="M14" s="622">
        <v>3</v>
      </c>
      <c r="N14" s="623">
        <v>120.01002053000509</v>
      </c>
    </row>
    <row r="15" spans="1:14" ht="14.4" customHeight="1" x14ac:dyDescent="0.3">
      <c r="A15" s="618" t="s">
        <v>563</v>
      </c>
      <c r="B15" s="619" t="s">
        <v>565</v>
      </c>
      <c r="C15" s="620" t="s">
        <v>579</v>
      </c>
      <c r="D15" s="621" t="s">
        <v>580</v>
      </c>
      <c r="E15" s="620" t="s">
        <v>566</v>
      </c>
      <c r="F15" s="621" t="s">
        <v>567</v>
      </c>
      <c r="G15" s="620"/>
      <c r="H15" s="620" t="s">
        <v>634</v>
      </c>
      <c r="I15" s="620" t="s">
        <v>635</v>
      </c>
      <c r="J15" s="620" t="s">
        <v>636</v>
      </c>
      <c r="K15" s="620" t="s">
        <v>637</v>
      </c>
      <c r="L15" s="622">
        <v>54.683332240420533</v>
      </c>
      <c r="M15" s="622">
        <v>3</v>
      </c>
      <c r="N15" s="623">
        <v>164.04999672126161</v>
      </c>
    </row>
    <row r="16" spans="1:14" ht="14.4" customHeight="1" x14ac:dyDescent="0.3">
      <c r="A16" s="618" t="s">
        <v>563</v>
      </c>
      <c r="B16" s="619" t="s">
        <v>565</v>
      </c>
      <c r="C16" s="620" t="s">
        <v>579</v>
      </c>
      <c r="D16" s="621" t="s">
        <v>580</v>
      </c>
      <c r="E16" s="620" t="s">
        <v>566</v>
      </c>
      <c r="F16" s="621" t="s">
        <v>567</v>
      </c>
      <c r="G16" s="620"/>
      <c r="H16" s="620" t="s">
        <v>638</v>
      </c>
      <c r="I16" s="620" t="s">
        <v>639</v>
      </c>
      <c r="J16" s="620" t="s">
        <v>640</v>
      </c>
      <c r="K16" s="620" t="s">
        <v>641</v>
      </c>
      <c r="L16" s="622">
        <v>152.12</v>
      </c>
      <c r="M16" s="622">
        <v>1</v>
      </c>
      <c r="N16" s="623">
        <v>152.12</v>
      </c>
    </row>
    <row r="17" spans="1:14" ht="14.4" customHeight="1" x14ac:dyDescent="0.3">
      <c r="A17" s="618" t="s">
        <v>563</v>
      </c>
      <c r="B17" s="619" t="s">
        <v>565</v>
      </c>
      <c r="C17" s="620" t="s">
        <v>579</v>
      </c>
      <c r="D17" s="621" t="s">
        <v>580</v>
      </c>
      <c r="E17" s="620" t="s">
        <v>566</v>
      </c>
      <c r="F17" s="621" t="s">
        <v>567</v>
      </c>
      <c r="G17" s="620"/>
      <c r="H17" s="620" t="s">
        <v>642</v>
      </c>
      <c r="I17" s="620" t="s">
        <v>643</v>
      </c>
      <c r="J17" s="620" t="s">
        <v>644</v>
      </c>
      <c r="K17" s="620" t="s">
        <v>645</v>
      </c>
      <c r="L17" s="622">
        <v>136.41</v>
      </c>
      <c r="M17" s="622">
        <v>2</v>
      </c>
      <c r="N17" s="623">
        <v>272.82</v>
      </c>
    </row>
    <row r="18" spans="1:14" ht="14.4" customHeight="1" x14ac:dyDescent="0.3">
      <c r="A18" s="618" t="s">
        <v>563</v>
      </c>
      <c r="B18" s="619" t="s">
        <v>565</v>
      </c>
      <c r="C18" s="620" t="s">
        <v>579</v>
      </c>
      <c r="D18" s="621" t="s">
        <v>580</v>
      </c>
      <c r="E18" s="620" t="s">
        <v>566</v>
      </c>
      <c r="F18" s="621" t="s">
        <v>567</v>
      </c>
      <c r="G18" s="620"/>
      <c r="H18" s="620" t="s">
        <v>646</v>
      </c>
      <c r="I18" s="620" t="s">
        <v>647</v>
      </c>
      <c r="J18" s="620" t="s">
        <v>648</v>
      </c>
      <c r="K18" s="620" t="s">
        <v>649</v>
      </c>
      <c r="L18" s="622">
        <v>137.26</v>
      </c>
      <c r="M18" s="622">
        <v>2</v>
      </c>
      <c r="N18" s="623">
        <v>274.52</v>
      </c>
    </row>
    <row r="19" spans="1:14" ht="14.4" customHeight="1" x14ac:dyDescent="0.3">
      <c r="A19" s="618" t="s">
        <v>563</v>
      </c>
      <c r="B19" s="619" t="s">
        <v>565</v>
      </c>
      <c r="C19" s="620" t="s">
        <v>579</v>
      </c>
      <c r="D19" s="621" t="s">
        <v>580</v>
      </c>
      <c r="E19" s="620" t="s">
        <v>566</v>
      </c>
      <c r="F19" s="621" t="s">
        <v>567</v>
      </c>
      <c r="G19" s="620"/>
      <c r="H19" s="620" t="s">
        <v>650</v>
      </c>
      <c r="I19" s="620" t="s">
        <v>651</v>
      </c>
      <c r="J19" s="620" t="s">
        <v>652</v>
      </c>
      <c r="K19" s="620" t="s">
        <v>653</v>
      </c>
      <c r="L19" s="622">
        <v>107.70002752155301</v>
      </c>
      <c r="M19" s="622">
        <v>2</v>
      </c>
      <c r="N19" s="623">
        <v>215.40005504310602</v>
      </c>
    </row>
    <row r="20" spans="1:14" ht="14.4" customHeight="1" x14ac:dyDescent="0.3">
      <c r="A20" s="618" t="s">
        <v>563</v>
      </c>
      <c r="B20" s="619" t="s">
        <v>565</v>
      </c>
      <c r="C20" s="620" t="s">
        <v>579</v>
      </c>
      <c r="D20" s="621" t="s">
        <v>580</v>
      </c>
      <c r="E20" s="620" t="s">
        <v>566</v>
      </c>
      <c r="F20" s="621" t="s">
        <v>567</v>
      </c>
      <c r="G20" s="620"/>
      <c r="H20" s="620" t="s">
        <v>654</v>
      </c>
      <c r="I20" s="620" t="s">
        <v>655</v>
      </c>
      <c r="J20" s="620" t="s">
        <v>656</v>
      </c>
      <c r="K20" s="620" t="s">
        <v>657</v>
      </c>
      <c r="L20" s="622">
        <v>41.16</v>
      </c>
      <c r="M20" s="622">
        <v>1</v>
      </c>
      <c r="N20" s="623">
        <v>41.16</v>
      </c>
    </row>
    <row r="21" spans="1:14" ht="14.4" customHeight="1" x14ac:dyDescent="0.3">
      <c r="A21" s="618" t="s">
        <v>563</v>
      </c>
      <c r="B21" s="619" t="s">
        <v>565</v>
      </c>
      <c r="C21" s="620" t="s">
        <v>579</v>
      </c>
      <c r="D21" s="621" t="s">
        <v>580</v>
      </c>
      <c r="E21" s="620" t="s">
        <v>566</v>
      </c>
      <c r="F21" s="621" t="s">
        <v>567</v>
      </c>
      <c r="G21" s="620"/>
      <c r="H21" s="620" t="s">
        <v>658</v>
      </c>
      <c r="I21" s="620" t="s">
        <v>659</v>
      </c>
      <c r="J21" s="620" t="s">
        <v>660</v>
      </c>
      <c r="K21" s="620" t="s">
        <v>661</v>
      </c>
      <c r="L21" s="622">
        <v>143.08160929260299</v>
      </c>
      <c r="M21" s="622">
        <v>1</v>
      </c>
      <c r="N21" s="623">
        <v>143.08160929260299</v>
      </c>
    </row>
    <row r="22" spans="1:14" ht="14.4" customHeight="1" x14ac:dyDescent="0.3">
      <c r="A22" s="618" t="s">
        <v>563</v>
      </c>
      <c r="B22" s="619" t="s">
        <v>565</v>
      </c>
      <c r="C22" s="620" t="s">
        <v>579</v>
      </c>
      <c r="D22" s="621" t="s">
        <v>580</v>
      </c>
      <c r="E22" s="620" t="s">
        <v>566</v>
      </c>
      <c r="F22" s="621" t="s">
        <v>567</v>
      </c>
      <c r="G22" s="620"/>
      <c r="H22" s="620" t="s">
        <v>662</v>
      </c>
      <c r="I22" s="620" t="s">
        <v>663</v>
      </c>
      <c r="J22" s="620" t="s">
        <v>660</v>
      </c>
      <c r="K22" s="620" t="s">
        <v>664</v>
      </c>
      <c r="L22" s="622">
        <v>70.864000000000004</v>
      </c>
      <c r="M22" s="622">
        <v>5</v>
      </c>
      <c r="N22" s="623">
        <v>354.32</v>
      </c>
    </row>
    <row r="23" spans="1:14" ht="14.4" customHeight="1" x14ac:dyDescent="0.3">
      <c r="A23" s="618" t="s">
        <v>563</v>
      </c>
      <c r="B23" s="619" t="s">
        <v>565</v>
      </c>
      <c r="C23" s="620" t="s">
        <v>579</v>
      </c>
      <c r="D23" s="621" t="s">
        <v>580</v>
      </c>
      <c r="E23" s="620" t="s">
        <v>566</v>
      </c>
      <c r="F23" s="621" t="s">
        <v>567</v>
      </c>
      <c r="G23" s="620"/>
      <c r="H23" s="620" t="s">
        <v>665</v>
      </c>
      <c r="I23" s="620" t="s">
        <v>666</v>
      </c>
      <c r="J23" s="620" t="s">
        <v>667</v>
      </c>
      <c r="K23" s="620" t="s">
        <v>668</v>
      </c>
      <c r="L23" s="622">
        <v>162.04</v>
      </c>
      <c r="M23" s="622">
        <v>1</v>
      </c>
      <c r="N23" s="623">
        <v>162.04</v>
      </c>
    </row>
    <row r="24" spans="1:14" ht="14.4" customHeight="1" x14ac:dyDescent="0.3">
      <c r="A24" s="618" t="s">
        <v>563</v>
      </c>
      <c r="B24" s="619" t="s">
        <v>565</v>
      </c>
      <c r="C24" s="620" t="s">
        <v>579</v>
      </c>
      <c r="D24" s="621" t="s">
        <v>580</v>
      </c>
      <c r="E24" s="620" t="s">
        <v>566</v>
      </c>
      <c r="F24" s="621" t="s">
        <v>567</v>
      </c>
      <c r="G24" s="620"/>
      <c r="H24" s="620" t="s">
        <v>669</v>
      </c>
      <c r="I24" s="620" t="s">
        <v>670</v>
      </c>
      <c r="J24" s="620" t="s">
        <v>671</v>
      </c>
      <c r="K24" s="620" t="s">
        <v>672</v>
      </c>
      <c r="L24" s="622">
        <v>72.05</v>
      </c>
      <c r="M24" s="622">
        <v>2</v>
      </c>
      <c r="N24" s="623">
        <v>144.1</v>
      </c>
    </row>
    <row r="25" spans="1:14" ht="14.4" customHeight="1" x14ac:dyDescent="0.3">
      <c r="A25" s="618" t="s">
        <v>563</v>
      </c>
      <c r="B25" s="619" t="s">
        <v>565</v>
      </c>
      <c r="C25" s="620" t="s">
        <v>579</v>
      </c>
      <c r="D25" s="621" t="s">
        <v>580</v>
      </c>
      <c r="E25" s="620" t="s">
        <v>566</v>
      </c>
      <c r="F25" s="621" t="s">
        <v>567</v>
      </c>
      <c r="G25" s="620"/>
      <c r="H25" s="620" t="s">
        <v>673</v>
      </c>
      <c r="I25" s="620" t="s">
        <v>673</v>
      </c>
      <c r="J25" s="620" t="s">
        <v>674</v>
      </c>
      <c r="K25" s="620" t="s">
        <v>675</v>
      </c>
      <c r="L25" s="622">
        <v>206.24088828343699</v>
      </c>
      <c r="M25" s="622">
        <v>1</v>
      </c>
      <c r="N25" s="623">
        <v>206.24088828343699</v>
      </c>
    </row>
    <row r="26" spans="1:14" ht="14.4" customHeight="1" x14ac:dyDescent="0.3">
      <c r="A26" s="618" t="s">
        <v>563</v>
      </c>
      <c r="B26" s="619" t="s">
        <v>565</v>
      </c>
      <c r="C26" s="620" t="s">
        <v>579</v>
      </c>
      <c r="D26" s="621" t="s">
        <v>580</v>
      </c>
      <c r="E26" s="620" t="s">
        <v>566</v>
      </c>
      <c r="F26" s="621" t="s">
        <v>567</v>
      </c>
      <c r="G26" s="620"/>
      <c r="H26" s="620" t="s">
        <v>676</v>
      </c>
      <c r="I26" s="620" t="s">
        <v>677</v>
      </c>
      <c r="J26" s="620" t="s">
        <v>678</v>
      </c>
      <c r="K26" s="620" t="s">
        <v>679</v>
      </c>
      <c r="L26" s="622">
        <v>88.842157548396642</v>
      </c>
      <c r="M26" s="622">
        <v>22</v>
      </c>
      <c r="N26" s="623">
        <v>1954.527466064726</v>
      </c>
    </row>
    <row r="27" spans="1:14" ht="14.4" customHeight="1" x14ac:dyDescent="0.3">
      <c r="A27" s="618" t="s">
        <v>563</v>
      </c>
      <c r="B27" s="619" t="s">
        <v>565</v>
      </c>
      <c r="C27" s="620" t="s">
        <v>579</v>
      </c>
      <c r="D27" s="621" t="s">
        <v>580</v>
      </c>
      <c r="E27" s="620" t="s">
        <v>566</v>
      </c>
      <c r="F27" s="621" t="s">
        <v>567</v>
      </c>
      <c r="G27" s="620"/>
      <c r="H27" s="620" t="s">
        <v>680</v>
      </c>
      <c r="I27" s="620" t="s">
        <v>681</v>
      </c>
      <c r="J27" s="620" t="s">
        <v>682</v>
      </c>
      <c r="K27" s="620" t="s">
        <v>683</v>
      </c>
      <c r="L27" s="622">
        <v>64.099999999999895</v>
      </c>
      <c r="M27" s="622">
        <v>1</v>
      </c>
      <c r="N27" s="623">
        <v>64.099999999999895</v>
      </c>
    </row>
    <row r="28" spans="1:14" ht="14.4" customHeight="1" x14ac:dyDescent="0.3">
      <c r="A28" s="618" t="s">
        <v>563</v>
      </c>
      <c r="B28" s="619" t="s">
        <v>565</v>
      </c>
      <c r="C28" s="620" t="s">
        <v>579</v>
      </c>
      <c r="D28" s="621" t="s">
        <v>580</v>
      </c>
      <c r="E28" s="620" t="s">
        <v>566</v>
      </c>
      <c r="F28" s="621" t="s">
        <v>567</v>
      </c>
      <c r="G28" s="620"/>
      <c r="H28" s="620" t="s">
        <v>684</v>
      </c>
      <c r="I28" s="620" t="s">
        <v>685</v>
      </c>
      <c r="J28" s="620" t="s">
        <v>686</v>
      </c>
      <c r="K28" s="620" t="s">
        <v>687</v>
      </c>
      <c r="L28" s="622">
        <v>45</v>
      </c>
      <c r="M28" s="622">
        <v>1</v>
      </c>
      <c r="N28" s="623">
        <v>45</v>
      </c>
    </row>
    <row r="29" spans="1:14" ht="14.4" customHeight="1" x14ac:dyDescent="0.3">
      <c r="A29" s="618" t="s">
        <v>563</v>
      </c>
      <c r="B29" s="619" t="s">
        <v>565</v>
      </c>
      <c r="C29" s="620" t="s">
        <v>579</v>
      </c>
      <c r="D29" s="621" t="s">
        <v>580</v>
      </c>
      <c r="E29" s="620" t="s">
        <v>566</v>
      </c>
      <c r="F29" s="621" t="s">
        <v>567</v>
      </c>
      <c r="G29" s="620"/>
      <c r="H29" s="620" t="s">
        <v>688</v>
      </c>
      <c r="I29" s="620" t="s">
        <v>689</v>
      </c>
      <c r="J29" s="620" t="s">
        <v>690</v>
      </c>
      <c r="K29" s="620" t="s">
        <v>691</v>
      </c>
      <c r="L29" s="622">
        <v>794.2861365563524</v>
      </c>
      <c r="M29" s="622">
        <v>2</v>
      </c>
      <c r="N29" s="623">
        <v>1588.5722731127048</v>
      </c>
    </row>
    <row r="30" spans="1:14" ht="14.4" customHeight="1" x14ac:dyDescent="0.3">
      <c r="A30" s="618" t="s">
        <v>563</v>
      </c>
      <c r="B30" s="619" t="s">
        <v>565</v>
      </c>
      <c r="C30" s="620" t="s">
        <v>579</v>
      </c>
      <c r="D30" s="621" t="s">
        <v>580</v>
      </c>
      <c r="E30" s="620" t="s">
        <v>566</v>
      </c>
      <c r="F30" s="621" t="s">
        <v>567</v>
      </c>
      <c r="G30" s="620"/>
      <c r="H30" s="620" t="s">
        <v>692</v>
      </c>
      <c r="I30" s="620" t="s">
        <v>693</v>
      </c>
      <c r="J30" s="620" t="s">
        <v>694</v>
      </c>
      <c r="K30" s="620" t="s">
        <v>695</v>
      </c>
      <c r="L30" s="622">
        <v>34.76910559024661</v>
      </c>
      <c r="M30" s="622">
        <v>13</v>
      </c>
      <c r="N30" s="623">
        <v>451.99837267320595</v>
      </c>
    </row>
    <row r="31" spans="1:14" ht="14.4" customHeight="1" x14ac:dyDescent="0.3">
      <c r="A31" s="618" t="s">
        <v>563</v>
      </c>
      <c r="B31" s="619" t="s">
        <v>565</v>
      </c>
      <c r="C31" s="620" t="s">
        <v>579</v>
      </c>
      <c r="D31" s="621" t="s">
        <v>580</v>
      </c>
      <c r="E31" s="620" t="s">
        <v>566</v>
      </c>
      <c r="F31" s="621" t="s">
        <v>567</v>
      </c>
      <c r="G31" s="620"/>
      <c r="H31" s="620" t="s">
        <v>696</v>
      </c>
      <c r="I31" s="620" t="s">
        <v>697</v>
      </c>
      <c r="J31" s="620" t="s">
        <v>698</v>
      </c>
      <c r="K31" s="620" t="s">
        <v>699</v>
      </c>
      <c r="L31" s="622">
        <v>134.30998528967899</v>
      </c>
      <c r="M31" s="622">
        <v>1</v>
      </c>
      <c r="N31" s="623">
        <v>134.30998528967899</v>
      </c>
    </row>
    <row r="32" spans="1:14" ht="14.4" customHeight="1" x14ac:dyDescent="0.3">
      <c r="A32" s="618" t="s">
        <v>563</v>
      </c>
      <c r="B32" s="619" t="s">
        <v>565</v>
      </c>
      <c r="C32" s="620" t="s">
        <v>579</v>
      </c>
      <c r="D32" s="621" t="s">
        <v>580</v>
      </c>
      <c r="E32" s="620" t="s">
        <v>566</v>
      </c>
      <c r="F32" s="621" t="s">
        <v>567</v>
      </c>
      <c r="G32" s="620"/>
      <c r="H32" s="620" t="s">
        <v>700</v>
      </c>
      <c r="I32" s="620" t="s">
        <v>701</v>
      </c>
      <c r="J32" s="620" t="s">
        <v>702</v>
      </c>
      <c r="K32" s="620" t="s">
        <v>703</v>
      </c>
      <c r="L32" s="622">
        <v>151.54</v>
      </c>
      <c r="M32" s="622">
        <v>1</v>
      </c>
      <c r="N32" s="623">
        <v>151.54</v>
      </c>
    </row>
    <row r="33" spans="1:14" ht="14.4" customHeight="1" x14ac:dyDescent="0.3">
      <c r="A33" s="618" t="s">
        <v>563</v>
      </c>
      <c r="B33" s="619" t="s">
        <v>565</v>
      </c>
      <c r="C33" s="620" t="s">
        <v>579</v>
      </c>
      <c r="D33" s="621" t="s">
        <v>580</v>
      </c>
      <c r="E33" s="620" t="s">
        <v>566</v>
      </c>
      <c r="F33" s="621" t="s">
        <v>567</v>
      </c>
      <c r="G33" s="620"/>
      <c r="H33" s="620" t="s">
        <v>704</v>
      </c>
      <c r="I33" s="620" t="s">
        <v>705</v>
      </c>
      <c r="J33" s="620" t="s">
        <v>706</v>
      </c>
      <c r="K33" s="620" t="s">
        <v>707</v>
      </c>
      <c r="L33" s="622">
        <v>155.36000000000001</v>
      </c>
      <c r="M33" s="622">
        <v>3</v>
      </c>
      <c r="N33" s="623">
        <v>466.08000000000004</v>
      </c>
    </row>
    <row r="34" spans="1:14" ht="14.4" customHeight="1" x14ac:dyDescent="0.3">
      <c r="A34" s="618" t="s">
        <v>563</v>
      </c>
      <c r="B34" s="619" t="s">
        <v>565</v>
      </c>
      <c r="C34" s="620" t="s">
        <v>579</v>
      </c>
      <c r="D34" s="621" t="s">
        <v>580</v>
      </c>
      <c r="E34" s="620" t="s">
        <v>566</v>
      </c>
      <c r="F34" s="621" t="s">
        <v>567</v>
      </c>
      <c r="G34" s="620"/>
      <c r="H34" s="620" t="s">
        <v>708</v>
      </c>
      <c r="I34" s="620" t="s">
        <v>709</v>
      </c>
      <c r="J34" s="620" t="s">
        <v>710</v>
      </c>
      <c r="K34" s="620" t="s">
        <v>711</v>
      </c>
      <c r="L34" s="622">
        <v>1107.3123220434331</v>
      </c>
      <c r="M34" s="622">
        <v>42.470467400000004</v>
      </c>
      <c r="N34" s="623">
        <v>47028.071874963935</v>
      </c>
    </row>
    <row r="35" spans="1:14" ht="14.4" customHeight="1" x14ac:dyDescent="0.3">
      <c r="A35" s="618" t="s">
        <v>563</v>
      </c>
      <c r="B35" s="619" t="s">
        <v>565</v>
      </c>
      <c r="C35" s="620" t="s">
        <v>579</v>
      </c>
      <c r="D35" s="621" t="s">
        <v>580</v>
      </c>
      <c r="E35" s="620" t="s">
        <v>566</v>
      </c>
      <c r="F35" s="621" t="s">
        <v>567</v>
      </c>
      <c r="G35" s="620"/>
      <c r="H35" s="620" t="s">
        <v>712</v>
      </c>
      <c r="I35" s="620" t="s">
        <v>713</v>
      </c>
      <c r="J35" s="620" t="s">
        <v>714</v>
      </c>
      <c r="K35" s="620" t="s">
        <v>715</v>
      </c>
      <c r="L35" s="622">
        <v>104.73</v>
      </c>
      <c r="M35" s="622">
        <v>3</v>
      </c>
      <c r="N35" s="623">
        <v>314.19</v>
      </c>
    </row>
    <row r="36" spans="1:14" ht="14.4" customHeight="1" x14ac:dyDescent="0.3">
      <c r="A36" s="618" t="s">
        <v>563</v>
      </c>
      <c r="B36" s="619" t="s">
        <v>565</v>
      </c>
      <c r="C36" s="620" t="s">
        <v>579</v>
      </c>
      <c r="D36" s="621" t="s">
        <v>580</v>
      </c>
      <c r="E36" s="620" t="s">
        <v>566</v>
      </c>
      <c r="F36" s="621" t="s">
        <v>567</v>
      </c>
      <c r="G36" s="620"/>
      <c r="H36" s="620" t="s">
        <v>716</v>
      </c>
      <c r="I36" s="620" t="s">
        <v>717</v>
      </c>
      <c r="J36" s="620" t="s">
        <v>718</v>
      </c>
      <c r="K36" s="620" t="s">
        <v>719</v>
      </c>
      <c r="L36" s="622">
        <v>4238.1697582090592</v>
      </c>
      <c r="M36" s="622">
        <v>2.6739999999999999</v>
      </c>
      <c r="N36" s="623">
        <v>11332.865933451023</v>
      </c>
    </row>
    <row r="37" spans="1:14" ht="14.4" customHeight="1" x14ac:dyDescent="0.3">
      <c r="A37" s="618" t="s">
        <v>563</v>
      </c>
      <c r="B37" s="619" t="s">
        <v>565</v>
      </c>
      <c r="C37" s="620" t="s">
        <v>579</v>
      </c>
      <c r="D37" s="621" t="s">
        <v>580</v>
      </c>
      <c r="E37" s="620" t="s">
        <v>566</v>
      </c>
      <c r="F37" s="621" t="s">
        <v>567</v>
      </c>
      <c r="G37" s="620"/>
      <c r="H37" s="620" t="s">
        <v>720</v>
      </c>
      <c r="I37" s="620" t="s">
        <v>721</v>
      </c>
      <c r="J37" s="620" t="s">
        <v>722</v>
      </c>
      <c r="K37" s="620" t="s">
        <v>723</v>
      </c>
      <c r="L37" s="622">
        <v>265.29740844195726</v>
      </c>
      <c r="M37" s="622">
        <v>270.39072449999998</v>
      </c>
      <c r="N37" s="623">
        <v>71733.958476593238</v>
      </c>
    </row>
    <row r="38" spans="1:14" ht="14.4" customHeight="1" x14ac:dyDescent="0.3">
      <c r="A38" s="618" t="s">
        <v>563</v>
      </c>
      <c r="B38" s="619" t="s">
        <v>565</v>
      </c>
      <c r="C38" s="620" t="s">
        <v>579</v>
      </c>
      <c r="D38" s="621" t="s">
        <v>580</v>
      </c>
      <c r="E38" s="620" t="s">
        <v>566</v>
      </c>
      <c r="F38" s="621" t="s">
        <v>567</v>
      </c>
      <c r="G38" s="620"/>
      <c r="H38" s="620" t="s">
        <v>724</v>
      </c>
      <c r="I38" s="620" t="s">
        <v>725</v>
      </c>
      <c r="J38" s="620" t="s">
        <v>726</v>
      </c>
      <c r="K38" s="620" t="s">
        <v>727</v>
      </c>
      <c r="L38" s="622">
        <v>26.11</v>
      </c>
      <c r="M38" s="622">
        <v>1</v>
      </c>
      <c r="N38" s="623">
        <v>26.11</v>
      </c>
    </row>
    <row r="39" spans="1:14" ht="14.4" customHeight="1" x14ac:dyDescent="0.3">
      <c r="A39" s="618" t="s">
        <v>563</v>
      </c>
      <c r="B39" s="619" t="s">
        <v>565</v>
      </c>
      <c r="C39" s="620" t="s">
        <v>579</v>
      </c>
      <c r="D39" s="621" t="s">
        <v>580</v>
      </c>
      <c r="E39" s="620" t="s">
        <v>566</v>
      </c>
      <c r="F39" s="621" t="s">
        <v>567</v>
      </c>
      <c r="G39" s="620"/>
      <c r="H39" s="620" t="s">
        <v>728</v>
      </c>
      <c r="I39" s="620" t="s">
        <v>729</v>
      </c>
      <c r="J39" s="620" t="s">
        <v>730</v>
      </c>
      <c r="K39" s="620" t="s">
        <v>731</v>
      </c>
      <c r="L39" s="622">
        <v>270.24</v>
      </c>
      <c r="M39" s="622">
        <v>14.343000000000002</v>
      </c>
      <c r="N39" s="623">
        <v>3876.0523200000002</v>
      </c>
    </row>
    <row r="40" spans="1:14" ht="14.4" customHeight="1" x14ac:dyDescent="0.3">
      <c r="A40" s="618" t="s">
        <v>563</v>
      </c>
      <c r="B40" s="619" t="s">
        <v>565</v>
      </c>
      <c r="C40" s="620" t="s">
        <v>579</v>
      </c>
      <c r="D40" s="621" t="s">
        <v>580</v>
      </c>
      <c r="E40" s="620" t="s">
        <v>566</v>
      </c>
      <c r="F40" s="621" t="s">
        <v>567</v>
      </c>
      <c r="G40" s="620"/>
      <c r="H40" s="620" t="s">
        <v>732</v>
      </c>
      <c r="I40" s="620" t="s">
        <v>733</v>
      </c>
      <c r="J40" s="620" t="s">
        <v>734</v>
      </c>
      <c r="K40" s="620" t="s">
        <v>735</v>
      </c>
      <c r="L40" s="622">
        <v>66.91749999999999</v>
      </c>
      <c r="M40" s="622">
        <v>4</v>
      </c>
      <c r="N40" s="623">
        <v>267.66999999999996</v>
      </c>
    </row>
    <row r="41" spans="1:14" ht="14.4" customHeight="1" x14ac:dyDescent="0.3">
      <c r="A41" s="618" t="s">
        <v>563</v>
      </c>
      <c r="B41" s="619" t="s">
        <v>565</v>
      </c>
      <c r="C41" s="620" t="s">
        <v>579</v>
      </c>
      <c r="D41" s="621" t="s">
        <v>580</v>
      </c>
      <c r="E41" s="620" t="s">
        <v>566</v>
      </c>
      <c r="F41" s="621" t="s">
        <v>567</v>
      </c>
      <c r="G41" s="620"/>
      <c r="H41" s="620" t="s">
        <v>736</v>
      </c>
      <c r="I41" s="620" t="s">
        <v>737</v>
      </c>
      <c r="J41" s="620" t="s">
        <v>738</v>
      </c>
      <c r="K41" s="620" t="s">
        <v>739</v>
      </c>
      <c r="L41" s="622">
        <v>34.869999999999997</v>
      </c>
      <c r="M41" s="622">
        <v>1</v>
      </c>
      <c r="N41" s="623">
        <v>34.869999999999997</v>
      </c>
    </row>
    <row r="42" spans="1:14" ht="14.4" customHeight="1" x14ac:dyDescent="0.3">
      <c r="A42" s="618" t="s">
        <v>563</v>
      </c>
      <c r="B42" s="619" t="s">
        <v>565</v>
      </c>
      <c r="C42" s="620" t="s">
        <v>579</v>
      </c>
      <c r="D42" s="621" t="s">
        <v>580</v>
      </c>
      <c r="E42" s="620" t="s">
        <v>566</v>
      </c>
      <c r="F42" s="621" t="s">
        <v>567</v>
      </c>
      <c r="G42" s="620"/>
      <c r="H42" s="620" t="s">
        <v>740</v>
      </c>
      <c r="I42" s="620" t="s">
        <v>741</v>
      </c>
      <c r="J42" s="620" t="s">
        <v>742</v>
      </c>
      <c r="K42" s="620" t="s">
        <v>743</v>
      </c>
      <c r="L42" s="622">
        <v>103.98</v>
      </c>
      <c r="M42" s="622">
        <v>1</v>
      </c>
      <c r="N42" s="623">
        <v>103.98</v>
      </c>
    </row>
    <row r="43" spans="1:14" ht="14.4" customHeight="1" x14ac:dyDescent="0.3">
      <c r="A43" s="618" t="s">
        <v>563</v>
      </c>
      <c r="B43" s="619" t="s">
        <v>565</v>
      </c>
      <c r="C43" s="620" t="s">
        <v>579</v>
      </c>
      <c r="D43" s="621" t="s">
        <v>580</v>
      </c>
      <c r="E43" s="620" t="s">
        <v>566</v>
      </c>
      <c r="F43" s="621" t="s">
        <v>567</v>
      </c>
      <c r="G43" s="620"/>
      <c r="H43" s="620" t="s">
        <v>744</v>
      </c>
      <c r="I43" s="620" t="s">
        <v>745</v>
      </c>
      <c r="J43" s="620" t="s">
        <v>746</v>
      </c>
      <c r="K43" s="620" t="s">
        <v>747</v>
      </c>
      <c r="L43" s="622">
        <v>83.75</v>
      </c>
      <c r="M43" s="622">
        <v>2</v>
      </c>
      <c r="N43" s="623">
        <v>167.5</v>
      </c>
    </row>
    <row r="44" spans="1:14" ht="14.4" customHeight="1" x14ac:dyDescent="0.3">
      <c r="A44" s="618" t="s">
        <v>563</v>
      </c>
      <c r="B44" s="619" t="s">
        <v>565</v>
      </c>
      <c r="C44" s="620" t="s">
        <v>579</v>
      </c>
      <c r="D44" s="621" t="s">
        <v>580</v>
      </c>
      <c r="E44" s="620" t="s">
        <v>566</v>
      </c>
      <c r="F44" s="621" t="s">
        <v>567</v>
      </c>
      <c r="G44" s="620"/>
      <c r="H44" s="620" t="s">
        <v>748</v>
      </c>
      <c r="I44" s="620" t="s">
        <v>748</v>
      </c>
      <c r="J44" s="620" t="s">
        <v>749</v>
      </c>
      <c r="K44" s="620" t="s">
        <v>750</v>
      </c>
      <c r="L44" s="622">
        <v>1188.80105263158</v>
      </c>
      <c r="M44" s="622">
        <v>1</v>
      </c>
      <c r="N44" s="623">
        <v>1188.80105263158</v>
      </c>
    </row>
    <row r="45" spans="1:14" ht="14.4" customHeight="1" x14ac:dyDescent="0.3">
      <c r="A45" s="618" t="s">
        <v>563</v>
      </c>
      <c r="B45" s="619" t="s">
        <v>565</v>
      </c>
      <c r="C45" s="620" t="s">
        <v>579</v>
      </c>
      <c r="D45" s="621" t="s">
        <v>580</v>
      </c>
      <c r="E45" s="620" t="s">
        <v>566</v>
      </c>
      <c r="F45" s="621" t="s">
        <v>567</v>
      </c>
      <c r="G45" s="620"/>
      <c r="H45" s="620" t="s">
        <v>751</v>
      </c>
      <c r="I45" s="620" t="s">
        <v>751</v>
      </c>
      <c r="J45" s="620" t="s">
        <v>749</v>
      </c>
      <c r="K45" s="620" t="s">
        <v>752</v>
      </c>
      <c r="L45" s="622">
        <v>179.92</v>
      </c>
      <c r="M45" s="622">
        <v>0.90626610000000007</v>
      </c>
      <c r="N45" s="623">
        <v>163.055396712</v>
      </c>
    </row>
    <row r="46" spans="1:14" ht="14.4" customHeight="1" x14ac:dyDescent="0.3">
      <c r="A46" s="618" t="s">
        <v>563</v>
      </c>
      <c r="B46" s="619" t="s">
        <v>565</v>
      </c>
      <c r="C46" s="620" t="s">
        <v>579</v>
      </c>
      <c r="D46" s="621" t="s">
        <v>580</v>
      </c>
      <c r="E46" s="620" t="s">
        <v>566</v>
      </c>
      <c r="F46" s="621" t="s">
        <v>567</v>
      </c>
      <c r="G46" s="620"/>
      <c r="H46" s="620" t="s">
        <v>753</v>
      </c>
      <c r="I46" s="620" t="s">
        <v>753</v>
      </c>
      <c r="J46" s="620" t="s">
        <v>754</v>
      </c>
      <c r="K46" s="620" t="s">
        <v>755</v>
      </c>
      <c r="L46" s="622">
        <v>150.79992351713454</v>
      </c>
      <c r="M46" s="622">
        <v>20.602769999999996</v>
      </c>
      <c r="N46" s="623">
        <v>3106.8961402411137</v>
      </c>
    </row>
    <row r="47" spans="1:14" ht="14.4" customHeight="1" x14ac:dyDescent="0.3">
      <c r="A47" s="618" t="s">
        <v>563</v>
      </c>
      <c r="B47" s="619" t="s">
        <v>565</v>
      </c>
      <c r="C47" s="620" t="s">
        <v>579</v>
      </c>
      <c r="D47" s="621" t="s">
        <v>580</v>
      </c>
      <c r="E47" s="620" t="s">
        <v>566</v>
      </c>
      <c r="F47" s="621" t="s">
        <v>567</v>
      </c>
      <c r="G47" s="620"/>
      <c r="H47" s="620" t="s">
        <v>756</v>
      </c>
      <c r="I47" s="620" t="s">
        <v>756</v>
      </c>
      <c r="J47" s="620" t="s">
        <v>754</v>
      </c>
      <c r="K47" s="620" t="s">
        <v>757</v>
      </c>
      <c r="L47" s="622">
        <v>379.08981901128777</v>
      </c>
      <c r="M47" s="622">
        <v>32.792489799999991</v>
      </c>
      <c r="N47" s="623">
        <v>12431.299023211497</v>
      </c>
    </row>
    <row r="48" spans="1:14" ht="14.4" customHeight="1" x14ac:dyDescent="0.3">
      <c r="A48" s="618" t="s">
        <v>563</v>
      </c>
      <c r="B48" s="619" t="s">
        <v>565</v>
      </c>
      <c r="C48" s="620" t="s">
        <v>579</v>
      </c>
      <c r="D48" s="621" t="s">
        <v>580</v>
      </c>
      <c r="E48" s="620" t="s">
        <v>566</v>
      </c>
      <c r="F48" s="621" t="s">
        <v>567</v>
      </c>
      <c r="G48" s="620"/>
      <c r="H48" s="620" t="s">
        <v>758</v>
      </c>
      <c r="I48" s="620" t="s">
        <v>758</v>
      </c>
      <c r="J48" s="620" t="s">
        <v>754</v>
      </c>
      <c r="K48" s="620" t="s">
        <v>759</v>
      </c>
      <c r="L48" s="622">
        <v>1221.5182131939578</v>
      </c>
      <c r="M48" s="622">
        <v>5.8109999999999999</v>
      </c>
      <c r="N48" s="623">
        <v>7098.2423368700884</v>
      </c>
    </row>
    <row r="49" spans="1:14" ht="14.4" customHeight="1" x14ac:dyDescent="0.3">
      <c r="A49" s="618" t="s">
        <v>563</v>
      </c>
      <c r="B49" s="619" t="s">
        <v>565</v>
      </c>
      <c r="C49" s="620" t="s">
        <v>579</v>
      </c>
      <c r="D49" s="621" t="s">
        <v>580</v>
      </c>
      <c r="E49" s="620" t="s">
        <v>566</v>
      </c>
      <c r="F49" s="621" t="s">
        <v>567</v>
      </c>
      <c r="G49" s="620"/>
      <c r="H49" s="620" t="s">
        <v>760</v>
      </c>
      <c r="I49" s="620" t="s">
        <v>760</v>
      </c>
      <c r="J49" s="620" t="s">
        <v>754</v>
      </c>
      <c r="K49" s="620" t="s">
        <v>761</v>
      </c>
      <c r="L49" s="622">
        <v>1656.6588147023665</v>
      </c>
      <c r="M49" s="622">
        <v>0.80900000000000005</v>
      </c>
      <c r="N49" s="623">
        <v>1340.2369810942146</v>
      </c>
    </row>
    <row r="50" spans="1:14" ht="14.4" customHeight="1" x14ac:dyDescent="0.3">
      <c r="A50" s="618" t="s">
        <v>563</v>
      </c>
      <c r="B50" s="619" t="s">
        <v>565</v>
      </c>
      <c r="C50" s="620" t="s">
        <v>579</v>
      </c>
      <c r="D50" s="621" t="s">
        <v>580</v>
      </c>
      <c r="E50" s="620" t="s">
        <v>566</v>
      </c>
      <c r="F50" s="621" t="s">
        <v>567</v>
      </c>
      <c r="G50" s="620"/>
      <c r="H50" s="620" t="s">
        <v>762</v>
      </c>
      <c r="I50" s="620" t="s">
        <v>762</v>
      </c>
      <c r="J50" s="620" t="s">
        <v>763</v>
      </c>
      <c r="K50" s="620" t="s">
        <v>764</v>
      </c>
      <c r="L50" s="622">
        <v>507.80753961983032</v>
      </c>
      <c r="M50" s="622">
        <v>5.6530000000000005</v>
      </c>
      <c r="N50" s="623">
        <v>2870.6360214709011</v>
      </c>
    </row>
    <row r="51" spans="1:14" ht="14.4" customHeight="1" x14ac:dyDescent="0.3">
      <c r="A51" s="618" t="s">
        <v>563</v>
      </c>
      <c r="B51" s="619" t="s">
        <v>565</v>
      </c>
      <c r="C51" s="620" t="s">
        <v>579</v>
      </c>
      <c r="D51" s="621" t="s">
        <v>580</v>
      </c>
      <c r="E51" s="620" t="s">
        <v>566</v>
      </c>
      <c r="F51" s="621" t="s">
        <v>567</v>
      </c>
      <c r="G51" s="620"/>
      <c r="H51" s="620" t="s">
        <v>765</v>
      </c>
      <c r="I51" s="620" t="s">
        <v>765</v>
      </c>
      <c r="J51" s="620" t="s">
        <v>763</v>
      </c>
      <c r="K51" s="620" t="s">
        <v>766</v>
      </c>
      <c r="L51" s="622">
        <v>2773.9149704066072</v>
      </c>
      <c r="M51" s="622">
        <v>3.919</v>
      </c>
      <c r="N51" s="623">
        <v>10870.972769023494</v>
      </c>
    </row>
    <row r="52" spans="1:14" ht="14.4" customHeight="1" x14ac:dyDescent="0.3">
      <c r="A52" s="618" t="s">
        <v>563</v>
      </c>
      <c r="B52" s="619" t="s">
        <v>565</v>
      </c>
      <c r="C52" s="620" t="s">
        <v>579</v>
      </c>
      <c r="D52" s="621" t="s">
        <v>580</v>
      </c>
      <c r="E52" s="620" t="s">
        <v>566</v>
      </c>
      <c r="F52" s="621" t="s">
        <v>567</v>
      </c>
      <c r="G52" s="620"/>
      <c r="H52" s="620" t="s">
        <v>767</v>
      </c>
      <c r="I52" s="620" t="s">
        <v>768</v>
      </c>
      <c r="J52" s="620" t="s">
        <v>769</v>
      </c>
      <c r="K52" s="620" t="s">
        <v>770</v>
      </c>
      <c r="L52" s="622">
        <v>1692.6839440145525</v>
      </c>
      <c r="M52" s="622">
        <v>35.744940100000001</v>
      </c>
      <c r="N52" s="623">
        <v>60504.886187031931</v>
      </c>
    </row>
    <row r="53" spans="1:14" ht="14.4" customHeight="1" x14ac:dyDescent="0.3">
      <c r="A53" s="618" t="s">
        <v>563</v>
      </c>
      <c r="B53" s="619" t="s">
        <v>565</v>
      </c>
      <c r="C53" s="620" t="s">
        <v>579</v>
      </c>
      <c r="D53" s="621" t="s">
        <v>580</v>
      </c>
      <c r="E53" s="620" t="s">
        <v>566</v>
      </c>
      <c r="F53" s="621" t="s">
        <v>567</v>
      </c>
      <c r="G53" s="620"/>
      <c r="H53" s="620" t="s">
        <v>771</v>
      </c>
      <c r="I53" s="620" t="s">
        <v>771</v>
      </c>
      <c r="J53" s="620" t="s">
        <v>772</v>
      </c>
      <c r="K53" s="620" t="s">
        <v>773</v>
      </c>
      <c r="L53" s="622">
        <v>1114.4699043478663</v>
      </c>
      <c r="M53" s="622">
        <v>1</v>
      </c>
      <c r="N53" s="623">
        <v>1114.4699043478663</v>
      </c>
    </row>
    <row r="54" spans="1:14" ht="14.4" customHeight="1" x14ac:dyDescent="0.3">
      <c r="A54" s="618" t="s">
        <v>563</v>
      </c>
      <c r="B54" s="619" t="s">
        <v>565</v>
      </c>
      <c r="C54" s="620" t="s">
        <v>579</v>
      </c>
      <c r="D54" s="621" t="s">
        <v>580</v>
      </c>
      <c r="E54" s="620" t="s">
        <v>566</v>
      </c>
      <c r="F54" s="621" t="s">
        <v>567</v>
      </c>
      <c r="G54" s="620"/>
      <c r="H54" s="620" t="s">
        <v>774</v>
      </c>
      <c r="I54" s="620" t="s">
        <v>774</v>
      </c>
      <c r="J54" s="620" t="s">
        <v>772</v>
      </c>
      <c r="K54" s="620" t="s">
        <v>775</v>
      </c>
      <c r="L54" s="622">
        <v>4748.54540058562</v>
      </c>
      <c r="M54" s="622">
        <v>2.2290000000000001</v>
      </c>
      <c r="N54" s="623">
        <v>10584.507697905348</v>
      </c>
    </row>
    <row r="55" spans="1:14" ht="14.4" customHeight="1" x14ac:dyDescent="0.3">
      <c r="A55" s="618" t="s">
        <v>563</v>
      </c>
      <c r="B55" s="619" t="s">
        <v>565</v>
      </c>
      <c r="C55" s="620" t="s">
        <v>579</v>
      </c>
      <c r="D55" s="621" t="s">
        <v>580</v>
      </c>
      <c r="E55" s="620" t="s">
        <v>566</v>
      </c>
      <c r="F55" s="621" t="s">
        <v>567</v>
      </c>
      <c r="G55" s="620"/>
      <c r="H55" s="620" t="s">
        <v>776</v>
      </c>
      <c r="I55" s="620" t="s">
        <v>776</v>
      </c>
      <c r="J55" s="620" t="s">
        <v>763</v>
      </c>
      <c r="K55" s="620" t="s">
        <v>777</v>
      </c>
      <c r="L55" s="622">
        <v>5702.1457655731547</v>
      </c>
      <c r="M55" s="622">
        <v>2.8650000000000002</v>
      </c>
      <c r="N55" s="623">
        <v>16336.647618367089</v>
      </c>
    </row>
    <row r="56" spans="1:14" ht="14.4" customHeight="1" x14ac:dyDescent="0.3">
      <c r="A56" s="618" t="s">
        <v>563</v>
      </c>
      <c r="B56" s="619" t="s">
        <v>565</v>
      </c>
      <c r="C56" s="620" t="s">
        <v>579</v>
      </c>
      <c r="D56" s="621" t="s">
        <v>580</v>
      </c>
      <c r="E56" s="620" t="s">
        <v>566</v>
      </c>
      <c r="F56" s="621" t="s">
        <v>567</v>
      </c>
      <c r="G56" s="620"/>
      <c r="H56" s="620" t="s">
        <v>778</v>
      </c>
      <c r="I56" s="620" t="s">
        <v>779</v>
      </c>
      <c r="J56" s="620" t="s">
        <v>780</v>
      </c>
      <c r="K56" s="620" t="s">
        <v>781</v>
      </c>
      <c r="L56" s="622">
        <v>73.133391145617196</v>
      </c>
      <c r="M56" s="622">
        <v>496.35658430000001</v>
      </c>
      <c r="N56" s="623">
        <v>36300.240227314418</v>
      </c>
    </row>
    <row r="57" spans="1:14" ht="14.4" customHeight="1" x14ac:dyDescent="0.3">
      <c r="A57" s="618" t="s">
        <v>563</v>
      </c>
      <c r="B57" s="619" t="s">
        <v>565</v>
      </c>
      <c r="C57" s="620" t="s">
        <v>579</v>
      </c>
      <c r="D57" s="621" t="s">
        <v>580</v>
      </c>
      <c r="E57" s="620" t="s">
        <v>566</v>
      </c>
      <c r="F57" s="621" t="s">
        <v>567</v>
      </c>
      <c r="G57" s="620"/>
      <c r="H57" s="620" t="s">
        <v>782</v>
      </c>
      <c r="I57" s="620" t="s">
        <v>783</v>
      </c>
      <c r="J57" s="620" t="s">
        <v>780</v>
      </c>
      <c r="K57" s="620" t="s">
        <v>784</v>
      </c>
      <c r="L57" s="622">
        <v>141.28017661182585</v>
      </c>
      <c r="M57" s="622">
        <v>142.36112729999999</v>
      </c>
      <c r="N57" s="623">
        <v>20112.805207602622</v>
      </c>
    </row>
    <row r="58" spans="1:14" ht="14.4" customHeight="1" x14ac:dyDescent="0.3">
      <c r="A58" s="618" t="s">
        <v>563</v>
      </c>
      <c r="B58" s="619" t="s">
        <v>565</v>
      </c>
      <c r="C58" s="620" t="s">
        <v>579</v>
      </c>
      <c r="D58" s="621" t="s">
        <v>580</v>
      </c>
      <c r="E58" s="620" t="s">
        <v>566</v>
      </c>
      <c r="F58" s="621" t="s">
        <v>567</v>
      </c>
      <c r="G58" s="620"/>
      <c r="H58" s="620" t="s">
        <v>785</v>
      </c>
      <c r="I58" s="620" t="s">
        <v>786</v>
      </c>
      <c r="J58" s="620" t="s">
        <v>780</v>
      </c>
      <c r="K58" s="620" t="s">
        <v>787</v>
      </c>
      <c r="L58" s="622">
        <v>590.34313534444925</v>
      </c>
      <c r="M58" s="622">
        <v>258.02900109999928</v>
      </c>
      <c r="N58" s="623">
        <v>152325.64951916991</v>
      </c>
    </row>
    <row r="59" spans="1:14" ht="14.4" customHeight="1" x14ac:dyDescent="0.3">
      <c r="A59" s="618" t="s">
        <v>563</v>
      </c>
      <c r="B59" s="619" t="s">
        <v>565</v>
      </c>
      <c r="C59" s="620" t="s">
        <v>579</v>
      </c>
      <c r="D59" s="621" t="s">
        <v>580</v>
      </c>
      <c r="E59" s="620" t="s">
        <v>566</v>
      </c>
      <c r="F59" s="621" t="s">
        <v>567</v>
      </c>
      <c r="G59" s="620"/>
      <c r="H59" s="620" t="s">
        <v>788</v>
      </c>
      <c r="I59" s="620" t="s">
        <v>788</v>
      </c>
      <c r="J59" s="620" t="s">
        <v>789</v>
      </c>
      <c r="K59" s="620" t="s">
        <v>790</v>
      </c>
      <c r="L59" s="622">
        <v>1743.25</v>
      </c>
      <c r="M59" s="622">
        <v>1</v>
      </c>
      <c r="N59" s="623">
        <v>1743.25</v>
      </c>
    </row>
    <row r="60" spans="1:14" ht="14.4" customHeight="1" x14ac:dyDescent="0.3">
      <c r="A60" s="618" t="s">
        <v>563</v>
      </c>
      <c r="B60" s="619" t="s">
        <v>565</v>
      </c>
      <c r="C60" s="620" t="s">
        <v>579</v>
      </c>
      <c r="D60" s="621" t="s">
        <v>580</v>
      </c>
      <c r="E60" s="620" t="s">
        <v>566</v>
      </c>
      <c r="F60" s="621" t="s">
        <v>567</v>
      </c>
      <c r="G60" s="620"/>
      <c r="H60" s="620" t="s">
        <v>791</v>
      </c>
      <c r="I60" s="620" t="s">
        <v>792</v>
      </c>
      <c r="J60" s="620" t="s">
        <v>793</v>
      </c>
      <c r="K60" s="620" t="s">
        <v>794</v>
      </c>
      <c r="L60" s="622">
        <v>99.66</v>
      </c>
      <c r="M60" s="622">
        <v>1</v>
      </c>
      <c r="N60" s="623">
        <v>99.66</v>
      </c>
    </row>
    <row r="61" spans="1:14" ht="14.4" customHeight="1" x14ac:dyDescent="0.3">
      <c r="A61" s="618" t="s">
        <v>563</v>
      </c>
      <c r="B61" s="619" t="s">
        <v>565</v>
      </c>
      <c r="C61" s="620" t="s">
        <v>579</v>
      </c>
      <c r="D61" s="621" t="s">
        <v>580</v>
      </c>
      <c r="E61" s="620" t="s">
        <v>566</v>
      </c>
      <c r="F61" s="621" t="s">
        <v>567</v>
      </c>
      <c r="G61" s="620"/>
      <c r="H61" s="620" t="s">
        <v>795</v>
      </c>
      <c r="I61" s="620" t="s">
        <v>796</v>
      </c>
      <c r="J61" s="620" t="s">
        <v>780</v>
      </c>
      <c r="K61" s="620" t="s">
        <v>797</v>
      </c>
      <c r="L61" s="622">
        <v>40.740041905587532</v>
      </c>
      <c r="M61" s="622">
        <v>118.16732329999992</v>
      </c>
      <c r="N61" s="623">
        <v>4814.1417031131068</v>
      </c>
    </row>
    <row r="62" spans="1:14" ht="14.4" customHeight="1" x14ac:dyDescent="0.3">
      <c r="A62" s="618" t="s">
        <v>563</v>
      </c>
      <c r="B62" s="619" t="s">
        <v>565</v>
      </c>
      <c r="C62" s="620" t="s">
        <v>579</v>
      </c>
      <c r="D62" s="621" t="s">
        <v>580</v>
      </c>
      <c r="E62" s="620" t="s">
        <v>566</v>
      </c>
      <c r="F62" s="621" t="s">
        <v>567</v>
      </c>
      <c r="G62" s="620"/>
      <c r="H62" s="620" t="s">
        <v>798</v>
      </c>
      <c r="I62" s="620" t="s">
        <v>799</v>
      </c>
      <c r="J62" s="620" t="s">
        <v>800</v>
      </c>
      <c r="K62" s="620" t="s">
        <v>801</v>
      </c>
      <c r="L62" s="622">
        <v>132.22001163079199</v>
      </c>
      <c r="M62" s="622">
        <v>1</v>
      </c>
      <c r="N62" s="623">
        <v>132.22001163079199</v>
      </c>
    </row>
    <row r="63" spans="1:14" ht="14.4" customHeight="1" x14ac:dyDescent="0.3">
      <c r="A63" s="618" t="s">
        <v>563</v>
      </c>
      <c r="B63" s="619" t="s">
        <v>565</v>
      </c>
      <c r="C63" s="620" t="s">
        <v>579</v>
      </c>
      <c r="D63" s="621" t="s">
        <v>580</v>
      </c>
      <c r="E63" s="620" t="s">
        <v>566</v>
      </c>
      <c r="F63" s="621" t="s">
        <v>567</v>
      </c>
      <c r="G63" s="620"/>
      <c r="H63" s="620" t="s">
        <v>802</v>
      </c>
      <c r="I63" s="620" t="s">
        <v>803</v>
      </c>
      <c r="J63" s="620" t="s">
        <v>804</v>
      </c>
      <c r="K63" s="620" t="s">
        <v>703</v>
      </c>
      <c r="L63" s="622">
        <v>55.26</v>
      </c>
      <c r="M63" s="622">
        <v>2</v>
      </c>
      <c r="N63" s="623">
        <v>110.52</v>
      </c>
    </row>
    <row r="64" spans="1:14" ht="14.4" customHeight="1" x14ac:dyDescent="0.3">
      <c r="A64" s="618" t="s">
        <v>563</v>
      </c>
      <c r="B64" s="619" t="s">
        <v>565</v>
      </c>
      <c r="C64" s="620" t="s">
        <v>579</v>
      </c>
      <c r="D64" s="621" t="s">
        <v>580</v>
      </c>
      <c r="E64" s="620" t="s">
        <v>566</v>
      </c>
      <c r="F64" s="621" t="s">
        <v>567</v>
      </c>
      <c r="G64" s="620"/>
      <c r="H64" s="620" t="s">
        <v>805</v>
      </c>
      <c r="I64" s="620" t="s">
        <v>805</v>
      </c>
      <c r="J64" s="620" t="s">
        <v>806</v>
      </c>
      <c r="K64" s="620" t="s">
        <v>807</v>
      </c>
      <c r="L64" s="622">
        <v>12860.312190374529</v>
      </c>
      <c r="M64" s="622">
        <v>5.3357914999999991</v>
      </c>
      <c r="N64" s="623">
        <v>68619.944472746778</v>
      </c>
    </row>
    <row r="65" spans="1:14" ht="14.4" customHeight="1" x14ac:dyDescent="0.3">
      <c r="A65" s="618" t="s">
        <v>563</v>
      </c>
      <c r="B65" s="619" t="s">
        <v>565</v>
      </c>
      <c r="C65" s="620" t="s">
        <v>579</v>
      </c>
      <c r="D65" s="621" t="s">
        <v>580</v>
      </c>
      <c r="E65" s="620" t="s">
        <v>566</v>
      </c>
      <c r="F65" s="621" t="s">
        <v>567</v>
      </c>
      <c r="G65" s="620"/>
      <c r="H65" s="620" t="s">
        <v>808</v>
      </c>
      <c r="I65" s="620" t="s">
        <v>768</v>
      </c>
      <c r="J65" s="620" t="s">
        <v>809</v>
      </c>
      <c r="K65" s="620" t="s">
        <v>810</v>
      </c>
      <c r="L65" s="622">
        <v>5635.92</v>
      </c>
      <c r="M65" s="622">
        <v>0.9</v>
      </c>
      <c r="N65" s="623">
        <v>5072.3280000000004</v>
      </c>
    </row>
    <row r="66" spans="1:14" ht="14.4" customHeight="1" x14ac:dyDescent="0.3">
      <c r="A66" s="618" t="s">
        <v>563</v>
      </c>
      <c r="B66" s="619" t="s">
        <v>565</v>
      </c>
      <c r="C66" s="620" t="s">
        <v>579</v>
      </c>
      <c r="D66" s="621" t="s">
        <v>580</v>
      </c>
      <c r="E66" s="620" t="s">
        <v>566</v>
      </c>
      <c r="F66" s="621" t="s">
        <v>567</v>
      </c>
      <c r="G66" s="620"/>
      <c r="H66" s="620" t="s">
        <v>811</v>
      </c>
      <c r="I66" s="620" t="s">
        <v>811</v>
      </c>
      <c r="J66" s="620" t="s">
        <v>812</v>
      </c>
      <c r="K66" s="620" t="s">
        <v>813</v>
      </c>
      <c r="L66" s="622">
        <v>7930.4479014730605</v>
      </c>
      <c r="M66" s="622">
        <v>2</v>
      </c>
      <c r="N66" s="623">
        <v>15860.895802946121</v>
      </c>
    </row>
    <row r="67" spans="1:14" ht="14.4" customHeight="1" x14ac:dyDescent="0.3">
      <c r="A67" s="618" t="s">
        <v>563</v>
      </c>
      <c r="B67" s="619" t="s">
        <v>565</v>
      </c>
      <c r="C67" s="620" t="s">
        <v>579</v>
      </c>
      <c r="D67" s="621" t="s">
        <v>580</v>
      </c>
      <c r="E67" s="620" t="s">
        <v>566</v>
      </c>
      <c r="F67" s="621" t="s">
        <v>567</v>
      </c>
      <c r="G67" s="620"/>
      <c r="H67" s="620" t="s">
        <v>814</v>
      </c>
      <c r="I67" s="620" t="s">
        <v>815</v>
      </c>
      <c r="J67" s="620" t="s">
        <v>816</v>
      </c>
      <c r="K67" s="620" t="s">
        <v>817</v>
      </c>
      <c r="L67" s="622">
        <v>294.23</v>
      </c>
      <c r="M67" s="622">
        <v>1</v>
      </c>
      <c r="N67" s="623">
        <v>294.23</v>
      </c>
    </row>
    <row r="68" spans="1:14" ht="14.4" customHeight="1" x14ac:dyDescent="0.3">
      <c r="A68" s="618" t="s">
        <v>563</v>
      </c>
      <c r="B68" s="619" t="s">
        <v>565</v>
      </c>
      <c r="C68" s="620" t="s">
        <v>579</v>
      </c>
      <c r="D68" s="621" t="s">
        <v>580</v>
      </c>
      <c r="E68" s="620" t="s">
        <v>566</v>
      </c>
      <c r="F68" s="621" t="s">
        <v>567</v>
      </c>
      <c r="G68" s="620"/>
      <c r="H68" s="620" t="s">
        <v>818</v>
      </c>
      <c r="I68" s="620" t="s">
        <v>818</v>
      </c>
      <c r="J68" s="620" t="s">
        <v>819</v>
      </c>
      <c r="K68" s="620" t="s">
        <v>820</v>
      </c>
      <c r="L68" s="622">
        <v>49.8</v>
      </c>
      <c r="M68" s="622">
        <v>2</v>
      </c>
      <c r="N68" s="623">
        <v>99.6</v>
      </c>
    </row>
    <row r="69" spans="1:14" ht="14.4" customHeight="1" x14ac:dyDescent="0.3">
      <c r="A69" s="618" t="s">
        <v>563</v>
      </c>
      <c r="B69" s="619" t="s">
        <v>565</v>
      </c>
      <c r="C69" s="620" t="s">
        <v>579</v>
      </c>
      <c r="D69" s="621" t="s">
        <v>580</v>
      </c>
      <c r="E69" s="620" t="s">
        <v>566</v>
      </c>
      <c r="F69" s="621" t="s">
        <v>567</v>
      </c>
      <c r="G69" s="620" t="s">
        <v>821</v>
      </c>
      <c r="H69" s="620" t="s">
        <v>822</v>
      </c>
      <c r="I69" s="620" t="s">
        <v>822</v>
      </c>
      <c r="J69" s="620" t="s">
        <v>823</v>
      </c>
      <c r="K69" s="620" t="s">
        <v>824</v>
      </c>
      <c r="L69" s="622">
        <v>253.92710493346181</v>
      </c>
      <c r="M69" s="622">
        <v>116</v>
      </c>
      <c r="N69" s="623">
        <v>29455.54417228157</v>
      </c>
    </row>
    <row r="70" spans="1:14" ht="14.4" customHeight="1" x14ac:dyDescent="0.3">
      <c r="A70" s="618" t="s">
        <v>563</v>
      </c>
      <c r="B70" s="619" t="s">
        <v>565</v>
      </c>
      <c r="C70" s="620" t="s">
        <v>579</v>
      </c>
      <c r="D70" s="621" t="s">
        <v>580</v>
      </c>
      <c r="E70" s="620" t="s">
        <v>566</v>
      </c>
      <c r="F70" s="621" t="s">
        <v>567</v>
      </c>
      <c r="G70" s="620" t="s">
        <v>821</v>
      </c>
      <c r="H70" s="620" t="s">
        <v>825</v>
      </c>
      <c r="I70" s="620" t="s">
        <v>825</v>
      </c>
      <c r="J70" s="620" t="s">
        <v>826</v>
      </c>
      <c r="K70" s="620" t="s">
        <v>827</v>
      </c>
      <c r="L70" s="622">
        <v>181.58976293137104</v>
      </c>
      <c r="M70" s="622">
        <v>16</v>
      </c>
      <c r="N70" s="623">
        <v>2905.4362069019367</v>
      </c>
    </row>
    <row r="71" spans="1:14" ht="14.4" customHeight="1" x14ac:dyDescent="0.3">
      <c r="A71" s="618" t="s">
        <v>563</v>
      </c>
      <c r="B71" s="619" t="s">
        <v>565</v>
      </c>
      <c r="C71" s="620" t="s">
        <v>579</v>
      </c>
      <c r="D71" s="621" t="s">
        <v>580</v>
      </c>
      <c r="E71" s="620" t="s">
        <v>566</v>
      </c>
      <c r="F71" s="621" t="s">
        <v>567</v>
      </c>
      <c r="G71" s="620" t="s">
        <v>821</v>
      </c>
      <c r="H71" s="620" t="s">
        <v>828</v>
      </c>
      <c r="I71" s="620" t="s">
        <v>828</v>
      </c>
      <c r="J71" s="620" t="s">
        <v>829</v>
      </c>
      <c r="K71" s="620" t="s">
        <v>827</v>
      </c>
      <c r="L71" s="622">
        <v>159.68540540540539</v>
      </c>
      <c r="M71" s="622">
        <v>37</v>
      </c>
      <c r="N71" s="623">
        <v>5908.36</v>
      </c>
    </row>
    <row r="72" spans="1:14" ht="14.4" customHeight="1" x14ac:dyDescent="0.3">
      <c r="A72" s="618" t="s">
        <v>563</v>
      </c>
      <c r="B72" s="619" t="s">
        <v>565</v>
      </c>
      <c r="C72" s="620" t="s">
        <v>579</v>
      </c>
      <c r="D72" s="621" t="s">
        <v>580</v>
      </c>
      <c r="E72" s="620" t="s">
        <v>566</v>
      </c>
      <c r="F72" s="621" t="s">
        <v>567</v>
      </c>
      <c r="G72" s="620" t="s">
        <v>821</v>
      </c>
      <c r="H72" s="620" t="s">
        <v>830</v>
      </c>
      <c r="I72" s="620" t="s">
        <v>830</v>
      </c>
      <c r="J72" s="620" t="s">
        <v>823</v>
      </c>
      <c r="K72" s="620" t="s">
        <v>831</v>
      </c>
      <c r="L72" s="622">
        <v>145.36561854800686</v>
      </c>
      <c r="M72" s="622">
        <v>88</v>
      </c>
      <c r="N72" s="623">
        <v>12792.174432224603</v>
      </c>
    </row>
    <row r="73" spans="1:14" ht="14.4" customHeight="1" x14ac:dyDescent="0.3">
      <c r="A73" s="618" t="s">
        <v>563</v>
      </c>
      <c r="B73" s="619" t="s">
        <v>565</v>
      </c>
      <c r="C73" s="620" t="s">
        <v>579</v>
      </c>
      <c r="D73" s="621" t="s">
        <v>580</v>
      </c>
      <c r="E73" s="620" t="s">
        <v>566</v>
      </c>
      <c r="F73" s="621" t="s">
        <v>567</v>
      </c>
      <c r="G73" s="620" t="s">
        <v>821</v>
      </c>
      <c r="H73" s="620" t="s">
        <v>832</v>
      </c>
      <c r="I73" s="620" t="s">
        <v>832</v>
      </c>
      <c r="J73" s="620" t="s">
        <v>823</v>
      </c>
      <c r="K73" s="620" t="s">
        <v>833</v>
      </c>
      <c r="L73" s="622">
        <v>148.04673307877363</v>
      </c>
      <c r="M73" s="622">
        <v>132</v>
      </c>
      <c r="N73" s="623">
        <v>19542.168766398117</v>
      </c>
    </row>
    <row r="74" spans="1:14" ht="14.4" customHeight="1" x14ac:dyDescent="0.3">
      <c r="A74" s="618" t="s">
        <v>563</v>
      </c>
      <c r="B74" s="619" t="s">
        <v>565</v>
      </c>
      <c r="C74" s="620" t="s">
        <v>579</v>
      </c>
      <c r="D74" s="621" t="s">
        <v>580</v>
      </c>
      <c r="E74" s="620" t="s">
        <v>566</v>
      </c>
      <c r="F74" s="621" t="s">
        <v>567</v>
      </c>
      <c r="G74" s="620" t="s">
        <v>821</v>
      </c>
      <c r="H74" s="620" t="s">
        <v>834</v>
      </c>
      <c r="I74" s="620" t="s">
        <v>834</v>
      </c>
      <c r="J74" s="620" t="s">
        <v>835</v>
      </c>
      <c r="K74" s="620" t="s">
        <v>836</v>
      </c>
      <c r="L74" s="622">
        <v>72.71403047374622</v>
      </c>
      <c r="M74" s="622">
        <v>10</v>
      </c>
      <c r="N74" s="623">
        <v>727.1403047374622</v>
      </c>
    </row>
    <row r="75" spans="1:14" ht="14.4" customHeight="1" x14ac:dyDescent="0.3">
      <c r="A75" s="618" t="s">
        <v>563</v>
      </c>
      <c r="B75" s="619" t="s">
        <v>565</v>
      </c>
      <c r="C75" s="620" t="s">
        <v>579</v>
      </c>
      <c r="D75" s="621" t="s">
        <v>580</v>
      </c>
      <c r="E75" s="620" t="s">
        <v>566</v>
      </c>
      <c r="F75" s="621" t="s">
        <v>567</v>
      </c>
      <c r="G75" s="620" t="s">
        <v>821</v>
      </c>
      <c r="H75" s="620" t="s">
        <v>837</v>
      </c>
      <c r="I75" s="620" t="s">
        <v>838</v>
      </c>
      <c r="J75" s="620" t="s">
        <v>839</v>
      </c>
      <c r="K75" s="620" t="s">
        <v>840</v>
      </c>
      <c r="L75" s="622">
        <v>40.07</v>
      </c>
      <c r="M75" s="622">
        <v>1</v>
      </c>
      <c r="N75" s="623">
        <v>40.07</v>
      </c>
    </row>
    <row r="76" spans="1:14" ht="14.4" customHeight="1" x14ac:dyDescent="0.3">
      <c r="A76" s="618" t="s">
        <v>563</v>
      </c>
      <c r="B76" s="619" t="s">
        <v>565</v>
      </c>
      <c r="C76" s="620" t="s">
        <v>579</v>
      </c>
      <c r="D76" s="621" t="s">
        <v>580</v>
      </c>
      <c r="E76" s="620" t="s">
        <v>566</v>
      </c>
      <c r="F76" s="621" t="s">
        <v>567</v>
      </c>
      <c r="G76" s="620" t="s">
        <v>821</v>
      </c>
      <c r="H76" s="620" t="s">
        <v>841</v>
      </c>
      <c r="I76" s="620" t="s">
        <v>842</v>
      </c>
      <c r="J76" s="620" t="s">
        <v>843</v>
      </c>
      <c r="K76" s="620" t="s">
        <v>844</v>
      </c>
      <c r="L76" s="622">
        <v>54.11</v>
      </c>
      <c r="M76" s="622">
        <v>2</v>
      </c>
      <c r="N76" s="623">
        <v>108.22</v>
      </c>
    </row>
    <row r="77" spans="1:14" ht="14.4" customHeight="1" x14ac:dyDescent="0.3">
      <c r="A77" s="618" t="s">
        <v>563</v>
      </c>
      <c r="B77" s="619" t="s">
        <v>565</v>
      </c>
      <c r="C77" s="620" t="s">
        <v>579</v>
      </c>
      <c r="D77" s="621" t="s">
        <v>580</v>
      </c>
      <c r="E77" s="620" t="s">
        <v>566</v>
      </c>
      <c r="F77" s="621" t="s">
        <v>567</v>
      </c>
      <c r="G77" s="620" t="s">
        <v>821</v>
      </c>
      <c r="H77" s="620" t="s">
        <v>845</v>
      </c>
      <c r="I77" s="620" t="s">
        <v>846</v>
      </c>
      <c r="J77" s="620" t="s">
        <v>847</v>
      </c>
      <c r="K77" s="620" t="s">
        <v>848</v>
      </c>
      <c r="L77" s="622">
        <v>84.520171079185857</v>
      </c>
      <c r="M77" s="622">
        <v>3</v>
      </c>
      <c r="N77" s="623">
        <v>253.56051323755759</v>
      </c>
    </row>
    <row r="78" spans="1:14" ht="14.4" customHeight="1" x14ac:dyDescent="0.3">
      <c r="A78" s="618" t="s">
        <v>563</v>
      </c>
      <c r="B78" s="619" t="s">
        <v>565</v>
      </c>
      <c r="C78" s="620" t="s">
        <v>579</v>
      </c>
      <c r="D78" s="621" t="s">
        <v>580</v>
      </c>
      <c r="E78" s="620" t="s">
        <v>566</v>
      </c>
      <c r="F78" s="621" t="s">
        <v>567</v>
      </c>
      <c r="G78" s="620" t="s">
        <v>821</v>
      </c>
      <c r="H78" s="620" t="s">
        <v>849</v>
      </c>
      <c r="I78" s="620" t="s">
        <v>850</v>
      </c>
      <c r="J78" s="620" t="s">
        <v>851</v>
      </c>
      <c r="K78" s="620" t="s">
        <v>852</v>
      </c>
      <c r="L78" s="622">
        <v>94.513802383760748</v>
      </c>
      <c r="M78" s="622">
        <v>57</v>
      </c>
      <c r="N78" s="623">
        <v>5387.2867358743624</v>
      </c>
    </row>
    <row r="79" spans="1:14" ht="14.4" customHeight="1" x14ac:dyDescent="0.3">
      <c r="A79" s="618" t="s">
        <v>563</v>
      </c>
      <c r="B79" s="619" t="s">
        <v>565</v>
      </c>
      <c r="C79" s="620" t="s">
        <v>579</v>
      </c>
      <c r="D79" s="621" t="s">
        <v>580</v>
      </c>
      <c r="E79" s="620" t="s">
        <v>566</v>
      </c>
      <c r="F79" s="621" t="s">
        <v>567</v>
      </c>
      <c r="G79" s="620" t="s">
        <v>821</v>
      </c>
      <c r="H79" s="620" t="s">
        <v>853</v>
      </c>
      <c r="I79" s="620" t="s">
        <v>854</v>
      </c>
      <c r="J79" s="620" t="s">
        <v>851</v>
      </c>
      <c r="K79" s="620" t="s">
        <v>855</v>
      </c>
      <c r="L79" s="622">
        <v>98.536550920628983</v>
      </c>
      <c r="M79" s="622">
        <v>153</v>
      </c>
      <c r="N79" s="623">
        <v>15076.092290856235</v>
      </c>
    </row>
    <row r="80" spans="1:14" ht="14.4" customHeight="1" x14ac:dyDescent="0.3">
      <c r="A80" s="618" t="s">
        <v>563</v>
      </c>
      <c r="B80" s="619" t="s">
        <v>565</v>
      </c>
      <c r="C80" s="620" t="s">
        <v>579</v>
      </c>
      <c r="D80" s="621" t="s">
        <v>580</v>
      </c>
      <c r="E80" s="620" t="s">
        <v>566</v>
      </c>
      <c r="F80" s="621" t="s">
        <v>567</v>
      </c>
      <c r="G80" s="620" t="s">
        <v>821</v>
      </c>
      <c r="H80" s="620" t="s">
        <v>856</v>
      </c>
      <c r="I80" s="620" t="s">
        <v>857</v>
      </c>
      <c r="J80" s="620" t="s">
        <v>858</v>
      </c>
      <c r="K80" s="620" t="s">
        <v>859</v>
      </c>
      <c r="L80" s="622">
        <v>166.41830869169371</v>
      </c>
      <c r="M80" s="622">
        <v>33</v>
      </c>
      <c r="N80" s="623">
        <v>5491.8041868258924</v>
      </c>
    </row>
    <row r="81" spans="1:14" ht="14.4" customHeight="1" x14ac:dyDescent="0.3">
      <c r="A81" s="618" t="s">
        <v>563</v>
      </c>
      <c r="B81" s="619" t="s">
        <v>565</v>
      </c>
      <c r="C81" s="620" t="s">
        <v>579</v>
      </c>
      <c r="D81" s="621" t="s">
        <v>580</v>
      </c>
      <c r="E81" s="620" t="s">
        <v>566</v>
      </c>
      <c r="F81" s="621" t="s">
        <v>567</v>
      </c>
      <c r="G81" s="620" t="s">
        <v>821</v>
      </c>
      <c r="H81" s="620" t="s">
        <v>860</v>
      </c>
      <c r="I81" s="620" t="s">
        <v>861</v>
      </c>
      <c r="J81" s="620" t="s">
        <v>862</v>
      </c>
      <c r="K81" s="620" t="s">
        <v>863</v>
      </c>
      <c r="L81" s="622">
        <v>63.114444444444445</v>
      </c>
      <c r="M81" s="622">
        <v>18</v>
      </c>
      <c r="N81" s="623">
        <v>1136.06</v>
      </c>
    </row>
    <row r="82" spans="1:14" ht="14.4" customHeight="1" x14ac:dyDescent="0.3">
      <c r="A82" s="618" t="s">
        <v>563</v>
      </c>
      <c r="B82" s="619" t="s">
        <v>565</v>
      </c>
      <c r="C82" s="620" t="s">
        <v>579</v>
      </c>
      <c r="D82" s="621" t="s">
        <v>580</v>
      </c>
      <c r="E82" s="620" t="s">
        <v>566</v>
      </c>
      <c r="F82" s="621" t="s">
        <v>567</v>
      </c>
      <c r="G82" s="620" t="s">
        <v>821</v>
      </c>
      <c r="H82" s="620" t="s">
        <v>864</v>
      </c>
      <c r="I82" s="620" t="s">
        <v>865</v>
      </c>
      <c r="J82" s="620" t="s">
        <v>866</v>
      </c>
      <c r="K82" s="620" t="s">
        <v>867</v>
      </c>
      <c r="L82" s="622">
        <v>65.517807126674583</v>
      </c>
      <c r="M82" s="622">
        <v>37</v>
      </c>
      <c r="N82" s="623">
        <v>2424.1588636869596</v>
      </c>
    </row>
    <row r="83" spans="1:14" ht="14.4" customHeight="1" x14ac:dyDescent="0.3">
      <c r="A83" s="618" t="s">
        <v>563</v>
      </c>
      <c r="B83" s="619" t="s">
        <v>565</v>
      </c>
      <c r="C83" s="620" t="s">
        <v>579</v>
      </c>
      <c r="D83" s="621" t="s">
        <v>580</v>
      </c>
      <c r="E83" s="620" t="s">
        <v>566</v>
      </c>
      <c r="F83" s="621" t="s">
        <v>567</v>
      </c>
      <c r="G83" s="620" t="s">
        <v>821</v>
      </c>
      <c r="H83" s="620" t="s">
        <v>868</v>
      </c>
      <c r="I83" s="620" t="s">
        <v>869</v>
      </c>
      <c r="J83" s="620" t="s">
        <v>870</v>
      </c>
      <c r="K83" s="620" t="s">
        <v>871</v>
      </c>
      <c r="L83" s="622">
        <v>60.147234297270337</v>
      </c>
      <c r="M83" s="622">
        <v>33</v>
      </c>
      <c r="N83" s="623">
        <v>1984.8587318099212</v>
      </c>
    </row>
    <row r="84" spans="1:14" ht="14.4" customHeight="1" x14ac:dyDescent="0.3">
      <c r="A84" s="618" t="s">
        <v>563</v>
      </c>
      <c r="B84" s="619" t="s">
        <v>565</v>
      </c>
      <c r="C84" s="620" t="s">
        <v>579</v>
      </c>
      <c r="D84" s="621" t="s">
        <v>580</v>
      </c>
      <c r="E84" s="620" t="s">
        <v>566</v>
      </c>
      <c r="F84" s="621" t="s">
        <v>567</v>
      </c>
      <c r="G84" s="620" t="s">
        <v>821</v>
      </c>
      <c r="H84" s="620" t="s">
        <v>872</v>
      </c>
      <c r="I84" s="620" t="s">
        <v>873</v>
      </c>
      <c r="J84" s="620" t="s">
        <v>874</v>
      </c>
      <c r="K84" s="620" t="s">
        <v>875</v>
      </c>
      <c r="L84" s="622">
        <v>55.686499467505229</v>
      </c>
      <c r="M84" s="622">
        <v>58</v>
      </c>
      <c r="N84" s="623">
        <v>3229.8169691153034</v>
      </c>
    </row>
    <row r="85" spans="1:14" ht="14.4" customHeight="1" x14ac:dyDescent="0.3">
      <c r="A85" s="618" t="s">
        <v>563</v>
      </c>
      <c r="B85" s="619" t="s">
        <v>565</v>
      </c>
      <c r="C85" s="620" t="s">
        <v>579</v>
      </c>
      <c r="D85" s="621" t="s">
        <v>580</v>
      </c>
      <c r="E85" s="620" t="s">
        <v>566</v>
      </c>
      <c r="F85" s="621" t="s">
        <v>567</v>
      </c>
      <c r="G85" s="620" t="s">
        <v>821</v>
      </c>
      <c r="H85" s="620" t="s">
        <v>876</v>
      </c>
      <c r="I85" s="620" t="s">
        <v>877</v>
      </c>
      <c r="J85" s="620" t="s">
        <v>878</v>
      </c>
      <c r="K85" s="620" t="s">
        <v>875</v>
      </c>
      <c r="L85" s="622">
        <v>88.680199517753607</v>
      </c>
      <c r="M85" s="622">
        <v>9</v>
      </c>
      <c r="N85" s="623">
        <v>798.12179565978249</v>
      </c>
    </row>
    <row r="86" spans="1:14" ht="14.4" customHeight="1" x14ac:dyDescent="0.3">
      <c r="A86" s="618" t="s">
        <v>563</v>
      </c>
      <c r="B86" s="619" t="s">
        <v>565</v>
      </c>
      <c r="C86" s="620" t="s">
        <v>579</v>
      </c>
      <c r="D86" s="621" t="s">
        <v>580</v>
      </c>
      <c r="E86" s="620" t="s">
        <v>566</v>
      </c>
      <c r="F86" s="621" t="s">
        <v>567</v>
      </c>
      <c r="G86" s="620" t="s">
        <v>821</v>
      </c>
      <c r="H86" s="620" t="s">
        <v>879</v>
      </c>
      <c r="I86" s="620" t="s">
        <v>880</v>
      </c>
      <c r="J86" s="620" t="s">
        <v>870</v>
      </c>
      <c r="K86" s="620" t="s">
        <v>881</v>
      </c>
      <c r="L86" s="622">
        <v>65.113119666989391</v>
      </c>
      <c r="M86" s="622">
        <v>6</v>
      </c>
      <c r="N86" s="623">
        <v>390.67871800193637</v>
      </c>
    </row>
    <row r="87" spans="1:14" ht="14.4" customHeight="1" x14ac:dyDescent="0.3">
      <c r="A87" s="618" t="s">
        <v>563</v>
      </c>
      <c r="B87" s="619" t="s">
        <v>565</v>
      </c>
      <c r="C87" s="620" t="s">
        <v>579</v>
      </c>
      <c r="D87" s="621" t="s">
        <v>580</v>
      </c>
      <c r="E87" s="620" t="s">
        <v>566</v>
      </c>
      <c r="F87" s="621" t="s">
        <v>567</v>
      </c>
      <c r="G87" s="620" t="s">
        <v>821</v>
      </c>
      <c r="H87" s="620" t="s">
        <v>882</v>
      </c>
      <c r="I87" s="620" t="s">
        <v>883</v>
      </c>
      <c r="J87" s="620" t="s">
        <v>884</v>
      </c>
      <c r="K87" s="620" t="s">
        <v>885</v>
      </c>
      <c r="L87" s="622">
        <v>78.579705475443006</v>
      </c>
      <c r="M87" s="622">
        <v>44</v>
      </c>
      <c r="N87" s="623">
        <v>3457.5070409194923</v>
      </c>
    </row>
    <row r="88" spans="1:14" ht="14.4" customHeight="1" x14ac:dyDescent="0.3">
      <c r="A88" s="618" t="s">
        <v>563</v>
      </c>
      <c r="B88" s="619" t="s">
        <v>565</v>
      </c>
      <c r="C88" s="620" t="s">
        <v>579</v>
      </c>
      <c r="D88" s="621" t="s">
        <v>580</v>
      </c>
      <c r="E88" s="620" t="s">
        <v>566</v>
      </c>
      <c r="F88" s="621" t="s">
        <v>567</v>
      </c>
      <c r="G88" s="620" t="s">
        <v>821</v>
      </c>
      <c r="H88" s="620" t="s">
        <v>886</v>
      </c>
      <c r="I88" s="620" t="s">
        <v>887</v>
      </c>
      <c r="J88" s="620" t="s">
        <v>888</v>
      </c>
      <c r="K88" s="620" t="s">
        <v>889</v>
      </c>
      <c r="L88" s="622">
        <v>137.1</v>
      </c>
      <c r="M88" s="622">
        <v>1</v>
      </c>
      <c r="N88" s="623">
        <v>137.1</v>
      </c>
    </row>
    <row r="89" spans="1:14" ht="14.4" customHeight="1" x14ac:dyDescent="0.3">
      <c r="A89" s="618" t="s">
        <v>563</v>
      </c>
      <c r="B89" s="619" t="s">
        <v>565</v>
      </c>
      <c r="C89" s="620" t="s">
        <v>579</v>
      </c>
      <c r="D89" s="621" t="s">
        <v>580</v>
      </c>
      <c r="E89" s="620" t="s">
        <v>566</v>
      </c>
      <c r="F89" s="621" t="s">
        <v>567</v>
      </c>
      <c r="G89" s="620" t="s">
        <v>821</v>
      </c>
      <c r="H89" s="620" t="s">
        <v>890</v>
      </c>
      <c r="I89" s="620" t="s">
        <v>891</v>
      </c>
      <c r="J89" s="620" t="s">
        <v>892</v>
      </c>
      <c r="K89" s="620" t="s">
        <v>893</v>
      </c>
      <c r="L89" s="622">
        <v>66.600390805211077</v>
      </c>
      <c r="M89" s="622">
        <v>53</v>
      </c>
      <c r="N89" s="623">
        <v>3529.8207126761872</v>
      </c>
    </row>
    <row r="90" spans="1:14" ht="14.4" customHeight="1" x14ac:dyDescent="0.3">
      <c r="A90" s="618" t="s">
        <v>563</v>
      </c>
      <c r="B90" s="619" t="s">
        <v>565</v>
      </c>
      <c r="C90" s="620" t="s">
        <v>579</v>
      </c>
      <c r="D90" s="621" t="s">
        <v>580</v>
      </c>
      <c r="E90" s="620" t="s">
        <v>566</v>
      </c>
      <c r="F90" s="621" t="s">
        <v>567</v>
      </c>
      <c r="G90" s="620" t="s">
        <v>821</v>
      </c>
      <c r="H90" s="620" t="s">
        <v>894</v>
      </c>
      <c r="I90" s="620" t="s">
        <v>895</v>
      </c>
      <c r="J90" s="620" t="s">
        <v>896</v>
      </c>
      <c r="K90" s="620" t="s">
        <v>897</v>
      </c>
      <c r="L90" s="622">
        <v>27.364579793086406</v>
      </c>
      <c r="M90" s="622">
        <v>39</v>
      </c>
      <c r="N90" s="623">
        <v>1067.2186119303699</v>
      </c>
    </row>
    <row r="91" spans="1:14" ht="14.4" customHeight="1" x14ac:dyDescent="0.3">
      <c r="A91" s="618" t="s">
        <v>563</v>
      </c>
      <c r="B91" s="619" t="s">
        <v>565</v>
      </c>
      <c r="C91" s="620" t="s">
        <v>579</v>
      </c>
      <c r="D91" s="621" t="s">
        <v>580</v>
      </c>
      <c r="E91" s="620" t="s">
        <v>566</v>
      </c>
      <c r="F91" s="621" t="s">
        <v>567</v>
      </c>
      <c r="G91" s="620" t="s">
        <v>821</v>
      </c>
      <c r="H91" s="620" t="s">
        <v>898</v>
      </c>
      <c r="I91" s="620" t="s">
        <v>899</v>
      </c>
      <c r="J91" s="620" t="s">
        <v>900</v>
      </c>
      <c r="K91" s="620" t="s">
        <v>844</v>
      </c>
      <c r="L91" s="622">
        <v>42.041568382548455</v>
      </c>
      <c r="M91" s="622">
        <v>25</v>
      </c>
      <c r="N91" s="623">
        <v>1051.0392095637114</v>
      </c>
    </row>
    <row r="92" spans="1:14" ht="14.4" customHeight="1" x14ac:dyDescent="0.3">
      <c r="A92" s="618" t="s">
        <v>563</v>
      </c>
      <c r="B92" s="619" t="s">
        <v>565</v>
      </c>
      <c r="C92" s="620" t="s">
        <v>579</v>
      </c>
      <c r="D92" s="621" t="s">
        <v>580</v>
      </c>
      <c r="E92" s="620" t="s">
        <v>566</v>
      </c>
      <c r="F92" s="621" t="s">
        <v>567</v>
      </c>
      <c r="G92" s="620" t="s">
        <v>821</v>
      </c>
      <c r="H92" s="620" t="s">
        <v>901</v>
      </c>
      <c r="I92" s="620" t="s">
        <v>902</v>
      </c>
      <c r="J92" s="620" t="s">
        <v>900</v>
      </c>
      <c r="K92" s="620" t="s">
        <v>903</v>
      </c>
      <c r="L92" s="622">
        <v>81.222341985052836</v>
      </c>
      <c r="M92" s="622">
        <v>26</v>
      </c>
      <c r="N92" s="623">
        <v>2111.7808916113736</v>
      </c>
    </row>
    <row r="93" spans="1:14" ht="14.4" customHeight="1" x14ac:dyDescent="0.3">
      <c r="A93" s="618" t="s">
        <v>563</v>
      </c>
      <c r="B93" s="619" t="s">
        <v>565</v>
      </c>
      <c r="C93" s="620" t="s">
        <v>579</v>
      </c>
      <c r="D93" s="621" t="s">
        <v>580</v>
      </c>
      <c r="E93" s="620" t="s">
        <v>566</v>
      </c>
      <c r="F93" s="621" t="s">
        <v>567</v>
      </c>
      <c r="G93" s="620" t="s">
        <v>821</v>
      </c>
      <c r="H93" s="620" t="s">
        <v>904</v>
      </c>
      <c r="I93" s="620" t="s">
        <v>905</v>
      </c>
      <c r="J93" s="620" t="s">
        <v>906</v>
      </c>
      <c r="K93" s="620" t="s">
        <v>907</v>
      </c>
      <c r="L93" s="622">
        <v>60.940045743465198</v>
      </c>
      <c r="M93" s="622">
        <v>6</v>
      </c>
      <c r="N93" s="623">
        <v>365.6402744607912</v>
      </c>
    </row>
    <row r="94" spans="1:14" ht="14.4" customHeight="1" x14ac:dyDescent="0.3">
      <c r="A94" s="618" t="s">
        <v>563</v>
      </c>
      <c r="B94" s="619" t="s">
        <v>565</v>
      </c>
      <c r="C94" s="620" t="s">
        <v>579</v>
      </c>
      <c r="D94" s="621" t="s">
        <v>580</v>
      </c>
      <c r="E94" s="620" t="s">
        <v>566</v>
      </c>
      <c r="F94" s="621" t="s">
        <v>567</v>
      </c>
      <c r="G94" s="620" t="s">
        <v>821</v>
      </c>
      <c r="H94" s="620" t="s">
        <v>908</v>
      </c>
      <c r="I94" s="620" t="s">
        <v>909</v>
      </c>
      <c r="J94" s="620" t="s">
        <v>910</v>
      </c>
      <c r="K94" s="620" t="s">
        <v>911</v>
      </c>
      <c r="L94" s="622">
        <v>121.17887963834069</v>
      </c>
      <c r="M94" s="622">
        <v>198</v>
      </c>
      <c r="N94" s="623">
        <v>23993.418168391458</v>
      </c>
    </row>
    <row r="95" spans="1:14" ht="14.4" customHeight="1" x14ac:dyDescent="0.3">
      <c r="A95" s="618" t="s">
        <v>563</v>
      </c>
      <c r="B95" s="619" t="s">
        <v>565</v>
      </c>
      <c r="C95" s="620" t="s">
        <v>579</v>
      </c>
      <c r="D95" s="621" t="s">
        <v>580</v>
      </c>
      <c r="E95" s="620" t="s">
        <v>566</v>
      </c>
      <c r="F95" s="621" t="s">
        <v>567</v>
      </c>
      <c r="G95" s="620" t="s">
        <v>821</v>
      </c>
      <c r="H95" s="620" t="s">
        <v>912</v>
      </c>
      <c r="I95" s="620" t="s">
        <v>913</v>
      </c>
      <c r="J95" s="620" t="s">
        <v>914</v>
      </c>
      <c r="K95" s="620" t="s">
        <v>915</v>
      </c>
      <c r="L95" s="622">
        <v>38.270000000000003</v>
      </c>
      <c r="M95" s="622">
        <v>1</v>
      </c>
      <c r="N95" s="623">
        <v>38.270000000000003</v>
      </c>
    </row>
    <row r="96" spans="1:14" ht="14.4" customHeight="1" x14ac:dyDescent="0.3">
      <c r="A96" s="618" t="s">
        <v>563</v>
      </c>
      <c r="B96" s="619" t="s">
        <v>565</v>
      </c>
      <c r="C96" s="620" t="s">
        <v>579</v>
      </c>
      <c r="D96" s="621" t="s">
        <v>580</v>
      </c>
      <c r="E96" s="620" t="s">
        <v>566</v>
      </c>
      <c r="F96" s="621" t="s">
        <v>567</v>
      </c>
      <c r="G96" s="620" t="s">
        <v>821</v>
      </c>
      <c r="H96" s="620" t="s">
        <v>916</v>
      </c>
      <c r="I96" s="620" t="s">
        <v>917</v>
      </c>
      <c r="J96" s="620" t="s">
        <v>914</v>
      </c>
      <c r="K96" s="620" t="s">
        <v>918</v>
      </c>
      <c r="L96" s="622">
        <v>55.49</v>
      </c>
      <c r="M96" s="622">
        <v>1</v>
      </c>
      <c r="N96" s="623">
        <v>55.49</v>
      </c>
    </row>
    <row r="97" spans="1:14" ht="14.4" customHeight="1" x14ac:dyDescent="0.3">
      <c r="A97" s="618" t="s">
        <v>563</v>
      </c>
      <c r="B97" s="619" t="s">
        <v>565</v>
      </c>
      <c r="C97" s="620" t="s">
        <v>579</v>
      </c>
      <c r="D97" s="621" t="s">
        <v>580</v>
      </c>
      <c r="E97" s="620" t="s">
        <v>566</v>
      </c>
      <c r="F97" s="621" t="s">
        <v>567</v>
      </c>
      <c r="G97" s="620" t="s">
        <v>821</v>
      </c>
      <c r="H97" s="620" t="s">
        <v>919</v>
      </c>
      <c r="I97" s="620" t="s">
        <v>920</v>
      </c>
      <c r="J97" s="620" t="s">
        <v>921</v>
      </c>
      <c r="K97" s="620" t="s">
        <v>922</v>
      </c>
      <c r="L97" s="622">
        <v>176.31</v>
      </c>
      <c r="M97" s="622">
        <v>4</v>
      </c>
      <c r="N97" s="623">
        <v>705.24</v>
      </c>
    </row>
    <row r="98" spans="1:14" ht="14.4" customHeight="1" x14ac:dyDescent="0.3">
      <c r="A98" s="618" t="s">
        <v>563</v>
      </c>
      <c r="B98" s="619" t="s">
        <v>565</v>
      </c>
      <c r="C98" s="620" t="s">
        <v>579</v>
      </c>
      <c r="D98" s="621" t="s">
        <v>580</v>
      </c>
      <c r="E98" s="620" t="s">
        <v>566</v>
      </c>
      <c r="F98" s="621" t="s">
        <v>567</v>
      </c>
      <c r="G98" s="620" t="s">
        <v>821</v>
      </c>
      <c r="H98" s="620" t="s">
        <v>923</v>
      </c>
      <c r="I98" s="620" t="s">
        <v>924</v>
      </c>
      <c r="J98" s="620" t="s">
        <v>925</v>
      </c>
      <c r="K98" s="620" t="s">
        <v>926</v>
      </c>
      <c r="L98" s="622">
        <v>49.77</v>
      </c>
      <c r="M98" s="622">
        <v>1</v>
      </c>
      <c r="N98" s="623">
        <v>49.77</v>
      </c>
    </row>
    <row r="99" spans="1:14" ht="14.4" customHeight="1" x14ac:dyDescent="0.3">
      <c r="A99" s="618" t="s">
        <v>563</v>
      </c>
      <c r="B99" s="619" t="s">
        <v>565</v>
      </c>
      <c r="C99" s="620" t="s">
        <v>579</v>
      </c>
      <c r="D99" s="621" t="s">
        <v>580</v>
      </c>
      <c r="E99" s="620" t="s">
        <v>566</v>
      </c>
      <c r="F99" s="621" t="s">
        <v>567</v>
      </c>
      <c r="G99" s="620" t="s">
        <v>821</v>
      </c>
      <c r="H99" s="620" t="s">
        <v>927</v>
      </c>
      <c r="I99" s="620" t="s">
        <v>928</v>
      </c>
      <c r="J99" s="620" t="s">
        <v>929</v>
      </c>
      <c r="K99" s="620" t="s">
        <v>930</v>
      </c>
      <c r="L99" s="622">
        <v>37.26</v>
      </c>
      <c r="M99" s="622">
        <v>1</v>
      </c>
      <c r="N99" s="623">
        <v>37.26</v>
      </c>
    </row>
    <row r="100" spans="1:14" ht="14.4" customHeight="1" x14ac:dyDescent="0.3">
      <c r="A100" s="618" t="s">
        <v>563</v>
      </c>
      <c r="B100" s="619" t="s">
        <v>565</v>
      </c>
      <c r="C100" s="620" t="s">
        <v>579</v>
      </c>
      <c r="D100" s="621" t="s">
        <v>580</v>
      </c>
      <c r="E100" s="620" t="s">
        <v>566</v>
      </c>
      <c r="F100" s="621" t="s">
        <v>567</v>
      </c>
      <c r="G100" s="620" t="s">
        <v>821</v>
      </c>
      <c r="H100" s="620" t="s">
        <v>931</v>
      </c>
      <c r="I100" s="620" t="s">
        <v>932</v>
      </c>
      <c r="J100" s="620" t="s">
        <v>933</v>
      </c>
      <c r="K100" s="620" t="s">
        <v>840</v>
      </c>
      <c r="L100" s="622">
        <v>40.26428571428572</v>
      </c>
      <c r="M100" s="622">
        <v>7</v>
      </c>
      <c r="N100" s="623">
        <v>281.85000000000002</v>
      </c>
    </row>
    <row r="101" spans="1:14" ht="14.4" customHeight="1" x14ac:dyDescent="0.3">
      <c r="A101" s="618" t="s">
        <v>563</v>
      </c>
      <c r="B101" s="619" t="s">
        <v>565</v>
      </c>
      <c r="C101" s="620" t="s">
        <v>579</v>
      </c>
      <c r="D101" s="621" t="s">
        <v>580</v>
      </c>
      <c r="E101" s="620" t="s">
        <v>566</v>
      </c>
      <c r="F101" s="621" t="s">
        <v>567</v>
      </c>
      <c r="G101" s="620" t="s">
        <v>821</v>
      </c>
      <c r="H101" s="620" t="s">
        <v>934</v>
      </c>
      <c r="I101" s="620" t="s">
        <v>935</v>
      </c>
      <c r="J101" s="620" t="s">
        <v>936</v>
      </c>
      <c r="K101" s="620" t="s">
        <v>875</v>
      </c>
      <c r="L101" s="622">
        <v>67.439170456052167</v>
      </c>
      <c r="M101" s="622">
        <v>175</v>
      </c>
      <c r="N101" s="623">
        <v>11801.854829809128</v>
      </c>
    </row>
    <row r="102" spans="1:14" ht="14.4" customHeight="1" x14ac:dyDescent="0.3">
      <c r="A102" s="618" t="s">
        <v>563</v>
      </c>
      <c r="B102" s="619" t="s">
        <v>565</v>
      </c>
      <c r="C102" s="620" t="s">
        <v>579</v>
      </c>
      <c r="D102" s="621" t="s">
        <v>580</v>
      </c>
      <c r="E102" s="620" t="s">
        <v>566</v>
      </c>
      <c r="F102" s="621" t="s">
        <v>567</v>
      </c>
      <c r="G102" s="620" t="s">
        <v>821</v>
      </c>
      <c r="H102" s="620" t="s">
        <v>937</v>
      </c>
      <c r="I102" s="620" t="s">
        <v>938</v>
      </c>
      <c r="J102" s="620" t="s">
        <v>939</v>
      </c>
      <c r="K102" s="620" t="s">
        <v>940</v>
      </c>
      <c r="L102" s="622">
        <v>59.377744986097873</v>
      </c>
      <c r="M102" s="622">
        <v>27</v>
      </c>
      <c r="N102" s="623">
        <v>1603.1991146246426</v>
      </c>
    </row>
    <row r="103" spans="1:14" ht="14.4" customHeight="1" x14ac:dyDescent="0.3">
      <c r="A103" s="618" t="s">
        <v>563</v>
      </c>
      <c r="B103" s="619" t="s">
        <v>565</v>
      </c>
      <c r="C103" s="620" t="s">
        <v>579</v>
      </c>
      <c r="D103" s="621" t="s">
        <v>580</v>
      </c>
      <c r="E103" s="620" t="s">
        <v>566</v>
      </c>
      <c r="F103" s="621" t="s">
        <v>567</v>
      </c>
      <c r="G103" s="620" t="s">
        <v>821</v>
      </c>
      <c r="H103" s="620" t="s">
        <v>941</v>
      </c>
      <c r="I103" s="620" t="s">
        <v>942</v>
      </c>
      <c r="J103" s="620" t="s">
        <v>943</v>
      </c>
      <c r="K103" s="620" t="s">
        <v>944</v>
      </c>
      <c r="L103" s="622">
        <v>29.889810567110398</v>
      </c>
      <c r="M103" s="622">
        <v>1</v>
      </c>
      <c r="N103" s="623">
        <v>29.889810567110398</v>
      </c>
    </row>
    <row r="104" spans="1:14" ht="14.4" customHeight="1" x14ac:dyDescent="0.3">
      <c r="A104" s="618" t="s">
        <v>563</v>
      </c>
      <c r="B104" s="619" t="s">
        <v>565</v>
      </c>
      <c r="C104" s="620" t="s">
        <v>579</v>
      </c>
      <c r="D104" s="621" t="s">
        <v>580</v>
      </c>
      <c r="E104" s="620" t="s">
        <v>566</v>
      </c>
      <c r="F104" s="621" t="s">
        <v>567</v>
      </c>
      <c r="G104" s="620" t="s">
        <v>821</v>
      </c>
      <c r="H104" s="620" t="s">
        <v>945</v>
      </c>
      <c r="I104" s="620" t="s">
        <v>946</v>
      </c>
      <c r="J104" s="620" t="s">
        <v>947</v>
      </c>
      <c r="K104" s="620" t="s">
        <v>948</v>
      </c>
      <c r="L104" s="622">
        <v>60.35</v>
      </c>
      <c r="M104" s="622">
        <v>6</v>
      </c>
      <c r="N104" s="623">
        <v>362.1</v>
      </c>
    </row>
    <row r="105" spans="1:14" ht="14.4" customHeight="1" x14ac:dyDescent="0.3">
      <c r="A105" s="618" t="s">
        <v>563</v>
      </c>
      <c r="B105" s="619" t="s">
        <v>565</v>
      </c>
      <c r="C105" s="620" t="s">
        <v>579</v>
      </c>
      <c r="D105" s="621" t="s">
        <v>580</v>
      </c>
      <c r="E105" s="620" t="s">
        <v>566</v>
      </c>
      <c r="F105" s="621" t="s">
        <v>567</v>
      </c>
      <c r="G105" s="620" t="s">
        <v>821</v>
      </c>
      <c r="H105" s="620" t="s">
        <v>949</v>
      </c>
      <c r="I105" s="620" t="s">
        <v>950</v>
      </c>
      <c r="J105" s="620" t="s">
        <v>951</v>
      </c>
      <c r="K105" s="620" t="s">
        <v>952</v>
      </c>
      <c r="L105" s="622">
        <v>113.12002530150234</v>
      </c>
      <c r="M105" s="622">
        <v>9</v>
      </c>
      <c r="N105" s="623">
        <v>1018.080227713521</v>
      </c>
    </row>
    <row r="106" spans="1:14" ht="14.4" customHeight="1" x14ac:dyDescent="0.3">
      <c r="A106" s="618" t="s">
        <v>563</v>
      </c>
      <c r="B106" s="619" t="s">
        <v>565</v>
      </c>
      <c r="C106" s="620" t="s">
        <v>579</v>
      </c>
      <c r="D106" s="621" t="s">
        <v>580</v>
      </c>
      <c r="E106" s="620" t="s">
        <v>566</v>
      </c>
      <c r="F106" s="621" t="s">
        <v>567</v>
      </c>
      <c r="G106" s="620" t="s">
        <v>821</v>
      </c>
      <c r="H106" s="620" t="s">
        <v>953</v>
      </c>
      <c r="I106" s="620" t="s">
        <v>954</v>
      </c>
      <c r="J106" s="620" t="s">
        <v>955</v>
      </c>
      <c r="K106" s="620" t="s">
        <v>956</v>
      </c>
      <c r="L106" s="622">
        <v>119.521823950189</v>
      </c>
      <c r="M106" s="622">
        <v>1</v>
      </c>
      <c r="N106" s="623">
        <v>119.521823950189</v>
      </c>
    </row>
    <row r="107" spans="1:14" ht="14.4" customHeight="1" x14ac:dyDescent="0.3">
      <c r="A107" s="618" t="s">
        <v>563</v>
      </c>
      <c r="B107" s="619" t="s">
        <v>565</v>
      </c>
      <c r="C107" s="620" t="s">
        <v>579</v>
      </c>
      <c r="D107" s="621" t="s">
        <v>580</v>
      </c>
      <c r="E107" s="620" t="s">
        <v>566</v>
      </c>
      <c r="F107" s="621" t="s">
        <v>567</v>
      </c>
      <c r="G107" s="620" t="s">
        <v>821</v>
      </c>
      <c r="H107" s="620" t="s">
        <v>957</v>
      </c>
      <c r="I107" s="620" t="s">
        <v>958</v>
      </c>
      <c r="J107" s="620" t="s">
        <v>959</v>
      </c>
      <c r="K107" s="620" t="s">
        <v>960</v>
      </c>
      <c r="L107" s="622">
        <v>43.75090909090909</v>
      </c>
      <c r="M107" s="622">
        <v>11</v>
      </c>
      <c r="N107" s="623">
        <v>481.26</v>
      </c>
    </row>
    <row r="108" spans="1:14" ht="14.4" customHeight="1" x14ac:dyDescent="0.3">
      <c r="A108" s="618" t="s">
        <v>563</v>
      </c>
      <c r="B108" s="619" t="s">
        <v>565</v>
      </c>
      <c r="C108" s="620" t="s">
        <v>579</v>
      </c>
      <c r="D108" s="621" t="s">
        <v>580</v>
      </c>
      <c r="E108" s="620" t="s">
        <v>566</v>
      </c>
      <c r="F108" s="621" t="s">
        <v>567</v>
      </c>
      <c r="G108" s="620" t="s">
        <v>821</v>
      </c>
      <c r="H108" s="620" t="s">
        <v>961</v>
      </c>
      <c r="I108" s="620" t="s">
        <v>962</v>
      </c>
      <c r="J108" s="620" t="s">
        <v>963</v>
      </c>
      <c r="K108" s="620" t="s">
        <v>964</v>
      </c>
      <c r="L108" s="622">
        <v>63.598514360902129</v>
      </c>
      <c r="M108" s="622">
        <v>27</v>
      </c>
      <c r="N108" s="623">
        <v>1717.1598877443575</v>
      </c>
    </row>
    <row r="109" spans="1:14" ht="14.4" customHeight="1" x14ac:dyDescent="0.3">
      <c r="A109" s="618" t="s">
        <v>563</v>
      </c>
      <c r="B109" s="619" t="s">
        <v>565</v>
      </c>
      <c r="C109" s="620" t="s">
        <v>579</v>
      </c>
      <c r="D109" s="621" t="s">
        <v>580</v>
      </c>
      <c r="E109" s="620" t="s">
        <v>566</v>
      </c>
      <c r="F109" s="621" t="s">
        <v>567</v>
      </c>
      <c r="G109" s="620" t="s">
        <v>821</v>
      </c>
      <c r="H109" s="620" t="s">
        <v>965</v>
      </c>
      <c r="I109" s="620" t="s">
        <v>966</v>
      </c>
      <c r="J109" s="620" t="s">
        <v>967</v>
      </c>
      <c r="K109" s="620" t="s">
        <v>968</v>
      </c>
      <c r="L109" s="622">
        <v>100.47454313988997</v>
      </c>
      <c r="M109" s="622">
        <v>25</v>
      </c>
      <c r="N109" s="623">
        <v>2511.8635784972494</v>
      </c>
    </row>
    <row r="110" spans="1:14" ht="14.4" customHeight="1" x14ac:dyDescent="0.3">
      <c r="A110" s="618" t="s">
        <v>563</v>
      </c>
      <c r="B110" s="619" t="s">
        <v>565</v>
      </c>
      <c r="C110" s="620" t="s">
        <v>579</v>
      </c>
      <c r="D110" s="621" t="s">
        <v>580</v>
      </c>
      <c r="E110" s="620" t="s">
        <v>566</v>
      </c>
      <c r="F110" s="621" t="s">
        <v>567</v>
      </c>
      <c r="G110" s="620" t="s">
        <v>821</v>
      </c>
      <c r="H110" s="620" t="s">
        <v>969</v>
      </c>
      <c r="I110" s="620" t="s">
        <v>970</v>
      </c>
      <c r="J110" s="620" t="s">
        <v>971</v>
      </c>
      <c r="K110" s="620" t="s">
        <v>972</v>
      </c>
      <c r="L110" s="622">
        <v>267.44879914286264</v>
      </c>
      <c r="M110" s="622">
        <v>68</v>
      </c>
      <c r="N110" s="623">
        <v>18186.518341714658</v>
      </c>
    </row>
    <row r="111" spans="1:14" ht="14.4" customHeight="1" x14ac:dyDescent="0.3">
      <c r="A111" s="618" t="s">
        <v>563</v>
      </c>
      <c r="B111" s="619" t="s">
        <v>565</v>
      </c>
      <c r="C111" s="620" t="s">
        <v>579</v>
      </c>
      <c r="D111" s="621" t="s">
        <v>580</v>
      </c>
      <c r="E111" s="620" t="s">
        <v>566</v>
      </c>
      <c r="F111" s="621" t="s">
        <v>567</v>
      </c>
      <c r="G111" s="620" t="s">
        <v>821</v>
      </c>
      <c r="H111" s="620" t="s">
        <v>973</v>
      </c>
      <c r="I111" s="620" t="s">
        <v>974</v>
      </c>
      <c r="J111" s="620" t="s">
        <v>975</v>
      </c>
      <c r="K111" s="620" t="s">
        <v>976</v>
      </c>
      <c r="L111" s="622">
        <v>151.195740638373</v>
      </c>
      <c r="M111" s="622">
        <v>12</v>
      </c>
      <c r="N111" s="623">
        <v>1814.3488876604758</v>
      </c>
    </row>
    <row r="112" spans="1:14" ht="14.4" customHeight="1" x14ac:dyDescent="0.3">
      <c r="A112" s="618" t="s">
        <v>563</v>
      </c>
      <c r="B112" s="619" t="s">
        <v>565</v>
      </c>
      <c r="C112" s="620" t="s">
        <v>579</v>
      </c>
      <c r="D112" s="621" t="s">
        <v>580</v>
      </c>
      <c r="E112" s="620" t="s">
        <v>566</v>
      </c>
      <c r="F112" s="621" t="s">
        <v>567</v>
      </c>
      <c r="G112" s="620" t="s">
        <v>821</v>
      </c>
      <c r="H112" s="620" t="s">
        <v>977</v>
      </c>
      <c r="I112" s="620" t="s">
        <v>978</v>
      </c>
      <c r="J112" s="620" t="s">
        <v>979</v>
      </c>
      <c r="K112" s="620" t="s">
        <v>980</v>
      </c>
      <c r="L112" s="622">
        <v>75.05</v>
      </c>
      <c r="M112" s="622">
        <v>1</v>
      </c>
      <c r="N112" s="623">
        <v>75.05</v>
      </c>
    </row>
    <row r="113" spans="1:14" ht="14.4" customHeight="1" x14ac:dyDescent="0.3">
      <c r="A113" s="618" t="s">
        <v>563</v>
      </c>
      <c r="B113" s="619" t="s">
        <v>565</v>
      </c>
      <c r="C113" s="620" t="s">
        <v>579</v>
      </c>
      <c r="D113" s="621" t="s">
        <v>580</v>
      </c>
      <c r="E113" s="620" t="s">
        <v>566</v>
      </c>
      <c r="F113" s="621" t="s">
        <v>567</v>
      </c>
      <c r="G113" s="620" t="s">
        <v>821</v>
      </c>
      <c r="H113" s="620" t="s">
        <v>981</v>
      </c>
      <c r="I113" s="620" t="s">
        <v>982</v>
      </c>
      <c r="J113" s="620" t="s">
        <v>983</v>
      </c>
      <c r="K113" s="620" t="s">
        <v>984</v>
      </c>
      <c r="L113" s="622">
        <v>600.73630875045444</v>
      </c>
      <c r="M113" s="622">
        <v>3</v>
      </c>
      <c r="N113" s="623">
        <v>1802.2089262513632</v>
      </c>
    </row>
    <row r="114" spans="1:14" ht="14.4" customHeight="1" x14ac:dyDescent="0.3">
      <c r="A114" s="618" t="s">
        <v>563</v>
      </c>
      <c r="B114" s="619" t="s">
        <v>565</v>
      </c>
      <c r="C114" s="620" t="s">
        <v>579</v>
      </c>
      <c r="D114" s="621" t="s">
        <v>580</v>
      </c>
      <c r="E114" s="620" t="s">
        <v>566</v>
      </c>
      <c r="F114" s="621" t="s">
        <v>567</v>
      </c>
      <c r="G114" s="620" t="s">
        <v>821</v>
      </c>
      <c r="H114" s="620" t="s">
        <v>985</v>
      </c>
      <c r="I114" s="620" t="s">
        <v>986</v>
      </c>
      <c r="J114" s="620" t="s">
        <v>987</v>
      </c>
      <c r="K114" s="620" t="s">
        <v>988</v>
      </c>
      <c r="L114" s="622">
        <v>286.32010498665255</v>
      </c>
      <c r="M114" s="622">
        <v>53</v>
      </c>
      <c r="N114" s="623">
        <v>15174.965564292585</v>
      </c>
    </row>
    <row r="115" spans="1:14" ht="14.4" customHeight="1" x14ac:dyDescent="0.3">
      <c r="A115" s="618" t="s">
        <v>563</v>
      </c>
      <c r="B115" s="619" t="s">
        <v>565</v>
      </c>
      <c r="C115" s="620" t="s">
        <v>579</v>
      </c>
      <c r="D115" s="621" t="s">
        <v>580</v>
      </c>
      <c r="E115" s="620" t="s">
        <v>566</v>
      </c>
      <c r="F115" s="621" t="s">
        <v>567</v>
      </c>
      <c r="G115" s="620" t="s">
        <v>821</v>
      </c>
      <c r="H115" s="620" t="s">
        <v>989</v>
      </c>
      <c r="I115" s="620" t="s">
        <v>990</v>
      </c>
      <c r="J115" s="620" t="s">
        <v>991</v>
      </c>
      <c r="K115" s="620" t="s">
        <v>992</v>
      </c>
      <c r="L115" s="622">
        <v>364.72078764038582</v>
      </c>
      <c r="M115" s="622">
        <v>11</v>
      </c>
      <c r="N115" s="623">
        <v>4011.9286640442442</v>
      </c>
    </row>
    <row r="116" spans="1:14" ht="14.4" customHeight="1" x14ac:dyDescent="0.3">
      <c r="A116" s="618" t="s">
        <v>563</v>
      </c>
      <c r="B116" s="619" t="s">
        <v>565</v>
      </c>
      <c r="C116" s="620" t="s">
        <v>579</v>
      </c>
      <c r="D116" s="621" t="s">
        <v>580</v>
      </c>
      <c r="E116" s="620" t="s">
        <v>566</v>
      </c>
      <c r="F116" s="621" t="s">
        <v>567</v>
      </c>
      <c r="G116" s="620" t="s">
        <v>821</v>
      </c>
      <c r="H116" s="620" t="s">
        <v>993</v>
      </c>
      <c r="I116" s="620" t="s">
        <v>994</v>
      </c>
      <c r="J116" s="620" t="s">
        <v>995</v>
      </c>
      <c r="K116" s="620" t="s">
        <v>996</v>
      </c>
      <c r="L116" s="622">
        <v>115.49</v>
      </c>
      <c r="M116" s="622">
        <v>1</v>
      </c>
      <c r="N116" s="623">
        <v>115.49</v>
      </c>
    </row>
    <row r="117" spans="1:14" ht="14.4" customHeight="1" x14ac:dyDescent="0.3">
      <c r="A117" s="618" t="s">
        <v>563</v>
      </c>
      <c r="B117" s="619" t="s">
        <v>565</v>
      </c>
      <c r="C117" s="620" t="s">
        <v>579</v>
      </c>
      <c r="D117" s="621" t="s">
        <v>580</v>
      </c>
      <c r="E117" s="620" t="s">
        <v>566</v>
      </c>
      <c r="F117" s="621" t="s">
        <v>567</v>
      </c>
      <c r="G117" s="620" t="s">
        <v>821</v>
      </c>
      <c r="H117" s="620" t="s">
        <v>997</v>
      </c>
      <c r="I117" s="620" t="s">
        <v>998</v>
      </c>
      <c r="J117" s="620" t="s">
        <v>999</v>
      </c>
      <c r="K117" s="620" t="s">
        <v>1000</v>
      </c>
      <c r="L117" s="622">
        <v>42.27</v>
      </c>
      <c r="M117" s="622">
        <v>4</v>
      </c>
      <c r="N117" s="623">
        <v>169.08</v>
      </c>
    </row>
    <row r="118" spans="1:14" ht="14.4" customHeight="1" x14ac:dyDescent="0.3">
      <c r="A118" s="618" t="s">
        <v>563</v>
      </c>
      <c r="B118" s="619" t="s">
        <v>565</v>
      </c>
      <c r="C118" s="620" t="s">
        <v>579</v>
      </c>
      <c r="D118" s="621" t="s">
        <v>580</v>
      </c>
      <c r="E118" s="620" t="s">
        <v>566</v>
      </c>
      <c r="F118" s="621" t="s">
        <v>567</v>
      </c>
      <c r="G118" s="620" t="s">
        <v>821</v>
      </c>
      <c r="H118" s="620" t="s">
        <v>1001</v>
      </c>
      <c r="I118" s="620" t="s">
        <v>1002</v>
      </c>
      <c r="J118" s="620" t="s">
        <v>1003</v>
      </c>
      <c r="K118" s="620" t="s">
        <v>1004</v>
      </c>
      <c r="L118" s="622">
        <v>298.97963001569502</v>
      </c>
      <c r="M118" s="622">
        <v>1</v>
      </c>
      <c r="N118" s="623">
        <v>298.97963001569502</v>
      </c>
    </row>
    <row r="119" spans="1:14" ht="14.4" customHeight="1" x14ac:dyDescent="0.3">
      <c r="A119" s="618" t="s">
        <v>563</v>
      </c>
      <c r="B119" s="619" t="s">
        <v>565</v>
      </c>
      <c r="C119" s="620" t="s">
        <v>579</v>
      </c>
      <c r="D119" s="621" t="s">
        <v>580</v>
      </c>
      <c r="E119" s="620" t="s">
        <v>566</v>
      </c>
      <c r="F119" s="621" t="s">
        <v>567</v>
      </c>
      <c r="G119" s="620" t="s">
        <v>821</v>
      </c>
      <c r="H119" s="620" t="s">
        <v>1005</v>
      </c>
      <c r="I119" s="620" t="s">
        <v>1006</v>
      </c>
      <c r="J119" s="620" t="s">
        <v>1007</v>
      </c>
      <c r="K119" s="620" t="s">
        <v>1008</v>
      </c>
      <c r="L119" s="622">
        <v>93.56</v>
      </c>
      <c r="M119" s="622">
        <v>1</v>
      </c>
      <c r="N119" s="623">
        <v>93.56</v>
      </c>
    </row>
    <row r="120" spans="1:14" ht="14.4" customHeight="1" x14ac:dyDescent="0.3">
      <c r="A120" s="618" t="s">
        <v>563</v>
      </c>
      <c r="B120" s="619" t="s">
        <v>565</v>
      </c>
      <c r="C120" s="620" t="s">
        <v>579</v>
      </c>
      <c r="D120" s="621" t="s">
        <v>580</v>
      </c>
      <c r="E120" s="620" t="s">
        <v>566</v>
      </c>
      <c r="F120" s="621" t="s">
        <v>567</v>
      </c>
      <c r="G120" s="620" t="s">
        <v>821</v>
      </c>
      <c r="H120" s="620" t="s">
        <v>1009</v>
      </c>
      <c r="I120" s="620" t="s">
        <v>1010</v>
      </c>
      <c r="J120" s="620" t="s">
        <v>1011</v>
      </c>
      <c r="K120" s="620" t="s">
        <v>1012</v>
      </c>
      <c r="L120" s="622">
        <v>39.154977846724449</v>
      </c>
      <c r="M120" s="622">
        <v>8</v>
      </c>
      <c r="N120" s="623">
        <v>313.23982277379559</v>
      </c>
    </row>
    <row r="121" spans="1:14" ht="14.4" customHeight="1" x14ac:dyDescent="0.3">
      <c r="A121" s="618" t="s">
        <v>563</v>
      </c>
      <c r="B121" s="619" t="s">
        <v>565</v>
      </c>
      <c r="C121" s="620" t="s">
        <v>579</v>
      </c>
      <c r="D121" s="621" t="s">
        <v>580</v>
      </c>
      <c r="E121" s="620" t="s">
        <v>566</v>
      </c>
      <c r="F121" s="621" t="s">
        <v>567</v>
      </c>
      <c r="G121" s="620" t="s">
        <v>821</v>
      </c>
      <c r="H121" s="620" t="s">
        <v>1013</v>
      </c>
      <c r="I121" s="620" t="s">
        <v>1014</v>
      </c>
      <c r="J121" s="620" t="s">
        <v>1015</v>
      </c>
      <c r="K121" s="620" t="s">
        <v>1016</v>
      </c>
      <c r="L121" s="622">
        <v>89.460275255122312</v>
      </c>
      <c r="M121" s="622">
        <v>9</v>
      </c>
      <c r="N121" s="623">
        <v>805.14247729610076</v>
      </c>
    </row>
    <row r="122" spans="1:14" ht="14.4" customHeight="1" x14ac:dyDescent="0.3">
      <c r="A122" s="618" t="s">
        <v>563</v>
      </c>
      <c r="B122" s="619" t="s">
        <v>565</v>
      </c>
      <c r="C122" s="620" t="s">
        <v>579</v>
      </c>
      <c r="D122" s="621" t="s">
        <v>580</v>
      </c>
      <c r="E122" s="620" t="s">
        <v>566</v>
      </c>
      <c r="F122" s="621" t="s">
        <v>567</v>
      </c>
      <c r="G122" s="620" t="s">
        <v>821</v>
      </c>
      <c r="H122" s="620" t="s">
        <v>1017</v>
      </c>
      <c r="I122" s="620" t="s">
        <v>1018</v>
      </c>
      <c r="J122" s="620" t="s">
        <v>1019</v>
      </c>
      <c r="K122" s="620" t="s">
        <v>1020</v>
      </c>
      <c r="L122" s="622">
        <v>196.704595354563</v>
      </c>
      <c r="M122" s="622">
        <v>4</v>
      </c>
      <c r="N122" s="623">
        <v>786.81838141825199</v>
      </c>
    </row>
    <row r="123" spans="1:14" ht="14.4" customHeight="1" x14ac:dyDescent="0.3">
      <c r="A123" s="618" t="s">
        <v>563</v>
      </c>
      <c r="B123" s="619" t="s">
        <v>565</v>
      </c>
      <c r="C123" s="620" t="s">
        <v>579</v>
      </c>
      <c r="D123" s="621" t="s">
        <v>580</v>
      </c>
      <c r="E123" s="620" t="s">
        <v>566</v>
      </c>
      <c r="F123" s="621" t="s">
        <v>567</v>
      </c>
      <c r="G123" s="620" t="s">
        <v>821</v>
      </c>
      <c r="H123" s="620" t="s">
        <v>1021</v>
      </c>
      <c r="I123" s="620" t="s">
        <v>1022</v>
      </c>
      <c r="J123" s="620" t="s">
        <v>1023</v>
      </c>
      <c r="K123" s="620" t="s">
        <v>1024</v>
      </c>
      <c r="L123" s="622">
        <v>104.17</v>
      </c>
      <c r="M123" s="622">
        <v>1</v>
      </c>
      <c r="N123" s="623">
        <v>104.17</v>
      </c>
    </row>
    <row r="124" spans="1:14" ht="14.4" customHeight="1" x14ac:dyDescent="0.3">
      <c r="A124" s="618" t="s">
        <v>563</v>
      </c>
      <c r="B124" s="619" t="s">
        <v>565</v>
      </c>
      <c r="C124" s="620" t="s">
        <v>579</v>
      </c>
      <c r="D124" s="621" t="s">
        <v>580</v>
      </c>
      <c r="E124" s="620" t="s">
        <v>566</v>
      </c>
      <c r="F124" s="621" t="s">
        <v>567</v>
      </c>
      <c r="G124" s="620" t="s">
        <v>821</v>
      </c>
      <c r="H124" s="620" t="s">
        <v>1025</v>
      </c>
      <c r="I124" s="620" t="s">
        <v>1026</v>
      </c>
      <c r="J124" s="620" t="s">
        <v>1027</v>
      </c>
      <c r="K124" s="620" t="s">
        <v>1028</v>
      </c>
      <c r="L124" s="622">
        <v>102.03552951766142</v>
      </c>
      <c r="M124" s="622">
        <v>9</v>
      </c>
      <c r="N124" s="623">
        <v>918.31976565895275</v>
      </c>
    </row>
    <row r="125" spans="1:14" ht="14.4" customHeight="1" x14ac:dyDescent="0.3">
      <c r="A125" s="618" t="s">
        <v>563</v>
      </c>
      <c r="B125" s="619" t="s">
        <v>565</v>
      </c>
      <c r="C125" s="620" t="s">
        <v>579</v>
      </c>
      <c r="D125" s="621" t="s">
        <v>580</v>
      </c>
      <c r="E125" s="620" t="s">
        <v>566</v>
      </c>
      <c r="F125" s="621" t="s">
        <v>567</v>
      </c>
      <c r="G125" s="620" t="s">
        <v>821</v>
      </c>
      <c r="H125" s="620" t="s">
        <v>1029</v>
      </c>
      <c r="I125" s="620" t="s">
        <v>1030</v>
      </c>
      <c r="J125" s="620" t="s">
        <v>1031</v>
      </c>
      <c r="K125" s="620" t="s">
        <v>1032</v>
      </c>
      <c r="L125" s="622">
        <v>411.94</v>
      </c>
      <c r="M125" s="622">
        <v>2</v>
      </c>
      <c r="N125" s="623">
        <v>823.88</v>
      </c>
    </row>
    <row r="126" spans="1:14" ht="14.4" customHeight="1" x14ac:dyDescent="0.3">
      <c r="A126" s="618" t="s">
        <v>563</v>
      </c>
      <c r="B126" s="619" t="s">
        <v>565</v>
      </c>
      <c r="C126" s="620" t="s">
        <v>579</v>
      </c>
      <c r="D126" s="621" t="s">
        <v>580</v>
      </c>
      <c r="E126" s="620" t="s">
        <v>566</v>
      </c>
      <c r="F126" s="621" t="s">
        <v>567</v>
      </c>
      <c r="G126" s="620" t="s">
        <v>821</v>
      </c>
      <c r="H126" s="620" t="s">
        <v>1033</v>
      </c>
      <c r="I126" s="620" t="s">
        <v>1033</v>
      </c>
      <c r="J126" s="620" t="s">
        <v>1034</v>
      </c>
      <c r="K126" s="620" t="s">
        <v>1035</v>
      </c>
      <c r="L126" s="622">
        <v>38.132717513852533</v>
      </c>
      <c r="M126" s="622">
        <v>191</v>
      </c>
      <c r="N126" s="623">
        <v>7283.3490451458338</v>
      </c>
    </row>
    <row r="127" spans="1:14" ht="14.4" customHeight="1" x14ac:dyDescent="0.3">
      <c r="A127" s="618" t="s">
        <v>563</v>
      </c>
      <c r="B127" s="619" t="s">
        <v>565</v>
      </c>
      <c r="C127" s="620" t="s">
        <v>579</v>
      </c>
      <c r="D127" s="621" t="s">
        <v>580</v>
      </c>
      <c r="E127" s="620" t="s">
        <v>566</v>
      </c>
      <c r="F127" s="621" t="s">
        <v>567</v>
      </c>
      <c r="G127" s="620" t="s">
        <v>821</v>
      </c>
      <c r="H127" s="620" t="s">
        <v>1036</v>
      </c>
      <c r="I127" s="620" t="s">
        <v>1037</v>
      </c>
      <c r="J127" s="620" t="s">
        <v>1038</v>
      </c>
      <c r="K127" s="620" t="s">
        <v>1039</v>
      </c>
      <c r="L127" s="622">
        <v>102.20183139105949</v>
      </c>
      <c r="M127" s="622">
        <v>12</v>
      </c>
      <c r="N127" s="623">
        <v>1226.4219766927138</v>
      </c>
    </row>
    <row r="128" spans="1:14" ht="14.4" customHeight="1" x14ac:dyDescent="0.3">
      <c r="A128" s="618" t="s">
        <v>563</v>
      </c>
      <c r="B128" s="619" t="s">
        <v>565</v>
      </c>
      <c r="C128" s="620" t="s">
        <v>579</v>
      </c>
      <c r="D128" s="621" t="s">
        <v>580</v>
      </c>
      <c r="E128" s="620" t="s">
        <v>566</v>
      </c>
      <c r="F128" s="621" t="s">
        <v>567</v>
      </c>
      <c r="G128" s="620" t="s">
        <v>821</v>
      </c>
      <c r="H128" s="620" t="s">
        <v>1040</v>
      </c>
      <c r="I128" s="620" t="s">
        <v>1041</v>
      </c>
      <c r="J128" s="620" t="s">
        <v>1038</v>
      </c>
      <c r="K128" s="620" t="s">
        <v>1042</v>
      </c>
      <c r="L128" s="622">
        <v>270.94635233280212</v>
      </c>
      <c r="M128" s="622">
        <v>64</v>
      </c>
      <c r="N128" s="623">
        <v>17340.566549299336</v>
      </c>
    </row>
    <row r="129" spans="1:14" ht="14.4" customHeight="1" x14ac:dyDescent="0.3">
      <c r="A129" s="618" t="s">
        <v>563</v>
      </c>
      <c r="B129" s="619" t="s">
        <v>565</v>
      </c>
      <c r="C129" s="620" t="s">
        <v>579</v>
      </c>
      <c r="D129" s="621" t="s">
        <v>580</v>
      </c>
      <c r="E129" s="620" t="s">
        <v>566</v>
      </c>
      <c r="F129" s="621" t="s">
        <v>567</v>
      </c>
      <c r="G129" s="620" t="s">
        <v>821</v>
      </c>
      <c r="H129" s="620" t="s">
        <v>1043</v>
      </c>
      <c r="I129" s="620" t="s">
        <v>1044</v>
      </c>
      <c r="J129" s="620" t="s">
        <v>1045</v>
      </c>
      <c r="K129" s="620" t="s">
        <v>1046</v>
      </c>
      <c r="L129" s="622">
        <v>125.7142027567196</v>
      </c>
      <c r="M129" s="622">
        <v>5</v>
      </c>
      <c r="N129" s="623">
        <v>628.571013783598</v>
      </c>
    </row>
    <row r="130" spans="1:14" ht="14.4" customHeight="1" x14ac:dyDescent="0.3">
      <c r="A130" s="618" t="s">
        <v>563</v>
      </c>
      <c r="B130" s="619" t="s">
        <v>565</v>
      </c>
      <c r="C130" s="620" t="s">
        <v>579</v>
      </c>
      <c r="D130" s="621" t="s">
        <v>580</v>
      </c>
      <c r="E130" s="620" t="s">
        <v>566</v>
      </c>
      <c r="F130" s="621" t="s">
        <v>567</v>
      </c>
      <c r="G130" s="620" t="s">
        <v>821</v>
      </c>
      <c r="H130" s="620" t="s">
        <v>1047</v>
      </c>
      <c r="I130" s="620" t="s">
        <v>1048</v>
      </c>
      <c r="J130" s="620" t="s">
        <v>1049</v>
      </c>
      <c r="K130" s="620" t="s">
        <v>1050</v>
      </c>
      <c r="L130" s="622">
        <v>250.44833333333298</v>
      </c>
      <c r="M130" s="622">
        <v>2</v>
      </c>
      <c r="N130" s="623">
        <v>500.89666666666596</v>
      </c>
    </row>
    <row r="131" spans="1:14" ht="14.4" customHeight="1" x14ac:dyDescent="0.3">
      <c r="A131" s="618" t="s">
        <v>563</v>
      </c>
      <c r="B131" s="619" t="s">
        <v>565</v>
      </c>
      <c r="C131" s="620" t="s">
        <v>579</v>
      </c>
      <c r="D131" s="621" t="s">
        <v>580</v>
      </c>
      <c r="E131" s="620" t="s">
        <v>566</v>
      </c>
      <c r="F131" s="621" t="s">
        <v>567</v>
      </c>
      <c r="G131" s="620" t="s">
        <v>821</v>
      </c>
      <c r="H131" s="620" t="s">
        <v>1051</v>
      </c>
      <c r="I131" s="620" t="s">
        <v>1052</v>
      </c>
      <c r="J131" s="620" t="s">
        <v>933</v>
      </c>
      <c r="K131" s="620" t="s">
        <v>1053</v>
      </c>
      <c r="L131" s="622">
        <v>164.88</v>
      </c>
      <c r="M131" s="622">
        <v>2</v>
      </c>
      <c r="N131" s="623">
        <v>329.76</v>
      </c>
    </row>
    <row r="132" spans="1:14" ht="14.4" customHeight="1" x14ac:dyDescent="0.3">
      <c r="A132" s="618" t="s">
        <v>563</v>
      </c>
      <c r="B132" s="619" t="s">
        <v>565</v>
      </c>
      <c r="C132" s="620" t="s">
        <v>579</v>
      </c>
      <c r="D132" s="621" t="s">
        <v>580</v>
      </c>
      <c r="E132" s="620" t="s">
        <v>566</v>
      </c>
      <c r="F132" s="621" t="s">
        <v>567</v>
      </c>
      <c r="G132" s="620" t="s">
        <v>821</v>
      </c>
      <c r="H132" s="620" t="s">
        <v>1054</v>
      </c>
      <c r="I132" s="620" t="s">
        <v>1055</v>
      </c>
      <c r="J132" s="620" t="s">
        <v>1056</v>
      </c>
      <c r="K132" s="620" t="s">
        <v>1057</v>
      </c>
      <c r="L132" s="622">
        <v>77.26237755208372</v>
      </c>
      <c r="M132" s="622">
        <v>8</v>
      </c>
      <c r="N132" s="623">
        <v>618.09902041666976</v>
      </c>
    </row>
    <row r="133" spans="1:14" ht="14.4" customHeight="1" x14ac:dyDescent="0.3">
      <c r="A133" s="618" t="s">
        <v>563</v>
      </c>
      <c r="B133" s="619" t="s">
        <v>565</v>
      </c>
      <c r="C133" s="620" t="s">
        <v>579</v>
      </c>
      <c r="D133" s="621" t="s">
        <v>580</v>
      </c>
      <c r="E133" s="620" t="s">
        <v>566</v>
      </c>
      <c r="F133" s="621" t="s">
        <v>567</v>
      </c>
      <c r="G133" s="620" t="s">
        <v>821</v>
      </c>
      <c r="H133" s="620" t="s">
        <v>1058</v>
      </c>
      <c r="I133" s="620" t="s">
        <v>1059</v>
      </c>
      <c r="J133" s="620" t="s">
        <v>1060</v>
      </c>
      <c r="K133" s="620" t="s">
        <v>1061</v>
      </c>
      <c r="L133" s="622">
        <v>853.15</v>
      </c>
      <c r="M133" s="622">
        <v>1</v>
      </c>
      <c r="N133" s="623">
        <v>853.15</v>
      </c>
    </row>
    <row r="134" spans="1:14" ht="14.4" customHeight="1" x14ac:dyDescent="0.3">
      <c r="A134" s="618" t="s">
        <v>563</v>
      </c>
      <c r="B134" s="619" t="s">
        <v>565</v>
      </c>
      <c r="C134" s="620" t="s">
        <v>579</v>
      </c>
      <c r="D134" s="621" t="s">
        <v>580</v>
      </c>
      <c r="E134" s="620" t="s">
        <v>566</v>
      </c>
      <c r="F134" s="621" t="s">
        <v>567</v>
      </c>
      <c r="G134" s="620" t="s">
        <v>821</v>
      </c>
      <c r="H134" s="620" t="s">
        <v>1062</v>
      </c>
      <c r="I134" s="620" t="s">
        <v>1063</v>
      </c>
      <c r="J134" s="620" t="s">
        <v>1064</v>
      </c>
      <c r="K134" s="620" t="s">
        <v>1065</v>
      </c>
      <c r="L134" s="622">
        <v>183.46029278672052</v>
      </c>
      <c r="M134" s="622">
        <v>2</v>
      </c>
      <c r="N134" s="623">
        <v>366.92058557344103</v>
      </c>
    </row>
    <row r="135" spans="1:14" ht="14.4" customHeight="1" x14ac:dyDescent="0.3">
      <c r="A135" s="618" t="s">
        <v>563</v>
      </c>
      <c r="B135" s="619" t="s">
        <v>565</v>
      </c>
      <c r="C135" s="620" t="s">
        <v>579</v>
      </c>
      <c r="D135" s="621" t="s">
        <v>580</v>
      </c>
      <c r="E135" s="620" t="s">
        <v>566</v>
      </c>
      <c r="F135" s="621" t="s">
        <v>567</v>
      </c>
      <c r="G135" s="620" t="s">
        <v>821</v>
      </c>
      <c r="H135" s="620" t="s">
        <v>1066</v>
      </c>
      <c r="I135" s="620" t="s">
        <v>1067</v>
      </c>
      <c r="J135" s="620" t="s">
        <v>1068</v>
      </c>
      <c r="K135" s="620" t="s">
        <v>1035</v>
      </c>
      <c r="L135" s="622">
        <v>36.650942196561324</v>
      </c>
      <c r="M135" s="622">
        <v>73</v>
      </c>
      <c r="N135" s="623">
        <v>2675.5187803489766</v>
      </c>
    </row>
    <row r="136" spans="1:14" ht="14.4" customHeight="1" x14ac:dyDescent="0.3">
      <c r="A136" s="618" t="s">
        <v>563</v>
      </c>
      <c r="B136" s="619" t="s">
        <v>565</v>
      </c>
      <c r="C136" s="620" t="s">
        <v>579</v>
      </c>
      <c r="D136" s="621" t="s">
        <v>580</v>
      </c>
      <c r="E136" s="620" t="s">
        <v>566</v>
      </c>
      <c r="F136" s="621" t="s">
        <v>567</v>
      </c>
      <c r="G136" s="620" t="s">
        <v>821</v>
      </c>
      <c r="H136" s="620" t="s">
        <v>1069</v>
      </c>
      <c r="I136" s="620" t="s">
        <v>1070</v>
      </c>
      <c r="J136" s="620" t="s">
        <v>1071</v>
      </c>
      <c r="K136" s="620" t="s">
        <v>1072</v>
      </c>
      <c r="L136" s="622">
        <v>59.32</v>
      </c>
      <c r="M136" s="622">
        <v>1</v>
      </c>
      <c r="N136" s="623">
        <v>59.32</v>
      </c>
    </row>
    <row r="137" spans="1:14" ht="14.4" customHeight="1" x14ac:dyDescent="0.3">
      <c r="A137" s="618" t="s">
        <v>563</v>
      </c>
      <c r="B137" s="619" t="s">
        <v>565</v>
      </c>
      <c r="C137" s="620" t="s">
        <v>579</v>
      </c>
      <c r="D137" s="621" t="s">
        <v>580</v>
      </c>
      <c r="E137" s="620" t="s">
        <v>566</v>
      </c>
      <c r="F137" s="621" t="s">
        <v>567</v>
      </c>
      <c r="G137" s="620" t="s">
        <v>821</v>
      </c>
      <c r="H137" s="620" t="s">
        <v>1073</v>
      </c>
      <c r="I137" s="620" t="s">
        <v>1074</v>
      </c>
      <c r="J137" s="620" t="s">
        <v>1075</v>
      </c>
      <c r="K137" s="620" t="s">
        <v>1076</v>
      </c>
      <c r="L137" s="622">
        <v>85.77</v>
      </c>
      <c r="M137" s="622">
        <v>2</v>
      </c>
      <c r="N137" s="623">
        <v>171.54</v>
      </c>
    </row>
    <row r="138" spans="1:14" ht="14.4" customHeight="1" x14ac:dyDescent="0.3">
      <c r="A138" s="618" t="s">
        <v>563</v>
      </c>
      <c r="B138" s="619" t="s">
        <v>565</v>
      </c>
      <c r="C138" s="620" t="s">
        <v>579</v>
      </c>
      <c r="D138" s="621" t="s">
        <v>580</v>
      </c>
      <c r="E138" s="620" t="s">
        <v>566</v>
      </c>
      <c r="F138" s="621" t="s">
        <v>567</v>
      </c>
      <c r="G138" s="620" t="s">
        <v>821</v>
      </c>
      <c r="H138" s="620" t="s">
        <v>1077</v>
      </c>
      <c r="I138" s="620" t="s">
        <v>1078</v>
      </c>
      <c r="J138" s="620" t="s">
        <v>1079</v>
      </c>
      <c r="K138" s="620" t="s">
        <v>1080</v>
      </c>
      <c r="L138" s="622">
        <v>624.76922470126499</v>
      </c>
      <c r="M138" s="622">
        <v>1</v>
      </c>
      <c r="N138" s="623">
        <v>624.76922470126499</v>
      </c>
    </row>
    <row r="139" spans="1:14" ht="14.4" customHeight="1" x14ac:dyDescent="0.3">
      <c r="A139" s="618" t="s">
        <v>563</v>
      </c>
      <c r="B139" s="619" t="s">
        <v>565</v>
      </c>
      <c r="C139" s="620" t="s">
        <v>579</v>
      </c>
      <c r="D139" s="621" t="s">
        <v>580</v>
      </c>
      <c r="E139" s="620" t="s">
        <v>566</v>
      </c>
      <c r="F139" s="621" t="s">
        <v>567</v>
      </c>
      <c r="G139" s="620" t="s">
        <v>821</v>
      </c>
      <c r="H139" s="620" t="s">
        <v>1081</v>
      </c>
      <c r="I139" s="620" t="s">
        <v>1082</v>
      </c>
      <c r="J139" s="620" t="s">
        <v>1083</v>
      </c>
      <c r="K139" s="620" t="s">
        <v>1084</v>
      </c>
      <c r="L139" s="622">
        <v>45.62</v>
      </c>
      <c r="M139" s="622">
        <v>2</v>
      </c>
      <c r="N139" s="623">
        <v>91.24</v>
      </c>
    </row>
    <row r="140" spans="1:14" ht="14.4" customHeight="1" x14ac:dyDescent="0.3">
      <c r="A140" s="618" t="s">
        <v>563</v>
      </c>
      <c r="B140" s="619" t="s">
        <v>565</v>
      </c>
      <c r="C140" s="620" t="s">
        <v>579</v>
      </c>
      <c r="D140" s="621" t="s">
        <v>580</v>
      </c>
      <c r="E140" s="620" t="s">
        <v>566</v>
      </c>
      <c r="F140" s="621" t="s">
        <v>567</v>
      </c>
      <c r="G140" s="620" t="s">
        <v>821</v>
      </c>
      <c r="H140" s="620" t="s">
        <v>1085</v>
      </c>
      <c r="I140" s="620" t="s">
        <v>1086</v>
      </c>
      <c r="J140" s="620" t="s">
        <v>1087</v>
      </c>
      <c r="K140" s="620" t="s">
        <v>1088</v>
      </c>
      <c r="L140" s="622">
        <v>108.50005032585599</v>
      </c>
      <c r="M140" s="622">
        <v>4</v>
      </c>
      <c r="N140" s="623">
        <v>434.00020130342398</v>
      </c>
    </row>
    <row r="141" spans="1:14" ht="14.4" customHeight="1" x14ac:dyDescent="0.3">
      <c r="A141" s="618" t="s">
        <v>563</v>
      </c>
      <c r="B141" s="619" t="s">
        <v>565</v>
      </c>
      <c r="C141" s="620" t="s">
        <v>579</v>
      </c>
      <c r="D141" s="621" t="s">
        <v>580</v>
      </c>
      <c r="E141" s="620" t="s">
        <v>566</v>
      </c>
      <c r="F141" s="621" t="s">
        <v>567</v>
      </c>
      <c r="G141" s="620" t="s">
        <v>821</v>
      </c>
      <c r="H141" s="620" t="s">
        <v>1089</v>
      </c>
      <c r="I141" s="620" t="s">
        <v>1090</v>
      </c>
      <c r="J141" s="620" t="s">
        <v>1091</v>
      </c>
      <c r="K141" s="620" t="s">
        <v>1092</v>
      </c>
      <c r="L141" s="622">
        <v>117.06</v>
      </c>
      <c r="M141" s="622">
        <v>2</v>
      </c>
      <c r="N141" s="623">
        <v>234.12</v>
      </c>
    </row>
    <row r="142" spans="1:14" ht="14.4" customHeight="1" x14ac:dyDescent="0.3">
      <c r="A142" s="618" t="s">
        <v>563</v>
      </c>
      <c r="B142" s="619" t="s">
        <v>565</v>
      </c>
      <c r="C142" s="620" t="s">
        <v>579</v>
      </c>
      <c r="D142" s="621" t="s">
        <v>580</v>
      </c>
      <c r="E142" s="620" t="s">
        <v>566</v>
      </c>
      <c r="F142" s="621" t="s">
        <v>567</v>
      </c>
      <c r="G142" s="620" t="s">
        <v>821</v>
      </c>
      <c r="H142" s="620" t="s">
        <v>1093</v>
      </c>
      <c r="I142" s="620" t="s">
        <v>1094</v>
      </c>
      <c r="J142" s="620" t="s">
        <v>1095</v>
      </c>
      <c r="K142" s="620" t="s">
        <v>1096</v>
      </c>
      <c r="L142" s="622">
        <v>339.70374999999996</v>
      </c>
      <c r="M142" s="622">
        <v>8</v>
      </c>
      <c r="N142" s="623">
        <v>2717.6299999999997</v>
      </c>
    </row>
    <row r="143" spans="1:14" ht="14.4" customHeight="1" x14ac:dyDescent="0.3">
      <c r="A143" s="618" t="s">
        <v>563</v>
      </c>
      <c r="B143" s="619" t="s">
        <v>565</v>
      </c>
      <c r="C143" s="620" t="s">
        <v>579</v>
      </c>
      <c r="D143" s="621" t="s">
        <v>580</v>
      </c>
      <c r="E143" s="620" t="s">
        <v>566</v>
      </c>
      <c r="F143" s="621" t="s">
        <v>567</v>
      </c>
      <c r="G143" s="620" t="s">
        <v>821</v>
      </c>
      <c r="H143" s="620" t="s">
        <v>1097</v>
      </c>
      <c r="I143" s="620" t="s">
        <v>1098</v>
      </c>
      <c r="J143" s="620" t="s">
        <v>1099</v>
      </c>
      <c r="K143" s="620" t="s">
        <v>1096</v>
      </c>
      <c r="L143" s="622">
        <v>344.59</v>
      </c>
      <c r="M143" s="622">
        <v>1</v>
      </c>
      <c r="N143" s="623">
        <v>344.59</v>
      </c>
    </row>
    <row r="144" spans="1:14" ht="14.4" customHeight="1" x14ac:dyDescent="0.3">
      <c r="A144" s="618" t="s">
        <v>563</v>
      </c>
      <c r="B144" s="619" t="s">
        <v>565</v>
      </c>
      <c r="C144" s="620" t="s">
        <v>579</v>
      </c>
      <c r="D144" s="621" t="s">
        <v>580</v>
      </c>
      <c r="E144" s="620" t="s">
        <v>566</v>
      </c>
      <c r="F144" s="621" t="s">
        <v>567</v>
      </c>
      <c r="G144" s="620" t="s">
        <v>821</v>
      </c>
      <c r="H144" s="620" t="s">
        <v>1100</v>
      </c>
      <c r="I144" s="620" t="s">
        <v>1101</v>
      </c>
      <c r="J144" s="620" t="s">
        <v>1102</v>
      </c>
      <c r="K144" s="620" t="s">
        <v>1103</v>
      </c>
      <c r="L144" s="622">
        <v>76.919959961245439</v>
      </c>
      <c r="M144" s="622">
        <v>7</v>
      </c>
      <c r="N144" s="623">
        <v>538.43971972871805</v>
      </c>
    </row>
    <row r="145" spans="1:14" ht="14.4" customHeight="1" x14ac:dyDescent="0.3">
      <c r="A145" s="618" t="s">
        <v>563</v>
      </c>
      <c r="B145" s="619" t="s">
        <v>565</v>
      </c>
      <c r="C145" s="620" t="s">
        <v>579</v>
      </c>
      <c r="D145" s="621" t="s">
        <v>580</v>
      </c>
      <c r="E145" s="620" t="s">
        <v>566</v>
      </c>
      <c r="F145" s="621" t="s">
        <v>567</v>
      </c>
      <c r="G145" s="620" t="s">
        <v>821</v>
      </c>
      <c r="H145" s="620" t="s">
        <v>1104</v>
      </c>
      <c r="I145" s="620" t="s">
        <v>1105</v>
      </c>
      <c r="J145" s="620" t="s">
        <v>1106</v>
      </c>
      <c r="K145" s="620" t="s">
        <v>1107</v>
      </c>
      <c r="L145" s="622">
        <v>54.065005341656295</v>
      </c>
      <c r="M145" s="622">
        <v>8</v>
      </c>
      <c r="N145" s="623">
        <v>432.52004273325036</v>
      </c>
    </row>
    <row r="146" spans="1:14" ht="14.4" customHeight="1" x14ac:dyDescent="0.3">
      <c r="A146" s="618" t="s">
        <v>563</v>
      </c>
      <c r="B146" s="619" t="s">
        <v>565</v>
      </c>
      <c r="C146" s="620" t="s">
        <v>579</v>
      </c>
      <c r="D146" s="621" t="s">
        <v>580</v>
      </c>
      <c r="E146" s="620" t="s">
        <v>566</v>
      </c>
      <c r="F146" s="621" t="s">
        <v>567</v>
      </c>
      <c r="G146" s="620" t="s">
        <v>821</v>
      </c>
      <c r="H146" s="620" t="s">
        <v>1108</v>
      </c>
      <c r="I146" s="620" t="s">
        <v>1109</v>
      </c>
      <c r="J146" s="620" t="s">
        <v>1110</v>
      </c>
      <c r="K146" s="620" t="s">
        <v>1111</v>
      </c>
      <c r="L146" s="622">
        <v>21.36999341385523</v>
      </c>
      <c r="M146" s="622">
        <v>3</v>
      </c>
      <c r="N146" s="623">
        <v>64.109980241565694</v>
      </c>
    </row>
    <row r="147" spans="1:14" ht="14.4" customHeight="1" x14ac:dyDescent="0.3">
      <c r="A147" s="618" t="s">
        <v>563</v>
      </c>
      <c r="B147" s="619" t="s">
        <v>565</v>
      </c>
      <c r="C147" s="620" t="s">
        <v>579</v>
      </c>
      <c r="D147" s="621" t="s">
        <v>580</v>
      </c>
      <c r="E147" s="620" t="s">
        <v>566</v>
      </c>
      <c r="F147" s="621" t="s">
        <v>567</v>
      </c>
      <c r="G147" s="620" t="s">
        <v>821</v>
      </c>
      <c r="H147" s="620" t="s">
        <v>1112</v>
      </c>
      <c r="I147" s="620" t="s">
        <v>1113</v>
      </c>
      <c r="J147" s="620" t="s">
        <v>1114</v>
      </c>
      <c r="K147" s="620" t="s">
        <v>1115</v>
      </c>
      <c r="L147" s="622">
        <v>69.989956650778709</v>
      </c>
      <c r="M147" s="622">
        <v>2</v>
      </c>
      <c r="N147" s="623">
        <v>139.97991330155742</v>
      </c>
    </row>
    <row r="148" spans="1:14" ht="14.4" customHeight="1" x14ac:dyDescent="0.3">
      <c r="A148" s="618" t="s">
        <v>563</v>
      </c>
      <c r="B148" s="619" t="s">
        <v>565</v>
      </c>
      <c r="C148" s="620" t="s">
        <v>579</v>
      </c>
      <c r="D148" s="621" t="s">
        <v>580</v>
      </c>
      <c r="E148" s="620" t="s">
        <v>566</v>
      </c>
      <c r="F148" s="621" t="s">
        <v>567</v>
      </c>
      <c r="G148" s="620" t="s">
        <v>821</v>
      </c>
      <c r="H148" s="620" t="s">
        <v>1116</v>
      </c>
      <c r="I148" s="620" t="s">
        <v>1117</v>
      </c>
      <c r="J148" s="620" t="s">
        <v>1118</v>
      </c>
      <c r="K148" s="620" t="s">
        <v>1119</v>
      </c>
      <c r="L148" s="622">
        <v>67.130001307307097</v>
      </c>
      <c r="M148" s="622">
        <v>1</v>
      </c>
      <c r="N148" s="623">
        <v>67.130001307307097</v>
      </c>
    </row>
    <row r="149" spans="1:14" ht="14.4" customHeight="1" x14ac:dyDescent="0.3">
      <c r="A149" s="618" t="s">
        <v>563</v>
      </c>
      <c r="B149" s="619" t="s">
        <v>565</v>
      </c>
      <c r="C149" s="620" t="s">
        <v>579</v>
      </c>
      <c r="D149" s="621" t="s">
        <v>580</v>
      </c>
      <c r="E149" s="620" t="s">
        <v>566</v>
      </c>
      <c r="F149" s="621" t="s">
        <v>567</v>
      </c>
      <c r="G149" s="620" t="s">
        <v>821</v>
      </c>
      <c r="H149" s="620" t="s">
        <v>1120</v>
      </c>
      <c r="I149" s="620" t="s">
        <v>1121</v>
      </c>
      <c r="J149" s="620" t="s">
        <v>1122</v>
      </c>
      <c r="K149" s="620" t="s">
        <v>1123</v>
      </c>
      <c r="L149" s="622">
        <v>45.970728814090151</v>
      </c>
      <c r="M149" s="622">
        <v>154</v>
      </c>
      <c r="N149" s="623">
        <v>7079.4922373698837</v>
      </c>
    </row>
    <row r="150" spans="1:14" ht="14.4" customHeight="1" x14ac:dyDescent="0.3">
      <c r="A150" s="618" t="s">
        <v>563</v>
      </c>
      <c r="B150" s="619" t="s">
        <v>565</v>
      </c>
      <c r="C150" s="620" t="s">
        <v>579</v>
      </c>
      <c r="D150" s="621" t="s">
        <v>580</v>
      </c>
      <c r="E150" s="620" t="s">
        <v>566</v>
      </c>
      <c r="F150" s="621" t="s">
        <v>567</v>
      </c>
      <c r="G150" s="620" t="s">
        <v>821</v>
      </c>
      <c r="H150" s="620" t="s">
        <v>1124</v>
      </c>
      <c r="I150" s="620" t="s">
        <v>1125</v>
      </c>
      <c r="J150" s="620" t="s">
        <v>1126</v>
      </c>
      <c r="K150" s="620" t="s">
        <v>1127</v>
      </c>
      <c r="L150" s="622">
        <v>28.696728211884022</v>
      </c>
      <c r="M150" s="622">
        <v>109</v>
      </c>
      <c r="N150" s="623">
        <v>3127.9433750953585</v>
      </c>
    </row>
    <row r="151" spans="1:14" ht="14.4" customHeight="1" x14ac:dyDescent="0.3">
      <c r="A151" s="618" t="s">
        <v>563</v>
      </c>
      <c r="B151" s="619" t="s">
        <v>565</v>
      </c>
      <c r="C151" s="620" t="s">
        <v>579</v>
      </c>
      <c r="D151" s="621" t="s">
        <v>580</v>
      </c>
      <c r="E151" s="620" t="s">
        <v>566</v>
      </c>
      <c r="F151" s="621" t="s">
        <v>567</v>
      </c>
      <c r="G151" s="620" t="s">
        <v>821</v>
      </c>
      <c r="H151" s="620" t="s">
        <v>1128</v>
      </c>
      <c r="I151" s="620" t="s">
        <v>1129</v>
      </c>
      <c r="J151" s="620" t="s">
        <v>1130</v>
      </c>
      <c r="K151" s="620" t="s">
        <v>1131</v>
      </c>
      <c r="L151" s="622">
        <v>39.356666666666662</v>
      </c>
      <c r="M151" s="622">
        <v>6</v>
      </c>
      <c r="N151" s="623">
        <v>236.14</v>
      </c>
    </row>
    <row r="152" spans="1:14" ht="14.4" customHeight="1" x14ac:dyDescent="0.3">
      <c r="A152" s="618" t="s">
        <v>563</v>
      </c>
      <c r="B152" s="619" t="s">
        <v>565</v>
      </c>
      <c r="C152" s="620" t="s">
        <v>579</v>
      </c>
      <c r="D152" s="621" t="s">
        <v>580</v>
      </c>
      <c r="E152" s="620" t="s">
        <v>566</v>
      </c>
      <c r="F152" s="621" t="s">
        <v>567</v>
      </c>
      <c r="G152" s="620" t="s">
        <v>821</v>
      </c>
      <c r="H152" s="620" t="s">
        <v>1132</v>
      </c>
      <c r="I152" s="620" t="s">
        <v>1133</v>
      </c>
      <c r="J152" s="620" t="s">
        <v>947</v>
      </c>
      <c r="K152" s="620" t="s">
        <v>1134</v>
      </c>
      <c r="L152" s="622">
        <v>22.679886845984878</v>
      </c>
      <c r="M152" s="622">
        <v>222</v>
      </c>
      <c r="N152" s="623">
        <v>5034.934879808643</v>
      </c>
    </row>
    <row r="153" spans="1:14" ht="14.4" customHeight="1" x14ac:dyDescent="0.3">
      <c r="A153" s="618" t="s">
        <v>563</v>
      </c>
      <c r="B153" s="619" t="s">
        <v>565</v>
      </c>
      <c r="C153" s="620" t="s">
        <v>579</v>
      </c>
      <c r="D153" s="621" t="s">
        <v>580</v>
      </c>
      <c r="E153" s="620" t="s">
        <v>566</v>
      </c>
      <c r="F153" s="621" t="s">
        <v>567</v>
      </c>
      <c r="G153" s="620" t="s">
        <v>821</v>
      </c>
      <c r="H153" s="620" t="s">
        <v>1135</v>
      </c>
      <c r="I153" s="620" t="s">
        <v>1136</v>
      </c>
      <c r="J153" s="620" t="s">
        <v>1137</v>
      </c>
      <c r="K153" s="620"/>
      <c r="L153" s="622">
        <v>102.449458734765</v>
      </c>
      <c r="M153" s="622">
        <v>2</v>
      </c>
      <c r="N153" s="623">
        <v>204.89891746953001</v>
      </c>
    </row>
    <row r="154" spans="1:14" ht="14.4" customHeight="1" x14ac:dyDescent="0.3">
      <c r="A154" s="618" t="s">
        <v>563</v>
      </c>
      <c r="B154" s="619" t="s">
        <v>565</v>
      </c>
      <c r="C154" s="620" t="s">
        <v>579</v>
      </c>
      <c r="D154" s="621" t="s">
        <v>580</v>
      </c>
      <c r="E154" s="620" t="s">
        <v>566</v>
      </c>
      <c r="F154" s="621" t="s">
        <v>567</v>
      </c>
      <c r="G154" s="620" t="s">
        <v>821</v>
      </c>
      <c r="H154" s="620" t="s">
        <v>1138</v>
      </c>
      <c r="I154" s="620" t="s">
        <v>1139</v>
      </c>
      <c r="J154" s="620" t="s">
        <v>1140</v>
      </c>
      <c r="K154" s="620" t="s">
        <v>1141</v>
      </c>
      <c r="L154" s="622">
        <v>28.3498761034875</v>
      </c>
      <c r="M154" s="622">
        <v>2</v>
      </c>
      <c r="N154" s="623">
        <v>56.699752206974999</v>
      </c>
    </row>
    <row r="155" spans="1:14" ht="14.4" customHeight="1" x14ac:dyDescent="0.3">
      <c r="A155" s="618" t="s">
        <v>563</v>
      </c>
      <c r="B155" s="619" t="s">
        <v>565</v>
      </c>
      <c r="C155" s="620" t="s">
        <v>579</v>
      </c>
      <c r="D155" s="621" t="s">
        <v>580</v>
      </c>
      <c r="E155" s="620" t="s">
        <v>566</v>
      </c>
      <c r="F155" s="621" t="s">
        <v>567</v>
      </c>
      <c r="G155" s="620" t="s">
        <v>821</v>
      </c>
      <c r="H155" s="620" t="s">
        <v>1142</v>
      </c>
      <c r="I155" s="620" t="s">
        <v>1143</v>
      </c>
      <c r="J155" s="620" t="s">
        <v>1144</v>
      </c>
      <c r="K155" s="620" t="s">
        <v>1145</v>
      </c>
      <c r="L155" s="622">
        <v>98.089974445703206</v>
      </c>
      <c r="M155" s="622">
        <v>2</v>
      </c>
      <c r="N155" s="623">
        <v>196.17994889140641</v>
      </c>
    </row>
    <row r="156" spans="1:14" ht="14.4" customHeight="1" x14ac:dyDescent="0.3">
      <c r="A156" s="618" t="s">
        <v>563</v>
      </c>
      <c r="B156" s="619" t="s">
        <v>565</v>
      </c>
      <c r="C156" s="620" t="s">
        <v>579</v>
      </c>
      <c r="D156" s="621" t="s">
        <v>580</v>
      </c>
      <c r="E156" s="620" t="s">
        <v>566</v>
      </c>
      <c r="F156" s="621" t="s">
        <v>567</v>
      </c>
      <c r="G156" s="620" t="s">
        <v>821</v>
      </c>
      <c r="H156" s="620" t="s">
        <v>1146</v>
      </c>
      <c r="I156" s="620" t="s">
        <v>1147</v>
      </c>
      <c r="J156" s="620" t="s">
        <v>1148</v>
      </c>
      <c r="K156" s="620" t="s">
        <v>1149</v>
      </c>
      <c r="L156" s="622">
        <v>125.55</v>
      </c>
      <c r="M156" s="622">
        <v>1</v>
      </c>
      <c r="N156" s="623">
        <v>125.55</v>
      </c>
    </row>
    <row r="157" spans="1:14" ht="14.4" customHeight="1" x14ac:dyDescent="0.3">
      <c r="A157" s="618" t="s">
        <v>563</v>
      </c>
      <c r="B157" s="619" t="s">
        <v>565</v>
      </c>
      <c r="C157" s="620" t="s">
        <v>579</v>
      </c>
      <c r="D157" s="621" t="s">
        <v>580</v>
      </c>
      <c r="E157" s="620" t="s">
        <v>566</v>
      </c>
      <c r="F157" s="621" t="s">
        <v>567</v>
      </c>
      <c r="G157" s="620" t="s">
        <v>821</v>
      </c>
      <c r="H157" s="620" t="s">
        <v>1150</v>
      </c>
      <c r="I157" s="620" t="s">
        <v>1151</v>
      </c>
      <c r="J157" s="620" t="s">
        <v>1152</v>
      </c>
      <c r="K157" s="620" t="s">
        <v>1153</v>
      </c>
      <c r="L157" s="622">
        <v>274.97000000000003</v>
      </c>
      <c r="M157" s="622">
        <v>1</v>
      </c>
      <c r="N157" s="623">
        <v>274.97000000000003</v>
      </c>
    </row>
    <row r="158" spans="1:14" ht="14.4" customHeight="1" x14ac:dyDescent="0.3">
      <c r="A158" s="618" t="s">
        <v>563</v>
      </c>
      <c r="B158" s="619" t="s">
        <v>565</v>
      </c>
      <c r="C158" s="620" t="s">
        <v>579</v>
      </c>
      <c r="D158" s="621" t="s">
        <v>580</v>
      </c>
      <c r="E158" s="620" t="s">
        <v>566</v>
      </c>
      <c r="F158" s="621" t="s">
        <v>567</v>
      </c>
      <c r="G158" s="620" t="s">
        <v>821</v>
      </c>
      <c r="H158" s="620" t="s">
        <v>1154</v>
      </c>
      <c r="I158" s="620" t="s">
        <v>1155</v>
      </c>
      <c r="J158" s="620" t="s">
        <v>1156</v>
      </c>
      <c r="K158" s="620" t="s">
        <v>1157</v>
      </c>
      <c r="L158" s="622">
        <v>59.167830304020804</v>
      </c>
      <c r="M158" s="622">
        <v>29</v>
      </c>
      <c r="N158" s="623">
        <v>1715.8670788166032</v>
      </c>
    </row>
    <row r="159" spans="1:14" ht="14.4" customHeight="1" x14ac:dyDescent="0.3">
      <c r="A159" s="618" t="s">
        <v>563</v>
      </c>
      <c r="B159" s="619" t="s">
        <v>565</v>
      </c>
      <c r="C159" s="620" t="s">
        <v>579</v>
      </c>
      <c r="D159" s="621" t="s">
        <v>580</v>
      </c>
      <c r="E159" s="620" t="s">
        <v>566</v>
      </c>
      <c r="F159" s="621" t="s">
        <v>567</v>
      </c>
      <c r="G159" s="620" t="s">
        <v>821</v>
      </c>
      <c r="H159" s="620" t="s">
        <v>1158</v>
      </c>
      <c r="I159" s="620" t="s">
        <v>1159</v>
      </c>
      <c r="J159" s="620" t="s">
        <v>1160</v>
      </c>
      <c r="K159" s="620" t="s">
        <v>1161</v>
      </c>
      <c r="L159" s="622">
        <v>68.403600268545802</v>
      </c>
      <c r="M159" s="622">
        <v>33</v>
      </c>
      <c r="N159" s="623">
        <v>2257.3188088620113</v>
      </c>
    </row>
    <row r="160" spans="1:14" ht="14.4" customHeight="1" x14ac:dyDescent="0.3">
      <c r="A160" s="618" t="s">
        <v>563</v>
      </c>
      <c r="B160" s="619" t="s">
        <v>565</v>
      </c>
      <c r="C160" s="620" t="s">
        <v>579</v>
      </c>
      <c r="D160" s="621" t="s">
        <v>580</v>
      </c>
      <c r="E160" s="620" t="s">
        <v>566</v>
      </c>
      <c r="F160" s="621" t="s">
        <v>567</v>
      </c>
      <c r="G160" s="620" t="s">
        <v>821</v>
      </c>
      <c r="H160" s="620" t="s">
        <v>1162</v>
      </c>
      <c r="I160" s="620" t="s">
        <v>1163</v>
      </c>
      <c r="J160" s="620" t="s">
        <v>1164</v>
      </c>
      <c r="K160" s="620" t="s">
        <v>1165</v>
      </c>
      <c r="L160" s="622">
        <v>154.09458277502867</v>
      </c>
      <c r="M160" s="622">
        <v>59</v>
      </c>
      <c r="N160" s="623">
        <v>9091.5803837266922</v>
      </c>
    </row>
    <row r="161" spans="1:14" ht="14.4" customHeight="1" x14ac:dyDescent="0.3">
      <c r="A161" s="618" t="s">
        <v>563</v>
      </c>
      <c r="B161" s="619" t="s">
        <v>565</v>
      </c>
      <c r="C161" s="620" t="s">
        <v>579</v>
      </c>
      <c r="D161" s="621" t="s">
        <v>580</v>
      </c>
      <c r="E161" s="620" t="s">
        <v>566</v>
      </c>
      <c r="F161" s="621" t="s">
        <v>567</v>
      </c>
      <c r="G161" s="620" t="s">
        <v>821</v>
      </c>
      <c r="H161" s="620" t="s">
        <v>1166</v>
      </c>
      <c r="I161" s="620" t="s">
        <v>1167</v>
      </c>
      <c r="J161" s="620" t="s">
        <v>1168</v>
      </c>
      <c r="K161" s="620" t="s">
        <v>1169</v>
      </c>
      <c r="L161" s="622">
        <v>1116.71</v>
      </c>
      <c r="M161" s="622">
        <v>4</v>
      </c>
      <c r="N161" s="623">
        <v>4466.84</v>
      </c>
    </row>
    <row r="162" spans="1:14" ht="14.4" customHeight="1" x14ac:dyDescent="0.3">
      <c r="A162" s="618" t="s">
        <v>563</v>
      </c>
      <c r="B162" s="619" t="s">
        <v>565</v>
      </c>
      <c r="C162" s="620" t="s">
        <v>579</v>
      </c>
      <c r="D162" s="621" t="s">
        <v>580</v>
      </c>
      <c r="E162" s="620" t="s">
        <v>566</v>
      </c>
      <c r="F162" s="621" t="s">
        <v>567</v>
      </c>
      <c r="G162" s="620" t="s">
        <v>821</v>
      </c>
      <c r="H162" s="620" t="s">
        <v>1170</v>
      </c>
      <c r="I162" s="620" t="s">
        <v>1171</v>
      </c>
      <c r="J162" s="620" t="s">
        <v>1172</v>
      </c>
      <c r="K162" s="620" t="s">
        <v>1173</v>
      </c>
      <c r="L162" s="622">
        <v>67.796110451875961</v>
      </c>
      <c r="M162" s="622">
        <v>34</v>
      </c>
      <c r="N162" s="623">
        <v>2305.0677553637825</v>
      </c>
    </row>
    <row r="163" spans="1:14" ht="14.4" customHeight="1" x14ac:dyDescent="0.3">
      <c r="A163" s="618" t="s">
        <v>563</v>
      </c>
      <c r="B163" s="619" t="s">
        <v>565</v>
      </c>
      <c r="C163" s="620" t="s">
        <v>579</v>
      </c>
      <c r="D163" s="621" t="s">
        <v>580</v>
      </c>
      <c r="E163" s="620" t="s">
        <v>566</v>
      </c>
      <c r="F163" s="621" t="s">
        <v>567</v>
      </c>
      <c r="G163" s="620" t="s">
        <v>821</v>
      </c>
      <c r="H163" s="620" t="s">
        <v>1174</v>
      </c>
      <c r="I163" s="620" t="s">
        <v>1175</v>
      </c>
      <c r="J163" s="620" t="s">
        <v>1176</v>
      </c>
      <c r="K163" s="620" t="s">
        <v>1177</v>
      </c>
      <c r="L163" s="622">
        <v>100.98</v>
      </c>
      <c r="M163" s="622">
        <v>1</v>
      </c>
      <c r="N163" s="623">
        <v>100.98</v>
      </c>
    </row>
    <row r="164" spans="1:14" ht="14.4" customHeight="1" x14ac:dyDescent="0.3">
      <c r="A164" s="618" t="s">
        <v>563</v>
      </c>
      <c r="B164" s="619" t="s">
        <v>565</v>
      </c>
      <c r="C164" s="620" t="s">
        <v>579</v>
      </c>
      <c r="D164" s="621" t="s">
        <v>580</v>
      </c>
      <c r="E164" s="620" t="s">
        <v>566</v>
      </c>
      <c r="F164" s="621" t="s">
        <v>567</v>
      </c>
      <c r="G164" s="620" t="s">
        <v>821</v>
      </c>
      <c r="H164" s="620" t="s">
        <v>1178</v>
      </c>
      <c r="I164" s="620" t="s">
        <v>1179</v>
      </c>
      <c r="J164" s="620" t="s">
        <v>1180</v>
      </c>
      <c r="K164" s="620" t="s">
        <v>1181</v>
      </c>
      <c r="L164" s="622">
        <v>134.22999999999999</v>
      </c>
      <c r="M164" s="622">
        <v>2</v>
      </c>
      <c r="N164" s="623">
        <v>268.45999999999998</v>
      </c>
    </row>
    <row r="165" spans="1:14" ht="14.4" customHeight="1" x14ac:dyDescent="0.3">
      <c r="A165" s="618" t="s">
        <v>563</v>
      </c>
      <c r="B165" s="619" t="s">
        <v>565</v>
      </c>
      <c r="C165" s="620" t="s">
        <v>579</v>
      </c>
      <c r="D165" s="621" t="s">
        <v>580</v>
      </c>
      <c r="E165" s="620" t="s">
        <v>566</v>
      </c>
      <c r="F165" s="621" t="s">
        <v>567</v>
      </c>
      <c r="G165" s="620" t="s">
        <v>821</v>
      </c>
      <c r="H165" s="620" t="s">
        <v>1182</v>
      </c>
      <c r="I165" s="620" t="s">
        <v>1183</v>
      </c>
      <c r="J165" s="620" t="s">
        <v>1184</v>
      </c>
      <c r="K165" s="620" t="s">
        <v>1185</v>
      </c>
      <c r="L165" s="622">
        <v>83.90928258194711</v>
      </c>
      <c r="M165" s="622">
        <v>41</v>
      </c>
      <c r="N165" s="623">
        <v>3440.2805858598317</v>
      </c>
    </row>
    <row r="166" spans="1:14" ht="14.4" customHeight="1" x14ac:dyDescent="0.3">
      <c r="A166" s="618" t="s">
        <v>563</v>
      </c>
      <c r="B166" s="619" t="s">
        <v>565</v>
      </c>
      <c r="C166" s="620" t="s">
        <v>579</v>
      </c>
      <c r="D166" s="621" t="s">
        <v>580</v>
      </c>
      <c r="E166" s="620" t="s">
        <v>566</v>
      </c>
      <c r="F166" s="621" t="s">
        <v>567</v>
      </c>
      <c r="G166" s="620" t="s">
        <v>821</v>
      </c>
      <c r="H166" s="620" t="s">
        <v>1186</v>
      </c>
      <c r="I166" s="620" t="s">
        <v>1187</v>
      </c>
      <c r="J166" s="620" t="s">
        <v>1188</v>
      </c>
      <c r="K166" s="620" t="s">
        <v>1189</v>
      </c>
      <c r="L166" s="622">
        <v>202.27</v>
      </c>
      <c r="M166" s="622">
        <v>2</v>
      </c>
      <c r="N166" s="623">
        <v>404.54</v>
      </c>
    </row>
    <row r="167" spans="1:14" ht="14.4" customHeight="1" x14ac:dyDescent="0.3">
      <c r="A167" s="618" t="s">
        <v>563</v>
      </c>
      <c r="B167" s="619" t="s">
        <v>565</v>
      </c>
      <c r="C167" s="620" t="s">
        <v>579</v>
      </c>
      <c r="D167" s="621" t="s">
        <v>580</v>
      </c>
      <c r="E167" s="620" t="s">
        <v>566</v>
      </c>
      <c r="F167" s="621" t="s">
        <v>567</v>
      </c>
      <c r="G167" s="620" t="s">
        <v>821</v>
      </c>
      <c r="H167" s="620" t="s">
        <v>1190</v>
      </c>
      <c r="I167" s="620" t="s">
        <v>1191</v>
      </c>
      <c r="J167" s="620" t="s">
        <v>1192</v>
      </c>
      <c r="K167" s="620" t="s">
        <v>1193</v>
      </c>
      <c r="L167" s="622">
        <v>116.3275024467905</v>
      </c>
      <c r="M167" s="622">
        <v>8</v>
      </c>
      <c r="N167" s="623">
        <v>930.62001957432403</v>
      </c>
    </row>
    <row r="168" spans="1:14" ht="14.4" customHeight="1" x14ac:dyDescent="0.3">
      <c r="A168" s="618" t="s">
        <v>563</v>
      </c>
      <c r="B168" s="619" t="s">
        <v>565</v>
      </c>
      <c r="C168" s="620" t="s">
        <v>579</v>
      </c>
      <c r="D168" s="621" t="s">
        <v>580</v>
      </c>
      <c r="E168" s="620" t="s">
        <v>566</v>
      </c>
      <c r="F168" s="621" t="s">
        <v>567</v>
      </c>
      <c r="G168" s="620" t="s">
        <v>821</v>
      </c>
      <c r="H168" s="620" t="s">
        <v>1194</v>
      </c>
      <c r="I168" s="620" t="s">
        <v>1195</v>
      </c>
      <c r="J168" s="620" t="s">
        <v>1196</v>
      </c>
      <c r="K168" s="620" t="s">
        <v>1197</v>
      </c>
      <c r="L168" s="622">
        <v>51.070000000000007</v>
      </c>
      <c r="M168" s="622">
        <v>5</v>
      </c>
      <c r="N168" s="623">
        <v>255.35000000000002</v>
      </c>
    </row>
    <row r="169" spans="1:14" ht="14.4" customHeight="1" x14ac:dyDescent="0.3">
      <c r="A169" s="618" t="s">
        <v>563</v>
      </c>
      <c r="B169" s="619" t="s">
        <v>565</v>
      </c>
      <c r="C169" s="620" t="s">
        <v>579</v>
      </c>
      <c r="D169" s="621" t="s">
        <v>580</v>
      </c>
      <c r="E169" s="620" t="s">
        <v>566</v>
      </c>
      <c r="F169" s="621" t="s">
        <v>567</v>
      </c>
      <c r="G169" s="620" t="s">
        <v>821</v>
      </c>
      <c r="H169" s="620" t="s">
        <v>1198</v>
      </c>
      <c r="I169" s="620" t="s">
        <v>1199</v>
      </c>
      <c r="J169" s="620" t="s">
        <v>1200</v>
      </c>
      <c r="K169" s="620" t="s">
        <v>1201</v>
      </c>
      <c r="L169" s="622">
        <v>69.686943771054672</v>
      </c>
      <c r="M169" s="622">
        <v>10</v>
      </c>
      <c r="N169" s="623">
        <v>696.86943771054666</v>
      </c>
    </row>
    <row r="170" spans="1:14" ht="14.4" customHeight="1" x14ac:dyDescent="0.3">
      <c r="A170" s="618" t="s">
        <v>563</v>
      </c>
      <c r="B170" s="619" t="s">
        <v>565</v>
      </c>
      <c r="C170" s="620" t="s">
        <v>579</v>
      </c>
      <c r="D170" s="621" t="s">
        <v>580</v>
      </c>
      <c r="E170" s="620" t="s">
        <v>566</v>
      </c>
      <c r="F170" s="621" t="s">
        <v>567</v>
      </c>
      <c r="G170" s="620" t="s">
        <v>821</v>
      </c>
      <c r="H170" s="620" t="s">
        <v>1202</v>
      </c>
      <c r="I170" s="620" t="s">
        <v>1203</v>
      </c>
      <c r="J170" s="620" t="s">
        <v>1204</v>
      </c>
      <c r="K170" s="620" t="s">
        <v>1205</v>
      </c>
      <c r="L170" s="622">
        <v>73.11</v>
      </c>
      <c r="M170" s="622">
        <v>6</v>
      </c>
      <c r="N170" s="623">
        <v>438.66</v>
      </c>
    </row>
    <row r="171" spans="1:14" ht="14.4" customHeight="1" x14ac:dyDescent="0.3">
      <c r="A171" s="618" t="s">
        <v>563</v>
      </c>
      <c r="B171" s="619" t="s">
        <v>565</v>
      </c>
      <c r="C171" s="620" t="s">
        <v>579</v>
      </c>
      <c r="D171" s="621" t="s">
        <v>580</v>
      </c>
      <c r="E171" s="620" t="s">
        <v>566</v>
      </c>
      <c r="F171" s="621" t="s">
        <v>567</v>
      </c>
      <c r="G171" s="620" t="s">
        <v>821</v>
      </c>
      <c r="H171" s="620" t="s">
        <v>1206</v>
      </c>
      <c r="I171" s="620" t="s">
        <v>1207</v>
      </c>
      <c r="J171" s="620" t="s">
        <v>1208</v>
      </c>
      <c r="K171" s="620" t="s">
        <v>1209</v>
      </c>
      <c r="L171" s="622">
        <v>108.3914201446423</v>
      </c>
      <c r="M171" s="622">
        <v>14</v>
      </c>
      <c r="N171" s="623">
        <v>1517.4798820249921</v>
      </c>
    </row>
    <row r="172" spans="1:14" ht="14.4" customHeight="1" x14ac:dyDescent="0.3">
      <c r="A172" s="618" t="s">
        <v>563</v>
      </c>
      <c r="B172" s="619" t="s">
        <v>565</v>
      </c>
      <c r="C172" s="620" t="s">
        <v>579</v>
      </c>
      <c r="D172" s="621" t="s">
        <v>580</v>
      </c>
      <c r="E172" s="620" t="s">
        <v>566</v>
      </c>
      <c r="F172" s="621" t="s">
        <v>567</v>
      </c>
      <c r="G172" s="620" t="s">
        <v>821</v>
      </c>
      <c r="H172" s="620" t="s">
        <v>1210</v>
      </c>
      <c r="I172" s="620" t="s">
        <v>1211</v>
      </c>
      <c r="J172" s="620" t="s">
        <v>1212</v>
      </c>
      <c r="K172" s="620" t="s">
        <v>1213</v>
      </c>
      <c r="L172" s="622">
        <v>129.84985523907801</v>
      </c>
      <c r="M172" s="622">
        <v>1</v>
      </c>
      <c r="N172" s="623">
        <v>129.84985523907801</v>
      </c>
    </row>
    <row r="173" spans="1:14" ht="14.4" customHeight="1" x14ac:dyDescent="0.3">
      <c r="A173" s="618" t="s">
        <v>563</v>
      </c>
      <c r="B173" s="619" t="s">
        <v>565</v>
      </c>
      <c r="C173" s="620" t="s">
        <v>579</v>
      </c>
      <c r="D173" s="621" t="s">
        <v>580</v>
      </c>
      <c r="E173" s="620" t="s">
        <v>566</v>
      </c>
      <c r="F173" s="621" t="s">
        <v>567</v>
      </c>
      <c r="G173" s="620" t="s">
        <v>821</v>
      </c>
      <c r="H173" s="620" t="s">
        <v>1214</v>
      </c>
      <c r="I173" s="620" t="s">
        <v>1215</v>
      </c>
      <c r="J173" s="620" t="s">
        <v>1216</v>
      </c>
      <c r="K173" s="620" t="s">
        <v>1217</v>
      </c>
      <c r="L173" s="622">
        <v>22.266710597148933</v>
      </c>
      <c r="M173" s="622">
        <v>3</v>
      </c>
      <c r="N173" s="623">
        <v>66.800131791446802</v>
      </c>
    </row>
    <row r="174" spans="1:14" ht="14.4" customHeight="1" x14ac:dyDescent="0.3">
      <c r="A174" s="618" t="s">
        <v>563</v>
      </c>
      <c r="B174" s="619" t="s">
        <v>565</v>
      </c>
      <c r="C174" s="620" t="s">
        <v>579</v>
      </c>
      <c r="D174" s="621" t="s">
        <v>580</v>
      </c>
      <c r="E174" s="620" t="s">
        <v>566</v>
      </c>
      <c r="F174" s="621" t="s">
        <v>567</v>
      </c>
      <c r="G174" s="620" t="s">
        <v>821</v>
      </c>
      <c r="H174" s="620" t="s">
        <v>1218</v>
      </c>
      <c r="I174" s="620" t="s">
        <v>1219</v>
      </c>
      <c r="J174" s="620" t="s">
        <v>1220</v>
      </c>
      <c r="K174" s="620" t="s">
        <v>1221</v>
      </c>
      <c r="L174" s="622">
        <v>63.506804038469433</v>
      </c>
      <c r="M174" s="622">
        <v>225</v>
      </c>
      <c r="N174" s="623">
        <v>14289.030908655623</v>
      </c>
    </row>
    <row r="175" spans="1:14" ht="14.4" customHeight="1" x14ac:dyDescent="0.3">
      <c r="A175" s="618" t="s">
        <v>563</v>
      </c>
      <c r="B175" s="619" t="s">
        <v>565</v>
      </c>
      <c r="C175" s="620" t="s">
        <v>579</v>
      </c>
      <c r="D175" s="621" t="s">
        <v>580</v>
      </c>
      <c r="E175" s="620" t="s">
        <v>566</v>
      </c>
      <c r="F175" s="621" t="s">
        <v>567</v>
      </c>
      <c r="G175" s="620" t="s">
        <v>821</v>
      </c>
      <c r="H175" s="620" t="s">
        <v>1222</v>
      </c>
      <c r="I175" s="620" t="s">
        <v>1222</v>
      </c>
      <c r="J175" s="620" t="s">
        <v>1223</v>
      </c>
      <c r="K175" s="620" t="s">
        <v>657</v>
      </c>
      <c r="L175" s="622">
        <v>165.850115985315</v>
      </c>
      <c r="M175" s="622">
        <v>1</v>
      </c>
      <c r="N175" s="623">
        <v>165.850115985315</v>
      </c>
    </row>
    <row r="176" spans="1:14" ht="14.4" customHeight="1" x14ac:dyDescent="0.3">
      <c r="A176" s="618" t="s">
        <v>563</v>
      </c>
      <c r="B176" s="619" t="s">
        <v>565</v>
      </c>
      <c r="C176" s="620" t="s">
        <v>579</v>
      </c>
      <c r="D176" s="621" t="s">
        <v>580</v>
      </c>
      <c r="E176" s="620" t="s">
        <v>566</v>
      </c>
      <c r="F176" s="621" t="s">
        <v>567</v>
      </c>
      <c r="G176" s="620" t="s">
        <v>821</v>
      </c>
      <c r="H176" s="620" t="s">
        <v>1224</v>
      </c>
      <c r="I176" s="620" t="s">
        <v>1225</v>
      </c>
      <c r="J176" s="620" t="s">
        <v>1226</v>
      </c>
      <c r="K176" s="620" t="s">
        <v>1227</v>
      </c>
      <c r="L176" s="622">
        <v>143.64454524064899</v>
      </c>
      <c r="M176" s="622">
        <v>2</v>
      </c>
      <c r="N176" s="623">
        <v>287.28909048129799</v>
      </c>
    </row>
    <row r="177" spans="1:14" ht="14.4" customHeight="1" x14ac:dyDescent="0.3">
      <c r="A177" s="618" t="s">
        <v>563</v>
      </c>
      <c r="B177" s="619" t="s">
        <v>565</v>
      </c>
      <c r="C177" s="620" t="s">
        <v>579</v>
      </c>
      <c r="D177" s="621" t="s">
        <v>580</v>
      </c>
      <c r="E177" s="620" t="s">
        <v>566</v>
      </c>
      <c r="F177" s="621" t="s">
        <v>567</v>
      </c>
      <c r="G177" s="620" t="s">
        <v>821</v>
      </c>
      <c r="H177" s="620" t="s">
        <v>1228</v>
      </c>
      <c r="I177" s="620" t="s">
        <v>1229</v>
      </c>
      <c r="J177" s="620" t="s">
        <v>1230</v>
      </c>
      <c r="K177" s="620" t="s">
        <v>1231</v>
      </c>
      <c r="L177" s="622">
        <v>73.664933998806504</v>
      </c>
      <c r="M177" s="622">
        <v>2</v>
      </c>
      <c r="N177" s="623">
        <v>147.32986799761301</v>
      </c>
    </row>
    <row r="178" spans="1:14" ht="14.4" customHeight="1" x14ac:dyDescent="0.3">
      <c r="A178" s="618" t="s">
        <v>563</v>
      </c>
      <c r="B178" s="619" t="s">
        <v>565</v>
      </c>
      <c r="C178" s="620" t="s">
        <v>579</v>
      </c>
      <c r="D178" s="621" t="s">
        <v>580</v>
      </c>
      <c r="E178" s="620" t="s">
        <v>566</v>
      </c>
      <c r="F178" s="621" t="s">
        <v>567</v>
      </c>
      <c r="G178" s="620" t="s">
        <v>821</v>
      </c>
      <c r="H178" s="620" t="s">
        <v>1232</v>
      </c>
      <c r="I178" s="620" t="s">
        <v>1233</v>
      </c>
      <c r="J178" s="620" t="s">
        <v>1234</v>
      </c>
      <c r="K178" s="620" t="s">
        <v>1235</v>
      </c>
      <c r="L178" s="622">
        <v>42.071850533807826</v>
      </c>
      <c r="M178" s="622">
        <v>281</v>
      </c>
      <c r="N178" s="623">
        <v>11822.189999999999</v>
      </c>
    </row>
    <row r="179" spans="1:14" ht="14.4" customHeight="1" x14ac:dyDescent="0.3">
      <c r="A179" s="618" t="s">
        <v>563</v>
      </c>
      <c r="B179" s="619" t="s">
        <v>565</v>
      </c>
      <c r="C179" s="620" t="s">
        <v>579</v>
      </c>
      <c r="D179" s="621" t="s">
        <v>580</v>
      </c>
      <c r="E179" s="620" t="s">
        <v>566</v>
      </c>
      <c r="F179" s="621" t="s">
        <v>567</v>
      </c>
      <c r="G179" s="620" t="s">
        <v>821</v>
      </c>
      <c r="H179" s="620" t="s">
        <v>1236</v>
      </c>
      <c r="I179" s="620" t="s">
        <v>1237</v>
      </c>
      <c r="J179" s="620" t="s">
        <v>1238</v>
      </c>
      <c r="K179" s="620" t="s">
        <v>1239</v>
      </c>
      <c r="L179" s="622">
        <v>116.23984645228001</v>
      </c>
      <c r="M179" s="622">
        <v>1</v>
      </c>
      <c r="N179" s="623">
        <v>116.23984645228001</v>
      </c>
    </row>
    <row r="180" spans="1:14" ht="14.4" customHeight="1" x14ac:dyDescent="0.3">
      <c r="A180" s="618" t="s">
        <v>563</v>
      </c>
      <c r="B180" s="619" t="s">
        <v>565</v>
      </c>
      <c r="C180" s="620" t="s">
        <v>579</v>
      </c>
      <c r="D180" s="621" t="s">
        <v>580</v>
      </c>
      <c r="E180" s="620" t="s">
        <v>566</v>
      </c>
      <c r="F180" s="621" t="s">
        <v>567</v>
      </c>
      <c r="G180" s="620" t="s">
        <v>821</v>
      </c>
      <c r="H180" s="620" t="s">
        <v>1240</v>
      </c>
      <c r="I180" s="620" t="s">
        <v>1241</v>
      </c>
      <c r="J180" s="620" t="s">
        <v>1242</v>
      </c>
      <c r="K180" s="620" t="s">
        <v>1243</v>
      </c>
      <c r="L180" s="622">
        <v>119.72852091669186</v>
      </c>
      <c r="M180" s="622">
        <v>62</v>
      </c>
      <c r="N180" s="623">
        <v>7423.168296834896</v>
      </c>
    </row>
    <row r="181" spans="1:14" ht="14.4" customHeight="1" x14ac:dyDescent="0.3">
      <c r="A181" s="618" t="s">
        <v>563</v>
      </c>
      <c r="B181" s="619" t="s">
        <v>565</v>
      </c>
      <c r="C181" s="620" t="s">
        <v>579</v>
      </c>
      <c r="D181" s="621" t="s">
        <v>580</v>
      </c>
      <c r="E181" s="620" t="s">
        <v>566</v>
      </c>
      <c r="F181" s="621" t="s">
        <v>567</v>
      </c>
      <c r="G181" s="620" t="s">
        <v>821</v>
      </c>
      <c r="H181" s="620" t="s">
        <v>1244</v>
      </c>
      <c r="I181" s="620" t="s">
        <v>1245</v>
      </c>
      <c r="J181" s="620" t="s">
        <v>1242</v>
      </c>
      <c r="K181" s="620" t="s">
        <v>1246</v>
      </c>
      <c r="L181" s="622">
        <v>138.59501628485015</v>
      </c>
      <c r="M181" s="622">
        <v>52</v>
      </c>
      <c r="N181" s="623">
        <v>7206.9408468122083</v>
      </c>
    </row>
    <row r="182" spans="1:14" ht="14.4" customHeight="1" x14ac:dyDescent="0.3">
      <c r="A182" s="618" t="s">
        <v>563</v>
      </c>
      <c r="B182" s="619" t="s">
        <v>565</v>
      </c>
      <c r="C182" s="620" t="s">
        <v>579</v>
      </c>
      <c r="D182" s="621" t="s">
        <v>580</v>
      </c>
      <c r="E182" s="620" t="s">
        <v>566</v>
      </c>
      <c r="F182" s="621" t="s">
        <v>567</v>
      </c>
      <c r="G182" s="620" t="s">
        <v>821</v>
      </c>
      <c r="H182" s="620" t="s">
        <v>1247</v>
      </c>
      <c r="I182" s="620" t="s">
        <v>1248</v>
      </c>
      <c r="J182" s="620" t="s">
        <v>1249</v>
      </c>
      <c r="K182" s="620" t="s">
        <v>1250</v>
      </c>
      <c r="L182" s="622">
        <v>81.08</v>
      </c>
      <c r="M182" s="622">
        <v>2</v>
      </c>
      <c r="N182" s="623">
        <v>162.16</v>
      </c>
    </row>
    <row r="183" spans="1:14" ht="14.4" customHeight="1" x14ac:dyDescent="0.3">
      <c r="A183" s="618" t="s">
        <v>563</v>
      </c>
      <c r="B183" s="619" t="s">
        <v>565</v>
      </c>
      <c r="C183" s="620" t="s">
        <v>579</v>
      </c>
      <c r="D183" s="621" t="s">
        <v>580</v>
      </c>
      <c r="E183" s="620" t="s">
        <v>566</v>
      </c>
      <c r="F183" s="621" t="s">
        <v>567</v>
      </c>
      <c r="G183" s="620" t="s">
        <v>821</v>
      </c>
      <c r="H183" s="620" t="s">
        <v>1251</v>
      </c>
      <c r="I183" s="620" t="s">
        <v>1252</v>
      </c>
      <c r="J183" s="620" t="s">
        <v>1253</v>
      </c>
      <c r="K183" s="620" t="s">
        <v>1254</v>
      </c>
      <c r="L183" s="622">
        <v>73.542999391069841</v>
      </c>
      <c r="M183" s="622">
        <v>34</v>
      </c>
      <c r="N183" s="623">
        <v>2500.4619792963745</v>
      </c>
    </row>
    <row r="184" spans="1:14" ht="14.4" customHeight="1" x14ac:dyDescent="0.3">
      <c r="A184" s="618" t="s">
        <v>563</v>
      </c>
      <c r="B184" s="619" t="s">
        <v>565</v>
      </c>
      <c r="C184" s="620" t="s">
        <v>579</v>
      </c>
      <c r="D184" s="621" t="s">
        <v>580</v>
      </c>
      <c r="E184" s="620" t="s">
        <v>566</v>
      </c>
      <c r="F184" s="621" t="s">
        <v>567</v>
      </c>
      <c r="G184" s="620" t="s">
        <v>821</v>
      </c>
      <c r="H184" s="620" t="s">
        <v>1255</v>
      </c>
      <c r="I184" s="620" t="s">
        <v>1256</v>
      </c>
      <c r="J184" s="620" t="s">
        <v>1257</v>
      </c>
      <c r="K184" s="620" t="s">
        <v>1258</v>
      </c>
      <c r="L184" s="622">
        <v>59.8</v>
      </c>
      <c r="M184" s="622">
        <v>1</v>
      </c>
      <c r="N184" s="623">
        <v>59.8</v>
      </c>
    </row>
    <row r="185" spans="1:14" ht="14.4" customHeight="1" x14ac:dyDescent="0.3">
      <c r="A185" s="618" t="s">
        <v>563</v>
      </c>
      <c r="B185" s="619" t="s">
        <v>565</v>
      </c>
      <c r="C185" s="620" t="s">
        <v>579</v>
      </c>
      <c r="D185" s="621" t="s">
        <v>580</v>
      </c>
      <c r="E185" s="620" t="s">
        <v>566</v>
      </c>
      <c r="F185" s="621" t="s">
        <v>567</v>
      </c>
      <c r="G185" s="620" t="s">
        <v>821</v>
      </c>
      <c r="H185" s="620" t="s">
        <v>1259</v>
      </c>
      <c r="I185" s="620" t="s">
        <v>1260</v>
      </c>
      <c r="J185" s="620" t="s">
        <v>959</v>
      </c>
      <c r="K185" s="620" t="s">
        <v>1261</v>
      </c>
      <c r="L185" s="622">
        <v>46.75221190392697</v>
      </c>
      <c r="M185" s="622">
        <v>286</v>
      </c>
      <c r="N185" s="623">
        <v>13371.132604523113</v>
      </c>
    </row>
    <row r="186" spans="1:14" ht="14.4" customHeight="1" x14ac:dyDescent="0.3">
      <c r="A186" s="618" t="s">
        <v>563</v>
      </c>
      <c r="B186" s="619" t="s">
        <v>565</v>
      </c>
      <c r="C186" s="620" t="s">
        <v>579</v>
      </c>
      <c r="D186" s="621" t="s">
        <v>580</v>
      </c>
      <c r="E186" s="620" t="s">
        <v>566</v>
      </c>
      <c r="F186" s="621" t="s">
        <v>567</v>
      </c>
      <c r="G186" s="620" t="s">
        <v>821</v>
      </c>
      <c r="H186" s="620" t="s">
        <v>1262</v>
      </c>
      <c r="I186" s="620" t="s">
        <v>1263</v>
      </c>
      <c r="J186" s="620" t="s">
        <v>1264</v>
      </c>
      <c r="K186" s="620" t="s">
        <v>1265</v>
      </c>
      <c r="L186" s="622">
        <v>122.0198056598735</v>
      </c>
      <c r="M186" s="622">
        <v>2</v>
      </c>
      <c r="N186" s="623">
        <v>244.039611319747</v>
      </c>
    </row>
    <row r="187" spans="1:14" ht="14.4" customHeight="1" x14ac:dyDescent="0.3">
      <c r="A187" s="618" t="s">
        <v>563</v>
      </c>
      <c r="B187" s="619" t="s">
        <v>565</v>
      </c>
      <c r="C187" s="620" t="s">
        <v>579</v>
      </c>
      <c r="D187" s="621" t="s">
        <v>580</v>
      </c>
      <c r="E187" s="620" t="s">
        <v>566</v>
      </c>
      <c r="F187" s="621" t="s">
        <v>567</v>
      </c>
      <c r="G187" s="620" t="s">
        <v>821</v>
      </c>
      <c r="H187" s="620" t="s">
        <v>1266</v>
      </c>
      <c r="I187" s="620" t="s">
        <v>1267</v>
      </c>
      <c r="J187" s="620" t="s">
        <v>1268</v>
      </c>
      <c r="K187" s="620" t="s">
        <v>1269</v>
      </c>
      <c r="L187" s="622">
        <v>47.45000701962546</v>
      </c>
      <c r="M187" s="622">
        <v>8</v>
      </c>
      <c r="N187" s="623">
        <v>379.60005615700368</v>
      </c>
    </row>
    <row r="188" spans="1:14" ht="14.4" customHeight="1" x14ac:dyDescent="0.3">
      <c r="A188" s="618" t="s">
        <v>563</v>
      </c>
      <c r="B188" s="619" t="s">
        <v>565</v>
      </c>
      <c r="C188" s="620" t="s">
        <v>579</v>
      </c>
      <c r="D188" s="621" t="s">
        <v>580</v>
      </c>
      <c r="E188" s="620" t="s">
        <v>566</v>
      </c>
      <c r="F188" s="621" t="s">
        <v>567</v>
      </c>
      <c r="G188" s="620" t="s">
        <v>821</v>
      </c>
      <c r="H188" s="620" t="s">
        <v>1270</v>
      </c>
      <c r="I188" s="620" t="s">
        <v>1270</v>
      </c>
      <c r="J188" s="620" t="s">
        <v>963</v>
      </c>
      <c r="K188" s="620" t="s">
        <v>1271</v>
      </c>
      <c r="L188" s="622">
        <v>105.14713383461219</v>
      </c>
      <c r="M188" s="622">
        <v>66</v>
      </c>
      <c r="N188" s="623">
        <v>6939.7108330844048</v>
      </c>
    </row>
    <row r="189" spans="1:14" ht="14.4" customHeight="1" x14ac:dyDescent="0.3">
      <c r="A189" s="618" t="s">
        <v>563</v>
      </c>
      <c r="B189" s="619" t="s">
        <v>565</v>
      </c>
      <c r="C189" s="620" t="s">
        <v>579</v>
      </c>
      <c r="D189" s="621" t="s">
        <v>580</v>
      </c>
      <c r="E189" s="620" t="s">
        <v>566</v>
      </c>
      <c r="F189" s="621" t="s">
        <v>567</v>
      </c>
      <c r="G189" s="620" t="s">
        <v>821</v>
      </c>
      <c r="H189" s="620" t="s">
        <v>1272</v>
      </c>
      <c r="I189" s="620" t="s">
        <v>1273</v>
      </c>
      <c r="J189" s="620" t="s">
        <v>1274</v>
      </c>
      <c r="K189" s="620" t="s">
        <v>1275</v>
      </c>
      <c r="L189" s="622">
        <v>40.66047475547532</v>
      </c>
      <c r="M189" s="622">
        <v>66</v>
      </c>
      <c r="N189" s="623">
        <v>2683.5913338613709</v>
      </c>
    </row>
    <row r="190" spans="1:14" ht="14.4" customHeight="1" x14ac:dyDescent="0.3">
      <c r="A190" s="618" t="s">
        <v>563</v>
      </c>
      <c r="B190" s="619" t="s">
        <v>565</v>
      </c>
      <c r="C190" s="620" t="s">
        <v>579</v>
      </c>
      <c r="D190" s="621" t="s">
        <v>580</v>
      </c>
      <c r="E190" s="620" t="s">
        <v>566</v>
      </c>
      <c r="F190" s="621" t="s">
        <v>567</v>
      </c>
      <c r="G190" s="620" t="s">
        <v>821</v>
      </c>
      <c r="H190" s="620" t="s">
        <v>1276</v>
      </c>
      <c r="I190" s="620" t="s">
        <v>1277</v>
      </c>
      <c r="J190" s="620" t="s">
        <v>1274</v>
      </c>
      <c r="K190" s="620" t="s">
        <v>1278</v>
      </c>
      <c r="L190" s="622">
        <v>291.89198795313382</v>
      </c>
      <c r="M190" s="622">
        <v>15</v>
      </c>
      <c r="N190" s="623">
        <v>4378.3798192970071</v>
      </c>
    </row>
    <row r="191" spans="1:14" ht="14.4" customHeight="1" x14ac:dyDescent="0.3">
      <c r="A191" s="618" t="s">
        <v>563</v>
      </c>
      <c r="B191" s="619" t="s">
        <v>565</v>
      </c>
      <c r="C191" s="620" t="s">
        <v>579</v>
      </c>
      <c r="D191" s="621" t="s">
        <v>580</v>
      </c>
      <c r="E191" s="620" t="s">
        <v>566</v>
      </c>
      <c r="F191" s="621" t="s">
        <v>567</v>
      </c>
      <c r="G191" s="620" t="s">
        <v>821</v>
      </c>
      <c r="H191" s="620" t="s">
        <v>1279</v>
      </c>
      <c r="I191" s="620" t="s">
        <v>1280</v>
      </c>
      <c r="J191" s="620" t="s">
        <v>1281</v>
      </c>
      <c r="K191" s="620" t="s">
        <v>1282</v>
      </c>
      <c r="L191" s="622">
        <v>75.586665154744196</v>
      </c>
      <c r="M191" s="622">
        <v>3</v>
      </c>
      <c r="N191" s="623">
        <v>226.75999546423259</v>
      </c>
    </row>
    <row r="192" spans="1:14" ht="14.4" customHeight="1" x14ac:dyDescent="0.3">
      <c r="A192" s="618" t="s">
        <v>563</v>
      </c>
      <c r="B192" s="619" t="s">
        <v>565</v>
      </c>
      <c r="C192" s="620" t="s">
        <v>579</v>
      </c>
      <c r="D192" s="621" t="s">
        <v>580</v>
      </c>
      <c r="E192" s="620" t="s">
        <v>566</v>
      </c>
      <c r="F192" s="621" t="s">
        <v>567</v>
      </c>
      <c r="G192" s="620" t="s">
        <v>821</v>
      </c>
      <c r="H192" s="620" t="s">
        <v>1283</v>
      </c>
      <c r="I192" s="620" t="s">
        <v>1284</v>
      </c>
      <c r="J192" s="620" t="s">
        <v>1285</v>
      </c>
      <c r="K192" s="620" t="s">
        <v>1286</v>
      </c>
      <c r="L192" s="622">
        <v>390.91173394381451</v>
      </c>
      <c r="M192" s="622">
        <v>36</v>
      </c>
      <c r="N192" s="623">
        <v>14072.822421977322</v>
      </c>
    </row>
    <row r="193" spans="1:14" ht="14.4" customHeight="1" x14ac:dyDescent="0.3">
      <c r="A193" s="618" t="s">
        <v>563</v>
      </c>
      <c r="B193" s="619" t="s">
        <v>565</v>
      </c>
      <c r="C193" s="620" t="s">
        <v>579</v>
      </c>
      <c r="D193" s="621" t="s">
        <v>580</v>
      </c>
      <c r="E193" s="620" t="s">
        <v>566</v>
      </c>
      <c r="F193" s="621" t="s">
        <v>567</v>
      </c>
      <c r="G193" s="620" t="s">
        <v>821</v>
      </c>
      <c r="H193" s="620" t="s">
        <v>1287</v>
      </c>
      <c r="I193" s="620" t="s">
        <v>1288</v>
      </c>
      <c r="J193" s="620" t="s">
        <v>1289</v>
      </c>
      <c r="K193" s="620" t="s">
        <v>1290</v>
      </c>
      <c r="L193" s="622">
        <v>121.51</v>
      </c>
      <c r="M193" s="622">
        <v>1</v>
      </c>
      <c r="N193" s="623">
        <v>121.51</v>
      </c>
    </row>
    <row r="194" spans="1:14" ht="14.4" customHeight="1" x14ac:dyDescent="0.3">
      <c r="A194" s="618" t="s">
        <v>563</v>
      </c>
      <c r="B194" s="619" t="s">
        <v>565</v>
      </c>
      <c r="C194" s="620" t="s">
        <v>579</v>
      </c>
      <c r="D194" s="621" t="s">
        <v>580</v>
      </c>
      <c r="E194" s="620" t="s">
        <v>566</v>
      </c>
      <c r="F194" s="621" t="s">
        <v>567</v>
      </c>
      <c r="G194" s="620" t="s">
        <v>821</v>
      </c>
      <c r="H194" s="620" t="s">
        <v>1291</v>
      </c>
      <c r="I194" s="620" t="s">
        <v>1292</v>
      </c>
      <c r="J194" s="620" t="s">
        <v>1293</v>
      </c>
      <c r="K194" s="620" t="s">
        <v>1294</v>
      </c>
      <c r="L194" s="622">
        <v>49.648309832008593</v>
      </c>
      <c r="M194" s="622">
        <v>245</v>
      </c>
      <c r="N194" s="623">
        <v>12163.835908842106</v>
      </c>
    </row>
    <row r="195" spans="1:14" ht="14.4" customHeight="1" x14ac:dyDescent="0.3">
      <c r="A195" s="618" t="s">
        <v>563</v>
      </c>
      <c r="B195" s="619" t="s">
        <v>565</v>
      </c>
      <c r="C195" s="620" t="s">
        <v>579</v>
      </c>
      <c r="D195" s="621" t="s">
        <v>580</v>
      </c>
      <c r="E195" s="620" t="s">
        <v>566</v>
      </c>
      <c r="F195" s="621" t="s">
        <v>567</v>
      </c>
      <c r="G195" s="620" t="s">
        <v>821</v>
      </c>
      <c r="H195" s="620" t="s">
        <v>1295</v>
      </c>
      <c r="I195" s="620" t="s">
        <v>1296</v>
      </c>
      <c r="J195" s="620" t="s">
        <v>1293</v>
      </c>
      <c r="K195" s="620" t="s">
        <v>1297</v>
      </c>
      <c r="L195" s="622">
        <v>90.664973250737901</v>
      </c>
      <c r="M195" s="622">
        <v>8</v>
      </c>
      <c r="N195" s="623">
        <v>725.31978600590321</v>
      </c>
    </row>
    <row r="196" spans="1:14" ht="14.4" customHeight="1" x14ac:dyDescent="0.3">
      <c r="A196" s="618" t="s">
        <v>563</v>
      </c>
      <c r="B196" s="619" t="s">
        <v>565</v>
      </c>
      <c r="C196" s="620" t="s">
        <v>579</v>
      </c>
      <c r="D196" s="621" t="s">
        <v>580</v>
      </c>
      <c r="E196" s="620" t="s">
        <v>566</v>
      </c>
      <c r="F196" s="621" t="s">
        <v>567</v>
      </c>
      <c r="G196" s="620" t="s">
        <v>821</v>
      </c>
      <c r="H196" s="620" t="s">
        <v>1298</v>
      </c>
      <c r="I196" s="620" t="s">
        <v>1299</v>
      </c>
      <c r="J196" s="620" t="s">
        <v>1300</v>
      </c>
      <c r="K196" s="620" t="s">
        <v>1301</v>
      </c>
      <c r="L196" s="622">
        <v>38.085000000000001</v>
      </c>
      <c r="M196" s="622">
        <v>6</v>
      </c>
      <c r="N196" s="623">
        <v>228.51000000000002</v>
      </c>
    </row>
    <row r="197" spans="1:14" ht="14.4" customHeight="1" x14ac:dyDescent="0.3">
      <c r="A197" s="618" t="s">
        <v>563</v>
      </c>
      <c r="B197" s="619" t="s">
        <v>565</v>
      </c>
      <c r="C197" s="620" t="s">
        <v>579</v>
      </c>
      <c r="D197" s="621" t="s">
        <v>580</v>
      </c>
      <c r="E197" s="620" t="s">
        <v>566</v>
      </c>
      <c r="F197" s="621" t="s">
        <v>567</v>
      </c>
      <c r="G197" s="620" t="s">
        <v>821</v>
      </c>
      <c r="H197" s="620" t="s">
        <v>1302</v>
      </c>
      <c r="I197" s="620" t="s">
        <v>1303</v>
      </c>
      <c r="J197" s="620" t="s">
        <v>1304</v>
      </c>
      <c r="K197" s="620" t="s">
        <v>1305</v>
      </c>
      <c r="L197" s="622">
        <v>106.820254397992</v>
      </c>
      <c r="M197" s="622">
        <v>1</v>
      </c>
      <c r="N197" s="623">
        <v>106.820254397992</v>
      </c>
    </row>
    <row r="198" spans="1:14" ht="14.4" customHeight="1" x14ac:dyDescent="0.3">
      <c r="A198" s="618" t="s">
        <v>563</v>
      </c>
      <c r="B198" s="619" t="s">
        <v>565</v>
      </c>
      <c r="C198" s="620" t="s">
        <v>579</v>
      </c>
      <c r="D198" s="621" t="s">
        <v>580</v>
      </c>
      <c r="E198" s="620" t="s">
        <v>566</v>
      </c>
      <c r="F198" s="621" t="s">
        <v>567</v>
      </c>
      <c r="G198" s="620" t="s">
        <v>821</v>
      </c>
      <c r="H198" s="620" t="s">
        <v>1306</v>
      </c>
      <c r="I198" s="620" t="s">
        <v>1307</v>
      </c>
      <c r="J198" s="620" t="s">
        <v>1308</v>
      </c>
      <c r="K198" s="620" t="s">
        <v>1309</v>
      </c>
      <c r="L198" s="622">
        <v>28.983291532026815</v>
      </c>
      <c r="M198" s="622">
        <v>6</v>
      </c>
      <c r="N198" s="623">
        <v>173.8997491921609</v>
      </c>
    </row>
    <row r="199" spans="1:14" ht="14.4" customHeight="1" x14ac:dyDescent="0.3">
      <c r="A199" s="618" t="s">
        <v>563</v>
      </c>
      <c r="B199" s="619" t="s">
        <v>565</v>
      </c>
      <c r="C199" s="620" t="s">
        <v>579</v>
      </c>
      <c r="D199" s="621" t="s">
        <v>580</v>
      </c>
      <c r="E199" s="620" t="s">
        <v>566</v>
      </c>
      <c r="F199" s="621" t="s">
        <v>567</v>
      </c>
      <c r="G199" s="620" t="s">
        <v>821</v>
      </c>
      <c r="H199" s="620" t="s">
        <v>1310</v>
      </c>
      <c r="I199" s="620" t="s">
        <v>1311</v>
      </c>
      <c r="J199" s="620" t="s">
        <v>987</v>
      </c>
      <c r="K199" s="620" t="s">
        <v>1312</v>
      </c>
      <c r="L199" s="622">
        <v>163.23331952830267</v>
      </c>
      <c r="M199" s="622">
        <v>3</v>
      </c>
      <c r="N199" s="623">
        <v>489.69995858490802</v>
      </c>
    </row>
    <row r="200" spans="1:14" ht="14.4" customHeight="1" x14ac:dyDescent="0.3">
      <c r="A200" s="618" t="s">
        <v>563</v>
      </c>
      <c r="B200" s="619" t="s">
        <v>565</v>
      </c>
      <c r="C200" s="620" t="s">
        <v>579</v>
      </c>
      <c r="D200" s="621" t="s">
        <v>580</v>
      </c>
      <c r="E200" s="620" t="s">
        <v>566</v>
      </c>
      <c r="F200" s="621" t="s">
        <v>567</v>
      </c>
      <c r="G200" s="620" t="s">
        <v>821</v>
      </c>
      <c r="H200" s="620" t="s">
        <v>1313</v>
      </c>
      <c r="I200" s="620" t="s">
        <v>1314</v>
      </c>
      <c r="J200" s="620" t="s">
        <v>1315</v>
      </c>
      <c r="K200" s="620" t="s">
        <v>1316</v>
      </c>
      <c r="L200" s="622">
        <v>14.525383193471653</v>
      </c>
      <c r="M200" s="622">
        <v>141</v>
      </c>
      <c r="N200" s="623">
        <v>2048.0790302795031</v>
      </c>
    </row>
    <row r="201" spans="1:14" ht="14.4" customHeight="1" x14ac:dyDescent="0.3">
      <c r="A201" s="618" t="s">
        <v>563</v>
      </c>
      <c r="B201" s="619" t="s">
        <v>565</v>
      </c>
      <c r="C201" s="620" t="s">
        <v>579</v>
      </c>
      <c r="D201" s="621" t="s">
        <v>580</v>
      </c>
      <c r="E201" s="620" t="s">
        <v>566</v>
      </c>
      <c r="F201" s="621" t="s">
        <v>567</v>
      </c>
      <c r="G201" s="620" t="s">
        <v>821</v>
      </c>
      <c r="H201" s="620" t="s">
        <v>1317</v>
      </c>
      <c r="I201" s="620" t="s">
        <v>1318</v>
      </c>
      <c r="J201" s="620" t="s">
        <v>1319</v>
      </c>
      <c r="K201" s="620" t="s">
        <v>1320</v>
      </c>
      <c r="L201" s="622">
        <v>49.657211961438598</v>
      </c>
      <c r="M201" s="622">
        <v>25</v>
      </c>
      <c r="N201" s="623">
        <v>1241.4302990359649</v>
      </c>
    </row>
    <row r="202" spans="1:14" ht="14.4" customHeight="1" x14ac:dyDescent="0.3">
      <c r="A202" s="618" t="s">
        <v>563</v>
      </c>
      <c r="B202" s="619" t="s">
        <v>565</v>
      </c>
      <c r="C202" s="620" t="s">
        <v>579</v>
      </c>
      <c r="D202" s="621" t="s">
        <v>580</v>
      </c>
      <c r="E202" s="620" t="s">
        <v>566</v>
      </c>
      <c r="F202" s="621" t="s">
        <v>567</v>
      </c>
      <c r="G202" s="620" t="s">
        <v>821</v>
      </c>
      <c r="H202" s="620" t="s">
        <v>1321</v>
      </c>
      <c r="I202" s="620" t="s">
        <v>1322</v>
      </c>
      <c r="J202" s="620" t="s">
        <v>1323</v>
      </c>
      <c r="K202" s="620" t="s">
        <v>1324</v>
      </c>
      <c r="L202" s="622">
        <v>27.491759057568512</v>
      </c>
      <c r="M202" s="622">
        <v>34</v>
      </c>
      <c r="N202" s="623">
        <v>934.71980795732941</v>
      </c>
    </row>
    <row r="203" spans="1:14" ht="14.4" customHeight="1" x14ac:dyDescent="0.3">
      <c r="A203" s="618" t="s">
        <v>563</v>
      </c>
      <c r="B203" s="619" t="s">
        <v>565</v>
      </c>
      <c r="C203" s="620" t="s">
        <v>579</v>
      </c>
      <c r="D203" s="621" t="s">
        <v>580</v>
      </c>
      <c r="E203" s="620" t="s">
        <v>566</v>
      </c>
      <c r="F203" s="621" t="s">
        <v>567</v>
      </c>
      <c r="G203" s="620" t="s">
        <v>821</v>
      </c>
      <c r="H203" s="620" t="s">
        <v>1325</v>
      </c>
      <c r="I203" s="620" t="s">
        <v>1326</v>
      </c>
      <c r="J203" s="620" t="s">
        <v>1327</v>
      </c>
      <c r="K203" s="620" t="s">
        <v>1328</v>
      </c>
      <c r="L203" s="622">
        <v>152.6713783665457</v>
      </c>
      <c r="M203" s="622">
        <v>92</v>
      </c>
      <c r="N203" s="623">
        <v>14045.766809722203</v>
      </c>
    </row>
    <row r="204" spans="1:14" ht="14.4" customHeight="1" x14ac:dyDescent="0.3">
      <c r="A204" s="618" t="s">
        <v>563</v>
      </c>
      <c r="B204" s="619" t="s">
        <v>565</v>
      </c>
      <c r="C204" s="620" t="s">
        <v>579</v>
      </c>
      <c r="D204" s="621" t="s">
        <v>580</v>
      </c>
      <c r="E204" s="620" t="s">
        <v>566</v>
      </c>
      <c r="F204" s="621" t="s">
        <v>567</v>
      </c>
      <c r="G204" s="620" t="s">
        <v>821</v>
      </c>
      <c r="H204" s="620" t="s">
        <v>1329</v>
      </c>
      <c r="I204" s="620" t="s">
        <v>1330</v>
      </c>
      <c r="J204" s="620" t="s">
        <v>1331</v>
      </c>
      <c r="K204" s="620"/>
      <c r="L204" s="622">
        <v>97.843593076556488</v>
      </c>
      <c r="M204" s="622">
        <v>36</v>
      </c>
      <c r="N204" s="623">
        <v>3522.3693507560333</v>
      </c>
    </row>
    <row r="205" spans="1:14" ht="14.4" customHeight="1" x14ac:dyDescent="0.3">
      <c r="A205" s="618" t="s">
        <v>563</v>
      </c>
      <c r="B205" s="619" t="s">
        <v>565</v>
      </c>
      <c r="C205" s="620" t="s">
        <v>579</v>
      </c>
      <c r="D205" s="621" t="s">
        <v>580</v>
      </c>
      <c r="E205" s="620" t="s">
        <v>566</v>
      </c>
      <c r="F205" s="621" t="s">
        <v>567</v>
      </c>
      <c r="G205" s="620" t="s">
        <v>821</v>
      </c>
      <c r="H205" s="620" t="s">
        <v>1332</v>
      </c>
      <c r="I205" s="620" t="s">
        <v>1330</v>
      </c>
      <c r="J205" s="620" t="s">
        <v>1333</v>
      </c>
      <c r="K205" s="620" t="s">
        <v>1334</v>
      </c>
      <c r="L205" s="622">
        <v>175.89129275078901</v>
      </c>
      <c r="M205" s="622">
        <v>9</v>
      </c>
      <c r="N205" s="623">
        <v>1583.0216347571011</v>
      </c>
    </row>
    <row r="206" spans="1:14" ht="14.4" customHeight="1" x14ac:dyDescent="0.3">
      <c r="A206" s="618" t="s">
        <v>563</v>
      </c>
      <c r="B206" s="619" t="s">
        <v>565</v>
      </c>
      <c r="C206" s="620" t="s">
        <v>579</v>
      </c>
      <c r="D206" s="621" t="s">
        <v>580</v>
      </c>
      <c r="E206" s="620" t="s">
        <v>566</v>
      </c>
      <c r="F206" s="621" t="s">
        <v>567</v>
      </c>
      <c r="G206" s="620" t="s">
        <v>821</v>
      </c>
      <c r="H206" s="620" t="s">
        <v>1335</v>
      </c>
      <c r="I206" s="620" t="s">
        <v>1330</v>
      </c>
      <c r="J206" s="620" t="s">
        <v>1336</v>
      </c>
      <c r="K206" s="620"/>
      <c r="L206" s="622">
        <v>68.14</v>
      </c>
      <c r="M206" s="622">
        <v>2</v>
      </c>
      <c r="N206" s="623">
        <v>136.28</v>
      </c>
    </row>
    <row r="207" spans="1:14" ht="14.4" customHeight="1" x14ac:dyDescent="0.3">
      <c r="A207" s="618" t="s">
        <v>563</v>
      </c>
      <c r="B207" s="619" t="s">
        <v>565</v>
      </c>
      <c r="C207" s="620" t="s">
        <v>579</v>
      </c>
      <c r="D207" s="621" t="s">
        <v>580</v>
      </c>
      <c r="E207" s="620" t="s">
        <v>566</v>
      </c>
      <c r="F207" s="621" t="s">
        <v>567</v>
      </c>
      <c r="G207" s="620" t="s">
        <v>821</v>
      </c>
      <c r="H207" s="620" t="s">
        <v>1337</v>
      </c>
      <c r="I207" s="620" t="s">
        <v>1330</v>
      </c>
      <c r="J207" s="620" t="s">
        <v>1338</v>
      </c>
      <c r="K207" s="620"/>
      <c r="L207" s="622">
        <v>21.321162781392168</v>
      </c>
      <c r="M207" s="622">
        <v>25</v>
      </c>
      <c r="N207" s="623">
        <v>533.02906953480419</v>
      </c>
    </row>
    <row r="208" spans="1:14" ht="14.4" customHeight="1" x14ac:dyDescent="0.3">
      <c r="A208" s="618" t="s">
        <v>563</v>
      </c>
      <c r="B208" s="619" t="s">
        <v>565</v>
      </c>
      <c r="C208" s="620" t="s">
        <v>579</v>
      </c>
      <c r="D208" s="621" t="s">
        <v>580</v>
      </c>
      <c r="E208" s="620" t="s">
        <v>566</v>
      </c>
      <c r="F208" s="621" t="s">
        <v>567</v>
      </c>
      <c r="G208" s="620" t="s">
        <v>821</v>
      </c>
      <c r="H208" s="620" t="s">
        <v>1339</v>
      </c>
      <c r="I208" s="620" t="s">
        <v>1330</v>
      </c>
      <c r="J208" s="620" t="s">
        <v>1340</v>
      </c>
      <c r="K208" s="620"/>
      <c r="L208" s="622">
        <v>144.88140253028266</v>
      </c>
      <c r="M208" s="622">
        <v>6</v>
      </c>
      <c r="N208" s="623">
        <v>869.28841518169588</v>
      </c>
    </row>
    <row r="209" spans="1:14" ht="14.4" customHeight="1" x14ac:dyDescent="0.3">
      <c r="A209" s="618" t="s">
        <v>563</v>
      </c>
      <c r="B209" s="619" t="s">
        <v>565</v>
      </c>
      <c r="C209" s="620" t="s">
        <v>579</v>
      </c>
      <c r="D209" s="621" t="s">
        <v>580</v>
      </c>
      <c r="E209" s="620" t="s">
        <v>566</v>
      </c>
      <c r="F209" s="621" t="s">
        <v>567</v>
      </c>
      <c r="G209" s="620" t="s">
        <v>821</v>
      </c>
      <c r="H209" s="620" t="s">
        <v>1341</v>
      </c>
      <c r="I209" s="620" t="s">
        <v>1330</v>
      </c>
      <c r="J209" s="620" t="s">
        <v>1342</v>
      </c>
      <c r="K209" s="620"/>
      <c r="L209" s="622">
        <v>100.08959305678071</v>
      </c>
      <c r="M209" s="622">
        <v>38</v>
      </c>
      <c r="N209" s="623">
        <v>3803.4045361576673</v>
      </c>
    </row>
    <row r="210" spans="1:14" ht="14.4" customHeight="1" x14ac:dyDescent="0.3">
      <c r="A210" s="618" t="s">
        <v>563</v>
      </c>
      <c r="B210" s="619" t="s">
        <v>565</v>
      </c>
      <c r="C210" s="620" t="s">
        <v>579</v>
      </c>
      <c r="D210" s="621" t="s">
        <v>580</v>
      </c>
      <c r="E210" s="620" t="s">
        <v>566</v>
      </c>
      <c r="F210" s="621" t="s">
        <v>567</v>
      </c>
      <c r="G210" s="620" t="s">
        <v>821</v>
      </c>
      <c r="H210" s="620" t="s">
        <v>1343</v>
      </c>
      <c r="I210" s="620" t="s">
        <v>1344</v>
      </c>
      <c r="J210" s="620" t="s">
        <v>1345</v>
      </c>
      <c r="K210" s="620" t="s">
        <v>1346</v>
      </c>
      <c r="L210" s="622">
        <v>69.274897126494167</v>
      </c>
      <c r="M210" s="622">
        <v>47</v>
      </c>
      <c r="N210" s="623">
        <v>3255.9201649452261</v>
      </c>
    </row>
    <row r="211" spans="1:14" ht="14.4" customHeight="1" x14ac:dyDescent="0.3">
      <c r="A211" s="618" t="s">
        <v>563</v>
      </c>
      <c r="B211" s="619" t="s">
        <v>565</v>
      </c>
      <c r="C211" s="620" t="s">
        <v>579</v>
      </c>
      <c r="D211" s="621" t="s">
        <v>580</v>
      </c>
      <c r="E211" s="620" t="s">
        <v>566</v>
      </c>
      <c r="F211" s="621" t="s">
        <v>567</v>
      </c>
      <c r="G211" s="620" t="s">
        <v>821</v>
      </c>
      <c r="H211" s="620" t="s">
        <v>1347</v>
      </c>
      <c r="I211" s="620" t="s">
        <v>1348</v>
      </c>
      <c r="J211" s="620" t="s">
        <v>1349</v>
      </c>
      <c r="K211" s="620" t="s">
        <v>1141</v>
      </c>
      <c r="L211" s="622">
        <v>27.279221533482563</v>
      </c>
      <c r="M211" s="622">
        <v>13</v>
      </c>
      <c r="N211" s="623">
        <v>354.62987993527332</v>
      </c>
    </row>
    <row r="212" spans="1:14" ht="14.4" customHeight="1" x14ac:dyDescent="0.3">
      <c r="A212" s="618" t="s">
        <v>563</v>
      </c>
      <c r="B212" s="619" t="s">
        <v>565</v>
      </c>
      <c r="C212" s="620" t="s">
        <v>579</v>
      </c>
      <c r="D212" s="621" t="s">
        <v>580</v>
      </c>
      <c r="E212" s="620" t="s">
        <v>566</v>
      </c>
      <c r="F212" s="621" t="s">
        <v>567</v>
      </c>
      <c r="G212" s="620" t="s">
        <v>821</v>
      </c>
      <c r="H212" s="620" t="s">
        <v>1350</v>
      </c>
      <c r="I212" s="620" t="s">
        <v>1351</v>
      </c>
      <c r="J212" s="620" t="s">
        <v>1352</v>
      </c>
      <c r="K212" s="620" t="s">
        <v>675</v>
      </c>
      <c r="L212" s="622">
        <v>120.66625395152234</v>
      </c>
      <c r="M212" s="622">
        <v>3</v>
      </c>
      <c r="N212" s="623">
        <v>361.99876185456702</v>
      </c>
    </row>
    <row r="213" spans="1:14" ht="14.4" customHeight="1" x14ac:dyDescent="0.3">
      <c r="A213" s="618" t="s">
        <v>563</v>
      </c>
      <c r="B213" s="619" t="s">
        <v>565</v>
      </c>
      <c r="C213" s="620" t="s">
        <v>579</v>
      </c>
      <c r="D213" s="621" t="s">
        <v>580</v>
      </c>
      <c r="E213" s="620" t="s">
        <v>566</v>
      </c>
      <c r="F213" s="621" t="s">
        <v>567</v>
      </c>
      <c r="G213" s="620" t="s">
        <v>821</v>
      </c>
      <c r="H213" s="620" t="s">
        <v>1353</v>
      </c>
      <c r="I213" s="620" t="s">
        <v>1354</v>
      </c>
      <c r="J213" s="620" t="s">
        <v>1355</v>
      </c>
      <c r="K213" s="620" t="s">
        <v>668</v>
      </c>
      <c r="L213" s="622">
        <v>64.547746893089624</v>
      </c>
      <c r="M213" s="622">
        <v>64</v>
      </c>
      <c r="N213" s="623">
        <v>4131.0558011577359</v>
      </c>
    </row>
    <row r="214" spans="1:14" ht="14.4" customHeight="1" x14ac:dyDescent="0.3">
      <c r="A214" s="618" t="s">
        <v>563</v>
      </c>
      <c r="B214" s="619" t="s">
        <v>565</v>
      </c>
      <c r="C214" s="620" t="s">
        <v>579</v>
      </c>
      <c r="D214" s="621" t="s">
        <v>580</v>
      </c>
      <c r="E214" s="620" t="s">
        <v>566</v>
      </c>
      <c r="F214" s="621" t="s">
        <v>567</v>
      </c>
      <c r="G214" s="620" t="s">
        <v>821</v>
      </c>
      <c r="H214" s="620" t="s">
        <v>1356</v>
      </c>
      <c r="I214" s="620" t="s">
        <v>1357</v>
      </c>
      <c r="J214" s="620" t="s">
        <v>1358</v>
      </c>
      <c r="K214" s="620" t="s">
        <v>1359</v>
      </c>
      <c r="L214" s="622">
        <v>100.74</v>
      </c>
      <c r="M214" s="622">
        <v>1</v>
      </c>
      <c r="N214" s="623">
        <v>100.74</v>
      </c>
    </row>
    <row r="215" spans="1:14" ht="14.4" customHeight="1" x14ac:dyDescent="0.3">
      <c r="A215" s="618" t="s">
        <v>563</v>
      </c>
      <c r="B215" s="619" t="s">
        <v>565</v>
      </c>
      <c r="C215" s="620" t="s">
        <v>579</v>
      </c>
      <c r="D215" s="621" t="s">
        <v>580</v>
      </c>
      <c r="E215" s="620" t="s">
        <v>566</v>
      </c>
      <c r="F215" s="621" t="s">
        <v>567</v>
      </c>
      <c r="G215" s="620" t="s">
        <v>821</v>
      </c>
      <c r="H215" s="620" t="s">
        <v>1360</v>
      </c>
      <c r="I215" s="620" t="s">
        <v>1361</v>
      </c>
      <c r="J215" s="620" t="s">
        <v>1362</v>
      </c>
      <c r="K215" s="620" t="s">
        <v>1363</v>
      </c>
      <c r="L215" s="622">
        <v>75.579789603397643</v>
      </c>
      <c r="M215" s="622">
        <v>2</v>
      </c>
      <c r="N215" s="623">
        <v>151.15957920679529</v>
      </c>
    </row>
    <row r="216" spans="1:14" ht="14.4" customHeight="1" x14ac:dyDescent="0.3">
      <c r="A216" s="618" t="s">
        <v>563</v>
      </c>
      <c r="B216" s="619" t="s">
        <v>565</v>
      </c>
      <c r="C216" s="620" t="s">
        <v>579</v>
      </c>
      <c r="D216" s="621" t="s">
        <v>580</v>
      </c>
      <c r="E216" s="620" t="s">
        <v>566</v>
      </c>
      <c r="F216" s="621" t="s">
        <v>567</v>
      </c>
      <c r="G216" s="620" t="s">
        <v>821</v>
      </c>
      <c r="H216" s="620" t="s">
        <v>1364</v>
      </c>
      <c r="I216" s="620" t="s">
        <v>1365</v>
      </c>
      <c r="J216" s="620" t="s">
        <v>1366</v>
      </c>
      <c r="K216" s="620" t="s">
        <v>1367</v>
      </c>
      <c r="L216" s="622">
        <v>110.98039740889941</v>
      </c>
      <c r="M216" s="622">
        <v>110</v>
      </c>
      <c r="N216" s="623">
        <v>12207.843714978935</v>
      </c>
    </row>
    <row r="217" spans="1:14" ht="14.4" customHeight="1" x14ac:dyDescent="0.3">
      <c r="A217" s="618" t="s">
        <v>563</v>
      </c>
      <c r="B217" s="619" t="s">
        <v>565</v>
      </c>
      <c r="C217" s="620" t="s">
        <v>579</v>
      </c>
      <c r="D217" s="621" t="s">
        <v>580</v>
      </c>
      <c r="E217" s="620" t="s">
        <v>566</v>
      </c>
      <c r="F217" s="621" t="s">
        <v>567</v>
      </c>
      <c r="G217" s="620" t="s">
        <v>821</v>
      </c>
      <c r="H217" s="620" t="s">
        <v>1368</v>
      </c>
      <c r="I217" s="620" t="s">
        <v>1369</v>
      </c>
      <c r="J217" s="620" t="s">
        <v>1370</v>
      </c>
      <c r="K217" s="620" t="s">
        <v>1371</v>
      </c>
      <c r="L217" s="622">
        <v>18.194559535146116</v>
      </c>
      <c r="M217" s="622">
        <v>13</v>
      </c>
      <c r="N217" s="623">
        <v>236.52927395689949</v>
      </c>
    </row>
    <row r="218" spans="1:14" ht="14.4" customHeight="1" x14ac:dyDescent="0.3">
      <c r="A218" s="618" t="s">
        <v>563</v>
      </c>
      <c r="B218" s="619" t="s">
        <v>565</v>
      </c>
      <c r="C218" s="620" t="s">
        <v>579</v>
      </c>
      <c r="D218" s="621" t="s">
        <v>580</v>
      </c>
      <c r="E218" s="620" t="s">
        <v>566</v>
      </c>
      <c r="F218" s="621" t="s">
        <v>567</v>
      </c>
      <c r="G218" s="620" t="s">
        <v>821</v>
      </c>
      <c r="H218" s="620" t="s">
        <v>1372</v>
      </c>
      <c r="I218" s="620" t="s">
        <v>1373</v>
      </c>
      <c r="J218" s="620" t="s">
        <v>1374</v>
      </c>
      <c r="K218" s="620" t="s">
        <v>1375</v>
      </c>
      <c r="L218" s="622">
        <v>34.895484775673154</v>
      </c>
      <c r="M218" s="622">
        <v>42</v>
      </c>
      <c r="N218" s="623">
        <v>1465.6103605782725</v>
      </c>
    </row>
    <row r="219" spans="1:14" ht="14.4" customHeight="1" x14ac:dyDescent="0.3">
      <c r="A219" s="618" t="s">
        <v>563</v>
      </c>
      <c r="B219" s="619" t="s">
        <v>565</v>
      </c>
      <c r="C219" s="620" t="s">
        <v>579</v>
      </c>
      <c r="D219" s="621" t="s">
        <v>580</v>
      </c>
      <c r="E219" s="620" t="s">
        <v>566</v>
      </c>
      <c r="F219" s="621" t="s">
        <v>567</v>
      </c>
      <c r="G219" s="620" t="s">
        <v>821</v>
      </c>
      <c r="H219" s="620" t="s">
        <v>1376</v>
      </c>
      <c r="I219" s="620" t="s">
        <v>1377</v>
      </c>
      <c r="J219" s="620" t="s">
        <v>1378</v>
      </c>
      <c r="K219" s="620" t="s">
        <v>1379</v>
      </c>
      <c r="L219" s="622">
        <v>121.23</v>
      </c>
      <c r="M219" s="622">
        <v>1</v>
      </c>
      <c r="N219" s="623">
        <v>121.23</v>
      </c>
    </row>
    <row r="220" spans="1:14" ht="14.4" customHeight="1" x14ac:dyDescent="0.3">
      <c r="A220" s="618" t="s">
        <v>563</v>
      </c>
      <c r="B220" s="619" t="s">
        <v>565</v>
      </c>
      <c r="C220" s="620" t="s">
        <v>579</v>
      </c>
      <c r="D220" s="621" t="s">
        <v>580</v>
      </c>
      <c r="E220" s="620" t="s">
        <v>566</v>
      </c>
      <c r="F220" s="621" t="s">
        <v>567</v>
      </c>
      <c r="G220" s="620" t="s">
        <v>821</v>
      </c>
      <c r="H220" s="620" t="s">
        <v>1380</v>
      </c>
      <c r="I220" s="620" t="s">
        <v>1381</v>
      </c>
      <c r="J220" s="620" t="s">
        <v>1382</v>
      </c>
      <c r="K220" s="620" t="s">
        <v>1383</v>
      </c>
      <c r="L220" s="622">
        <v>121.929720062664</v>
      </c>
      <c r="M220" s="622">
        <v>2</v>
      </c>
      <c r="N220" s="623">
        <v>243.85944012532801</v>
      </c>
    </row>
    <row r="221" spans="1:14" ht="14.4" customHeight="1" x14ac:dyDescent="0.3">
      <c r="A221" s="618" t="s">
        <v>563</v>
      </c>
      <c r="B221" s="619" t="s">
        <v>565</v>
      </c>
      <c r="C221" s="620" t="s">
        <v>579</v>
      </c>
      <c r="D221" s="621" t="s">
        <v>580</v>
      </c>
      <c r="E221" s="620" t="s">
        <v>566</v>
      </c>
      <c r="F221" s="621" t="s">
        <v>567</v>
      </c>
      <c r="G221" s="620" t="s">
        <v>821</v>
      </c>
      <c r="H221" s="620" t="s">
        <v>1384</v>
      </c>
      <c r="I221" s="620" t="s">
        <v>1385</v>
      </c>
      <c r="J221" s="620" t="s">
        <v>1386</v>
      </c>
      <c r="K221" s="620" t="s">
        <v>1387</v>
      </c>
      <c r="L221" s="622">
        <v>37.64557294445509</v>
      </c>
      <c r="M221" s="622">
        <v>27</v>
      </c>
      <c r="N221" s="623">
        <v>1016.4304695002874</v>
      </c>
    </row>
    <row r="222" spans="1:14" ht="14.4" customHeight="1" x14ac:dyDescent="0.3">
      <c r="A222" s="618" t="s">
        <v>563</v>
      </c>
      <c r="B222" s="619" t="s">
        <v>565</v>
      </c>
      <c r="C222" s="620" t="s">
        <v>579</v>
      </c>
      <c r="D222" s="621" t="s">
        <v>580</v>
      </c>
      <c r="E222" s="620" t="s">
        <v>566</v>
      </c>
      <c r="F222" s="621" t="s">
        <v>567</v>
      </c>
      <c r="G222" s="620" t="s">
        <v>821</v>
      </c>
      <c r="H222" s="620" t="s">
        <v>1388</v>
      </c>
      <c r="I222" s="620" t="s">
        <v>1389</v>
      </c>
      <c r="J222" s="620" t="s">
        <v>1390</v>
      </c>
      <c r="K222" s="620" t="s">
        <v>1391</v>
      </c>
      <c r="L222" s="622">
        <v>42.552622589258988</v>
      </c>
      <c r="M222" s="622">
        <v>18</v>
      </c>
      <c r="N222" s="623">
        <v>765.94720660666178</v>
      </c>
    </row>
    <row r="223" spans="1:14" ht="14.4" customHeight="1" x14ac:dyDescent="0.3">
      <c r="A223" s="618" t="s">
        <v>563</v>
      </c>
      <c r="B223" s="619" t="s">
        <v>565</v>
      </c>
      <c r="C223" s="620" t="s">
        <v>579</v>
      </c>
      <c r="D223" s="621" t="s">
        <v>580</v>
      </c>
      <c r="E223" s="620" t="s">
        <v>566</v>
      </c>
      <c r="F223" s="621" t="s">
        <v>567</v>
      </c>
      <c r="G223" s="620" t="s">
        <v>821</v>
      </c>
      <c r="H223" s="620" t="s">
        <v>1392</v>
      </c>
      <c r="I223" s="620" t="s">
        <v>1393</v>
      </c>
      <c r="J223" s="620" t="s">
        <v>1394</v>
      </c>
      <c r="K223" s="620" t="s">
        <v>1395</v>
      </c>
      <c r="L223" s="622">
        <v>29.673087053423501</v>
      </c>
      <c r="M223" s="622">
        <v>6</v>
      </c>
      <c r="N223" s="623">
        <v>178.03852232054101</v>
      </c>
    </row>
    <row r="224" spans="1:14" ht="14.4" customHeight="1" x14ac:dyDescent="0.3">
      <c r="A224" s="618" t="s">
        <v>563</v>
      </c>
      <c r="B224" s="619" t="s">
        <v>565</v>
      </c>
      <c r="C224" s="620" t="s">
        <v>579</v>
      </c>
      <c r="D224" s="621" t="s">
        <v>580</v>
      </c>
      <c r="E224" s="620" t="s">
        <v>566</v>
      </c>
      <c r="F224" s="621" t="s">
        <v>567</v>
      </c>
      <c r="G224" s="620" t="s">
        <v>821</v>
      </c>
      <c r="H224" s="620" t="s">
        <v>1396</v>
      </c>
      <c r="I224" s="620" t="s">
        <v>1397</v>
      </c>
      <c r="J224" s="620" t="s">
        <v>1398</v>
      </c>
      <c r="K224" s="620" t="s">
        <v>1399</v>
      </c>
      <c r="L224" s="622">
        <v>56.400454691905097</v>
      </c>
      <c r="M224" s="622">
        <v>2</v>
      </c>
      <c r="N224" s="623">
        <v>112.80090938381019</v>
      </c>
    </row>
    <row r="225" spans="1:14" ht="14.4" customHeight="1" x14ac:dyDescent="0.3">
      <c r="A225" s="618" t="s">
        <v>563</v>
      </c>
      <c r="B225" s="619" t="s">
        <v>565</v>
      </c>
      <c r="C225" s="620" t="s">
        <v>579</v>
      </c>
      <c r="D225" s="621" t="s">
        <v>580</v>
      </c>
      <c r="E225" s="620" t="s">
        <v>566</v>
      </c>
      <c r="F225" s="621" t="s">
        <v>567</v>
      </c>
      <c r="G225" s="620" t="s">
        <v>821</v>
      </c>
      <c r="H225" s="620" t="s">
        <v>1400</v>
      </c>
      <c r="I225" s="620" t="s">
        <v>1401</v>
      </c>
      <c r="J225" s="620" t="s">
        <v>1402</v>
      </c>
      <c r="K225" s="620" t="s">
        <v>1403</v>
      </c>
      <c r="L225" s="622">
        <v>80.496643718574404</v>
      </c>
      <c r="M225" s="622">
        <v>4</v>
      </c>
      <c r="N225" s="623">
        <v>321.98657487429762</v>
      </c>
    </row>
    <row r="226" spans="1:14" ht="14.4" customHeight="1" x14ac:dyDescent="0.3">
      <c r="A226" s="618" t="s">
        <v>563</v>
      </c>
      <c r="B226" s="619" t="s">
        <v>565</v>
      </c>
      <c r="C226" s="620" t="s">
        <v>579</v>
      </c>
      <c r="D226" s="621" t="s">
        <v>580</v>
      </c>
      <c r="E226" s="620" t="s">
        <v>566</v>
      </c>
      <c r="F226" s="621" t="s">
        <v>567</v>
      </c>
      <c r="G226" s="620" t="s">
        <v>821</v>
      </c>
      <c r="H226" s="620" t="s">
        <v>1404</v>
      </c>
      <c r="I226" s="620" t="s">
        <v>1405</v>
      </c>
      <c r="J226" s="620" t="s">
        <v>1102</v>
      </c>
      <c r="K226" s="620" t="s">
        <v>1406</v>
      </c>
      <c r="L226" s="622">
        <v>61.380013062947498</v>
      </c>
      <c r="M226" s="622">
        <v>5</v>
      </c>
      <c r="N226" s="623">
        <v>306.9000653147375</v>
      </c>
    </row>
    <row r="227" spans="1:14" ht="14.4" customHeight="1" x14ac:dyDescent="0.3">
      <c r="A227" s="618" t="s">
        <v>563</v>
      </c>
      <c r="B227" s="619" t="s">
        <v>565</v>
      </c>
      <c r="C227" s="620" t="s">
        <v>579</v>
      </c>
      <c r="D227" s="621" t="s">
        <v>580</v>
      </c>
      <c r="E227" s="620" t="s">
        <v>566</v>
      </c>
      <c r="F227" s="621" t="s">
        <v>567</v>
      </c>
      <c r="G227" s="620" t="s">
        <v>821</v>
      </c>
      <c r="H227" s="620" t="s">
        <v>1407</v>
      </c>
      <c r="I227" s="620" t="s">
        <v>1408</v>
      </c>
      <c r="J227" s="620" t="s">
        <v>1398</v>
      </c>
      <c r="K227" s="620" t="s">
        <v>637</v>
      </c>
      <c r="L227" s="622">
        <v>26.83</v>
      </c>
      <c r="M227" s="622">
        <v>1</v>
      </c>
      <c r="N227" s="623">
        <v>26.83</v>
      </c>
    </row>
    <row r="228" spans="1:14" ht="14.4" customHeight="1" x14ac:dyDescent="0.3">
      <c r="A228" s="618" t="s">
        <v>563</v>
      </c>
      <c r="B228" s="619" t="s">
        <v>565</v>
      </c>
      <c r="C228" s="620" t="s">
        <v>579</v>
      </c>
      <c r="D228" s="621" t="s">
        <v>580</v>
      </c>
      <c r="E228" s="620" t="s">
        <v>566</v>
      </c>
      <c r="F228" s="621" t="s">
        <v>567</v>
      </c>
      <c r="G228" s="620" t="s">
        <v>821</v>
      </c>
      <c r="H228" s="620" t="s">
        <v>1409</v>
      </c>
      <c r="I228" s="620" t="s">
        <v>1410</v>
      </c>
      <c r="J228" s="620" t="s">
        <v>1411</v>
      </c>
      <c r="K228" s="620" t="s">
        <v>1412</v>
      </c>
      <c r="L228" s="622">
        <v>19.04310675809695</v>
      </c>
      <c r="M228" s="622">
        <v>115</v>
      </c>
      <c r="N228" s="623">
        <v>2189.9572771811495</v>
      </c>
    </row>
    <row r="229" spans="1:14" ht="14.4" customHeight="1" x14ac:dyDescent="0.3">
      <c r="A229" s="618" t="s">
        <v>563</v>
      </c>
      <c r="B229" s="619" t="s">
        <v>565</v>
      </c>
      <c r="C229" s="620" t="s">
        <v>579</v>
      </c>
      <c r="D229" s="621" t="s">
        <v>580</v>
      </c>
      <c r="E229" s="620" t="s">
        <v>566</v>
      </c>
      <c r="F229" s="621" t="s">
        <v>567</v>
      </c>
      <c r="G229" s="620" t="s">
        <v>821</v>
      </c>
      <c r="H229" s="620" t="s">
        <v>1413</v>
      </c>
      <c r="I229" s="620" t="s">
        <v>1414</v>
      </c>
      <c r="J229" s="620" t="s">
        <v>1415</v>
      </c>
      <c r="K229" s="620" t="s">
        <v>1379</v>
      </c>
      <c r="L229" s="622">
        <v>198.25000192853599</v>
      </c>
      <c r="M229" s="622">
        <v>2</v>
      </c>
      <c r="N229" s="623">
        <v>396.50000385707199</v>
      </c>
    </row>
    <row r="230" spans="1:14" ht="14.4" customHeight="1" x14ac:dyDescent="0.3">
      <c r="A230" s="618" t="s">
        <v>563</v>
      </c>
      <c r="B230" s="619" t="s">
        <v>565</v>
      </c>
      <c r="C230" s="620" t="s">
        <v>579</v>
      </c>
      <c r="D230" s="621" t="s">
        <v>580</v>
      </c>
      <c r="E230" s="620" t="s">
        <v>566</v>
      </c>
      <c r="F230" s="621" t="s">
        <v>567</v>
      </c>
      <c r="G230" s="620" t="s">
        <v>821</v>
      </c>
      <c r="H230" s="620" t="s">
        <v>1416</v>
      </c>
      <c r="I230" s="620" t="s">
        <v>1417</v>
      </c>
      <c r="J230" s="620" t="s">
        <v>1411</v>
      </c>
      <c r="K230" s="620" t="s">
        <v>1418</v>
      </c>
      <c r="L230" s="622">
        <v>27.79</v>
      </c>
      <c r="M230" s="622">
        <v>8</v>
      </c>
      <c r="N230" s="623">
        <v>222.32</v>
      </c>
    </row>
    <row r="231" spans="1:14" ht="14.4" customHeight="1" x14ac:dyDescent="0.3">
      <c r="A231" s="618" t="s">
        <v>563</v>
      </c>
      <c r="B231" s="619" t="s">
        <v>565</v>
      </c>
      <c r="C231" s="620" t="s">
        <v>579</v>
      </c>
      <c r="D231" s="621" t="s">
        <v>580</v>
      </c>
      <c r="E231" s="620" t="s">
        <v>566</v>
      </c>
      <c r="F231" s="621" t="s">
        <v>567</v>
      </c>
      <c r="G231" s="620" t="s">
        <v>821</v>
      </c>
      <c r="H231" s="620" t="s">
        <v>1419</v>
      </c>
      <c r="I231" s="620" t="s">
        <v>1420</v>
      </c>
      <c r="J231" s="620" t="s">
        <v>1421</v>
      </c>
      <c r="K231" s="620" t="s">
        <v>1422</v>
      </c>
      <c r="L231" s="622">
        <v>204.15413392205343</v>
      </c>
      <c r="M231" s="622">
        <v>7</v>
      </c>
      <c r="N231" s="623">
        <v>1429.078937454374</v>
      </c>
    </row>
    <row r="232" spans="1:14" ht="14.4" customHeight="1" x14ac:dyDescent="0.3">
      <c r="A232" s="618" t="s">
        <v>563</v>
      </c>
      <c r="B232" s="619" t="s">
        <v>565</v>
      </c>
      <c r="C232" s="620" t="s">
        <v>579</v>
      </c>
      <c r="D232" s="621" t="s">
        <v>580</v>
      </c>
      <c r="E232" s="620" t="s">
        <v>566</v>
      </c>
      <c r="F232" s="621" t="s">
        <v>567</v>
      </c>
      <c r="G232" s="620" t="s">
        <v>821</v>
      </c>
      <c r="H232" s="620" t="s">
        <v>1423</v>
      </c>
      <c r="I232" s="620" t="s">
        <v>1424</v>
      </c>
      <c r="J232" s="620" t="s">
        <v>1425</v>
      </c>
      <c r="K232" s="620" t="s">
        <v>1426</v>
      </c>
      <c r="L232" s="622">
        <v>229.78531691392334</v>
      </c>
      <c r="M232" s="622">
        <v>3</v>
      </c>
      <c r="N232" s="623">
        <v>689.35595074177002</v>
      </c>
    </row>
    <row r="233" spans="1:14" ht="14.4" customHeight="1" x14ac:dyDescent="0.3">
      <c r="A233" s="618" t="s">
        <v>563</v>
      </c>
      <c r="B233" s="619" t="s">
        <v>565</v>
      </c>
      <c r="C233" s="620" t="s">
        <v>579</v>
      </c>
      <c r="D233" s="621" t="s">
        <v>580</v>
      </c>
      <c r="E233" s="620" t="s">
        <v>566</v>
      </c>
      <c r="F233" s="621" t="s">
        <v>567</v>
      </c>
      <c r="G233" s="620" t="s">
        <v>821</v>
      </c>
      <c r="H233" s="620" t="s">
        <v>1427</v>
      </c>
      <c r="I233" s="620" t="s">
        <v>1330</v>
      </c>
      <c r="J233" s="620" t="s">
        <v>1428</v>
      </c>
      <c r="K233" s="620"/>
      <c r="L233" s="622">
        <v>187.08143139250615</v>
      </c>
      <c r="M233" s="622">
        <v>22</v>
      </c>
      <c r="N233" s="623">
        <v>4115.7914906351352</v>
      </c>
    </row>
    <row r="234" spans="1:14" ht="14.4" customHeight="1" x14ac:dyDescent="0.3">
      <c r="A234" s="618" t="s">
        <v>563</v>
      </c>
      <c r="B234" s="619" t="s">
        <v>565</v>
      </c>
      <c r="C234" s="620" t="s">
        <v>579</v>
      </c>
      <c r="D234" s="621" t="s">
        <v>580</v>
      </c>
      <c r="E234" s="620" t="s">
        <v>566</v>
      </c>
      <c r="F234" s="621" t="s">
        <v>567</v>
      </c>
      <c r="G234" s="620" t="s">
        <v>821</v>
      </c>
      <c r="H234" s="620" t="s">
        <v>1429</v>
      </c>
      <c r="I234" s="620" t="s">
        <v>1330</v>
      </c>
      <c r="J234" s="620" t="s">
        <v>1430</v>
      </c>
      <c r="K234" s="620"/>
      <c r="L234" s="622">
        <v>168.0985714285714</v>
      </c>
      <c r="M234" s="622">
        <v>14</v>
      </c>
      <c r="N234" s="623">
        <v>2353.3799999999997</v>
      </c>
    </row>
    <row r="235" spans="1:14" ht="14.4" customHeight="1" x14ac:dyDescent="0.3">
      <c r="A235" s="618" t="s">
        <v>563</v>
      </c>
      <c r="B235" s="619" t="s">
        <v>565</v>
      </c>
      <c r="C235" s="620" t="s">
        <v>579</v>
      </c>
      <c r="D235" s="621" t="s">
        <v>580</v>
      </c>
      <c r="E235" s="620" t="s">
        <v>566</v>
      </c>
      <c r="F235" s="621" t="s">
        <v>567</v>
      </c>
      <c r="G235" s="620" t="s">
        <v>821</v>
      </c>
      <c r="H235" s="620" t="s">
        <v>1431</v>
      </c>
      <c r="I235" s="620" t="s">
        <v>1330</v>
      </c>
      <c r="J235" s="620" t="s">
        <v>1432</v>
      </c>
      <c r="K235" s="620"/>
      <c r="L235" s="622">
        <v>97.671395371686899</v>
      </c>
      <c r="M235" s="622">
        <v>19</v>
      </c>
      <c r="N235" s="623">
        <v>1855.7565120620511</v>
      </c>
    </row>
    <row r="236" spans="1:14" ht="14.4" customHeight="1" x14ac:dyDescent="0.3">
      <c r="A236" s="618" t="s">
        <v>563</v>
      </c>
      <c r="B236" s="619" t="s">
        <v>565</v>
      </c>
      <c r="C236" s="620" t="s">
        <v>579</v>
      </c>
      <c r="D236" s="621" t="s">
        <v>580</v>
      </c>
      <c r="E236" s="620" t="s">
        <v>566</v>
      </c>
      <c r="F236" s="621" t="s">
        <v>567</v>
      </c>
      <c r="G236" s="620" t="s">
        <v>821</v>
      </c>
      <c r="H236" s="620" t="s">
        <v>1433</v>
      </c>
      <c r="I236" s="620" t="s">
        <v>1433</v>
      </c>
      <c r="J236" s="620" t="s">
        <v>823</v>
      </c>
      <c r="K236" s="620" t="s">
        <v>1434</v>
      </c>
      <c r="L236" s="622">
        <v>273.88706938100387</v>
      </c>
      <c r="M236" s="622">
        <v>63.9</v>
      </c>
      <c r="N236" s="623">
        <v>17501.383733446146</v>
      </c>
    </row>
    <row r="237" spans="1:14" ht="14.4" customHeight="1" x14ac:dyDescent="0.3">
      <c r="A237" s="618" t="s">
        <v>563</v>
      </c>
      <c r="B237" s="619" t="s">
        <v>565</v>
      </c>
      <c r="C237" s="620" t="s">
        <v>579</v>
      </c>
      <c r="D237" s="621" t="s">
        <v>580</v>
      </c>
      <c r="E237" s="620" t="s">
        <v>566</v>
      </c>
      <c r="F237" s="621" t="s">
        <v>567</v>
      </c>
      <c r="G237" s="620" t="s">
        <v>821</v>
      </c>
      <c r="H237" s="620" t="s">
        <v>1435</v>
      </c>
      <c r="I237" s="620" t="s">
        <v>1436</v>
      </c>
      <c r="J237" s="620" t="s">
        <v>1437</v>
      </c>
      <c r="K237" s="620" t="s">
        <v>1438</v>
      </c>
      <c r="L237" s="622">
        <v>64.034999999999997</v>
      </c>
      <c r="M237" s="622">
        <v>2</v>
      </c>
      <c r="N237" s="623">
        <v>128.07</v>
      </c>
    </row>
    <row r="238" spans="1:14" ht="14.4" customHeight="1" x14ac:dyDescent="0.3">
      <c r="A238" s="618" t="s">
        <v>563</v>
      </c>
      <c r="B238" s="619" t="s">
        <v>565</v>
      </c>
      <c r="C238" s="620" t="s">
        <v>579</v>
      </c>
      <c r="D238" s="621" t="s">
        <v>580</v>
      </c>
      <c r="E238" s="620" t="s">
        <v>566</v>
      </c>
      <c r="F238" s="621" t="s">
        <v>567</v>
      </c>
      <c r="G238" s="620" t="s">
        <v>821</v>
      </c>
      <c r="H238" s="620" t="s">
        <v>1439</v>
      </c>
      <c r="I238" s="620" t="s">
        <v>1440</v>
      </c>
      <c r="J238" s="620" t="s">
        <v>866</v>
      </c>
      <c r="K238" s="620" t="s">
        <v>1441</v>
      </c>
      <c r="L238" s="622">
        <v>41.665585499299176</v>
      </c>
      <c r="M238" s="622">
        <v>9</v>
      </c>
      <c r="N238" s="623">
        <v>374.99026949369261</v>
      </c>
    </row>
    <row r="239" spans="1:14" ht="14.4" customHeight="1" x14ac:dyDescent="0.3">
      <c r="A239" s="618" t="s">
        <v>563</v>
      </c>
      <c r="B239" s="619" t="s">
        <v>565</v>
      </c>
      <c r="C239" s="620" t="s">
        <v>579</v>
      </c>
      <c r="D239" s="621" t="s">
        <v>580</v>
      </c>
      <c r="E239" s="620" t="s">
        <v>566</v>
      </c>
      <c r="F239" s="621" t="s">
        <v>567</v>
      </c>
      <c r="G239" s="620" t="s">
        <v>821</v>
      </c>
      <c r="H239" s="620" t="s">
        <v>1442</v>
      </c>
      <c r="I239" s="620" t="s">
        <v>1443</v>
      </c>
      <c r="J239" s="620" t="s">
        <v>1444</v>
      </c>
      <c r="K239" s="620" t="s">
        <v>848</v>
      </c>
      <c r="L239" s="622">
        <v>117.91</v>
      </c>
      <c r="M239" s="622">
        <v>1</v>
      </c>
      <c r="N239" s="623">
        <v>117.91</v>
      </c>
    </row>
    <row r="240" spans="1:14" ht="14.4" customHeight="1" x14ac:dyDescent="0.3">
      <c r="A240" s="618" t="s">
        <v>563</v>
      </c>
      <c r="B240" s="619" t="s">
        <v>565</v>
      </c>
      <c r="C240" s="620" t="s">
        <v>579</v>
      </c>
      <c r="D240" s="621" t="s">
        <v>580</v>
      </c>
      <c r="E240" s="620" t="s">
        <v>566</v>
      </c>
      <c r="F240" s="621" t="s">
        <v>567</v>
      </c>
      <c r="G240" s="620" t="s">
        <v>821</v>
      </c>
      <c r="H240" s="620" t="s">
        <v>1445</v>
      </c>
      <c r="I240" s="620" t="s">
        <v>1446</v>
      </c>
      <c r="J240" s="620" t="s">
        <v>1447</v>
      </c>
      <c r="K240" s="620" t="s">
        <v>1448</v>
      </c>
      <c r="L240" s="622">
        <v>59.465999999999937</v>
      </c>
      <c r="M240" s="622">
        <v>5</v>
      </c>
      <c r="N240" s="623">
        <v>297.3299999999997</v>
      </c>
    </row>
    <row r="241" spans="1:14" ht="14.4" customHeight="1" x14ac:dyDescent="0.3">
      <c r="A241" s="618" t="s">
        <v>563</v>
      </c>
      <c r="B241" s="619" t="s">
        <v>565</v>
      </c>
      <c r="C241" s="620" t="s">
        <v>579</v>
      </c>
      <c r="D241" s="621" t="s">
        <v>580</v>
      </c>
      <c r="E241" s="620" t="s">
        <v>566</v>
      </c>
      <c r="F241" s="621" t="s">
        <v>567</v>
      </c>
      <c r="G241" s="620" t="s">
        <v>821</v>
      </c>
      <c r="H241" s="620" t="s">
        <v>1449</v>
      </c>
      <c r="I241" s="620" t="s">
        <v>1450</v>
      </c>
      <c r="J241" s="620" t="s">
        <v>914</v>
      </c>
      <c r="K241" s="620" t="s">
        <v>1451</v>
      </c>
      <c r="L241" s="622">
        <v>34.450000000000003</v>
      </c>
      <c r="M241" s="622">
        <v>1</v>
      </c>
      <c r="N241" s="623">
        <v>34.450000000000003</v>
      </c>
    </row>
    <row r="242" spans="1:14" ht="14.4" customHeight="1" x14ac:dyDescent="0.3">
      <c r="A242" s="618" t="s">
        <v>563</v>
      </c>
      <c r="B242" s="619" t="s">
        <v>565</v>
      </c>
      <c r="C242" s="620" t="s">
        <v>579</v>
      </c>
      <c r="D242" s="621" t="s">
        <v>580</v>
      </c>
      <c r="E242" s="620" t="s">
        <v>566</v>
      </c>
      <c r="F242" s="621" t="s">
        <v>567</v>
      </c>
      <c r="G242" s="620" t="s">
        <v>821</v>
      </c>
      <c r="H242" s="620" t="s">
        <v>1452</v>
      </c>
      <c r="I242" s="620" t="s">
        <v>1453</v>
      </c>
      <c r="J242" s="620" t="s">
        <v>1454</v>
      </c>
      <c r="K242" s="620" t="s">
        <v>1455</v>
      </c>
      <c r="L242" s="622">
        <v>91.848519787555247</v>
      </c>
      <c r="M242" s="622">
        <v>35</v>
      </c>
      <c r="N242" s="623">
        <v>3214.6981925644336</v>
      </c>
    </row>
    <row r="243" spans="1:14" ht="14.4" customHeight="1" x14ac:dyDescent="0.3">
      <c r="A243" s="618" t="s">
        <v>563</v>
      </c>
      <c r="B243" s="619" t="s">
        <v>565</v>
      </c>
      <c r="C243" s="620" t="s">
        <v>579</v>
      </c>
      <c r="D243" s="621" t="s">
        <v>580</v>
      </c>
      <c r="E243" s="620" t="s">
        <v>566</v>
      </c>
      <c r="F243" s="621" t="s">
        <v>567</v>
      </c>
      <c r="G243" s="620" t="s">
        <v>821</v>
      </c>
      <c r="H243" s="620" t="s">
        <v>1456</v>
      </c>
      <c r="I243" s="620" t="s">
        <v>1457</v>
      </c>
      <c r="J243" s="620" t="s">
        <v>1458</v>
      </c>
      <c r="K243" s="620" t="s">
        <v>1459</v>
      </c>
      <c r="L243" s="622">
        <v>81.416832394709658</v>
      </c>
      <c r="M243" s="622">
        <v>3</v>
      </c>
      <c r="N243" s="623">
        <v>244.25049718412899</v>
      </c>
    </row>
    <row r="244" spans="1:14" ht="14.4" customHeight="1" x14ac:dyDescent="0.3">
      <c r="A244" s="618" t="s">
        <v>563</v>
      </c>
      <c r="B244" s="619" t="s">
        <v>565</v>
      </c>
      <c r="C244" s="620" t="s">
        <v>579</v>
      </c>
      <c r="D244" s="621" t="s">
        <v>580</v>
      </c>
      <c r="E244" s="620" t="s">
        <v>566</v>
      </c>
      <c r="F244" s="621" t="s">
        <v>567</v>
      </c>
      <c r="G244" s="620" t="s">
        <v>821</v>
      </c>
      <c r="H244" s="620" t="s">
        <v>1460</v>
      </c>
      <c r="I244" s="620" t="s">
        <v>1461</v>
      </c>
      <c r="J244" s="620" t="s">
        <v>959</v>
      </c>
      <c r="K244" s="620" t="s">
        <v>1462</v>
      </c>
      <c r="L244" s="622">
        <v>76.68563984496943</v>
      </c>
      <c r="M244" s="622">
        <v>9</v>
      </c>
      <c r="N244" s="623">
        <v>690.17075860472482</v>
      </c>
    </row>
    <row r="245" spans="1:14" ht="14.4" customHeight="1" x14ac:dyDescent="0.3">
      <c r="A245" s="618" t="s">
        <v>563</v>
      </c>
      <c r="B245" s="619" t="s">
        <v>565</v>
      </c>
      <c r="C245" s="620" t="s">
        <v>579</v>
      </c>
      <c r="D245" s="621" t="s">
        <v>580</v>
      </c>
      <c r="E245" s="620" t="s">
        <v>566</v>
      </c>
      <c r="F245" s="621" t="s">
        <v>567</v>
      </c>
      <c r="G245" s="620" t="s">
        <v>821</v>
      </c>
      <c r="H245" s="620" t="s">
        <v>1463</v>
      </c>
      <c r="I245" s="620" t="s">
        <v>1464</v>
      </c>
      <c r="J245" s="620" t="s">
        <v>1465</v>
      </c>
      <c r="K245" s="620" t="s">
        <v>1466</v>
      </c>
      <c r="L245" s="622">
        <v>1665.2</v>
      </c>
      <c r="M245" s="622">
        <v>1</v>
      </c>
      <c r="N245" s="623">
        <v>1665.2</v>
      </c>
    </row>
    <row r="246" spans="1:14" ht="14.4" customHeight="1" x14ac:dyDescent="0.3">
      <c r="A246" s="618" t="s">
        <v>563</v>
      </c>
      <c r="B246" s="619" t="s">
        <v>565</v>
      </c>
      <c r="C246" s="620" t="s">
        <v>579</v>
      </c>
      <c r="D246" s="621" t="s">
        <v>580</v>
      </c>
      <c r="E246" s="620" t="s">
        <v>566</v>
      </c>
      <c r="F246" s="621" t="s">
        <v>567</v>
      </c>
      <c r="G246" s="620" t="s">
        <v>821</v>
      </c>
      <c r="H246" s="620" t="s">
        <v>1467</v>
      </c>
      <c r="I246" s="620" t="s">
        <v>1468</v>
      </c>
      <c r="J246" s="620" t="s">
        <v>1469</v>
      </c>
      <c r="K246" s="620" t="s">
        <v>1470</v>
      </c>
      <c r="L246" s="622">
        <v>349.42846270974701</v>
      </c>
      <c r="M246" s="622">
        <v>2</v>
      </c>
      <c r="N246" s="623">
        <v>698.85692541949402</v>
      </c>
    </row>
    <row r="247" spans="1:14" ht="14.4" customHeight="1" x14ac:dyDescent="0.3">
      <c r="A247" s="618" t="s">
        <v>563</v>
      </c>
      <c r="B247" s="619" t="s">
        <v>565</v>
      </c>
      <c r="C247" s="620" t="s">
        <v>579</v>
      </c>
      <c r="D247" s="621" t="s">
        <v>580</v>
      </c>
      <c r="E247" s="620" t="s">
        <v>566</v>
      </c>
      <c r="F247" s="621" t="s">
        <v>567</v>
      </c>
      <c r="G247" s="620" t="s">
        <v>821</v>
      </c>
      <c r="H247" s="620" t="s">
        <v>1471</v>
      </c>
      <c r="I247" s="620" t="s">
        <v>1472</v>
      </c>
      <c r="J247" s="620" t="s">
        <v>1473</v>
      </c>
      <c r="K247" s="620" t="s">
        <v>1474</v>
      </c>
      <c r="L247" s="622">
        <v>115.81</v>
      </c>
      <c r="M247" s="622">
        <v>2</v>
      </c>
      <c r="N247" s="623">
        <v>231.62</v>
      </c>
    </row>
    <row r="248" spans="1:14" ht="14.4" customHeight="1" x14ac:dyDescent="0.3">
      <c r="A248" s="618" t="s">
        <v>563</v>
      </c>
      <c r="B248" s="619" t="s">
        <v>565</v>
      </c>
      <c r="C248" s="620" t="s">
        <v>579</v>
      </c>
      <c r="D248" s="621" t="s">
        <v>580</v>
      </c>
      <c r="E248" s="620" t="s">
        <v>566</v>
      </c>
      <c r="F248" s="621" t="s">
        <v>567</v>
      </c>
      <c r="G248" s="620" t="s">
        <v>821</v>
      </c>
      <c r="H248" s="620" t="s">
        <v>1475</v>
      </c>
      <c r="I248" s="620" t="s">
        <v>1476</v>
      </c>
      <c r="J248" s="620" t="s">
        <v>1477</v>
      </c>
      <c r="K248" s="620" t="s">
        <v>598</v>
      </c>
      <c r="L248" s="622">
        <v>42.290037102259902</v>
      </c>
      <c r="M248" s="622">
        <v>1</v>
      </c>
      <c r="N248" s="623">
        <v>42.290037102259902</v>
      </c>
    </row>
    <row r="249" spans="1:14" ht="14.4" customHeight="1" x14ac:dyDescent="0.3">
      <c r="A249" s="618" t="s">
        <v>563</v>
      </c>
      <c r="B249" s="619" t="s">
        <v>565</v>
      </c>
      <c r="C249" s="620" t="s">
        <v>579</v>
      </c>
      <c r="D249" s="621" t="s">
        <v>580</v>
      </c>
      <c r="E249" s="620" t="s">
        <v>566</v>
      </c>
      <c r="F249" s="621" t="s">
        <v>567</v>
      </c>
      <c r="G249" s="620" t="s">
        <v>821</v>
      </c>
      <c r="H249" s="620" t="s">
        <v>1478</v>
      </c>
      <c r="I249" s="620" t="s">
        <v>1479</v>
      </c>
      <c r="J249" s="620" t="s">
        <v>888</v>
      </c>
      <c r="K249" s="620" t="s">
        <v>1480</v>
      </c>
      <c r="L249" s="622">
        <v>260.979857526209</v>
      </c>
      <c r="M249" s="622">
        <v>1</v>
      </c>
      <c r="N249" s="623">
        <v>260.979857526209</v>
      </c>
    </row>
    <row r="250" spans="1:14" ht="14.4" customHeight="1" x14ac:dyDescent="0.3">
      <c r="A250" s="618" t="s">
        <v>563</v>
      </c>
      <c r="B250" s="619" t="s">
        <v>565</v>
      </c>
      <c r="C250" s="620" t="s">
        <v>579</v>
      </c>
      <c r="D250" s="621" t="s">
        <v>580</v>
      </c>
      <c r="E250" s="620" t="s">
        <v>566</v>
      </c>
      <c r="F250" s="621" t="s">
        <v>567</v>
      </c>
      <c r="G250" s="620" t="s">
        <v>821</v>
      </c>
      <c r="H250" s="620" t="s">
        <v>1481</v>
      </c>
      <c r="I250" s="620" t="s">
        <v>1482</v>
      </c>
      <c r="J250" s="620" t="s">
        <v>1483</v>
      </c>
      <c r="K250" s="620" t="s">
        <v>675</v>
      </c>
      <c r="L250" s="622">
        <v>126.63650168543177</v>
      </c>
      <c r="M250" s="622">
        <v>9</v>
      </c>
      <c r="N250" s="623">
        <v>1139.7285151688859</v>
      </c>
    </row>
    <row r="251" spans="1:14" ht="14.4" customHeight="1" x14ac:dyDescent="0.3">
      <c r="A251" s="618" t="s">
        <v>563</v>
      </c>
      <c r="B251" s="619" t="s">
        <v>565</v>
      </c>
      <c r="C251" s="620" t="s">
        <v>579</v>
      </c>
      <c r="D251" s="621" t="s">
        <v>580</v>
      </c>
      <c r="E251" s="620" t="s">
        <v>566</v>
      </c>
      <c r="F251" s="621" t="s">
        <v>567</v>
      </c>
      <c r="G251" s="620" t="s">
        <v>821</v>
      </c>
      <c r="H251" s="620" t="s">
        <v>1484</v>
      </c>
      <c r="I251" s="620" t="s">
        <v>1485</v>
      </c>
      <c r="J251" s="620" t="s">
        <v>1486</v>
      </c>
      <c r="K251" s="620" t="s">
        <v>1487</v>
      </c>
      <c r="L251" s="622">
        <v>56.889999999999901</v>
      </c>
      <c r="M251" s="622">
        <v>2</v>
      </c>
      <c r="N251" s="623">
        <v>113.7799999999998</v>
      </c>
    </row>
    <row r="252" spans="1:14" ht="14.4" customHeight="1" x14ac:dyDescent="0.3">
      <c r="A252" s="618" t="s">
        <v>563</v>
      </c>
      <c r="B252" s="619" t="s">
        <v>565</v>
      </c>
      <c r="C252" s="620" t="s">
        <v>579</v>
      </c>
      <c r="D252" s="621" t="s">
        <v>580</v>
      </c>
      <c r="E252" s="620" t="s">
        <v>566</v>
      </c>
      <c r="F252" s="621" t="s">
        <v>567</v>
      </c>
      <c r="G252" s="620" t="s">
        <v>821</v>
      </c>
      <c r="H252" s="620" t="s">
        <v>1488</v>
      </c>
      <c r="I252" s="620" t="s">
        <v>1488</v>
      </c>
      <c r="J252" s="620" t="s">
        <v>1489</v>
      </c>
      <c r="K252" s="620" t="s">
        <v>1490</v>
      </c>
      <c r="L252" s="622">
        <v>36.82</v>
      </c>
      <c r="M252" s="622">
        <v>2</v>
      </c>
      <c r="N252" s="623">
        <v>73.64</v>
      </c>
    </row>
    <row r="253" spans="1:14" ht="14.4" customHeight="1" x14ac:dyDescent="0.3">
      <c r="A253" s="618" t="s">
        <v>563</v>
      </c>
      <c r="B253" s="619" t="s">
        <v>565</v>
      </c>
      <c r="C253" s="620" t="s">
        <v>579</v>
      </c>
      <c r="D253" s="621" t="s">
        <v>580</v>
      </c>
      <c r="E253" s="620" t="s">
        <v>566</v>
      </c>
      <c r="F253" s="621" t="s">
        <v>567</v>
      </c>
      <c r="G253" s="620" t="s">
        <v>821</v>
      </c>
      <c r="H253" s="620" t="s">
        <v>1491</v>
      </c>
      <c r="I253" s="620" t="s">
        <v>1492</v>
      </c>
      <c r="J253" s="620" t="s">
        <v>1493</v>
      </c>
      <c r="K253" s="620" t="s">
        <v>1494</v>
      </c>
      <c r="L253" s="622">
        <v>95.859989500920705</v>
      </c>
      <c r="M253" s="622">
        <v>1</v>
      </c>
      <c r="N253" s="623">
        <v>95.859989500920705</v>
      </c>
    </row>
    <row r="254" spans="1:14" ht="14.4" customHeight="1" x14ac:dyDescent="0.3">
      <c r="A254" s="618" t="s">
        <v>563</v>
      </c>
      <c r="B254" s="619" t="s">
        <v>565</v>
      </c>
      <c r="C254" s="620" t="s">
        <v>579</v>
      </c>
      <c r="D254" s="621" t="s">
        <v>580</v>
      </c>
      <c r="E254" s="620" t="s">
        <v>566</v>
      </c>
      <c r="F254" s="621" t="s">
        <v>567</v>
      </c>
      <c r="G254" s="620" t="s">
        <v>821</v>
      </c>
      <c r="H254" s="620" t="s">
        <v>1495</v>
      </c>
      <c r="I254" s="620" t="s">
        <v>1496</v>
      </c>
      <c r="J254" s="620" t="s">
        <v>947</v>
      </c>
      <c r="K254" s="620" t="s">
        <v>1497</v>
      </c>
      <c r="L254" s="622">
        <v>60.3499977967194</v>
      </c>
      <c r="M254" s="622">
        <v>9</v>
      </c>
      <c r="N254" s="623">
        <v>543.14998017047458</v>
      </c>
    </row>
    <row r="255" spans="1:14" ht="14.4" customHeight="1" x14ac:dyDescent="0.3">
      <c r="A255" s="618" t="s">
        <v>563</v>
      </c>
      <c r="B255" s="619" t="s">
        <v>565</v>
      </c>
      <c r="C255" s="620" t="s">
        <v>579</v>
      </c>
      <c r="D255" s="621" t="s">
        <v>580</v>
      </c>
      <c r="E255" s="620" t="s">
        <v>566</v>
      </c>
      <c r="F255" s="621" t="s">
        <v>567</v>
      </c>
      <c r="G255" s="620" t="s">
        <v>821</v>
      </c>
      <c r="H255" s="620" t="s">
        <v>1498</v>
      </c>
      <c r="I255" s="620" t="s">
        <v>1499</v>
      </c>
      <c r="J255" s="620" t="s">
        <v>1500</v>
      </c>
      <c r="K255" s="620" t="s">
        <v>1501</v>
      </c>
      <c r="L255" s="622">
        <v>95.73</v>
      </c>
      <c r="M255" s="622">
        <v>1</v>
      </c>
      <c r="N255" s="623">
        <v>95.73</v>
      </c>
    </row>
    <row r="256" spans="1:14" ht="14.4" customHeight="1" x14ac:dyDescent="0.3">
      <c r="A256" s="618" t="s">
        <v>563</v>
      </c>
      <c r="B256" s="619" t="s">
        <v>565</v>
      </c>
      <c r="C256" s="620" t="s">
        <v>579</v>
      </c>
      <c r="D256" s="621" t="s">
        <v>580</v>
      </c>
      <c r="E256" s="620" t="s">
        <v>566</v>
      </c>
      <c r="F256" s="621" t="s">
        <v>567</v>
      </c>
      <c r="G256" s="620" t="s">
        <v>821</v>
      </c>
      <c r="H256" s="620" t="s">
        <v>1502</v>
      </c>
      <c r="I256" s="620" t="s">
        <v>1503</v>
      </c>
      <c r="J256" s="620" t="s">
        <v>1504</v>
      </c>
      <c r="K256" s="620" t="s">
        <v>1505</v>
      </c>
      <c r="L256" s="622">
        <v>283.27999999999997</v>
      </c>
      <c r="M256" s="622">
        <v>2</v>
      </c>
      <c r="N256" s="623">
        <v>566.55999999999995</v>
      </c>
    </row>
    <row r="257" spans="1:14" ht="14.4" customHeight="1" x14ac:dyDescent="0.3">
      <c r="A257" s="618" t="s">
        <v>563</v>
      </c>
      <c r="B257" s="619" t="s">
        <v>565</v>
      </c>
      <c r="C257" s="620" t="s">
        <v>579</v>
      </c>
      <c r="D257" s="621" t="s">
        <v>580</v>
      </c>
      <c r="E257" s="620" t="s">
        <v>566</v>
      </c>
      <c r="F257" s="621" t="s">
        <v>567</v>
      </c>
      <c r="G257" s="620" t="s">
        <v>821</v>
      </c>
      <c r="H257" s="620" t="s">
        <v>1506</v>
      </c>
      <c r="I257" s="620" t="s">
        <v>1507</v>
      </c>
      <c r="J257" s="620" t="s">
        <v>1508</v>
      </c>
      <c r="K257" s="620" t="s">
        <v>1509</v>
      </c>
      <c r="L257" s="622">
        <v>197.40281288531435</v>
      </c>
      <c r="M257" s="622">
        <v>26</v>
      </c>
      <c r="N257" s="623">
        <v>5132.4731350181728</v>
      </c>
    </row>
    <row r="258" spans="1:14" ht="14.4" customHeight="1" x14ac:dyDescent="0.3">
      <c r="A258" s="618" t="s">
        <v>563</v>
      </c>
      <c r="B258" s="619" t="s">
        <v>565</v>
      </c>
      <c r="C258" s="620" t="s">
        <v>579</v>
      </c>
      <c r="D258" s="621" t="s">
        <v>580</v>
      </c>
      <c r="E258" s="620" t="s">
        <v>566</v>
      </c>
      <c r="F258" s="621" t="s">
        <v>567</v>
      </c>
      <c r="G258" s="620" t="s">
        <v>821</v>
      </c>
      <c r="H258" s="620" t="s">
        <v>1510</v>
      </c>
      <c r="I258" s="620" t="s">
        <v>1511</v>
      </c>
      <c r="J258" s="620" t="s">
        <v>1512</v>
      </c>
      <c r="K258" s="620" t="s">
        <v>1513</v>
      </c>
      <c r="L258" s="622">
        <v>702.81474353104215</v>
      </c>
      <c r="M258" s="622">
        <v>15</v>
      </c>
      <c r="N258" s="623">
        <v>10542.221152965632</v>
      </c>
    </row>
    <row r="259" spans="1:14" ht="14.4" customHeight="1" x14ac:dyDescent="0.3">
      <c r="A259" s="618" t="s">
        <v>563</v>
      </c>
      <c r="B259" s="619" t="s">
        <v>565</v>
      </c>
      <c r="C259" s="620" t="s">
        <v>579</v>
      </c>
      <c r="D259" s="621" t="s">
        <v>580</v>
      </c>
      <c r="E259" s="620" t="s">
        <v>566</v>
      </c>
      <c r="F259" s="621" t="s">
        <v>567</v>
      </c>
      <c r="G259" s="620" t="s">
        <v>821</v>
      </c>
      <c r="H259" s="620" t="s">
        <v>1514</v>
      </c>
      <c r="I259" s="620" t="s">
        <v>1515</v>
      </c>
      <c r="J259" s="620" t="s">
        <v>1516</v>
      </c>
      <c r="K259" s="620" t="s">
        <v>1517</v>
      </c>
      <c r="L259" s="622">
        <v>102.50997962998299</v>
      </c>
      <c r="M259" s="622">
        <v>1</v>
      </c>
      <c r="N259" s="623">
        <v>102.50997962998299</v>
      </c>
    </row>
    <row r="260" spans="1:14" ht="14.4" customHeight="1" x14ac:dyDescent="0.3">
      <c r="A260" s="618" t="s">
        <v>563</v>
      </c>
      <c r="B260" s="619" t="s">
        <v>565</v>
      </c>
      <c r="C260" s="620" t="s">
        <v>579</v>
      </c>
      <c r="D260" s="621" t="s">
        <v>580</v>
      </c>
      <c r="E260" s="620" t="s">
        <v>566</v>
      </c>
      <c r="F260" s="621" t="s">
        <v>567</v>
      </c>
      <c r="G260" s="620" t="s">
        <v>821</v>
      </c>
      <c r="H260" s="620" t="s">
        <v>1518</v>
      </c>
      <c r="I260" s="620" t="s">
        <v>1519</v>
      </c>
      <c r="J260" s="620" t="s">
        <v>1520</v>
      </c>
      <c r="K260" s="620" t="s">
        <v>1521</v>
      </c>
      <c r="L260" s="622">
        <v>75.239999999999995</v>
      </c>
      <c r="M260" s="622">
        <v>2</v>
      </c>
      <c r="N260" s="623">
        <v>150.47999999999999</v>
      </c>
    </row>
    <row r="261" spans="1:14" ht="14.4" customHeight="1" x14ac:dyDescent="0.3">
      <c r="A261" s="618" t="s">
        <v>563</v>
      </c>
      <c r="B261" s="619" t="s">
        <v>565</v>
      </c>
      <c r="C261" s="620" t="s">
        <v>579</v>
      </c>
      <c r="D261" s="621" t="s">
        <v>580</v>
      </c>
      <c r="E261" s="620" t="s">
        <v>566</v>
      </c>
      <c r="F261" s="621" t="s">
        <v>567</v>
      </c>
      <c r="G261" s="620" t="s">
        <v>821</v>
      </c>
      <c r="H261" s="620" t="s">
        <v>1522</v>
      </c>
      <c r="I261" s="620" t="s">
        <v>1523</v>
      </c>
      <c r="J261" s="620" t="s">
        <v>1524</v>
      </c>
      <c r="K261" s="620" t="s">
        <v>1525</v>
      </c>
      <c r="L261" s="622">
        <v>67.410062533934706</v>
      </c>
      <c r="M261" s="622">
        <v>2</v>
      </c>
      <c r="N261" s="623">
        <v>134.82012506786941</v>
      </c>
    </row>
    <row r="262" spans="1:14" ht="14.4" customHeight="1" x14ac:dyDescent="0.3">
      <c r="A262" s="618" t="s">
        <v>563</v>
      </c>
      <c r="B262" s="619" t="s">
        <v>565</v>
      </c>
      <c r="C262" s="620" t="s">
        <v>579</v>
      </c>
      <c r="D262" s="621" t="s">
        <v>580</v>
      </c>
      <c r="E262" s="620" t="s">
        <v>566</v>
      </c>
      <c r="F262" s="621" t="s">
        <v>567</v>
      </c>
      <c r="G262" s="620" t="s">
        <v>821</v>
      </c>
      <c r="H262" s="620" t="s">
        <v>1526</v>
      </c>
      <c r="I262" s="620" t="s">
        <v>1526</v>
      </c>
      <c r="J262" s="620" t="s">
        <v>1527</v>
      </c>
      <c r="K262" s="620" t="s">
        <v>1528</v>
      </c>
      <c r="L262" s="622">
        <v>109.23984617062899</v>
      </c>
      <c r="M262" s="622">
        <v>2</v>
      </c>
      <c r="N262" s="623">
        <v>218.47969234125799</v>
      </c>
    </row>
    <row r="263" spans="1:14" ht="14.4" customHeight="1" x14ac:dyDescent="0.3">
      <c r="A263" s="618" t="s">
        <v>563</v>
      </c>
      <c r="B263" s="619" t="s">
        <v>565</v>
      </c>
      <c r="C263" s="620" t="s">
        <v>579</v>
      </c>
      <c r="D263" s="621" t="s">
        <v>580</v>
      </c>
      <c r="E263" s="620" t="s">
        <v>566</v>
      </c>
      <c r="F263" s="621" t="s">
        <v>567</v>
      </c>
      <c r="G263" s="620" t="s">
        <v>821</v>
      </c>
      <c r="H263" s="620" t="s">
        <v>1529</v>
      </c>
      <c r="I263" s="620" t="s">
        <v>1530</v>
      </c>
      <c r="J263" s="620" t="s">
        <v>1531</v>
      </c>
      <c r="K263" s="620" t="s">
        <v>1532</v>
      </c>
      <c r="L263" s="622">
        <v>98.76</v>
      </c>
      <c r="M263" s="622">
        <v>1</v>
      </c>
      <c r="N263" s="623">
        <v>98.76</v>
      </c>
    </row>
    <row r="264" spans="1:14" ht="14.4" customHeight="1" x14ac:dyDescent="0.3">
      <c r="A264" s="618" t="s">
        <v>563</v>
      </c>
      <c r="B264" s="619" t="s">
        <v>565</v>
      </c>
      <c r="C264" s="620" t="s">
        <v>579</v>
      </c>
      <c r="D264" s="621" t="s">
        <v>580</v>
      </c>
      <c r="E264" s="620" t="s">
        <v>566</v>
      </c>
      <c r="F264" s="621" t="s">
        <v>567</v>
      </c>
      <c r="G264" s="620" t="s">
        <v>821</v>
      </c>
      <c r="H264" s="620" t="s">
        <v>1533</v>
      </c>
      <c r="I264" s="620" t="s">
        <v>1534</v>
      </c>
      <c r="J264" s="620" t="s">
        <v>1535</v>
      </c>
      <c r="K264" s="620" t="s">
        <v>1536</v>
      </c>
      <c r="L264" s="622">
        <v>46.645000000000003</v>
      </c>
      <c r="M264" s="622">
        <v>4</v>
      </c>
      <c r="N264" s="623">
        <v>186.58</v>
      </c>
    </row>
    <row r="265" spans="1:14" ht="14.4" customHeight="1" x14ac:dyDescent="0.3">
      <c r="A265" s="618" t="s">
        <v>563</v>
      </c>
      <c r="B265" s="619" t="s">
        <v>565</v>
      </c>
      <c r="C265" s="620" t="s">
        <v>579</v>
      </c>
      <c r="D265" s="621" t="s">
        <v>580</v>
      </c>
      <c r="E265" s="620" t="s">
        <v>566</v>
      </c>
      <c r="F265" s="621" t="s">
        <v>567</v>
      </c>
      <c r="G265" s="620" t="s">
        <v>821</v>
      </c>
      <c r="H265" s="620" t="s">
        <v>1537</v>
      </c>
      <c r="I265" s="620" t="s">
        <v>1538</v>
      </c>
      <c r="J265" s="620" t="s">
        <v>1238</v>
      </c>
      <c r="K265" s="620" t="s">
        <v>1539</v>
      </c>
      <c r="L265" s="622">
        <v>74.490000000000009</v>
      </c>
      <c r="M265" s="622">
        <v>3</v>
      </c>
      <c r="N265" s="623">
        <v>223.47000000000003</v>
      </c>
    </row>
    <row r="266" spans="1:14" ht="14.4" customHeight="1" x14ac:dyDescent="0.3">
      <c r="A266" s="618" t="s">
        <v>563</v>
      </c>
      <c r="B266" s="619" t="s">
        <v>565</v>
      </c>
      <c r="C266" s="620" t="s">
        <v>579</v>
      </c>
      <c r="D266" s="621" t="s">
        <v>580</v>
      </c>
      <c r="E266" s="620" t="s">
        <v>566</v>
      </c>
      <c r="F266" s="621" t="s">
        <v>567</v>
      </c>
      <c r="G266" s="620" t="s">
        <v>821</v>
      </c>
      <c r="H266" s="620" t="s">
        <v>1540</v>
      </c>
      <c r="I266" s="620" t="s">
        <v>1541</v>
      </c>
      <c r="J266" s="620" t="s">
        <v>1027</v>
      </c>
      <c r="K266" s="620" t="s">
        <v>1542</v>
      </c>
      <c r="L266" s="622">
        <v>55.754417053980106</v>
      </c>
      <c r="M266" s="622">
        <v>27</v>
      </c>
      <c r="N266" s="623">
        <v>1505.3692604574628</v>
      </c>
    </row>
    <row r="267" spans="1:14" ht="14.4" customHeight="1" x14ac:dyDescent="0.3">
      <c r="A267" s="618" t="s">
        <v>563</v>
      </c>
      <c r="B267" s="619" t="s">
        <v>565</v>
      </c>
      <c r="C267" s="620" t="s">
        <v>579</v>
      </c>
      <c r="D267" s="621" t="s">
        <v>580</v>
      </c>
      <c r="E267" s="620" t="s">
        <v>566</v>
      </c>
      <c r="F267" s="621" t="s">
        <v>567</v>
      </c>
      <c r="G267" s="620" t="s">
        <v>821</v>
      </c>
      <c r="H267" s="620" t="s">
        <v>1543</v>
      </c>
      <c r="I267" s="620" t="s">
        <v>1544</v>
      </c>
      <c r="J267" s="620" t="s">
        <v>1545</v>
      </c>
      <c r="K267" s="620" t="s">
        <v>1546</v>
      </c>
      <c r="L267" s="622">
        <v>71.890484379134563</v>
      </c>
      <c r="M267" s="622">
        <v>19</v>
      </c>
      <c r="N267" s="623">
        <v>1365.9192032035567</v>
      </c>
    </row>
    <row r="268" spans="1:14" ht="14.4" customHeight="1" x14ac:dyDescent="0.3">
      <c r="A268" s="618" t="s">
        <v>563</v>
      </c>
      <c r="B268" s="619" t="s">
        <v>565</v>
      </c>
      <c r="C268" s="620" t="s">
        <v>579</v>
      </c>
      <c r="D268" s="621" t="s">
        <v>580</v>
      </c>
      <c r="E268" s="620" t="s">
        <v>566</v>
      </c>
      <c r="F268" s="621" t="s">
        <v>567</v>
      </c>
      <c r="G268" s="620" t="s">
        <v>821</v>
      </c>
      <c r="H268" s="620" t="s">
        <v>1547</v>
      </c>
      <c r="I268" s="620" t="s">
        <v>1548</v>
      </c>
      <c r="J268" s="620" t="s">
        <v>1549</v>
      </c>
      <c r="K268" s="620" t="s">
        <v>1550</v>
      </c>
      <c r="L268" s="622">
        <v>80.415074461432056</v>
      </c>
      <c r="M268" s="622">
        <v>2</v>
      </c>
      <c r="N268" s="623">
        <v>160.83014892286411</v>
      </c>
    </row>
    <row r="269" spans="1:14" ht="14.4" customHeight="1" x14ac:dyDescent="0.3">
      <c r="A269" s="618" t="s">
        <v>563</v>
      </c>
      <c r="B269" s="619" t="s">
        <v>565</v>
      </c>
      <c r="C269" s="620" t="s">
        <v>579</v>
      </c>
      <c r="D269" s="621" t="s">
        <v>580</v>
      </c>
      <c r="E269" s="620" t="s">
        <v>566</v>
      </c>
      <c r="F269" s="621" t="s">
        <v>567</v>
      </c>
      <c r="G269" s="620" t="s">
        <v>821</v>
      </c>
      <c r="H269" s="620" t="s">
        <v>1551</v>
      </c>
      <c r="I269" s="620" t="s">
        <v>1552</v>
      </c>
      <c r="J269" s="620" t="s">
        <v>1553</v>
      </c>
      <c r="K269" s="620" t="s">
        <v>1554</v>
      </c>
      <c r="L269" s="622">
        <v>42.399976283883149</v>
      </c>
      <c r="M269" s="622">
        <v>4</v>
      </c>
      <c r="N269" s="623">
        <v>169.59990513553259</v>
      </c>
    </row>
    <row r="270" spans="1:14" ht="14.4" customHeight="1" x14ac:dyDescent="0.3">
      <c r="A270" s="618" t="s">
        <v>563</v>
      </c>
      <c r="B270" s="619" t="s">
        <v>565</v>
      </c>
      <c r="C270" s="620" t="s">
        <v>579</v>
      </c>
      <c r="D270" s="621" t="s">
        <v>580</v>
      </c>
      <c r="E270" s="620" t="s">
        <v>566</v>
      </c>
      <c r="F270" s="621" t="s">
        <v>567</v>
      </c>
      <c r="G270" s="620" t="s">
        <v>821</v>
      </c>
      <c r="H270" s="620" t="s">
        <v>1555</v>
      </c>
      <c r="I270" s="620" t="s">
        <v>1556</v>
      </c>
      <c r="J270" s="620" t="s">
        <v>1557</v>
      </c>
      <c r="K270" s="620" t="s">
        <v>1558</v>
      </c>
      <c r="L270" s="622">
        <v>58.611666368746533</v>
      </c>
      <c r="M270" s="622">
        <v>6</v>
      </c>
      <c r="N270" s="623">
        <v>351.66999821247919</v>
      </c>
    </row>
    <row r="271" spans="1:14" ht="14.4" customHeight="1" x14ac:dyDescent="0.3">
      <c r="A271" s="618" t="s">
        <v>563</v>
      </c>
      <c r="B271" s="619" t="s">
        <v>565</v>
      </c>
      <c r="C271" s="620" t="s">
        <v>579</v>
      </c>
      <c r="D271" s="621" t="s">
        <v>580</v>
      </c>
      <c r="E271" s="620" t="s">
        <v>566</v>
      </c>
      <c r="F271" s="621" t="s">
        <v>567</v>
      </c>
      <c r="G271" s="620" t="s">
        <v>821</v>
      </c>
      <c r="H271" s="620" t="s">
        <v>1559</v>
      </c>
      <c r="I271" s="620" t="s">
        <v>1560</v>
      </c>
      <c r="J271" s="620" t="s">
        <v>1561</v>
      </c>
      <c r="K271" s="620" t="s">
        <v>1562</v>
      </c>
      <c r="L271" s="622">
        <v>54.099999999999994</v>
      </c>
      <c r="M271" s="622">
        <v>9</v>
      </c>
      <c r="N271" s="623">
        <v>486.9</v>
      </c>
    </row>
    <row r="272" spans="1:14" ht="14.4" customHeight="1" x14ac:dyDescent="0.3">
      <c r="A272" s="618" t="s">
        <v>563</v>
      </c>
      <c r="B272" s="619" t="s">
        <v>565</v>
      </c>
      <c r="C272" s="620" t="s">
        <v>579</v>
      </c>
      <c r="D272" s="621" t="s">
        <v>580</v>
      </c>
      <c r="E272" s="620" t="s">
        <v>566</v>
      </c>
      <c r="F272" s="621" t="s">
        <v>567</v>
      </c>
      <c r="G272" s="620" t="s">
        <v>821</v>
      </c>
      <c r="H272" s="620" t="s">
        <v>1563</v>
      </c>
      <c r="I272" s="620" t="s">
        <v>1564</v>
      </c>
      <c r="J272" s="620" t="s">
        <v>1565</v>
      </c>
      <c r="K272" s="620" t="s">
        <v>1566</v>
      </c>
      <c r="L272" s="622">
        <v>18.012362549624608</v>
      </c>
      <c r="M272" s="622">
        <v>301</v>
      </c>
      <c r="N272" s="623">
        <v>5421.7211274370075</v>
      </c>
    </row>
    <row r="273" spans="1:14" ht="14.4" customHeight="1" x14ac:dyDescent="0.3">
      <c r="A273" s="618" t="s">
        <v>563</v>
      </c>
      <c r="B273" s="619" t="s">
        <v>565</v>
      </c>
      <c r="C273" s="620" t="s">
        <v>579</v>
      </c>
      <c r="D273" s="621" t="s">
        <v>580</v>
      </c>
      <c r="E273" s="620" t="s">
        <v>566</v>
      </c>
      <c r="F273" s="621" t="s">
        <v>567</v>
      </c>
      <c r="G273" s="620" t="s">
        <v>821</v>
      </c>
      <c r="H273" s="620" t="s">
        <v>1567</v>
      </c>
      <c r="I273" s="620" t="s">
        <v>1568</v>
      </c>
      <c r="J273" s="620" t="s">
        <v>1569</v>
      </c>
      <c r="K273" s="620" t="s">
        <v>1570</v>
      </c>
      <c r="L273" s="622">
        <v>15.131573036041486</v>
      </c>
      <c r="M273" s="622">
        <v>190</v>
      </c>
      <c r="N273" s="623">
        <v>2874.9988768478825</v>
      </c>
    </row>
    <row r="274" spans="1:14" ht="14.4" customHeight="1" x14ac:dyDescent="0.3">
      <c r="A274" s="618" t="s">
        <v>563</v>
      </c>
      <c r="B274" s="619" t="s">
        <v>565</v>
      </c>
      <c r="C274" s="620" t="s">
        <v>579</v>
      </c>
      <c r="D274" s="621" t="s">
        <v>580</v>
      </c>
      <c r="E274" s="620" t="s">
        <v>566</v>
      </c>
      <c r="F274" s="621" t="s">
        <v>567</v>
      </c>
      <c r="G274" s="620" t="s">
        <v>821</v>
      </c>
      <c r="H274" s="620" t="s">
        <v>1571</v>
      </c>
      <c r="I274" s="620" t="s">
        <v>1572</v>
      </c>
      <c r="J274" s="620" t="s">
        <v>1573</v>
      </c>
      <c r="K274" s="620" t="s">
        <v>1574</v>
      </c>
      <c r="L274" s="622">
        <v>94.478161299909971</v>
      </c>
      <c r="M274" s="622">
        <v>6</v>
      </c>
      <c r="N274" s="623">
        <v>566.86896779945982</v>
      </c>
    </row>
    <row r="275" spans="1:14" ht="14.4" customHeight="1" x14ac:dyDescent="0.3">
      <c r="A275" s="618" t="s">
        <v>563</v>
      </c>
      <c r="B275" s="619" t="s">
        <v>565</v>
      </c>
      <c r="C275" s="620" t="s">
        <v>579</v>
      </c>
      <c r="D275" s="621" t="s">
        <v>580</v>
      </c>
      <c r="E275" s="620" t="s">
        <v>566</v>
      </c>
      <c r="F275" s="621" t="s">
        <v>567</v>
      </c>
      <c r="G275" s="620" t="s">
        <v>821</v>
      </c>
      <c r="H275" s="620" t="s">
        <v>1575</v>
      </c>
      <c r="I275" s="620" t="s">
        <v>1576</v>
      </c>
      <c r="J275" s="620" t="s">
        <v>1577</v>
      </c>
      <c r="K275" s="620" t="s">
        <v>1578</v>
      </c>
      <c r="L275" s="622">
        <v>27.16</v>
      </c>
      <c r="M275" s="622">
        <v>1</v>
      </c>
      <c r="N275" s="623">
        <v>27.16</v>
      </c>
    </row>
    <row r="276" spans="1:14" ht="14.4" customHeight="1" x14ac:dyDescent="0.3">
      <c r="A276" s="618" t="s">
        <v>563</v>
      </c>
      <c r="B276" s="619" t="s">
        <v>565</v>
      </c>
      <c r="C276" s="620" t="s">
        <v>579</v>
      </c>
      <c r="D276" s="621" t="s">
        <v>580</v>
      </c>
      <c r="E276" s="620" t="s">
        <v>566</v>
      </c>
      <c r="F276" s="621" t="s">
        <v>567</v>
      </c>
      <c r="G276" s="620" t="s">
        <v>821</v>
      </c>
      <c r="H276" s="620" t="s">
        <v>1579</v>
      </c>
      <c r="I276" s="620" t="s">
        <v>1330</v>
      </c>
      <c r="J276" s="620" t="s">
        <v>1580</v>
      </c>
      <c r="K276" s="620"/>
      <c r="L276" s="622">
        <v>114.989024215836</v>
      </c>
      <c r="M276" s="622">
        <v>1</v>
      </c>
      <c r="N276" s="623">
        <v>114.989024215836</v>
      </c>
    </row>
    <row r="277" spans="1:14" ht="14.4" customHeight="1" x14ac:dyDescent="0.3">
      <c r="A277" s="618" t="s">
        <v>563</v>
      </c>
      <c r="B277" s="619" t="s">
        <v>565</v>
      </c>
      <c r="C277" s="620" t="s">
        <v>579</v>
      </c>
      <c r="D277" s="621" t="s">
        <v>580</v>
      </c>
      <c r="E277" s="620" t="s">
        <v>566</v>
      </c>
      <c r="F277" s="621" t="s">
        <v>567</v>
      </c>
      <c r="G277" s="620" t="s">
        <v>821</v>
      </c>
      <c r="H277" s="620" t="s">
        <v>1581</v>
      </c>
      <c r="I277" s="620" t="s">
        <v>1330</v>
      </c>
      <c r="J277" s="620" t="s">
        <v>1582</v>
      </c>
      <c r="K277" s="620"/>
      <c r="L277" s="622">
        <v>135.18353861289265</v>
      </c>
      <c r="M277" s="622">
        <v>12</v>
      </c>
      <c r="N277" s="623">
        <v>1622.2024633547117</v>
      </c>
    </row>
    <row r="278" spans="1:14" ht="14.4" customHeight="1" x14ac:dyDescent="0.3">
      <c r="A278" s="618" t="s">
        <v>563</v>
      </c>
      <c r="B278" s="619" t="s">
        <v>565</v>
      </c>
      <c r="C278" s="620" t="s">
        <v>579</v>
      </c>
      <c r="D278" s="621" t="s">
        <v>580</v>
      </c>
      <c r="E278" s="620" t="s">
        <v>566</v>
      </c>
      <c r="F278" s="621" t="s">
        <v>567</v>
      </c>
      <c r="G278" s="620" t="s">
        <v>821</v>
      </c>
      <c r="H278" s="620" t="s">
        <v>1583</v>
      </c>
      <c r="I278" s="620" t="s">
        <v>1584</v>
      </c>
      <c r="J278" s="620" t="s">
        <v>1585</v>
      </c>
      <c r="K278" s="620" t="s">
        <v>1586</v>
      </c>
      <c r="L278" s="622">
        <v>107.05749855147999</v>
      </c>
      <c r="M278" s="622">
        <v>4</v>
      </c>
      <c r="N278" s="623">
        <v>428.22999420591998</v>
      </c>
    </row>
    <row r="279" spans="1:14" ht="14.4" customHeight="1" x14ac:dyDescent="0.3">
      <c r="A279" s="618" t="s">
        <v>563</v>
      </c>
      <c r="B279" s="619" t="s">
        <v>565</v>
      </c>
      <c r="C279" s="620" t="s">
        <v>579</v>
      </c>
      <c r="D279" s="621" t="s">
        <v>580</v>
      </c>
      <c r="E279" s="620" t="s">
        <v>566</v>
      </c>
      <c r="F279" s="621" t="s">
        <v>567</v>
      </c>
      <c r="G279" s="620" t="s">
        <v>821</v>
      </c>
      <c r="H279" s="620" t="s">
        <v>1587</v>
      </c>
      <c r="I279" s="620" t="s">
        <v>1588</v>
      </c>
      <c r="J279" s="620" t="s">
        <v>1589</v>
      </c>
      <c r="K279" s="620" t="s">
        <v>657</v>
      </c>
      <c r="L279" s="622">
        <v>237.65</v>
      </c>
      <c r="M279" s="622">
        <v>2</v>
      </c>
      <c r="N279" s="623">
        <v>475.3</v>
      </c>
    </row>
    <row r="280" spans="1:14" ht="14.4" customHeight="1" x14ac:dyDescent="0.3">
      <c r="A280" s="618" t="s">
        <v>563</v>
      </c>
      <c r="B280" s="619" t="s">
        <v>565</v>
      </c>
      <c r="C280" s="620" t="s">
        <v>579</v>
      </c>
      <c r="D280" s="621" t="s">
        <v>580</v>
      </c>
      <c r="E280" s="620" t="s">
        <v>566</v>
      </c>
      <c r="F280" s="621" t="s">
        <v>567</v>
      </c>
      <c r="G280" s="620" t="s">
        <v>821</v>
      </c>
      <c r="H280" s="620" t="s">
        <v>1590</v>
      </c>
      <c r="I280" s="620" t="s">
        <v>1330</v>
      </c>
      <c r="J280" s="620" t="s">
        <v>1591</v>
      </c>
      <c r="K280" s="620"/>
      <c r="L280" s="622">
        <v>199.34999999999997</v>
      </c>
      <c r="M280" s="622">
        <v>14</v>
      </c>
      <c r="N280" s="623">
        <v>2790.8999999999996</v>
      </c>
    </row>
    <row r="281" spans="1:14" ht="14.4" customHeight="1" x14ac:dyDescent="0.3">
      <c r="A281" s="618" t="s">
        <v>563</v>
      </c>
      <c r="B281" s="619" t="s">
        <v>565</v>
      </c>
      <c r="C281" s="620" t="s">
        <v>579</v>
      </c>
      <c r="D281" s="621" t="s">
        <v>580</v>
      </c>
      <c r="E281" s="620" t="s">
        <v>566</v>
      </c>
      <c r="F281" s="621" t="s">
        <v>567</v>
      </c>
      <c r="G281" s="620" t="s">
        <v>821</v>
      </c>
      <c r="H281" s="620" t="s">
        <v>1592</v>
      </c>
      <c r="I281" s="620" t="s">
        <v>1593</v>
      </c>
      <c r="J281" s="620" t="s">
        <v>1594</v>
      </c>
      <c r="K281" s="620" t="s">
        <v>992</v>
      </c>
      <c r="L281" s="622">
        <v>162.59499877869374</v>
      </c>
      <c r="M281" s="622">
        <v>4</v>
      </c>
      <c r="N281" s="623">
        <v>650.37999511477494</v>
      </c>
    </row>
    <row r="282" spans="1:14" ht="14.4" customHeight="1" x14ac:dyDescent="0.3">
      <c r="A282" s="618" t="s">
        <v>563</v>
      </c>
      <c r="B282" s="619" t="s">
        <v>565</v>
      </c>
      <c r="C282" s="620" t="s">
        <v>579</v>
      </c>
      <c r="D282" s="621" t="s">
        <v>580</v>
      </c>
      <c r="E282" s="620" t="s">
        <v>566</v>
      </c>
      <c r="F282" s="621" t="s">
        <v>567</v>
      </c>
      <c r="G282" s="620" t="s">
        <v>821</v>
      </c>
      <c r="H282" s="620" t="s">
        <v>1595</v>
      </c>
      <c r="I282" s="620" t="s">
        <v>1596</v>
      </c>
      <c r="J282" s="620" t="s">
        <v>1489</v>
      </c>
      <c r="K282" s="620" t="s">
        <v>1379</v>
      </c>
      <c r="L282" s="622">
        <v>114.42479670783572</v>
      </c>
      <c r="M282" s="622">
        <v>31</v>
      </c>
      <c r="N282" s="623">
        <v>3547.1686979429073</v>
      </c>
    </row>
    <row r="283" spans="1:14" ht="14.4" customHeight="1" x14ac:dyDescent="0.3">
      <c r="A283" s="618" t="s">
        <v>563</v>
      </c>
      <c r="B283" s="619" t="s">
        <v>565</v>
      </c>
      <c r="C283" s="620" t="s">
        <v>579</v>
      </c>
      <c r="D283" s="621" t="s">
        <v>580</v>
      </c>
      <c r="E283" s="620" t="s">
        <v>566</v>
      </c>
      <c r="F283" s="621" t="s">
        <v>567</v>
      </c>
      <c r="G283" s="620" t="s">
        <v>821</v>
      </c>
      <c r="H283" s="620" t="s">
        <v>1597</v>
      </c>
      <c r="I283" s="620" t="s">
        <v>1598</v>
      </c>
      <c r="J283" s="620" t="s">
        <v>1599</v>
      </c>
      <c r="K283" s="620" t="s">
        <v>1600</v>
      </c>
      <c r="L283" s="622">
        <v>178.20659854008684</v>
      </c>
      <c r="M283" s="622">
        <v>6</v>
      </c>
      <c r="N283" s="623">
        <v>1069.2395912405211</v>
      </c>
    </row>
    <row r="284" spans="1:14" ht="14.4" customHeight="1" x14ac:dyDescent="0.3">
      <c r="A284" s="618" t="s">
        <v>563</v>
      </c>
      <c r="B284" s="619" t="s">
        <v>565</v>
      </c>
      <c r="C284" s="620" t="s">
        <v>579</v>
      </c>
      <c r="D284" s="621" t="s">
        <v>580</v>
      </c>
      <c r="E284" s="620" t="s">
        <v>566</v>
      </c>
      <c r="F284" s="621" t="s">
        <v>567</v>
      </c>
      <c r="G284" s="620" t="s">
        <v>821</v>
      </c>
      <c r="H284" s="620" t="s">
        <v>1601</v>
      </c>
      <c r="I284" s="620" t="s">
        <v>1330</v>
      </c>
      <c r="J284" s="620" t="s">
        <v>1602</v>
      </c>
      <c r="K284" s="620"/>
      <c r="L284" s="622">
        <v>61.150101013306951</v>
      </c>
      <c r="M284" s="622">
        <v>4</v>
      </c>
      <c r="N284" s="623">
        <v>244.60040405322781</v>
      </c>
    </row>
    <row r="285" spans="1:14" ht="14.4" customHeight="1" x14ac:dyDescent="0.3">
      <c r="A285" s="618" t="s">
        <v>563</v>
      </c>
      <c r="B285" s="619" t="s">
        <v>565</v>
      </c>
      <c r="C285" s="620" t="s">
        <v>579</v>
      </c>
      <c r="D285" s="621" t="s">
        <v>580</v>
      </c>
      <c r="E285" s="620" t="s">
        <v>566</v>
      </c>
      <c r="F285" s="621" t="s">
        <v>567</v>
      </c>
      <c r="G285" s="620" t="s">
        <v>821</v>
      </c>
      <c r="H285" s="620" t="s">
        <v>1603</v>
      </c>
      <c r="I285" s="620" t="s">
        <v>1604</v>
      </c>
      <c r="J285" s="620" t="s">
        <v>1489</v>
      </c>
      <c r="K285" s="620" t="s">
        <v>1605</v>
      </c>
      <c r="L285" s="622">
        <v>76.211601803494517</v>
      </c>
      <c r="M285" s="622">
        <v>24</v>
      </c>
      <c r="N285" s="623">
        <v>1829.0784432838684</v>
      </c>
    </row>
    <row r="286" spans="1:14" ht="14.4" customHeight="1" x14ac:dyDescent="0.3">
      <c r="A286" s="618" t="s">
        <v>563</v>
      </c>
      <c r="B286" s="619" t="s">
        <v>565</v>
      </c>
      <c r="C286" s="620" t="s">
        <v>579</v>
      </c>
      <c r="D286" s="621" t="s">
        <v>580</v>
      </c>
      <c r="E286" s="620" t="s">
        <v>566</v>
      </c>
      <c r="F286" s="621" t="s">
        <v>567</v>
      </c>
      <c r="G286" s="620" t="s">
        <v>821</v>
      </c>
      <c r="H286" s="620" t="s">
        <v>1606</v>
      </c>
      <c r="I286" s="620" t="s">
        <v>1607</v>
      </c>
      <c r="J286" s="620" t="s">
        <v>1608</v>
      </c>
      <c r="K286" s="620" t="s">
        <v>1609</v>
      </c>
      <c r="L286" s="622">
        <v>59.17</v>
      </c>
      <c r="M286" s="622">
        <v>1</v>
      </c>
      <c r="N286" s="623">
        <v>59.17</v>
      </c>
    </row>
    <row r="287" spans="1:14" ht="14.4" customHeight="1" x14ac:dyDescent="0.3">
      <c r="A287" s="618" t="s">
        <v>563</v>
      </c>
      <c r="B287" s="619" t="s">
        <v>565</v>
      </c>
      <c r="C287" s="620" t="s">
        <v>579</v>
      </c>
      <c r="D287" s="621" t="s">
        <v>580</v>
      </c>
      <c r="E287" s="620" t="s">
        <v>566</v>
      </c>
      <c r="F287" s="621" t="s">
        <v>567</v>
      </c>
      <c r="G287" s="620" t="s">
        <v>821</v>
      </c>
      <c r="H287" s="620" t="s">
        <v>1610</v>
      </c>
      <c r="I287" s="620" t="s">
        <v>1330</v>
      </c>
      <c r="J287" s="620" t="s">
        <v>1611</v>
      </c>
      <c r="K287" s="620"/>
      <c r="L287" s="622">
        <v>71.346970483038916</v>
      </c>
      <c r="M287" s="622">
        <v>5</v>
      </c>
      <c r="N287" s="623">
        <v>356.73485241519455</v>
      </c>
    </row>
    <row r="288" spans="1:14" ht="14.4" customHeight="1" x14ac:dyDescent="0.3">
      <c r="A288" s="618" t="s">
        <v>563</v>
      </c>
      <c r="B288" s="619" t="s">
        <v>565</v>
      </c>
      <c r="C288" s="620" t="s">
        <v>579</v>
      </c>
      <c r="D288" s="621" t="s">
        <v>580</v>
      </c>
      <c r="E288" s="620" t="s">
        <v>566</v>
      </c>
      <c r="F288" s="621" t="s">
        <v>567</v>
      </c>
      <c r="G288" s="620" t="s">
        <v>821</v>
      </c>
      <c r="H288" s="620" t="s">
        <v>1612</v>
      </c>
      <c r="I288" s="620" t="s">
        <v>1330</v>
      </c>
      <c r="J288" s="620" t="s">
        <v>1613</v>
      </c>
      <c r="K288" s="620"/>
      <c r="L288" s="622">
        <v>289.48579580783098</v>
      </c>
      <c r="M288" s="622">
        <v>1</v>
      </c>
      <c r="N288" s="623">
        <v>289.48579580783098</v>
      </c>
    </row>
    <row r="289" spans="1:14" ht="14.4" customHeight="1" x14ac:dyDescent="0.3">
      <c r="A289" s="618" t="s">
        <v>563</v>
      </c>
      <c r="B289" s="619" t="s">
        <v>565</v>
      </c>
      <c r="C289" s="620" t="s">
        <v>579</v>
      </c>
      <c r="D289" s="621" t="s">
        <v>580</v>
      </c>
      <c r="E289" s="620" t="s">
        <v>566</v>
      </c>
      <c r="F289" s="621" t="s">
        <v>567</v>
      </c>
      <c r="G289" s="620" t="s">
        <v>821</v>
      </c>
      <c r="H289" s="620" t="s">
        <v>1614</v>
      </c>
      <c r="I289" s="620" t="s">
        <v>1615</v>
      </c>
      <c r="J289" s="620" t="s">
        <v>858</v>
      </c>
      <c r="K289" s="620" t="s">
        <v>1616</v>
      </c>
      <c r="L289" s="622">
        <v>47.271237515718397</v>
      </c>
      <c r="M289" s="622">
        <v>4</v>
      </c>
      <c r="N289" s="623">
        <v>189.08495006287359</v>
      </c>
    </row>
    <row r="290" spans="1:14" ht="14.4" customHeight="1" x14ac:dyDescent="0.3">
      <c r="A290" s="618" t="s">
        <v>563</v>
      </c>
      <c r="B290" s="619" t="s">
        <v>565</v>
      </c>
      <c r="C290" s="620" t="s">
        <v>579</v>
      </c>
      <c r="D290" s="621" t="s">
        <v>580</v>
      </c>
      <c r="E290" s="620" t="s">
        <v>566</v>
      </c>
      <c r="F290" s="621" t="s">
        <v>567</v>
      </c>
      <c r="G290" s="620" t="s">
        <v>821</v>
      </c>
      <c r="H290" s="620" t="s">
        <v>1617</v>
      </c>
      <c r="I290" s="620" t="s">
        <v>1618</v>
      </c>
      <c r="J290" s="620" t="s">
        <v>906</v>
      </c>
      <c r="K290" s="620" t="s">
        <v>1619</v>
      </c>
      <c r="L290" s="622">
        <v>148.41636023348428</v>
      </c>
      <c r="M290" s="622">
        <v>28</v>
      </c>
      <c r="N290" s="623">
        <v>4155.6580865375599</v>
      </c>
    </row>
    <row r="291" spans="1:14" ht="14.4" customHeight="1" x14ac:dyDescent="0.3">
      <c r="A291" s="618" t="s">
        <v>563</v>
      </c>
      <c r="B291" s="619" t="s">
        <v>565</v>
      </c>
      <c r="C291" s="620" t="s">
        <v>579</v>
      </c>
      <c r="D291" s="621" t="s">
        <v>580</v>
      </c>
      <c r="E291" s="620" t="s">
        <v>566</v>
      </c>
      <c r="F291" s="621" t="s">
        <v>567</v>
      </c>
      <c r="G291" s="620" t="s">
        <v>821</v>
      </c>
      <c r="H291" s="620" t="s">
        <v>1620</v>
      </c>
      <c r="I291" s="620" t="s">
        <v>1621</v>
      </c>
      <c r="J291" s="620" t="s">
        <v>1622</v>
      </c>
      <c r="K291" s="620" t="s">
        <v>1623</v>
      </c>
      <c r="L291" s="622">
        <v>63.38741659520236</v>
      </c>
      <c r="M291" s="622">
        <v>60</v>
      </c>
      <c r="N291" s="623">
        <v>3803.2449957121416</v>
      </c>
    </row>
    <row r="292" spans="1:14" ht="14.4" customHeight="1" x14ac:dyDescent="0.3">
      <c r="A292" s="618" t="s">
        <v>563</v>
      </c>
      <c r="B292" s="619" t="s">
        <v>565</v>
      </c>
      <c r="C292" s="620" t="s">
        <v>579</v>
      </c>
      <c r="D292" s="621" t="s">
        <v>580</v>
      </c>
      <c r="E292" s="620" t="s">
        <v>566</v>
      </c>
      <c r="F292" s="621" t="s">
        <v>567</v>
      </c>
      <c r="G292" s="620" t="s">
        <v>821</v>
      </c>
      <c r="H292" s="620" t="s">
        <v>1624</v>
      </c>
      <c r="I292" s="620" t="s">
        <v>1625</v>
      </c>
      <c r="J292" s="620" t="s">
        <v>1626</v>
      </c>
      <c r="K292" s="620" t="s">
        <v>1627</v>
      </c>
      <c r="L292" s="622">
        <v>2663.220310586767</v>
      </c>
      <c r="M292" s="622">
        <v>0.2</v>
      </c>
      <c r="N292" s="623">
        <v>532.64406211735343</v>
      </c>
    </row>
    <row r="293" spans="1:14" ht="14.4" customHeight="1" x14ac:dyDescent="0.3">
      <c r="A293" s="618" t="s">
        <v>563</v>
      </c>
      <c r="B293" s="619" t="s">
        <v>565</v>
      </c>
      <c r="C293" s="620" t="s">
        <v>579</v>
      </c>
      <c r="D293" s="621" t="s">
        <v>580</v>
      </c>
      <c r="E293" s="620" t="s">
        <v>566</v>
      </c>
      <c r="F293" s="621" t="s">
        <v>567</v>
      </c>
      <c r="G293" s="620" t="s">
        <v>821</v>
      </c>
      <c r="H293" s="620" t="s">
        <v>1628</v>
      </c>
      <c r="I293" s="620" t="s">
        <v>1330</v>
      </c>
      <c r="J293" s="620" t="s">
        <v>1629</v>
      </c>
      <c r="K293" s="620"/>
      <c r="L293" s="622">
        <v>71.583526661812868</v>
      </c>
      <c r="M293" s="622">
        <v>3</v>
      </c>
      <c r="N293" s="623">
        <v>214.75057998543861</v>
      </c>
    </row>
    <row r="294" spans="1:14" ht="14.4" customHeight="1" x14ac:dyDescent="0.3">
      <c r="A294" s="618" t="s">
        <v>563</v>
      </c>
      <c r="B294" s="619" t="s">
        <v>565</v>
      </c>
      <c r="C294" s="620" t="s">
        <v>579</v>
      </c>
      <c r="D294" s="621" t="s">
        <v>580</v>
      </c>
      <c r="E294" s="620" t="s">
        <v>566</v>
      </c>
      <c r="F294" s="621" t="s">
        <v>567</v>
      </c>
      <c r="G294" s="620" t="s">
        <v>821</v>
      </c>
      <c r="H294" s="620" t="s">
        <v>1630</v>
      </c>
      <c r="I294" s="620" t="s">
        <v>1631</v>
      </c>
      <c r="J294" s="620" t="s">
        <v>1152</v>
      </c>
      <c r="K294" s="620" t="s">
        <v>1632</v>
      </c>
      <c r="L294" s="622">
        <v>274.96900624637408</v>
      </c>
      <c r="M294" s="622">
        <v>10</v>
      </c>
      <c r="N294" s="623">
        <v>2749.6900624637406</v>
      </c>
    </row>
    <row r="295" spans="1:14" ht="14.4" customHeight="1" x14ac:dyDescent="0.3">
      <c r="A295" s="618" t="s">
        <v>563</v>
      </c>
      <c r="B295" s="619" t="s">
        <v>565</v>
      </c>
      <c r="C295" s="620" t="s">
        <v>579</v>
      </c>
      <c r="D295" s="621" t="s">
        <v>580</v>
      </c>
      <c r="E295" s="620" t="s">
        <v>566</v>
      </c>
      <c r="F295" s="621" t="s">
        <v>567</v>
      </c>
      <c r="G295" s="620" t="s">
        <v>821</v>
      </c>
      <c r="H295" s="620" t="s">
        <v>1633</v>
      </c>
      <c r="I295" s="620" t="s">
        <v>1634</v>
      </c>
      <c r="J295" s="620" t="s">
        <v>1635</v>
      </c>
      <c r="K295" s="620" t="s">
        <v>1636</v>
      </c>
      <c r="L295" s="622">
        <v>128.56800000000001</v>
      </c>
      <c r="M295" s="622">
        <v>5</v>
      </c>
      <c r="N295" s="623">
        <v>642.84</v>
      </c>
    </row>
    <row r="296" spans="1:14" ht="14.4" customHeight="1" x14ac:dyDescent="0.3">
      <c r="A296" s="618" t="s">
        <v>563</v>
      </c>
      <c r="B296" s="619" t="s">
        <v>565</v>
      </c>
      <c r="C296" s="620" t="s">
        <v>579</v>
      </c>
      <c r="D296" s="621" t="s">
        <v>580</v>
      </c>
      <c r="E296" s="620" t="s">
        <v>566</v>
      </c>
      <c r="F296" s="621" t="s">
        <v>567</v>
      </c>
      <c r="G296" s="620" t="s">
        <v>821</v>
      </c>
      <c r="H296" s="620" t="s">
        <v>1637</v>
      </c>
      <c r="I296" s="620" t="s">
        <v>1638</v>
      </c>
      <c r="J296" s="620" t="s">
        <v>1639</v>
      </c>
      <c r="K296" s="620" t="s">
        <v>1640</v>
      </c>
      <c r="L296" s="622">
        <v>68.63</v>
      </c>
      <c r="M296" s="622">
        <v>1</v>
      </c>
      <c r="N296" s="623">
        <v>68.63</v>
      </c>
    </row>
    <row r="297" spans="1:14" ht="14.4" customHeight="1" x14ac:dyDescent="0.3">
      <c r="A297" s="618" t="s">
        <v>563</v>
      </c>
      <c r="B297" s="619" t="s">
        <v>565</v>
      </c>
      <c r="C297" s="620" t="s">
        <v>579</v>
      </c>
      <c r="D297" s="621" t="s">
        <v>580</v>
      </c>
      <c r="E297" s="620" t="s">
        <v>566</v>
      </c>
      <c r="F297" s="621" t="s">
        <v>567</v>
      </c>
      <c r="G297" s="620" t="s">
        <v>821</v>
      </c>
      <c r="H297" s="620" t="s">
        <v>1641</v>
      </c>
      <c r="I297" s="620" t="s">
        <v>1642</v>
      </c>
      <c r="J297" s="620" t="s">
        <v>1643</v>
      </c>
      <c r="K297" s="620" t="s">
        <v>1644</v>
      </c>
      <c r="L297" s="622">
        <v>12.9721089662242</v>
      </c>
      <c r="M297" s="622">
        <v>100</v>
      </c>
      <c r="N297" s="623">
        <v>1297.21089662242</v>
      </c>
    </row>
    <row r="298" spans="1:14" ht="14.4" customHeight="1" x14ac:dyDescent="0.3">
      <c r="A298" s="618" t="s">
        <v>563</v>
      </c>
      <c r="B298" s="619" t="s">
        <v>565</v>
      </c>
      <c r="C298" s="620" t="s">
        <v>579</v>
      </c>
      <c r="D298" s="621" t="s">
        <v>580</v>
      </c>
      <c r="E298" s="620" t="s">
        <v>566</v>
      </c>
      <c r="F298" s="621" t="s">
        <v>567</v>
      </c>
      <c r="G298" s="620" t="s">
        <v>821</v>
      </c>
      <c r="H298" s="620" t="s">
        <v>1645</v>
      </c>
      <c r="I298" s="620" t="s">
        <v>1646</v>
      </c>
      <c r="J298" s="620" t="s">
        <v>1647</v>
      </c>
      <c r="K298" s="620" t="s">
        <v>1648</v>
      </c>
      <c r="L298" s="622">
        <v>27.453405897634401</v>
      </c>
      <c r="M298" s="622">
        <v>3772</v>
      </c>
      <c r="N298" s="623">
        <v>103554.24704587695</v>
      </c>
    </row>
    <row r="299" spans="1:14" ht="14.4" customHeight="1" x14ac:dyDescent="0.3">
      <c r="A299" s="618" t="s">
        <v>563</v>
      </c>
      <c r="B299" s="619" t="s">
        <v>565</v>
      </c>
      <c r="C299" s="620" t="s">
        <v>579</v>
      </c>
      <c r="D299" s="621" t="s">
        <v>580</v>
      </c>
      <c r="E299" s="620" t="s">
        <v>566</v>
      </c>
      <c r="F299" s="621" t="s">
        <v>567</v>
      </c>
      <c r="G299" s="620" t="s">
        <v>821</v>
      </c>
      <c r="H299" s="620" t="s">
        <v>1649</v>
      </c>
      <c r="I299" s="620" t="s">
        <v>1330</v>
      </c>
      <c r="J299" s="620" t="s">
        <v>1650</v>
      </c>
      <c r="K299" s="620"/>
      <c r="L299" s="622">
        <v>23.29</v>
      </c>
      <c r="M299" s="622">
        <v>1</v>
      </c>
      <c r="N299" s="623">
        <v>23.29</v>
      </c>
    </row>
    <row r="300" spans="1:14" ht="14.4" customHeight="1" x14ac:dyDescent="0.3">
      <c r="A300" s="618" t="s">
        <v>563</v>
      </c>
      <c r="B300" s="619" t="s">
        <v>565</v>
      </c>
      <c r="C300" s="620" t="s">
        <v>579</v>
      </c>
      <c r="D300" s="621" t="s">
        <v>580</v>
      </c>
      <c r="E300" s="620" t="s">
        <v>566</v>
      </c>
      <c r="F300" s="621" t="s">
        <v>567</v>
      </c>
      <c r="G300" s="620" t="s">
        <v>821</v>
      </c>
      <c r="H300" s="620" t="s">
        <v>1651</v>
      </c>
      <c r="I300" s="620" t="s">
        <v>1652</v>
      </c>
      <c r="J300" s="620" t="s">
        <v>1653</v>
      </c>
      <c r="K300" s="620" t="s">
        <v>1654</v>
      </c>
      <c r="L300" s="622">
        <v>108.17716490198816</v>
      </c>
      <c r="M300" s="622">
        <v>33</v>
      </c>
      <c r="N300" s="623">
        <v>3569.8464417656096</v>
      </c>
    </row>
    <row r="301" spans="1:14" ht="14.4" customHeight="1" x14ac:dyDescent="0.3">
      <c r="A301" s="618" t="s">
        <v>563</v>
      </c>
      <c r="B301" s="619" t="s">
        <v>565</v>
      </c>
      <c r="C301" s="620" t="s">
        <v>579</v>
      </c>
      <c r="D301" s="621" t="s">
        <v>580</v>
      </c>
      <c r="E301" s="620" t="s">
        <v>566</v>
      </c>
      <c r="F301" s="621" t="s">
        <v>567</v>
      </c>
      <c r="G301" s="620" t="s">
        <v>821</v>
      </c>
      <c r="H301" s="620" t="s">
        <v>1655</v>
      </c>
      <c r="I301" s="620" t="s">
        <v>1330</v>
      </c>
      <c r="J301" s="620" t="s">
        <v>1656</v>
      </c>
      <c r="K301" s="620"/>
      <c r="L301" s="622">
        <v>33.409999999999997</v>
      </c>
      <c r="M301" s="622">
        <v>1</v>
      </c>
      <c r="N301" s="623">
        <v>33.409999999999997</v>
      </c>
    </row>
    <row r="302" spans="1:14" ht="14.4" customHeight="1" x14ac:dyDescent="0.3">
      <c r="A302" s="618" t="s">
        <v>563</v>
      </c>
      <c r="B302" s="619" t="s">
        <v>565</v>
      </c>
      <c r="C302" s="620" t="s">
        <v>579</v>
      </c>
      <c r="D302" s="621" t="s">
        <v>580</v>
      </c>
      <c r="E302" s="620" t="s">
        <v>566</v>
      </c>
      <c r="F302" s="621" t="s">
        <v>567</v>
      </c>
      <c r="G302" s="620" t="s">
        <v>821</v>
      </c>
      <c r="H302" s="620" t="s">
        <v>1657</v>
      </c>
      <c r="I302" s="620" t="s">
        <v>1330</v>
      </c>
      <c r="J302" s="620" t="s">
        <v>1658</v>
      </c>
      <c r="K302" s="620"/>
      <c r="L302" s="622">
        <v>41.340159056780202</v>
      </c>
      <c r="M302" s="622">
        <v>1</v>
      </c>
      <c r="N302" s="623">
        <v>41.340159056780202</v>
      </c>
    </row>
    <row r="303" spans="1:14" ht="14.4" customHeight="1" x14ac:dyDescent="0.3">
      <c r="A303" s="618" t="s">
        <v>563</v>
      </c>
      <c r="B303" s="619" t="s">
        <v>565</v>
      </c>
      <c r="C303" s="620" t="s">
        <v>579</v>
      </c>
      <c r="D303" s="621" t="s">
        <v>580</v>
      </c>
      <c r="E303" s="620" t="s">
        <v>566</v>
      </c>
      <c r="F303" s="621" t="s">
        <v>567</v>
      </c>
      <c r="G303" s="620" t="s">
        <v>821</v>
      </c>
      <c r="H303" s="620" t="s">
        <v>1659</v>
      </c>
      <c r="I303" s="620" t="s">
        <v>1660</v>
      </c>
      <c r="J303" s="620" t="s">
        <v>1661</v>
      </c>
      <c r="K303" s="620" t="s">
        <v>1662</v>
      </c>
      <c r="L303" s="622">
        <v>180.7</v>
      </c>
      <c r="M303" s="622">
        <v>1</v>
      </c>
      <c r="N303" s="623">
        <v>180.7</v>
      </c>
    </row>
    <row r="304" spans="1:14" ht="14.4" customHeight="1" x14ac:dyDescent="0.3">
      <c r="A304" s="618" t="s">
        <v>563</v>
      </c>
      <c r="B304" s="619" t="s">
        <v>565</v>
      </c>
      <c r="C304" s="620" t="s">
        <v>579</v>
      </c>
      <c r="D304" s="621" t="s">
        <v>580</v>
      </c>
      <c r="E304" s="620" t="s">
        <v>566</v>
      </c>
      <c r="F304" s="621" t="s">
        <v>567</v>
      </c>
      <c r="G304" s="620" t="s">
        <v>821</v>
      </c>
      <c r="H304" s="620" t="s">
        <v>1663</v>
      </c>
      <c r="I304" s="620" t="s">
        <v>1664</v>
      </c>
      <c r="J304" s="620" t="s">
        <v>1665</v>
      </c>
      <c r="K304" s="620" t="s">
        <v>1666</v>
      </c>
      <c r="L304" s="622">
        <v>128.40791924122811</v>
      </c>
      <c r="M304" s="622">
        <v>11</v>
      </c>
      <c r="N304" s="623">
        <v>1412.4871116535091</v>
      </c>
    </row>
    <row r="305" spans="1:14" ht="14.4" customHeight="1" x14ac:dyDescent="0.3">
      <c r="A305" s="618" t="s">
        <v>563</v>
      </c>
      <c r="B305" s="619" t="s">
        <v>565</v>
      </c>
      <c r="C305" s="620" t="s">
        <v>579</v>
      </c>
      <c r="D305" s="621" t="s">
        <v>580</v>
      </c>
      <c r="E305" s="620" t="s">
        <v>566</v>
      </c>
      <c r="F305" s="621" t="s">
        <v>567</v>
      </c>
      <c r="G305" s="620" t="s">
        <v>821</v>
      </c>
      <c r="H305" s="620" t="s">
        <v>1667</v>
      </c>
      <c r="I305" s="620" t="s">
        <v>1667</v>
      </c>
      <c r="J305" s="620" t="s">
        <v>987</v>
      </c>
      <c r="K305" s="620" t="s">
        <v>988</v>
      </c>
      <c r="L305" s="622">
        <v>303.17</v>
      </c>
      <c r="M305" s="622">
        <v>2</v>
      </c>
      <c r="N305" s="623">
        <v>606.34</v>
      </c>
    </row>
    <row r="306" spans="1:14" ht="14.4" customHeight="1" x14ac:dyDescent="0.3">
      <c r="A306" s="618" t="s">
        <v>563</v>
      </c>
      <c r="B306" s="619" t="s">
        <v>565</v>
      </c>
      <c r="C306" s="620" t="s">
        <v>579</v>
      </c>
      <c r="D306" s="621" t="s">
        <v>580</v>
      </c>
      <c r="E306" s="620" t="s">
        <v>566</v>
      </c>
      <c r="F306" s="621" t="s">
        <v>567</v>
      </c>
      <c r="G306" s="620" t="s">
        <v>821</v>
      </c>
      <c r="H306" s="620" t="s">
        <v>1668</v>
      </c>
      <c r="I306" s="620" t="s">
        <v>1330</v>
      </c>
      <c r="J306" s="620" t="s">
        <v>1669</v>
      </c>
      <c r="K306" s="620"/>
      <c r="L306" s="622">
        <v>78.052750518235271</v>
      </c>
      <c r="M306" s="622">
        <v>3</v>
      </c>
      <c r="N306" s="623">
        <v>234.1582515547058</v>
      </c>
    </row>
    <row r="307" spans="1:14" ht="14.4" customHeight="1" x14ac:dyDescent="0.3">
      <c r="A307" s="618" t="s">
        <v>563</v>
      </c>
      <c r="B307" s="619" t="s">
        <v>565</v>
      </c>
      <c r="C307" s="620" t="s">
        <v>579</v>
      </c>
      <c r="D307" s="621" t="s">
        <v>580</v>
      </c>
      <c r="E307" s="620" t="s">
        <v>566</v>
      </c>
      <c r="F307" s="621" t="s">
        <v>567</v>
      </c>
      <c r="G307" s="620" t="s">
        <v>821</v>
      </c>
      <c r="H307" s="620" t="s">
        <v>1670</v>
      </c>
      <c r="I307" s="620" t="s">
        <v>1671</v>
      </c>
      <c r="J307" s="620" t="s">
        <v>1672</v>
      </c>
      <c r="K307" s="620" t="s">
        <v>1673</v>
      </c>
      <c r="L307" s="622">
        <v>59.02</v>
      </c>
      <c r="M307" s="622">
        <v>2</v>
      </c>
      <c r="N307" s="623">
        <v>118.04</v>
      </c>
    </row>
    <row r="308" spans="1:14" ht="14.4" customHeight="1" x14ac:dyDescent="0.3">
      <c r="A308" s="618" t="s">
        <v>563</v>
      </c>
      <c r="B308" s="619" t="s">
        <v>565</v>
      </c>
      <c r="C308" s="620" t="s">
        <v>579</v>
      </c>
      <c r="D308" s="621" t="s">
        <v>580</v>
      </c>
      <c r="E308" s="620" t="s">
        <v>566</v>
      </c>
      <c r="F308" s="621" t="s">
        <v>567</v>
      </c>
      <c r="G308" s="620" t="s">
        <v>821</v>
      </c>
      <c r="H308" s="620" t="s">
        <v>1674</v>
      </c>
      <c r="I308" s="620" t="s">
        <v>1675</v>
      </c>
      <c r="J308" s="620" t="s">
        <v>1676</v>
      </c>
      <c r="K308" s="620" t="s">
        <v>1677</v>
      </c>
      <c r="L308" s="622">
        <v>29.082376049628248</v>
      </c>
      <c r="M308" s="622">
        <v>17</v>
      </c>
      <c r="N308" s="623">
        <v>494.40039284368021</v>
      </c>
    </row>
    <row r="309" spans="1:14" ht="14.4" customHeight="1" x14ac:dyDescent="0.3">
      <c r="A309" s="618" t="s">
        <v>563</v>
      </c>
      <c r="B309" s="619" t="s">
        <v>565</v>
      </c>
      <c r="C309" s="620" t="s">
        <v>579</v>
      </c>
      <c r="D309" s="621" t="s">
        <v>580</v>
      </c>
      <c r="E309" s="620" t="s">
        <v>566</v>
      </c>
      <c r="F309" s="621" t="s">
        <v>567</v>
      </c>
      <c r="G309" s="620" t="s">
        <v>821</v>
      </c>
      <c r="H309" s="620" t="s">
        <v>1678</v>
      </c>
      <c r="I309" s="620" t="s">
        <v>1679</v>
      </c>
      <c r="J309" s="620" t="s">
        <v>1680</v>
      </c>
      <c r="K309" s="620" t="s">
        <v>1681</v>
      </c>
      <c r="L309" s="622">
        <v>25.489568311000735</v>
      </c>
      <c r="M309" s="622">
        <v>3</v>
      </c>
      <c r="N309" s="623">
        <v>76.468704933002201</v>
      </c>
    </row>
    <row r="310" spans="1:14" ht="14.4" customHeight="1" x14ac:dyDescent="0.3">
      <c r="A310" s="618" t="s">
        <v>563</v>
      </c>
      <c r="B310" s="619" t="s">
        <v>565</v>
      </c>
      <c r="C310" s="620" t="s">
        <v>579</v>
      </c>
      <c r="D310" s="621" t="s">
        <v>580</v>
      </c>
      <c r="E310" s="620" t="s">
        <v>566</v>
      </c>
      <c r="F310" s="621" t="s">
        <v>567</v>
      </c>
      <c r="G310" s="620" t="s">
        <v>821</v>
      </c>
      <c r="H310" s="620" t="s">
        <v>1682</v>
      </c>
      <c r="I310" s="620" t="s">
        <v>1683</v>
      </c>
      <c r="J310" s="620" t="s">
        <v>1684</v>
      </c>
      <c r="K310" s="620" t="s">
        <v>926</v>
      </c>
      <c r="L310" s="622">
        <v>128.165341115328</v>
      </c>
      <c r="M310" s="622">
        <v>7</v>
      </c>
      <c r="N310" s="623">
        <v>897.157387807296</v>
      </c>
    </row>
    <row r="311" spans="1:14" ht="14.4" customHeight="1" x14ac:dyDescent="0.3">
      <c r="A311" s="618" t="s">
        <v>563</v>
      </c>
      <c r="B311" s="619" t="s">
        <v>565</v>
      </c>
      <c r="C311" s="620" t="s">
        <v>579</v>
      </c>
      <c r="D311" s="621" t="s">
        <v>580</v>
      </c>
      <c r="E311" s="620" t="s">
        <v>566</v>
      </c>
      <c r="F311" s="621" t="s">
        <v>567</v>
      </c>
      <c r="G311" s="620" t="s">
        <v>821</v>
      </c>
      <c r="H311" s="620" t="s">
        <v>1685</v>
      </c>
      <c r="I311" s="620" t="s">
        <v>1686</v>
      </c>
      <c r="J311" s="620" t="s">
        <v>1687</v>
      </c>
      <c r="K311" s="620" t="s">
        <v>1688</v>
      </c>
      <c r="L311" s="622">
        <v>67.843239079172761</v>
      </c>
      <c r="M311" s="622">
        <v>3</v>
      </c>
      <c r="N311" s="623">
        <v>203.5297172375183</v>
      </c>
    </row>
    <row r="312" spans="1:14" ht="14.4" customHeight="1" x14ac:dyDescent="0.3">
      <c r="A312" s="618" t="s">
        <v>563</v>
      </c>
      <c r="B312" s="619" t="s">
        <v>565</v>
      </c>
      <c r="C312" s="620" t="s">
        <v>579</v>
      </c>
      <c r="D312" s="621" t="s">
        <v>580</v>
      </c>
      <c r="E312" s="620" t="s">
        <v>566</v>
      </c>
      <c r="F312" s="621" t="s">
        <v>567</v>
      </c>
      <c r="G312" s="620" t="s">
        <v>821</v>
      </c>
      <c r="H312" s="620" t="s">
        <v>1689</v>
      </c>
      <c r="I312" s="620" t="s">
        <v>1690</v>
      </c>
      <c r="J312" s="620" t="s">
        <v>1691</v>
      </c>
      <c r="K312" s="620" t="s">
        <v>1692</v>
      </c>
      <c r="L312" s="622">
        <v>41.916831776839977</v>
      </c>
      <c r="M312" s="622">
        <v>22</v>
      </c>
      <c r="N312" s="623">
        <v>922.17029909047949</v>
      </c>
    </row>
    <row r="313" spans="1:14" ht="14.4" customHeight="1" x14ac:dyDescent="0.3">
      <c r="A313" s="618" t="s">
        <v>563</v>
      </c>
      <c r="B313" s="619" t="s">
        <v>565</v>
      </c>
      <c r="C313" s="620" t="s">
        <v>579</v>
      </c>
      <c r="D313" s="621" t="s">
        <v>580</v>
      </c>
      <c r="E313" s="620" t="s">
        <v>566</v>
      </c>
      <c r="F313" s="621" t="s">
        <v>567</v>
      </c>
      <c r="G313" s="620" t="s">
        <v>821</v>
      </c>
      <c r="H313" s="620" t="s">
        <v>1693</v>
      </c>
      <c r="I313" s="620" t="s">
        <v>1694</v>
      </c>
      <c r="J313" s="620" t="s">
        <v>1695</v>
      </c>
      <c r="K313" s="620" t="s">
        <v>1696</v>
      </c>
      <c r="L313" s="622">
        <v>648.31400000000008</v>
      </c>
      <c r="M313" s="622">
        <v>5</v>
      </c>
      <c r="N313" s="623">
        <v>3241.57</v>
      </c>
    </row>
    <row r="314" spans="1:14" ht="14.4" customHeight="1" x14ac:dyDescent="0.3">
      <c r="A314" s="618" t="s">
        <v>563</v>
      </c>
      <c r="B314" s="619" t="s">
        <v>565</v>
      </c>
      <c r="C314" s="620" t="s">
        <v>579</v>
      </c>
      <c r="D314" s="621" t="s">
        <v>580</v>
      </c>
      <c r="E314" s="620" t="s">
        <v>566</v>
      </c>
      <c r="F314" s="621" t="s">
        <v>567</v>
      </c>
      <c r="G314" s="620" t="s">
        <v>821</v>
      </c>
      <c r="H314" s="620" t="s">
        <v>1697</v>
      </c>
      <c r="I314" s="620" t="s">
        <v>1698</v>
      </c>
      <c r="J314" s="620" t="s">
        <v>1699</v>
      </c>
      <c r="K314" s="620" t="s">
        <v>1700</v>
      </c>
      <c r="L314" s="622">
        <v>83.809243438132398</v>
      </c>
      <c r="M314" s="622">
        <v>1</v>
      </c>
      <c r="N314" s="623">
        <v>83.809243438132398</v>
      </c>
    </row>
    <row r="315" spans="1:14" ht="14.4" customHeight="1" x14ac:dyDescent="0.3">
      <c r="A315" s="618" t="s">
        <v>563</v>
      </c>
      <c r="B315" s="619" t="s">
        <v>565</v>
      </c>
      <c r="C315" s="620" t="s">
        <v>579</v>
      </c>
      <c r="D315" s="621" t="s">
        <v>580</v>
      </c>
      <c r="E315" s="620" t="s">
        <v>566</v>
      </c>
      <c r="F315" s="621" t="s">
        <v>567</v>
      </c>
      <c r="G315" s="620" t="s">
        <v>821</v>
      </c>
      <c r="H315" s="620" t="s">
        <v>1701</v>
      </c>
      <c r="I315" s="620" t="s">
        <v>1702</v>
      </c>
      <c r="J315" s="620" t="s">
        <v>1703</v>
      </c>
      <c r="K315" s="620" t="s">
        <v>1704</v>
      </c>
      <c r="L315" s="622">
        <v>107.74117391304345</v>
      </c>
      <c r="M315" s="622">
        <v>23</v>
      </c>
      <c r="N315" s="623">
        <v>2478.0469999999996</v>
      </c>
    </row>
    <row r="316" spans="1:14" ht="14.4" customHeight="1" x14ac:dyDescent="0.3">
      <c r="A316" s="618" t="s">
        <v>563</v>
      </c>
      <c r="B316" s="619" t="s">
        <v>565</v>
      </c>
      <c r="C316" s="620" t="s">
        <v>579</v>
      </c>
      <c r="D316" s="621" t="s">
        <v>580</v>
      </c>
      <c r="E316" s="620" t="s">
        <v>566</v>
      </c>
      <c r="F316" s="621" t="s">
        <v>567</v>
      </c>
      <c r="G316" s="620" t="s">
        <v>821</v>
      </c>
      <c r="H316" s="620" t="s">
        <v>1705</v>
      </c>
      <c r="I316" s="620" t="s">
        <v>1706</v>
      </c>
      <c r="J316" s="620" t="s">
        <v>1031</v>
      </c>
      <c r="K316" s="620" t="s">
        <v>1707</v>
      </c>
      <c r="L316" s="622">
        <v>571.0426151192413</v>
      </c>
      <c r="M316" s="622">
        <v>3</v>
      </c>
      <c r="N316" s="623">
        <v>1713.127845357724</v>
      </c>
    </row>
    <row r="317" spans="1:14" ht="14.4" customHeight="1" x14ac:dyDescent="0.3">
      <c r="A317" s="618" t="s">
        <v>563</v>
      </c>
      <c r="B317" s="619" t="s">
        <v>565</v>
      </c>
      <c r="C317" s="620" t="s">
        <v>579</v>
      </c>
      <c r="D317" s="621" t="s">
        <v>580</v>
      </c>
      <c r="E317" s="620" t="s">
        <v>566</v>
      </c>
      <c r="F317" s="621" t="s">
        <v>567</v>
      </c>
      <c r="G317" s="620" t="s">
        <v>821</v>
      </c>
      <c r="H317" s="620" t="s">
        <v>1708</v>
      </c>
      <c r="I317" s="620" t="s">
        <v>1709</v>
      </c>
      <c r="J317" s="620" t="s">
        <v>1710</v>
      </c>
      <c r="K317" s="620" t="s">
        <v>1711</v>
      </c>
      <c r="L317" s="622">
        <v>3789.5354986677089</v>
      </c>
      <c r="M317" s="622">
        <v>9</v>
      </c>
      <c r="N317" s="623">
        <v>34105.81948800938</v>
      </c>
    </row>
    <row r="318" spans="1:14" ht="14.4" customHeight="1" x14ac:dyDescent="0.3">
      <c r="A318" s="618" t="s">
        <v>563</v>
      </c>
      <c r="B318" s="619" t="s">
        <v>565</v>
      </c>
      <c r="C318" s="620" t="s">
        <v>579</v>
      </c>
      <c r="D318" s="621" t="s">
        <v>580</v>
      </c>
      <c r="E318" s="620" t="s">
        <v>566</v>
      </c>
      <c r="F318" s="621" t="s">
        <v>567</v>
      </c>
      <c r="G318" s="620" t="s">
        <v>821</v>
      </c>
      <c r="H318" s="620" t="s">
        <v>1712</v>
      </c>
      <c r="I318" s="620" t="s">
        <v>1713</v>
      </c>
      <c r="J318" s="620" t="s">
        <v>1114</v>
      </c>
      <c r="K318" s="620" t="s">
        <v>1714</v>
      </c>
      <c r="L318" s="622">
        <v>102.749741666152</v>
      </c>
      <c r="M318" s="622">
        <v>1</v>
      </c>
      <c r="N318" s="623">
        <v>102.749741666152</v>
      </c>
    </row>
    <row r="319" spans="1:14" ht="14.4" customHeight="1" x14ac:dyDescent="0.3">
      <c r="A319" s="618" t="s">
        <v>563</v>
      </c>
      <c r="B319" s="619" t="s">
        <v>565</v>
      </c>
      <c r="C319" s="620" t="s">
        <v>579</v>
      </c>
      <c r="D319" s="621" t="s">
        <v>580</v>
      </c>
      <c r="E319" s="620" t="s">
        <v>566</v>
      </c>
      <c r="F319" s="621" t="s">
        <v>567</v>
      </c>
      <c r="G319" s="620" t="s">
        <v>821</v>
      </c>
      <c r="H319" s="620" t="s">
        <v>1715</v>
      </c>
      <c r="I319" s="620" t="s">
        <v>1716</v>
      </c>
      <c r="J319" s="620" t="s">
        <v>1717</v>
      </c>
      <c r="K319" s="620" t="s">
        <v>1718</v>
      </c>
      <c r="L319" s="622">
        <v>304.30223437218996</v>
      </c>
      <c r="M319" s="622">
        <v>55</v>
      </c>
      <c r="N319" s="623">
        <v>16736.622890470448</v>
      </c>
    </row>
    <row r="320" spans="1:14" ht="14.4" customHeight="1" x14ac:dyDescent="0.3">
      <c r="A320" s="618" t="s">
        <v>563</v>
      </c>
      <c r="B320" s="619" t="s">
        <v>565</v>
      </c>
      <c r="C320" s="620" t="s">
        <v>579</v>
      </c>
      <c r="D320" s="621" t="s">
        <v>580</v>
      </c>
      <c r="E320" s="620" t="s">
        <v>566</v>
      </c>
      <c r="F320" s="621" t="s">
        <v>567</v>
      </c>
      <c r="G320" s="620" t="s">
        <v>821</v>
      </c>
      <c r="H320" s="620" t="s">
        <v>1719</v>
      </c>
      <c r="I320" s="620" t="s">
        <v>1720</v>
      </c>
      <c r="J320" s="620" t="s">
        <v>1721</v>
      </c>
      <c r="K320" s="620" t="s">
        <v>1722</v>
      </c>
      <c r="L320" s="622">
        <v>46.922857142857147</v>
      </c>
      <c r="M320" s="622">
        <v>7</v>
      </c>
      <c r="N320" s="623">
        <v>328.46000000000004</v>
      </c>
    </row>
    <row r="321" spans="1:14" ht="14.4" customHeight="1" x14ac:dyDescent="0.3">
      <c r="A321" s="618" t="s">
        <v>563</v>
      </c>
      <c r="B321" s="619" t="s">
        <v>565</v>
      </c>
      <c r="C321" s="620" t="s">
        <v>579</v>
      </c>
      <c r="D321" s="621" t="s">
        <v>580</v>
      </c>
      <c r="E321" s="620" t="s">
        <v>566</v>
      </c>
      <c r="F321" s="621" t="s">
        <v>567</v>
      </c>
      <c r="G321" s="620" t="s">
        <v>821</v>
      </c>
      <c r="H321" s="620" t="s">
        <v>1723</v>
      </c>
      <c r="I321" s="620" t="s">
        <v>1724</v>
      </c>
      <c r="J321" s="620" t="s">
        <v>1725</v>
      </c>
      <c r="K321" s="620" t="s">
        <v>1726</v>
      </c>
      <c r="L321" s="622">
        <v>1347.1516026130198</v>
      </c>
      <c r="M321" s="622">
        <v>9</v>
      </c>
      <c r="N321" s="623">
        <v>12124.364423517178</v>
      </c>
    </row>
    <row r="322" spans="1:14" ht="14.4" customHeight="1" x14ac:dyDescent="0.3">
      <c r="A322" s="618" t="s">
        <v>563</v>
      </c>
      <c r="B322" s="619" t="s">
        <v>565</v>
      </c>
      <c r="C322" s="620" t="s">
        <v>579</v>
      </c>
      <c r="D322" s="621" t="s">
        <v>580</v>
      </c>
      <c r="E322" s="620" t="s">
        <v>566</v>
      </c>
      <c r="F322" s="621" t="s">
        <v>567</v>
      </c>
      <c r="G322" s="620" t="s">
        <v>821</v>
      </c>
      <c r="H322" s="620" t="s">
        <v>1727</v>
      </c>
      <c r="I322" s="620" t="s">
        <v>1728</v>
      </c>
      <c r="J322" s="620" t="s">
        <v>1729</v>
      </c>
      <c r="K322" s="620" t="s">
        <v>1730</v>
      </c>
      <c r="L322" s="622">
        <v>49.699996350112457</v>
      </c>
      <c r="M322" s="622">
        <v>38</v>
      </c>
      <c r="N322" s="623">
        <v>1888.5998613042734</v>
      </c>
    </row>
    <row r="323" spans="1:14" ht="14.4" customHeight="1" x14ac:dyDescent="0.3">
      <c r="A323" s="618" t="s">
        <v>563</v>
      </c>
      <c r="B323" s="619" t="s">
        <v>565</v>
      </c>
      <c r="C323" s="620" t="s">
        <v>579</v>
      </c>
      <c r="D323" s="621" t="s">
        <v>580</v>
      </c>
      <c r="E323" s="620" t="s">
        <v>566</v>
      </c>
      <c r="F323" s="621" t="s">
        <v>567</v>
      </c>
      <c r="G323" s="620" t="s">
        <v>821</v>
      </c>
      <c r="H323" s="620" t="s">
        <v>1731</v>
      </c>
      <c r="I323" s="620" t="s">
        <v>1732</v>
      </c>
      <c r="J323" s="620" t="s">
        <v>1733</v>
      </c>
      <c r="K323" s="620" t="s">
        <v>1734</v>
      </c>
      <c r="L323" s="622">
        <v>111.58</v>
      </c>
      <c r="M323" s="622">
        <v>24</v>
      </c>
      <c r="N323" s="623">
        <v>2677.92</v>
      </c>
    </row>
    <row r="324" spans="1:14" ht="14.4" customHeight="1" x14ac:dyDescent="0.3">
      <c r="A324" s="618" t="s">
        <v>563</v>
      </c>
      <c r="B324" s="619" t="s">
        <v>565</v>
      </c>
      <c r="C324" s="620" t="s">
        <v>579</v>
      </c>
      <c r="D324" s="621" t="s">
        <v>580</v>
      </c>
      <c r="E324" s="620" t="s">
        <v>566</v>
      </c>
      <c r="F324" s="621" t="s">
        <v>567</v>
      </c>
      <c r="G324" s="620" t="s">
        <v>821</v>
      </c>
      <c r="H324" s="620" t="s">
        <v>1735</v>
      </c>
      <c r="I324" s="620" t="s">
        <v>1736</v>
      </c>
      <c r="J324" s="620" t="s">
        <v>1257</v>
      </c>
      <c r="K324" s="620" t="s">
        <v>1737</v>
      </c>
      <c r="L324" s="622">
        <v>106.820018584278</v>
      </c>
      <c r="M324" s="622">
        <v>1</v>
      </c>
      <c r="N324" s="623">
        <v>106.820018584278</v>
      </c>
    </row>
    <row r="325" spans="1:14" ht="14.4" customHeight="1" x14ac:dyDescent="0.3">
      <c r="A325" s="618" t="s">
        <v>563</v>
      </c>
      <c r="B325" s="619" t="s">
        <v>565</v>
      </c>
      <c r="C325" s="620" t="s">
        <v>579</v>
      </c>
      <c r="D325" s="621" t="s">
        <v>580</v>
      </c>
      <c r="E325" s="620" t="s">
        <v>566</v>
      </c>
      <c r="F325" s="621" t="s">
        <v>567</v>
      </c>
      <c r="G325" s="620" t="s">
        <v>821</v>
      </c>
      <c r="H325" s="620" t="s">
        <v>1738</v>
      </c>
      <c r="I325" s="620" t="s">
        <v>1739</v>
      </c>
      <c r="J325" s="620" t="s">
        <v>1740</v>
      </c>
      <c r="K325" s="620" t="s">
        <v>1741</v>
      </c>
      <c r="L325" s="622">
        <v>45.539936772679233</v>
      </c>
      <c r="M325" s="622">
        <v>6</v>
      </c>
      <c r="N325" s="623">
        <v>273.23962063607541</v>
      </c>
    </row>
    <row r="326" spans="1:14" ht="14.4" customHeight="1" x14ac:dyDescent="0.3">
      <c r="A326" s="618" t="s">
        <v>563</v>
      </c>
      <c r="B326" s="619" t="s">
        <v>565</v>
      </c>
      <c r="C326" s="620" t="s">
        <v>579</v>
      </c>
      <c r="D326" s="621" t="s">
        <v>580</v>
      </c>
      <c r="E326" s="620" t="s">
        <v>566</v>
      </c>
      <c r="F326" s="621" t="s">
        <v>567</v>
      </c>
      <c r="G326" s="620" t="s">
        <v>821</v>
      </c>
      <c r="H326" s="620" t="s">
        <v>1742</v>
      </c>
      <c r="I326" s="620" t="s">
        <v>1743</v>
      </c>
      <c r="J326" s="620" t="s">
        <v>1744</v>
      </c>
      <c r="K326" s="620" t="s">
        <v>1745</v>
      </c>
      <c r="L326" s="622">
        <v>15.304461441925275</v>
      </c>
      <c r="M326" s="622">
        <v>23</v>
      </c>
      <c r="N326" s="623">
        <v>352.00261316428134</v>
      </c>
    </row>
    <row r="327" spans="1:14" ht="14.4" customHeight="1" x14ac:dyDescent="0.3">
      <c r="A327" s="618" t="s">
        <v>563</v>
      </c>
      <c r="B327" s="619" t="s">
        <v>565</v>
      </c>
      <c r="C327" s="620" t="s">
        <v>579</v>
      </c>
      <c r="D327" s="621" t="s">
        <v>580</v>
      </c>
      <c r="E327" s="620" t="s">
        <v>566</v>
      </c>
      <c r="F327" s="621" t="s">
        <v>567</v>
      </c>
      <c r="G327" s="620" t="s">
        <v>821</v>
      </c>
      <c r="H327" s="620" t="s">
        <v>1746</v>
      </c>
      <c r="I327" s="620" t="s">
        <v>1330</v>
      </c>
      <c r="J327" s="620" t="s">
        <v>1747</v>
      </c>
      <c r="K327" s="620"/>
      <c r="L327" s="622">
        <v>152.13323494776634</v>
      </c>
      <c r="M327" s="622">
        <v>3</v>
      </c>
      <c r="N327" s="623">
        <v>456.39970484329899</v>
      </c>
    </row>
    <row r="328" spans="1:14" ht="14.4" customHeight="1" x14ac:dyDescent="0.3">
      <c r="A328" s="618" t="s">
        <v>563</v>
      </c>
      <c r="B328" s="619" t="s">
        <v>565</v>
      </c>
      <c r="C328" s="620" t="s">
        <v>579</v>
      </c>
      <c r="D328" s="621" t="s">
        <v>580</v>
      </c>
      <c r="E328" s="620" t="s">
        <v>566</v>
      </c>
      <c r="F328" s="621" t="s">
        <v>567</v>
      </c>
      <c r="G328" s="620" t="s">
        <v>821</v>
      </c>
      <c r="H328" s="620" t="s">
        <v>1748</v>
      </c>
      <c r="I328" s="620" t="s">
        <v>1330</v>
      </c>
      <c r="J328" s="620" t="s">
        <v>1749</v>
      </c>
      <c r="K328" s="620"/>
      <c r="L328" s="622">
        <v>146.1098163252625</v>
      </c>
      <c r="M328" s="622">
        <v>2</v>
      </c>
      <c r="N328" s="623">
        <v>292.219632650525</v>
      </c>
    </row>
    <row r="329" spans="1:14" ht="14.4" customHeight="1" x14ac:dyDescent="0.3">
      <c r="A329" s="618" t="s">
        <v>563</v>
      </c>
      <c r="B329" s="619" t="s">
        <v>565</v>
      </c>
      <c r="C329" s="620" t="s">
        <v>579</v>
      </c>
      <c r="D329" s="621" t="s">
        <v>580</v>
      </c>
      <c r="E329" s="620" t="s">
        <v>566</v>
      </c>
      <c r="F329" s="621" t="s">
        <v>567</v>
      </c>
      <c r="G329" s="620" t="s">
        <v>821</v>
      </c>
      <c r="H329" s="620" t="s">
        <v>1750</v>
      </c>
      <c r="I329" s="620" t="s">
        <v>1330</v>
      </c>
      <c r="J329" s="620" t="s">
        <v>1751</v>
      </c>
      <c r="K329" s="620"/>
      <c r="L329" s="622">
        <v>73.06</v>
      </c>
      <c r="M329" s="622">
        <v>1</v>
      </c>
      <c r="N329" s="623">
        <v>73.06</v>
      </c>
    </row>
    <row r="330" spans="1:14" ht="14.4" customHeight="1" x14ac:dyDescent="0.3">
      <c r="A330" s="618" t="s">
        <v>563</v>
      </c>
      <c r="B330" s="619" t="s">
        <v>565</v>
      </c>
      <c r="C330" s="620" t="s">
        <v>579</v>
      </c>
      <c r="D330" s="621" t="s">
        <v>580</v>
      </c>
      <c r="E330" s="620" t="s">
        <v>566</v>
      </c>
      <c r="F330" s="621" t="s">
        <v>567</v>
      </c>
      <c r="G330" s="620" t="s">
        <v>821</v>
      </c>
      <c r="H330" s="620" t="s">
        <v>1752</v>
      </c>
      <c r="I330" s="620" t="s">
        <v>1330</v>
      </c>
      <c r="J330" s="620" t="s">
        <v>1753</v>
      </c>
      <c r="K330" s="620"/>
      <c r="L330" s="622">
        <v>123.15004888147166</v>
      </c>
      <c r="M330" s="622">
        <v>6</v>
      </c>
      <c r="N330" s="623">
        <v>738.90029328882997</v>
      </c>
    </row>
    <row r="331" spans="1:14" ht="14.4" customHeight="1" x14ac:dyDescent="0.3">
      <c r="A331" s="618" t="s">
        <v>563</v>
      </c>
      <c r="B331" s="619" t="s">
        <v>565</v>
      </c>
      <c r="C331" s="620" t="s">
        <v>579</v>
      </c>
      <c r="D331" s="621" t="s">
        <v>580</v>
      </c>
      <c r="E331" s="620" t="s">
        <v>566</v>
      </c>
      <c r="F331" s="621" t="s">
        <v>567</v>
      </c>
      <c r="G331" s="620" t="s">
        <v>821</v>
      </c>
      <c r="H331" s="620" t="s">
        <v>1754</v>
      </c>
      <c r="I331" s="620" t="s">
        <v>1754</v>
      </c>
      <c r="J331" s="620" t="s">
        <v>1755</v>
      </c>
      <c r="K331" s="620" t="s">
        <v>1756</v>
      </c>
      <c r="L331" s="622">
        <v>1079.0998951646709</v>
      </c>
      <c r="M331" s="622">
        <v>12</v>
      </c>
      <c r="N331" s="623">
        <v>12949.198741976052</v>
      </c>
    </row>
    <row r="332" spans="1:14" ht="14.4" customHeight="1" x14ac:dyDescent="0.3">
      <c r="A332" s="618" t="s">
        <v>563</v>
      </c>
      <c r="B332" s="619" t="s">
        <v>565</v>
      </c>
      <c r="C332" s="620" t="s">
        <v>579</v>
      </c>
      <c r="D332" s="621" t="s">
        <v>580</v>
      </c>
      <c r="E332" s="620" t="s">
        <v>566</v>
      </c>
      <c r="F332" s="621" t="s">
        <v>567</v>
      </c>
      <c r="G332" s="620" t="s">
        <v>821</v>
      </c>
      <c r="H332" s="620" t="s">
        <v>1757</v>
      </c>
      <c r="I332" s="620" t="s">
        <v>1757</v>
      </c>
      <c r="J332" s="620" t="s">
        <v>1758</v>
      </c>
      <c r="K332" s="620" t="s">
        <v>1759</v>
      </c>
      <c r="L332" s="622">
        <v>238.53998989765199</v>
      </c>
      <c r="M332" s="622">
        <v>1</v>
      </c>
      <c r="N332" s="623">
        <v>238.53998989765199</v>
      </c>
    </row>
    <row r="333" spans="1:14" ht="14.4" customHeight="1" x14ac:dyDescent="0.3">
      <c r="A333" s="618" t="s">
        <v>563</v>
      </c>
      <c r="B333" s="619" t="s">
        <v>565</v>
      </c>
      <c r="C333" s="620" t="s">
        <v>579</v>
      </c>
      <c r="D333" s="621" t="s">
        <v>580</v>
      </c>
      <c r="E333" s="620" t="s">
        <v>566</v>
      </c>
      <c r="F333" s="621" t="s">
        <v>567</v>
      </c>
      <c r="G333" s="620" t="s">
        <v>821</v>
      </c>
      <c r="H333" s="620" t="s">
        <v>1760</v>
      </c>
      <c r="I333" s="620" t="s">
        <v>1761</v>
      </c>
      <c r="J333" s="620" t="s">
        <v>1684</v>
      </c>
      <c r="K333" s="620" t="s">
        <v>1762</v>
      </c>
      <c r="L333" s="622">
        <v>137.30000000000001</v>
      </c>
      <c r="M333" s="622">
        <v>1</v>
      </c>
      <c r="N333" s="623">
        <v>137.30000000000001</v>
      </c>
    </row>
    <row r="334" spans="1:14" ht="14.4" customHeight="1" x14ac:dyDescent="0.3">
      <c r="A334" s="618" t="s">
        <v>563</v>
      </c>
      <c r="B334" s="619" t="s">
        <v>565</v>
      </c>
      <c r="C334" s="620" t="s">
        <v>579</v>
      </c>
      <c r="D334" s="621" t="s">
        <v>580</v>
      </c>
      <c r="E334" s="620" t="s">
        <v>566</v>
      </c>
      <c r="F334" s="621" t="s">
        <v>567</v>
      </c>
      <c r="G334" s="620" t="s">
        <v>821</v>
      </c>
      <c r="H334" s="620" t="s">
        <v>1763</v>
      </c>
      <c r="I334" s="620" t="s">
        <v>1764</v>
      </c>
      <c r="J334" s="620" t="s">
        <v>1765</v>
      </c>
      <c r="K334" s="620" t="s">
        <v>1766</v>
      </c>
      <c r="L334" s="622">
        <v>38.94</v>
      </c>
      <c r="M334" s="622">
        <v>1</v>
      </c>
      <c r="N334" s="623">
        <v>38.94</v>
      </c>
    </row>
    <row r="335" spans="1:14" ht="14.4" customHeight="1" x14ac:dyDescent="0.3">
      <c r="A335" s="618" t="s">
        <v>563</v>
      </c>
      <c r="B335" s="619" t="s">
        <v>565</v>
      </c>
      <c r="C335" s="620" t="s">
        <v>579</v>
      </c>
      <c r="D335" s="621" t="s">
        <v>580</v>
      </c>
      <c r="E335" s="620" t="s">
        <v>566</v>
      </c>
      <c r="F335" s="621" t="s">
        <v>567</v>
      </c>
      <c r="G335" s="620" t="s">
        <v>821</v>
      </c>
      <c r="H335" s="620" t="s">
        <v>1767</v>
      </c>
      <c r="I335" s="620" t="s">
        <v>1768</v>
      </c>
      <c r="J335" s="620" t="s">
        <v>1769</v>
      </c>
      <c r="K335" s="620" t="s">
        <v>1770</v>
      </c>
      <c r="L335" s="622">
        <v>60.519964481669803</v>
      </c>
      <c r="M335" s="622">
        <v>1</v>
      </c>
      <c r="N335" s="623">
        <v>60.519964481669803</v>
      </c>
    </row>
    <row r="336" spans="1:14" ht="14.4" customHeight="1" x14ac:dyDescent="0.3">
      <c r="A336" s="618" t="s">
        <v>563</v>
      </c>
      <c r="B336" s="619" t="s">
        <v>565</v>
      </c>
      <c r="C336" s="620" t="s">
        <v>579</v>
      </c>
      <c r="D336" s="621" t="s">
        <v>580</v>
      </c>
      <c r="E336" s="620" t="s">
        <v>566</v>
      </c>
      <c r="F336" s="621" t="s">
        <v>567</v>
      </c>
      <c r="G336" s="620" t="s">
        <v>821</v>
      </c>
      <c r="H336" s="620" t="s">
        <v>1771</v>
      </c>
      <c r="I336" s="620" t="s">
        <v>1772</v>
      </c>
      <c r="J336" s="620" t="s">
        <v>1773</v>
      </c>
      <c r="K336" s="620" t="s">
        <v>1774</v>
      </c>
      <c r="L336" s="622">
        <v>82.849989721285993</v>
      </c>
      <c r="M336" s="622">
        <v>1</v>
      </c>
      <c r="N336" s="623">
        <v>82.849989721285993</v>
      </c>
    </row>
    <row r="337" spans="1:14" ht="14.4" customHeight="1" x14ac:dyDescent="0.3">
      <c r="A337" s="618" t="s">
        <v>563</v>
      </c>
      <c r="B337" s="619" t="s">
        <v>565</v>
      </c>
      <c r="C337" s="620" t="s">
        <v>579</v>
      </c>
      <c r="D337" s="621" t="s">
        <v>580</v>
      </c>
      <c r="E337" s="620" t="s">
        <v>566</v>
      </c>
      <c r="F337" s="621" t="s">
        <v>567</v>
      </c>
      <c r="G337" s="620" t="s">
        <v>821</v>
      </c>
      <c r="H337" s="620" t="s">
        <v>1775</v>
      </c>
      <c r="I337" s="620" t="s">
        <v>1330</v>
      </c>
      <c r="J337" s="620" t="s">
        <v>1776</v>
      </c>
      <c r="K337" s="620"/>
      <c r="L337" s="622">
        <v>83.311677974683604</v>
      </c>
      <c r="M337" s="622">
        <v>1</v>
      </c>
      <c r="N337" s="623">
        <v>83.311677974683604</v>
      </c>
    </row>
    <row r="338" spans="1:14" ht="14.4" customHeight="1" x14ac:dyDescent="0.3">
      <c r="A338" s="618" t="s">
        <v>563</v>
      </c>
      <c r="B338" s="619" t="s">
        <v>565</v>
      </c>
      <c r="C338" s="620" t="s">
        <v>579</v>
      </c>
      <c r="D338" s="621" t="s">
        <v>580</v>
      </c>
      <c r="E338" s="620" t="s">
        <v>566</v>
      </c>
      <c r="F338" s="621" t="s">
        <v>567</v>
      </c>
      <c r="G338" s="620" t="s">
        <v>821</v>
      </c>
      <c r="H338" s="620" t="s">
        <v>1777</v>
      </c>
      <c r="I338" s="620" t="s">
        <v>1778</v>
      </c>
      <c r="J338" s="620" t="s">
        <v>1779</v>
      </c>
      <c r="K338" s="620" t="s">
        <v>1780</v>
      </c>
      <c r="L338" s="622">
        <v>64.13</v>
      </c>
      <c r="M338" s="622">
        <v>2</v>
      </c>
      <c r="N338" s="623">
        <v>128.26</v>
      </c>
    </row>
    <row r="339" spans="1:14" ht="14.4" customHeight="1" x14ac:dyDescent="0.3">
      <c r="A339" s="618" t="s">
        <v>563</v>
      </c>
      <c r="B339" s="619" t="s">
        <v>565</v>
      </c>
      <c r="C339" s="620" t="s">
        <v>579</v>
      </c>
      <c r="D339" s="621" t="s">
        <v>580</v>
      </c>
      <c r="E339" s="620" t="s">
        <v>566</v>
      </c>
      <c r="F339" s="621" t="s">
        <v>567</v>
      </c>
      <c r="G339" s="620" t="s">
        <v>821</v>
      </c>
      <c r="H339" s="620" t="s">
        <v>1781</v>
      </c>
      <c r="I339" s="620" t="s">
        <v>1782</v>
      </c>
      <c r="J339" s="620" t="s">
        <v>1783</v>
      </c>
      <c r="K339" s="620" t="s">
        <v>1784</v>
      </c>
      <c r="L339" s="622">
        <v>2554.4414886210639</v>
      </c>
      <c r="M339" s="622">
        <v>64</v>
      </c>
      <c r="N339" s="623">
        <v>163484.25527174809</v>
      </c>
    </row>
    <row r="340" spans="1:14" ht="14.4" customHeight="1" x14ac:dyDescent="0.3">
      <c r="A340" s="618" t="s">
        <v>563</v>
      </c>
      <c r="B340" s="619" t="s">
        <v>565</v>
      </c>
      <c r="C340" s="620" t="s">
        <v>579</v>
      </c>
      <c r="D340" s="621" t="s">
        <v>580</v>
      </c>
      <c r="E340" s="620" t="s">
        <v>566</v>
      </c>
      <c r="F340" s="621" t="s">
        <v>567</v>
      </c>
      <c r="G340" s="620" t="s">
        <v>821</v>
      </c>
      <c r="H340" s="620" t="s">
        <v>1785</v>
      </c>
      <c r="I340" s="620" t="s">
        <v>1786</v>
      </c>
      <c r="J340" s="620" t="s">
        <v>1787</v>
      </c>
      <c r="K340" s="620" t="s">
        <v>1788</v>
      </c>
      <c r="L340" s="622">
        <v>485.63724780286549</v>
      </c>
      <c r="M340" s="622">
        <v>4</v>
      </c>
      <c r="N340" s="623">
        <v>1942.548991211462</v>
      </c>
    </row>
    <row r="341" spans="1:14" ht="14.4" customHeight="1" x14ac:dyDescent="0.3">
      <c r="A341" s="618" t="s">
        <v>563</v>
      </c>
      <c r="B341" s="619" t="s">
        <v>565</v>
      </c>
      <c r="C341" s="620" t="s">
        <v>579</v>
      </c>
      <c r="D341" s="621" t="s">
        <v>580</v>
      </c>
      <c r="E341" s="620" t="s">
        <v>566</v>
      </c>
      <c r="F341" s="621" t="s">
        <v>567</v>
      </c>
      <c r="G341" s="620" t="s">
        <v>821</v>
      </c>
      <c r="H341" s="620" t="s">
        <v>1789</v>
      </c>
      <c r="I341" s="620" t="s">
        <v>1790</v>
      </c>
      <c r="J341" s="620" t="s">
        <v>1791</v>
      </c>
      <c r="K341" s="620" t="s">
        <v>1792</v>
      </c>
      <c r="L341" s="622">
        <v>270.87720484767897</v>
      </c>
      <c r="M341" s="622">
        <v>6</v>
      </c>
      <c r="N341" s="623">
        <v>1625.2632290860738</v>
      </c>
    </row>
    <row r="342" spans="1:14" ht="14.4" customHeight="1" x14ac:dyDescent="0.3">
      <c r="A342" s="618" t="s">
        <v>563</v>
      </c>
      <c r="B342" s="619" t="s">
        <v>565</v>
      </c>
      <c r="C342" s="620" t="s">
        <v>579</v>
      </c>
      <c r="D342" s="621" t="s">
        <v>580</v>
      </c>
      <c r="E342" s="620" t="s">
        <v>566</v>
      </c>
      <c r="F342" s="621" t="s">
        <v>567</v>
      </c>
      <c r="G342" s="620" t="s">
        <v>821</v>
      </c>
      <c r="H342" s="620" t="s">
        <v>1793</v>
      </c>
      <c r="I342" s="620" t="s">
        <v>1794</v>
      </c>
      <c r="J342" s="620" t="s">
        <v>1795</v>
      </c>
      <c r="K342" s="620" t="s">
        <v>1796</v>
      </c>
      <c r="L342" s="622">
        <v>33.65</v>
      </c>
      <c r="M342" s="622">
        <v>2</v>
      </c>
      <c r="N342" s="623">
        <v>67.3</v>
      </c>
    </row>
    <row r="343" spans="1:14" ht="14.4" customHeight="1" x14ac:dyDescent="0.3">
      <c r="A343" s="618" t="s">
        <v>563</v>
      </c>
      <c r="B343" s="619" t="s">
        <v>565</v>
      </c>
      <c r="C343" s="620" t="s">
        <v>579</v>
      </c>
      <c r="D343" s="621" t="s">
        <v>580</v>
      </c>
      <c r="E343" s="620" t="s">
        <v>566</v>
      </c>
      <c r="F343" s="621" t="s">
        <v>567</v>
      </c>
      <c r="G343" s="620" t="s">
        <v>821</v>
      </c>
      <c r="H343" s="620" t="s">
        <v>1797</v>
      </c>
      <c r="I343" s="620" t="s">
        <v>1798</v>
      </c>
      <c r="J343" s="620" t="s">
        <v>1799</v>
      </c>
      <c r="K343" s="620" t="s">
        <v>1800</v>
      </c>
      <c r="L343" s="622">
        <v>60.57</v>
      </c>
      <c r="M343" s="622">
        <v>1</v>
      </c>
      <c r="N343" s="623">
        <v>60.57</v>
      </c>
    </row>
    <row r="344" spans="1:14" ht="14.4" customHeight="1" x14ac:dyDescent="0.3">
      <c r="A344" s="618" t="s">
        <v>563</v>
      </c>
      <c r="B344" s="619" t="s">
        <v>565</v>
      </c>
      <c r="C344" s="620" t="s">
        <v>579</v>
      </c>
      <c r="D344" s="621" t="s">
        <v>580</v>
      </c>
      <c r="E344" s="620" t="s">
        <v>566</v>
      </c>
      <c r="F344" s="621" t="s">
        <v>567</v>
      </c>
      <c r="G344" s="620" t="s">
        <v>821</v>
      </c>
      <c r="H344" s="620" t="s">
        <v>1801</v>
      </c>
      <c r="I344" s="620" t="s">
        <v>1802</v>
      </c>
      <c r="J344" s="620" t="s">
        <v>1803</v>
      </c>
      <c r="K344" s="620" t="s">
        <v>1804</v>
      </c>
      <c r="L344" s="622">
        <v>117.05</v>
      </c>
      <c r="M344" s="622">
        <v>1</v>
      </c>
      <c r="N344" s="623">
        <v>117.05</v>
      </c>
    </row>
    <row r="345" spans="1:14" ht="14.4" customHeight="1" x14ac:dyDescent="0.3">
      <c r="A345" s="618" t="s">
        <v>563</v>
      </c>
      <c r="B345" s="619" t="s">
        <v>565</v>
      </c>
      <c r="C345" s="620" t="s">
        <v>579</v>
      </c>
      <c r="D345" s="621" t="s">
        <v>580</v>
      </c>
      <c r="E345" s="620" t="s">
        <v>566</v>
      </c>
      <c r="F345" s="621" t="s">
        <v>567</v>
      </c>
      <c r="G345" s="620" t="s">
        <v>821</v>
      </c>
      <c r="H345" s="620" t="s">
        <v>1805</v>
      </c>
      <c r="I345" s="620" t="s">
        <v>1806</v>
      </c>
      <c r="J345" s="620" t="s">
        <v>1807</v>
      </c>
      <c r="K345" s="620" t="s">
        <v>1808</v>
      </c>
      <c r="L345" s="622">
        <v>12.620165061421501</v>
      </c>
      <c r="M345" s="622">
        <v>1</v>
      </c>
      <c r="N345" s="623">
        <v>12.620165061421501</v>
      </c>
    </row>
    <row r="346" spans="1:14" ht="14.4" customHeight="1" x14ac:dyDescent="0.3">
      <c r="A346" s="618" t="s">
        <v>563</v>
      </c>
      <c r="B346" s="619" t="s">
        <v>565</v>
      </c>
      <c r="C346" s="620" t="s">
        <v>579</v>
      </c>
      <c r="D346" s="621" t="s">
        <v>580</v>
      </c>
      <c r="E346" s="620" t="s">
        <v>566</v>
      </c>
      <c r="F346" s="621" t="s">
        <v>567</v>
      </c>
      <c r="G346" s="620" t="s">
        <v>821</v>
      </c>
      <c r="H346" s="620" t="s">
        <v>1809</v>
      </c>
      <c r="I346" s="620" t="s">
        <v>1810</v>
      </c>
      <c r="J346" s="620" t="s">
        <v>1811</v>
      </c>
      <c r="K346" s="620" t="s">
        <v>1812</v>
      </c>
      <c r="L346" s="622">
        <v>621.57459701560697</v>
      </c>
      <c r="M346" s="622">
        <v>1.6866983</v>
      </c>
      <c r="N346" s="623">
        <v>1048.4088161094094</v>
      </c>
    </row>
    <row r="347" spans="1:14" ht="14.4" customHeight="1" x14ac:dyDescent="0.3">
      <c r="A347" s="618" t="s">
        <v>563</v>
      </c>
      <c r="B347" s="619" t="s">
        <v>565</v>
      </c>
      <c r="C347" s="620" t="s">
        <v>579</v>
      </c>
      <c r="D347" s="621" t="s">
        <v>580</v>
      </c>
      <c r="E347" s="620" t="s">
        <v>566</v>
      </c>
      <c r="F347" s="621" t="s">
        <v>567</v>
      </c>
      <c r="G347" s="620" t="s">
        <v>821</v>
      </c>
      <c r="H347" s="620" t="s">
        <v>1813</v>
      </c>
      <c r="I347" s="620" t="s">
        <v>1814</v>
      </c>
      <c r="J347" s="620" t="s">
        <v>1815</v>
      </c>
      <c r="K347" s="620" t="s">
        <v>1816</v>
      </c>
      <c r="L347" s="622">
        <v>158.69992212631121</v>
      </c>
      <c r="M347" s="622">
        <v>5.4079999999999995</v>
      </c>
      <c r="N347" s="623">
        <v>858.24917885909099</v>
      </c>
    </row>
    <row r="348" spans="1:14" ht="14.4" customHeight="1" x14ac:dyDescent="0.3">
      <c r="A348" s="618" t="s">
        <v>563</v>
      </c>
      <c r="B348" s="619" t="s">
        <v>565</v>
      </c>
      <c r="C348" s="620" t="s">
        <v>579</v>
      </c>
      <c r="D348" s="621" t="s">
        <v>580</v>
      </c>
      <c r="E348" s="620" t="s">
        <v>566</v>
      </c>
      <c r="F348" s="621" t="s">
        <v>567</v>
      </c>
      <c r="G348" s="620" t="s">
        <v>821</v>
      </c>
      <c r="H348" s="620" t="s">
        <v>1817</v>
      </c>
      <c r="I348" s="620" t="s">
        <v>1818</v>
      </c>
      <c r="J348" s="620" t="s">
        <v>1819</v>
      </c>
      <c r="K348" s="620" t="s">
        <v>1820</v>
      </c>
      <c r="L348" s="622">
        <v>318.72254512681388</v>
      </c>
      <c r="M348" s="622">
        <v>10.896076299999999</v>
      </c>
      <c r="N348" s="623">
        <v>3472.8251702319567</v>
      </c>
    </row>
    <row r="349" spans="1:14" ht="14.4" customHeight="1" x14ac:dyDescent="0.3">
      <c r="A349" s="618" t="s">
        <v>563</v>
      </c>
      <c r="B349" s="619" t="s">
        <v>565</v>
      </c>
      <c r="C349" s="620" t="s">
        <v>579</v>
      </c>
      <c r="D349" s="621" t="s">
        <v>580</v>
      </c>
      <c r="E349" s="620" t="s">
        <v>566</v>
      </c>
      <c r="F349" s="621" t="s">
        <v>567</v>
      </c>
      <c r="G349" s="620" t="s">
        <v>821</v>
      </c>
      <c r="H349" s="620" t="s">
        <v>1821</v>
      </c>
      <c r="I349" s="620" t="s">
        <v>1822</v>
      </c>
      <c r="J349" s="620" t="s">
        <v>1531</v>
      </c>
      <c r="K349" s="620" t="s">
        <v>1123</v>
      </c>
      <c r="L349" s="622">
        <v>67.412613489498355</v>
      </c>
      <c r="M349" s="622">
        <v>7</v>
      </c>
      <c r="N349" s="623">
        <v>471.88829442648853</v>
      </c>
    </row>
    <row r="350" spans="1:14" ht="14.4" customHeight="1" x14ac:dyDescent="0.3">
      <c r="A350" s="618" t="s">
        <v>563</v>
      </c>
      <c r="B350" s="619" t="s">
        <v>565</v>
      </c>
      <c r="C350" s="620" t="s">
        <v>579</v>
      </c>
      <c r="D350" s="621" t="s">
        <v>580</v>
      </c>
      <c r="E350" s="620" t="s">
        <v>566</v>
      </c>
      <c r="F350" s="621" t="s">
        <v>567</v>
      </c>
      <c r="G350" s="620" t="s">
        <v>821</v>
      </c>
      <c r="H350" s="620" t="s">
        <v>1823</v>
      </c>
      <c r="I350" s="620" t="s">
        <v>1824</v>
      </c>
      <c r="J350" s="620" t="s">
        <v>1268</v>
      </c>
      <c r="K350" s="620" t="s">
        <v>1825</v>
      </c>
      <c r="L350" s="622">
        <v>450.58819244025284</v>
      </c>
      <c r="M350" s="622">
        <v>6</v>
      </c>
      <c r="N350" s="623">
        <v>2703.5291546415169</v>
      </c>
    </row>
    <row r="351" spans="1:14" ht="14.4" customHeight="1" x14ac:dyDescent="0.3">
      <c r="A351" s="618" t="s">
        <v>563</v>
      </c>
      <c r="B351" s="619" t="s">
        <v>565</v>
      </c>
      <c r="C351" s="620" t="s">
        <v>579</v>
      </c>
      <c r="D351" s="621" t="s">
        <v>580</v>
      </c>
      <c r="E351" s="620" t="s">
        <v>566</v>
      </c>
      <c r="F351" s="621" t="s">
        <v>567</v>
      </c>
      <c r="G351" s="620" t="s">
        <v>821</v>
      </c>
      <c r="H351" s="620" t="s">
        <v>1826</v>
      </c>
      <c r="I351" s="620" t="s">
        <v>1827</v>
      </c>
      <c r="J351" s="620" t="s">
        <v>1828</v>
      </c>
      <c r="K351" s="620" t="s">
        <v>1141</v>
      </c>
      <c r="L351" s="622">
        <v>23.063572825311031</v>
      </c>
      <c r="M351" s="622">
        <v>3</v>
      </c>
      <c r="N351" s="623">
        <v>69.190718475933096</v>
      </c>
    </row>
    <row r="352" spans="1:14" ht="14.4" customHeight="1" x14ac:dyDescent="0.3">
      <c r="A352" s="618" t="s">
        <v>563</v>
      </c>
      <c r="B352" s="619" t="s">
        <v>565</v>
      </c>
      <c r="C352" s="620" t="s">
        <v>579</v>
      </c>
      <c r="D352" s="621" t="s">
        <v>580</v>
      </c>
      <c r="E352" s="620" t="s">
        <v>566</v>
      </c>
      <c r="F352" s="621" t="s">
        <v>567</v>
      </c>
      <c r="G352" s="620" t="s">
        <v>821</v>
      </c>
      <c r="H352" s="620" t="s">
        <v>1829</v>
      </c>
      <c r="I352" s="620" t="s">
        <v>1830</v>
      </c>
      <c r="J352" s="620" t="s">
        <v>1831</v>
      </c>
      <c r="K352" s="620" t="s">
        <v>1832</v>
      </c>
      <c r="L352" s="622">
        <v>52.79672431954284</v>
      </c>
      <c r="M352" s="622">
        <v>3</v>
      </c>
      <c r="N352" s="623">
        <v>158.39017295862851</v>
      </c>
    </row>
    <row r="353" spans="1:14" ht="14.4" customHeight="1" x14ac:dyDescent="0.3">
      <c r="A353" s="618" t="s">
        <v>563</v>
      </c>
      <c r="B353" s="619" t="s">
        <v>565</v>
      </c>
      <c r="C353" s="620" t="s">
        <v>579</v>
      </c>
      <c r="D353" s="621" t="s">
        <v>580</v>
      </c>
      <c r="E353" s="620" t="s">
        <v>566</v>
      </c>
      <c r="F353" s="621" t="s">
        <v>567</v>
      </c>
      <c r="G353" s="620" t="s">
        <v>821</v>
      </c>
      <c r="H353" s="620" t="s">
        <v>1833</v>
      </c>
      <c r="I353" s="620" t="s">
        <v>1834</v>
      </c>
      <c r="J353" s="620" t="s">
        <v>1835</v>
      </c>
      <c r="K353" s="620" t="s">
        <v>1836</v>
      </c>
      <c r="L353" s="622">
        <v>315.10000000000002</v>
      </c>
      <c r="M353" s="622">
        <v>1</v>
      </c>
      <c r="N353" s="623">
        <v>315.10000000000002</v>
      </c>
    </row>
    <row r="354" spans="1:14" ht="14.4" customHeight="1" x14ac:dyDescent="0.3">
      <c r="A354" s="618" t="s">
        <v>563</v>
      </c>
      <c r="B354" s="619" t="s">
        <v>565</v>
      </c>
      <c r="C354" s="620" t="s">
        <v>579</v>
      </c>
      <c r="D354" s="621" t="s">
        <v>580</v>
      </c>
      <c r="E354" s="620" t="s">
        <v>566</v>
      </c>
      <c r="F354" s="621" t="s">
        <v>567</v>
      </c>
      <c r="G354" s="620" t="s">
        <v>821</v>
      </c>
      <c r="H354" s="620" t="s">
        <v>1837</v>
      </c>
      <c r="I354" s="620" t="s">
        <v>1838</v>
      </c>
      <c r="J354" s="620" t="s">
        <v>1839</v>
      </c>
      <c r="K354" s="620" t="s">
        <v>1840</v>
      </c>
      <c r="L354" s="622">
        <v>53.16</v>
      </c>
      <c r="M354" s="622">
        <v>1</v>
      </c>
      <c r="N354" s="623">
        <v>53.16</v>
      </c>
    </row>
    <row r="355" spans="1:14" ht="14.4" customHeight="1" x14ac:dyDescent="0.3">
      <c r="A355" s="618" t="s">
        <v>563</v>
      </c>
      <c r="B355" s="619" t="s">
        <v>565</v>
      </c>
      <c r="C355" s="620" t="s">
        <v>579</v>
      </c>
      <c r="D355" s="621" t="s">
        <v>580</v>
      </c>
      <c r="E355" s="620" t="s">
        <v>566</v>
      </c>
      <c r="F355" s="621" t="s">
        <v>567</v>
      </c>
      <c r="G355" s="620" t="s">
        <v>821</v>
      </c>
      <c r="H355" s="620" t="s">
        <v>1841</v>
      </c>
      <c r="I355" s="620" t="s">
        <v>1330</v>
      </c>
      <c r="J355" s="620" t="s">
        <v>1842</v>
      </c>
      <c r="K355" s="620"/>
      <c r="L355" s="622">
        <v>110.73517228023411</v>
      </c>
      <c r="M355" s="622">
        <v>3</v>
      </c>
      <c r="N355" s="623">
        <v>332.20551684070233</v>
      </c>
    </row>
    <row r="356" spans="1:14" ht="14.4" customHeight="1" x14ac:dyDescent="0.3">
      <c r="A356" s="618" t="s">
        <v>563</v>
      </c>
      <c r="B356" s="619" t="s">
        <v>565</v>
      </c>
      <c r="C356" s="620" t="s">
        <v>579</v>
      </c>
      <c r="D356" s="621" t="s">
        <v>580</v>
      </c>
      <c r="E356" s="620" t="s">
        <v>566</v>
      </c>
      <c r="F356" s="621" t="s">
        <v>567</v>
      </c>
      <c r="G356" s="620" t="s">
        <v>821</v>
      </c>
      <c r="H356" s="620" t="s">
        <v>1843</v>
      </c>
      <c r="I356" s="620" t="s">
        <v>1330</v>
      </c>
      <c r="J356" s="620" t="s">
        <v>1844</v>
      </c>
      <c r="K356" s="620" t="s">
        <v>1845</v>
      </c>
      <c r="L356" s="622">
        <v>90.992098493399112</v>
      </c>
      <c r="M356" s="622">
        <v>4</v>
      </c>
      <c r="N356" s="623">
        <v>363.96839397359645</v>
      </c>
    </row>
    <row r="357" spans="1:14" ht="14.4" customHeight="1" x14ac:dyDescent="0.3">
      <c r="A357" s="618" t="s">
        <v>563</v>
      </c>
      <c r="B357" s="619" t="s">
        <v>565</v>
      </c>
      <c r="C357" s="620" t="s">
        <v>579</v>
      </c>
      <c r="D357" s="621" t="s">
        <v>580</v>
      </c>
      <c r="E357" s="620" t="s">
        <v>566</v>
      </c>
      <c r="F357" s="621" t="s">
        <v>567</v>
      </c>
      <c r="G357" s="620" t="s">
        <v>821</v>
      </c>
      <c r="H357" s="620" t="s">
        <v>1846</v>
      </c>
      <c r="I357" s="620" t="s">
        <v>1847</v>
      </c>
      <c r="J357" s="620" t="s">
        <v>1848</v>
      </c>
      <c r="K357" s="620" t="s">
        <v>1849</v>
      </c>
      <c r="L357" s="622">
        <v>45.137954590589672</v>
      </c>
      <c r="M357" s="622">
        <v>11</v>
      </c>
      <c r="N357" s="623">
        <v>496.51750049648638</v>
      </c>
    </row>
    <row r="358" spans="1:14" ht="14.4" customHeight="1" x14ac:dyDescent="0.3">
      <c r="A358" s="618" t="s">
        <v>563</v>
      </c>
      <c r="B358" s="619" t="s">
        <v>565</v>
      </c>
      <c r="C358" s="620" t="s">
        <v>579</v>
      </c>
      <c r="D358" s="621" t="s">
        <v>580</v>
      </c>
      <c r="E358" s="620" t="s">
        <v>566</v>
      </c>
      <c r="F358" s="621" t="s">
        <v>567</v>
      </c>
      <c r="G358" s="620" t="s">
        <v>821</v>
      </c>
      <c r="H358" s="620" t="s">
        <v>1850</v>
      </c>
      <c r="I358" s="620" t="s">
        <v>1851</v>
      </c>
      <c r="J358" s="620" t="s">
        <v>1852</v>
      </c>
      <c r="K358" s="620" t="s">
        <v>1853</v>
      </c>
      <c r="L358" s="622">
        <v>777.596</v>
      </c>
      <c r="M358" s="622">
        <v>1</v>
      </c>
      <c r="N358" s="623">
        <v>777.596</v>
      </c>
    </row>
    <row r="359" spans="1:14" ht="14.4" customHeight="1" x14ac:dyDescent="0.3">
      <c r="A359" s="618" t="s">
        <v>563</v>
      </c>
      <c r="B359" s="619" t="s">
        <v>565</v>
      </c>
      <c r="C359" s="620" t="s">
        <v>579</v>
      </c>
      <c r="D359" s="621" t="s">
        <v>580</v>
      </c>
      <c r="E359" s="620" t="s">
        <v>566</v>
      </c>
      <c r="F359" s="621" t="s">
        <v>567</v>
      </c>
      <c r="G359" s="620" t="s">
        <v>821</v>
      </c>
      <c r="H359" s="620" t="s">
        <v>1854</v>
      </c>
      <c r="I359" s="620" t="s">
        <v>1855</v>
      </c>
      <c r="J359" s="620" t="s">
        <v>1856</v>
      </c>
      <c r="K359" s="620" t="s">
        <v>1857</v>
      </c>
      <c r="L359" s="622">
        <v>1970.71</v>
      </c>
      <c r="M359" s="622">
        <v>8</v>
      </c>
      <c r="N359" s="623">
        <v>15765.68</v>
      </c>
    </row>
    <row r="360" spans="1:14" ht="14.4" customHeight="1" x14ac:dyDescent="0.3">
      <c r="A360" s="618" t="s">
        <v>563</v>
      </c>
      <c r="B360" s="619" t="s">
        <v>565</v>
      </c>
      <c r="C360" s="620" t="s">
        <v>579</v>
      </c>
      <c r="D360" s="621" t="s">
        <v>580</v>
      </c>
      <c r="E360" s="620" t="s">
        <v>566</v>
      </c>
      <c r="F360" s="621" t="s">
        <v>567</v>
      </c>
      <c r="G360" s="620" t="s">
        <v>821</v>
      </c>
      <c r="H360" s="620" t="s">
        <v>1858</v>
      </c>
      <c r="I360" s="620" t="s">
        <v>1859</v>
      </c>
      <c r="J360" s="620" t="s">
        <v>1860</v>
      </c>
      <c r="K360" s="620" t="s">
        <v>1861</v>
      </c>
      <c r="L360" s="622">
        <v>124.43</v>
      </c>
      <c r="M360" s="622">
        <v>1</v>
      </c>
      <c r="N360" s="623">
        <v>124.43</v>
      </c>
    </row>
    <row r="361" spans="1:14" ht="14.4" customHeight="1" x14ac:dyDescent="0.3">
      <c r="A361" s="618" t="s">
        <v>563</v>
      </c>
      <c r="B361" s="619" t="s">
        <v>565</v>
      </c>
      <c r="C361" s="620" t="s">
        <v>579</v>
      </c>
      <c r="D361" s="621" t="s">
        <v>580</v>
      </c>
      <c r="E361" s="620" t="s">
        <v>566</v>
      </c>
      <c r="F361" s="621" t="s">
        <v>567</v>
      </c>
      <c r="G361" s="620" t="s">
        <v>821</v>
      </c>
      <c r="H361" s="620" t="s">
        <v>1862</v>
      </c>
      <c r="I361" s="620" t="s">
        <v>1330</v>
      </c>
      <c r="J361" s="620" t="s">
        <v>1863</v>
      </c>
      <c r="K361" s="620" t="s">
        <v>1426</v>
      </c>
      <c r="L361" s="622">
        <v>158.91592269940199</v>
      </c>
      <c r="M361" s="622">
        <v>1</v>
      </c>
      <c r="N361" s="623">
        <v>158.91592269940199</v>
      </c>
    </row>
    <row r="362" spans="1:14" ht="14.4" customHeight="1" x14ac:dyDescent="0.3">
      <c r="A362" s="618" t="s">
        <v>563</v>
      </c>
      <c r="B362" s="619" t="s">
        <v>565</v>
      </c>
      <c r="C362" s="620" t="s">
        <v>579</v>
      </c>
      <c r="D362" s="621" t="s">
        <v>580</v>
      </c>
      <c r="E362" s="620" t="s">
        <v>566</v>
      </c>
      <c r="F362" s="621" t="s">
        <v>567</v>
      </c>
      <c r="G362" s="620" t="s">
        <v>821</v>
      </c>
      <c r="H362" s="620" t="s">
        <v>1864</v>
      </c>
      <c r="I362" s="620" t="s">
        <v>1865</v>
      </c>
      <c r="J362" s="620" t="s">
        <v>1866</v>
      </c>
      <c r="K362" s="620" t="s">
        <v>1867</v>
      </c>
      <c r="L362" s="622">
        <v>921.35</v>
      </c>
      <c r="M362" s="622">
        <v>1</v>
      </c>
      <c r="N362" s="623">
        <v>921.35</v>
      </c>
    </row>
    <row r="363" spans="1:14" ht="14.4" customHeight="1" x14ac:dyDescent="0.3">
      <c r="A363" s="618" t="s">
        <v>563</v>
      </c>
      <c r="B363" s="619" t="s">
        <v>565</v>
      </c>
      <c r="C363" s="620" t="s">
        <v>579</v>
      </c>
      <c r="D363" s="621" t="s">
        <v>580</v>
      </c>
      <c r="E363" s="620" t="s">
        <v>566</v>
      </c>
      <c r="F363" s="621" t="s">
        <v>567</v>
      </c>
      <c r="G363" s="620" t="s">
        <v>821</v>
      </c>
      <c r="H363" s="620" t="s">
        <v>1868</v>
      </c>
      <c r="I363" s="620" t="s">
        <v>1869</v>
      </c>
      <c r="J363" s="620" t="s">
        <v>1870</v>
      </c>
      <c r="K363" s="620" t="s">
        <v>1871</v>
      </c>
      <c r="L363" s="622">
        <v>4088</v>
      </c>
      <c r="M363" s="622">
        <v>2</v>
      </c>
      <c r="N363" s="623">
        <v>8176</v>
      </c>
    </row>
    <row r="364" spans="1:14" ht="14.4" customHeight="1" x14ac:dyDescent="0.3">
      <c r="A364" s="618" t="s">
        <v>563</v>
      </c>
      <c r="B364" s="619" t="s">
        <v>565</v>
      </c>
      <c r="C364" s="620" t="s">
        <v>579</v>
      </c>
      <c r="D364" s="621" t="s">
        <v>580</v>
      </c>
      <c r="E364" s="620" t="s">
        <v>566</v>
      </c>
      <c r="F364" s="621" t="s">
        <v>567</v>
      </c>
      <c r="G364" s="620" t="s">
        <v>821</v>
      </c>
      <c r="H364" s="620" t="s">
        <v>1872</v>
      </c>
      <c r="I364" s="620" t="s">
        <v>1330</v>
      </c>
      <c r="J364" s="620" t="s">
        <v>1873</v>
      </c>
      <c r="K364" s="620"/>
      <c r="L364" s="622">
        <v>138.35112886745497</v>
      </c>
      <c r="M364" s="622">
        <v>2</v>
      </c>
      <c r="N364" s="623">
        <v>276.70225773490995</v>
      </c>
    </row>
    <row r="365" spans="1:14" ht="14.4" customHeight="1" x14ac:dyDescent="0.3">
      <c r="A365" s="618" t="s">
        <v>563</v>
      </c>
      <c r="B365" s="619" t="s">
        <v>565</v>
      </c>
      <c r="C365" s="620" t="s">
        <v>579</v>
      </c>
      <c r="D365" s="621" t="s">
        <v>580</v>
      </c>
      <c r="E365" s="620" t="s">
        <v>566</v>
      </c>
      <c r="F365" s="621" t="s">
        <v>567</v>
      </c>
      <c r="G365" s="620" t="s">
        <v>821</v>
      </c>
      <c r="H365" s="620" t="s">
        <v>1874</v>
      </c>
      <c r="I365" s="620" t="s">
        <v>1875</v>
      </c>
      <c r="J365" s="620" t="s">
        <v>1876</v>
      </c>
      <c r="K365" s="620" t="s">
        <v>1877</v>
      </c>
      <c r="L365" s="622">
        <v>29193.58</v>
      </c>
      <c r="M365" s="622">
        <v>2</v>
      </c>
      <c r="N365" s="623">
        <v>58387.16</v>
      </c>
    </row>
    <row r="366" spans="1:14" ht="14.4" customHeight="1" x14ac:dyDescent="0.3">
      <c r="A366" s="618" t="s">
        <v>563</v>
      </c>
      <c r="B366" s="619" t="s">
        <v>565</v>
      </c>
      <c r="C366" s="620" t="s">
        <v>579</v>
      </c>
      <c r="D366" s="621" t="s">
        <v>580</v>
      </c>
      <c r="E366" s="620" t="s">
        <v>566</v>
      </c>
      <c r="F366" s="621" t="s">
        <v>567</v>
      </c>
      <c r="G366" s="620" t="s">
        <v>821</v>
      </c>
      <c r="H366" s="620" t="s">
        <v>1878</v>
      </c>
      <c r="I366" s="620" t="s">
        <v>1879</v>
      </c>
      <c r="J366" s="620" t="s">
        <v>1880</v>
      </c>
      <c r="K366" s="620" t="s">
        <v>1881</v>
      </c>
      <c r="L366" s="622">
        <v>151.4670017081697</v>
      </c>
      <c r="M366" s="622">
        <v>7</v>
      </c>
      <c r="N366" s="623">
        <v>1060.269011957188</v>
      </c>
    </row>
    <row r="367" spans="1:14" ht="14.4" customHeight="1" x14ac:dyDescent="0.3">
      <c r="A367" s="618" t="s">
        <v>563</v>
      </c>
      <c r="B367" s="619" t="s">
        <v>565</v>
      </c>
      <c r="C367" s="620" t="s">
        <v>579</v>
      </c>
      <c r="D367" s="621" t="s">
        <v>580</v>
      </c>
      <c r="E367" s="620" t="s">
        <v>566</v>
      </c>
      <c r="F367" s="621" t="s">
        <v>567</v>
      </c>
      <c r="G367" s="620" t="s">
        <v>821</v>
      </c>
      <c r="H367" s="620" t="s">
        <v>1882</v>
      </c>
      <c r="I367" s="620" t="s">
        <v>1883</v>
      </c>
      <c r="J367" s="620" t="s">
        <v>1884</v>
      </c>
      <c r="K367" s="620" t="s">
        <v>1554</v>
      </c>
      <c r="L367" s="622">
        <v>25.32</v>
      </c>
      <c r="M367" s="622">
        <v>1</v>
      </c>
      <c r="N367" s="623">
        <v>25.32</v>
      </c>
    </row>
    <row r="368" spans="1:14" ht="14.4" customHeight="1" x14ac:dyDescent="0.3">
      <c r="A368" s="618" t="s">
        <v>563</v>
      </c>
      <c r="B368" s="619" t="s">
        <v>565</v>
      </c>
      <c r="C368" s="620" t="s">
        <v>579</v>
      </c>
      <c r="D368" s="621" t="s">
        <v>580</v>
      </c>
      <c r="E368" s="620" t="s">
        <v>566</v>
      </c>
      <c r="F368" s="621" t="s">
        <v>567</v>
      </c>
      <c r="G368" s="620" t="s">
        <v>821</v>
      </c>
      <c r="H368" s="620" t="s">
        <v>1885</v>
      </c>
      <c r="I368" s="620" t="s">
        <v>1886</v>
      </c>
      <c r="J368" s="620" t="s">
        <v>1887</v>
      </c>
      <c r="K368" s="620" t="s">
        <v>1774</v>
      </c>
      <c r="L368" s="622">
        <v>85.864922968380853</v>
      </c>
      <c r="M368" s="622">
        <v>4</v>
      </c>
      <c r="N368" s="623">
        <v>343.45969187352341</v>
      </c>
    </row>
    <row r="369" spans="1:14" ht="14.4" customHeight="1" x14ac:dyDescent="0.3">
      <c r="A369" s="618" t="s">
        <v>563</v>
      </c>
      <c r="B369" s="619" t="s">
        <v>565</v>
      </c>
      <c r="C369" s="620" t="s">
        <v>579</v>
      </c>
      <c r="D369" s="621" t="s">
        <v>580</v>
      </c>
      <c r="E369" s="620" t="s">
        <v>566</v>
      </c>
      <c r="F369" s="621" t="s">
        <v>567</v>
      </c>
      <c r="G369" s="620" t="s">
        <v>821</v>
      </c>
      <c r="H369" s="620" t="s">
        <v>1888</v>
      </c>
      <c r="I369" s="620" t="s">
        <v>1889</v>
      </c>
      <c r="J369" s="620" t="s">
        <v>1890</v>
      </c>
      <c r="K369" s="620" t="s">
        <v>1891</v>
      </c>
      <c r="L369" s="622">
        <v>151.88</v>
      </c>
      <c r="M369" s="622">
        <v>1</v>
      </c>
      <c r="N369" s="623">
        <v>151.88</v>
      </c>
    </row>
    <row r="370" spans="1:14" ht="14.4" customHeight="1" x14ac:dyDescent="0.3">
      <c r="A370" s="618" t="s">
        <v>563</v>
      </c>
      <c r="B370" s="619" t="s">
        <v>565</v>
      </c>
      <c r="C370" s="620" t="s">
        <v>579</v>
      </c>
      <c r="D370" s="621" t="s">
        <v>580</v>
      </c>
      <c r="E370" s="620" t="s">
        <v>566</v>
      </c>
      <c r="F370" s="621" t="s">
        <v>567</v>
      </c>
      <c r="G370" s="620" t="s">
        <v>821</v>
      </c>
      <c r="H370" s="620" t="s">
        <v>1892</v>
      </c>
      <c r="I370" s="620" t="s">
        <v>1893</v>
      </c>
      <c r="J370" s="620" t="s">
        <v>1894</v>
      </c>
      <c r="K370" s="620" t="s">
        <v>1895</v>
      </c>
      <c r="L370" s="622">
        <v>261.74847558744943</v>
      </c>
      <c r="M370" s="622">
        <v>7</v>
      </c>
      <c r="N370" s="623">
        <v>1832.2393291121459</v>
      </c>
    </row>
    <row r="371" spans="1:14" ht="14.4" customHeight="1" x14ac:dyDescent="0.3">
      <c r="A371" s="618" t="s">
        <v>563</v>
      </c>
      <c r="B371" s="619" t="s">
        <v>565</v>
      </c>
      <c r="C371" s="620" t="s">
        <v>579</v>
      </c>
      <c r="D371" s="621" t="s">
        <v>580</v>
      </c>
      <c r="E371" s="620" t="s">
        <v>566</v>
      </c>
      <c r="F371" s="621" t="s">
        <v>567</v>
      </c>
      <c r="G371" s="620" t="s">
        <v>821</v>
      </c>
      <c r="H371" s="620" t="s">
        <v>1896</v>
      </c>
      <c r="I371" s="620" t="s">
        <v>1897</v>
      </c>
      <c r="J371" s="620" t="s">
        <v>1898</v>
      </c>
      <c r="K371" s="620" t="s">
        <v>1899</v>
      </c>
      <c r="L371" s="622">
        <v>37.19</v>
      </c>
      <c r="M371" s="622">
        <v>2</v>
      </c>
      <c r="N371" s="623">
        <v>74.38</v>
      </c>
    </row>
    <row r="372" spans="1:14" ht="14.4" customHeight="1" x14ac:dyDescent="0.3">
      <c r="A372" s="618" t="s">
        <v>563</v>
      </c>
      <c r="B372" s="619" t="s">
        <v>565</v>
      </c>
      <c r="C372" s="620" t="s">
        <v>579</v>
      </c>
      <c r="D372" s="621" t="s">
        <v>580</v>
      </c>
      <c r="E372" s="620" t="s">
        <v>566</v>
      </c>
      <c r="F372" s="621" t="s">
        <v>567</v>
      </c>
      <c r="G372" s="620" t="s">
        <v>821</v>
      </c>
      <c r="H372" s="620" t="s">
        <v>1900</v>
      </c>
      <c r="I372" s="620" t="s">
        <v>1901</v>
      </c>
      <c r="J372" s="620" t="s">
        <v>1902</v>
      </c>
      <c r="K372" s="620" t="s">
        <v>1903</v>
      </c>
      <c r="L372" s="622">
        <v>44.470358519163398</v>
      </c>
      <c r="M372" s="622">
        <v>2</v>
      </c>
      <c r="N372" s="623">
        <v>88.940717038326795</v>
      </c>
    </row>
    <row r="373" spans="1:14" ht="14.4" customHeight="1" x14ac:dyDescent="0.3">
      <c r="A373" s="618" t="s">
        <v>563</v>
      </c>
      <c r="B373" s="619" t="s">
        <v>565</v>
      </c>
      <c r="C373" s="620" t="s">
        <v>579</v>
      </c>
      <c r="D373" s="621" t="s">
        <v>580</v>
      </c>
      <c r="E373" s="620" t="s">
        <v>566</v>
      </c>
      <c r="F373" s="621" t="s">
        <v>567</v>
      </c>
      <c r="G373" s="620" t="s">
        <v>821</v>
      </c>
      <c r="H373" s="620" t="s">
        <v>1904</v>
      </c>
      <c r="I373" s="620" t="s">
        <v>1330</v>
      </c>
      <c r="J373" s="620" t="s">
        <v>1905</v>
      </c>
      <c r="K373" s="620"/>
      <c r="L373" s="622">
        <v>88.940093525736032</v>
      </c>
      <c r="M373" s="622">
        <v>3</v>
      </c>
      <c r="N373" s="623">
        <v>266.82028057720811</v>
      </c>
    </row>
    <row r="374" spans="1:14" ht="14.4" customHeight="1" x14ac:dyDescent="0.3">
      <c r="A374" s="618" t="s">
        <v>563</v>
      </c>
      <c r="B374" s="619" t="s">
        <v>565</v>
      </c>
      <c r="C374" s="620" t="s">
        <v>579</v>
      </c>
      <c r="D374" s="621" t="s">
        <v>580</v>
      </c>
      <c r="E374" s="620" t="s">
        <v>566</v>
      </c>
      <c r="F374" s="621" t="s">
        <v>567</v>
      </c>
      <c r="G374" s="620" t="s">
        <v>821</v>
      </c>
      <c r="H374" s="620" t="s">
        <v>1906</v>
      </c>
      <c r="I374" s="620" t="s">
        <v>1330</v>
      </c>
      <c r="J374" s="620" t="s">
        <v>1907</v>
      </c>
      <c r="K374" s="620"/>
      <c r="L374" s="622">
        <v>56.74</v>
      </c>
      <c r="M374" s="622">
        <v>2</v>
      </c>
      <c r="N374" s="623">
        <v>113.48</v>
      </c>
    </row>
    <row r="375" spans="1:14" ht="14.4" customHeight="1" x14ac:dyDescent="0.3">
      <c r="A375" s="618" t="s">
        <v>563</v>
      </c>
      <c r="B375" s="619" t="s">
        <v>565</v>
      </c>
      <c r="C375" s="620" t="s">
        <v>579</v>
      </c>
      <c r="D375" s="621" t="s">
        <v>580</v>
      </c>
      <c r="E375" s="620" t="s">
        <v>566</v>
      </c>
      <c r="F375" s="621" t="s">
        <v>567</v>
      </c>
      <c r="G375" s="620" t="s">
        <v>821</v>
      </c>
      <c r="H375" s="620" t="s">
        <v>1908</v>
      </c>
      <c r="I375" s="620" t="s">
        <v>1330</v>
      </c>
      <c r="J375" s="620" t="s">
        <v>1909</v>
      </c>
      <c r="K375" s="620"/>
      <c r="L375" s="622">
        <v>166.03</v>
      </c>
      <c r="M375" s="622">
        <v>2</v>
      </c>
      <c r="N375" s="623">
        <v>332.06</v>
      </c>
    </row>
    <row r="376" spans="1:14" ht="14.4" customHeight="1" x14ac:dyDescent="0.3">
      <c r="A376" s="618" t="s">
        <v>563</v>
      </c>
      <c r="B376" s="619" t="s">
        <v>565</v>
      </c>
      <c r="C376" s="620" t="s">
        <v>579</v>
      </c>
      <c r="D376" s="621" t="s">
        <v>580</v>
      </c>
      <c r="E376" s="620" t="s">
        <v>566</v>
      </c>
      <c r="F376" s="621" t="s">
        <v>567</v>
      </c>
      <c r="G376" s="620" t="s">
        <v>821</v>
      </c>
      <c r="H376" s="620" t="s">
        <v>1910</v>
      </c>
      <c r="I376" s="620" t="s">
        <v>1911</v>
      </c>
      <c r="J376" s="620" t="s">
        <v>1349</v>
      </c>
      <c r="K376" s="620" t="s">
        <v>1912</v>
      </c>
      <c r="L376" s="622">
        <v>39.883957796824006</v>
      </c>
      <c r="M376" s="622">
        <v>5</v>
      </c>
      <c r="N376" s="623">
        <v>199.41978898412003</v>
      </c>
    </row>
    <row r="377" spans="1:14" ht="14.4" customHeight="1" x14ac:dyDescent="0.3">
      <c r="A377" s="618" t="s">
        <v>563</v>
      </c>
      <c r="B377" s="619" t="s">
        <v>565</v>
      </c>
      <c r="C377" s="620" t="s">
        <v>579</v>
      </c>
      <c r="D377" s="621" t="s">
        <v>580</v>
      </c>
      <c r="E377" s="620" t="s">
        <v>566</v>
      </c>
      <c r="F377" s="621" t="s">
        <v>567</v>
      </c>
      <c r="G377" s="620" t="s">
        <v>821</v>
      </c>
      <c r="H377" s="620" t="s">
        <v>1913</v>
      </c>
      <c r="I377" s="620" t="s">
        <v>1914</v>
      </c>
      <c r="J377" s="620" t="s">
        <v>1915</v>
      </c>
      <c r="K377" s="620" t="s">
        <v>1916</v>
      </c>
      <c r="L377" s="622">
        <v>55.27</v>
      </c>
      <c r="M377" s="622">
        <v>1</v>
      </c>
      <c r="N377" s="623">
        <v>55.27</v>
      </c>
    </row>
    <row r="378" spans="1:14" ht="14.4" customHeight="1" x14ac:dyDescent="0.3">
      <c r="A378" s="618" t="s">
        <v>563</v>
      </c>
      <c r="B378" s="619" t="s">
        <v>565</v>
      </c>
      <c r="C378" s="620" t="s">
        <v>579</v>
      </c>
      <c r="D378" s="621" t="s">
        <v>580</v>
      </c>
      <c r="E378" s="620" t="s">
        <v>566</v>
      </c>
      <c r="F378" s="621" t="s">
        <v>567</v>
      </c>
      <c r="G378" s="620" t="s">
        <v>821</v>
      </c>
      <c r="H378" s="620" t="s">
        <v>1917</v>
      </c>
      <c r="I378" s="620" t="s">
        <v>1330</v>
      </c>
      <c r="J378" s="620" t="s">
        <v>1918</v>
      </c>
      <c r="K378" s="620"/>
      <c r="L378" s="622">
        <v>462.48201469253002</v>
      </c>
      <c r="M378" s="622">
        <v>2</v>
      </c>
      <c r="N378" s="623">
        <v>924.96402938506003</v>
      </c>
    </row>
    <row r="379" spans="1:14" ht="14.4" customHeight="1" x14ac:dyDescent="0.3">
      <c r="A379" s="618" t="s">
        <v>563</v>
      </c>
      <c r="B379" s="619" t="s">
        <v>565</v>
      </c>
      <c r="C379" s="620" t="s">
        <v>579</v>
      </c>
      <c r="D379" s="621" t="s">
        <v>580</v>
      </c>
      <c r="E379" s="620" t="s">
        <v>566</v>
      </c>
      <c r="F379" s="621" t="s">
        <v>567</v>
      </c>
      <c r="G379" s="620" t="s">
        <v>821</v>
      </c>
      <c r="H379" s="620" t="s">
        <v>1919</v>
      </c>
      <c r="I379" s="620" t="s">
        <v>1330</v>
      </c>
      <c r="J379" s="620" t="s">
        <v>1920</v>
      </c>
      <c r="K379" s="620"/>
      <c r="L379" s="622">
        <v>766.827877841082</v>
      </c>
      <c r="M379" s="622">
        <v>1</v>
      </c>
      <c r="N379" s="623">
        <v>766.827877841082</v>
      </c>
    </row>
    <row r="380" spans="1:14" ht="14.4" customHeight="1" x14ac:dyDescent="0.3">
      <c r="A380" s="618" t="s">
        <v>563</v>
      </c>
      <c r="B380" s="619" t="s">
        <v>565</v>
      </c>
      <c r="C380" s="620" t="s">
        <v>579</v>
      </c>
      <c r="D380" s="621" t="s">
        <v>580</v>
      </c>
      <c r="E380" s="620" t="s">
        <v>566</v>
      </c>
      <c r="F380" s="621" t="s">
        <v>567</v>
      </c>
      <c r="G380" s="620" t="s">
        <v>821</v>
      </c>
      <c r="H380" s="620" t="s">
        <v>1921</v>
      </c>
      <c r="I380" s="620" t="s">
        <v>1922</v>
      </c>
      <c r="J380" s="620" t="s">
        <v>1923</v>
      </c>
      <c r="K380" s="620" t="s">
        <v>1924</v>
      </c>
      <c r="L380" s="622">
        <v>30.114508086425271</v>
      </c>
      <c r="M380" s="622">
        <v>11</v>
      </c>
      <c r="N380" s="623">
        <v>331.25958895067799</v>
      </c>
    </row>
    <row r="381" spans="1:14" ht="14.4" customHeight="1" x14ac:dyDescent="0.3">
      <c r="A381" s="618" t="s">
        <v>563</v>
      </c>
      <c r="B381" s="619" t="s">
        <v>565</v>
      </c>
      <c r="C381" s="620" t="s">
        <v>579</v>
      </c>
      <c r="D381" s="621" t="s">
        <v>580</v>
      </c>
      <c r="E381" s="620" t="s">
        <v>566</v>
      </c>
      <c r="F381" s="621" t="s">
        <v>567</v>
      </c>
      <c r="G381" s="620" t="s">
        <v>821</v>
      </c>
      <c r="H381" s="620" t="s">
        <v>1925</v>
      </c>
      <c r="I381" s="620" t="s">
        <v>1926</v>
      </c>
      <c r="J381" s="620" t="s">
        <v>1927</v>
      </c>
      <c r="K381" s="620" t="s">
        <v>1928</v>
      </c>
      <c r="L381" s="622">
        <v>75.179565028614704</v>
      </c>
      <c r="M381" s="622">
        <v>1</v>
      </c>
      <c r="N381" s="623">
        <v>75.179565028614704</v>
      </c>
    </row>
    <row r="382" spans="1:14" ht="14.4" customHeight="1" x14ac:dyDescent="0.3">
      <c r="A382" s="618" t="s">
        <v>563</v>
      </c>
      <c r="B382" s="619" t="s">
        <v>565</v>
      </c>
      <c r="C382" s="620" t="s">
        <v>579</v>
      </c>
      <c r="D382" s="621" t="s">
        <v>580</v>
      </c>
      <c r="E382" s="620" t="s">
        <v>566</v>
      </c>
      <c r="F382" s="621" t="s">
        <v>567</v>
      </c>
      <c r="G382" s="620" t="s">
        <v>821</v>
      </c>
      <c r="H382" s="620" t="s">
        <v>1929</v>
      </c>
      <c r="I382" s="620" t="s">
        <v>1330</v>
      </c>
      <c r="J382" s="620" t="s">
        <v>1930</v>
      </c>
      <c r="K382" s="620"/>
      <c r="L382" s="622">
        <v>71.540000000000006</v>
      </c>
      <c r="M382" s="622">
        <v>1</v>
      </c>
      <c r="N382" s="623">
        <v>71.540000000000006</v>
      </c>
    </row>
    <row r="383" spans="1:14" ht="14.4" customHeight="1" x14ac:dyDescent="0.3">
      <c r="A383" s="618" t="s">
        <v>563</v>
      </c>
      <c r="B383" s="619" t="s">
        <v>565</v>
      </c>
      <c r="C383" s="620" t="s">
        <v>579</v>
      </c>
      <c r="D383" s="621" t="s">
        <v>580</v>
      </c>
      <c r="E383" s="620" t="s">
        <v>566</v>
      </c>
      <c r="F383" s="621" t="s">
        <v>567</v>
      </c>
      <c r="G383" s="620" t="s">
        <v>821</v>
      </c>
      <c r="H383" s="620" t="s">
        <v>1931</v>
      </c>
      <c r="I383" s="620" t="s">
        <v>1932</v>
      </c>
      <c r="J383" s="620" t="s">
        <v>1933</v>
      </c>
      <c r="K383" s="620" t="s">
        <v>1934</v>
      </c>
      <c r="L383" s="622">
        <v>50.150010672968698</v>
      </c>
      <c r="M383" s="622">
        <v>1</v>
      </c>
      <c r="N383" s="623">
        <v>50.150010672968698</v>
      </c>
    </row>
    <row r="384" spans="1:14" ht="14.4" customHeight="1" x14ac:dyDescent="0.3">
      <c r="A384" s="618" t="s">
        <v>563</v>
      </c>
      <c r="B384" s="619" t="s">
        <v>565</v>
      </c>
      <c r="C384" s="620" t="s">
        <v>579</v>
      </c>
      <c r="D384" s="621" t="s">
        <v>580</v>
      </c>
      <c r="E384" s="620" t="s">
        <v>566</v>
      </c>
      <c r="F384" s="621" t="s">
        <v>567</v>
      </c>
      <c r="G384" s="620" t="s">
        <v>821</v>
      </c>
      <c r="H384" s="620" t="s">
        <v>1935</v>
      </c>
      <c r="I384" s="620" t="s">
        <v>1936</v>
      </c>
      <c r="J384" s="620" t="s">
        <v>1937</v>
      </c>
      <c r="K384" s="620" t="s">
        <v>1938</v>
      </c>
      <c r="L384" s="622">
        <v>47.93</v>
      </c>
      <c r="M384" s="622">
        <v>1</v>
      </c>
      <c r="N384" s="623">
        <v>47.93</v>
      </c>
    </row>
    <row r="385" spans="1:14" ht="14.4" customHeight="1" x14ac:dyDescent="0.3">
      <c r="A385" s="618" t="s">
        <v>563</v>
      </c>
      <c r="B385" s="619" t="s">
        <v>565</v>
      </c>
      <c r="C385" s="620" t="s">
        <v>579</v>
      </c>
      <c r="D385" s="621" t="s">
        <v>580</v>
      </c>
      <c r="E385" s="620" t="s">
        <v>566</v>
      </c>
      <c r="F385" s="621" t="s">
        <v>567</v>
      </c>
      <c r="G385" s="620" t="s">
        <v>821</v>
      </c>
      <c r="H385" s="620" t="s">
        <v>1939</v>
      </c>
      <c r="I385" s="620" t="s">
        <v>1940</v>
      </c>
      <c r="J385" s="620" t="s">
        <v>1941</v>
      </c>
      <c r="K385" s="620" t="s">
        <v>1942</v>
      </c>
      <c r="L385" s="622">
        <v>52.129923775999899</v>
      </c>
      <c r="M385" s="622">
        <v>2</v>
      </c>
      <c r="N385" s="623">
        <v>104.2598475519998</v>
      </c>
    </row>
    <row r="386" spans="1:14" ht="14.4" customHeight="1" x14ac:dyDescent="0.3">
      <c r="A386" s="618" t="s">
        <v>563</v>
      </c>
      <c r="B386" s="619" t="s">
        <v>565</v>
      </c>
      <c r="C386" s="620" t="s">
        <v>579</v>
      </c>
      <c r="D386" s="621" t="s">
        <v>580</v>
      </c>
      <c r="E386" s="620" t="s">
        <v>566</v>
      </c>
      <c r="F386" s="621" t="s">
        <v>567</v>
      </c>
      <c r="G386" s="620" t="s">
        <v>821</v>
      </c>
      <c r="H386" s="620" t="s">
        <v>1943</v>
      </c>
      <c r="I386" s="620" t="s">
        <v>1944</v>
      </c>
      <c r="J386" s="620" t="s">
        <v>1945</v>
      </c>
      <c r="K386" s="620" t="s">
        <v>1946</v>
      </c>
      <c r="L386" s="622">
        <v>75.050378543907698</v>
      </c>
      <c r="M386" s="622">
        <v>2</v>
      </c>
      <c r="N386" s="623">
        <v>150.1007570878154</v>
      </c>
    </row>
    <row r="387" spans="1:14" ht="14.4" customHeight="1" x14ac:dyDescent="0.3">
      <c r="A387" s="618" t="s">
        <v>563</v>
      </c>
      <c r="B387" s="619" t="s">
        <v>565</v>
      </c>
      <c r="C387" s="620" t="s">
        <v>579</v>
      </c>
      <c r="D387" s="621" t="s">
        <v>580</v>
      </c>
      <c r="E387" s="620" t="s">
        <v>566</v>
      </c>
      <c r="F387" s="621" t="s">
        <v>567</v>
      </c>
      <c r="G387" s="620" t="s">
        <v>821</v>
      </c>
      <c r="H387" s="620" t="s">
        <v>1947</v>
      </c>
      <c r="I387" s="620" t="s">
        <v>1948</v>
      </c>
      <c r="J387" s="620" t="s">
        <v>1949</v>
      </c>
      <c r="K387" s="620" t="s">
        <v>1209</v>
      </c>
      <c r="L387" s="622">
        <v>103.759759102589</v>
      </c>
      <c r="M387" s="622">
        <v>2</v>
      </c>
      <c r="N387" s="623">
        <v>207.519518205178</v>
      </c>
    </row>
    <row r="388" spans="1:14" ht="14.4" customHeight="1" x14ac:dyDescent="0.3">
      <c r="A388" s="618" t="s">
        <v>563</v>
      </c>
      <c r="B388" s="619" t="s">
        <v>565</v>
      </c>
      <c r="C388" s="620" t="s">
        <v>579</v>
      </c>
      <c r="D388" s="621" t="s">
        <v>580</v>
      </c>
      <c r="E388" s="620" t="s">
        <v>566</v>
      </c>
      <c r="F388" s="621" t="s">
        <v>567</v>
      </c>
      <c r="G388" s="620" t="s">
        <v>821</v>
      </c>
      <c r="H388" s="620" t="s">
        <v>1950</v>
      </c>
      <c r="I388" s="620" t="s">
        <v>1330</v>
      </c>
      <c r="J388" s="620" t="s">
        <v>1951</v>
      </c>
      <c r="K388" s="620"/>
      <c r="L388" s="622">
        <v>823.18</v>
      </c>
      <c r="M388" s="622">
        <v>1</v>
      </c>
      <c r="N388" s="623">
        <v>823.18</v>
      </c>
    </row>
    <row r="389" spans="1:14" ht="14.4" customHeight="1" x14ac:dyDescent="0.3">
      <c r="A389" s="618" t="s">
        <v>563</v>
      </c>
      <c r="B389" s="619" t="s">
        <v>565</v>
      </c>
      <c r="C389" s="620" t="s">
        <v>579</v>
      </c>
      <c r="D389" s="621" t="s">
        <v>580</v>
      </c>
      <c r="E389" s="620" t="s">
        <v>566</v>
      </c>
      <c r="F389" s="621" t="s">
        <v>567</v>
      </c>
      <c r="G389" s="620" t="s">
        <v>821</v>
      </c>
      <c r="H389" s="620" t="s">
        <v>1952</v>
      </c>
      <c r="I389" s="620" t="s">
        <v>1953</v>
      </c>
      <c r="J389" s="620" t="s">
        <v>1954</v>
      </c>
      <c r="K389" s="620" t="s">
        <v>1955</v>
      </c>
      <c r="L389" s="622">
        <v>65.06</v>
      </c>
      <c r="M389" s="622">
        <v>1</v>
      </c>
      <c r="N389" s="623">
        <v>65.06</v>
      </c>
    </row>
    <row r="390" spans="1:14" ht="14.4" customHeight="1" x14ac:dyDescent="0.3">
      <c r="A390" s="618" t="s">
        <v>563</v>
      </c>
      <c r="B390" s="619" t="s">
        <v>565</v>
      </c>
      <c r="C390" s="620" t="s">
        <v>579</v>
      </c>
      <c r="D390" s="621" t="s">
        <v>580</v>
      </c>
      <c r="E390" s="620" t="s">
        <v>566</v>
      </c>
      <c r="F390" s="621" t="s">
        <v>567</v>
      </c>
      <c r="G390" s="620" t="s">
        <v>821</v>
      </c>
      <c r="H390" s="620" t="s">
        <v>1956</v>
      </c>
      <c r="I390" s="620" t="s">
        <v>1957</v>
      </c>
      <c r="J390" s="620" t="s">
        <v>1958</v>
      </c>
      <c r="K390" s="620" t="s">
        <v>1959</v>
      </c>
      <c r="L390" s="622">
        <v>107.57</v>
      </c>
      <c r="M390" s="622">
        <v>1</v>
      </c>
      <c r="N390" s="623">
        <v>107.57</v>
      </c>
    </row>
    <row r="391" spans="1:14" ht="14.4" customHeight="1" x14ac:dyDescent="0.3">
      <c r="A391" s="618" t="s">
        <v>563</v>
      </c>
      <c r="B391" s="619" t="s">
        <v>565</v>
      </c>
      <c r="C391" s="620" t="s">
        <v>579</v>
      </c>
      <c r="D391" s="621" t="s">
        <v>580</v>
      </c>
      <c r="E391" s="620" t="s">
        <v>566</v>
      </c>
      <c r="F391" s="621" t="s">
        <v>567</v>
      </c>
      <c r="G391" s="620" t="s">
        <v>821</v>
      </c>
      <c r="H391" s="620" t="s">
        <v>1960</v>
      </c>
      <c r="I391" s="620" t="s">
        <v>1961</v>
      </c>
      <c r="J391" s="620" t="s">
        <v>1831</v>
      </c>
      <c r="K391" s="620" t="s">
        <v>1962</v>
      </c>
      <c r="L391" s="622">
        <v>65.043876042908096</v>
      </c>
      <c r="M391" s="622">
        <v>2</v>
      </c>
      <c r="N391" s="623">
        <v>130.08775208581619</v>
      </c>
    </row>
    <row r="392" spans="1:14" ht="14.4" customHeight="1" x14ac:dyDescent="0.3">
      <c r="A392" s="618" t="s">
        <v>563</v>
      </c>
      <c r="B392" s="619" t="s">
        <v>565</v>
      </c>
      <c r="C392" s="620" t="s">
        <v>579</v>
      </c>
      <c r="D392" s="621" t="s">
        <v>580</v>
      </c>
      <c r="E392" s="620" t="s">
        <v>566</v>
      </c>
      <c r="F392" s="621" t="s">
        <v>567</v>
      </c>
      <c r="G392" s="620" t="s">
        <v>821</v>
      </c>
      <c r="H392" s="620" t="s">
        <v>1963</v>
      </c>
      <c r="I392" s="620" t="s">
        <v>1964</v>
      </c>
      <c r="J392" s="620" t="s">
        <v>1965</v>
      </c>
      <c r="K392" s="620" t="s">
        <v>1966</v>
      </c>
      <c r="L392" s="622">
        <v>119.27636489117549</v>
      </c>
      <c r="M392" s="622">
        <v>4</v>
      </c>
      <c r="N392" s="623">
        <v>477.10545956470196</v>
      </c>
    </row>
    <row r="393" spans="1:14" ht="14.4" customHeight="1" x14ac:dyDescent="0.3">
      <c r="A393" s="618" t="s">
        <v>563</v>
      </c>
      <c r="B393" s="619" t="s">
        <v>565</v>
      </c>
      <c r="C393" s="620" t="s">
        <v>579</v>
      </c>
      <c r="D393" s="621" t="s">
        <v>580</v>
      </c>
      <c r="E393" s="620" t="s">
        <v>566</v>
      </c>
      <c r="F393" s="621" t="s">
        <v>567</v>
      </c>
      <c r="G393" s="620" t="s">
        <v>821</v>
      </c>
      <c r="H393" s="620" t="s">
        <v>1967</v>
      </c>
      <c r="I393" s="620" t="s">
        <v>1330</v>
      </c>
      <c r="J393" s="620" t="s">
        <v>1968</v>
      </c>
      <c r="K393" s="620"/>
      <c r="L393" s="622">
        <v>112.07082467473801</v>
      </c>
      <c r="M393" s="622">
        <v>3</v>
      </c>
      <c r="N393" s="623">
        <v>336.21247402421403</v>
      </c>
    </row>
    <row r="394" spans="1:14" ht="14.4" customHeight="1" x14ac:dyDescent="0.3">
      <c r="A394" s="618" t="s">
        <v>563</v>
      </c>
      <c r="B394" s="619" t="s">
        <v>565</v>
      </c>
      <c r="C394" s="620" t="s">
        <v>579</v>
      </c>
      <c r="D394" s="621" t="s">
        <v>580</v>
      </c>
      <c r="E394" s="620" t="s">
        <v>566</v>
      </c>
      <c r="F394" s="621" t="s">
        <v>567</v>
      </c>
      <c r="G394" s="620" t="s">
        <v>821</v>
      </c>
      <c r="H394" s="620" t="s">
        <v>1969</v>
      </c>
      <c r="I394" s="620" t="s">
        <v>1970</v>
      </c>
      <c r="J394" s="620" t="s">
        <v>1971</v>
      </c>
      <c r="K394" s="620" t="s">
        <v>1972</v>
      </c>
      <c r="L394" s="622">
        <v>31</v>
      </c>
      <c r="M394" s="622">
        <v>10</v>
      </c>
      <c r="N394" s="623">
        <v>310</v>
      </c>
    </row>
    <row r="395" spans="1:14" ht="14.4" customHeight="1" x14ac:dyDescent="0.3">
      <c r="A395" s="618" t="s">
        <v>563</v>
      </c>
      <c r="B395" s="619" t="s">
        <v>565</v>
      </c>
      <c r="C395" s="620" t="s">
        <v>579</v>
      </c>
      <c r="D395" s="621" t="s">
        <v>580</v>
      </c>
      <c r="E395" s="620" t="s">
        <v>566</v>
      </c>
      <c r="F395" s="621" t="s">
        <v>567</v>
      </c>
      <c r="G395" s="620" t="s">
        <v>821</v>
      </c>
      <c r="H395" s="620" t="s">
        <v>1973</v>
      </c>
      <c r="I395" s="620" t="s">
        <v>1330</v>
      </c>
      <c r="J395" s="620" t="s">
        <v>1974</v>
      </c>
      <c r="K395" s="620"/>
      <c r="L395" s="622">
        <v>19.955006282367059</v>
      </c>
      <c r="M395" s="622">
        <v>16</v>
      </c>
      <c r="N395" s="623">
        <v>319.28010051787294</v>
      </c>
    </row>
    <row r="396" spans="1:14" ht="14.4" customHeight="1" x14ac:dyDescent="0.3">
      <c r="A396" s="618" t="s">
        <v>563</v>
      </c>
      <c r="B396" s="619" t="s">
        <v>565</v>
      </c>
      <c r="C396" s="620" t="s">
        <v>579</v>
      </c>
      <c r="D396" s="621" t="s">
        <v>580</v>
      </c>
      <c r="E396" s="620" t="s">
        <v>566</v>
      </c>
      <c r="F396" s="621" t="s">
        <v>567</v>
      </c>
      <c r="G396" s="620" t="s">
        <v>821</v>
      </c>
      <c r="H396" s="620" t="s">
        <v>1975</v>
      </c>
      <c r="I396" s="620" t="s">
        <v>1330</v>
      </c>
      <c r="J396" s="620" t="s">
        <v>1976</v>
      </c>
      <c r="K396" s="620"/>
      <c r="L396" s="622">
        <v>26.046666666666667</v>
      </c>
      <c r="M396" s="622">
        <v>3</v>
      </c>
      <c r="N396" s="623">
        <v>78.14</v>
      </c>
    </row>
    <row r="397" spans="1:14" ht="14.4" customHeight="1" x14ac:dyDescent="0.3">
      <c r="A397" s="618" t="s">
        <v>563</v>
      </c>
      <c r="B397" s="619" t="s">
        <v>565</v>
      </c>
      <c r="C397" s="620" t="s">
        <v>579</v>
      </c>
      <c r="D397" s="621" t="s">
        <v>580</v>
      </c>
      <c r="E397" s="620" t="s">
        <v>566</v>
      </c>
      <c r="F397" s="621" t="s">
        <v>567</v>
      </c>
      <c r="G397" s="620" t="s">
        <v>821</v>
      </c>
      <c r="H397" s="620" t="s">
        <v>1977</v>
      </c>
      <c r="I397" s="620" t="s">
        <v>1978</v>
      </c>
      <c r="J397" s="620" t="s">
        <v>1979</v>
      </c>
      <c r="K397" s="620" t="s">
        <v>1980</v>
      </c>
      <c r="L397" s="622">
        <v>135.018015667117</v>
      </c>
      <c r="M397" s="622">
        <v>10</v>
      </c>
      <c r="N397" s="623">
        <v>1350.1801566711699</v>
      </c>
    </row>
    <row r="398" spans="1:14" ht="14.4" customHeight="1" x14ac:dyDescent="0.3">
      <c r="A398" s="618" t="s">
        <v>563</v>
      </c>
      <c r="B398" s="619" t="s">
        <v>565</v>
      </c>
      <c r="C398" s="620" t="s">
        <v>579</v>
      </c>
      <c r="D398" s="621" t="s">
        <v>580</v>
      </c>
      <c r="E398" s="620" t="s">
        <v>566</v>
      </c>
      <c r="F398" s="621" t="s">
        <v>567</v>
      </c>
      <c r="G398" s="620" t="s">
        <v>821</v>
      </c>
      <c r="H398" s="620" t="s">
        <v>1981</v>
      </c>
      <c r="I398" s="620" t="s">
        <v>1982</v>
      </c>
      <c r="J398" s="620" t="s">
        <v>1983</v>
      </c>
      <c r="K398" s="620" t="s">
        <v>992</v>
      </c>
      <c r="L398" s="622">
        <v>188.37</v>
      </c>
      <c r="M398" s="622">
        <v>4</v>
      </c>
      <c r="N398" s="623">
        <v>753.48</v>
      </c>
    </row>
    <row r="399" spans="1:14" ht="14.4" customHeight="1" x14ac:dyDescent="0.3">
      <c r="A399" s="618" t="s">
        <v>563</v>
      </c>
      <c r="B399" s="619" t="s">
        <v>565</v>
      </c>
      <c r="C399" s="620" t="s">
        <v>579</v>
      </c>
      <c r="D399" s="621" t="s">
        <v>580</v>
      </c>
      <c r="E399" s="620" t="s">
        <v>566</v>
      </c>
      <c r="F399" s="621" t="s">
        <v>567</v>
      </c>
      <c r="G399" s="620" t="s">
        <v>821</v>
      </c>
      <c r="H399" s="620" t="s">
        <v>1984</v>
      </c>
      <c r="I399" s="620" t="s">
        <v>1330</v>
      </c>
      <c r="J399" s="620" t="s">
        <v>1985</v>
      </c>
      <c r="K399" s="620" t="s">
        <v>1986</v>
      </c>
      <c r="L399" s="622">
        <v>31.65818181818182</v>
      </c>
      <c r="M399" s="622">
        <v>11</v>
      </c>
      <c r="N399" s="623">
        <v>348.24</v>
      </c>
    </row>
    <row r="400" spans="1:14" ht="14.4" customHeight="1" x14ac:dyDescent="0.3">
      <c r="A400" s="618" t="s">
        <v>563</v>
      </c>
      <c r="B400" s="619" t="s">
        <v>565</v>
      </c>
      <c r="C400" s="620" t="s">
        <v>579</v>
      </c>
      <c r="D400" s="621" t="s">
        <v>580</v>
      </c>
      <c r="E400" s="620" t="s">
        <v>566</v>
      </c>
      <c r="F400" s="621" t="s">
        <v>567</v>
      </c>
      <c r="G400" s="620" t="s">
        <v>821</v>
      </c>
      <c r="H400" s="620" t="s">
        <v>1987</v>
      </c>
      <c r="I400" s="620" t="s">
        <v>1988</v>
      </c>
      <c r="J400" s="620" t="s">
        <v>1989</v>
      </c>
      <c r="K400" s="620" t="s">
        <v>1990</v>
      </c>
      <c r="L400" s="622">
        <v>45.92</v>
      </c>
      <c r="M400" s="622">
        <v>1</v>
      </c>
      <c r="N400" s="623">
        <v>45.92</v>
      </c>
    </row>
    <row r="401" spans="1:14" ht="14.4" customHeight="1" x14ac:dyDescent="0.3">
      <c r="A401" s="618" t="s">
        <v>563</v>
      </c>
      <c r="B401" s="619" t="s">
        <v>565</v>
      </c>
      <c r="C401" s="620" t="s">
        <v>579</v>
      </c>
      <c r="D401" s="621" t="s">
        <v>580</v>
      </c>
      <c r="E401" s="620" t="s">
        <v>566</v>
      </c>
      <c r="F401" s="621" t="s">
        <v>567</v>
      </c>
      <c r="G401" s="620" t="s">
        <v>821</v>
      </c>
      <c r="H401" s="620" t="s">
        <v>1991</v>
      </c>
      <c r="I401" s="620" t="s">
        <v>1992</v>
      </c>
      <c r="J401" s="620" t="s">
        <v>1993</v>
      </c>
      <c r="K401" s="620" t="s">
        <v>1994</v>
      </c>
      <c r="L401" s="622">
        <v>189.4318266419306</v>
      </c>
      <c r="M401" s="622">
        <v>3.1550000000000002</v>
      </c>
      <c r="N401" s="623">
        <v>597.65741305529104</v>
      </c>
    </row>
    <row r="402" spans="1:14" ht="14.4" customHeight="1" x14ac:dyDescent="0.3">
      <c r="A402" s="618" t="s">
        <v>563</v>
      </c>
      <c r="B402" s="619" t="s">
        <v>565</v>
      </c>
      <c r="C402" s="620" t="s">
        <v>579</v>
      </c>
      <c r="D402" s="621" t="s">
        <v>580</v>
      </c>
      <c r="E402" s="620" t="s">
        <v>566</v>
      </c>
      <c r="F402" s="621" t="s">
        <v>567</v>
      </c>
      <c r="G402" s="620" t="s">
        <v>821</v>
      </c>
      <c r="H402" s="620" t="s">
        <v>1995</v>
      </c>
      <c r="I402" s="620" t="s">
        <v>1996</v>
      </c>
      <c r="J402" s="620" t="s">
        <v>1993</v>
      </c>
      <c r="K402" s="620" t="s">
        <v>1997</v>
      </c>
      <c r="L402" s="622">
        <v>380.56959999999998</v>
      </c>
      <c r="M402" s="622">
        <v>1.43</v>
      </c>
      <c r="N402" s="623">
        <v>544.21452799999997</v>
      </c>
    </row>
    <row r="403" spans="1:14" ht="14.4" customHeight="1" x14ac:dyDescent="0.3">
      <c r="A403" s="618" t="s">
        <v>563</v>
      </c>
      <c r="B403" s="619" t="s">
        <v>565</v>
      </c>
      <c r="C403" s="620" t="s">
        <v>579</v>
      </c>
      <c r="D403" s="621" t="s">
        <v>580</v>
      </c>
      <c r="E403" s="620" t="s">
        <v>566</v>
      </c>
      <c r="F403" s="621" t="s">
        <v>567</v>
      </c>
      <c r="G403" s="620" t="s">
        <v>821</v>
      </c>
      <c r="H403" s="620" t="s">
        <v>1998</v>
      </c>
      <c r="I403" s="620" t="s">
        <v>1999</v>
      </c>
      <c r="J403" s="620" t="s">
        <v>2000</v>
      </c>
      <c r="K403" s="620" t="s">
        <v>1816</v>
      </c>
      <c r="L403" s="622">
        <v>418.59989630793041</v>
      </c>
      <c r="M403" s="622">
        <v>40.034999900000003</v>
      </c>
      <c r="N403" s="623">
        <v>16758.646806828005</v>
      </c>
    </row>
    <row r="404" spans="1:14" ht="14.4" customHeight="1" x14ac:dyDescent="0.3">
      <c r="A404" s="618" t="s">
        <v>563</v>
      </c>
      <c r="B404" s="619" t="s">
        <v>565</v>
      </c>
      <c r="C404" s="620" t="s">
        <v>579</v>
      </c>
      <c r="D404" s="621" t="s">
        <v>580</v>
      </c>
      <c r="E404" s="620" t="s">
        <v>566</v>
      </c>
      <c r="F404" s="621" t="s">
        <v>567</v>
      </c>
      <c r="G404" s="620" t="s">
        <v>821</v>
      </c>
      <c r="H404" s="620" t="s">
        <v>2001</v>
      </c>
      <c r="I404" s="620" t="s">
        <v>2002</v>
      </c>
      <c r="J404" s="620" t="s">
        <v>2003</v>
      </c>
      <c r="K404" s="620" t="s">
        <v>1820</v>
      </c>
      <c r="L404" s="622">
        <v>925.62382346873869</v>
      </c>
      <c r="M404" s="622">
        <v>48.422751599999998</v>
      </c>
      <c r="N404" s="623">
        <v>44821.252478868984</v>
      </c>
    </row>
    <row r="405" spans="1:14" ht="14.4" customHeight="1" x14ac:dyDescent="0.3">
      <c r="A405" s="618" t="s">
        <v>563</v>
      </c>
      <c r="B405" s="619" t="s">
        <v>565</v>
      </c>
      <c r="C405" s="620" t="s">
        <v>579</v>
      </c>
      <c r="D405" s="621" t="s">
        <v>580</v>
      </c>
      <c r="E405" s="620" t="s">
        <v>566</v>
      </c>
      <c r="F405" s="621" t="s">
        <v>567</v>
      </c>
      <c r="G405" s="620" t="s">
        <v>821</v>
      </c>
      <c r="H405" s="620" t="s">
        <v>2004</v>
      </c>
      <c r="I405" s="620" t="s">
        <v>2005</v>
      </c>
      <c r="J405" s="620" t="s">
        <v>2006</v>
      </c>
      <c r="K405" s="620" t="s">
        <v>2007</v>
      </c>
      <c r="L405" s="622">
        <v>1737.7659919794369</v>
      </c>
      <c r="M405" s="622">
        <v>139.67409479999998</v>
      </c>
      <c r="N405" s="623">
        <v>242720.89190395188</v>
      </c>
    </row>
    <row r="406" spans="1:14" ht="14.4" customHeight="1" x14ac:dyDescent="0.3">
      <c r="A406" s="618" t="s">
        <v>563</v>
      </c>
      <c r="B406" s="619" t="s">
        <v>565</v>
      </c>
      <c r="C406" s="620" t="s">
        <v>579</v>
      </c>
      <c r="D406" s="621" t="s">
        <v>580</v>
      </c>
      <c r="E406" s="620" t="s">
        <v>566</v>
      </c>
      <c r="F406" s="621" t="s">
        <v>567</v>
      </c>
      <c r="G406" s="620" t="s">
        <v>821</v>
      </c>
      <c r="H406" s="620" t="s">
        <v>2008</v>
      </c>
      <c r="I406" s="620" t="s">
        <v>2009</v>
      </c>
      <c r="J406" s="620" t="s">
        <v>2010</v>
      </c>
      <c r="K406" s="620" t="s">
        <v>2011</v>
      </c>
      <c r="L406" s="622">
        <v>144.9</v>
      </c>
      <c r="M406" s="622">
        <v>1</v>
      </c>
      <c r="N406" s="623">
        <v>144.9</v>
      </c>
    </row>
    <row r="407" spans="1:14" ht="14.4" customHeight="1" x14ac:dyDescent="0.3">
      <c r="A407" s="618" t="s">
        <v>563</v>
      </c>
      <c r="B407" s="619" t="s">
        <v>565</v>
      </c>
      <c r="C407" s="620" t="s">
        <v>579</v>
      </c>
      <c r="D407" s="621" t="s">
        <v>580</v>
      </c>
      <c r="E407" s="620" t="s">
        <v>566</v>
      </c>
      <c r="F407" s="621" t="s">
        <v>567</v>
      </c>
      <c r="G407" s="620" t="s">
        <v>821</v>
      </c>
      <c r="H407" s="620" t="s">
        <v>2012</v>
      </c>
      <c r="I407" s="620" t="s">
        <v>2013</v>
      </c>
      <c r="J407" s="620" t="s">
        <v>2014</v>
      </c>
      <c r="K407" s="620" t="s">
        <v>2015</v>
      </c>
      <c r="L407" s="622">
        <v>1390.4399999999998</v>
      </c>
      <c r="M407" s="622">
        <v>3</v>
      </c>
      <c r="N407" s="623">
        <v>4171.32</v>
      </c>
    </row>
    <row r="408" spans="1:14" ht="14.4" customHeight="1" x14ac:dyDescent="0.3">
      <c r="A408" s="618" t="s">
        <v>563</v>
      </c>
      <c r="B408" s="619" t="s">
        <v>565</v>
      </c>
      <c r="C408" s="620" t="s">
        <v>579</v>
      </c>
      <c r="D408" s="621" t="s">
        <v>580</v>
      </c>
      <c r="E408" s="620" t="s">
        <v>566</v>
      </c>
      <c r="F408" s="621" t="s">
        <v>567</v>
      </c>
      <c r="G408" s="620" t="s">
        <v>821</v>
      </c>
      <c r="H408" s="620" t="s">
        <v>2016</v>
      </c>
      <c r="I408" s="620" t="s">
        <v>1330</v>
      </c>
      <c r="J408" s="620" t="s">
        <v>2017</v>
      </c>
      <c r="K408" s="620"/>
      <c r="L408" s="622">
        <v>200.013031306785</v>
      </c>
      <c r="M408" s="622">
        <v>4</v>
      </c>
      <c r="N408" s="623">
        <v>800.05212522713998</v>
      </c>
    </row>
    <row r="409" spans="1:14" ht="14.4" customHeight="1" x14ac:dyDescent="0.3">
      <c r="A409" s="618" t="s">
        <v>563</v>
      </c>
      <c r="B409" s="619" t="s">
        <v>565</v>
      </c>
      <c r="C409" s="620" t="s">
        <v>579</v>
      </c>
      <c r="D409" s="621" t="s">
        <v>580</v>
      </c>
      <c r="E409" s="620" t="s">
        <v>566</v>
      </c>
      <c r="F409" s="621" t="s">
        <v>567</v>
      </c>
      <c r="G409" s="620" t="s">
        <v>821</v>
      </c>
      <c r="H409" s="620" t="s">
        <v>2018</v>
      </c>
      <c r="I409" s="620" t="s">
        <v>2019</v>
      </c>
      <c r="J409" s="620" t="s">
        <v>2020</v>
      </c>
      <c r="K409" s="620" t="s">
        <v>2021</v>
      </c>
      <c r="L409" s="622">
        <v>4128.3499999999995</v>
      </c>
      <c r="M409" s="622">
        <v>0.60000000000000009</v>
      </c>
      <c r="N409" s="623">
        <v>2477.0100000000002</v>
      </c>
    </row>
    <row r="410" spans="1:14" ht="14.4" customHeight="1" x14ac:dyDescent="0.3">
      <c r="A410" s="618" t="s">
        <v>563</v>
      </c>
      <c r="B410" s="619" t="s">
        <v>565</v>
      </c>
      <c r="C410" s="620" t="s">
        <v>579</v>
      </c>
      <c r="D410" s="621" t="s">
        <v>580</v>
      </c>
      <c r="E410" s="620" t="s">
        <v>566</v>
      </c>
      <c r="F410" s="621" t="s">
        <v>567</v>
      </c>
      <c r="G410" s="620" t="s">
        <v>821</v>
      </c>
      <c r="H410" s="620" t="s">
        <v>2022</v>
      </c>
      <c r="I410" s="620" t="s">
        <v>2023</v>
      </c>
      <c r="J410" s="620" t="s">
        <v>2024</v>
      </c>
      <c r="K410" s="620" t="s">
        <v>2025</v>
      </c>
      <c r="L410" s="622">
        <v>30.42</v>
      </c>
      <c r="M410" s="622">
        <v>1</v>
      </c>
      <c r="N410" s="623">
        <v>30.42</v>
      </c>
    </row>
    <row r="411" spans="1:14" ht="14.4" customHeight="1" x14ac:dyDescent="0.3">
      <c r="A411" s="618" t="s">
        <v>563</v>
      </c>
      <c r="B411" s="619" t="s">
        <v>565</v>
      </c>
      <c r="C411" s="620" t="s">
        <v>579</v>
      </c>
      <c r="D411" s="621" t="s">
        <v>580</v>
      </c>
      <c r="E411" s="620" t="s">
        <v>566</v>
      </c>
      <c r="F411" s="621" t="s">
        <v>567</v>
      </c>
      <c r="G411" s="620" t="s">
        <v>821</v>
      </c>
      <c r="H411" s="620" t="s">
        <v>2026</v>
      </c>
      <c r="I411" s="620" t="s">
        <v>2026</v>
      </c>
      <c r="J411" s="620" t="s">
        <v>2020</v>
      </c>
      <c r="K411" s="620" t="s">
        <v>2027</v>
      </c>
      <c r="L411" s="622">
        <v>4128.3500492632884</v>
      </c>
      <c r="M411" s="622">
        <v>2.3145680999999998</v>
      </c>
      <c r="N411" s="623">
        <v>9555.3473296582342</v>
      </c>
    </row>
    <row r="412" spans="1:14" ht="14.4" customHeight="1" x14ac:dyDescent="0.3">
      <c r="A412" s="618" t="s">
        <v>563</v>
      </c>
      <c r="B412" s="619" t="s">
        <v>565</v>
      </c>
      <c r="C412" s="620" t="s">
        <v>579</v>
      </c>
      <c r="D412" s="621" t="s">
        <v>580</v>
      </c>
      <c r="E412" s="620" t="s">
        <v>566</v>
      </c>
      <c r="F412" s="621" t="s">
        <v>567</v>
      </c>
      <c r="G412" s="620" t="s">
        <v>821</v>
      </c>
      <c r="H412" s="620" t="s">
        <v>2028</v>
      </c>
      <c r="I412" s="620" t="s">
        <v>1330</v>
      </c>
      <c r="J412" s="620" t="s">
        <v>2029</v>
      </c>
      <c r="K412" s="620" t="s">
        <v>2030</v>
      </c>
      <c r="L412" s="622">
        <v>30.190022138564352</v>
      </c>
      <c r="M412" s="622">
        <v>4</v>
      </c>
      <c r="N412" s="623">
        <v>120.76008855425741</v>
      </c>
    </row>
    <row r="413" spans="1:14" ht="14.4" customHeight="1" x14ac:dyDescent="0.3">
      <c r="A413" s="618" t="s">
        <v>563</v>
      </c>
      <c r="B413" s="619" t="s">
        <v>565</v>
      </c>
      <c r="C413" s="620" t="s">
        <v>579</v>
      </c>
      <c r="D413" s="621" t="s">
        <v>580</v>
      </c>
      <c r="E413" s="620" t="s">
        <v>566</v>
      </c>
      <c r="F413" s="621" t="s">
        <v>567</v>
      </c>
      <c r="G413" s="620" t="s">
        <v>821</v>
      </c>
      <c r="H413" s="620" t="s">
        <v>2031</v>
      </c>
      <c r="I413" s="620" t="s">
        <v>2032</v>
      </c>
      <c r="J413" s="620" t="s">
        <v>979</v>
      </c>
      <c r="K413" s="620" t="s">
        <v>2033</v>
      </c>
      <c r="L413" s="622">
        <v>136.09045608996999</v>
      </c>
      <c r="M413" s="622">
        <v>1</v>
      </c>
      <c r="N413" s="623">
        <v>136.09045608996999</v>
      </c>
    </row>
    <row r="414" spans="1:14" ht="14.4" customHeight="1" x14ac:dyDescent="0.3">
      <c r="A414" s="618" t="s">
        <v>563</v>
      </c>
      <c r="B414" s="619" t="s">
        <v>565</v>
      </c>
      <c r="C414" s="620" t="s">
        <v>579</v>
      </c>
      <c r="D414" s="621" t="s">
        <v>580</v>
      </c>
      <c r="E414" s="620" t="s">
        <v>566</v>
      </c>
      <c r="F414" s="621" t="s">
        <v>567</v>
      </c>
      <c r="G414" s="620" t="s">
        <v>821</v>
      </c>
      <c r="H414" s="620" t="s">
        <v>2034</v>
      </c>
      <c r="I414" s="620" t="s">
        <v>2035</v>
      </c>
      <c r="J414" s="620" t="s">
        <v>2036</v>
      </c>
      <c r="K414" s="620" t="s">
        <v>2037</v>
      </c>
      <c r="L414" s="622">
        <v>79.739999999999995</v>
      </c>
      <c r="M414" s="622">
        <v>1</v>
      </c>
      <c r="N414" s="623">
        <v>79.739999999999995</v>
      </c>
    </row>
    <row r="415" spans="1:14" ht="14.4" customHeight="1" x14ac:dyDescent="0.3">
      <c r="A415" s="618" t="s">
        <v>563</v>
      </c>
      <c r="B415" s="619" t="s">
        <v>565</v>
      </c>
      <c r="C415" s="620" t="s">
        <v>579</v>
      </c>
      <c r="D415" s="621" t="s">
        <v>580</v>
      </c>
      <c r="E415" s="620" t="s">
        <v>566</v>
      </c>
      <c r="F415" s="621" t="s">
        <v>567</v>
      </c>
      <c r="G415" s="620" t="s">
        <v>821</v>
      </c>
      <c r="H415" s="620" t="s">
        <v>2038</v>
      </c>
      <c r="I415" s="620" t="s">
        <v>2039</v>
      </c>
      <c r="J415" s="620" t="s">
        <v>2040</v>
      </c>
      <c r="K415" s="620" t="s">
        <v>2041</v>
      </c>
      <c r="L415" s="622">
        <v>4426.4787097537701</v>
      </c>
      <c r="M415" s="622">
        <v>1</v>
      </c>
      <c r="N415" s="623">
        <v>4426.4787097537701</v>
      </c>
    </row>
    <row r="416" spans="1:14" ht="14.4" customHeight="1" x14ac:dyDescent="0.3">
      <c r="A416" s="618" t="s">
        <v>563</v>
      </c>
      <c r="B416" s="619" t="s">
        <v>565</v>
      </c>
      <c r="C416" s="620" t="s">
        <v>579</v>
      </c>
      <c r="D416" s="621" t="s">
        <v>580</v>
      </c>
      <c r="E416" s="620" t="s">
        <v>566</v>
      </c>
      <c r="F416" s="621" t="s">
        <v>567</v>
      </c>
      <c r="G416" s="620" t="s">
        <v>821</v>
      </c>
      <c r="H416" s="620" t="s">
        <v>2042</v>
      </c>
      <c r="I416" s="620" t="s">
        <v>2043</v>
      </c>
      <c r="J416" s="620" t="s">
        <v>2044</v>
      </c>
      <c r="K416" s="620" t="s">
        <v>2045</v>
      </c>
      <c r="L416" s="622">
        <v>302.82006500149703</v>
      </c>
      <c r="M416" s="622">
        <v>1</v>
      </c>
      <c r="N416" s="623">
        <v>302.82006500149703</v>
      </c>
    </row>
    <row r="417" spans="1:14" ht="14.4" customHeight="1" x14ac:dyDescent="0.3">
      <c r="A417" s="618" t="s">
        <v>563</v>
      </c>
      <c r="B417" s="619" t="s">
        <v>565</v>
      </c>
      <c r="C417" s="620" t="s">
        <v>579</v>
      </c>
      <c r="D417" s="621" t="s">
        <v>580</v>
      </c>
      <c r="E417" s="620" t="s">
        <v>566</v>
      </c>
      <c r="F417" s="621" t="s">
        <v>567</v>
      </c>
      <c r="G417" s="620" t="s">
        <v>821</v>
      </c>
      <c r="H417" s="620" t="s">
        <v>2046</v>
      </c>
      <c r="I417" s="620" t="s">
        <v>2047</v>
      </c>
      <c r="J417" s="620" t="s">
        <v>2048</v>
      </c>
      <c r="K417" s="620" t="s">
        <v>2049</v>
      </c>
      <c r="L417" s="622">
        <v>982.37592578165504</v>
      </c>
      <c r="M417" s="622">
        <v>1</v>
      </c>
      <c r="N417" s="623">
        <v>982.37592578165504</v>
      </c>
    </row>
    <row r="418" spans="1:14" ht="14.4" customHeight="1" x14ac:dyDescent="0.3">
      <c r="A418" s="618" t="s">
        <v>563</v>
      </c>
      <c r="B418" s="619" t="s">
        <v>565</v>
      </c>
      <c r="C418" s="620" t="s">
        <v>579</v>
      </c>
      <c r="D418" s="621" t="s">
        <v>580</v>
      </c>
      <c r="E418" s="620" t="s">
        <v>566</v>
      </c>
      <c r="F418" s="621" t="s">
        <v>567</v>
      </c>
      <c r="G418" s="620" t="s">
        <v>821</v>
      </c>
      <c r="H418" s="620" t="s">
        <v>2050</v>
      </c>
      <c r="I418" s="620" t="s">
        <v>1330</v>
      </c>
      <c r="J418" s="620" t="s">
        <v>2051</v>
      </c>
      <c r="K418" s="620"/>
      <c r="L418" s="622">
        <v>88.939720122252794</v>
      </c>
      <c r="M418" s="622">
        <v>2</v>
      </c>
      <c r="N418" s="623">
        <v>177.87944024450559</v>
      </c>
    </row>
    <row r="419" spans="1:14" ht="14.4" customHeight="1" x14ac:dyDescent="0.3">
      <c r="A419" s="618" t="s">
        <v>563</v>
      </c>
      <c r="B419" s="619" t="s">
        <v>565</v>
      </c>
      <c r="C419" s="620" t="s">
        <v>579</v>
      </c>
      <c r="D419" s="621" t="s">
        <v>580</v>
      </c>
      <c r="E419" s="620" t="s">
        <v>566</v>
      </c>
      <c r="F419" s="621" t="s">
        <v>567</v>
      </c>
      <c r="G419" s="620" t="s">
        <v>821</v>
      </c>
      <c r="H419" s="620" t="s">
        <v>2052</v>
      </c>
      <c r="I419" s="620" t="s">
        <v>2053</v>
      </c>
      <c r="J419" s="620" t="s">
        <v>2054</v>
      </c>
      <c r="K419" s="620" t="s">
        <v>2055</v>
      </c>
      <c r="L419" s="622">
        <v>519.80522379103127</v>
      </c>
      <c r="M419" s="622">
        <v>3</v>
      </c>
      <c r="N419" s="623">
        <v>1559.4156713730938</v>
      </c>
    </row>
    <row r="420" spans="1:14" ht="14.4" customHeight="1" x14ac:dyDescent="0.3">
      <c r="A420" s="618" t="s">
        <v>563</v>
      </c>
      <c r="B420" s="619" t="s">
        <v>565</v>
      </c>
      <c r="C420" s="620" t="s">
        <v>579</v>
      </c>
      <c r="D420" s="621" t="s">
        <v>580</v>
      </c>
      <c r="E420" s="620" t="s">
        <v>566</v>
      </c>
      <c r="F420" s="621" t="s">
        <v>567</v>
      </c>
      <c r="G420" s="620" t="s">
        <v>821</v>
      </c>
      <c r="H420" s="620" t="s">
        <v>2056</v>
      </c>
      <c r="I420" s="620" t="s">
        <v>2057</v>
      </c>
      <c r="J420" s="620" t="s">
        <v>2058</v>
      </c>
      <c r="K420" s="620" t="s">
        <v>2059</v>
      </c>
      <c r="L420" s="622">
        <v>2360.4883986382551</v>
      </c>
      <c r="M420" s="622">
        <v>11</v>
      </c>
      <c r="N420" s="623">
        <v>25965.372385020804</v>
      </c>
    </row>
    <row r="421" spans="1:14" ht="14.4" customHeight="1" x14ac:dyDescent="0.3">
      <c r="A421" s="618" t="s">
        <v>563</v>
      </c>
      <c r="B421" s="619" t="s">
        <v>565</v>
      </c>
      <c r="C421" s="620" t="s">
        <v>579</v>
      </c>
      <c r="D421" s="621" t="s">
        <v>580</v>
      </c>
      <c r="E421" s="620" t="s">
        <v>566</v>
      </c>
      <c r="F421" s="621" t="s">
        <v>567</v>
      </c>
      <c r="G421" s="620" t="s">
        <v>821</v>
      </c>
      <c r="H421" s="620" t="s">
        <v>2060</v>
      </c>
      <c r="I421" s="620" t="s">
        <v>2061</v>
      </c>
      <c r="J421" s="620" t="s">
        <v>2062</v>
      </c>
      <c r="K421" s="620" t="s">
        <v>2063</v>
      </c>
      <c r="L421" s="622">
        <v>13.14</v>
      </c>
      <c r="M421" s="622">
        <v>1</v>
      </c>
      <c r="N421" s="623">
        <v>13.14</v>
      </c>
    </row>
    <row r="422" spans="1:14" ht="14.4" customHeight="1" x14ac:dyDescent="0.3">
      <c r="A422" s="618" t="s">
        <v>563</v>
      </c>
      <c r="B422" s="619" t="s">
        <v>565</v>
      </c>
      <c r="C422" s="620" t="s">
        <v>579</v>
      </c>
      <c r="D422" s="621" t="s">
        <v>580</v>
      </c>
      <c r="E422" s="620" t="s">
        <v>566</v>
      </c>
      <c r="F422" s="621" t="s">
        <v>567</v>
      </c>
      <c r="G422" s="620" t="s">
        <v>821</v>
      </c>
      <c r="H422" s="620" t="s">
        <v>2064</v>
      </c>
      <c r="I422" s="620" t="s">
        <v>2065</v>
      </c>
      <c r="J422" s="620" t="s">
        <v>2066</v>
      </c>
      <c r="K422" s="620" t="s">
        <v>2067</v>
      </c>
      <c r="L422" s="622">
        <v>41.56</v>
      </c>
      <c r="M422" s="622">
        <v>1</v>
      </c>
      <c r="N422" s="623">
        <v>41.56</v>
      </c>
    </row>
    <row r="423" spans="1:14" ht="14.4" customHeight="1" x14ac:dyDescent="0.3">
      <c r="A423" s="618" t="s">
        <v>563</v>
      </c>
      <c r="B423" s="619" t="s">
        <v>565</v>
      </c>
      <c r="C423" s="620" t="s">
        <v>579</v>
      </c>
      <c r="D423" s="621" t="s">
        <v>580</v>
      </c>
      <c r="E423" s="620" t="s">
        <v>566</v>
      </c>
      <c r="F423" s="621" t="s">
        <v>567</v>
      </c>
      <c r="G423" s="620" t="s">
        <v>821</v>
      </c>
      <c r="H423" s="620" t="s">
        <v>2068</v>
      </c>
      <c r="I423" s="620" t="s">
        <v>2069</v>
      </c>
      <c r="J423" s="620" t="s">
        <v>1289</v>
      </c>
      <c r="K423" s="620" t="s">
        <v>653</v>
      </c>
      <c r="L423" s="622">
        <v>98.7</v>
      </c>
      <c r="M423" s="622">
        <v>1</v>
      </c>
      <c r="N423" s="623">
        <v>98.7</v>
      </c>
    </row>
    <row r="424" spans="1:14" ht="14.4" customHeight="1" x14ac:dyDescent="0.3">
      <c r="A424" s="618" t="s">
        <v>563</v>
      </c>
      <c r="B424" s="619" t="s">
        <v>565</v>
      </c>
      <c r="C424" s="620" t="s">
        <v>579</v>
      </c>
      <c r="D424" s="621" t="s">
        <v>580</v>
      </c>
      <c r="E424" s="620" t="s">
        <v>566</v>
      </c>
      <c r="F424" s="621" t="s">
        <v>567</v>
      </c>
      <c r="G424" s="620" t="s">
        <v>821</v>
      </c>
      <c r="H424" s="620" t="s">
        <v>2070</v>
      </c>
      <c r="I424" s="620" t="s">
        <v>2071</v>
      </c>
      <c r="J424" s="620" t="s">
        <v>2072</v>
      </c>
      <c r="K424" s="620" t="s">
        <v>2073</v>
      </c>
      <c r="L424" s="622">
        <v>431.34333333333331</v>
      </c>
      <c r="M424" s="622">
        <v>6</v>
      </c>
      <c r="N424" s="623">
        <v>2588.06</v>
      </c>
    </row>
    <row r="425" spans="1:14" ht="14.4" customHeight="1" x14ac:dyDescent="0.3">
      <c r="A425" s="618" t="s">
        <v>563</v>
      </c>
      <c r="B425" s="619" t="s">
        <v>565</v>
      </c>
      <c r="C425" s="620" t="s">
        <v>579</v>
      </c>
      <c r="D425" s="621" t="s">
        <v>580</v>
      </c>
      <c r="E425" s="620" t="s">
        <v>566</v>
      </c>
      <c r="F425" s="621" t="s">
        <v>567</v>
      </c>
      <c r="G425" s="620" t="s">
        <v>821</v>
      </c>
      <c r="H425" s="620" t="s">
        <v>2074</v>
      </c>
      <c r="I425" s="620" t="s">
        <v>2074</v>
      </c>
      <c r="J425" s="620" t="s">
        <v>2075</v>
      </c>
      <c r="K425" s="620" t="s">
        <v>1363</v>
      </c>
      <c r="L425" s="622">
        <v>100.88</v>
      </c>
      <c r="M425" s="622">
        <v>1</v>
      </c>
      <c r="N425" s="623">
        <v>100.88</v>
      </c>
    </row>
    <row r="426" spans="1:14" ht="14.4" customHeight="1" x14ac:dyDescent="0.3">
      <c r="A426" s="618" t="s">
        <v>563</v>
      </c>
      <c r="B426" s="619" t="s">
        <v>565</v>
      </c>
      <c r="C426" s="620" t="s">
        <v>579</v>
      </c>
      <c r="D426" s="621" t="s">
        <v>580</v>
      </c>
      <c r="E426" s="620" t="s">
        <v>566</v>
      </c>
      <c r="F426" s="621" t="s">
        <v>567</v>
      </c>
      <c r="G426" s="620" t="s">
        <v>821</v>
      </c>
      <c r="H426" s="620" t="s">
        <v>2076</v>
      </c>
      <c r="I426" s="620" t="s">
        <v>2077</v>
      </c>
      <c r="J426" s="620" t="s">
        <v>2078</v>
      </c>
      <c r="K426" s="620" t="s">
        <v>1912</v>
      </c>
      <c r="L426" s="622">
        <v>36.43</v>
      </c>
      <c r="M426" s="622">
        <v>1</v>
      </c>
      <c r="N426" s="623">
        <v>36.43</v>
      </c>
    </row>
    <row r="427" spans="1:14" ht="14.4" customHeight="1" x14ac:dyDescent="0.3">
      <c r="A427" s="618" t="s">
        <v>563</v>
      </c>
      <c r="B427" s="619" t="s">
        <v>565</v>
      </c>
      <c r="C427" s="620" t="s">
        <v>579</v>
      </c>
      <c r="D427" s="621" t="s">
        <v>580</v>
      </c>
      <c r="E427" s="620" t="s">
        <v>566</v>
      </c>
      <c r="F427" s="621" t="s">
        <v>567</v>
      </c>
      <c r="G427" s="620" t="s">
        <v>821</v>
      </c>
      <c r="H427" s="620" t="s">
        <v>2079</v>
      </c>
      <c r="I427" s="620" t="s">
        <v>2080</v>
      </c>
      <c r="J427" s="620" t="s">
        <v>2081</v>
      </c>
      <c r="K427" s="620" t="s">
        <v>2082</v>
      </c>
      <c r="L427" s="622">
        <v>641.71757900184116</v>
      </c>
      <c r="M427" s="622">
        <v>8</v>
      </c>
      <c r="N427" s="623">
        <v>5133.7406320147293</v>
      </c>
    </row>
    <row r="428" spans="1:14" ht="14.4" customHeight="1" x14ac:dyDescent="0.3">
      <c r="A428" s="618" t="s">
        <v>563</v>
      </c>
      <c r="B428" s="619" t="s">
        <v>565</v>
      </c>
      <c r="C428" s="620" t="s">
        <v>579</v>
      </c>
      <c r="D428" s="621" t="s">
        <v>580</v>
      </c>
      <c r="E428" s="620" t="s">
        <v>566</v>
      </c>
      <c r="F428" s="621" t="s">
        <v>567</v>
      </c>
      <c r="G428" s="620" t="s">
        <v>821</v>
      </c>
      <c r="H428" s="620" t="s">
        <v>2083</v>
      </c>
      <c r="I428" s="620" t="s">
        <v>2084</v>
      </c>
      <c r="J428" s="620" t="s">
        <v>2085</v>
      </c>
      <c r="K428" s="620" t="s">
        <v>2086</v>
      </c>
      <c r="L428" s="622">
        <v>75.540000000000006</v>
      </c>
      <c r="M428" s="622">
        <v>1</v>
      </c>
      <c r="N428" s="623">
        <v>75.540000000000006</v>
      </c>
    </row>
    <row r="429" spans="1:14" ht="14.4" customHeight="1" x14ac:dyDescent="0.3">
      <c r="A429" s="618" t="s">
        <v>563</v>
      </c>
      <c r="B429" s="619" t="s">
        <v>565</v>
      </c>
      <c r="C429" s="620" t="s">
        <v>579</v>
      </c>
      <c r="D429" s="621" t="s">
        <v>580</v>
      </c>
      <c r="E429" s="620" t="s">
        <v>566</v>
      </c>
      <c r="F429" s="621" t="s">
        <v>567</v>
      </c>
      <c r="G429" s="620" t="s">
        <v>821</v>
      </c>
      <c r="H429" s="620" t="s">
        <v>2087</v>
      </c>
      <c r="I429" s="620" t="s">
        <v>2088</v>
      </c>
      <c r="J429" s="620" t="s">
        <v>2089</v>
      </c>
      <c r="K429" s="620" t="s">
        <v>2090</v>
      </c>
      <c r="L429" s="622">
        <v>1235.24759090776</v>
      </c>
      <c r="M429" s="622">
        <v>1</v>
      </c>
      <c r="N429" s="623">
        <v>1235.24759090776</v>
      </c>
    </row>
    <row r="430" spans="1:14" ht="14.4" customHeight="1" x14ac:dyDescent="0.3">
      <c r="A430" s="618" t="s">
        <v>563</v>
      </c>
      <c r="B430" s="619" t="s">
        <v>565</v>
      </c>
      <c r="C430" s="620" t="s">
        <v>579</v>
      </c>
      <c r="D430" s="621" t="s">
        <v>580</v>
      </c>
      <c r="E430" s="620" t="s">
        <v>566</v>
      </c>
      <c r="F430" s="621" t="s">
        <v>567</v>
      </c>
      <c r="G430" s="620" t="s">
        <v>821</v>
      </c>
      <c r="H430" s="620" t="s">
        <v>2091</v>
      </c>
      <c r="I430" s="620" t="s">
        <v>2092</v>
      </c>
      <c r="J430" s="620" t="s">
        <v>2093</v>
      </c>
      <c r="K430" s="620" t="s">
        <v>2094</v>
      </c>
      <c r="L430" s="622">
        <v>23333.5</v>
      </c>
      <c r="M430" s="622">
        <v>5</v>
      </c>
      <c r="N430" s="623">
        <v>116667.5</v>
      </c>
    </row>
    <row r="431" spans="1:14" ht="14.4" customHeight="1" x14ac:dyDescent="0.3">
      <c r="A431" s="618" t="s">
        <v>563</v>
      </c>
      <c r="B431" s="619" t="s">
        <v>565</v>
      </c>
      <c r="C431" s="620" t="s">
        <v>579</v>
      </c>
      <c r="D431" s="621" t="s">
        <v>580</v>
      </c>
      <c r="E431" s="620" t="s">
        <v>566</v>
      </c>
      <c r="F431" s="621" t="s">
        <v>567</v>
      </c>
      <c r="G431" s="620" t="s">
        <v>821</v>
      </c>
      <c r="H431" s="620" t="s">
        <v>2095</v>
      </c>
      <c r="I431" s="620" t="s">
        <v>2096</v>
      </c>
      <c r="J431" s="620" t="s">
        <v>2097</v>
      </c>
      <c r="K431" s="620" t="s">
        <v>2098</v>
      </c>
      <c r="L431" s="622">
        <v>1502.315020955177</v>
      </c>
      <c r="M431" s="622">
        <v>163</v>
      </c>
      <c r="N431" s="623">
        <v>244877.34841569385</v>
      </c>
    </row>
    <row r="432" spans="1:14" ht="14.4" customHeight="1" x14ac:dyDescent="0.3">
      <c r="A432" s="618" t="s">
        <v>563</v>
      </c>
      <c r="B432" s="619" t="s">
        <v>565</v>
      </c>
      <c r="C432" s="620" t="s">
        <v>579</v>
      </c>
      <c r="D432" s="621" t="s">
        <v>580</v>
      </c>
      <c r="E432" s="620" t="s">
        <v>566</v>
      </c>
      <c r="F432" s="621" t="s">
        <v>567</v>
      </c>
      <c r="G432" s="620" t="s">
        <v>821</v>
      </c>
      <c r="H432" s="620" t="s">
        <v>2099</v>
      </c>
      <c r="I432" s="620" t="s">
        <v>2100</v>
      </c>
      <c r="J432" s="620" t="s">
        <v>2101</v>
      </c>
      <c r="K432" s="620" t="s">
        <v>2102</v>
      </c>
      <c r="L432" s="622">
        <v>2000.2398539489668</v>
      </c>
      <c r="M432" s="622">
        <v>3</v>
      </c>
      <c r="N432" s="623">
        <v>6000.7195618469004</v>
      </c>
    </row>
    <row r="433" spans="1:14" ht="14.4" customHeight="1" x14ac:dyDescent="0.3">
      <c r="A433" s="618" t="s">
        <v>563</v>
      </c>
      <c r="B433" s="619" t="s">
        <v>565</v>
      </c>
      <c r="C433" s="620" t="s">
        <v>579</v>
      </c>
      <c r="D433" s="621" t="s">
        <v>580</v>
      </c>
      <c r="E433" s="620" t="s">
        <v>566</v>
      </c>
      <c r="F433" s="621" t="s">
        <v>567</v>
      </c>
      <c r="G433" s="620" t="s">
        <v>821</v>
      </c>
      <c r="H433" s="620" t="s">
        <v>2103</v>
      </c>
      <c r="I433" s="620" t="s">
        <v>2104</v>
      </c>
      <c r="J433" s="620" t="s">
        <v>2105</v>
      </c>
      <c r="K433" s="620" t="s">
        <v>2106</v>
      </c>
      <c r="L433" s="622">
        <v>744.48000000000013</v>
      </c>
      <c r="M433" s="622">
        <v>10</v>
      </c>
      <c r="N433" s="623">
        <v>7444.8000000000011</v>
      </c>
    </row>
    <row r="434" spans="1:14" ht="14.4" customHeight="1" x14ac:dyDescent="0.3">
      <c r="A434" s="618" t="s">
        <v>563</v>
      </c>
      <c r="B434" s="619" t="s">
        <v>565</v>
      </c>
      <c r="C434" s="620" t="s">
        <v>579</v>
      </c>
      <c r="D434" s="621" t="s">
        <v>580</v>
      </c>
      <c r="E434" s="620" t="s">
        <v>566</v>
      </c>
      <c r="F434" s="621" t="s">
        <v>567</v>
      </c>
      <c r="G434" s="620" t="s">
        <v>821</v>
      </c>
      <c r="H434" s="620" t="s">
        <v>2107</v>
      </c>
      <c r="I434" s="620" t="s">
        <v>2108</v>
      </c>
      <c r="J434" s="620" t="s">
        <v>2109</v>
      </c>
      <c r="K434" s="620" t="s">
        <v>1972</v>
      </c>
      <c r="L434" s="622">
        <v>34.25</v>
      </c>
      <c r="M434" s="622">
        <v>1</v>
      </c>
      <c r="N434" s="623">
        <v>34.25</v>
      </c>
    </row>
    <row r="435" spans="1:14" ht="14.4" customHeight="1" x14ac:dyDescent="0.3">
      <c r="A435" s="618" t="s">
        <v>563</v>
      </c>
      <c r="B435" s="619" t="s">
        <v>565</v>
      </c>
      <c r="C435" s="620" t="s">
        <v>579</v>
      </c>
      <c r="D435" s="621" t="s">
        <v>580</v>
      </c>
      <c r="E435" s="620" t="s">
        <v>566</v>
      </c>
      <c r="F435" s="621" t="s">
        <v>567</v>
      </c>
      <c r="G435" s="620" t="s">
        <v>821</v>
      </c>
      <c r="H435" s="620" t="s">
        <v>2110</v>
      </c>
      <c r="I435" s="620" t="s">
        <v>2111</v>
      </c>
      <c r="J435" s="620" t="s">
        <v>2112</v>
      </c>
      <c r="K435" s="620" t="s">
        <v>2113</v>
      </c>
      <c r="L435" s="622">
        <v>28.76</v>
      </c>
      <c r="M435" s="622">
        <v>3</v>
      </c>
      <c r="N435" s="623">
        <v>86.28</v>
      </c>
    </row>
    <row r="436" spans="1:14" ht="14.4" customHeight="1" x14ac:dyDescent="0.3">
      <c r="A436" s="618" t="s">
        <v>563</v>
      </c>
      <c r="B436" s="619" t="s">
        <v>565</v>
      </c>
      <c r="C436" s="620" t="s">
        <v>579</v>
      </c>
      <c r="D436" s="621" t="s">
        <v>580</v>
      </c>
      <c r="E436" s="620" t="s">
        <v>566</v>
      </c>
      <c r="F436" s="621" t="s">
        <v>567</v>
      </c>
      <c r="G436" s="620" t="s">
        <v>821</v>
      </c>
      <c r="H436" s="620" t="s">
        <v>2114</v>
      </c>
      <c r="I436" s="620" t="s">
        <v>2115</v>
      </c>
      <c r="J436" s="620" t="s">
        <v>2116</v>
      </c>
      <c r="K436" s="620" t="s">
        <v>2117</v>
      </c>
      <c r="L436" s="622">
        <v>172.71</v>
      </c>
      <c r="M436" s="622">
        <v>3</v>
      </c>
      <c r="N436" s="623">
        <v>518.13</v>
      </c>
    </row>
    <row r="437" spans="1:14" ht="14.4" customHeight="1" x14ac:dyDescent="0.3">
      <c r="A437" s="618" t="s">
        <v>563</v>
      </c>
      <c r="B437" s="619" t="s">
        <v>565</v>
      </c>
      <c r="C437" s="620" t="s">
        <v>579</v>
      </c>
      <c r="D437" s="621" t="s">
        <v>580</v>
      </c>
      <c r="E437" s="620" t="s">
        <v>566</v>
      </c>
      <c r="F437" s="621" t="s">
        <v>567</v>
      </c>
      <c r="G437" s="620" t="s">
        <v>821</v>
      </c>
      <c r="H437" s="620" t="s">
        <v>2118</v>
      </c>
      <c r="I437" s="620" t="s">
        <v>2119</v>
      </c>
      <c r="J437" s="620" t="s">
        <v>2120</v>
      </c>
      <c r="K437" s="620" t="s">
        <v>2121</v>
      </c>
      <c r="L437" s="622">
        <v>2490.09016030155</v>
      </c>
      <c r="M437" s="622">
        <v>30</v>
      </c>
      <c r="N437" s="623">
        <v>74702.704809046496</v>
      </c>
    </row>
    <row r="438" spans="1:14" ht="14.4" customHeight="1" x14ac:dyDescent="0.3">
      <c r="A438" s="618" t="s">
        <v>563</v>
      </c>
      <c r="B438" s="619" t="s">
        <v>565</v>
      </c>
      <c r="C438" s="620" t="s">
        <v>579</v>
      </c>
      <c r="D438" s="621" t="s">
        <v>580</v>
      </c>
      <c r="E438" s="620" t="s">
        <v>566</v>
      </c>
      <c r="F438" s="621" t="s">
        <v>567</v>
      </c>
      <c r="G438" s="620" t="s">
        <v>821</v>
      </c>
      <c r="H438" s="620" t="s">
        <v>2122</v>
      </c>
      <c r="I438" s="620" t="s">
        <v>2123</v>
      </c>
      <c r="J438" s="620" t="s">
        <v>2124</v>
      </c>
      <c r="K438" s="620" t="s">
        <v>2125</v>
      </c>
      <c r="L438" s="622">
        <v>29.119984760802801</v>
      </c>
      <c r="M438" s="622">
        <v>1</v>
      </c>
      <c r="N438" s="623">
        <v>29.119984760802801</v>
      </c>
    </row>
    <row r="439" spans="1:14" ht="14.4" customHeight="1" x14ac:dyDescent="0.3">
      <c r="A439" s="618" t="s">
        <v>563</v>
      </c>
      <c r="B439" s="619" t="s">
        <v>565</v>
      </c>
      <c r="C439" s="620" t="s">
        <v>579</v>
      </c>
      <c r="D439" s="621" t="s">
        <v>580</v>
      </c>
      <c r="E439" s="620" t="s">
        <v>566</v>
      </c>
      <c r="F439" s="621" t="s">
        <v>567</v>
      </c>
      <c r="G439" s="620" t="s">
        <v>821</v>
      </c>
      <c r="H439" s="620" t="s">
        <v>2126</v>
      </c>
      <c r="I439" s="620" t="s">
        <v>2126</v>
      </c>
      <c r="J439" s="620" t="s">
        <v>2127</v>
      </c>
      <c r="K439" s="620" t="s">
        <v>2128</v>
      </c>
      <c r="L439" s="622">
        <v>415.36</v>
      </c>
      <c r="M439" s="622">
        <v>1</v>
      </c>
      <c r="N439" s="623">
        <v>415.36</v>
      </c>
    </row>
    <row r="440" spans="1:14" ht="14.4" customHeight="1" x14ac:dyDescent="0.3">
      <c r="A440" s="618" t="s">
        <v>563</v>
      </c>
      <c r="B440" s="619" t="s">
        <v>565</v>
      </c>
      <c r="C440" s="620" t="s">
        <v>579</v>
      </c>
      <c r="D440" s="621" t="s">
        <v>580</v>
      </c>
      <c r="E440" s="620" t="s">
        <v>566</v>
      </c>
      <c r="F440" s="621" t="s">
        <v>567</v>
      </c>
      <c r="G440" s="620" t="s">
        <v>821</v>
      </c>
      <c r="H440" s="620" t="s">
        <v>2129</v>
      </c>
      <c r="I440" s="620" t="s">
        <v>2130</v>
      </c>
      <c r="J440" s="620" t="s">
        <v>829</v>
      </c>
      <c r="K440" s="620" t="s">
        <v>2131</v>
      </c>
      <c r="L440" s="622">
        <v>31.774654824274101</v>
      </c>
      <c r="M440" s="622">
        <v>1</v>
      </c>
      <c r="N440" s="623">
        <v>31.774654824274101</v>
      </c>
    </row>
    <row r="441" spans="1:14" ht="14.4" customHeight="1" x14ac:dyDescent="0.3">
      <c r="A441" s="618" t="s">
        <v>563</v>
      </c>
      <c r="B441" s="619" t="s">
        <v>565</v>
      </c>
      <c r="C441" s="620" t="s">
        <v>579</v>
      </c>
      <c r="D441" s="621" t="s">
        <v>580</v>
      </c>
      <c r="E441" s="620" t="s">
        <v>566</v>
      </c>
      <c r="F441" s="621" t="s">
        <v>567</v>
      </c>
      <c r="G441" s="620" t="s">
        <v>821</v>
      </c>
      <c r="H441" s="620" t="s">
        <v>2132</v>
      </c>
      <c r="I441" s="620" t="s">
        <v>2133</v>
      </c>
      <c r="J441" s="620" t="s">
        <v>2134</v>
      </c>
      <c r="K441" s="620" t="s">
        <v>2135</v>
      </c>
      <c r="L441" s="622">
        <v>365.60666670000001</v>
      </c>
      <c r="M441" s="622">
        <v>1</v>
      </c>
      <c r="N441" s="623">
        <v>365.60666670000001</v>
      </c>
    </row>
    <row r="442" spans="1:14" ht="14.4" customHeight="1" x14ac:dyDescent="0.3">
      <c r="A442" s="618" t="s">
        <v>563</v>
      </c>
      <c r="B442" s="619" t="s">
        <v>565</v>
      </c>
      <c r="C442" s="620" t="s">
        <v>579</v>
      </c>
      <c r="D442" s="621" t="s">
        <v>580</v>
      </c>
      <c r="E442" s="620" t="s">
        <v>566</v>
      </c>
      <c r="F442" s="621" t="s">
        <v>567</v>
      </c>
      <c r="G442" s="620" t="s">
        <v>821</v>
      </c>
      <c r="H442" s="620" t="s">
        <v>2136</v>
      </c>
      <c r="I442" s="620" t="s">
        <v>1330</v>
      </c>
      <c r="J442" s="620" t="s">
        <v>2137</v>
      </c>
      <c r="K442" s="620"/>
      <c r="L442" s="622">
        <v>1315.9318716190401</v>
      </c>
      <c r="M442" s="622">
        <v>1</v>
      </c>
      <c r="N442" s="623">
        <v>1315.9318716190401</v>
      </c>
    </row>
    <row r="443" spans="1:14" ht="14.4" customHeight="1" x14ac:dyDescent="0.3">
      <c r="A443" s="618" t="s">
        <v>563</v>
      </c>
      <c r="B443" s="619" t="s">
        <v>565</v>
      </c>
      <c r="C443" s="620" t="s">
        <v>579</v>
      </c>
      <c r="D443" s="621" t="s">
        <v>580</v>
      </c>
      <c r="E443" s="620" t="s">
        <v>566</v>
      </c>
      <c r="F443" s="621" t="s">
        <v>567</v>
      </c>
      <c r="G443" s="620" t="s">
        <v>821</v>
      </c>
      <c r="H443" s="620" t="s">
        <v>2138</v>
      </c>
      <c r="I443" s="620" t="s">
        <v>1330</v>
      </c>
      <c r="J443" s="620" t="s">
        <v>2139</v>
      </c>
      <c r="K443" s="620"/>
      <c r="L443" s="622">
        <v>27.836645029219678</v>
      </c>
      <c r="M443" s="622">
        <v>12</v>
      </c>
      <c r="N443" s="623">
        <v>334.03974035063612</v>
      </c>
    </row>
    <row r="444" spans="1:14" ht="14.4" customHeight="1" x14ac:dyDescent="0.3">
      <c r="A444" s="618" t="s">
        <v>563</v>
      </c>
      <c r="B444" s="619" t="s">
        <v>565</v>
      </c>
      <c r="C444" s="620" t="s">
        <v>579</v>
      </c>
      <c r="D444" s="621" t="s">
        <v>580</v>
      </c>
      <c r="E444" s="620" t="s">
        <v>566</v>
      </c>
      <c r="F444" s="621" t="s">
        <v>567</v>
      </c>
      <c r="G444" s="620" t="s">
        <v>821</v>
      </c>
      <c r="H444" s="620" t="s">
        <v>2140</v>
      </c>
      <c r="I444" s="620" t="s">
        <v>1330</v>
      </c>
      <c r="J444" s="620" t="s">
        <v>2141</v>
      </c>
      <c r="K444" s="620"/>
      <c r="L444" s="622">
        <v>134.73653598597886</v>
      </c>
      <c r="M444" s="622">
        <v>15</v>
      </c>
      <c r="N444" s="623">
        <v>2021.0480397896831</v>
      </c>
    </row>
    <row r="445" spans="1:14" ht="14.4" customHeight="1" x14ac:dyDescent="0.3">
      <c r="A445" s="618" t="s">
        <v>563</v>
      </c>
      <c r="B445" s="619" t="s">
        <v>565</v>
      </c>
      <c r="C445" s="620" t="s">
        <v>579</v>
      </c>
      <c r="D445" s="621" t="s">
        <v>580</v>
      </c>
      <c r="E445" s="620" t="s">
        <v>566</v>
      </c>
      <c r="F445" s="621" t="s">
        <v>567</v>
      </c>
      <c r="G445" s="620" t="s">
        <v>821</v>
      </c>
      <c r="H445" s="620" t="s">
        <v>2142</v>
      </c>
      <c r="I445" s="620" t="s">
        <v>1330</v>
      </c>
      <c r="J445" s="620" t="s">
        <v>2143</v>
      </c>
      <c r="K445" s="620"/>
      <c r="L445" s="622">
        <v>4.13</v>
      </c>
      <c r="M445" s="622">
        <v>12</v>
      </c>
      <c r="N445" s="623">
        <v>49.56</v>
      </c>
    </row>
    <row r="446" spans="1:14" ht="14.4" customHeight="1" x14ac:dyDescent="0.3">
      <c r="A446" s="618" t="s">
        <v>563</v>
      </c>
      <c r="B446" s="619" t="s">
        <v>565</v>
      </c>
      <c r="C446" s="620" t="s">
        <v>579</v>
      </c>
      <c r="D446" s="621" t="s">
        <v>580</v>
      </c>
      <c r="E446" s="620" t="s">
        <v>566</v>
      </c>
      <c r="F446" s="621" t="s">
        <v>567</v>
      </c>
      <c r="G446" s="620" t="s">
        <v>821</v>
      </c>
      <c r="H446" s="620" t="s">
        <v>2144</v>
      </c>
      <c r="I446" s="620" t="s">
        <v>2145</v>
      </c>
      <c r="J446" s="620" t="s">
        <v>1979</v>
      </c>
      <c r="K446" s="620" t="s">
        <v>2146</v>
      </c>
      <c r="L446" s="622">
        <v>211.56999999999996</v>
      </c>
      <c r="M446" s="622">
        <v>8</v>
      </c>
      <c r="N446" s="623">
        <v>1692.5599999999997</v>
      </c>
    </row>
    <row r="447" spans="1:14" ht="14.4" customHeight="1" x14ac:dyDescent="0.3">
      <c r="A447" s="618" t="s">
        <v>563</v>
      </c>
      <c r="B447" s="619" t="s">
        <v>565</v>
      </c>
      <c r="C447" s="620" t="s">
        <v>579</v>
      </c>
      <c r="D447" s="621" t="s">
        <v>580</v>
      </c>
      <c r="E447" s="620" t="s">
        <v>566</v>
      </c>
      <c r="F447" s="621" t="s">
        <v>567</v>
      </c>
      <c r="G447" s="620" t="s">
        <v>821</v>
      </c>
      <c r="H447" s="620" t="s">
        <v>2147</v>
      </c>
      <c r="I447" s="620" t="s">
        <v>1330</v>
      </c>
      <c r="J447" s="620" t="s">
        <v>2148</v>
      </c>
      <c r="K447" s="620"/>
      <c r="L447" s="622">
        <v>101.64</v>
      </c>
      <c r="M447" s="622">
        <v>3</v>
      </c>
      <c r="N447" s="623">
        <v>304.92</v>
      </c>
    </row>
    <row r="448" spans="1:14" ht="14.4" customHeight="1" x14ac:dyDescent="0.3">
      <c r="A448" s="618" t="s">
        <v>563</v>
      </c>
      <c r="B448" s="619" t="s">
        <v>565</v>
      </c>
      <c r="C448" s="620" t="s">
        <v>579</v>
      </c>
      <c r="D448" s="621" t="s">
        <v>580</v>
      </c>
      <c r="E448" s="620" t="s">
        <v>566</v>
      </c>
      <c r="F448" s="621" t="s">
        <v>567</v>
      </c>
      <c r="G448" s="620" t="s">
        <v>821</v>
      </c>
      <c r="H448" s="620" t="s">
        <v>2149</v>
      </c>
      <c r="I448" s="620" t="s">
        <v>1330</v>
      </c>
      <c r="J448" s="620" t="s">
        <v>2150</v>
      </c>
      <c r="K448" s="620"/>
      <c r="L448" s="622">
        <v>610.56519454455668</v>
      </c>
      <c r="M448" s="622">
        <v>3</v>
      </c>
      <c r="N448" s="623">
        <v>1831.6955836336699</v>
      </c>
    </row>
    <row r="449" spans="1:14" ht="14.4" customHeight="1" x14ac:dyDescent="0.3">
      <c r="A449" s="618" t="s">
        <v>563</v>
      </c>
      <c r="B449" s="619" t="s">
        <v>565</v>
      </c>
      <c r="C449" s="620" t="s">
        <v>579</v>
      </c>
      <c r="D449" s="621" t="s">
        <v>580</v>
      </c>
      <c r="E449" s="620" t="s">
        <v>566</v>
      </c>
      <c r="F449" s="621" t="s">
        <v>567</v>
      </c>
      <c r="G449" s="620" t="s">
        <v>821</v>
      </c>
      <c r="H449" s="620" t="s">
        <v>2151</v>
      </c>
      <c r="I449" s="620" t="s">
        <v>1330</v>
      </c>
      <c r="J449" s="620" t="s">
        <v>2152</v>
      </c>
      <c r="K449" s="620"/>
      <c r="L449" s="622">
        <v>630.88410102722401</v>
      </c>
      <c r="M449" s="622">
        <v>2</v>
      </c>
      <c r="N449" s="623">
        <v>1261.768202054448</v>
      </c>
    </row>
    <row r="450" spans="1:14" ht="14.4" customHeight="1" x14ac:dyDescent="0.3">
      <c r="A450" s="618" t="s">
        <v>563</v>
      </c>
      <c r="B450" s="619" t="s">
        <v>565</v>
      </c>
      <c r="C450" s="620" t="s">
        <v>579</v>
      </c>
      <c r="D450" s="621" t="s">
        <v>580</v>
      </c>
      <c r="E450" s="620" t="s">
        <v>566</v>
      </c>
      <c r="F450" s="621" t="s">
        <v>567</v>
      </c>
      <c r="G450" s="620" t="s">
        <v>821</v>
      </c>
      <c r="H450" s="620" t="s">
        <v>2153</v>
      </c>
      <c r="I450" s="620" t="s">
        <v>1330</v>
      </c>
      <c r="J450" s="620" t="s">
        <v>2154</v>
      </c>
      <c r="K450" s="620"/>
      <c r="L450" s="622">
        <v>79.480766339777801</v>
      </c>
      <c r="M450" s="622">
        <v>1</v>
      </c>
      <c r="N450" s="623">
        <v>79.480766339777801</v>
      </c>
    </row>
    <row r="451" spans="1:14" ht="14.4" customHeight="1" x14ac:dyDescent="0.3">
      <c r="A451" s="618" t="s">
        <v>563</v>
      </c>
      <c r="B451" s="619" t="s">
        <v>565</v>
      </c>
      <c r="C451" s="620" t="s">
        <v>579</v>
      </c>
      <c r="D451" s="621" t="s">
        <v>580</v>
      </c>
      <c r="E451" s="620" t="s">
        <v>566</v>
      </c>
      <c r="F451" s="621" t="s">
        <v>567</v>
      </c>
      <c r="G451" s="620" t="s">
        <v>821</v>
      </c>
      <c r="H451" s="620" t="s">
        <v>2155</v>
      </c>
      <c r="I451" s="620" t="s">
        <v>768</v>
      </c>
      <c r="J451" s="620" t="s">
        <v>2156</v>
      </c>
      <c r="K451" s="620" t="s">
        <v>2157</v>
      </c>
      <c r="L451" s="622">
        <v>32.72914395703679</v>
      </c>
      <c r="M451" s="622">
        <v>189</v>
      </c>
      <c r="N451" s="623">
        <v>6185.8082078799534</v>
      </c>
    </row>
    <row r="452" spans="1:14" ht="14.4" customHeight="1" x14ac:dyDescent="0.3">
      <c r="A452" s="618" t="s">
        <v>563</v>
      </c>
      <c r="B452" s="619" t="s">
        <v>565</v>
      </c>
      <c r="C452" s="620" t="s">
        <v>579</v>
      </c>
      <c r="D452" s="621" t="s">
        <v>580</v>
      </c>
      <c r="E452" s="620" t="s">
        <v>566</v>
      </c>
      <c r="F452" s="621" t="s">
        <v>567</v>
      </c>
      <c r="G452" s="620" t="s">
        <v>821</v>
      </c>
      <c r="H452" s="620" t="s">
        <v>2158</v>
      </c>
      <c r="I452" s="620" t="s">
        <v>768</v>
      </c>
      <c r="J452" s="620" t="s">
        <v>2159</v>
      </c>
      <c r="K452" s="620" t="s">
        <v>2160</v>
      </c>
      <c r="L452" s="622">
        <v>19.574833333333402</v>
      </c>
      <c r="M452" s="622">
        <v>26</v>
      </c>
      <c r="N452" s="623">
        <v>508.94566666666844</v>
      </c>
    </row>
    <row r="453" spans="1:14" ht="14.4" customHeight="1" x14ac:dyDescent="0.3">
      <c r="A453" s="618" t="s">
        <v>563</v>
      </c>
      <c r="B453" s="619" t="s">
        <v>565</v>
      </c>
      <c r="C453" s="620" t="s">
        <v>579</v>
      </c>
      <c r="D453" s="621" t="s">
        <v>580</v>
      </c>
      <c r="E453" s="620" t="s">
        <v>566</v>
      </c>
      <c r="F453" s="621" t="s">
        <v>567</v>
      </c>
      <c r="G453" s="620" t="s">
        <v>821</v>
      </c>
      <c r="H453" s="620" t="s">
        <v>2161</v>
      </c>
      <c r="I453" s="620" t="s">
        <v>1330</v>
      </c>
      <c r="J453" s="620" t="s">
        <v>2162</v>
      </c>
      <c r="K453" s="620"/>
      <c r="L453" s="622">
        <v>80.590454349857055</v>
      </c>
      <c r="M453" s="622">
        <v>2</v>
      </c>
      <c r="N453" s="623">
        <v>161.18090869971411</v>
      </c>
    </row>
    <row r="454" spans="1:14" ht="14.4" customHeight="1" x14ac:dyDescent="0.3">
      <c r="A454" s="618" t="s">
        <v>563</v>
      </c>
      <c r="B454" s="619" t="s">
        <v>565</v>
      </c>
      <c r="C454" s="620" t="s">
        <v>579</v>
      </c>
      <c r="D454" s="621" t="s">
        <v>580</v>
      </c>
      <c r="E454" s="620" t="s">
        <v>566</v>
      </c>
      <c r="F454" s="621" t="s">
        <v>567</v>
      </c>
      <c r="G454" s="620" t="s">
        <v>821</v>
      </c>
      <c r="H454" s="620" t="s">
        <v>2163</v>
      </c>
      <c r="I454" s="620" t="s">
        <v>2164</v>
      </c>
      <c r="J454" s="620" t="s">
        <v>2165</v>
      </c>
      <c r="K454" s="620" t="s">
        <v>2166</v>
      </c>
      <c r="L454" s="622">
        <v>243.85</v>
      </c>
      <c r="M454" s="622">
        <v>1</v>
      </c>
      <c r="N454" s="623">
        <v>243.85</v>
      </c>
    </row>
    <row r="455" spans="1:14" ht="14.4" customHeight="1" x14ac:dyDescent="0.3">
      <c r="A455" s="618" t="s">
        <v>563</v>
      </c>
      <c r="B455" s="619" t="s">
        <v>565</v>
      </c>
      <c r="C455" s="620" t="s">
        <v>579</v>
      </c>
      <c r="D455" s="621" t="s">
        <v>580</v>
      </c>
      <c r="E455" s="620" t="s">
        <v>566</v>
      </c>
      <c r="F455" s="621" t="s">
        <v>567</v>
      </c>
      <c r="G455" s="620" t="s">
        <v>821</v>
      </c>
      <c r="H455" s="620" t="s">
        <v>2167</v>
      </c>
      <c r="I455" s="620" t="s">
        <v>2168</v>
      </c>
      <c r="J455" s="620" t="s">
        <v>2169</v>
      </c>
      <c r="K455" s="620"/>
      <c r="L455" s="622">
        <v>114.69</v>
      </c>
      <c r="M455" s="622">
        <v>1</v>
      </c>
      <c r="N455" s="623">
        <v>114.69</v>
      </c>
    </row>
    <row r="456" spans="1:14" ht="14.4" customHeight="1" x14ac:dyDescent="0.3">
      <c r="A456" s="618" t="s">
        <v>563</v>
      </c>
      <c r="B456" s="619" t="s">
        <v>565</v>
      </c>
      <c r="C456" s="620" t="s">
        <v>579</v>
      </c>
      <c r="D456" s="621" t="s">
        <v>580</v>
      </c>
      <c r="E456" s="620" t="s">
        <v>566</v>
      </c>
      <c r="F456" s="621" t="s">
        <v>567</v>
      </c>
      <c r="G456" s="620" t="s">
        <v>821</v>
      </c>
      <c r="H456" s="620" t="s">
        <v>2170</v>
      </c>
      <c r="I456" s="620" t="s">
        <v>2171</v>
      </c>
      <c r="J456" s="620" t="s">
        <v>2172</v>
      </c>
      <c r="K456" s="620" t="s">
        <v>2173</v>
      </c>
      <c r="L456" s="622">
        <v>35.06</v>
      </c>
      <c r="M456" s="622">
        <v>3</v>
      </c>
      <c r="N456" s="623">
        <v>105.18</v>
      </c>
    </row>
    <row r="457" spans="1:14" ht="14.4" customHeight="1" x14ac:dyDescent="0.3">
      <c r="A457" s="618" t="s">
        <v>563</v>
      </c>
      <c r="B457" s="619" t="s">
        <v>565</v>
      </c>
      <c r="C457" s="620" t="s">
        <v>579</v>
      </c>
      <c r="D457" s="621" t="s">
        <v>580</v>
      </c>
      <c r="E457" s="620" t="s">
        <v>566</v>
      </c>
      <c r="F457" s="621" t="s">
        <v>567</v>
      </c>
      <c r="G457" s="620" t="s">
        <v>821</v>
      </c>
      <c r="H457" s="620" t="s">
        <v>2174</v>
      </c>
      <c r="I457" s="620" t="s">
        <v>2174</v>
      </c>
      <c r="J457" s="620" t="s">
        <v>2175</v>
      </c>
      <c r="K457" s="620" t="s">
        <v>2176</v>
      </c>
      <c r="L457" s="622">
        <v>56.33</v>
      </c>
      <c r="M457" s="622">
        <v>1</v>
      </c>
      <c r="N457" s="623">
        <v>56.33</v>
      </c>
    </row>
    <row r="458" spans="1:14" ht="14.4" customHeight="1" x14ac:dyDescent="0.3">
      <c r="A458" s="618" t="s">
        <v>563</v>
      </c>
      <c r="B458" s="619" t="s">
        <v>565</v>
      </c>
      <c r="C458" s="620" t="s">
        <v>579</v>
      </c>
      <c r="D458" s="621" t="s">
        <v>580</v>
      </c>
      <c r="E458" s="620" t="s">
        <v>566</v>
      </c>
      <c r="F458" s="621" t="s">
        <v>567</v>
      </c>
      <c r="G458" s="620" t="s">
        <v>821</v>
      </c>
      <c r="H458" s="620" t="s">
        <v>2177</v>
      </c>
      <c r="I458" s="620" t="s">
        <v>2178</v>
      </c>
      <c r="J458" s="620" t="s">
        <v>2179</v>
      </c>
      <c r="K458" s="620" t="s">
        <v>2180</v>
      </c>
      <c r="L458" s="622">
        <v>78.83</v>
      </c>
      <c r="M458" s="622">
        <v>1</v>
      </c>
      <c r="N458" s="623">
        <v>78.83</v>
      </c>
    </row>
    <row r="459" spans="1:14" ht="14.4" customHeight="1" x14ac:dyDescent="0.3">
      <c r="A459" s="618" t="s">
        <v>563</v>
      </c>
      <c r="B459" s="619" t="s">
        <v>565</v>
      </c>
      <c r="C459" s="620" t="s">
        <v>579</v>
      </c>
      <c r="D459" s="621" t="s">
        <v>580</v>
      </c>
      <c r="E459" s="620" t="s">
        <v>566</v>
      </c>
      <c r="F459" s="621" t="s">
        <v>567</v>
      </c>
      <c r="G459" s="620" t="s">
        <v>821</v>
      </c>
      <c r="H459" s="620" t="s">
        <v>2181</v>
      </c>
      <c r="I459" s="620" t="s">
        <v>1330</v>
      </c>
      <c r="J459" s="620" t="s">
        <v>2182</v>
      </c>
      <c r="K459" s="620" t="s">
        <v>2183</v>
      </c>
      <c r="L459" s="622">
        <v>115</v>
      </c>
      <c r="M459" s="622">
        <v>1</v>
      </c>
      <c r="N459" s="623">
        <v>115</v>
      </c>
    </row>
    <row r="460" spans="1:14" ht="14.4" customHeight="1" x14ac:dyDescent="0.3">
      <c r="A460" s="618" t="s">
        <v>563</v>
      </c>
      <c r="B460" s="619" t="s">
        <v>565</v>
      </c>
      <c r="C460" s="620" t="s">
        <v>579</v>
      </c>
      <c r="D460" s="621" t="s">
        <v>580</v>
      </c>
      <c r="E460" s="620" t="s">
        <v>566</v>
      </c>
      <c r="F460" s="621" t="s">
        <v>567</v>
      </c>
      <c r="G460" s="620" t="s">
        <v>2184</v>
      </c>
      <c r="H460" s="620" t="s">
        <v>2185</v>
      </c>
      <c r="I460" s="620" t="s">
        <v>2185</v>
      </c>
      <c r="J460" s="620" t="s">
        <v>2186</v>
      </c>
      <c r="K460" s="620" t="s">
        <v>2187</v>
      </c>
      <c r="L460" s="622">
        <v>79.845907412401999</v>
      </c>
      <c r="M460" s="622">
        <v>5</v>
      </c>
      <c r="N460" s="623">
        <v>399.22953706200997</v>
      </c>
    </row>
    <row r="461" spans="1:14" ht="14.4" customHeight="1" x14ac:dyDescent="0.3">
      <c r="A461" s="618" t="s">
        <v>563</v>
      </c>
      <c r="B461" s="619" t="s">
        <v>565</v>
      </c>
      <c r="C461" s="620" t="s">
        <v>579</v>
      </c>
      <c r="D461" s="621" t="s">
        <v>580</v>
      </c>
      <c r="E461" s="620" t="s">
        <v>566</v>
      </c>
      <c r="F461" s="621" t="s">
        <v>567</v>
      </c>
      <c r="G461" s="620" t="s">
        <v>2184</v>
      </c>
      <c r="H461" s="620" t="s">
        <v>2188</v>
      </c>
      <c r="I461" s="620" t="s">
        <v>2189</v>
      </c>
      <c r="J461" s="620" t="s">
        <v>2190</v>
      </c>
      <c r="K461" s="620" t="s">
        <v>2191</v>
      </c>
      <c r="L461" s="622">
        <v>36.26</v>
      </c>
      <c r="M461" s="622">
        <v>4</v>
      </c>
      <c r="N461" s="623">
        <v>145.04</v>
      </c>
    </row>
    <row r="462" spans="1:14" ht="14.4" customHeight="1" x14ac:dyDescent="0.3">
      <c r="A462" s="618" t="s">
        <v>563</v>
      </c>
      <c r="B462" s="619" t="s">
        <v>565</v>
      </c>
      <c r="C462" s="620" t="s">
        <v>579</v>
      </c>
      <c r="D462" s="621" t="s">
        <v>580</v>
      </c>
      <c r="E462" s="620" t="s">
        <v>566</v>
      </c>
      <c r="F462" s="621" t="s">
        <v>567</v>
      </c>
      <c r="G462" s="620" t="s">
        <v>2184</v>
      </c>
      <c r="H462" s="620" t="s">
        <v>2192</v>
      </c>
      <c r="I462" s="620" t="s">
        <v>2193</v>
      </c>
      <c r="J462" s="620" t="s">
        <v>979</v>
      </c>
      <c r="K462" s="620" t="s">
        <v>2194</v>
      </c>
      <c r="L462" s="622">
        <v>131.93518276930081</v>
      </c>
      <c r="M462" s="622">
        <v>10</v>
      </c>
      <c r="N462" s="623">
        <v>1319.3518276930081</v>
      </c>
    </row>
    <row r="463" spans="1:14" ht="14.4" customHeight="1" x14ac:dyDescent="0.3">
      <c r="A463" s="618" t="s">
        <v>563</v>
      </c>
      <c r="B463" s="619" t="s">
        <v>565</v>
      </c>
      <c r="C463" s="620" t="s">
        <v>579</v>
      </c>
      <c r="D463" s="621" t="s">
        <v>580</v>
      </c>
      <c r="E463" s="620" t="s">
        <v>566</v>
      </c>
      <c r="F463" s="621" t="s">
        <v>567</v>
      </c>
      <c r="G463" s="620" t="s">
        <v>2184</v>
      </c>
      <c r="H463" s="620" t="s">
        <v>2195</v>
      </c>
      <c r="I463" s="620" t="s">
        <v>2196</v>
      </c>
      <c r="J463" s="620" t="s">
        <v>2197</v>
      </c>
      <c r="K463" s="620" t="s">
        <v>1379</v>
      </c>
      <c r="L463" s="622">
        <v>130.65</v>
      </c>
      <c r="M463" s="622">
        <v>1</v>
      </c>
      <c r="N463" s="623">
        <v>130.65</v>
      </c>
    </row>
    <row r="464" spans="1:14" ht="14.4" customHeight="1" x14ac:dyDescent="0.3">
      <c r="A464" s="618" t="s">
        <v>563</v>
      </c>
      <c r="B464" s="619" t="s">
        <v>565</v>
      </c>
      <c r="C464" s="620" t="s">
        <v>579</v>
      </c>
      <c r="D464" s="621" t="s">
        <v>580</v>
      </c>
      <c r="E464" s="620" t="s">
        <v>566</v>
      </c>
      <c r="F464" s="621" t="s">
        <v>567</v>
      </c>
      <c r="G464" s="620" t="s">
        <v>2184</v>
      </c>
      <c r="H464" s="620" t="s">
        <v>2198</v>
      </c>
      <c r="I464" s="620" t="s">
        <v>2199</v>
      </c>
      <c r="J464" s="620" t="s">
        <v>2200</v>
      </c>
      <c r="K464" s="620" t="s">
        <v>2201</v>
      </c>
      <c r="L464" s="622">
        <v>122.99250000000001</v>
      </c>
      <c r="M464" s="622">
        <v>4</v>
      </c>
      <c r="N464" s="623">
        <v>491.97</v>
      </c>
    </row>
    <row r="465" spans="1:14" ht="14.4" customHeight="1" x14ac:dyDescent="0.3">
      <c r="A465" s="618" t="s">
        <v>563</v>
      </c>
      <c r="B465" s="619" t="s">
        <v>565</v>
      </c>
      <c r="C465" s="620" t="s">
        <v>579</v>
      </c>
      <c r="D465" s="621" t="s">
        <v>580</v>
      </c>
      <c r="E465" s="620" t="s">
        <v>566</v>
      </c>
      <c r="F465" s="621" t="s">
        <v>567</v>
      </c>
      <c r="G465" s="620" t="s">
        <v>2184</v>
      </c>
      <c r="H465" s="620" t="s">
        <v>2202</v>
      </c>
      <c r="I465" s="620" t="s">
        <v>2203</v>
      </c>
      <c r="J465" s="620" t="s">
        <v>2204</v>
      </c>
      <c r="K465" s="620" t="s">
        <v>1379</v>
      </c>
      <c r="L465" s="622">
        <v>84.38199999999992</v>
      </c>
      <c r="M465" s="622">
        <v>5</v>
      </c>
      <c r="N465" s="623">
        <v>421.90999999999963</v>
      </c>
    </row>
    <row r="466" spans="1:14" ht="14.4" customHeight="1" x14ac:dyDescent="0.3">
      <c r="A466" s="618" t="s">
        <v>563</v>
      </c>
      <c r="B466" s="619" t="s">
        <v>565</v>
      </c>
      <c r="C466" s="620" t="s">
        <v>579</v>
      </c>
      <c r="D466" s="621" t="s">
        <v>580</v>
      </c>
      <c r="E466" s="620" t="s">
        <v>566</v>
      </c>
      <c r="F466" s="621" t="s">
        <v>567</v>
      </c>
      <c r="G466" s="620" t="s">
        <v>2184</v>
      </c>
      <c r="H466" s="620" t="s">
        <v>2205</v>
      </c>
      <c r="I466" s="620" t="s">
        <v>2206</v>
      </c>
      <c r="J466" s="620" t="s">
        <v>2207</v>
      </c>
      <c r="K466" s="620" t="s">
        <v>2208</v>
      </c>
      <c r="L466" s="622">
        <v>82.79</v>
      </c>
      <c r="M466" s="622">
        <v>1</v>
      </c>
      <c r="N466" s="623">
        <v>82.79</v>
      </c>
    </row>
    <row r="467" spans="1:14" ht="14.4" customHeight="1" x14ac:dyDescent="0.3">
      <c r="A467" s="618" t="s">
        <v>563</v>
      </c>
      <c r="B467" s="619" t="s">
        <v>565</v>
      </c>
      <c r="C467" s="620" t="s">
        <v>579</v>
      </c>
      <c r="D467" s="621" t="s">
        <v>580</v>
      </c>
      <c r="E467" s="620" t="s">
        <v>566</v>
      </c>
      <c r="F467" s="621" t="s">
        <v>567</v>
      </c>
      <c r="G467" s="620" t="s">
        <v>2184</v>
      </c>
      <c r="H467" s="620" t="s">
        <v>2209</v>
      </c>
      <c r="I467" s="620" t="s">
        <v>2210</v>
      </c>
      <c r="J467" s="620" t="s">
        <v>2211</v>
      </c>
      <c r="K467" s="620" t="s">
        <v>2212</v>
      </c>
      <c r="L467" s="622">
        <v>331.05</v>
      </c>
      <c r="M467" s="622">
        <v>1</v>
      </c>
      <c r="N467" s="623">
        <v>331.05</v>
      </c>
    </row>
    <row r="468" spans="1:14" ht="14.4" customHeight="1" x14ac:dyDescent="0.3">
      <c r="A468" s="618" t="s">
        <v>563</v>
      </c>
      <c r="B468" s="619" t="s">
        <v>565</v>
      </c>
      <c r="C468" s="620" t="s">
        <v>579</v>
      </c>
      <c r="D468" s="621" t="s">
        <v>580</v>
      </c>
      <c r="E468" s="620" t="s">
        <v>566</v>
      </c>
      <c r="F468" s="621" t="s">
        <v>567</v>
      </c>
      <c r="G468" s="620" t="s">
        <v>2184</v>
      </c>
      <c r="H468" s="620" t="s">
        <v>2213</v>
      </c>
      <c r="I468" s="620" t="s">
        <v>2214</v>
      </c>
      <c r="J468" s="620" t="s">
        <v>2215</v>
      </c>
      <c r="K468" s="620" t="s">
        <v>2216</v>
      </c>
      <c r="L468" s="622">
        <v>110.19991270617649</v>
      </c>
      <c r="M468" s="622">
        <v>2</v>
      </c>
      <c r="N468" s="623">
        <v>220.39982541235298</v>
      </c>
    </row>
    <row r="469" spans="1:14" ht="14.4" customHeight="1" x14ac:dyDescent="0.3">
      <c r="A469" s="618" t="s">
        <v>563</v>
      </c>
      <c r="B469" s="619" t="s">
        <v>565</v>
      </c>
      <c r="C469" s="620" t="s">
        <v>579</v>
      </c>
      <c r="D469" s="621" t="s">
        <v>580</v>
      </c>
      <c r="E469" s="620" t="s">
        <v>566</v>
      </c>
      <c r="F469" s="621" t="s">
        <v>567</v>
      </c>
      <c r="G469" s="620" t="s">
        <v>2184</v>
      </c>
      <c r="H469" s="620" t="s">
        <v>2217</v>
      </c>
      <c r="I469" s="620" t="s">
        <v>2218</v>
      </c>
      <c r="J469" s="620" t="s">
        <v>2219</v>
      </c>
      <c r="K469" s="620" t="s">
        <v>2220</v>
      </c>
      <c r="L469" s="622">
        <v>121.52</v>
      </c>
      <c r="M469" s="622">
        <v>1</v>
      </c>
      <c r="N469" s="623">
        <v>121.52</v>
      </c>
    </row>
    <row r="470" spans="1:14" ht="14.4" customHeight="1" x14ac:dyDescent="0.3">
      <c r="A470" s="618" t="s">
        <v>563</v>
      </c>
      <c r="B470" s="619" t="s">
        <v>565</v>
      </c>
      <c r="C470" s="620" t="s">
        <v>579</v>
      </c>
      <c r="D470" s="621" t="s">
        <v>580</v>
      </c>
      <c r="E470" s="620" t="s">
        <v>566</v>
      </c>
      <c r="F470" s="621" t="s">
        <v>567</v>
      </c>
      <c r="G470" s="620" t="s">
        <v>2184</v>
      </c>
      <c r="H470" s="620" t="s">
        <v>2221</v>
      </c>
      <c r="I470" s="620" t="s">
        <v>2222</v>
      </c>
      <c r="J470" s="620" t="s">
        <v>2219</v>
      </c>
      <c r="K470" s="620" t="s">
        <v>2223</v>
      </c>
      <c r="L470" s="622">
        <v>289.41000000000003</v>
      </c>
      <c r="M470" s="622">
        <v>1</v>
      </c>
      <c r="N470" s="623">
        <v>289.41000000000003</v>
      </c>
    </row>
    <row r="471" spans="1:14" ht="14.4" customHeight="1" x14ac:dyDescent="0.3">
      <c r="A471" s="618" t="s">
        <v>563</v>
      </c>
      <c r="B471" s="619" t="s">
        <v>565</v>
      </c>
      <c r="C471" s="620" t="s">
        <v>579</v>
      </c>
      <c r="D471" s="621" t="s">
        <v>580</v>
      </c>
      <c r="E471" s="620" t="s">
        <v>566</v>
      </c>
      <c r="F471" s="621" t="s">
        <v>567</v>
      </c>
      <c r="G471" s="620" t="s">
        <v>2184</v>
      </c>
      <c r="H471" s="620" t="s">
        <v>2224</v>
      </c>
      <c r="I471" s="620" t="s">
        <v>2225</v>
      </c>
      <c r="J471" s="620" t="s">
        <v>2226</v>
      </c>
      <c r="K471" s="620" t="s">
        <v>2227</v>
      </c>
      <c r="L471" s="622">
        <v>64.73005891705796</v>
      </c>
      <c r="M471" s="622">
        <v>2</v>
      </c>
      <c r="N471" s="623">
        <v>129.46011783411592</v>
      </c>
    </row>
    <row r="472" spans="1:14" ht="14.4" customHeight="1" x14ac:dyDescent="0.3">
      <c r="A472" s="618" t="s">
        <v>563</v>
      </c>
      <c r="B472" s="619" t="s">
        <v>565</v>
      </c>
      <c r="C472" s="620" t="s">
        <v>579</v>
      </c>
      <c r="D472" s="621" t="s">
        <v>580</v>
      </c>
      <c r="E472" s="620" t="s">
        <v>566</v>
      </c>
      <c r="F472" s="621" t="s">
        <v>567</v>
      </c>
      <c r="G472" s="620" t="s">
        <v>2184</v>
      </c>
      <c r="H472" s="620" t="s">
        <v>2228</v>
      </c>
      <c r="I472" s="620" t="s">
        <v>2229</v>
      </c>
      <c r="J472" s="620" t="s">
        <v>2230</v>
      </c>
      <c r="K472" s="620" t="s">
        <v>1379</v>
      </c>
      <c r="L472" s="622">
        <v>193.61</v>
      </c>
      <c r="M472" s="622">
        <v>1</v>
      </c>
      <c r="N472" s="623">
        <v>193.61</v>
      </c>
    </row>
    <row r="473" spans="1:14" ht="14.4" customHeight="1" x14ac:dyDescent="0.3">
      <c r="A473" s="618" t="s">
        <v>563</v>
      </c>
      <c r="B473" s="619" t="s">
        <v>565</v>
      </c>
      <c r="C473" s="620" t="s">
        <v>579</v>
      </c>
      <c r="D473" s="621" t="s">
        <v>580</v>
      </c>
      <c r="E473" s="620" t="s">
        <v>566</v>
      </c>
      <c r="F473" s="621" t="s">
        <v>567</v>
      </c>
      <c r="G473" s="620" t="s">
        <v>2184</v>
      </c>
      <c r="H473" s="620" t="s">
        <v>2231</v>
      </c>
      <c r="I473" s="620" t="s">
        <v>2232</v>
      </c>
      <c r="J473" s="620" t="s">
        <v>2233</v>
      </c>
      <c r="K473" s="620" t="s">
        <v>2234</v>
      </c>
      <c r="L473" s="622">
        <v>40.347362051578372</v>
      </c>
      <c r="M473" s="622">
        <v>19</v>
      </c>
      <c r="N473" s="623">
        <v>766.59987897998906</v>
      </c>
    </row>
    <row r="474" spans="1:14" ht="14.4" customHeight="1" x14ac:dyDescent="0.3">
      <c r="A474" s="618" t="s">
        <v>563</v>
      </c>
      <c r="B474" s="619" t="s">
        <v>565</v>
      </c>
      <c r="C474" s="620" t="s">
        <v>579</v>
      </c>
      <c r="D474" s="621" t="s">
        <v>580</v>
      </c>
      <c r="E474" s="620" t="s">
        <v>566</v>
      </c>
      <c r="F474" s="621" t="s">
        <v>567</v>
      </c>
      <c r="G474" s="620" t="s">
        <v>2184</v>
      </c>
      <c r="H474" s="620" t="s">
        <v>2235</v>
      </c>
      <c r="I474" s="620" t="s">
        <v>2236</v>
      </c>
      <c r="J474" s="620" t="s">
        <v>2237</v>
      </c>
      <c r="K474" s="620" t="s">
        <v>2238</v>
      </c>
      <c r="L474" s="622">
        <v>61.32733858017783</v>
      </c>
      <c r="M474" s="622">
        <v>8</v>
      </c>
      <c r="N474" s="623">
        <v>490.61870864142264</v>
      </c>
    </row>
    <row r="475" spans="1:14" ht="14.4" customHeight="1" x14ac:dyDescent="0.3">
      <c r="A475" s="618" t="s">
        <v>563</v>
      </c>
      <c r="B475" s="619" t="s">
        <v>565</v>
      </c>
      <c r="C475" s="620" t="s">
        <v>579</v>
      </c>
      <c r="D475" s="621" t="s">
        <v>580</v>
      </c>
      <c r="E475" s="620" t="s">
        <v>566</v>
      </c>
      <c r="F475" s="621" t="s">
        <v>567</v>
      </c>
      <c r="G475" s="620" t="s">
        <v>2184</v>
      </c>
      <c r="H475" s="620" t="s">
        <v>2239</v>
      </c>
      <c r="I475" s="620" t="s">
        <v>2240</v>
      </c>
      <c r="J475" s="620" t="s">
        <v>2241</v>
      </c>
      <c r="K475" s="620" t="s">
        <v>2242</v>
      </c>
      <c r="L475" s="622">
        <v>58.88000000000001</v>
      </c>
      <c r="M475" s="622">
        <v>5</v>
      </c>
      <c r="N475" s="623">
        <v>294.40000000000003</v>
      </c>
    </row>
    <row r="476" spans="1:14" ht="14.4" customHeight="1" x14ac:dyDescent="0.3">
      <c r="A476" s="618" t="s">
        <v>563</v>
      </c>
      <c r="B476" s="619" t="s">
        <v>565</v>
      </c>
      <c r="C476" s="620" t="s">
        <v>579</v>
      </c>
      <c r="D476" s="621" t="s">
        <v>580</v>
      </c>
      <c r="E476" s="620" t="s">
        <v>566</v>
      </c>
      <c r="F476" s="621" t="s">
        <v>567</v>
      </c>
      <c r="G476" s="620" t="s">
        <v>2184</v>
      </c>
      <c r="H476" s="620" t="s">
        <v>2243</v>
      </c>
      <c r="I476" s="620" t="s">
        <v>2244</v>
      </c>
      <c r="J476" s="620" t="s">
        <v>2245</v>
      </c>
      <c r="K476" s="620" t="s">
        <v>2246</v>
      </c>
      <c r="L476" s="622">
        <v>54.3153820694369</v>
      </c>
      <c r="M476" s="622">
        <v>13</v>
      </c>
      <c r="N476" s="623">
        <v>706.09996690267974</v>
      </c>
    </row>
    <row r="477" spans="1:14" ht="14.4" customHeight="1" x14ac:dyDescent="0.3">
      <c r="A477" s="618" t="s">
        <v>563</v>
      </c>
      <c r="B477" s="619" t="s">
        <v>565</v>
      </c>
      <c r="C477" s="620" t="s">
        <v>579</v>
      </c>
      <c r="D477" s="621" t="s">
        <v>580</v>
      </c>
      <c r="E477" s="620" t="s">
        <v>566</v>
      </c>
      <c r="F477" s="621" t="s">
        <v>567</v>
      </c>
      <c r="G477" s="620" t="s">
        <v>2184</v>
      </c>
      <c r="H477" s="620" t="s">
        <v>2247</v>
      </c>
      <c r="I477" s="620" t="s">
        <v>2248</v>
      </c>
      <c r="J477" s="620" t="s">
        <v>819</v>
      </c>
      <c r="K477" s="620" t="s">
        <v>1525</v>
      </c>
      <c r="L477" s="622">
        <v>49.927462347966639</v>
      </c>
      <c r="M477" s="622">
        <v>8</v>
      </c>
      <c r="N477" s="623">
        <v>399.41969878373311</v>
      </c>
    </row>
    <row r="478" spans="1:14" ht="14.4" customHeight="1" x14ac:dyDescent="0.3">
      <c r="A478" s="618" t="s">
        <v>563</v>
      </c>
      <c r="B478" s="619" t="s">
        <v>565</v>
      </c>
      <c r="C478" s="620" t="s">
        <v>579</v>
      </c>
      <c r="D478" s="621" t="s">
        <v>580</v>
      </c>
      <c r="E478" s="620" t="s">
        <v>566</v>
      </c>
      <c r="F478" s="621" t="s">
        <v>567</v>
      </c>
      <c r="G478" s="620" t="s">
        <v>2184</v>
      </c>
      <c r="H478" s="620" t="s">
        <v>2249</v>
      </c>
      <c r="I478" s="620" t="s">
        <v>2250</v>
      </c>
      <c r="J478" s="620" t="s">
        <v>2251</v>
      </c>
      <c r="K478" s="620" t="s">
        <v>1574</v>
      </c>
      <c r="L478" s="622">
        <v>66.171666666666653</v>
      </c>
      <c r="M478" s="622">
        <v>6</v>
      </c>
      <c r="N478" s="623">
        <v>397.02999999999992</v>
      </c>
    </row>
    <row r="479" spans="1:14" ht="14.4" customHeight="1" x14ac:dyDescent="0.3">
      <c r="A479" s="618" t="s">
        <v>563</v>
      </c>
      <c r="B479" s="619" t="s">
        <v>565</v>
      </c>
      <c r="C479" s="620" t="s">
        <v>579</v>
      </c>
      <c r="D479" s="621" t="s">
        <v>580</v>
      </c>
      <c r="E479" s="620" t="s">
        <v>566</v>
      </c>
      <c r="F479" s="621" t="s">
        <v>567</v>
      </c>
      <c r="G479" s="620" t="s">
        <v>2184</v>
      </c>
      <c r="H479" s="620" t="s">
        <v>2252</v>
      </c>
      <c r="I479" s="620" t="s">
        <v>2253</v>
      </c>
      <c r="J479" s="620" t="s">
        <v>2254</v>
      </c>
      <c r="K479" s="620" t="s">
        <v>675</v>
      </c>
      <c r="L479" s="622">
        <v>43.497402328865221</v>
      </c>
      <c r="M479" s="622">
        <v>4</v>
      </c>
      <c r="N479" s="623">
        <v>173.98960931546088</v>
      </c>
    </row>
    <row r="480" spans="1:14" ht="14.4" customHeight="1" x14ac:dyDescent="0.3">
      <c r="A480" s="618" t="s">
        <v>563</v>
      </c>
      <c r="B480" s="619" t="s">
        <v>565</v>
      </c>
      <c r="C480" s="620" t="s">
        <v>579</v>
      </c>
      <c r="D480" s="621" t="s">
        <v>580</v>
      </c>
      <c r="E480" s="620" t="s">
        <v>566</v>
      </c>
      <c r="F480" s="621" t="s">
        <v>567</v>
      </c>
      <c r="G480" s="620" t="s">
        <v>2184</v>
      </c>
      <c r="H480" s="620" t="s">
        <v>2255</v>
      </c>
      <c r="I480" s="620" t="s">
        <v>2256</v>
      </c>
      <c r="J480" s="620" t="s">
        <v>2257</v>
      </c>
      <c r="K480" s="620" t="s">
        <v>641</v>
      </c>
      <c r="L480" s="622">
        <v>55.040106380978997</v>
      </c>
      <c r="M480" s="622">
        <v>2</v>
      </c>
      <c r="N480" s="623">
        <v>110.08021276195799</v>
      </c>
    </row>
    <row r="481" spans="1:14" ht="14.4" customHeight="1" x14ac:dyDescent="0.3">
      <c r="A481" s="618" t="s">
        <v>563</v>
      </c>
      <c r="B481" s="619" t="s">
        <v>565</v>
      </c>
      <c r="C481" s="620" t="s">
        <v>579</v>
      </c>
      <c r="D481" s="621" t="s">
        <v>580</v>
      </c>
      <c r="E481" s="620" t="s">
        <v>566</v>
      </c>
      <c r="F481" s="621" t="s">
        <v>567</v>
      </c>
      <c r="G481" s="620" t="s">
        <v>2184</v>
      </c>
      <c r="H481" s="620" t="s">
        <v>2258</v>
      </c>
      <c r="I481" s="620" t="s">
        <v>2259</v>
      </c>
      <c r="J481" s="620" t="s">
        <v>2260</v>
      </c>
      <c r="K481" s="620" t="s">
        <v>2261</v>
      </c>
      <c r="L481" s="622">
        <v>79.83</v>
      </c>
      <c r="M481" s="622">
        <v>4</v>
      </c>
      <c r="N481" s="623">
        <v>319.32</v>
      </c>
    </row>
    <row r="482" spans="1:14" ht="14.4" customHeight="1" x14ac:dyDescent="0.3">
      <c r="A482" s="618" t="s">
        <v>563</v>
      </c>
      <c r="B482" s="619" t="s">
        <v>565</v>
      </c>
      <c r="C482" s="620" t="s">
        <v>579</v>
      </c>
      <c r="D482" s="621" t="s">
        <v>580</v>
      </c>
      <c r="E482" s="620" t="s">
        <v>566</v>
      </c>
      <c r="F482" s="621" t="s">
        <v>567</v>
      </c>
      <c r="G482" s="620" t="s">
        <v>2184</v>
      </c>
      <c r="H482" s="620" t="s">
        <v>2262</v>
      </c>
      <c r="I482" s="620" t="s">
        <v>2263</v>
      </c>
      <c r="J482" s="620" t="s">
        <v>2260</v>
      </c>
      <c r="K482" s="620" t="s">
        <v>2264</v>
      </c>
      <c r="L482" s="622">
        <v>279.41991509315801</v>
      </c>
      <c r="M482" s="622">
        <v>2</v>
      </c>
      <c r="N482" s="623">
        <v>558.83983018631602</v>
      </c>
    </row>
    <row r="483" spans="1:14" ht="14.4" customHeight="1" x14ac:dyDescent="0.3">
      <c r="A483" s="618" t="s">
        <v>563</v>
      </c>
      <c r="B483" s="619" t="s">
        <v>565</v>
      </c>
      <c r="C483" s="620" t="s">
        <v>579</v>
      </c>
      <c r="D483" s="621" t="s">
        <v>580</v>
      </c>
      <c r="E483" s="620" t="s">
        <v>566</v>
      </c>
      <c r="F483" s="621" t="s">
        <v>567</v>
      </c>
      <c r="G483" s="620" t="s">
        <v>2184</v>
      </c>
      <c r="H483" s="620" t="s">
        <v>2265</v>
      </c>
      <c r="I483" s="620" t="s">
        <v>2266</v>
      </c>
      <c r="J483" s="620" t="s">
        <v>2267</v>
      </c>
      <c r="K483" s="620" t="s">
        <v>2268</v>
      </c>
      <c r="L483" s="622">
        <v>3450.0018230111677</v>
      </c>
      <c r="M483" s="622">
        <v>11</v>
      </c>
      <c r="N483" s="623">
        <v>37950.020053122847</v>
      </c>
    </row>
    <row r="484" spans="1:14" ht="14.4" customHeight="1" x14ac:dyDescent="0.3">
      <c r="A484" s="618" t="s">
        <v>563</v>
      </c>
      <c r="B484" s="619" t="s">
        <v>565</v>
      </c>
      <c r="C484" s="620" t="s">
        <v>579</v>
      </c>
      <c r="D484" s="621" t="s">
        <v>580</v>
      </c>
      <c r="E484" s="620" t="s">
        <v>566</v>
      </c>
      <c r="F484" s="621" t="s">
        <v>567</v>
      </c>
      <c r="G484" s="620" t="s">
        <v>2184</v>
      </c>
      <c r="H484" s="620" t="s">
        <v>2269</v>
      </c>
      <c r="I484" s="620" t="s">
        <v>2270</v>
      </c>
      <c r="J484" s="620" t="s">
        <v>2271</v>
      </c>
      <c r="K484" s="620" t="s">
        <v>2272</v>
      </c>
      <c r="L484" s="622">
        <v>76.64</v>
      </c>
      <c r="M484" s="622">
        <v>1</v>
      </c>
      <c r="N484" s="623">
        <v>76.64</v>
      </c>
    </row>
    <row r="485" spans="1:14" ht="14.4" customHeight="1" x14ac:dyDescent="0.3">
      <c r="A485" s="618" t="s">
        <v>563</v>
      </c>
      <c r="B485" s="619" t="s">
        <v>565</v>
      </c>
      <c r="C485" s="620" t="s">
        <v>579</v>
      </c>
      <c r="D485" s="621" t="s">
        <v>580</v>
      </c>
      <c r="E485" s="620" t="s">
        <v>566</v>
      </c>
      <c r="F485" s="621" t="s">
        <v>567</v>
      </c>
      <c r="G485" s="620" t="s">
        <v>2184</v>
      </c>
      <c r="H485" s="620" t="s">
        <v>2273</v>
      </c>
      <c r="I485" s="620" t="s">
        <v>2274</v>
      </c>
      <c r="J485" s="620" t="s">
        <v>2275</v>
      </c>
      <c r="K485" s="620" t="s">
        <v>633</v>
      </c>
      <c r="L485" s="622">
        <v>103.62804302308601</v>
      </c>
      <c r="M485" s="622">
        <v>5</v>
      </c>
      <c r="N485" s="623">
        <v>518.14021511543001</v>
      </c>
    </row>
    <row r="486" spans="1:14" ht="14.4" customHeight="1" x14ac:dyDescent="0.3">
      <c r="A486" s="618" t="s">
        <v>563</v>
      </c>
      <c r="B486" s="619" t="s">
        <v>565</v>
      </c>
      <c r="C486" s="620" t="s">
        <v>579</v>
      </c>
      <c r="D486" s="621" t="s">
        <v>580</v>
      </c>
      <c r="E486" s="620" t="s">
        <v>566</v>
      </c>
      <c r="F486" s="621" t="s">
        <v>567</v>
      </c>
      <c r="G486" s="620" t="s">
        <v>2184</v>
      </c>
      <c r="H486" s="620" t="s">
        <v>2276</v>
      </c>
      <c r="I486" s="620" t="s">
        <v>2277</v>
      </c>
      <c r="J486" s="620" t="s">
        <v>2278</v>
      </c>
      <c r="K486" s="620" t="s">
        <v>2279</v>
      </c>
      <c r="L486" s="622">
        <v>34.406042022952157</v>
      </c>
      <c r="M486" s="622">
        <v>10</v>
      </c>
      <c r="N486" s="623">
        <v>344.06042022952158</v>
      </c>
    </row>
    <row r="487" spans="1:14" ht="14.4" customHeight="1" x14ac:dyDescent="0.3">
      <c r="A487" s="618" t="s">
        <v>563</v>
      </c>
      <c r="B487" s="619" t="s">
        <v>565</v>
      </c>
      <c r="C487" s="620" t="s">
        <v>579</v>
      </c>
      <c r="D487" s="621" t="s">
        <v>580</v>
      </c>
      <c r="E487" s="620" t="s">
        <v>566</v>
      </c>
      <c r="F487" s="621" t="s">
        <v>567</v>
      </c>
      <c r="G487" s="620" t="s">
        <v>2184</v>
      </c>
      <c r="H487" s="620" t="s">
        <v>2280</v>
      </c>
      <c r="I487" s="620" t="s">
        <v>2281</v>
      </c>
      <c r="J487" s="620" t="s">
        <v>2278</v>
      </c>
      <c r="K487" s="620" t="s">
        <v>2282</v>
      </c>
      <c r="L487" s="622">
        <v>99.345050585639157</v>
      </c>
      <c r="M487" s="622">
        <v>21</v>
      </c>
      <c r="N487" s="623">
        <v>2086.2460622984222</v>
      </c>
    </row>
    <row r="488" spans="1:14" ht="14.4" customHeight="1" x14ac:dyDescent="0.3">
      <c r="A488" s="618" t="s">
        <v>563</v>
      </c>
      <c r="B488" s="619" t="s">
        <v>565</v>
      </c>
      <c r="C488" s="620" t="s">
        <v>579</v>
      </c>
      <c r="D488" s="621" t="s">
        <v>580</v>
      </c>
      <c r="E488" s="620" t="s">
        <v>566</v>
      </c>
      <c r="F488" s="621" t="s">
        <v>567</v>
      </c>
      <c r="G488" s="620" t="s">
        <v>2184</v>
      </c>
      <c r="H488" s="620" t="s">
        <v>2283</v>
      </c>
      <c r="I488" s="620" t="s">
        <v>2284</v>
      </c>
      <c r="J488" s="620" t="s">
        <v>2278</v>
      </c>
      <c r="K488" s="620" t="s">
        <v>2285</v>
      </c>
      <c r="L488" s="622">
        <v>156.91999999999999</v>
      </c>
      <c r="M488" s="622">
        <v>1</v>
      </c>
      <c r="N488" s="623">
        <v>156.91999999999999</v>
      </c>
    </row>
    <row r="489" spans="1:14" ht="14.4" customHeight="1" x14ac:dyDescent="0.3">
      <c r="A489" s="618" t="s">
        <v>563</v>
      </c>
      <c r="B489" s="619" t="s">
        <v>565</v>
      </c>
      <c r="C489" s="620" t="s">
        <v>579</v>
      </c>
      <c r="D489" s="621" t="s">
        <v>580</v>
      </c>
      <c r="E489" s="620" t="s">
        <v>566</v>
      </c>
      <c r="F489" s="621" t="s">
        <v>567</v>
      </c>
      <c r="G489" s="620" t="s">
        <v>2184</v>
      </c>
      <c r="H489" s="620" t="s">
        <v>2286</v>
      </c>
      <c r="I489" s="620" t="s">
        <v>2287</v>
      </c>
      <c r="J489" s="620" t="s">
        <v>2288</v>
      </c>
      <c r="K489" s="620" t="s">
        <v>2289</v>
      </c>
      <c r="L489" s="622">
        <v>1461.4929645868676</v>
      </c>
      <c r="M489" s="622">
        <v>4</v>
      </c>
      <c r="N489" s="623">
        <v>5845.9718583474705</v>
      </c>
    </row>
    <row r="490" spans="1:14" ht="14.4" customHeight="1" x14ac:dyDescent="0.3">
      <c r="A490" s="618" t="s">
        <v>563</v>
      </c>
      <c r="B490" s="619" t="s">
        <v>565</v>
      </c>
      <c r="C490" s="620" t="s">
        <v>579</v>
      </c>
      <c r="D490" s="621" t="s">
        <v>580</v>
      </c>
      <c r="E490" s="620" t="s">
        <v>566</v>
      </c>
      <c r="F490" s="621" t="s">
        <v>567</v>
      </c>
      <c r="G490" s="620" t="s">
        <v>2184</v>
      </c>
      <c r="H490" s="620" t="s">
        <v>2290</v>
      </c>
      <c r="I490" s="620" t="s">
        <v>2291</v>
      </c>
      <c r="J490" s="620" t="s">
        <v>2288</v>
      </c>
      <c r="K490" s="620" t="s">
        <v>2292</v>
      </c>
      <c r="L490" s="622">
        <v>1963.9995806874801</v>
      </c>
      <c r="M490" s="622">
        <v>3</v>
      </c>
      <c r="N490" s="623">
        <v>5891.9987420624402</v>
      </c>
    </row>
    <row r="491" spans="1:14" ht="14.4" customHeight="1" x14ac:dyDescent="0.3">
      <c r="A491" s="618" t="s">
        <v>563</v>
      </c>
      <c r="B491" s="619" t="s">
        <v>565</v>
      </c>
      <c r="C491" s="620" t="s">
        <v>579</v>
      </c>
      <c r="D491" s="621" t="s">
        <v>580</v>
      </c>
      <c r="E491" s="620" t="s">
        <v>566</v>
      </c>
      <c r="F491" s="621" t="s">
        <v>567</v>
      </c>
      <c r="G491" s="620" t="s">
        <v>2184</v>
      </c>
      <c r="H491" s="620" t="s">
        <v>2293</v>
      </c>
      <c r="I491" s="620" t="s">
        <v>2294</v>
      </c>
      <c r="J491" s="620" t="s">
        <v>2288</v>
      </c>
      <c r="K491" s="620" t="s">
        <v>2295</v>
      </c>
      <c r="L491" s="622">
        <v>2477.8811269262146</v>
      </c>
      <c r="M491" s="622">
        <v>5</v>
      </c>
      <c r="N491" s="623">
        <v>12389.405634631074</v>
      </c>
    </row>
    <row r="492" spans="1:14" ht="14.4" customHeight="1" x14ac:dyDescent="0.3">
      <c r="A492" s="618" t="s">
        <v>563</v>
      </c>
      <c r="B492" s="619" t="s">
        <v>565</v>
      </c>
      <c r="C492" s="620" t="s">
        <v>579</v>
      </c>
      <c r="D492" s="621" t="s">
        <v>580</v>
      </c>
      <c r="E492" s="620" t="s">
        <v>566</v>
      </c>
      <c r="F492" s="621" t="s">
        <v>567</v>
      </c>
      <c r="G492" s="620" t="s">
        <v>2184</v>
      </c>
      <c r="H492" s="620" t="s">
        <v>2296</v>
      </c>
      <c r="I492" s="620" t="s">
        <v>2297</v>
      </c>
      <c r="J492" s="620" t="s">
        <v>2298</v>
      </c>
      <c r="K492" s="620" t="s">
        <v>2299</v>
      </c>
      <c r="L492" s="622">
        <v>58.23</v>
      </c>
      <c r="M492" s="622">
        <v>2</v>
      </c>
      <c r="N492" s="623">
        <v>116.46</v>
      </c>
    </row>
    <row r="493" spans="1:14" ht="14.4" customHeight="1" x14ac:dyDescent="0.3">
      <c r="A493" s="618" t="s">
        <v>563</v>
      </c>
      <c r="B493" s="619" t="s">
        <v>565</v>
      </c>
      <c r="C493" s="620" t="s">
        <v>579</v>
      </c>
      <c r="D493" s="621" t="s">
        <v>580</v>
      </c>
      <c r="E493" s="620" t="s">
        <v>566</v>
      </c>
      <c r="F493" s="621" t="s">
        <v>567</v>
      </c>
      <c r="G493" s="620" t="s">
        <v>2184</v>
      </c>
      <c r="H493" s="620" t="s">
        <v>2300</v>
      </c>
      <c r="I493" s="620" t="s">
        <v>2301</v>
      </c>
      <c r="J493" s="620" t="s">
        <v>2298</v>
      </c>
      <c r="K493" s="620" t="s">
        <v>2302</v>
      </c>
      <c r="L493" s="622">
        <v>108.99997291784241</v>
      </c>
      <c r="M493" s="622">
        <v>5</v>
      </c>
      <c r="N493" s="623">
        <v>544.99986458921205</v>
      </c>
    </row>
    <row r="494" spans="1:14" ht="14.4" customHeight="1" x14ac:dyDescent="0.3">
      <c r="A494" s="618" t="s">
        <v>563</v>
      </c>
      <c r="B494" s="619" t="s">
        <v>565</v>
      </c>
      <c r="C494" s="620" t="s">
        <v>579</v>
      </c>
      <c r="D494" s="621" t="s">
        <v>580</v>
      </c>
      <c r="E494" s="620" t="s">
        <v>566</v>
      </c>
      <c r="F494" s="621" t="s">
        <v>567</v>
      </c>
      <c r="G494" s="620" t="s">
        <v>2184</v>
      </c>
      <c r="H494" s="620" t="s">
        <v>2303</v>
      </c>
      <c r="I494" s="620" t="s">
        <v>2303</v>
      </c>
      <c r="J494" s="620" t="s">
        <v>2304</v>
      </c>
      <c r="K494" s="620" t="s">
        <v>2305</v>
      </c>
      <c r="L494" s="622">
        <v>122.27</v>
      </c>
      <c r="M494" s="622">
        <v>1</v>
      </c>
      <c r="N494" s="623">
        <v>122.27</v>
      </c>
    </row>
    <row r="495" spans="1:14" ht="14.4" customHeight="1" x14ac:dyDescent="0.3">
      <c r="A495" s="618" t="s">
        <v>563</v>
      </c>
      <c r="B495" s="619" t="s">
        <v>565</v>
      </c>
      <c r="C495" s="620" t="s">
        <v>579</v>
      </c>
      <c r="D495" s="621" t="s">
        <v>580</v>
      </c>
      <c r="E495" s="620" t="s">
        <v>566</v>
      </c>
      <c r="F495" s="621" t="s">
        <v>567</v>
      </c>
      <c r="G495" s="620" t="s">
        <v>2184</v>
      </c>
      <c r="H495" s="620" t="s">
        <v>2306</v>
      </c>
      <c r="I495" s="620" t="s">
        <v>2307</v>
      </c>
      <c r="J495" s="620" t="s">
        <v>2308</v>
      </c>
      <c r="K495" s="620" t="s">
        <v>2309</v>
      </c>
      <c r="L495" s="622">
        <v>167.86376532449992</v>
      </c>
      <c r="M495" s="622">
        <v>75</v>
      </c>
      <c r="N495" s="623">
        <v>12589.782399337493</v>
      </c>
    </row>
    <row r="496" spans="1:14" ht="14.4" customHeight="1" x14ac:dyDescent="0.3">
      <c r="A496" s="618" t="s">
        <v>563</v>
      </c>
      <c r="B496" s="619" t="s">
        <v>565</v>
      </c>
      <c r="C496" s="620" t="s">
        <v>579</v>
      </c>
      <c r="D496" s="621" t="s">
        <v>580</v>
      </c>
      <c r="E496" s="620" t="s">
        <v>566</v>
      </c>
      <c r="F496" s="621" t="s">
        <v>567</v>
      </c>
      <c r="G496" s="620" t="s">
        <v>2184</v>
      </c>
      <c r="H496" s="620" t="s">
        <v>2310</v>
      </c>
      <c r="I496" s="620" t="s">
        <v>2311</v>
      </c>
      <c r="J496" s="620" t="s">
        <v>2312</v>
      </c>
      <c r="K496" s="620" t="s">
        <v>2313</v>
      </c>
      <c r="L496" s="622">
        <v>337.58314430340465</v>
      </c>
      <c r="M496" s="622">
        <v>3</v>
      </c>
      <c r="N496" s="623">
        <v>1012.749432910214</v>
      </c>
    </row>
    <row r="497" spans="1:14" ht="14.4" customHeight="1" x14ac:dyDescent="0.3">
      <c r="A497" s="618" t="s">
        <v>563</v>
      </c>
      <c r="B497" s="619" t="s">
        <v>565</v>
      </c>
      <c r="C497" s="620" t="s">
        <v>579</v>
      </c>
      <c r="D497" s="621" t="s">
        <v>580</v>
      </c>
      <c r="E497" s="620" t="s">
        <v>566</v>
      </c>
      <c r="F497" s="621" t="s">
        <v>567</v>
      </c>
      <c r="G497" s="620" t="s">
        <v>2184</v>
      </c>
      <c r="H497" s="620" t="s">
        <v>2314</v>
      </c>
      <c r="I497" s="620" t="s">
        <v>2315</v>
      </c>
      <c r="J497" s="620" t="s">
        <v>2316</v>
      </c>
      <c r="K497" s="620" t="s">
        <v>2317</v>
      </c>
      <c r="L497" s="622">
        <v>706.99842153027805</v>
      </c>
      <c r="M497" s="622">
        <v>1</v>
      </c>
      <c r="N497" s="623">
        <v>706.99842153027805</v>
      </c>
    </row>
    <row r="498" spans="1:14" ht="14.4" customHeight="1" x14ac:dyDescent="0.3">
      <c r="A498" s="618" t="s">
        <v>563</v>
      </c>
      <c r="B498" s="619" t="s">
        <v>565</v>
      </c>
      <c r="C498" s="620" t="s">
        <v>579</v>
      </c>
      <c r="D498" s="621" t="s">
        <v>580</v>
      </c>
      <c r="E498" s="620" t="s">
        <v>566</v>
      </c>
      <c r="F498" s="621" t="s">
        <v>567</v>
      </c>
      <c r="G498" s="620" t="s">
        <v>2184</v>
      </c>
      <c r="H498" s="620" t="s">
        <v>2318</v>
      </c>
      <c r="I498" s="620" t="s">
        <v>2318</v>
      </c>
      <c r="J498" s="620" t="s">
        <v>2319</v>
      </c>
      <c r="K498" s="620" t="s">
        <v>657</v>
      </c>
      <c r="L498" s="622">
        <v>189.80250352115326</v>
      </c>
      <c r="M498" s="622">
        <v>4</v>
      </c>
      <c r="N498" s="623">
        <v>759.21001408461302</v>
      </c>
    </row>
    <row r="499" spans="1:14" ht="14.4" customHeight="1" x14ac:dyDescent="0.3">
      <c r="A499" s="618" t="s">
        <v>563</v>
      </c>
      <c r="B499" s="619" t="s">
        <v>565</v>
      </c>
      <c r="C499" s="620" t="s">
        <v>579</v>
      </c>
      <c r="D499" s="621" t="s">
        <v>580</v>
      </c>
      <c r="E499" s="620" t="s">
        <v>566</v>
      </c>
      <c r="F499" s="621" t="s">
        <v>567</v>
      </c>
      <c r="G499" s="620" t="s">
        <v>2184</v>
      </c>
      <c r="H499" s="620" t="s">
        <v>2320</v>
      </c>
      <c r="I499" s="620" t="s">
        <v>2321</v>
      </c>
      <c r="J499" s="620" t="s">
        <v>2322</v>
      </c>
      <c r="K499" s="620" t="s">
        <v>930</v>
      </c>
      <c r="L499" s="622">
        <v>43.141892417730404</v>
      </c>
      <c r="M499" s="622">
        <v>26</v>
      </c>
      <c r="N499" s="623">
        <v>1121.6892028609905</v>
      </c>
    </row>
    <row r="500" spans="1:14" ht="14.4" customHeight="1" x14ac:dyDescent="0.3">
      <c r="A500" s="618" t="s">
        <v>563</v>
      </c>
      <c r="B500" s="619" t="s">
        <v>565</v>
      </c>
      <c r="C500" s="620" t="s">
        <v>579</v>
      </c>
      <c r="D500" s="621" t="s">
        <v>580</v>
      </c>
      <c r="E500" s="620" t="s">
        <v>566</v>
      </c>
      <c r="F500" s="621" t="s">
        <v>567</v>
      </c>
      <c r="G500" s="620" t="s">
        <v>2184</v>
      </c>
      <c r="H500" s="620" t="s">
        <v>2323</v>
      </c>
      <c r="I500" s="620" t="s">
        <v>2324</v>
      </c>
      <c r="J500" s="620" t="s">
        <v>2325</v>
      </c>
      <c r="K500" s="620" t="s">
        <v>2326</v>
      </c>
      <c r="L500" s="622">
        <v>47.15023980053855</v>
      </c>
      <c r="M500" s="622">
        <v>4</v>
      </c>
      <c r="N500" s="623">
        <v>188.6009592021542</v>
      </c>
    </row>
    <row r="501" spans="1:14" ht="14.4" customHeight="1" x14ac:dyDescent="0.3">
      <c r="A501" s="618" t="s">
        <v>563</v>
      </c>
      <c r="B501" s="619" t="s">
        <v>565</v>
      </c>
      <c r="C501" s="620" t="s">
        <v>579</v>
      </c>
      <c r="D501" s="621" t="s">
        <v>580</v>
      </c>
      <c r="E501" s="620" t="s">
        <v>566</v>
      </c>
      <c r="F501" s="621" t="s">
        <v>567</v>
      </c>
      <c r="G501" s="620" t="s">
        <v>2184</v>
      </c>
      <c r="H501" s="620" t="s">
        <v>2327</v>
      </c>
      <c r="I501" s="620" t="s">
        <v>2328</v>
      </c>
      <c r="J501" s="620" t="s">
        <v>2329</v>
      </c>
      <c r="K501" s="620" t="s">
        <v>2302</v>
      </c>
      <c r="L501" s="622">
        <v>84.887999999999963</v>
      </c>
      <c r="M501" s="622">
        <v>5</v>
      </c>
      <c r="N501" s="623">
        <v>424.43999999999983</v>
      </c>
    </row>
    <row r="502" spans="1:14" ht="14.4" customHeight="1" x14ac:dyDescent="0.3">
      <c r="A502" s="618" t="s">
        <v>563</v>
      </c>
      <c r="B502" s="619" t="s">
        <v>565</v>
      </c>
      <c r="C502" s="620" t="s">
        <v>579</v>
      </c>
      <c r="D502" s="621" t="s">
        <v>580</v>
      </c>
      <c r="E502" s="620" t="s">
        <v>566</v>
      </c>
      <c r="F502" s="621" t="s">
        <v>567</v>
      </c>
      <c r="G502" s="620" t="s">
        <v>2184</v>
      </c>
      <c r="H502" s="620" t="s">
        <v>2330</v>
      </c>
      <c r="I502" s="620" t="s">
        <v>2331</v>
      </c>
      <c r="J502" s="620" t="s">
        <v>2332</v>
      </c>
      <c r="K502" s="620" t="s">
        <v>2333</v>
      </c>
      <c r="L502" s="622">
        <v>188.67410982983299</v>
      </c>
      <c r="M502" s="622">
        <v>4</v>
      </c>
      <c r="N502" s="623">
        <v>754.69643931933194</v>
      </c>
    </row>
    <row r="503" spans="1:14" ht="14.4" customHeight="1" x14ac:dyDescent="0.3">
      <c r="A503" s="618" t="s">
        <v>563</v>
      </c>
      <c r="B503" s="619" t="s">
        <v>565</v>
      </c>
      <c r="C503" s="620" t="s">
        <v>579</v>
      </c>
      <c r="D503" s="621" t="s">
        <v>580</v>
      </c>
      <c r="E503" s="620" t="s">
        <v>566</v>
      </c>
      <c r="F503" s="621" t="s">
        <v>567</v>
      </c>
      <c r="G503" s="620" t="s">
        <v>2184</v>
      </c>
      <c r="H503" s="620" t="s">
        <v>2334</v>
      </c>
      <c r="I503" s="620" t="s">
        <v>2335</v>
      </c>
      <c r="J503" s="620" t="s">
        <v>2325</v>
      </c>
      <c r="K503" s="620" t="s">
        <v>2336</v>
      </c>
      <c r="L503" s="622">
        <v>74.804946844747235</v>
      </c>
      <c r="M503" s="622">
        <v>6</v>
      </c>
      <c r="N503" s="623">
        <v>448.82968106848341</v>
      </c>
    </row>
    <row r="504" spans="1:14" ht="14.4" customHeight="1" x14ac:dyDescent="0.3">
      <c r="A504" s="618" t="s">
        <v>563</v>
      </c>
      <c r="B504" s="619" t="s">
        <v>565</v>
      </c>
      <c r="C504" s="620" t="s">
        <v>579</v>
      </c>
      <c r="D504" s="621" t="s">
        <v>580</v>
      </c>
      <c r="E504" s="620" t="s">
        <v>566</v>
      </c>
      <c r="F504" s="621" t="s">
        <v>567</v>
      </c>
      <c r="G504" s="620" t="s">
        <v>2184</v>
      </c>
      <c r="H504" s="620" t="s">
        <v>2337</v>
      </c>
      <c r="I504" s="620" t="s">
        <v>2338</v>
      </c>
      <c r="J504" s="620" t="s">
        <v>2339</v>
      </c>
      <c r="K504" s="620" t="s">
        <v>2340</v>
      </c>
      <c r="L504" s="622">
        <v>102.67272727272729</v>
      </c>
      <c r="M504" s="622">
        <v>11</v>
      </c>
      <c r="N504" s="623">
        <v>1129.4000000000001</v>
      </c>
    </row>
    <row r="505" spans="1:14" ht="14.4" customHeight="1" x14ac:dyDescent="0.3">
      <c r="A505" s="618" t="s">
        <v>563</v>
      </c>
      <c r="B505" s="619" t="s">
        <v>565</v>
      </c>
      <c r="C505" s="620" t="s">
        <v>579</v>
      </c>
      <c r="D505" s="621" t="s">
        <v>580</v>
      </c>
      <c r="E505" s="620" t="s">
        <v>566</v>
      </c>
      <c r="F505" s="621" t="s">
        <v>567</v>
      </c>
      <c r="G505" s="620" t="s">
        <v>2184</v>
      </c>
      <c r="H505" s="620" t="s">
        <v>2341</v>
      </c>
      <c r="I505" s="620" t="s">
        <v>2342</v>
      </c>
      <c r="J505" s="620" t="s">
        <v>2343</v>
      </c>
      <c r="K505" s="620" t="s">
        <v>657</v>
      </c>
      <c r="L505" s="622">
        <v>82.87</v>
      </c>
      <c r="M505" s="622">
        <v>1</v>
      </c>
      <c r="N505" s="623">
        <v>82.87</v>
      </c>
    </row>
    <row r="506" spans="1:14" ht="14.4" customHeight="1" x14ac:dyDescent="0.3">
      <c r="A506" s="618" t="s">
        <v>563</v>
      </c>
      <c r="B506" s="619" t="s">
        <v>565</v>
      </c>
      <c r="C506" s="620" t="s">
        <v>579</v>
      </c>
      <c r="D506" s="621" t="s">
        <v>580</v>
      </c>
      <c r="E506" s="620" t="s">
        <v>566</v>
      </c>
      <c r="F506" s="621" t="s">
        <v>567</v>
      </c>
      <c r="G506" s="620" t="s">
        <v>2184</v>
      </c>
      <c r="H506" s="620" t="s">
        <v>2344</v>
      </c>
      <c r="I506" s="620" t="s">
        <v>2345</v>
      </c>
      <c r="J506" s="620" t="s">
        <v>2346</v>
      </c>
      <c r="K506" s="620" t="s">
        <v>675</v>
      </c>
      <c r="L506" s="622">
        <v>102.9375</v>
      </c>
      <c r="M506" s="622">
        <v>4</v>
      </c>
      <c r="N506" s="623">
        <v>411.75</v>
      </c>
    </row>
    <row r="507" spans="1:14" ht="14.4" customHeight="1" x14ac:dyDescent="0.3">
      <c r="A507" s="618" t="s">
        <v>563</v>
      </c>
      <c r="B507" s="619" t="s">
        <v>565</v>
      </c>
      <c r="C507" s="620" t="s">
        <v>579</v>
      </c>
      <c r="D507" s="621" t="s">
        <v>580</v>
      </c>
      <c r="E507" s="620" t="s">
        <v>566</v>
      </c>
      <c r="F507" s="621" t="s">
        <v>567</v>
      </c>
      <c r="G507" s="620" t="s">
        <v>2184</v>
      </c>
      <c r="H507" s="620" t="s">
        <v>2347</v>
      </c>
      <c r="I507" s="620" t="s">
        <v>2348</v>
      </c>
      <c r="J507" s="620" t="s">
        <v>2349</v>
      </c>
      <c r="K507" s="620" t="s">
        <v>2350</v>
      </c>
      <c r="L507" s="622">
        <v>71.711923112051466</v>
      </c>
      <c r="M507" s="622">
        <v>10</v>
      </c>
      <c r="N507" s="623">
        <v>717.11923112051466</v>
      </c>
    </row>
    <row r="508" spans="1:14" ht="14.4" customHeight="1" x14ac:dyDescent="0.3">
      <c r="A508" s="618" t="s">
        <v>563</v>
      </c>
      <c r="B508" s="619" t="s">
        <v>565</v>
      </c>
      <c r="C508" s="620" t="s">
        <v>579</v>
      </c>
      <c r="D508" s="621" t="s">
        <v>580</v>
      </c>
      <c r="E508" s="620" t="s">
        <v>566</v>
      </c>
      <c r="F508" s="621" t="s">
        <v>567</v>
      </c>
      <c r="G508" s="620" t="s">
        <v>2184</v>
      </c>
      <c r="H508" s="620" t="s">
        <v>2351</v>
      </c>
      <c r="I508" s="620" t="s">
        <v>2352</v>
      </c>
      <c r="J508" s="620" t="s">
        <v>2353</v>
      </c>
      <c r="K508" s="620" t="s">
        <v>2354</v>
      </c>
      <c r="L508" s="622">
        <v>115.205</v>
      </c>
      <c r="M508" s="622">
        <v>4</v>
      </c>
      <c r="N508" s="623">
        <v>460.82</v>
      </c>
    </row>
    <row r="509" spans="1:14" ht="14.4" customHeight="1" x14ac:dyDescent="0.3">
      <c r="A509" s="618" t="s">
        <v>563</v>
      </c>
      <c r="B509" s="619" t="s">
        <v>565</v>
      </c>
      <c r="C509" s="620" t="s">
        <v>579</v>
      </c>
      <c r="D509" s="621" t="s">
        <v>580</v>
      </c>
      <c r="E509" s="620" t="s">
        <v>566</v>
      </c>
      <c r="F509" s="621" t="s">
        <v>567</v>
      </c>
      <c r="G509" s="620" t="s">
        <v>2184</v>
      </c>
      <c r="H509" s="620" t="s">
        <v>2355</v>
      </c>
      <c r="I509" s="620" t="s">
        <v>2356</v>
      </c>
      <c r="J509" s="620" t="s">
        <v>2357</v>
      </c>
      <c r="K509" s="620" t="s">
        <v>2358</v>
      </c>
      <c r="L509" s="622">
        <v>257.05</v>
      </c>
      <c r="M509" s="622">
        <v>1</v>
      </c>
      <c r="N509" s="623">
        <v>257.05</v>
      </c>
    </row>
    <row r="510" spans="1:14" ht="14.4" customHeight="1" x14ac:dyDescent="0.3">
      <c r="A510" s="618" t="s">
        <v>563</v>
      </c>
      <c r="B510" s="619" t="s">
        <v>565</v>
      </c>
      <c r="C510" s="620" t="s">
        <v>579</v>
      </c>
      <c r="D510" s="621" t="s">
        <v>580</v>
      </c>
      <c r="E510" s="620" t="s">
        <v>566</v>
      </c>
      <c r="F510" s="621" t="s">
        <v>567</v>
      </c>
      <c r="G510" s="620" t="s">
        <v>2184</v>
      </c>
      <c r="H510" s="620" t="s">
        <v>2359</v>
      </c>
      <c r="I510" s="620" t="s">
        <v>2360</v>
      </c>
      <c r="J510" s="620" t="s">
        <v>2361</v>
      </c>
      <c r="K510" s="620" t="s">
        <v>2362</v>
      </c>
      <c r="L510" s="622">
        <v>30.65</v>
      </c>
      <c r="M510" s="622">
        <v>1</v>
      </c>
      <c r="N510" s="623">
        <v>30.65</v>
      </c>
    </row>
    <row r="511" spans="1:14" ht="14.4" customHeight="1" x14ac:dyDescent="0.3">
      <c r="A511" s="618" t="s">
        <v>563</v>
      </c>
      <c r="B511" s="619" t="s">
        <v>565</v>
      </c>
      <c r="C511" s="620" t="s">
        <v>579</v>
      </c>
      <c r="D511" s="621" t="s">
        <v>580</v>
      </c>
      <c r="E511" s="620" t="s">
        <v>566</v>
      </c>
      <c r="F511" s="621" t="s">
        <v>567</v>
      </c>
      <c r="G511" s="620" t="s">
        <v>2184</v>
      </c>
      <c r="H511" s="620" t="s">
        <v>2363</v>
      </c>
      <c r="I511" s="620" t="s">
        <v>2364</v>
      </c>
      <c r="J511" s="620" t="s">
        <v>2365</v>
      </c>
      <c r="K511" s="620" t="s">
        <v>2366</v>
      </c>
      <c r="L511" s="622">
        <v>23.92</v>
      </c>
      <c r="M511" s="622">
        <v>1</v>
      </c>
      <c r="N511" s="623">
        <v>23.92</v>
      </c>
    </row>
    <row r="512" spans="1:14" ht="14.4" customHeight="1" x14ac:dyDescent="0.3">
      <c r="A512" s="618" t="s">
        <v>563</v>
      </c>
      <c r="B512" s="619" t="s">
        <v>565</v>
      </c>
      <c r="C512" s="620" t="s">
        <v>579</v>
      </c>
      <c r="D512" s="621" t="s">
        <v>580</v>
      </c>
      <c r="E512" s="620" t="s">
        <v>566</v>
      </c>
      <c r="F512" s="621" t="s">
        <v>567</v>
      </c>
      <c r="G512" s="620" t="s">
        <v>2184</v>
      </c>
      <c r="H512" s="620" t="s">
        <v>2367</v>
      </c>
      <c r="I512" s="620" t="s">
        <v>2368</v>
      </c>
      <c r="J512" s="620" t="s">
        <v>2369</v>
      </c>
      <c r="K512" s="620" t="s">
        <v>2370</v>
      </c>
      <c r="L512" s="622">
        <v>152.22999999999999</v>
      </c>
      <c r="M512" s="622">
        <v>1</v>
      </c>
      <c r="N512" s="623">
        <v>152.22999999999999</v>
      </c>
    </row>
    <row r="513" spans="1:14" ht="14.4" customHeight="1" x14ac:dyDescent="0.3">
      <c r="A513" s="618" t="s">
        <v>563</v>
      </c>
      <c r="B513" s="619" t="s">
        <v>565</v>
      </c>
      <c r="C513" s="620" t="s">
        <v>579</v>
      </c>
      <c r="D513" s="621" t="s">
        <v>580</v>
      </c>
      <c r="E513" s="620" t="s">
        <v>566</v>
      </c>
      <c r="F513" s="621" t="s">
        <v>567</v>
      </c>
      <c r="G513" s="620" t="s">
        <v>2184</v>
      </c>
      <c r="H513" s="620" t="s">
        <v>2371</v>
      </c>
      <c r="I513" s="620" t="s">
        <v>2372</v>
      </c>
      <c r="J513" s="620" t="s">
        <v>2369</v>
      </c>
      <c r="K513" s="620" t="s">
        <v>1928</v>
      </c>
      <c r="L513" s="622">
        <v>45.918786205620194</v>
      </c>
      <c r="M513" s="622">
        <v>16</v>
      </c>
      <c r="N513" s="623">
        <v>734.7005792899231</v>
      </c>
    </row>
    <row r="514" spans="1:14" ht="14.4" customHeight="1" x14ac:dyDescent="0.3">
      <c r="A514" s="618" t="s">
        <v>563</v>
      </c>
      <c r="B514" s="619" t="s">
        <v>565</v>
      </c>
      <c r="C514" s="620" t="s">
        <v>579</v>
      </c>
      <c r="D514" s="621" t="s">
        <v>580</v>
      </c>
      <c r="E514" s="620" t="s">
        <v>566</v>
      </c>
      <c r="F514" s="621" t="s">
        <v>567</v>
      </c>
      <c r="G514" s="620" t="s">
        <v>2184</v>
      </c>
      <c r="H514" s="620" t="s">
        <v>2373</v>
      </c>
      <c r="I514" s="620" t="s">
        <v>2374</v>
      </c>
      <c r="J514" s="620" t="s">
        <v>2375</v>
      </c>
      <c r="K514" s="620" t="s">
        <v>2376</v>
      </c>
      <c r="L514" s="622">
        <v>214.47995738014501</v>
      </c>
      <c r="M514" s="622">
        <v>1</v>
      </c>
      <c r="N514" s="623">
        <v>214.47995738014501</v>
      </c>
    </row>
    <row r="515" spans="1:14" ht="14.4" customHeight="1" x14ac:dyDescent="0.3">
      <c r="A515" s="618" t="s">
        <v>563</v>
      </c>
      <c r="B515" s="619" t="s">
        <v>565</v>
      </c>
      <c r="C515" s="620" t="s">
        <v>579</v>
      </c>
      <c r="D515" s="621" t="s">
        <v>580</v>
      </c>
      <c r="E515" s="620" t="s">
        <v>566</v>
      </c>
      <c r="F515" s="621" t="s">
        <v>567</v>
      </c>
      <c r="G515" s="620" t="s">
        <v>2184</v>
      </c>
      <c r="H515" s="620" t="s">
        <v>2377</v>
      </c>
      <c r="I515" s="620" t="s">
        <v>2378</v>
      </c>
      <c r="J515" s="620" t="s">
        <v>2375</v>
      </c>
      <c r="K515" s="620" t="s">
        <v>687</v>
      </c>
      <c r="L515" s="622">
        <v>64.636235531396693</v>
      </c>
      <c r="M515" s="622">
        <v>8</v>
      </c>
      <c r="N515" s="623">
        <v>517.08988425117354</v>
      </c>
    </row>
    <row r="516" spans="1:14" ht="14.4" customHeight="1" x14ac:dyDescent="0.3">
      <c r="A516" s="618" t="s">
        <v>563</v>
      </c>
      <c r="B516" s="619" t="s">
        <v>565</v>
      </c>
      <c r="C516" s="620" t="s">
        <v>579</v>
      </c>
      <c r="D516" s="621" t="s">
        <v>580</v>
      </c>
      <c r="E516" s="620" t="s">
        <v>566</v>
      </c>
      <c r="F516" s="621" t="s">
        <v>567</v>
      </c>
      <c r="G516" s="620" t="s">
        <v>2184</v>
      </c>
      <c r="H516" s="620" t="s">
        <v>2379</v>
      </c>
      <c r="I516" s="620" t="s">
        <v>2380</v>
      </c>
      <c r="J516" s="620" t="s">
        <v>2381</v>
      </c>
      <c r="K516" s="620" t="s">
        <v>2382</v>
      </c>
      <c r="L516" s="622">
        <v>100.88</v>
      </c>
      <c r="M516" s="622">
        <v>1</v>
      </c>
      <c r="N516" s="623">
        <v>100.88</v>
      </c>
    </row>
    <row r="517" spans="1:14" ht="14.4" customHeight="1" x14ac:dyDescent="0.3">
      <c r="A517" s="618" t="s">
        <v>563</v>
      </c>
      <c r="B517" s="619" t="s">
        <v>565</v>
      </c>
      <c r="C517" s="620" t="s">
        <v>579</v>
      </c>
      <c r="D517" s="621" t="s">
        <v>580</v>
      </c>
      <c r="E517" s="620" t="s">
        <v>566</v>
      </c>
      <c r="F517" s="621" t="s">
        <v>567</v>
      </c>
      <c r="G517" s="620" t="s">
        <v>2184</v>
      </c>
      <c r="H517" s="620" t="s">
        <v>2383</v>
      </c>
      <c r="I517" s="620" t="s">
        <v>2384</v>
      </c>
      <c r="J517" s="620" t="s">
        <v>2385</v>
      </c>
      <c r="K517" s="620" t="s">
        <v>1899</v>
      </c>
      <c r="L517" s="622">
        <v>46.175069475821203</v>
      </c>
      <c r="M517" s="622">
        <v>2</v>
      </c>
      <c r="N517" s="623">
        <v>92.350138951642407</v>
      </c>
    </row>
    <row r="518" spans="1:14" ht="14.4" customHeight="1" x14ac:dyDescent="0.3">
      <c r="A518" s="618" t="s">
        <v>563</v>
      </c>
      <c r="B518" s="619" t="s">
        <v>565</v>
      </c>
      <c r="C518" s="620" t="s">
        <v>579</v>
      </c>
      <c r="D518" s="621" t="s">
        <v>580</v>
      </c>
      <c r="E518" s="620" t="s">
        <v>566</v>
      </c>
      <c r="F518" s="621" t="s">
        <v>567</v>
      </c>
      <c r="G518" s="620" t="s">
        <v>2184</v>
      </c>
      <c r="H518" s="620" t="s">
        <v>2386</v>
      </c>
      <c r="I518" s="620" t="s">
        <v>2387</v>
      </c>
      <c r="J518" s="620" t="s">
        <v>2388</v>
      </c>
      <c r="K518" s="620" t="s">
        <v>2389</v>
      </c>
      <c r="L518" s="622">
        <v>76.651782170004836</v>
      </c>
      <c r="M518" s="622">
        <v>17</v>
      </c>
      <c r="N518" s="623">
        <v>1303.0802968900823</v>
      </c>
    </row>
    <row r="519" spans="1:14" ht="14.4" customHeight="1" x14ac:dyDescent="0.3">
      <c r="A519" s="618" t="s">
        <v>563</v>
      </c>
      <c r="B519" s="619" t="s">
        <v>565</v>
      </c>
      <c r="C519" s="620" t="s">
        <v>579</v>
      </c>
      <c r="D519" s="621" t="s">
        <v>580</v>
      </c>
      <c r="E519" s="620" t="s">
        <v>566</v>
      </c>
      <c r="F519" s="621" t="s">
        <v>567</v>
      </c>
      <c r="G519" s="620" t="s">
        <v>2184</v>
      </c>
      <c r="H519" s="620" t="s">
        <v>2390</v>
      </c>
      <c r="I519" s="620" t="s">
        <v>2391</v>
      </c>
      <c r="J519" s="620" t="s">
        <v>979</v>
      </c>
      <c r="K519" s="620" t="s">
        <v>2392</v>
      </c>
      <c r="L519" s="622">
        <v>72.224445332004819</v>
      </c>
      <c r="M519" s="622">
        <v>16</v>
      </c>
      <c r="N519" s="623">
        <v>1155.5911253120771</v>
      </c>
    </row>
    <row r="520" spans="1:14" ht="14.4" customHeight="1" x14ac:dyDescent="0.3">
      <c r="A520" s="618" t="s">
        <v>563</v>
      </c>
      <c r="B520" s="619" t="s">
        <v>565</v>
      </c>
      <c r="C520" s="620" t="s">
        <v>579</v>
      </c>
      <c r="D520" s="621" t="s">
        <v>580</v>
      </c>
      <c r="E520" s="620" t="s">
        <v>566</v>
      </c>
      <c r="F520" s="621" t="s">
        <v>567</v>
      </c>
      <c r="G520" s="620" t="s">
        <v>2184</v>
      </c>
      <c r="H520" s="620" t="s">
        <v>2393</v>
      </c>
      <c r="I520" s="620" t="s">
        <v>2394</v>
      </c>
      <c r="J520" s="620" t="s">
        <v>2395</v>
      </c>
      <c r="K520" s="620" t="s">
        <v>2396</v>
      </c>
      <c r="L520" s="622">
        <v>97.780000000000015</v>
      </c>
      <c r="M520" s="622">
        <v>3</v>
      </c>
      <c r="N520" s="623">
        <v>293.34000000000003</v>
      </c>
    </row>
    <row r="521" spans="1:14" ht="14.4" customHeight="1" x14ac:dyDescent="0.3">
      <c r="A521" s="618" t="s">
        <v>563</v>
      </c>
      <c r="B521" s="619" t="s">
        <v>565</v>
      </c>
      <c r="C521" s="620" t="s">
        <v>579</v>
      </c>
      <c r="D521" s="621" t="s">
        <v>580</v>
      </c>
      <c r="E521" s="620" t="s">
        <v>566</v>
      </c>
      <c r="F521" s="621" t="s">
        <v>567</v>
      </c>
      <c r="G521" s="620" t="s">
        <v>2184</v>
      </c>
      <c r="H521" s="620" t="s">
        <v>2397</v>
      </c>
      <c r="I521" s="620" t="s">
        <v>2398</v>
      </c>
      <c r="J521" s="620" t="s">
        <v>2399</v>
      </c>
      <c r="K521" s="620" t="s">
        <v>2400</v>
      </c>
      <c r="L521" s="622">
        <v>124.72512799197808</v>
      </c>
      <c r="M521" s="622">
        <v>19</v>
      </c>
      <c r="N521" s="623">
        <v>2369.7774318475836</v>
      </c>
    </row>
    <row r="522" spans="1:14" ht="14.4" customHeight="1" x14ac:dyDescent="0.3">
      <c r="A522" s="618" t="s">
        <v>563</v>
      </c>
      <c r="B522" s="619" t="s">
        <v>565</v>
      </c>
      <c r="C522" s="620" t="s">
        <v>579</v>
      </c>
      <c r="D522" s="621" t="s">
        <v>580</v>
      </c>
      <c r="E522" s="620" t="s">
        <v>566</v>
      </c>
      <c r="F522" s="621" t="s">
        <v>567</v>
      </c>
      <c r="G522" s="620" t="s">
        <v>2184</v>
      </c>
      <c r="H522" s="620" t="s">
        <v>2401</v>
      </c>
      <c r="I522" s="620" t="s">
        <v>2402</v>
      </c>
      <c r="J522" s="620" t="s">
        <v>2403</v>
      </c>
      <c r="K522" s="620" t="s">
        <v>2404</v>
      </c>
      <c r="L522" s="622">
        <v>472.479311382802</v>
      </c>
      <c r="M522" s="622">
        <v>1</v>
      </c>
      <c r="N522" s="623">
        <v>472.479311382802</v>
      </c>
    </row>
    <row r="523" spans="1:14" ht="14.4" customHeight="1" x14ac:dyDescent="0.3">
      <c r="A523" s="618" t="s">
        <v>563</v>
      </c>
      <c r="B523" s="619" t="s">
        <v>565</v>
      </c>
      <c r="C523" s="620" t="s">
        <v>579</v>
      </c>
      <c r="D523" s="621" t="s">
        <v>580</v>
      </c>
      <c r="E523" s="620" t="s">
        <v>566</v>
      </c>
      <c r="F523" s="621" t="s">
        <v>567</v>
      </c>
      <c r="G523" s="620" t="s">
        <v>2184</v>
      </c>
      <c r="H523" s="620" t="s">
        <v>2405</v>
      </c>
      <c r="I523" s="620" t="s">
        <v>2406</v>
      </c>
      <c r="J523" s="620" t="s">
        <v>2407</v>
      </c>
      <c r="K523" s="620" t="s">
        <v>2408</v>
      </c>
      <c r="L523" s="622">
        <v>249.62878461609301</v>
      </c>
      <c r="M523" s="622">
        <v>2</v>
      </c>
      <c r="N523" s="623">
        <v>499.25756923218603</v>
      </c>
    </row>
    <row r="524" spans="1:14" ht="14.4" customHeight="1" x14ac:dyDescent="0.3">
      <c r="A524" s="618" t="s">
        <v>563</v>
      </c>
      <c r="B524" s="619" t="s">
        <v>565</v>
      </c>
      <c r="C524" s="620" t="s">
        <v>579</v>
      </c>
      <c r="D524" s="621" t="s">
        <v>580</v>
      </c>
      <c r="E524" s="620" t="s">
        <v>566</v>
      </c>
      <c r="F524" s="621" t="s">
        <v>567</v>
      </c>
      <c r="G524" s="620" t="s">
        <v>2184</v>
      </c>
      <c r="H524" s="620" t="s">
        <v>2409</v>
      </c>
      <c r="I524" s="620" t="s">
        <v>2410</v>
      </c>
      <c r="J524" s="620" t="s">
        <v>2411</v>
      </c>
      <c r="K524" s="620" t="s">
        <v>2412</v>
      </c>
      <c r="L524" s="622">
        <v>52.81</v>
      </c>
      <c r="M524" s="622">
        <v>2</v>
      </c>
      <c r="N524" s="623">
        <v>105.62</v>
      </c>
    </row>
    <row r="525" spans="1:14" ht="14.4" customHeight="1" x14ac:dyDescent="0.3">
      <c r="A525" s="618" t="s">
        <v>563</v>
      </c>
      <c r="B525" s="619" t="s">
        <v>565</v>
      </c>
      <c r="C525" s="620" t="s">
        <v>579</v>
      </c>
      <c r="D525" s="621" t="s">
        <v>580</v>
      </c>
      <c r="E525" s="620" t="s">
        <v>566</v>
      </c>
      <c r="F525" s="621" t="s">
        <v>567</v>
      </c>
      <c r="G525" s="620" t="s">
        <v>2184</v>
      </c>
      <c r="H525" s="620" t="s">
        <v>2413</v>
      </c>
      <c r="I525" s="620" t="s">
        <v>2414</v>
      </c>
      <c r="J525" s="620" t="s">
        <v>2415</v>
      </c>
      <c r="K525" s="620" t="s">
        <v>2416</v>
      </c>
      <c r="L525" s="622">
        <v>77.29637890049608</v>
      </c>
      <c r="M525" s="622">
        <v>36</v>
      </c>
      <c r="N525" s="623">
        <v>2782.6696404178588</v>
      </c>
    </row>
    <row r="526" spans="1:14" ht="14.4" customHeight="1" x14ac:dyDescent="0.3">
      <c r="A526" s="618" t="s">
        <v>563</v>
      </c>
      <c r="B526" s="619" t="s">
        <v>565</v>
      </c>
      <c r="C526" s="620" t="s">
        <v>579</v>
      </c>
      <c r="D526" s="621" t="s">
        <v>580</v>
      </c>
      <c r="E526" s="620" t="s">
        <v>566</v>
      </c>
      <c r="F526" s="621" t="s">
        <v>567</v>
      </c>
      <c r="G526" s="620" t="s">
        <v>2184</v>
      </c>
      <c r="H526" s="620" t="s">
        <v>2417</v>
      </c>
      <c r="I526" s="620" t="s">
        <v>2418</v>
      </c>
      <c r="J526" s="620" t="s">
        <v>2419</v>
      </c>
      <c r="K526" s="620" t="s">
        <v>2420</v>
      </c>
      <c r="L526" s="622">
        <v>70.971434308056814</v>
      </c>
      <c r="M526" s="622">
        <v>41</v>
      </c>
      <c r="N526" s="623">
        <v>2909.8288066303294</v>
      </c>
    </row>
    <row r="527" spans="1:14" ht="14.4" customHeight="1" x14ac:dyDescent="0.3">
      <c r="A527" s="618" t="s">
        <v>563</v>
      </c>
      <c r="B527" s="619" t="s">
        <v>565</v>
      </c>
      <c r="C527" s="620" t="s">
        <v>579</v>
      </c>
      <c r="D527" s="621" t="s">
        <v>580</v>
      </c>
      <c r="E527" s="620" t="s">
        <v>566</v>
      </c>
      <c r="F527" s="621" t="s">
        <v>567</v>
      </c>
      <c r="G527" s="620" t="s">
        <v>2184</v>
      </c>
      <c r="H527" s="620" t="s">
        <v>2421</v>
      </c>
      <c r="I527" s="620" t="s">
        <v>2422</v>
      </c>
      <c r="J527" s="620" t="s">
        <v>2423</v>
      </c>
      <c r="K527" s="620" t="s">
        <v>2424</v>
      </c>
      <c r="L527" s="622">
        <v>102.89</v>
      </c>
      <c r="M527" s="622">
        <v>2</v>
      </c>
      <c r="N527" s="623">
        <v>205.78</v>
      </c>
    </row>
    <row r="528" spans="1:14" ht="14.4" customHeight="1" x14ac:dyDescent="0.3">
      <c r="A528" s="618" t="s">
        <v>563</v>
      </c>
      <c r="B528" s="619" t="s">
        <v>565</v>
      </c>
      <c r="C528" s="620" t="s">
        <v>579</v>
      </c>
      <c r="D528" s="621" t="s">
        <v>580</v>
      </c>
      <c r="E528" s="620" t="s">
        <v>566</v>
      </c>
      <c r="F528" s="621" t="s">
        <v>567</v>
      </c>
      <c r="G528" s="620" t="s">
        <v>2184</v>
      </c>
      <c r="H528" s="620" t="s">
        <v>2425</v>
      </c>
      <c r="I528" s="620" t="s">
        <v>2426</v>
      </c>
      <c r="J528" s="620" t="s">
        <v>2427</v>
      </c>
      <c r="K528" s="620" t="s">
        <v>2428</v>
      </c>
      <c r="L528" s="622">
        <v>278.36973933286902</v>
      </c>
      <c r="M528" s="622">
        <v>1</v>
      </c>
      <c r="N528" s="623">
        <v>278.36973933286902</v>
      </c>
    </row>
    <row r="529" spans="1:14" ht="14.4" customHeight="1" x14ac:dyDescent="0.3">
      <c r="A529" s="618" t="s">
        <v>563</v>
      </c>
      <c r="B529" s="619" t="s">
        <v>565</v>
      </c>
      <c r="C529" s="620" t="s">
        <v>579</v>
      </c>
      <c r="D529" s="621" t="s">
        <v>580</v>
      </c>
      <c r="E529" s="620" t="s">
        <v>566</v>
      </c>
      <c r="F529" s="621" t="s">
        <v>567</v>
      </c>
      <c r="G529" s="620" t="s">
        <v>2184</v>
      </c>
      <c r="H529" s="620" t="s">
        <v>2429</v>
      </c>
      <c r="I529" s="620" t="s">
        <v>2430</v>
      </c>
      <c r="J529" s="620" t="s">
        <v>2431</v>
      </c>
      <c r="K529" s="620" t="s">
        <v>2432</v>
      </c>
      <c r="L529" s="622">
        <v>116.45513785646699</v>
      </c>
      <c r="M529" s="622">
        <v>2</v>
      </c>
      <c r="N529" s="623">
        <v>232.91027571293398</v>
      </c>
    </row>
    <row r="530" spans="1:14" ht="14.4" customHeight="1" x14ac:dyDescent="0.3">
      <c r="A530" s="618" t="s">
        <v>563</v>
      </c>
      <c r="B530" s="619" t="s">
        <v>565</v>
      </c>
      <c r="C530" s="620" t="s">
        <v>579</v>
      </c>
      <c r="D530" s="621" t="s">
        <v>580</v>
      </c>
      <c r="E530" s="620" t="s">
        <v>566</v>
      </c>
      <c r="F530" s="621" t="s">
        <v>567</v>
      </c>
      <c r="G530" s="620" t="s">
        <v>2184</v>
      </c>
      <c r="H530" s="620" t="s">
        <v>2433</v>
      </c>
      <c r="I530" s="620" t="s">
        <v>2434</v>
      </c>
      <c r="J530" s="620" t="s">
        <v>2435</v>
      </c>
      <c r="K530" s="620" t="s">
        <v>641</v>
      </c>
      <c r="L530" s="622">
        <v>174.37608971919443</v>
      </c>
      <c r="M530" s="622">
        <v>5</v>
      </c>
      <c r="N530" s="623">
        <v>871.8804485959721</v>
      </c>
    </row>
    <row r="531" spans="1:14" ht="14.4" customHeight="1" x14ac:dyDescent="0.3">
      <c r="A531" s="618" t="s">
        <v>563</v>
      </c>
      <c r="B531" s="619" t="s">
        <v>565</v>
      </c>
      <c r="C531" s="620" t="s">
        <v>579</v>
      </c>
      <c r="D531" s="621" t="s">
        <v>580</v>
      </c>
      <c r="E531" s="620" t="s">
        <v>566</v>
      </c>
      <c r="F531" s="621" t="s">
        <v>567</v>
      </c>
      <c r="G531" s="620" t="s">
        <v>2184</v>
      </c>
      <c r="H531" s="620" t="s">
        <v>2436</v>
      </c>
      <c r="I531" s="620" t="s">
        <v>2437</v>
      </c>
      <c r="J531" s="620" t="s">
        <v>2438</v>
      </c>
      <c r="K531" s="620" t="s">
        <v>747</v>
      </c>
      <c r="L531" s="622">
        <v>41.6</v>
      </c>
      <c r="M531" s="622">
        <v>2</v>
      </c>
      <c r="N531" s="623">
        <v>83.2</v>
      </c>
    </row>
    <row r="532" spans="1:14" ht="14.4" customHeight="1" x14ac:dyDescent="0.3">
      <c r="A532" s="618" t="s">
        <v>563</v>
      </c>
      <c r="B532" s="619" t="s">
        <v>565</v>
      </c>
      <c r="C532" s="620" t="s">
        <v>579</v>
      </c>
      <c r="D532" s="621" t="s">
        <v>580</v>
      </c>
      <c r="E532" s="620" t="s">
        <v>566</v>
      </c>
      <c r="F532" s="621" t="s">
        <v>567</v>
      </c>
      <c r="G532" s="620" t="s">
        <v>2184</v>
      </c>
      <c r="H532" s="620" t="s">
        <v>2439</v>
      </c>
      <c r="I532" s="620" t="s">
        <v>2440</v>
      </c>
      <c r="J532" s="620" t="s">
        <v>2441</v>
      </c>
      <c r="K532" s="620" t="s">
        <v>2370</v>
      </c>
      <c r="L532" s="622">
        <v>95.759988119618001</v>
      </c>
      <c r="M532" s="622">
        <v>1</v>
      </c>
      <c r="N532" s="623">
        <v>95.759988119618001</v>
      </c>
    </row>
    <row r="533" spans="1:14" ht="14.4" customHeight="1" x14ac:dyDescent="0.3">
      <c r="A533" s="618" t="s">
        <v>563</v>
      </c>
      <c r="B533" s="619" t="s">
        <v>565</v>
      </c>
      <c r="C533" s="620" t="s">
        <v>579</v>
      </c>
      <c r="D533" s="621" t="s">
        <v>580</v>
      </c>
      <c r="E533" s="620" t="s">
        <v>566</v>
      </c>
      <c r="F533" s="621" t="s">
        <v>567</v>
      </c>
      <c r="G533" s="620" t="s">
        <v>2184</v>
      </c>
      <c r="H533" s="620" t="s">
        <v>2442</v>
      </c>
      <c r="I533" s="620" t="s">
        <v>2443</v>
      </c>
      <c r="J533" s="620" t="s">
        <v>2444</v>
      </c>
      <c r="K533" s="620" t="s">
        <v>2445</v>
      </c>
      <c r="L533" s="622">
        <v>107.24332495910218</v>
      </c>
      <c r="M533" s="622">
        <v>5</v>
      </c>
      <c r="N533" s="623">
        <v>536.21662479551094</v>
      </c>
    </row>
    <row r="534" spans="1:14" ht="14.4" customHeight="1" x14ac:dyDescent="0.3">
      <c r="A534" s="618" t="s">
        <v>563</v>
      </c>
      <c r="B534" s="619" t="s">
        <v>565</v>
      </c>
      <c r="C534" s="620" t="s">
        <v>579</v>
      </c>
      <c r="D534" s="621" t="s">
        <v>580</v>
      </c>
      <c r="E534" s="620" t="s">
        <v>566</v>
      </c>
      <c r="F534" s="621" t="s">
        <v>567</v>
      </c>
      <c r="G534" s="620" t="s">
        <v>2184</v>
      </c>
      <c r="H534" s="620" t="s">
        <v>2446</v>
      </c>
      <c r="I534" s="620" t="s">
        <v>2447</v>
      </c>
      <c r="J534" s="620" t="s">
        <v>2448</v>
      </c>
      <c r="K534" s="620" t="s">
        <v>2449</v>
      </c>
      <c r="L534" s="622">
        <v>718.27057438538247</v>
      </c>
      <c r="M534" s="622">
        <v>2</v>
      </c>
      <c r="N534" s="623">
        <v>1436.5411487707649</v>
      </c>
    </row>
    <row r="535" spans="1:14" ht="14.4" customHeight="1" x14ac:dyDescent="0.3">
      <c r="A535" s="618" t="s">
        <v>563</v>
      </c>
      <c r="B535" s="619" t="s">
        <v>565</v>
      </c>
      <c r="C535" s="620" t="s">
        <v>579</v>
      </c>
      <c r="D535" s="621" t="s">
        <v>580</v>
      </c>
      <c r="E535" s="620" t="s">
        <v>566</v>
      </c>
      <c r="F535" s="621" t="s">
        <v>567</v>
      </c>
      <c r="G535" s="620" t="s">
        <v>2184</v>
      </c>
      <c r="H535" s="620" t="s">
        <v>2450</v>
      </c>
      <c r="I535" s="620" t="s">
        <v>2450</v>
      </c>
      <c r="J535" s="620" t="s">
        <v>2451</v>
      </c>
      <c r="K535" s="620" t="s">
        <v>2452</v>
      </c>
      <c r="L535" s="622">
        <v>2158.4124047188652</v>
      </c>
      <c r="M535" s="622">
        <v>4</v>
      </c>
      <c r="N535" s="623">
        <v>8633.6496188754609</v>
      </c>
    </row>
    <row r="536" spans="1:14" ht="14.4" customHeight="1" x14ac:dyDescent="0.3">
      <c r="A536" s="618" t="s">
        <v>563</v>
      </c>
      <c r="B536" s="619" t="s">
        <v>565</v>
      </c>
      <c r="C536" s="620" t="s">
        <v>579</v>
      </c>
      <c r="D536" s="621" t="s">
        <v>580</v>
      </c>
      <c r="E536" s="620" t="s">
        <v>566</v>
      </c>
      <c r="F536" s="621" t="s">
        <v>567</v>
      </c>
      <c r="G536" s="620" t="s">
        <v>2184</v>
      </c>
      <c r="H536" s="620" t="s">
        <v>2453</v>
      </c>
      <c r="I536" s="620" t="s">
        <v>2454</v>
      </c>
      <c r="J536" s="620" t="s">
        <v>2455</v>
      </c>
      <c r="K536" s="620" t="s">
        <v>2456</v>
      </c>
      <c r="L536" s="622">
        <v>356.49974404697929</v>
      </c>
      <c r="M536" s="622">
        <v>3</v>
      </c>
      <c r="N536" s="623">
        <v>1069.4992321409379</v>
      </c>
    </row>
    <row r="537" spans="1:14" ht="14.4" customHeight="1" x14ac:dyDescent="0.3">
      <c r="A537" s="618" t="s">
        <v>563</v>
      </c>
      <c r="B537" s="619" t="s">
        <v>565</v>
      </c>
      <c r="C537" s="620" t="s">
        <v>579</v>
      </c>
      <c r="D537" s="621" t="s">
        <v>580</v>
      </c>
      <c r="E537" s="620" t="s">
        <v>566</v>
      </c>
      <c r="F537" s="621" t="s">
        <v>567</v>
      </c>
      <c r="G537" s="620" t="s">
        <v>2184</v>
      </c>
      <c r="H537" s="620" t="s">
        <v>2457</v>
      </c>
      <c r="I537" s="620" t="s">
        <v>2458</v>
      </c>
      <c r="J537" s="620" t="s">
        <v>2455</v>
      </c>
      <c r="K537" s="620" t="s">
        <v>2459</v>
      </c>
      <c r="L537" s="622">
        <v>414.00024273805548</v>
      </c>
      <c r="M537" s="622">
        <v>2</v>
      </c>
      <c r="N537" s="623">
        <v>828.00048547611095</v>
      </c>
    </row>
    <row r="538" spans="1:14" ht="14.4" customHeight="1" x14ac:dyDescent="0.3">
      <c r="A538" s="618" t="s">
        <v>563</v>
      </c>
      <c r="B538" s="619" t="s">
        <v>565</v>
      </c>
      <c r="C538" s="620" t="s">
        <v>579</v>
      </c>
      <c r="D538" s="621" t="s">
        <v>580</v>
      </c>
      <c r="E538" s="620" t="s">
        <v>566</v>
      </c>
      <c r="F538" s="621" t="s">
        <v>567</v>
      </c>
      <c r="G538" s="620" t="s">
        <v>2184</v>
      </c>
      <c r="H538" s="620" t="s">
        <v>2460</v>
      </c>
      <c r="I538" s="620" t="s">
        <v>2461</v>
      </c>
      <c r="J538" s="620" t="s">
        <v>2462</v>
      </c>
      <c r="K538" s="620" t="s">
        <v>1959</v>
      </c>
      <c r="L538" s="622">
        <v>97.760384314928302</v>
      </c>
      <c r="M538" s="622">
        <v>1</v>
      </c>
      <c r="N538" s="623">
        <v>97.760384314928302</v>
      </c>
    </row>
    <row r="539" spans="1:14" ht="14.4" customHeight="1" x14ac:dyDescent="0.3">
      <c r="A539" s="618" t="s">
        <v>563</v>
      </c>
      <c r="B539" s="619" t="s">
        <v>565</v>
      </c>
      <c r="C539" s="620" t="s">
        <v>579</v>
      </c>
      <c r="D539" s="621" t="s">
        <v>580</v>
      </c>
      <c r="E539" s="620" t="s">
        <v>566</v>
      </c>
      <c r="F539" s="621" t="s">
        <v>567</v>
      </c>
      <c r="G539" s="620" t="s">
        <v>2184</v>
      </c>
      <c r="H539" s="620" t="s">
        <v>2463</v>
      </c>
      <c r="I539" s="620" t="s">
        <v>2464</v>
      </c>
      <c r="J539" s="620" t="s">
        <v>2465</v>
      </c>
      <c r="K539" s="620" t="s">
        <v>2466</v>
      </c>
      <c r="L539" s="622">
        <v>255.00883178313265</v>
      </c>
      <c r="M539" s="622">
        <v>3</v>
      </c>
      <c r="N539" s="623">
        <v>765.02649534939792</v>
      </c>
    </row>
    <row r="540" spans="1:14" ht="14.4" customHeight="1" x14ac:dyDescent="0.3">
      <c r="A540" s="618" t="s">
        <v>563</v>
      </c>
      <c r="B540" s="619" t="s">
        <v>565</v>
      </c>
      <c r="C540" s="620" t="s">
        <v>579</v>
      </c>
      <c r="D540" s="621" t="s">
        <v>580</v>
      </c>
      <c r="E540" s="620" t="s">
        <v>566</v>
      </c>
      <c r="F540" s="621" t="s">
        <v>567</v>
      </c>
      <c r="G540" s="620" t="s">
        <v>2184</v>
      </c>
      <c r="H540" s="620" t="s">
        <v>2467</v>
      </c>
      <c r="I540" s="620" t="s">
        <v>2468</v>
      </c>
      <c r="J540" s="620" t="s">
        <v>2469</v>
      </c>
      <c r="K540" s="620" t="s">
        <v>2470</v>
      </c>
      <c r="L540" s="622">
        <v>380.53776986640327</v>
      </c>
      <c r="M540" s="622">
        <v>151</v>
      </c>
      <c r="N540" s="623">
        <v>57461.203249826896</v>
      </c>
    </row>
    <row r="541" spans="1:14" ht="14.4" customHeight="1" x14ac:dyDescent="0.3">
      <c r="A541" s="618" t="s">
        <v>563</v>
      </c>
      <c r="B541" s="619" t="s">
        <v>565</v>
      </c>
      <c r="C541" s="620" t="s">
        <v>579</v>
      </c>
      <c r="D541" s="621" t="s">
        <v>580</v>
      </c>
      <c r="E541" s="620" t="s">
        <v>566</v>
      </c>
      <c r="F541" s="621" t="s">
        <v>567</v>
      </c>
      <c r="G541" s="620" t="s">
        <v>2184</v>
      </c>
      <c r="H541" s="620" t="s">
        <v>2471</v>
      </c>
      <c r="I541" s="620" t="s">
        <v>2472</v>
      </c>
      <c r="J541" s="620" t="s">
        <v>2322</v>
      </c>
      <c r="K541" s="620" t="s">
        <v>2473</v>
      </c>
      <c r="L541" s="622">
        <v>56.677665137946832</v>
      </c>
      <c r="M541" s="622">
        <v>29</v>
      </c>
      <c r="N541" s="623">
        <v>1643.652289000458</v>
      </c>
    </row>
    <row r="542" spans="1:14" ht="14.4" customHeight="1" x14ac:dyDescent="0.3">
      <c r="A542" s="618" t="s">
        <v>563</v>
      </c>
      <c r="B542" s="619" t="s">
        <v>565</v>
      </c>
      <c r="C542" s="620" t="s">
        <v>579</v>
      </c>
      <c r="D542" s="621" t="s">
        <v>580</v>
      </c>
      <c r="E542" s="620" t="s">
        <v>566</v>
      </c>
      <c r="F542" s="621" t="s">
        <v>567</v>
      </c>
      <c r="G542" s="620" t="s">
        <v>2184</v>
      </c>
      <c r="H542" s="620" t="s">
        <v>2474</v>
      </c>
      <c r="I542" s="620" t="s">
        <v>2475</v>
      </c>
      <c r="J542" s="620" t="s">
        <v>2476</v>
      </c>
      <c r="K542" s="620" t="s">
        <v>2477</v>
      </c>
      <c r="L542" s="622">
        <v>162.20000743351198</v>
      </c>
      <c r="M542" s="622">
        <v>2</v>
      </c>
      <c r="N542" s="623">
        <v>324.40001486702397</v>
      </c>
    </row>
    <row r="543" spans="1:14" ht="14.4" customHeight="1" x14ac:dyDescent="0.3">
      <c r="A543" s="618" t="s">
        <v>563</v>
      </c>
      <c r="B543" s="619" t="s">
        <v>565</v>
      </c>
      <c r="C543" s="620" t="s">
        <v>579</v>
      </c>
      <c r="D543" s="621" t="s">
        <v>580</v>
      </c>
      <c r="E543" s="620" t="s">
        <v>566</v>
      </c>
      <c r="F543" s="621" t="s">
        <v>567</v>
      </c>
      <c r="G543" s="620" t="s">
        <v>2184</v>
      </c>
      <c r="H543" s="620" t="s">
        <v>2478</v>
      </c>
      <c r="I543" s="620" t="s">
        <v>2479</v>
      </c>
      <c r="J543" s="620" t="s">
        <v>2480</v>
      </c>
      <c r="K543" s="620" t="s">
        <v>2481</v>
      </c>
      <c r="L543" s="622">
        <v>81.836666666666659</v>
      </c>
      <c r="M543" s="622">
        <v>3</v>
      </c>
      <c r="N543" s="623">
        <v>245.51</v>
      </c>
    </row>
    <row r="544" spans="1:14" ht="14.4" customHeight="1" x14ac:dyDescent="0.3">
      <c r="A544" s="618" t="s">
        <v>563</v>
      </c>
      <c r="B544" s="619" t="s">
        <v>565</v>
      </c>
      <c r="C544" s="620" t="s">
        <v>579</v>
      </c>
      <c r="D544" s="621" t="s">
        <v>580</v>
      </c>
      <c r="E544" s="620" t="s">
        <v>566</v>
      </c>
      <c r="F544" s="621" t="s">
        <v>567</v>
      </c>
      <c r="G544" s="620" t="s">
        <v>2184</v>
      </c>
      <c r="H544" s="620" t="s">
        <v>2482</v>
      </c>
      <c r="I544" s="620" t="s">
        <v>2483</v>
      </c>
      <c r="J544" s="620" t="s">
        <v>2465</v>
      </c>
      <c r="K544" s="620" t="s">
        <v>1796</v>
      </c>
      <c r="L544" s="622">
        <v>29.66</v>
      </c>
      <c r="M544" s="622">
        <v>4</v>
      </c>
      <c r="N544" s="623">
        <v>118.64</v>
      </c>
    </row>
    <row r="545" spans="1:14" ht="14.4" customHeight="1" x14ac:dyDescent="0.3">
      <c r="A545" s="618" t="s">
        <v>563</v>
      </c>
      <c r="B545" s="619" t="s">
        <v>565</v>
      </c>
      <c r="C545" s="620" t="s">
        <v>579</v>
      </c>
      <c r="D545" s="621" t="s">
        <v>580</v>
      </c>
      <c r="E545" s="620" t="s">
        <v>566</v>
      </c>
      <c r="F545" s="621" t="s">
        <v>567</v>
      </c>
      <c r="G545" s="620" t="s">
        <v>2184</v>
      </c>
      <c r="H545" s="620" t="s">
        <v>2484</v>
      </c>
      <c r="I545" s="620" t="s">
        <v>2485</v>
      </c>
      <c r="J545" s="620" t="s">
        <v>2486</v>
      </c>
      <c r="K545" s="620" t="s">
        <v>2487</v>
      </c>
      <c r="L545" s="622">
        <v>151.25</v>
      </c>
      <c r="M545" s="622">
        <v>1</v>
      </c>
      <c r="N545" s="623">
        <v>151.25</v>
      </c>
    </row>
    <row r="546" spans="1:14" ht="14.4" customHeight="1" x14ac:dyDescent="0.3">
      <c r="A546" s="618" t="s">
        <v>563</v>
      </c>
      <c r="B546" s="619" t="s">
        <v>565</v>
      </c>
      <c r="C546" s="620" t="s">
        <v>579</v>
      </c>
      <c r="D546" s="621" t="s">
        <v>580</v>
      </c>
      <c r="E546" s="620" t="s">
        <v>566</v>
      </c>
      <c r="F546" s="621" t="s">
        <v>567</v>
      </c>
      <c r="G546" s="620" t="s">
        <v>2184</v>
      </c>
      <c r="H546" s="620" t="s">
        <v>2488</v>
      </c>
      <c r="I546" s="620" t="s">
        <v>2489</v>
      </c>
      <c r="J546" s="620" t="s">
        <v>2490</v>
      </c>
      <c r="K546" s="620" t="s">
        <v>2491</v>
      </c>
      <c r="L546" s="622">
        <v>83.7</v>
      </c>
      <c r="M546" s="622">
        <v>2</v>
      </c>
      <c r="N546" s="623">
        <v>167.4</v>
      </c>
    </row>
    <row r="547" spans="1:14" ht="14.4" customHeight="1" x14ac:dyDescent="0.3">
      <c r="A547" s="618" t="s">
        <v>563</v>
      </c>
      <c r="B547" s="619" t="s">
        <v>565</v>
      </c>
      <c r="C547" s="620" t="s">
        <v>579</v>
      </c>
      <c r="D547" s="621" t="s">
        <v>580</v>
      </c>
      <c r="E547" s="620" t="s">
        <v>566</v>
      </c>
      <c r="F547" s="621" t="s">
        <v>567</v>
      </c>
      <c r="G547" s="620" t="s">
        <v>2184</v>
      </c>
      <c r="H547" s="620" t="s">
        <v>2492</v>
      </c>
      <c r="I547" s="620" t="s">
        <v>2493</v>
      </c>
      <c r="J547" s="620" t="s">
        <v>2494</v>
      </c>
      <c r="K547" s="620" t="s">
        <v>2495</v>
      </c>
      <c r="L547" s="622">
        <v>548.0799999999997</v>
      </c>
      <c r="M547" s="622">
        <v>5</v>
      </c>
      <c r="N547" s="623">
        <v>2740.3999999999987</v>
      </c>
    </row>
    <row r="548" spans="1:14" ht="14.4" customHeight="1" x14ac:dyDescent="0.3">
      <c r="A548" s="618" t="s">
        <v>563</v>
      </c>
      <c r="B548" s="619" t="s">
        <v>565</v>
      </c>
      <c r="C548" s="620" t="s">
        <v>579</v>
      </c>
      <c r="D548" s="621" t="s">
        <v>580</v>
      </c>
      <c r="E548" s="620" t="s">
        <v>566</v>
      </c>
      <c r="F548" s="621" t="s">
        <v>567</v>
      </c>
      <c r="G548" s="620" t="s">
        <v>2184</v>
      </c>
      <c r="H548" s="620" t="s">
        <v>2496</v>
      </c>
      <c r="I548" s="620" t="s">
        <v>2497</v>
      </c>
      <c r="J548" s="620" t="s">
        <v>710</v>
      </c>
      <c r="K548" s="620" t="s">
        <v>2498</v>
      </c>
      <c r="L548" s="622">
        <v>211.11604894070592</v>
      </c>
      <c r="M548" s="622">
        <v>14.628</v>
      </c>
      <c r="N548" s="623">
        <v>3088.2055639046462</v>
      </c>
    </row>
    <row r="549" spans="1:14" ht="14.4" customHeight="1" x14ac:dyDescent="0.3">
      <c r="A549" s="618" t="s">
        <v>563</v>
      </c>
      <c r="B549" s="619" t="s">
        <v>565</v>
      </c>
      <c r="C549" s="620" t="s">
        <v>579</v>
      </c>
      <c r="D549" s="621" t="s">
        <v>580</v>
      </c>
      <c r="E549" s="620" t="s">
        <v>566</v>
      </c>
      <c r="F549" s="621" t="s">
        <v>567</v>
      </c>
      <c r="G549" s="620" t="s">
        <v>2184</v>
      </c>
      <c r="H549" s="620" t="s">
        <v>2499</v>
      </c>
      <c r="I549" s="620" t="s">
        <v>2500</v>
      </c>
      <c r="J549" s="620" t="s">
        <v>2501</v>
      </c>
      <c r="K549" s="620" t="s">
        <v>2502</v>
      </c>
      <c r="L549" s="622">
        <v>111.58</v>
      </c>
      <c r="M549" s="622">
        <v>1</v>
      </c>
      <c r="N549" s="623">
        <v>111.58</v>
      </c>
    </row>
    <row r="550" spans="1:14" ht="14.4" customHeight="1" x14ac:dyDescent="0.3">
      <c r="A550" s="618" t="s">
        <v>563</v>
      </c>
      <c r="B550" s="619" t="s">
        <v>565</v>
      </c>
      <c r="C550" s="620" t="s">
        <v>579</v>
      </c>
      <c r="D550" s="621" t="s">
        <v>580</v>
      </c>
      <c r="E550" s="620" t="s">
        <v>566</v>
      </c>
      <c r="F550" s="621" t="s">
        <v>567</v>
      </c>
      <c r="G550" s="620" t="s">
        <v>2184</v>
      </c>
      <c r="H550" s="620" t="s">
        <v>2503</v>
      </c>
      <c r="I550" s="620" t="s">
        <v>2503</v>
      </c>
      <c r="J550" s="620" t="s">
        <v>2504</v>
      </c>
      <c r="K550" s="620" t="s">
        <v>2505</v>
      </c>
      <c r="L550" s="622">
        <v>157.73880856601394</v>
      </c>
      <c r="M550" s="622">
        <v>21.144153799999994</v>
      </c>
      <c r="N550" s="623">
        <v>3335.2536285485553</v>
      </c>
    </row>
    <row r="551" spans="1:14" ht="14.4" customHeight="1" x14ac:dyDescent="0.3">
      <c r="A551" s="618" t="s">
        <v>563</v>
      </c>
      <c r="B551" s="619" t="s">
        <v>565</v>
      </c>
      <c r="C551" s="620" t="s">
        <v>579</v>
      </c>
      <c r="D551" s="621" t="s">
        <v>580</v>
      </c>
      <c r="E551" s="620" t="s">
        <v>566</v>
      </c>
      <c r="F551" s="621" t="s">
        <v>567</v>
      </c>
      <c r="G551" s="620" t="s">
        <v>2184</v>
      </c>
      <c r="H551" s="620" t="s">
        <v>2506</v>
      </c>
      <c r="I551" s="620" t="s">
        <v>2507</v>
      </c>
      <c r="J551" s="620" t="s">
        <v>2504</v>
      </c>
      <c r="K551" s="620" t="s">
        <v>2508</v>
      </c>
      <c r="L551" s="622">
        <v>391.12855550619309</v>
      </c>
      <c r="M551" s="622">
        <v>48.340489199999993</v>
      </c>
      <c r="N551" s="623">
        <v>18907.345713258725</v>
      </c>
    </row>
    <row r="552" spans="1:14" ht="14.4" customHeight="1" x14ac:dyDescent="0.3">
      <c r="A552" s="618" t="s">
        <v>563</v>
      </c>
      <c r="B552" s="619" t="s">
        <v>565</v>
      </c>
      <c r="C552" s="620" t="s">
        <v>579</v>
      </c>
      <c r="D552" s="621" t="s">
        <v>580</v>
      </c>
      <c r="E552" s="620" t="s">
        <v>566</v>
      </c>
      <c r="F552" s="621" t="s">
        <v>567</v>
      </c>
      <c r="G552" s="620" t="s">
        <v>2184</v>
      </c>
      <c r="H552" s="620" t="s">
        <v>2509</v>
      </c>
      <c r="I552" s="620" t="s">
        <v>2510</v>
      </c>
      <c r="J552" s="620" t="s">
        <v>2511</v>
      </c>
      <c r="K552" s="620" t="s">
        <v>2512</v>
      </c>
      <c r="L552" s="622">
        <v>5967.75</v>
      </c>
      <c r="M552" s="622">
        <v>1</v>
      </c>
      <c r="N552" s="623">
        <v>5967.75</v>
      </c>
    </row>
    <row r="553" spans="1:14" ht="14.4" customHeight="1" x14ac:dyDescent="0.3">
      <c r="A553" s="618" t="s">
        <v>563</v>
      </c>
      <c r="B553" s="619" t="s">
        <v>565</v>
      </c>
      <c r="C553" s="620" t="s">
        <v>579</v>
      </c>
      <c r="D553" s="621" t="s">
        <v>580</v>
      </c>
      <c r="E553" s="620" t="s">
        <v>566</v>
      </c>
      <c r="F553" s="621" t="s">
        <v>567</v>
      </c>
      <c r="G553" s="620" t="s">
        <v>2184</v>
      </c>
      <c r="H553" s="620" t="s">
        <v>2513</v>
      </c>
      <c r="I553" s="620" t="s">
        <v>2514</v>
      </c>
      <c r="J553" s="620" t="s">
        <v>710</v>
      </c>
      <c r="K553" s="620" t="s">
        <v>711</v>
      </c>
      <c r="L553" s="622">
        <v>1107.5999999999999</v>
      </c>
      <c r="M553" s="622">
        <v>1.7689999999999999</v>
      </c>
      <c r="N553" s="623">
        <v>1959.3443999999997</v>
      </c>
    </row>
    <row r="554" spans="1:14" ht="14.4" customHeight="1" x14ac:dyDescent="0.3">
      <c r="A554" s="618" t="s">
        <v>563</v>
      </c>
      <c r="B554" s="619" t="s">
        <v>565</v>
      </c>
      <c r="C554" s="620" t="s">
        <v>579</v>
      </c>
      <c r="D554" s="621" t="s">
        <v>580</v>
      </c>
      <c r="E554" s="620" t="s">
        <v>566</v>
      </c>
      <c r="F554" s="621" t="s">
        <v>567</v>
      </c>
      <c r="G554" s="620" t="s">
        <v>2184</v>
      </c>
      <c r="H554" s="620" t="s">
        <v>2515</v>
      </c>
      <c r="I554" s="620" t="s">
        <v>2515</v>
      </c>
      <c r="J554" s="620" t="s">
        <v>2516</v>
      </c>
      <c r="K554" s="620" t="s">
        <v>2517</v>
      </c>
      <c r="L554" s="622">
        <v>7061.99</v>
      </c>
      <c r="M554" s="622">
        <v>5</v>
      </c>
      <c r="N554" s="623">
        <v>35309.949999999997</v>
      </c>
    </row>
    <row r="555" spans="1:14" ht="14.4" customHeight="1" x14ac:dyDescent="0.3">
      <c r="A555" s="618" t="s">
        <v>563</v>
      </c>
      <c r="B555" s="619" t="s">
        <v>565</v>
      </c>
      <c r="C555" s="620" t="s">
        <v>579</v>
      </c>
      <c r="D555" s="621" t="s">
        <v>580</v>
      </c>
      <c r="E555" s="620" t="s">
        <v>566</v>
      </c>
      <c r="F555" s="621" t="s">
        <v>567</v>
      </c>
      <c r="G555" s="620" t="s">
        <v>2184</v>
      </c>
      <c r="H555" s="620" t="s">
        <v>2518</v>
      </c>
      <c r="I555" s="620" t="s">
        <v>2518</v>
      </c>
      <c r="J555" s="620" t="s">
        <v>2519</v>
      </c>
      <c r="K555" s="620" t="s">
        <v>2520</v>
      </c>
      <c r="L555" s="622">
        <v>622.32214057951091</v>
      </c>
      <c r="M555" s="622">
        <v>12.8626103</v>
      </c>
      <c r="N555" s="623">
        <v>8004.6871753360647</v>
      </c>
    </row>
    <row r="556" spans="1:14" ht="14.4" customHeight="1" x14ac:dyDescent="0.3">
      <c r="A556" s="618" t="s">
        <v>563</v>
      </c>
      <c r="B556" s="619" t="s">
        <v>565</v>
      </c>
      <c r="C556" s="620" t="s">
        <v>579</v>
      </c>
      <c r="D556" s="621" t="s">
        <v>580</v>
      </c>
      <c r="E556" s="620" t="s">
        <v>566</v>
      </c>
      <c r="F556" s="621" t="s">
        <v>567</v>
      </c>
      <c r="G556" s="620" t="s">
        <v>2184</v>
      </c>
      <c r="H556" s="620" t="s">
        <v>2521</v>
      </c>
      <c r="I556" s="620" t="s">
        <v>2522</v>
      </c>
      <c r="J556" s="620" t="s">
        <v>2523</v>
      </c>
      <c r="K556" s="620" t="s">
        <v>2524</v>
      </c>
      <c r="L556" s="622">
        <v>83.326705820539004</v>
      </c>
      <c r="M556" s="622">
        <v>12</v>
      </c>
      <c r="N556" s="623">
        <v>999.920469846468</v>
      </c>
    </row>
    <row r="557" spans="1:14" ht="14.4" customHeight="1" x14ac:dyDescent="0.3">
      <c r="A557" s="618" t="s">
        <v>563</v>
      </c>
      <c r="B557" s="619" t="s">
        <v>565</v>
      </c>
      <c r="C557" s="620" t="s">
        <v>579</v>
      </c>
      <c r="D557" s="621" t="s">
        <v>580</v>
      </c>
      <c r="E557" s="620" t="s">
        <v>566</v>
      </c>
      <c r="F557" s="621" t="s">
        <v>567</v>
      </c>
      <c r="G557" s="620" t="s">
        <v>2184</v>
      </c>
      <c r="H557" s="620" t="s">
        <v>2525</v>
      </c>
      <c r="I557" s="620" t="s">
        <v>2526</v>
      </c>
      <c r="J557" s="620" t="s">
        <v>2527</v>
      </c>
      <c r="K557" s="620" t="s">
        <v>743</v>
      </c>
      <c r="L557" s="622">
        <v>116.25</v>
      </c>
      <c r="M557" s="622">
        <v>1</v>
      </c>
      <c r="N557" s="623">
        <v>116.25</v>
      </c>
    </row>
    <row r="558" spans="1:14" ht="14.4" customHeight="1" x14ac:dyDescent="0.3">
      <c r="A558" s="618" t="s">
        <v>563</v>
      </c>
      <c r="B558" s="619" t="s">
        <v>565</v>
      </c>
      <c r="C558" s="620" t="s">
        <v>579</v>
      </c>
      <c r="D558" s="621" t="s">
        <v>580</v>
      </c>
      <c r="E558" s="620" t="s">
        <v>566</v>
      </c>
      <c r="F558" s="621" t="s">
        <v>567</v>
      </c>
      <c r="G558" s="620" t="s">
        <v>2184</v>
      </c>
      <c r="H558" s="620" t="s">
        <v>2528</v>
      </c>
      <c r="I558" s="620" t="s">
        <v>2529</v>
      </c>
      <c r="J558" s="620" t="s">
        <v>2530</v>
      </c>
      <c r="K558" s="620" t="s">
        <v>2531</v>
      </c>
      <c r="L558" s="622">
        <v>82.72</v>
      </c>
      <c r="M558" s="622">
        <v>1</v>
      </c>
      <c r="N558" s="623">
        <v>82.72</v>
      </c>
    </row>
    <row r="559" spans="1:14" ht="14.4" customHeight="1" x14ac:dyDescent="0.3">
      <c r="A559" s="618" t="s">
        <v>563</v>
      </c>
      <c r="B559" s="619" t="s">
        <v>565</v>
      </c>
      <c r="C559" s="620" t="s">
        <v>579</v>
      </c>
      <c r="D559" s="621" t="s">
        <v>580</v>
      </c>
      <c r="E559" s="620" t="s">
        <v>566</v>
      </c>
      <c r="F559" s="621" t="s">
        <v>567</v>
      </c>
      <c r="G559" s="620" t="s">
        <v>2184</v>
      </c>
      <c r="H559" s="620" t="s">
        <v>2532</v>
      </c>
      <c r="I559" s="620" t="s">
        <v>2532</v>
      </c>
      <c r="J559" s="620" t="s">
        <v>2533</v>
      </c>
      <c r="K559" s="620" t="s">
        <v>755</v>
      </c>
      <c r="L559" s="622">
        <v>77.288557309139279</v>
      </c>
      <c r="M559" s="622">
        <v>21</v>
      </c>
      <c r="N559" s="623">
        <v>1623.0597034919249</v>
      </c>
    </row>
    <row r="560" spans="1:14" ht="14.4" customHeight="1" x14ac:dyDescent="0.3">
      <c r="A560" s="618" t="s">
        <v>563</v>
      </c>
      <c r="B560" s="619" t="s">
        <v>565</v>
      </c>
      <c r="C560" s="620" t="s">
        <v>579</v>
      </c>
      <c r="D560" s="621" t="s">
        <v>580</v>
      </c>
      <c r="E560" s="620" t="s">
        <v>566</v>
      </c>
      <c r="F560" s="621" t="s">
        <v>567</v>
      </c>
      <c r="G560" s="620" t="s">
        <v>2184</v>
      </c>
      <c r="H560" s="620" t="s">
        <v>2534</v>
      </c>
      <c r="I560" s="620" t="s">
        <v>2534</v>
      </c>
      <c r="J560" s="620" t="s">
        <v>2533</v>
      </c>
      <c r="K560" s="620" t="s">
        <v>731</v>
      </c>
      <c r="L560" s="622">
        <v>173.07277597744749</v>
      </c>
      <c r="M560" s="622">
        <v>257.97794740000006</v>
      </c>
      <c r="N560" s="623">
        <v>44648.959497481941</v>
      </c>
    </row>
    <row r="561" spans="1:14" ht="14.4" customHeight="1" x14ac:dyDescent="0.3">
      <c r="A561" s="618" t="s">
        <v>563</v>
      </c>
      <c r="B561" s="619" t="s">
        <v>565</v>
      </c>
      <c r="C561" s="620" t="s">
        <v>579</v>
      </c>
      <c r="D561" s="621" t="s">
        <v>580</v>
      </c>
      <c r="E561" s="620" t="s">
        <v>566</v>
      </c>
      <c r="F561" s="621" t="s">
        <v>567</v>
      </c>
      <c r="G561" s="620" t="s">
        <v>2184</v>
      </c>
      <c r="H561" s="620" t="s">
        <v>2535</v>
      </c>
      <c r="I561" s="620" t="s">
        <v>2536</v>
      </c>
      <c r="J561" s="620" t="s">
        <v>2537</v>
      </c>
      <c r="K561" s="620" t="s">
        <v>2538</v>
      </c>
      <c r="L561" s="622">
        <v>528.76</v>
      </c>
      <c r="M561" s="622">
        <v>1</v>
      </c>
      <c r="N561" s="623">
        <v>528.76</v>
      </c>
    </row>
    <row r="562" spans="1:14" ht="14.4" customHeight="1" x14ac:dyDescent="0.3">
      <c r="A562" s="618" t="s">
        <v>563</v>
      </c>
      <c r="B562" s="619" t="s">
        <v>565</v>
      </c>
      <c r="C562" s="620" t="s">
        <v>579</v>
      </c>
      <c r="D562" s="621" t="s">
        <v>580</v>
      </c>
      <c r="E562" s="620" t="s">
        <v>566</v>
      </c>
      <c r="F562" s="621" t="s">
        <v>567</v>
      </c>
      <c r="G562" s="620" t="s">
        <v>2184</v>
      </c>
      <c r="H562" s="620" t="s">
        <v>2539</v>
      </c>
      <c r="I562" s="620" t="s">
        <v>2540</v>
      </c>
      <c r="J562" s="620" t="s">
        <v>2541</v>
      </c>
      <c r="K562" s="620" t="s">
        <v>2542</v>
      </c>
      <c r="L562" s="622">
        <v>944.9075495039956</v>
      </c>
      <c r="M562" s="622">
        <v>38.381403900000002</v>
      </c>
      <c r="N562" s="623">
        <v>36266.8783056721</v>
      </c>
    </row>
    <row r="563" spans="1:14" ht="14.4" customHeight="1" x14ac:dyDescent="0.3">
      <c r="A563" s="618" t="s">
        <v>563</v>
      </c>
      <c r="B563" s="619" t="s">
        <v>565</v>
      </c>
      <c r="C563" s="620" t="s">
        <v>579</v>
      </c>
      <c r="D563" s="621" t="s">
        <v>580</v>
      </c>
      <c r="E563" s="620" t="s">
        <v>566</v>
      </c>
      <c r="F563" s="621" t="s">
        <v>567</v>
      </c>
      <c r="G563" s="620" t="s">
        <v>2184</v>
      </c>
      <c r="H563" s="620" t="s">
        <v>2543</v>
      </c>
      <c r="I563" s="620" t="s">
        <v>2544</v>
      </c>
      <c r="J563" s="620" t="s">
        <v>2545</v>
      </c>
      <c r="K563" s="620" t="s">
        <v>2546</v>
      </c>
      <c r="L563" s="622">
        <v>133.53494362191</v>
      </c>
      <c r="M563" s="622">
        <v>4</v>
      </c>
      <c r="N563" s="623">
        <v>534.13977448764001</v>
      </c>
    </row>
    <row r="564" spans="1:14" ht="14.4" customHeight="1" x14ac:dyDescent="0.3">
      <c r="A564" s="618" t="s">
        <v>563</v>
      </c>
      <c r="B564" s="619" t="s">
        <v>565</v>
      </c>
      <c r="C564" s="620" t="s">
        <v>579</v>
      </c>
      <c r="D564" s="621" t="s">
        <v>580</v>
      </c>
      <c r="E564" s="620" t="s">
        <v>566</v>
      </c>
      <c r="F564" s="621" t="s">
        <v>567</v>
      </c>
      <c r="G564" s="620" t="s">
        <v>2184</v>
      </c>
      <c r="H564" s="620" t="s">
        <v>2547</v>
      </c>
      <c r="I564" s="620" t="s">
        <v>2548</v>
      </c>
      <c r="J564" s="620" t="s">
        <v>2549</v>
      </c>
      <c r="K564" s="620" t="s">
        <v>2550</v>
      </c>
      <c r="L564" s="622">
        <v>353.68043042179437</v>
      </c>
      <c r="M564" s="622">
        <v>13.3012286</v>
      </c>
      <c r="N564" s="623">
        <v>4704.384256386681</v>
      </c>
    </row>
    <row r="565" spans="1:14" ht="14.4" customHeight="1" x14ac:dyDescent="0.3">
      <c r="A565" s="618" t="s">
        <v>563</v>
      </c>
      <c r="B565" s="619" t="s">
        <v>565</v>
      </c>
      <c r="C565" s="620" t="s">
        <v>579</v>
      </c>
      <c r="D565" s="621" t="s">
        <v>580</v>
      </c>
      <c r="E565" s="620" t="s">
        <v>566</v>
      </c>
      <c r="F565" s="621" t="s">
        <v>567</v>
      </c>
      <c r="G565" s="620" t="s">
        <v>2184</v>
      </c>
      <c r="H565" s="620" t="s">
        <v>2551</v>
      </c>
      <c r="I565" s="620" t="s">
        <v>2551</v>
      </c>
      <c r="J565" s="620" t="s">
        <v>2552</v>
      </c>
      <c r="K565" s="620" t="s">
        <v>2553</v>
      </c>
      <c r="L565" s="622">
        <v>690.26195888258189</v>
      </c>
      <c r="M565" s="622">
        <v>9.1276159999999997</v>
      </c>
      <c r="N565" s="623">
        <v>6300.4461000879965</v>
      </c>
    </row>
    <row r="566" spans="1:14" ht="14.4" customHeight="1" x14ac:dyDescent="0.3">
      <c r="A566" s="618" t="s">
        <v>563</v>
      </c>
      <c r="B566" s="619" t="s">
        <v>565</v>
      </c>
      <c r="C566" s="620" t="s">
        <v>579</v>
      </c>
      <c r="D566" s="621" t="s">
        <v>580</v>
      </c>
      <c r="E566" s="620" t="s">
        <v>566</v>
      </c>
      <c r="F566" s="621" t="s">
        <v>567</v>
      </c>
      <c r="G566" s="620" t="s">
        <v>2184</v>
      </c>
      <c r="H566" s="620" t="s">
        <v>2554</v>
      </c>
      <c r="I566" s="620" t="s">
        <v>2554</v>
      </c>
      <c r="J566" s="620" t="s">
        <v>2555</v>
      </c>
      <c r="K566" s="620" t="s">
        <v>2556</v>
      </c>
      <c r="L566" s="622">
        <v>297.64230380520763</v>
      </c>
      <c r="M566" s="622">
        <v>80.883158999999978</v>
      </c>
      <c r="N566" s="623">
        <v>24074.249783802908</v>
      </c>
    </row>
    <row r="567" spans="1:14" ht="14.4" customHeight="1" x14ac:dyDescent="0.3">
      <c r="A567" s="618" t="s">
        <v>563</v>
      </c>
      <c r="B567" s="619" t="s">
        <v>565</v>
      </c>
      <c r="C567" s="620" t="s">
        <v>579</v>
      </c>
      <c r="D567" s="621" t="s">
        <v>580</v>
      </c>
      <c r="E567" s="620" t="s">
        <v>566</v>
      </c>
      <c r="F567" s="621" t="s">
        <v>567</v>
      </c>
      <c r="G567" s="620" t="s">
        <v>2184</v>
      </c>
      <c r="H567" s="620" t="s">
        <v>2557</v>
      </c>
      <c r="I567" s="620" t="s">
        <v>2557</v>
      </c>
      <c r="J567" s="620" t="s">
        <v>2558</v>
      </c>
      <c r="K567" s="620" t="s">
        <v>2559</v>
      </c>
      <c r="L567" s="622">
        <v>181.01587669139877</v>
      </c>
      <c r="M567" s="622">
        <v>48.82662959999999</v>
      </c>
      <c r="N567" s="623">
        <v>8838.3951629301991</v>
      </c>
    </row>
    <row r="568" spans="1:14" ht="14.4" customHeight="1" x14ac:dyDescent="0.3">
      <c r="A568" s="618" t="s">
        <v>563</v>
      </c>
      <c r="B568" s="619" t="s">
        <v>565</v>
      </c>
      <c r="C568" s="620" t="s">
        <v>579</v>
      </c>
      <c r="D568" s="621" t="s">
        <v>580</v>
      </c>
      <c r="E568" s="620" t="s">
        <v>566</v>
      </c>
      <c r="F568" s="621" t="s">
        <v>567</v>
      </c>
      <c r="G568" s="620" t="s">
        <v>2184</v>
      </c>
      <c r="H568" s="620" t="s">
        <v>2560</v>
      </c>
      <c r="I568" s="620" t="s">
        <v>2560</v>
      </c>
      <c r="J568" s="620" t="s">
        <v>2561</v>
      </c>
      <c r="K568" s="620" t="s">
        <v>2562</v>
      </c>
      <c r="L568" s="622">
        <v>1270.3819821505072</v>
      </c>
      <c r="M568" s="622">
        <v>5.3140000000000001</v>
      </c>
      <c r="N568" s="623">
        <v>6750.8098531477954</v>
      </c>
    </row>
    <row r="569" spans="1:14" ht="14.4" customHeight="1" x14ac:dyDescent="0.3">
      <c r="A569" s="618" t="s">
        <v>563</v>
      </c>
      <c r="B569" s="619" t="s">
        <v>565</v>
      </c>
      <c r="C569" s="620" t="s">
        <v>579</v>
      </c>
      <c r="D569" s="621" t="s">
        <v>580</v>
      </c>
      <c r="E569" s="620" t="s">
        <v>566</v>
      </c>
      <c r="F569" s="621" t="s">
        <v>567</v>
      </c>
      <c r="G569" s="620" t="s">
        <v>2184</v>
      </c>
      <c r="H569" s="620" t="s">
        <v>2563</v>
      </c>
      <c r="I569" s="620" t="s">
        <v>2563</v>
      </c>
      <c r="J569" s="620" t="s">
        <v>2564</v>
      </c>
      <c r="K569" s="620" t="s">
        <v>2565</v>
      </c>
      <c r="L569" s="622">
        <v>8428.57999699227</v>
      </c>
      <c r="M569" s="622">
        <v>1</v>
      </c>
      <c r="N569" s="623">
        <v>8428.57999699227</v>
      </c>
    </row>
    <row r="570" spans="1:14" ht="14.4" customHeight="1" x14ac:dyDescent="0.3">
      <c r="A570" s="618" t="s">
        <v>563</v>
      </c>
      <c r="B570" s="619" t="s">
        <v>565</v>
      </c>
      <c r="C570" s="620" t="s">
        <v>579</v>
      </c>
      <c r="D570" s="621" t="s">
        <v>580</v>
      </c>
      <c r="E570" s="620" t="s">
        <v>566</v>
      </c>
      <c r="F570" s="621" t="s">
        <v>567</v>
      </c>
      <c r="G570" s="620" t="s">
        <v>2184</v>
      </c>
      <c r="H570" s="620" t="s">
        <v>2566</v>
      </c>
      <c r="I570" s="620" t="s">
        <v>2566</v>
      </c>
      <c r="J570" s="620" t="s">
        <v>2567</v>
      </c>
      <c r="K570" s="620" t="s">
        <v>2568</v>
      </c>
      <c r="L570" s="622">
        <v>1353.4800502769331</v>
      </c>
      <c r="M570" s="622">
        <v>10.558999999999999</v>
      </c>
      <c r="N570" s="623">
        <v>14291.395850874134</v>
      </c>
    </row>
    <row r="571" spans="1:14" ht="14.4" customHeight="1" x14ac:dyDescent="0.3">
      <c r="A571" s="618" t="s">
        <v>563</v>
      </c>
      <c r="B571" s="619" t="s">
        <v>565</v>
      </c>
      <c r="C571" s="620" t="s">
        <v>579</v>
      </c>
      <c r="D571" s="621" t="s">
        <v>580</v>
      </c>
      <c r="E571" s="620" t="s">
        <v>566</v>
      </c>
      <c r="F571" s="621" t="s">
        <v>567</v>
      </c>
      <c r="G571" s="620" t="s">
        <v>2184</v>
      </c>
      <c r="H571" s="620" t="s">
        <v>2569</v>
      </c>
      <c r="I571" s="620" t="s">
        <v>2569</v>
      </c>
      <c r="J571" s="620" t="s">
        <v>2567</v>
      </c>
      <c r="K571" s="620" t="s">
        <v>2570</v>
      </c>
      <c r="L571" s="622">
        <v>4511.0916391749361</v>
      </c>
      <c r="M571" s="622">
        <v>29.807796</v>
      </c>
      <c r="N571" s="623">
        <v>134465.6993178321</v>
      </c>
    </row>
    <row r="572" spans="1:14" ht="14.4" customHeight="1" x14ac:dyDescent="0.3">
      <c r="A572" s="618" t="s">
        <v>563</v>
      </c>
      <c r="B572" s="619" t="s">
        <v>565</v>
      </c>
      <c r="C572" s="620" t="s">
        <v>579</v>
      </c>
      <c r="D572" s="621" t="s">
        <v>580</v>
      </c>
      <c r="E572" s="620" t="s">
        <v>566</v>
      </c>
      <c r="F572" s="621" t="s">
        <v>567</v>
      </c>
      <c r="G572" s="620" t="s">
        <v>2184</v>
      </c>
      <c r="H572" s="620" t="s">
        <v>2571</v>
      </c>
      <c r="I572" s="620" t="s">
        <v>2571</v>
      </c>
      <c r="J572" s="620" t="s">
        <v>2567</v>
      </c>
      <c r="K572" s="620" t="s">
        <v>2572</v>
      </c>
      <c r="L572" s="622">
        <v>13558.939935202185</v>
      </c>
      <c r="M572" s="622">
        <v>14.562179199999999</v>
      </c>
      <c r="N572" s="623">
        <v>197447.71309845059</v>
      </c>
    </row>
    <row r="573" spans="1:14" ht="14.4" customHeight="1" x14ac:dyDescent="0.3">
      <c r="A573" s="618" t="s">
        <v>563</v>
      </c>
      <c r="B573" s="619" t="s">
        <v>565</v>
      </c>
      <c r="C573" s="620" t="s">
        <v>579</v>
      </c>
      <c r="D573" s="621" t="s">
        <v>580</v>
      </c>
      <c r="E573" s="620" t="s">
        <v>566</v>
      </c>
      <c r="F573" s="621" t="s">
        <v>567</v>
      </c>
      <c r="G573" s="620" t="s">
        <v>2184</v>
      </c>
      <c r="H573" s="620" t="s">
        <v>2573</v>
      </c>
      <c r="I573" s="620" t="s">
        <v>2574</v>
      </c>
      <c r="J573" s="620" t="s">
        <v>2549</v>
      </c>
      <c r="K573" s="620" t="s">
        <v>2575</v>
      </c>
      <c r="L573" s="622">
        <v>1956.6205323041197</v>
      </c>
      <c r="M573" s="622">
        <v>13.730000000000002</v>
      </c>
      <c r="N573" s="623">
        <v>26864.399908535568</v>
      </c>
    </row>
    <row r="574" spans="1:14" ht="14.4" customHeight="1" x14ac:dyDescent="0.3">
      <c r="A574" s="618" t="s">
        <v>563</v>
      </c>
      <c r="B574" s="619" t="s">
        <v>565</v>
      </c>
      <c r="C574" s="620" t="s">
        <v>579</v>
      </c>
      <c r="D574" s="621" t="s">
        <v>580</v>
      </c>
      <c r="E574" s="620" t="s">
        <v>566</v>
      </c>
      <c r="F574" s="621" t="s">
        <v>567</v>
      </c>
      <c r="G574" s="620" t="s">
        <v>2184</v>
      </c>
      <c r="H574" s="620" t="s">
        <v>2576</v>
      </c>
      <c r="I574" s="620" t="s">
        <v>2577</v>
      </c>
      <c r="J574" s="620" t="s">
        <v>2578</v>
      </c>
      <c r="K574" s="620" t="s">
        <v>2579</v>
      </c>
      <c r="L574" s="622">
        <v>531.02465241764708</v>
      </c>
      <c r="M574" s="622">
        <v>32.856999999999999</v>
      </c>
      <c r="N574" s="623">
        <v>17447.877004486629</v>
      </c>
    </row>
    <row r="575" spans="1:14" ht="14.4" customHeight="1" x14ac:dyDescent="0.3">
      <c r="A575" s="618" t="s">
        <v>563</v>
      </c>
      <c r="B575" s="619" t="s">
        <v>565</v>
      </c>
      <c r="C575" s="620" t="s">
        <v>579</v>
      </c>
      <c r="D575" s="621" t="s">
        <v>580</v>
      </c>
      <c r="E575" s="620" t="s">
        <v>566</v>
      </c>
      <c r="F575" s="621" t="s">
        <v>567</v>
      </c>
      <c r="G575" s="620" t="s">
        <v>2184</v>
      </c>
      <c r="H575" s="620" t="s">
        <v>2206</v>
      </c>
      <c r="I575" s="620" t="s">
        <v>2206</v>
      </c>
      <c r="J575" s="620" t="s">
        <v>2580</v>
      </c>
      <c r="K575" s="620" t="s">
        <v>2581</v>
      </c>
      <c r="L575" s="622">
        <v>82.79</v>
      </c>
      <c r="M575" s="622">
        <v>2</v>
      </c>
      <c r="N575" s="623">
        <v>165.58</v>
      </c>
    </row>
    <row r="576" spans="1:14" ht="14.4" customHeight="1" x14ac:dyDescent="0.3">
      <c r="A576" s="618" t="s">
        <v>563</v>
      </c>
      <c r="B576" s="619" t="s">
        <v>565</v>
      </c>
      <c r="C576" s="620" t="s">
        <v>579</v>
      </c>
      <c r="D576" s="621" t="s">
        <v>580</v>
      </c>
      <c r="E576" s="620" t="s">
        <v>566</v>
      </c>
      <c r="F576" s="621" t="s">
        <v>567</v>
      </c>
      <c r="G576" s="620" t="s">
        <v>2184</v>
      </c>
      <c r="H576" s="620" t="s">
        <v>2582</v>
      </c>
      <c r="I576" s="620" t="s">
        <v>2582</v>
      </c>
      <c r="J576" s="620" t="s">
        <v>2583</v>
      </c>
      <c r="K576" s="620" t="s">
        <v>2584</v>
      </c>
      <c r="L576" s="622">
        <v>425.36166101980831</v>
      </c>
      <c r="M576" s="622">
        <v>42.719801299999993</v>
      </c>
      <c r="N576" s="623">
        <v>18171.365639404165</v>
      </c>
    </row>
    <row r="577" spans="1:14" ht="14.4" customHeight="1" x14ac:dyDescent="0.3">
      <c r="A577" s="618" t="s">
        <v>563</v>
      </c>
      <c r="B577" s="619" t="s">
        <v>565</v>
      </c>
      <c r="C577" s="620" t="s">
        <v>579</v>
      </c>
      <c r="D577" s="621" t="s">
        <v>580</v>
      </c>
      <c r="E577" s="620" t="s">
        <v>566</v>
      </c>
      <c r="F577" s="621" t="s">
        <v>567</v>
      </c>
      <c r="G577" s="620" t="s">
        <v>2184</v>
      </c>
      <c r="H577" s="620" t="s">
        <v>2585</v>
      </c>
      <c r="I577" s="620" t="s">
        <v>2585</v>
      </c>
      <c r="J577" s="620" t="s">
        <v>2586</v>
      </c>
      <c r="K577" s="620" t="s">
        <v>2587</v>
      </c>
      <c r="L577" s="622">
        <v>2125.3700265607222</v>
      </c>
      <c r="M577" s="622">
        <v>31.857904400000002</v>
      </c>
      <c r="N577" s="623">
        <v>67709.835120796954</v>
      </c>
    </row>
    <row r="578" spans="1:14" ht="14.4" customHeight="1" x14ac:dyDescent="0.3">
      <c r="A578" s="618" t="s">
        <v>563</v>
      </c>
      <c r="B578" s="619" t="s">
        <v>565</v>
      </c>
      <c r="C578" s="620" t="s">
        <v>579</v>
      </c>
      <c r="D578" s="621" t="s">
        <v>580</v>
      </c>
      <c r="E578" s="620" t="s">
        <v>566</v>
      </c>
      <c r="F578" s="621" t="s">
        <v>567</v>
      </c>
      <c r="G578" s="620" t="s">
        <v>2184</v>
      </c>
      <c r="H578" s="620" t="s">
        <v>2588</v>
      </c>
      <c r="I578" s="620" t="s">
        <v>2589</v>
      </c>
      <c r="J578" s="620" t="s">
        <v>2549</v>
      </c>
      <c r="K578" s="620" t="s">
        <v>2590</v>
      </c>
      <c r="L578" s="622">
        <v>4024.5202840006841</v>
      </c>
      <c r="M578" s="622">
        <v>10.694000000000001</v>
      </c>
      <c r="N578" s="623">
        <v>43038.219917103321</v>
      </c>
    </row>
    <row r="579" spans="1:14" ht="14.4" customHeight="1" x14ac:dyDescent="0.3">
      <c r="A579" s="618" t="s">
        <v>563</v>
      </c>
      <c r="B579" s="619" t="s">
        <v>565</v>
      </c>
      <c r="C579" s="620" t="s">
        <v>579</v>
      </c>
      <c r="D579" s="621" t="s">
        <v>580</v>
      </c>
      <c r="E579" s="620" t="s">
        <v>566</v>
      </c>
      <c r="F579" s="621" t="s">
        <v>567</v>
      </c>
      <c r="G579" s="620" t="s">
        <v>2184</v>
      </c>
      <c r="H579" s="620" t="s">
        <v>2591</v>
      </c>
      <c r="I579" s="620" t="s">
        <v>2592</v>
      </c>
      <c r="J579" s="620" t="s">
        <v>2593</v>
      </c>
      <c r="K579" s="620" t="s">
        <v>2594</v>
      </c>
      <c r="L579" s="622">
        <v>181.77</v>
      </c>
      <c r="M579" s="622">
        <v>1</v>
      </c>
      <c r="N579" s="623">
        <v>181.77</v>
      </c>
    </row>
    <row r="580" spans="1:14" ht="14.4" customHeight="1" x14ac:dyDescent="0.3">
      <c r="A580" s="618" t="s">
        <v>563</v>
      </c>
      <c r="B580" s="619" t="s">
        <v>565</v>
      </c>
      <c r="C580" s="620" t="s">
        <v>579</v>
      </c>
      <c r="D580" s="621" t="s">
        <v>580</v>
      </c>
      <c r="E580" s="620" t="s">
        <v>566</v>
      </c>
      <c r="F580" s="621" t="s">
        <v>567</v>
      </c>
      <c r="G580" s="620" t="s">
        <v>2184</v>
      </c>
      <c r="H580" s="620" t="s">
        <v>2595</v>
      </c>
      <c r="I580" s="620" t="s">
        <v>2596</v>
      </c>
      <c r="J580" s="620" t="s">
        <v>2597</v>
      </c>
      <c r="K580" s="620" t="s">
        <v>2598</v>
      </c>
      <c r="L580" s="622">
        <v>637.85</v>
      </c>
      <c r="M580" s="622">
        <v>3</v>
      </c>
      <c r="N580" s="623">
        <v>1913.5500000000002</v>
      </c>
    </row>
    <row r="581" spans="1:14" ht="14.4" customHeight="1" x14ac:dyDescent="0.3">
      <c r="A581" s="618" t="s">
        <v>563</v>
      </c>
      <c r="B581" s="619" t="s">
        <v>565</v>
      </c>
      <c r="C581" s="620" t="s">
        <v>579</v>
      </c>
      <c r="D581" s="621" t="s">
        <v>580</v>
      </c>
      <c r="E581" s="620" t="s">
        <v>566</v>
      </c>
      <c r="F581" s="621" t="s">
        <v>567</v>
      </c>
      <c r="G581" s="620" t="s">
        <v>2184</v>
      </c>
      <c r="H581" s="620" t="s">
        <v>2599</v>
      </c>
      <c r="I581" s="620" t="s">
        <v>2599</v>
      </c>
      <c r="J581" s="620" t="s">
        <v>2600</v>
      </c>
      <c r="K581" s="620" t="s">
        <v>2601</v>
      </c>
      <c r="L581" s="622">
        <v>1957.61</v>
      </c>
      <c r="M581" s="622">
        <v>1</v>
      </c>
      <c r="N581" s="623">
        <v>1957.61</v>
      </c>
    </row>
    <row r="582" spans="1:14" ht="14.4" customHeight="1" x14ac:dyDescent="0.3">
      <c r="A582" s="618" t="s">
        <v>563</v>
      </c>
      <c r="B582" s="619" t="s">
        <v>565</v>
      </c>
      <c r="C582" s="620" t="s">
        <v>579</v>
      </c>
      <c r="D582" s="621" t="s">
        <v>580</v>
      </c>
      <c r="E582" s="620" t="s">
        <v>566</v>
      </c>
      <c r="F582" s="621" t="s">
        <v>567</v>
      </c>
      <c r="G582" s="620" t="s">
        <v>2184</v>
      </c>
      <c r="H582" s="620" t="s">
        <v>2602</v>
      </c>
      <c r="I582" s="620" t="s">
        <v>2603</v>
      </c>
      <c r="J582" s="620" t="s">
        <v>2604</v>
      </c>
      <c r="K582" s="620" t="s">
        <v>2605</v>
      </c>
      <c r="L582" s="622">
        <v>119.51</v>
      </c>
      <c r="M582" s="622">
        <v>2</v>
      </c>
      <c r="N582" s="623">
        <v>239.02</v>
      </c>
    </row>
    <row r="583" spans="1:14" ht="14.4" customHeight="1" x14ac:dyDescent="0.3">
      <c r="A583" s="618" t="s">
        <v>563</v>
      </c>
      <c r="B583" s="619" t="s">
        <v>565</v>
      </c>
      <c r="C583" s="620" t="s">
        <v>579</v>
      </c>
      <c r="D583" s="621" t="s">
        <v>580</v>
      </c>
      <c r="E583" s="620" t="s">
        <v>566</v>
      </c>
      <c r="F583" s="621" t="s">
        <v>567</v>
      </c>
      <c r="G583" s="620" t="s">
        <v>2184</v>
      </c>
      <c r="H583" s="620" t="s">
        <v>2606</v>
      </c>
      <c r="I583" s="620" t="s">
        <v>2606</v>
      </c>
      <c r="J583" s="620" t="s">
        <v>806</v>
      </c>
      <c r="K583" s="620" t="s">
        <v>2607</v>
      </c>
      <c r="L583" s="622">
        <v>2792.6416567415476</v>
      </c>
      <c r="M583" s="622">
        <v>130.99703089999994</v>
      </c>
      <c r="N583" s="623">
        <v>365827.76540079957</v>
      </c>
    </row>
    <row r="584" spans="1:14" ht="14.4" customHeight="1" x14ac:dyDescent="0.3">
      <c r="A584" s="618" t="s">
        <v>563</v>
      </c>
      <c r="B584" s="619" t="s">
        <v>565</v>
      </c>
      <c r="C584" s="620" t="s">
        <v>579</v>
      </c>
      <c r="D584" s="621" t="s">
        <v>580</v>
      </c>
      <c r="E584" s="620" t="s">
        <v>566</v>
      </c>
      <c r="F584" s="621" t="s">
        <v>567</v>
      </c>
      <c r="G584" s="620" t="s">
        <v>2184</v>
      </c>
      <c r="H584" s="620" t="s">
        <v>2608</v>
      </c>
      <c r="I584" s="620" t="s">
        <v>2609</v>
      </c>
      <c r="J584" s="620" t="s">
        <v>2610</v>
      </c>
      <c r="K584" s="620" t="s">
        <v>2611</v>
      </c>
      <c r="L584" s="622">
        <v>245.56000000000003</v>
      </c>
      <c r="M584" s="622">
        <v>3</v>
      </c>
      <c r="N584" s="623">
        <v>736.68000000000006</v>
      </c>
    </row>
    <row r="585" spans="1:14" ht="14.4" customHeight="1" x14ac:dyDescent="0.3">
      <c r="A585" s="618" t="s">
        <v>563</v>
      </c>
      <c r="B585" s="619" t="s">
        <v>565</v>
      </c>
      <c r="C585" s="620" t="s">
        <v>579</v>
      </c>
      <c r="D585" s="621" t="s">
        <v>580</v>
      </c>
      <c r="E585" s="620" t="s">
        <v>566</v>
      </c>
      <c r="F585" s="621" t="s">
        <v>567</v>
      </c>
      <c r="G585" s="620" t="s">
        <v>2184</v>
      </c>
      <c r="H585" s="620" t="s">
        <v>2612</v>
      </c>
      <c r="I585" s="620" t="s">
        <v>2612</v>
      </c>
      <c r="J585" s="620" t="s">
        <v>2613</v>
      </c>
      <c r="K585" s="620" t="s">
        <v>2614</v>
      </c>
      <c r="L585" s="622">
        <v>2721.7050000000004</v>
      </c>
      <c r="M585" s="622">
        <v>2.3305528</v>
      </c>
      <c r="N585" s="623">
        <v>6343.0772085240005</v>
      </c>
    </row>
    <row r="586" spans="1:14" ht="14.4" customHeight="1" x14ac:dyDescent="0.3">
      <c r="A586" s="618" t="s">
        <v>563</v>
      </c>
      <c r="B586" s="619" t="s">
        <v>565</v>
      </c>
      <c r="C586" s="620" t="s">
        <v>579</v>
      </c>
      <c r="D586" s="621" t="s">
        <v>580</v>
      </c>
      <c r="E586" s="620" t="s">
        <v>566</v>
      </c>
      <c r="F586" s="621" t="s">
        <v>567</v>
      </c>
      <c r="G586" s="620" t="s">
        <v>2184</v>
      </c>
      <c r="H586" s="620" t="s">
        <v>2615</v>
      </c>
      <c r="I586" s="620" t="s">
        <v>2615</v>
      </c>
      <c r="J586" s="620" t="s">
        <v>2616</v>
      </c>
      <c r="K586" s="620" t="s">
        <v>2617</v>
      </c>
      <c r="L586" s="622">
        <v>49.310064477508114</v>
      </c>
      <c r="M586" s="622">
        <v>239.99745960000001</v>
      </c>
      <c r="N586" s="623">
        <v>11834.290207314149</v>
      </c>
    </row>
    <row r="587" spans="1:14" ht="14.4" customHeight="1" x14ac:dyDescent="0.3">
      <c r="A587" s="618" t="s">
        <v>563</v>
      </c>
      <c r="B587" s="619" t="s">
        <v>565</v>
      </c>
      <c r="C587" s="620" t="s">
        <v>579</v>
      </c>
      <c r="D587" s="621" t="s">
        <v>580</v>
      </c>
      <c r="E587" s="620" t="s">
        <v>566</v>
      </c>
      <c r="F587" s="621" t="s">
        <v>567</v>
      </c>
      <c r="G587" s="620" t="s">
        <v>2184</v>
      </c>
      <c r="H587" s="620" t="s">
        <v>2618</v>
      </c>
      <c r="I587" s="620" t="s">
        <v>2618</v>
      </c>
      <c r="J587" s="620" t="s">
        <v>2616</v>
      </c>
      <c r="K587" s="620" t="s">
        <v>2619</v>
      </c>
      <c r="L587" s="622">
        <v>84.939992054796079</v>
      </c>
      <c r="M587" s="622">
        <v>398.20752149999987</v>
      </c>
      <c r="N587" s="623">
        <v>33823.743712370029</v>
      </c>
    </row>
    <row r="588" spans="1:14" ht="14.4" customHeight="1" x14ac:dyDescent="0.3">
      <c r="A588" s="618" t="s">
        <v>563</v>
      </c>
      <c r="B588" s="619" t="s">
        <v>565</v>
      </c>
      <c r="C588" s="620" t="s">
        <v>579</v>
      </c>
      <c r="D588" s="621" t="s">
        <v>580</v>
      </c>
      <c r="E588" s="620" t="s">
        <v>566</v>
      </c>
      <c r="F588" s="621" t="s">
        <v>567</v>
      </c>
      <c r="G588" s="620" t="s">
        <v>2184</v>
      </c>
      <c r="H588" s="620" t="s">
        <v>2620</v>
      </c>
      <c r="I588" s="620" t="s">
        <v>2620</v>
      </c>
      <c r="J588" s="620" t="s">
        <v>2616</v>
      </c>
      <c r="K588" s="620" t="s">
        <v>2621</v>
      </c>
      <c r="L588" s="622">
        <v>439.01456441849774</v>
      </c>
      <c r="M588" s="622">
        <v>63.319404899999981</v>
      </c>
      <c r="N588" s="623">
        <v>27798.140961411984</v>
      </c>
    </row>
    <row r="589" spans="1:14" ht="14.4" customHeight="1" x14ac:dyDescent="0.3">
      <c r="A589" s="618" t="s">
        <v>563</v>
      </c>
      <c r="B589" s="619" t="s">
        <v>565</v>
      </c>
      <c r="C589" s="620" t="s">
        <v>579</v>
      </c>
      <c r="D589" s="621" t="s">
        <v>580</v>
      </c>
      <c r="E589" s="620" t="s">
        <v>566</v>
      </c>
      <c r="F589" s="621" t="s">
        <v>567</v>
      </c>
      <c r="G589" s="620" t="s">
        <v>2184</v>
      </c>
      <c r="H589" s="620" t="s">
        <v>2622</v>
      </c>
      <c r="I589" s="620" t="s">
        <v>2622</v>
      </c>
      <c r="J589" s="620" t="s">
        <v>2533</v>
      </c>
      <c r="K589" s="620" t="s">
        <v>2623</v>
      </c>
      <c r="L589" s="622">
        <v>668.8801569732401</v>
      </c>
      <c r="M589" s="622">
        <v>2.6681477000000005</v>
      </c>
      <c r="N589" s="623">
        <v>1784.6710524037899</v>
      </c>
    </row>
    <row r="590" spans="1:14" ht="14.4" customHeight="1" x14ac:dyDescent="0.3">
      <c r="A590" s="618" t="s">
        <v>563</v>
      </c>
      <c r="B590" s="619" t="s">
        <v>565</v>
      </c>
      <c r="C590" s="620" t="s">
        <v>579</v>
      </c>
      <c r="D590" s="621" t="s">
        <v>580</v>
      </c>
      <c r="E590" s="620" t="s">
        <v>566</v>
      </c>
      <c r="F590" s="621" t="s">
        <v>567</v>
      </c>
      <c r="G590" s="620" t="s">
        <v>2184</v>
      </c>
      <c r="H590" s="620" t="s">
        <v>2624</v>
      </c>
      <c r="I590" s="620" t="s">
        <v>2625</v>
      </c>
      <c r="J590" s="620" t="s">
        <v>2626</v>
      </c>
      <c r="K590" s="620" t="s">
        <v>2627</v>
      </c>
      <c r="L590" s="622">
        <v>575.52</v>
      </c>
      <c r="M590" s="622">
        <v>1</v>
      </c>
      <c r="N590" s="623">
        <v>575.52</v>
      </c>
    </row>
    <row r="591" spans="1:14" ht="14.4" customHeight="1" x14ac:dyDescent="0.3">
      <c r="A591" s="618" t="s">
        <v>563</v>
      </c>
      <c r="B591" s="619" t="s">
        <v>565</v>
      </c>
      <c r="C591" s="620" t="s">
        <v>579</v>
      </c>
      <c r="D591" s="621" t="s">
        <v>580</v>
      </c>
      <c r="E591" s="620" t="s">
        <v>566</v>
      </c>
      <c r="F591" s="621" t="s">
        <v>567</v>
      </c>
      <c r="G591" s="620" t="s">
        <v>2184</v>
      </c>
      <c r="H591" s="620" t="s">
        <v>2628</v>
      </c>
      <c r="I591" s="620" t="s">
        <v>2629</v>
      </c>
      <c r="J591" s="620" t="s">
        <v>2630</v>
      </c>
      <c r="K591" s="620" t="s">
        <v>2505</v>
      </c>
      <c r="L591" s="622">
        <v>2358.3999697191184</v>
      </c>
      <c r="M591" s="622">
        <v>15</v>
      </c>
      <c r="N591" s="623">
        <v>35375.999545786777</v>
      </c>
    </row>
    <row r="592" spans="1:14" ht="14.4" customHeight="1" x14ac:dyDescent="0.3">
      <c r="A592" s="618" t="s">
        <v>563</v>
      </c>
      <c r="B592" s="619" t="s">
        <v>565</v>
      </c>
      <c r="C592" s="620" t="s">
        <v>579</v>
      </c>
      <c r="D592" s="621" t="s">
        <v>580</v>
      </c>
      <c r="E592" s="620" t="s">
        <v>566</v>
      </c>
      <c r="F592" s="621" t="s">
        <v>567</v>
      </c>
      <c r="G592" s="620" t="s">
        <v>2184</v>
      </c>
      <c r="H592" s="620" t="s">
        <v>2631</v>
      </c>
      <c r="I592" s="620" t="s">
        <v>2632</v>
      </c>
      <c r="J592" s="620" t="s">
        <v>2633</v>
      </c>
      <c r="K592" s="620" t="s">
        <v>2634</v>
      </c>
      <c r="L592" s="622">
        <v>7089.4156102231891</v>
      </c>
      <c r="M592" s="622">
        <v>27.616999999999997</v>
      </c>
      <c r="N592" s="623">
        <v>195788.39090753379</v>
      </c>
    </row>
    <row r="593" spans="1:14" ht="14.4" customHeight="1" x14ac:dyDescent="0.3">
      <c r="A593" s="618" t="s">
        <v>563</v>
      </c>
      <c r="B593" s="619" t="s">
        <v>565</v>
      </c>
      <c r="C593" s="620" t="s">
        <v>579</v>
      </c>
      <c r="D593" s="621" t="s">
        <v>580</v>
      </c>
      <c r="E593" s="620" t="s">
        <v>566</v>
      </c>
      <c r="F593" s="621" t="s">
        <v>567</v>
      </c>
      <c r="G593" s="620" t="s">
        <v>2184</v>
      </c>
      <c r="H593" s="620" t="s">
        <v>2635</v>
      </c>
      <c r="I593" s="620" t="s">
        <v>2636</v>
      </c>
      <c r="J593" s="620" t="s">
        <v>2637</v>
      </c>
      <c r="K593" s="620" t="s">
        <v>2638</v>
      </c>
      <c r="L593" s="622">
        <v>5739.475045680374</v>
      </c>
      <c r="M593" s="622">
        <v>215.78990239999993</v>
      </c>
      <c r="N593" s="623">
        <v>1238520.759934603</v>
      </c>
    </row>
    <row r="594" spans="1:14" ht="14.4" customHeight="1" x14ac:dyDescent="0.3">
      <c r="A594" s="618" t="s">
        <v>563</v>
      </c>
      <c r="B594" s="619" t="s">
        <v>565</v>
      </c>
      <c r="C594" s="620" t="s">
        <v>579</v>
      </c>
      <c r="D594" s="621" t="s">
        <v>580</v>
      </c>
      <c r="E594" s="620" t="s">
        <v>566</v>
      </c>
      <c r="F594" s="621" t="s">
        <v>567</v>
      </c>
      <c r="G594" s="620" t="s">
        <v>2184</v>
      </c>
      <c r="H594" s="620" t="s">
        <v>2639</v>
      </c>
      <c r="I594" s="620" t="s">
        <v>2640</v>
      </c>
      <c r="J594" s="620" t="s">
        <v>2641</v>
      </c>
      <c r="K594" s="620" t="s">
        <v>2642</v>
      </c>
      <c r="L594" s="622">
        <v>10188.290000000001</v>
      </c>
      <c r="M594" s="622">
        <v>4</v>
      </c>
      <c r="N594" s="623">
        <v>40753.160000000003</v>
      </c>
    </row>
    <row r="595" spans="1:14" ht="14.4" customHeight="1" x14ac:dyDescent="0.3">
      <c r="A595" s="618" t="s">
        <v>563</v>
      </c>
      <c r="B595" s="619" t="s">
        <v>565</v>
      </c>
      <c r="C595" s="620" t="s">
        <v>579</v>
      </c>
      <c r="D595" s="621" t="s">
        <v>580</v>
      </c>
      <c r="E595" s="620" t="s">
        <v>566</v>
      </c>
      <c r="F595" s="621" t="s">
        <v>567</v>
      </c>
      <c r="G595" s="620" t="s">
        <v>2184</v>
      </c>
      <c r="H595" s="620" t="s">
        <v>2643</v>
      </c>
      <c r="I595" s="620" t="s">
        <v>2643</v>
      </c>
      <c r="J595" s="620" t="s">
        <v>2644</v>
      </c>
      <c r="K595" s="620" t="s">
        <v>2645</v>
      </c>
      <c r="L595" s="622">
        <v>272.97982861606602</v>
      </c>
      <c r="M595" s="622">
        <v>3</v>
      </c>
      <c r="N595" s="623">
        <v>818.93948584819805</v>
      </c>
    </row>
    <row r="596" spans="1:14" ht="14.4" customHeight="1" x14ac:dyDescent="0.3">
      <c r="A596" s="618" t="s">
        <v>563</v>
      </c>
      <c r="B596" s="619" t="s">
        <v>565</v>
      </c>
      <c r="C596" s="620" t="s">
        <v>579</v>
      </c>
      <c r="D596" s="621" t="s">
        <v>580</v>
      </c>
      <c r="E596" s="620" t="s">
        <v>566</v>
      </c>
      <c r="F596" s="621" t="s">
        <v>567</v>
      </c>
      <c r="G596" s="620" t="s">
        <v>2184</v>
      </c>
      <c r="H596" s="620" t="s">
        <v>2646</v>
      </c>
      <c r="I596" s="620" t="s">
        <v>2646</v>
      </c>
      <c r="J596" s="620" t="s">
        <v>2644</v>
      </c>
      <c r="K596" s="620" t="s">
        <v>2647</v>
      </c>
      <c r="L596" s="622">
        <v>1364.84914311172</v>
      </c>
      <c r="M596" s="622">
        <v>2</v>
      </c>
      <c r="N596" s="623">
        <v>2729.6982862234399</v>
      </c>
    </row>
    <row r="597" spans="1:14" ht="14.4" customHeight="1" x14ac:dyDescent="0.3">
      <c r="A597" s="618" t="s">
        <v>563</v>
      </c>
      <c r="B597" s="619" t="s">
        <v>565</v>
      </c>
      <c r="C597" s="620" t="s">
        <v>579</v>
      </c>
      <c r="D597" s="621" t="s">
        <v>580</v>
      </c>
      <c r="E597" s="620" t="s">
        <v>568</v>
      </c>
      <c r="F597" s="621" t="s">
        <v>569</v>
      </c>
      <c r="G597" s="620" t="s">
        <v>821</v>
      </c>
      <c r="H597" s="620" t="s">
        <v>2648</v>
      </c>
      <c r="I597" s="620" t="s">
        <v>2649</v>
      </c>
      <c r="J597" s="620" t="s">
        <v>2650</v>
      </c>
      <c r="K597" s="620" t="s">
        <v>2651</v>
      </c>
      <c r="L597" s="622">
        <v>2332.2926580595772</v>
      </c>
      <c r="M597" s="622">
        <v>11</v>
      </c>
      <c r="N597" s="623">
        <v>25655.219238655351</v>
      </c>
    </row>
    <row r="598" spans="1:14" ht="14.4" customHeight="1" x14ac:dyDescent="0.3">
      <c r="A598" s="618" t="s">
        <v>563</v>
      </c>
      <c r="B598" s="619" t="s">
        <v>565</v>
      </c>
      <c r="C598" s="620" t="s">
        <v>579</v>
      </c>
      <c r="D598" s="621" t="s">
        <v>580</v>
      </c>
      <c r="E598" s="620" t="s">
        <v>568</v>
      </c>
      <c r="F598" s="621" t="s">
        <v>569</v>
      </c>
      <c r="G598" s="620" t="s">
        <v>821</v>
      </c>
      <c r="H598" s="620" t="s">
        <v>2652</v>
      </c>
      <c r="I598" s="620" t="s">
        <v>2653</v>
      </c>
      <c r="J598" s="620" t="s">
        <v>2654</v>
      </c>
      <c r="K598" s="620" t="s">
        <v>2655</v>
      </c>
      <c r="L598" s="622">
        <v>1389.998059233342</v>
      </c>
      <c r="M598" s="622">
        <v>17.7</v>
      </c>
      <c r="N598" s="623">
        <v>24602.965648430152</v>
      </c>
    </row>
    <row r="599" spans="1:14" ht="14.4" customHeight="1" x14ac:dyDescent="0.3">
      <c r="A599" s="618" t="s">
        <v>563</v>
      </c>
      <c r="B599" s="619" t="s">
        <v>565</v>
      </c>
      <c r="C599" s="620" t="s">
        <v>579</v>
      </c>
      <c r="D599" s="621" t="s">
        <v>580</v>
      </c>
      <c r="E599" s="620" t="s">
        <v>568</v>
      </c>
      <c r="F599" s="621" t="s">
        <v>569</v>
      </c>
      <c r="G599" s="620" t="s">
        <v>2184</v>
      </c>
      <c r="H599" s="620" t="s">
        <v>2656</v>
      </c>
      <c r="I599" s="620" t="s">
        <v>2657</v>
      </c>
      <c r="J599" s="620" t="s">
        <v>2658</v>
      </c>
      <c r="K599" s="620" t="s">
        <v>2246</v>
      </c>
      <c r="L599" s="622">
        <v>54.104561095227858</v>
      </c>
      <c r="M599" s="622">
        <v>61</v>
      </c>
      <c r="N599" s="623">
        <v>3300.3782268088994</v>
      </c>
    </row>
    <row r="600" spans="1:14" ht="14.4" customHeight="1" x14ac:dyDescent="0.3">
      <c r="A600" s="618" t="s">
        <v>563</v>
      </c>
      <c r="B600" s="619" t="s">
        <v>565</v>
      </c>
      <c r="C600" s="620" t="s">
        <v>579</v>
      </c>
      <c r="D600" s="621" t="s">
        <v>580</v>
      </c>
      <c r="E600" s="620" t="s">
        <v>568</v>
      </c>
      <c r="F600" s="621" t="s">
        <v>569</v>
      </c>
      <c r="G600" s="620" t="s">
        <v>2184</v>
      </c>
      <c r="H600" s="620" t="s">
        <v>2659</v>
      </c>
      <c r="I600" s="620" t="s">
        <v>2660</v>
      </c>
      <c r="J600" s="620" t="s">
        <v>2661</v>
      </c>
      <c r="K600" s="620" t="s">
        <v>2246</v>
      </c>
      <c r="L600" s="622">
        <v>54.10038551778328</v>
      </c>
      <c r="M600" s="622">
        <v>72</v>
      </c>
      <c r="N600" s="623">
        <v>3895.227757280396</v>
      </c>
    </row>
    <row r="601" spans="1:14" ht="14.4" customHeight="1" x14ac:dyDescent="0.3">
      <c r="A601" s="618" t="s">
        <v>563</v>
      </c>
      <c r="B601" s="619" t="s">
        <v>565</v>
      </c>
      <c r="C601" s="620" t="s">
        <v>579</v>
      </c>
      <c r="D601" s="621" t="s">
        <v>580</v>
      </c>
      <c r="E601" s="620" t="s">
        <v>568</v>
      </c>
      <c r="F601" s="621" t="s">
        <v>569</v>
      </c>
      <c r="G601" s="620" t="s">
        <v>2184</v>
      </c>
      <c r="H601" s="620" t="s">
        <v>2662</v>
      </c>
      <c r="I601" s="620" t="s">
        <v>2663</v>
      </c>
      <c r="J601" s="620" t="s">
        <v>2664</v>
      </c>
      <c r="K601" s="620" t="s">
        <v>2246</v>
      </c>
      <c r="L601" s="622">
        <v>54.387980738904908</v>
      </c>
      <c r="M601" s="622">
        <v>13</v>
      </c>
      <c r="N601" s="623">
        <v>707.04374960576376</v>
      </c>
    </row>
    <row r="602" spans="1:14" ht="14.4" customHeight="1" x14ac:dyDescent="0.3">
      <c r="A602" s="618" t="s">
        <v>563</v>
      </c>
      <c r="B602" s="619" t="s">
        <v>565</v>
      </c>
      <c r="C602" s="620" t="s">
        <v>579</v>
      </c>
      <c r="D602" s="621" t="s">
        <v>580</v>
      </c>
      <c r="E602" s="620" t="s">
        <v>568</v>
      </c>
      <c r="F602" s="621" t="s">
        <v>569</v>
      </c>
      <c r="G602" s="620" t="s">
        <v>2184</v>
      </c>
      <c r="H602" s="620" t="s">
        <v>2665</v>
      </c>
      <c r="I602" s="620" t="s">
        <v>2666</v>
      </c>
      <c r="J602" s="620" t="s">
        <v>2667</v>
      </c>
      <c r="K602" s="620" t="s">
        <v>2246</v>
      </c>
      <c r="L602" s="622">
        <v>54.331795418705809</v>
      </c>
      <c r="M602" s="622">
        <v>11</v>
      </c>
      <c r="N602" s="623">
        <v>597.64974960576387</v>
      </c>
    </row>
    <row r="603" spans="1:14" ht="14.4" customHeight="1" x14ac:dyDescent="0.3">
      <c r="A603" s="618" t="s">
        <v>563</v>
      </c>
      <c r="B603" s="619" t="s">
        <v>565</v>
      </c>
      <c r="C603" s="620" t="s">
        <v>579</v>
      </c>
      <c r="D603" s="621" t="s">
        <v>580</v>
      </c>
      <c r="E603" s="620" t="s">
        <v>568</v>
      </c>
      <c r="F603" s="621" t="s">
        <v>569</v>
      </c>
      <c r="G603" s="620" t="s">
        <v>2184</v>
      </c>
      <c r="H603" s="620" t="s">
        <v>2668</v>
      </c>
      <c r="I603" s="620" t="s">
        <v>2669</v>
      </c>
      <c r="J603" s="620" t="s">
        <v>2670</v>
      </c>
      <c r="K603" s="620" t="s">
        <v>2246</v>
      </c>
      <c r="L603" s="622">
        <v>54.104568587664112</v>
      </c>
      <c r="M603" s="622">
        <v>61</v>
      </c>
      <c r="N603" s="623">
        <v>3300.3786838475107</v>
      </c>
    </row>
    <row r="604" spans="1:14" ht="14.4" customHeight="1" x14ac:dyDescent="0.3">
      <c r="A604" s="618" t="s">
        <v>563</v>
      </c>
      <c r="B604" s="619" t="s">
        <v>565</v>
      </c>
      <c r="C604" s="620" t="s">
        <v>579</v>
      </c>
      <c r="D604" s="621" t="s">
        <v>580</v>
      </c>
      <c r="E604" s="620" t="s">
        <v>568</v>
      </c>
      <c r="F604" s="621" t="s">
        <v>569</v>
      </c>
      <c r="G604" s="620" t="s">
        <v>2184</v>
      </c>
      <c r="H604" s="620" t="s">
        <v>2671</v>
      </c>
      <c r="I604" s="620" t="s">
        <v>2672</v>
      </c>
      <c r="J604" s="620" t="s">
        <v>2673</v>
      </c>
      <c r="K604" s="620" t="s">
        <v>2674</v>
      </c>
      <c r="L604" s="622">
        <v>198.25993651124398</v>
      </c>
      <c r="M604" s="622">
        <v>11</v>
      </c>
      <c r="N604" s="623">
        <v>2180.8593016236837</v>
      </c>
    </row>
    <row r="605" spans="1:14" ht="14.4" customHeight="1" x14ac:dyDescent="0.3">
      <c r="A605" s="618" t="s">
        <v>563</v>
      </c>
      <c r="B605" s="619" t="s">
        <v>565</v>
      </c>
      <c r="C605" s="620" t="s">
        <v>579</v>
      </c>
      <c r="D605" s="621" t="s">
        <v>580</v>
      </c>
      <c r="E605" s="620" t="s">
        <v>568</v>
      </c>
      <c r="F605" s="621" t="s">
        <v>569</v>
      </c>
      <c r="G605" s="620" t="s">
        <v>2184</v>
      </c>
      <c r="H605" s="620" t="s">
        <v>2675</v>
      </c>
      <c r="I605" s="620" t="s">
        <v>2675</v>
      </c>
      <c r="J605" s="620" t="s">
        <v>2676</v>
      </c>
      <c r="K605" s="620" t="s">
        <v>2677</v>
      </c>
      <c r="L605" s="622">
        <v>183.36998692232032</v>
      </c>
      <c r="M605" s="622">
        <v>288</v>
      </c>
      <c r="N605" s="623">
        <v>52810.556233628253</v>
      </c>
    </row>
    <row r="606" spans="1:14" ht="14.4" customHeight="1" x14ac:dyDescent="0.3">
      <c r="A606" s="618" t="s">
        <v>563</v>
      </c>
      <c r="B606" s="619" t="s">
        <v>565</v>
      </c>
      <c r="C606" s="620" t="s">
        <v>579</v>
      </c>
      <c r="D606" s="621" t="s">
        <v>580</v>
      </c>
      <c r="E606" s="620" t="s">
        <v>568</v>
      </c>
      <c r="F606" s="621" t="s">
        <v>569</v>
      </c>
      <c r="G606" s="620" t="s">
        <v>2184</v>
      </c>
      <c r="H606" s="620" t="s">
        <v>2678</v>
      </c>
      <c r="I606" s="620" t="s">
        <v>2679</v>
      </c>
      <c r="J606" s="620" t="s">
        <v>2680</v>
      </c>
      <c r="K606" s="620" t="s">
        <v>2681</v>
      </c>
      <c r="L606" s="622">
        <v>217.5</v>
      </c>
      <c r="M606" s="622">
        <v>8</v>
      </c>
      <c r="N606" s="623">
        <v>1740</v>
      </c>
    </row>
    <row r="607" spans="1:14" ht="14.4" customHeight="1" x14ac:dyDescent="0.3">
      <c r="A607" s="618" t="s">
        <v>563</v>
      </c>
      <c r="B607" s="619" t="s">
        <v>565</v>
      </c>
      <c r="C607" s="620" t="s">
        <v>579</v>
      </c>
      <c r="D607" s="621" t="s">
        <v>580</v>
      </c>
      <c r="E607" s="620" t="s">
        <v>572</v>
      </c>
      <c r="F607" s="621" t="s">
        <v>573</v>
      </c>
      <c r="G607" s="620"/>
      <c r="H607" s="620" t="s">
        <v>2682</v>
      </c>
      <c r="I607" s="620" t="s">
        <v>2683</v>
      </c>
      <c r="J607" s="620" t="s">
        <v>2684</v>
      </c>
      <c r="K607" s="620" t="s">
        <v>1820</v>
      </c>
      <c r="L607" s="622">
        <v>33.6</v>
      </c>
      <c r="M607" s="622">
        <v>30</v>
      </c>
      <c r="N607" s="623">
        <v>1008</v>
      </c>
    </row>
    <row r="608" spans="1:14" ht="14.4" customHeight="1" x14ac:dyDescent="0.3">
      <c r="A608" s="618" t="s">
        <v>563</v>
      </c>
      <c r="B608" s="619" t="s">
        <v>565</v>
      </c>
      <c r="C608" s="620" t="s">
        <v>579</v>
      </c>
      <c r="D608" s="621" t="s">
        <v>580</v>
      </c>
      <c r="E608" s="620" t="s">
        <v>572</v>
      </c>
      <c r="F608" s="621" t="s">
        <v>573</v>
      </c>
      <c r="G608" s="620" t="s">
        <v>821</v>
      </c>
      <c r="H608" s="620" t="s">
        <v>2685</v>
      </c>
      <c r="I608" s="620" t="s">
        <v>2686</v>
      </c>
      <c r="J608" s="620" t="s">
        <v>2687</v>
      </c>
      <c r="K608" s="620" t="s">
        <v>2688</v>
      </c>
      <c r="L608" s="622">
        <v>38.104764074649665</v>
      </c>
      <c r="M608" s="622">
        <v>29</v>
      </c>
      <c r="N608" s="623">
        <v>1105.0381581648403</v>
      </c>
    </row>
    <row r="609" spans="1:14" ht="14.4" customHeight="1" x14ac:dyDescent="0.3">
      <c r="A609" s="618" t="s">
        <v>563</v>
      </c>
      <c r="B609" s="619" t="s">
        <v>565</v>
      </c>
      <c r="C609" s="620" t="s">
        <v>579</v>
      </c>
      <c r="D609" s="621" t="s">
        <v>580</v>
      </c>
      <c r="E609" s="620" t="s">
        <v>572</v>
      </c>
      <c r="F609" s="621" t="s">
        <v>573</v>
      </c>
      <c r="G609" s="620" t="s">
        <v>821</v>
      </c>
      <c r="H609" s="620" t="s">
        <v>2689</v>
      </c>
      <c r="I609" s="620" t="s">
        <v>2690</v>
      </c>
      <c r="J609" s="620" t="s">
        <v>2691</v>
      </c>
      <c r="K609" s="620" t="s">
        <v>881</v>
      </c>
      <c r="L609" s="622">
        <v>65.806388687603317</v>
      </c>
      <c r="M609" s="622">
        <v>6</v>
      </c>
      <c r="N609" s="623">
        <v>394.8383321256199</v>
      </c>
    </row>
    <row r="610" spans="1:14" ht="14.4" customHeight="1" x14ac:dyDescent="0.3">
      <c r="A610" s="618" t="s">
        <v>563</v>
      </c>
      <c r="B610" s="619" t="s">
        <v>565</v>
      </c>
      <c r="C610" s="620" t="s">
        <v>579</v>
      </c>
      <c r="D610" s="621" t="s">
        <v>580</v>
      </c>
      <c r="E610" s="620" t="s">
        <v>572</v>
      </c>
      <c r="F610" s="621" t="s">
        <v>573</v>
      </c>
      <c r="G610" s="620" t="s">
        <v>821</v>
      </c>
      <c r="H610" s="620" t="s">
        <v>2692</v>
      </c>
      <c r="I610" s="620" t="s">
        <v>2693</v>
      </c>
      <c r="J610" s="620" t="s">
        <v>2694</v>
      </c>
      <c r="K610" s="620" t="s">
        <v>2695</v>
      </c>
      <c r="L610" s="622">
        <v>85.180000668806741</v>
      </c>
      <c r="M610" s="622">
        <v>4</v>
      </c>
      <c r="N610" s="623">
        <v>340.72000267522697</v>
      </c>
    </row>
    <row r="611" spans="1:14" ht="14.4" customHeight="1" x14ac:dyDescent="0.3">
      <c r="A611" s="618" t="s">
        <v>563</v>
      </c>
      <c r="B611" s="619" t="s">
        <v>565</v>
      </c>
      <c r="C611" s="620" t="s">
        <v>579</v>
      </c>
      <c r="D611" s="621" t="s">
        <v>580</v>
      </c>
      <c r="E611" s="620" t="s">
        <v>572</v>
      </c>
      <c r="F611" s="621" t="s">
        <v>573</v>
      </c>
      <c r="G611" s="620" t="s">
        <v>821</v>
      </c>
      <c r="H611" s="620" t="s">
        <v>2696</v>
      </c>
      <c r="I611" s="620" t="s">
        <v>2697</v>
      </c>
      <c r="J611" s="620" t="s">
        <v>2698</v>
      </c>
      <c r="K611" s="620" t="s">
        <v>2699</v>
      </c>
      <c r="L611" s="622">
        <v>33.279507802631699</v>
      </c>
      <c r="M611" s="622">
        <v>19</v>
      </c>
      <c r="N611" s="623">
        <v>632.31064825000226</v>
      </c>
    </row>
    <row r="612" spans="1:14" ht="14.4" customHeight="1" x14ac:dyDescent="0.3">
      <c r="A612" s="618" t="s">
        <v>563</v>
      </c>
      <c r="B612" s="619" t="s">
        <v>565</v>
      </c>
      <c r="C612" s="620" t="s">
        <v>579</v>
      </c>
      <c r="D612" s="621" t="s">
        <v>580</v>
      </c>
      <c r="E612" s="620" t="s">
        <v>572</v>
      </c>
      <c r="F612" s="621" t="s">
        <v>573</v>
      </c>
      <c r="G612" s="620" t="s">
        <v>821</v>
      </c>
      <c r="H612" s="620" t="s">
        <v>2700</v>
      </c>
      <c r="I612" s="620" t="s">
        <v>2701</v>
      </c>
      <c r="J612" s="620" t="s">
        <v>2702</v>
      </c>
      <c r="K612" s="620" t="s">
        <v>2703</v>
      </c>
      <c r="L612" s="622">
        <v>605.26843305129546</v>
      </c>
      <c r="M612" s="622">
        <v>2</v>
      </c>
      <c r="N612" s="623">
        <v>1210.5368661025909</v>
      </c>
    </row>
    <row r="613" spans="1:14" ht="14.4" customHeight="1" x14ac:dyDescent="0.3">
      <c r="A613" s="618" t="s">
        <v>563</v>
      </c>
      <c r="B613" s="619" t="s">
        <v>565</v>
      </c>
      <c r="C613" s="620" t="s">
        <v>579</v>
      </c>
      <c r="D613" s="621" t="s">
        <v>580</v>
      </c>
      <c r="E613" s="620" t="s">
        <v>572</v>
      </c>
      <c r="F613" s="621" t="s">
        <v>573</v>
      </c>
      <c r="G613" s="620" t="s">
        <v>821</v>
      </c>
      <c r="H613" s="620" t="s">
        <v>2704</v>
      </c>
      <c r="I613" s="620" t="s">
        <v>2705</v>
      </c>
      <c r="J613" s="620" t="s">
        <v>2706</v>
      </c>
      <c r="K613" s="620" t="s">
        <v>2707</v>
      </c>
      <c r="L613" s="622">
        <v>517.50072604931427</v>
      </c>
      <c r="M613" s="622">
        <v>5</v>
      </c>
      <c r="N613" s="623">
        <v>2587.5036302465714</v>
      </c>
    </row>
    <row r="614" spans="1:14" ht="14.4" customHeight="1" x14ac:dyDescent="0.3">
      <c r="A614" s="618" t="s">
        <v>563</v>
      </c>
      <c r="B614" s="619" t="s">
        <v>565</v>
      </c>
      <c r="C614" s="620" t="s">
        <v>579</v>
      </c>
      <c r="D614" s="621" t="s">
        <v>580</v>
      </c>
      <c r="E614" s="620" t="s">
        <v>572</v>
      </c>
      <c r="F614" s="621" t="s">
        <v>573</v>
      </c>
      <c r="G614" s="620" t="s">
        <v>821</v>
      </c>
      <c r="H614" s="620" t="s">
        <v>2708</v>
      </c>
      <c r="I614" s="620" t="s">
        <v>2709</v>
      </c>
      <c r="J614" s="620" t="s">
        <v>2710</v>
      </c>
      <c r="K614" s="620" t="s">
        <v>2711</v>
      </c>
      <c r="L614" s="622">
        <v>155.075022191801</v>
      </c>
      <c r="M614" s="622">
        <v>4</v>
      </c>
      <c r="N614" s="623">
        <v>620.30008876720399</v>
      </c>
    </row>
    <row r="615" spans="1:14" ht="14.4" customHeight="1" x14ac:dyDescent="0.3">
      <c r="A615" s="618" t="s">
        <v>563</v>
      </c>
      <c r="B615" s="619" t="s">
        <v>565</v>
      </c>
      <c r="C615" s="620" t="s">
        <v>579</v>
      </c>
      <c r="D615" s="621" t="s">
        <v>580</v>
      </c>
      <c r="E615" s="620" t="s">
        <v>572</v>
      </c>
      <c r="F615" s="621" t="s">
        <v>573</v>
      </c>
      <c r="G615" s="620" t="s">
        <v>821</v>
      </c>
      <c r="H615" s="620" t="s">
        <v>2712</v>
      </c>
      <c r="I615" s="620" t="s">
        <v>2713</v>
      </c>
      <c r="J615" s="620" t="s">
        <v>2714</v>
      </c>
      <c r="K615" s="620" t="s">
        <v>2715</v>
      </c>
      <c r="L615" s="622">
        <v>107.23</v>
      </c>
      <c r="M615" s="622">
        <v>1</v>
      </c>
      <c r="N615" s="623">
        <v>107.23</v>
      </c>
    </row>
    <row r="616" spans="1:14" ht="14.4" customHeight="1" x14ac:dyDescent="0.3">
      <c r="A616" s="618" t="s">
        <v>563</v>
      </c>
      <c r="B616" s="619" t="s">
        <v>565</v>
      </c>
      <c r="C616" s="620" t="s">
        <v>579</v>
      </c>
      <c r="D616" s="621" t="s">
        <v>580</v>
      </c>
      <c r="E616" s="620" t="s">
        <v>572</v>
      </c>
      <c r="F616" s="621" t="s">
        <v>573</v>
      </c>
      <c r="G616" s="620" t="s">
        <v>821</v>
      </c>
      <c r="H616" s="620" t="s">
        <v>2716</v>
      </c>
      <c r="I616" s="620" t="s">
        <v>2717</v>
      </c>
      <c r="J616" s="620" t="s">
        <v>2718</v>
      </c>
      <c r="K616" s="620" t="s">
        <v>2719</v>
      </c>
      <c r="L616" s="622">
        <v>63.159999999999989</v>
      </c>
      <c r="M616" s="622">
        <v>10</v>
      </c>
      <c r="N616" s="623">
        <v>631.59999999999991</v>
      </c>
    </row>
    <row r="617" spans="1:14" ht="14.4" customHeight="1" x14ac:dyDescent="0.3">
      <c r="A617" s="618" t="s">
        <v>563</v>
      </c>
      <c r="B617" s="619" t="s">
        <v>565</v>
      </c>
      <c r="C617" s="620" t="s">
        <v>579</v>
      </c>
      <c r="D617" s="621" t="s">
        <v>580</v>
      </c>
      <c r="E617" s="620" t="s">
        <v>572</v>
      </c>
      <c r="F617" s="621" t="s">
        <v>573</v>
      </c>
      <c r="G617" s="620" t="s">
        <v>821</v>
      </c>
      <c r="H617" s="620" t="s">
        <v>2720</v>
      </c>
      <c r="I617" s="620" t="s">
        <v>2721</v>
      </c>
      <c r="J617" s="620" t="s">
        <v>2714</v>
      </c>
      <c r="K617" s="620" t="s">
        <v>2722</v>
      </c>
      <c r="L617" s="622">
        <v>69.989999999999995</v>
      </c>
      <c r="M617" s="622">
        <v>1</v>
      </c>
      <c r="N617" s="623">
        <v>69.989999999999995</v>
      </c>
    </row>
    <row r="618" spans="1:14" ht="14.4" customHeight="1" x14ac:dyDescent="0.3">
      <c r="A618" s="618" t="s">
        <v>563</v>
      </c>
      <c r="B618" s="619" t="s">
        <v>565</v>
      </c>
      <c r="C618" s="620" t="s">
        <v>579</v>
      </c>
      <c r="D618" s="621" t="s">
        <v>580</v>
      </c>
      <c r="E618" s="620" t="s">
        <v>572</v>
      </c>
      <c r="F618" s="621" t="s">
        <v>573</v>
      </c>
      <c r="G618" s="620" t="s">
        <v>821</v>
      </c>
      <c r="H618" s="620" t="s">
        <v>2723</v>
      </c>
      <c r="I618" s="620" t="s">
        <v>2724</v>
      </c>
      <c r="J618" s="620" t="s">
        <v>2725</v>
      </c>
      <c r="K618" s="620" t="s">
        <v>2726</v>
      </c>
      <c r="L618" s="622">
        <v>70.049621082072704</v>
      </c>
      <c r="M618" s="622">
        <v>1</v>
      </c>
      <c r="N618" s="623">
        <v>70.049621082072704</v>
      </c>
    </row>
    <row r="619" spans="1:14" ht="14.4" customHeight="1" x14ac:dyDescent="0.3">
      <c r="A619" s="618" t="s">
        <v>563</v>
      </c>
      <c r="B619" s="619" t="s">
        <v>565</v>
      </c>
      <c r="C619" s="620" t="s">
        <v>579</v>
      </c>
      <c r="D619" s="621" t="s">
        <v>580</v>
      </c>
      <c r="E619" s="620" t="s">
        <v>572</v>
      </c>
      <c r="F619" s="621" t="s">
        <v>573</v>
      </c>
      <c r="G619" s="620" t="s">
        <v>2184</v>
      </c>
      <c r="H619" s="620" t="s">
        <v>2727</v>
      </c>
      <c r="I619" s="620" t="s">
        <v>2728</v>
      </c>
      <c r="J619" s="620" t="s">
        <v>2729</v>
      </c>
      <c r="K619" s="620" t="s">
        <v>2730</v>
      </c>
      <c r="L619" s="622">
        <v>259.35385614887383</v>
      </c>
      <c r="M619" s="622">
        <v>48</v>
      </c>
      <c r="N619" s="623">
        <v>12448.985095145945</v>
      </c>
    </row>
    <row r="620" spans="1:14" ht="14.4" customHeight="1" x14ac:dyDescent="0.3">
      <c r="A620" s="618" t="s">
        <v>563</v>
      </c>
      <c r="B620" s="619" t="s">
        <v>565</v>
      </c>
      <c r="C620" s="620" t="s">
        <v>579</v>
      </c>
      <c r="D620" s="621" t="s">
        <v>580</v>
      </c>
      <c r="E620" s="620" t="s">
        <v>572</v>
      </c>
      <c r="F620" s="621" t="s">
        <v>573</v>
      </c>
      <c r="G620" s="620" t="s">
        <v>2184</v>
      </c>
      <c r="H620" s="620" t="s">
        <v>2731</v>
      </c>
      <c r="I620" s="620" t="s">
        <v>2732</v>
      </c>
      <c r="J620" s="620" t="s">
        <v>2733</v>
      </c>
      <c r="K620" s="620" t="s">
        <v>2734</v>
      </c>
      <c r="L620" s="622">
        <v>88.599960715490397</v>
      </c>
      <c r="M620" s="622">
        <v>30</v>
      </c>
      <c r="N620" s="623">
        <v>2657.9988214647119</v>
      </c>
    </row>
    <row r="621" spans="1:14" ht="14.4" customHeight="1" x14ac:dyDescent="0.3">
      <c r="A621" s="618" t="s">
        <v>563</v>
      </c>
      <c r="B621" s="619" t="s">
        <v>565</v>
      </c>
      <c r="C621" s="620" t="s">
        <v>579</v>
      </c>
      <c r="D621" s="621" t="s">
        <v>580</v>
      </c>
      <c r="E621" s="620" t="s">
        <v>572</v>
      </c>
      <c r="F621" s="621" t="s">
        <v>573</v>
      </c>
      <c r="G621" s="620" t="s">
        <v>2184</v>
      </c>
      <c r="H621" s="620" t="s">
        <v>2735</v>
      </c>
      <c r="I621" s="620" t="s">
        <v>2736</v>
      </c>
      <c r="J621" s="620" t="s">
        <v>2737</v>
      </c>
      <c r="K621" s="620" t="s">
        <v>2738</v>
      </c>
      <c r="L621" s="622">
        <v>45.849957789801252</v>
      </c>
      <c r="M621" s="622">
        <v>40</v>
      </c>
      <c r="N621" s="623">
        <v>1833.99831159205</v>
      </c>
    </row>
    <row r="622" spans="1:14" ht="14.4" customHeight="1" x14ac:dyDescent="0.3">
      <c r="A622" s="618" t="s">
        <v>563</v>
      </c>
      <c r="B622" s="619" t="s">
        <v>565</v>
      </c>
      <c r="C622" s="620" t="s">
        <v>579</v>
      </c>
      <c r="D622" s="621" t="s">
        <v>580</v>
      </c>
      <c r="E622" s="620" t="s">
        <v>572</v>
      </c>
      <c r="F622" s="621" t="s">
        <v>573</v>
      </c>
      <c r="G622" s="620" t="s">
        <v>2184</v>
      </c>
      <c r="H622" s="620" t="s">
        <v>2739</v>
      </c>
      <c r="I622" s="620" t="s">
        <v>2740</v>
      </c>
      <c r="J622" s="620" t="s">
        <v>2741</v>
      </c>
      <c r="K622" s="620" t="s">
        <v>2742</v>
      </c>
      <c r="L622" s="622">
        <v>3791.4090572476098</v>
      </c>
      <c r="M622" s="622">
        <v>15.195966666666667</v>
      </c>
      <c r="N622" s="623">
        <v>57614.125653632771</v>
      </c>
    </row>
    <row r="623" spans="1:14" ht="14.4" customHeight="1" x14ac:dyDescent="0.3">
      <c r="A623" s="618" t="s">
        <v>563</v>
      </c>
      <c r="B623" s="619" t="s">
        <v>565</v>
      </c>
      <c r="C623" s="620" t="s">
        <v>579</v>
      </c>
      <c r="D623" s="621" t="s">
        <v>580</v>
      </c>
      <c r="E623" s="620" t="s">
        <v>572</v>
      </c>
      <c r="F623" s="621" t="s">
        <v>573</v>
      </c>
      <c r="G623" s="620" t="s">
        <v>2184</v>
      </c>
      <c r="H623" s="620" t="s">
        <v>2743</v>
      </c>
      <c r="I623" s="620" t="s">
        <v>2744</v>
      </c>
      <c r="J623" s="620" t="s">
        <v>2745</v>
      </c>
      <c r="K623" s="620" t="s">
        <v>2746</v>
      </c>
      <c r="L623" s="622">
        <v>187.3869855465438</v>
      </c>
      <c r="M623" s="622">
        <v>10</v>
      </c>
      <c r="N623" s="623">
        <v>1873.8698554654379</v>
      </c>
    </row>
    <row r="624" spans="1:14" ht="14.4" customHeight="1" x14ac:dyDescent="0.3">
      <c r="A624" s="618" t="s">
        <v>563</v>
      </c>
      <c r="B624" s="619" t="s">
        <v>565</v>
      </c>
      <c r="C624" s="620" t="s">
        <v>579</v>
      </c>
      <c r="D624" s="621" t="s">
        <v>580</v>
      </c>
      <c r="E624" s="620" t="s">
        <v>572</v>
      </c>
      <c r="F624" s="621" t="s">
        <v>573</v>
      </c>
      <c r="G624" s="620" t="s">
        <v>2184</v>
      </c>
      <c r="H624" s="620" t="s">
        <v>2747</v>
      </c>
      <c r="I624" s="620" t="s">
        <v>2748</v>
      </c>
      <c r="J624" s="620" t="s">
        <v>2749</v>
      </c>
      <c r="K624" s="620" t="s">
        <v>2746</v>
      </c>
      <c r="L624" s="622">
        <v>56.870179208137792</v>
      </c>
      <c r="M624" s="622">
        <v>3</v>
      </c>
      <c r="N624" s="623">
        <v>170.61053762441338</v>
      </c>
    </row>
    <row r="625" spans="1:14" ht="14.4" customHeight="1" x14ac:dyDescent="0.3">
      <c r="A625" s="618" t="s">
        <v>563</v>
      </c>
      <c r="B625" s="619" t="s">
        <v>565</v>
      </c>
      <c r="C625" s="620" t="s">
        <v>579</v>
      </c>
      <c r="D625" s="621" t="s">
        <v>580</v>
      </c>
      <c r="E625" s="620" t="s">
        <v>572</v>
      </c>
      <c r="F625" s="621" t="s">
        <v>573</v>
      </c>
      <c r="G625" s="620" t="s">
        <v>2184</v>
      </c>
      <c r="H625" s="620" t="s">
        <v>2750</v>
      </c>
      <c r="I625" s="620" t="s">
        <v>2751</v>
      </c>
      <c r="J625" s="620" t="s">
        <v>2752</v>
      </c>
      <c r="K625" s="620" t="s">
        <v>2753</v>
      </c>
      <c r="L625" s="622">
        <v>229.39496457554651</v>
      </c>
      <c r="M625" s="622">
        <v>8</v>
      </c>
      <c r="N625" s="623">
        <v>1835.1597166043721</v>
      </c>
    </row>
    <row r="626" spans="1:14" ht="14.4" customHeight="1" x14ac:dyDescent="0.3">
      <c r="A626" s="618" t="s">
        <v>563</v>
      </c>
      <c r="B626" s="619" t="s">
        <v>565</v>
      </c>
      <c r="C626" s="620" t="s">
        <v>579</v>
      </c>
      <c r="D626" s="621" t="s">
        <v>580</v>
      </c>
      <c r="E626" s="620" t="s">
        <v>572</v>
      </c>
      <c r="F626" s="621" t="s">
        <v>573</v>
      </c>
      <c r="G626" s="620" t="s">
        <v>2184</v>
      </c>
      <c r="H626" s="620" t="s">
        <v>2754</v>
      </c>
      <c r="I626" s="620" t="s">
        <v>2755</v>
      </c>
      <c r="J626" s="620" t="s">
        <v>2756</v>
      </c>
      <c r="K626" s="620" t="s">
        <v>2757</v>
      </c>
      <c r="L626" s="622">
        <v>261.05</v>
      </c>
      <c r="M626" s="622">
        <v>20</v>
      </c>
      <c r="N626" s="623">
        <v>5221</v>
      </c>
    </row>
    <row r="627" spans="1:14" ht="14.4" customHeight="1" x14ac:dyDescent="0.3">
      <c r="A627" s="618" t="s">
        <v>563</v>
      </c>
      <c r="B627" s="619" t="s">
        <v>565</v>
      </c>
      <c r="C627" s="620" t="s">
        <v>579</v>
      </c>
      <c r="D627" s="621" t="s">
        <v>580</v>
      </c>
      <c r="E627" s="620" t="s">
        <v>572</v>
      </c>
      <c r="F627" s="621" t="s">
        <v>573</v>
      </c>
      <c r="G627" s="620" t="s">
        <v>2184</v>
      </c>
      <c r="H627" s="620" t="s">
        <v>2758</v>
      </c>
      <c r="I627" s="620" t="s">
        <v>2759</v>
      </c>
      <c r="J627" s="620" t="s">
        <v>2760</v>
      </c>
      <c r="K627" s="620" t="s">
        <v>2761</v>
      </c>
      <c r="L627" s="622">
        <v>226.68957649295842</v>
      </c>
      <c r="M627" s="622">
        <v>163</v>
      </c>
      <c r="N627" s="623">
        <v>36950.400968352224</v>
      </c>
    </row>
    <row r="628" spans="1:14" ht="14.4" customHeight="1" x14ac:dyDescent="0.3">
      <c r="A628" s="618" t="s">
        <v>563</v>
      </c>
      <c r="B628" s="619" t="s">
        <v>565</v>
      </c>
      <c r="C628" s="620" t="s">
        <v>579</v>
      </c>
      <c r="D628" s="621" t="s">
        <v>580</v>
      </c>
      <c r="E628" s="620" t="s">
        <v>572</v>
      </c>
      <c r="F628" s="621" t="s">
        <v>573</v>
      </c>
      <c r="G628" s="620" t="s">
        <v>2184</v>
      </c>
      <c r="H628" s="620" t="s">
        <v>2762</v>
      </c>
      <c r="I628" s="620" t="s">
        <v>2763</v>
      </c>
      <c r="J628" s="620" t="s">
        <v>2764</v>
      </c>
      <c r="K628" s="620" t="s">
        <v>2765</v>
      </c>
      <c r="L628" s="622">
        <v>75.290761521259967</v>
      </c>
      <c r="M628" s="622">
        <v>70</v>
      </c>
      <c r="N628" s="623">
        <v>5270.3533064881976</v>
      </c>
    </row>
    <row r="629" spans="1:14" ht="14.4" customHeight="1" x14ac:dyDescent="0.3">
      <c r="A629" s="618" t="s">
        <v>563</v>
      </c>
      <c r="B629" s="619" t="s">
        <v>565</v>
      </c>
      <c r="C629" s="620" t="s">
        <v>579</v>
      </c>
      <c r="D629" s="621" t="s">
        <v>580</v>
      </c>
      <c r="E629" s="620" t="s">
        <v>572</v>
      </c>
      <c r="F629" s="621" t="s">
        <v>573</v>
      </c>
      <c r="G629" s="620" t="s">
        <v>2184</v>
      </c>
      <c r="H629" s="620" t="s">
        <v>2766</v>
      </c>
      <c r="I629" s="620" t="s">
        <v>2767</v>
      </c>
      <c r="J629" s="620" t="s">
        <v>2768</v>
      </c>
      <c r="K629" s="620" t="s">
        <v>2769</v>
      </c>
      <c r="L629" s="622">
        <v>153.74</v>
      </c>
      <c r="M629" s="622">
        <v>9</v>
      </c>
      <c r="N629" s="623">
        <v>1383.66</v>
      </c>
    </row>
    <row r="630" spans="1:14" ht="14.4" customHeight="1" x14ac:dyDescent="0.3">
      <c r="A630" s="618" t="s">
        <v>563</v>
      </c>
      <c r="B630" s="619" t="s">
        <v>565</v>
      </c>
      <c r="C630" s="620" t="s">
        <v>579</v>
      </c>
      <c r="D630" s="621" t="s">
        <v>580</v>
      </c>
      <c r="E630" s="620" t="s">
        <v>572</v>
      </c>
      <c r="F630" s="621" t="s">
        <v>573</v>
      </c>
      <c r="G630" s="620" t="s">
        <v>2184</v>
      </c>
      <c r="H630" s="620" t="s">
        <v>2770</v>
      </c>
      <c r="I630" s="620" t="s">
        <v>2771</v>
      </c>
      <c r="J630" s="620" t="s">
        <v>2772</v>
      </c>
      <c r="K630" s="620" t="s">
        <v>2773</v>
      </c>
      <c r="L630" s="622">
        <v>54.430271428866774</v>
      </c>
      <c r="M630" s="622">
        <v>90</v>
      </c>
      <c r="N630" s="623">
        <v>4898.7244285980096</v>
      </c>
    </row>
    <row r="631" spans="1:14" ht="14.4" customHeight="1" x14ac:dyDescent="0.3">
      <c r="A631" s="618" t="s">
        <v>563</v>
      </c>
      <c r="B631" s="619" t="s">
        <v>565</v>
      </c>
      <c r="C631" s="620" t="s">
        <v>579</v>
      </c>
      <c r="D631" s="621" t="s">
        <v>580</v>
      </c>
      <c r="E631" s="620" t="s">
        <v>572</v>
      </c>
      <c r="F631" s="621" t="s">
        <v>573</v>
      </c>
      <c r="G631" s="620" t="s">
        <v>2184</v>
      </c>
      <c r="H631" s="620" t="s">
        <v>2774</v>
      </c>
      <c r="I631" s="620" t="s">
        <v>2775</v>
      </c>
      <c r="J631" s="620" t="s">
        <v>2776</v>
      </c>
      <c r="K631" s="620" t="s">
        <v>2777</v>
      </c>
      <c r="L631" s="622">
        <v>197.52849606379999</v>
      </c>
      <c r="M631" s="622">
        <v>18</v>
      </c>
      <c r="N631" s="623">
        <v>3555.5129291484</v>
      </c>
    </row>
    <row r="632" spans="1:14" ht="14.4" customHeight="1" x14ac:dyDescent="0.3">
      <c r="A632" s="618" t="s">
        <v>563</v>
      </c>
      <c r="B632" s="619" t="s">
        <v>565</v>
      </c>
      <c r="C632" s="620" t="s">
        <v>579</v>
      </c>
      <c r="D632" s="621" t="s">
        <v>580</v>
      </c>
      <c r="E632" s="620" t="s">
        <v>574</v>
      </c>
      <c r="F632" s="621" t="s">
        <v>575</v>
      </c>
      <c r="G632" s="620" t="s">
        <v>821</v>
      </c>
      <c r="H632" s="620" t="s">
        <v>2778</v>
      </c>
      <c r="I632" s="620" t="s">
        <v>2779</v>
      </c>
      <c r="J632" s="620" t="s">
        <v>2780</v>
      </c>
      <c r="K632" s="620" t="s">
        <v>2781</v>
      </c>
      <c r="L632" s="622">
        <v>84.28</v>
      </c>
      <c r="M632" s="622">
        <v>2</v>
      </c>
      <c r="N632" s="623">
        <v>168.56</v>
      </c>
    </row>
    <row r="633" spans="1:14" ht="14.4" customHeight="1" x14ac:dyDescent="0.3">
      <c r="A633" s="618" t="s">
        <v>563</v>
      </c>
      <c r="B633" s="619" t="s">
        <v>565</v>
      </c>
      <c r="C633" s="620" t="s">
        <v>579</v>
      </c>
      <c r="D633" s="621" t="s">
        <v>580</v>
      </c>
      <c r="E633" s="620" t="s">
        <v>574</v>
      </c>
      <c r="F633" s="621" t="s">
        <v>575</v>
      </c>
      <c r="G633" s="620" t="s">
        <v>821</v>
      </c>
      <c r="H633" s="620" t="s">
        <v>2782</v>
      </c>
      <c r="I633" s="620" t="s">
        <v>2783</v>
      </c>
      <c r="J633" s="620" t="s">
        <v>2784</v>
      </c>
      <c r="K633" s="620" t="s">
        <v>2785</v>
      </c>
      <c r="L633" s="622">
        <v>88.89500709858271</v>
      </c>
      <c r="M633" s="622">
        <v>2</v>
      </c>
      <c r="N633" s="623">
        <v>177.79001419716542</v>
      </c>
    </row>
    <row r="634" spans="1:14" ht="14.4" customHeight="1" x14ac:dyDescent="0.3">
      <c r="A634" s="618" t="s">
        <v>563</v>
      </c>
      <c r="B634" s="619" t="s">
        <v>565</v>
      </c>
      <c r="C634" s="620" t="s">
        <v>579</v>
      </c>
      <c r="D634" s="621" t="s">
        <v>580</v>
      </c>
      <c r="E634" s="620" t="s">
        <v>574</v>
      </c>
      <c r="F634" s="621" t="s">
        <v>575</v>
      </c>
      <c r="G634" s="620" t="s">
        <v>821</v>
      </c>
      <c r="H634" s="620" t="s">
        <v>2786</v>
      </c>
      <c r="I634" s="620" t="s">
        <v>2787</v>
      </c>
      <c r="J634" s="620" t="s">
        <v>2788</v>
      </c>
      <c r="K634" s="620" t="s">
        <v>1231</v>
      </c>
      <c r="L634" s="622">
        <v>393.36</v>
      </c>
      <c r="M634" s="622">
        <v>2</v>
      </c>
      <c r="N634" s="623">
        <v>786.72</v>
      </c>
    </row>
    <row r="635" spans="1:14" ht="14.4" customHeight="1" x14ac:dyDescent="0.3">
      <c r="A635" s="618" t="s">
        <v>563</v>
      </c>
      <c r="B635" s="619" t="s">
        <v>565</v>
      </c>
      <c r="C635" s="620" t="s">
        <v>579</v>
      </c>
      <c r="D635" s="621" t="s">
        <v>580</v>
      </c>
      <c r="E635" s="620" t="s">
        <v>574</v>
      </c>
      <c r="F635" s="621" t="s">
        <v>575</v>
      </c>
      <c r="G635" s="620" t="s">
        <v>2184</v>
      </c>
      <c r="H635" s="620" t="s">
        <v>2789</v>
      </c>
      <c r="I635" s="620" t="s">
        <v>2790</v>
      </c>
      <c r="J635" s="620" t="s">
        <v>2791</v>
      </c>
      <c r="K635" s="620"/>
      <c r="L635" s="622">
        <v>91.71</v>
      </c>
      <c r="M635" s="622">
        <v>30</v>
      </c>
      <c r="N635" s="623">
        <v>2751.2999999999997</v>
      </c>
    </row>
    <row r="636" spans="1:14" ht="14.4" customHeight="1" x14ac:dyDescent="0.3">
      <c r="A636" s="618" t="s">
        <v>563</v>
      </c>
      <c r="B636" s="619" t="s">
        <v>565</v>
      </c>
      <c r="C636" s="620" t="s">
        <v>583</v>
      </c>
      <c r="D636" s="621" t="s">
        <v>584</v>
      </c>
      <c r="E636" s="620" t="s">
        <v>566</v>
      </c>
      <c r="F636" s="621" t="s">
        <v>567</v>
      </c>
      <c r="G636" s="620"/>
      <c r="H636" s="620" t="s">
        <v>595</v>
      </c>
      <c r="I636" s="620" t="s">
        <v>596</v>
      </c>
      <c r="J636" s="620" t="s">
        <v>597</v>
      </c>
      <c r="K636" s="620" t="s">
        <v>598</v>
      </c>
      <c r="L636" s="622">
        <v>61.899308266183724</v>
      </c>
      <c r="M636" s="622">
        <v>16</v>
      </c>
      <c r="N636" s="623">
        <v>990.38893225893958</v>
      </c>
    </row>
    <row r="637" spans="1:14" ht="14.4" customHeight="1" x14ac:dyDescent="0.3">
      <c r="A637" s="618" t="s">
        <v>563</v>
      </c>
      <c r="B637" s="619" t="s">
        <v>565</v>
      </c>
      <c r="C637" s="620" t="s">
        <v>583</v>
      </c>
      <c r="D637" s="621" t="s">
        <v>584</v>
      </c>
      <c r="E637" s="620" t="s">
        <v>566</v>
      </c>
      <c r="F637" s="621" t="s">
        <v>567</v>
      </c>
      <c r="G637" s="620"/>
      <c r="H637" s="620" t="s">
        <v>2792</v>
      </c>
      <c r="I637" s="620" t="s">
        <v>2793</v>
      </c>
      <c r="J637" s="620" t="s">
        <v>2794</v>
      </c>
      <c r="K637" s="620" t="s">
        <v>2795</v>
      </c>
      <c r="L637" s="622">
        <v>47.919999999999995</v>
      </c>
      <c r="M637" s="622">
        <v>3</v>
      </c>
      <c r="N637" s="623">
        <v>143.76</v>
      </c>
    </row>
    <row r="638" spans="1:14" ht="14.4" customHeight="1" x14ac:dyDescent="0.3">
      <c r="A638" s="618" t="s">
        <v>563</v>
      </c>
      <c r="B638" s="619" t="s">
        <v>565</v>
      </c>
      <c r="C638" s="620" t="s">
        <v>583</v>
      </c>
      <c r="D638" s="621" t="s">
        <v>584</v>
      </c>
      <c r="E638" s="620" t="s">
        <v>566</v>
      </c>
      <c r="F638" s="621" t="s">
        <v>567</v>
      </c>
      <c r="G638" s="620"/>
      <c r="H638" s="620" t="s">
        <v>599</v>
      </c>
      <c r="I638" s="620" t="s">
        <v>600</v>
      </c>
      <c r="J638" s="620" t="s">
        <v>601</v>
      </c>
      <c r="K638" s="620" t="s">
        <v>602</v>
      </c>
      <c r="L638" s="622">
        <v>70.83</v>
      </c>
      <c r="M638" s="622">
        <v>7</v>
      </c>
      <c r="N638" s="623">
        <v>495.81</v>
      </c>
    </row>
    <row r="639" spans="1:14" ht="14.4" customHeight="1" x14ac:dyDescent="0.3">
      <c r="A639" s="618" t="s">
        <v>563</v>
      </c>
      <c r="B639" s="619" t="s">
        <v>565</v>
      </c>
      <c r="C639" s="620" t="s">
        <v>583</v>
      </c>
      <c r="D639" s="621" t="s">
        <v>584</v>
      </c>
      <c r="E639" s="620" t="s">
        <v>566</v>
      </c>
      <c r="F639" s="621" t="s">
        <v>567</v>
      </c>
      <c r="G639" s="620"/>
      <c r="H639" s="620" t="s">
        <v>2796</v>
      </c>
      <c r="I639" s="620" t="s">
        <v>2797</v>
      </c>
      <c r="J639" s="620" t="s">
        <v>2798</v>
      </c>
      <c r="K639" s="620" t="s">
        <v>2389</v>
      </c>
      <c r="L639" s="622">
        <v>49.279979545758401</v>
      </c>
      <c r="M639" s="622">
        <v>5</v>
      </c>
      <c r="N639" s="623">
        <v>246.39989772879201</v>
      </c>
    </row>
    <row r="640" spans="1:14" ht="14.4" customHeight="1" x14ac:dyDescent="0.3">
      <c r="A640" s="618" t="s">
        <v>563</v>
      </c>
      <c r="B640" s="619" t="s">
        <v>565</v>
      </c>
      <c r="C640" s="620" t="s">
        <v>583</v>
      </c>
      <c r="D640" s="621" t="s">
        <v>584</v>
      </c>
      <c r="E640" s="620" t="s">
        <v>566</v>
      </c>
      <c r="F640" s="621" t="s">
        <v>567</v>
      </c>
      <c r="G640" s="620"/>
      <c r="H640" s="620" t="s">
        <v>611</v>
      </c>
      <c r="I640" s="620" t="s">
        <v>612</v>
      </c>
      <c r="J640" s="620" t="s">
        <v>613</v>
      </c>
      <c r="K640" s="620" t="s">
        <v>614</v>
      </c>
      <c r="L640" s="622">
        <v>64.393333333333331</v>
      </c>
      <c r="M640" s="622">
        <v>3</v>
      </c>
      <c r="N640" s="623">
        <v>193.18</v>
      </c>
    </row>
    <row r="641" spans="1:14" ht="14.4" customHeight="1" x14ac:dyDescent="0.3">
      <c r="A641" s="618" t="s">
        <v>563</v>
      </c>
      <c r="B641" s="619" t="s">
        <v>565</v>
      </c>
      <c r="C641" s="620" t="s">
        <v>583</v>
      </c>
      <c r="D641" s="621" t="s">
        <v>584</v>
      </c>
      <c r="E641" s="620" t="s">
        <v>566</v>
      </c>
      <c r="F641" s="621" t="s">
        <v>567</v>
      </c>
      <c r="G641" s="620"/>
      <c r="H641" s="620" t="s">
        <v>615</v>
      </c>
      <c r="I641" s="620" t="s">
        <v>616</v>
      </c>
      <c r="J641" s="620" t="s">
        <v>617</v>
      </c>
      <c r="K641" s="620" t="s">
        <v>618</v>
      </c>
      <c r="L641" s="622">
        <v>120.41</v>
      </c>
      <c r="M641" s="622">
        <v>2</v>
      </c>
      <c r="N641" s="623">
        <v>240.82</v>
      </c>
    </row>
    <row r="642" spans="1:14" ht="14.4" customHeight="1" x14ac:dyDescent="0.3">
      <c r="A642" s="618" t="s">
        <v>563</v>
      </c>
      <c r="B642" s="619" t="s">
        <v>565</v>
      </c>
      <c r="C642" s="620" t="s">
        <v>583</v>
      </c>
      <c r="D642" s="621" t="s">
        <v>584</v>
      </c>
      <c r="E642" s="620" t="s">
        <v>566</v>
      </c>
      <c r="F642" s="621" t="s">
        <v>567</v>
      </c>
      <c r="G642" s="620"/>
      <c r="H642" s="620" t="s">
        <v>627</v>
      </c>
      <c r="I642" s="620" t="s">
        <v>628</v>
      </c>
      <c r="J642" s="620" t="s">
        <v>629</v>
      </c>
      <c r="K642" s="620"/>
      <c r="L642" s="622">
        <v>77.690414359333388</v>
      </c>
      <c r="M642" s="622">
        <v>240</v>
      </c>
      <c r="N642" s="623">
        <v>18645.699446240014</v>
      </c>
    </row>
    <row r="643" spans="1:14" ht="14.4" customHeight="1" x14ac:dyDescent="0.3">
      <c r="A643" s="618" t="s">
        <v>563</v>
      </c>
      <c r="B643" s="619" t="s">
        <v>565</v>
      </c>
      <c r="C643" s="620" t="s">
        <v>583</v>
      </c>
      <c r="D643" s="621" t="s">
        <v>584</v>
      </c>
      <c r="E643" s="620" t="s">
        <v>566</v>
      </c>
      <c r="F643" s="621" t="s">
        <v>567</v>
      </c>
      <c r="G643" s="620"/>
      <c r="H643" s="620" t="s">
        <v>2799</v>
      </c>
      <c r="I643" s="620" t="s">
        <v>2800</v>
      </c>
      <c r="J643" s="620" t="s">
        <v>2801</v>
      </c>
      <c r="K643" s="620" t="s">
        <v>1928</v>
      </c>
      <c r="L643" s="622">
        <v>33.673336506417463</v>
      </c>
      <c r="M643" s="622">
        <v>3</v>
      </c>
      <c r="N643" s="623">
        <v>101.0200095192524</v>
      </c>
    </row>
    <row r="644" spans="1:14" ht="14.4" customHeight="1" x14ac:dyDescent="0.3">
      <c r="A644" s="618" t="s">
        <v>563</v>
      </c>
      <c r="B644" s="619" t="s">
        <v>565</v>
      </c>
      <c r="C644" s="620" t="s">
        <v>583</v>
      </c>
      <c r="D644" s="621" t="s">
        <v>584</v>
      </c>
      <c r="E644" s="620" t="s">
        <v>566</v>
      </c>
      <c r="F644" s="621" t="s">
        <v>567</v>
      </c>
      <c r="G644" s="620"/>
      <c r="H644" s="620" t="s">
        <v>630</v>
      </c>
      <c r="I644" s="620" t="s">
        <v>631</v>
      </c>
      <c r="J644" s="620" t="s">
        <v>632</v>
      </c>
      <c r="K644" s="620" t="s">
        <v>633</v>
      </c>
      <c r="L644" s="622">
        <v>40.850122499560101</v>
      </c>
      <c r="M644" s="622">
        <v>2</v>
      </c>
      <c r="N644" s="623">
        <v>81.700244999120201</v>
      </c>
    </row>
    <row r="645" spans="1:14" ht="14.4" customHeight="1" x14ac:dyDescent="0.3">
      <c r="A645" s="618" t="s">
        <v>563</v>
      </c>
      <c r="B645" s="619" t="s">
        <v>565</v>
      </c>
      <c r="C645" s="620" t="s">
        <v>583</v>
      </c>
      <c r="D645" s="621" t="s">
        <v>584</v>
      </c>
      <c r="E645" s="620" t="s">
        <v>566</v>
      </c>
      <c r="F645" s="621" t="s">
        <v>567</v>
      </c>
      <c r="G645" s="620"/>
      <c r="H645" s="620" t="s">
        <v>2802</v>
      </c>
      <c r="I645" s="620" t="s">
        <v>2803</v>
      </c>
      <c r="J645" s="620" t="s">
        <v>2804</v>
      </c>
      <c r="K645" s="620" t="s">
        <v>2805</v>
      </c>
      <c r="L645" s="622">
        <v>104.52981412197875</v>
      </c>
      <c r="M645" s="622">
        <v>4</v>
      </c>
      <c r="N645" s="623">
        <v>418.11925648791498</v>
      </c>
    </row>
    <row r="646" spans="1:14" ht="14.4" customHeight="1" x14ac:dyDescent="0.3">
      <c r="A646" s="618" t="s">
        <v>563</v>
      </c>
      <c r="B646" s="619" t="s">
        <v>565</v>
      </c>
      <c r="C646" s="620" t="s">
        <v>583</v>
      </c>
      <c r="D646" s="621" t="s">
        <v>584</v>
      </c>
      <c r="E646" s="620" t="s">
        <v>566</v>
      </c>
      <c r="F646" s="621" t="s">
        <v>567</v>
      </c>
      <c r="G646" s="620"/>
      <c r="H646" s="620" t="s">
        <v>634</v>
      </c>
      <c r="I646" s="620" t="s">
        <v>635</v>
      </c>
      <c r="J646" s="620" t="s">
        <v>636</v>
      </c>
      <c r="K646" s="620" t="s">
        <v>637</v>
      </c>
      <c r="L646" s="622">
        <v>54.675999187703567</v>
      </c>
      <c r="M646" s="622">
        <v>5</v>
      </c>
      <c r="N646" s="623">
        <v>273.37999593851782</v>
      </c>
    </row>
    <row r="647" spans="1:14" ht="14.4" customHeight="1" x14ac:dyDescent="0.3">
      <c r="A647" s="618" t="s">
        <v>563</v>
      </c>
      <c r="B647" s="619" t="s">
        <v>565</v>
      </c>
      <c r="C647" s="620" t="s">
        <v>583</v>
      </c>
      <c r="D647" s="621" t="s">
        <v>584</v>
      </c>
      <c r="E647" s="620" t="s">
        <v>566</v>
      </c>
      <c r="F647" s="621" t="s">
        <v>567</v>
      </c>
      <c r="G647" s="620"/>
      <c r="H647" s="620" t="s">
        <v>2806</v>
      </c>
      <c r="I647" s="620" t="s">
        <v>2807</v>
      </c>
      <c r="J647" s="620" t="s">
        <v>2808</v>
      </c>
      <c r="K647" s="620" t="s">
        <v>1205</v>
      </c>
      <c r="L647" s="622">
        <v>203.22</v>
      </c>
      <c r="M647" s="622">
        <v>1</v>
      </c>
      <c r="N647" s="623">
        <v>203.22</v>
      </c>
    </row>
    <row r="648" spans="1:14" ht="14.4" customHeight="1" x14ac:dyDescent="0.3">
      <c r="A648" s="618" t="s">
        <v>563</v>
      </c>
      <c r="B648" s="619" t="s">
        <v>565</v>
      </c>
      <c r="C648" s="620" t="s">
        <v>583</v>
      </c>
      <c r="D648" s="621" t="s">
        <v>584</v>
      </c>
      <c r="E648" s="620" t="s">
        <v>566</v>
      </c>
      <c r="F648" s="621" t="s">
        <v>567</v>
      </c>
      <c r="G648" s="620"/>
      <c r="H648" s="620" t="s">
        <v>650</v>
      </c>
      <c r="I648" s="620" t="s">
        <v>651</v>
      </c>
      <c r="J648" s="620" t="s">
        <v>652</v>
      </c>
      <c r="K648" s="620" t="s">
        <v>653</v>
      </c>
      <c r="L648" s="622">
        <v>108.16497697793</v>
      </c>
      <c r="M648" s="622">
        <v>6</v>
      </c>
      <c r="N648" s="623">
        <v>648.98986186757998</v>
      </c>
    </row>
    <row r="649" spans="1:14" ht="14.4" customHeight="1" x14ac:dyDescent="0.3">
      <c r="A649" s="618" t="s">
        <v>563</v>
      </c>
      <c r="B649" s="619" t="s">
        <v>565</v>
      </c>
      <c r="C649" s="620" t="s">
        <v>583</v>
      </c>
      <c r="D649" s="621" t="s">
        <v>584</v>
      </c>
      <c r="E649" s="620" t="s">
        <v>566</v>
      </c>
      <c r="F649" s="621" t="s">
        <v>567</v>
      </c>
      <c r="G649" s="620"/>
      <c r="H649" s="620" t="s">
        <v>654</v>
      </c>
      <c r="I649" s="620" t="s">
        <v>655</v>
      </c>
      <c r="J649" s="620" t="s">
        <v>656</v>
      </c>
      <c r="K649" s="620" t="s">
        <v>657</v>
      </c>
      <c r="L649" s="622">
        <v>41.107930280522737</v>
      </c>
      <c r="M649" s="622">
        <v>5</v>
      </c>
      <c r="N649" s="623">
        <v>205.53965140261369</v>
      </c>
    </row>
    <row r="650" spans="1:14" ht="14.4" customHeight="1" x14ac:dyDescent="0.3">
      <c r="A650" s="618" t="s">
        <v>563</v>
      </c>
      <c r="B650" s="619" t="s">
        <v>565</v>
      </c>
      <c r="C650" s="620" t="s">
        <v>583</v>
      </c>
      <c r="D650" s="621" t="s">
        <v>584</v>
      </c>
      <c r="E650" s="620" t="s">
        <v>566</v>
      </c>
      <c r="F650" s="621" t="s">
        <v>567</v>
      </c>
      <c r="G650" s="620"/>
      <c r="H650" s="620" t="s">
        <v>665</v>
      </c>
      <c r="I650" s="620" t="s">
        <v>666</v>
      </c>
      <c r="J650" s="620" t="s">
        <v>667</v>
      </c>
      <c r="K650" s="620" t="s">
        <v>668</v>
      </c>
      <c r="L650" s="622">
        <v>162.10106363589418</v>
      </c>
      <c r="M650" s="622">
        <v>21</v>
      </c>
      <c r="N650" s="623">
        <v>3404.1223363537779</v>
      </c>
    </row>
    <row r="651" spans="1:14" ht="14.4" customHeight="1" x14ac:dyDescent="0.3">
      <c r="A651" s="618" t="s">
        <v>563</v>
      </c>
      <c r="B651" s="619" t="s">
        <v>565</v>
      </c>
      <c r="C651" s="620" t="s">
        <v>583</v>
      </c>
      <c r="D651" s="621" t="s">
        <v>584</v>
      </c>
      <c r="E651" s="620" t="s">
        <v>566</v>
      </c>
      <c r="F651" s="621" t="s">
        <v>567</v>
      </c>
      <c r="G651" s="620"/>
      <c r="H651" s="620" t="s">
        <v>669</v>
      </c>
      <c r="I651" s="620" t="s">
        <v>670</v>
      </c>
      <c r="J651" s="620" t="s">
        <v>671</v>
      </c>
      <c r="K651" s="620" t="s">
        <v>672</v>
      </c>
      <c r="L651" s="622">
        <v>70.173372571037874</v>
      </c>
      <c r="M651" s="622">
        <v>3</v>
      </c>
      <c r="N651" s="623">
        <v>210.52011771311362</v>
      </c>
    </row>
    <row r="652" spans="1:14" ht="14.4" customHeight="1" x14ac:dyDescent="0.3">
      <c r="A652" s="618" t="s">
        <v>563</v>
      </c>
      <c r="B652" s="619" t="s">
        <v>565</v>
      </c>
      <c r="C652" s="620" t="s">
        <v>583</v>
      </c>
      <c r="D652" s="621" t="s">
        <v>584</v>
      </c>
      <c r="E652" s="620" t="s">
        <v>566</v>
      </c>
      <c r="F652" s="621" t="s">
        <v>567</v>
      </c>
      <c r="G652" s="620"/>
      <c r="H652" s="620" t="s">
        <v>2809</v>
      </c>
      <c r="I652" s="620" t="s">
        <v>2809</v>
      </c>
      <c r="J652" s="620" t="s">
        <v>2810</v>
      </c>
      <c r="K652" s="620" t="s">
        <v>2811</v>
      </c>
      <c r="L652" s="622">
        <v>112.83969335264199</v>
      </c>
      <c r="M652" s="622">
        <v>3</v>
      </c>
      <c r="N652" s="623">
        <v>338.51908005792598</v>
      </c>
    </row>
    <row r="653" spans="1:14" ht="14.4" customHeight="1" x14ac:dyDescent="0.3">
      <c r="A653" s="618" t="s">
        <v>563</v>
      </c>
      <c r="B653" s="619" t="s">
        <v>565</v>
      </c>
      <c r="C653" s="620" t="s">
        <v>583</v>
      </c>
      <c r="D653" s="621" t="s">
        <v>584</v>
      </c>
      <c r="E653" s="620" t="s">
        <v>566</v>
      </c>
      <c r="F653" s="621" t="s">
        <v>567</v>
      </c>
      <c r="G653" s="620"/>
      <c r="H653" s="620" t="s">
        <v>673</v>
      </c>
      <c r="I653" s="620" t="s">
        <v>673</v>
      </c>
      <c r="J653" s="620" t="s">
        <v>674</v>
      </c>
      <c r="K653" s="620" t="s">
        <v>675</v>
      </c>
      <c r="L653" s="622">
        <v>206.24088828343699</v>
      </c>
      <c r="M653" s="622">
        <v>1</v>
      </c>
      <c r="N653" s="623">
        <v>206.24088828343699</v>
      </c>
    </row>
    <row r="654" spans="1:14" ht="14.4" customHeight="1" x14ac:dyDescent="0.3">
      <c r="A654" s="618" t="s">
        <v>563</v>
      </c>
      <c r="B654" s="619" t="s">
        <v>565</v>
      </c>
      <c r="C654" s="620" t="s">
        <v>583</v>
      </c>
      <c r="D654" s="621" t="s">
        <v>584</v>
      </c>
      <c r="E654" s="620" t="s">
        <v>566</v>
      </c>
      <c r="F654" s="621" t="s">
        <v>567</v>
      </c>
      <c r="G654" s="620"/>
      <c r="H654" s="620" t="s">
        <v>676</v>
      </c>
      <c r="I654" s="620" t="s">
        <v>677</v>
      </c>
      <c r="J654" s="620" t="s">
        <v>678</v>
      </c>
      <c r="K654" s="620" t="s">
        <v>679</v>
      </c>
      <c r="L654" s="622">
        <v>85.941900289740659</v>
      </c>
      <c r="M654" s="622">
        <v>25</v>
      </c>
      <c r="N654" s="623">
        <v>2148.5475072435165</v>
      </c>
    </row>
    <row r="655" spans="1:14" ht="14.4" customHeight="1" x14ac:dyDescent="0.3">
      <c r="A655" s="618" t="s">
        <v>563</v>
      </c>
      <c r="B655" s="619" t="s">
        <v>565</v>
      </c>
      <c r="C655" s="620" t="s">
        <v>583</v>
      </c>
      <c r="D655" s="621" t="s">
        <v>584</v>
      </c>
      <c r="E655" s="620" t="s">
        <v>566</v>
      </c>
      <c r="F655" s="621" t="s">
        <v>567</v>
      </c>
      <c r="G655" s="620"/>
      <c r="H655" s="620" t="s">
        <v>680</v>
      </c>
      <c r="I655" s="620" t="s">
        <v>681</v>
      </c>
      <c r="J655" s="620" t="s">
        <v>682</v>
      </c>
      <c r="K655" s="620" t="s">
        <v>683</v>
      </c>
      <c r="L655" s="622">
        <v>64.100054556605102</v>
      </c>
      <c r="M655" s="622">
        <v>4</v>
      </c>
      <c r="N655" s="623">
        <v>256.40021822642041</v>
      </c>
    </row>
    <row r="656" spans="1:14" ht="14.4" customHeight="1" x14ac:dyDescent="0.3">
      <c r="A656" s="618" t="s">
        <v>563</v>
      </c>
      <c r="B656" s="619" t="s">
        <v>565</v>
      </c>
      <c r="C656" s="620" t="s">
        <v>583</v>
      </c>
      <c r="D656" s="621" t="s">
        <v>584</v>
      </c>
      <c r="E656" s="620" t="s">
        <v>566</v>
      </c>
      <c r="F656" s="621" t="s">
        <v>567</v>
      </c>
      <c r="G656" s="620"/>
      <c r="H656" s="620" t="s">
        <v>2812</v>
      </c>
      <c r="I656" s="620" t="s">
        <v>2812</v>
      </c>
      <c r="J656" s="620" t="s">
        <v>2813</v>
      </c>
      <c r="K656" s="620" t="s">
        <v>2814</v>
      </c>
      <c r="L656" s="622">
        <v>193.37</v>
      </c>
      <c r="M656" s="622">
        <v>1</v>
      </c>
      <c r="N656" s="623">
        <v>193.37</v>
      </c>
    </row>
    <row r="657" spans="1:14" ht="14.4" customHeight="1" x14ac:dyDescent="0.3">
      <c r="A657" s="618" t="s">
        <v>563</v>
      </c>
      <c r="B657" s="619" t="s">
        <v>565</v>
      </c>
      <c r="C657" s="620" t="s">
        <v>583</v>
      </c>
      <c r="D657" s="621" t="s">
        <v>584</v>
      </c>
      <c r="E657" s="620" t="s">
        <v>566</v>
      </c>
      <c r="F657" s="621" t="s">
        <v>567</v>
      </c>
      <c r="G657" s="620"/>
      <c r="H657" s="620" t="s">
        <v>684</v>
      </c>
      <c r="I657" s="620" t="s">
        <v>685</v>
      </c>
      <c r="J657" s="620" t="s">
        <v>686</v>
      </c>
      <c r="K657" s="620" t="s">
        <v>687</v>
      </c>
      <c r="L657" s="622">
        <v>45</v>
      </c>
      <c r="M657" s="622">
        <v>2</v>
      </c>
      <c r="N657" s="623">
        <v>90</v>
      </c>
    </row>
    <row r="658" spans="1:14" ht="14.4" customHeight="1" x14ac:dyDescent="0.3">
      <c r="A658" s="618" t="s">
        <v>563</v>
      </c>
      <c r="B658" s="619" t="s">
        <v>565</v>
      </c>
      <c r="C658" s="620" t="s">
        <v>583</v>
      </c>
      <c r="D658" s="621" t="s">
        <v>584</v>
      </c>
      <c r="E658" s="620" t="s">
        <v>566</v>
      </c>
      <c r="F658" s="621" t="s">
        <v>567</v>
      </c>
      <c r="G658" s="620"/>
      <c r="H658" s="620" t="s">
        <v>2815</v>
      </c>
      <c r="I658" s="620" t="s">
        <v>2816</v>
      </c>
      <c r="J658" s="620" t="s">
        <v>2817</v>
      </c>
      <c r="K658" s="620" t="s">
        <v>2818</v>
      </c>
      <c r="L658" s="622">
        <v>128.01</v>
      </c>
      <c r="M658" s="622">
        <v>1</v>
      </c>
      <c r="N658" s="623">
        <v>128.01</v>
      </c>
    </row>
    <row r="659" spans="1:14" ht="14.4" customHeight="1" x14ac:dyDescent="0.3">
      <c r="A659" s="618" t="s">
        <v>563</v>
      </c>
      <c r="B659" s="619" t="s">
        <v>565</v>
      </c>
      <c r="C659" s="620" t="s">
        <v>583</v>
      </c>
      <c r="D659" s="621" t="s">
        <v>584</v>
      </c>
      <c r="E659" s="620" t="s">
        <v>566</v>
      </c>
      <c r="F659" s="621" t="s">
        <v>567</v>
      </c>
      <c r="G659" s="620"/>
      <c r="H659" s="620" t="s">
        <v>2819</v>
      </c>
      <c r="I659" s="620" t="s">
        <v>2820</v>
      </c>
      <c r="J659" s="620" t="s">
        <v>2821</v>
      </c>
      <c r="K659" s="620" t="s">
        <v>739</v>
      </c>
      <c r="L659" s="622">
        <v>47.302290446748216</v>
      </c>
      <c r="M659" s="622">
        <v>13</v>
      </c>
      <c r="N659" s="623">
        <v>614.92977580772686</v>
      </c>
    </row>
    <row r="660" spans="1:14" ht="14.4" customHeight="1" x14ac:dyDescent="0.3">
      <c r="A660" s="618" t="s">
        <v>563</v>
      </c>
      <c r="B660" s="619" t="s">
        <v>565</v>
      </c>
      <c r="C660" s="620" t="s">
        <v>583</v>
      </c>
      <c r="D660" s="621" t="s">
        <v>584</v>
      </c>
      <c r="E660" s="620" t="s">
        <v>566</v>
      </c>
      <c r="F660" s="621" t="s">
        <v>567</v>
      </c>
      <c r="G660" s="620"/>
      <c r="H660" s="620" t="s">
        <v>2822</v>
      </c>
      <c r="I660" s="620" t="s">
        <v>2823</v>
      </c>
      <c r="J660" s="620" t="s">
        <v>2804</v>
      </c>
      <c r="K660" s="620" t="s">
        <v>2824</v>
      </c>
      <c r="L660" s="622">
        <v>219.23200000000003</v>
      </c>
      <c r="M660" s="622">
        <v>5</v>
      </c>
      <c r="N660" s="623">
        <v>1096.1600000000001</v>
      </c>
    </row>
    <row r="661" spans="1:14" ht="14.4" customHeight="1" x14ac:dyDescent="0.3">
      <c r="A661" s="618" t="s">
        <v>563</v>
      </c>
      <c r="B661" s="619" t="s">
        <v>565</v>
      </c>
      <c r="C661" s="620" t="s">
        <v>583</v>
      </c>
      <c r="D661" s="621" t="s">
        <v>584</v>
      </c>
      <c r="E661" s="620" t="s">
        <v>566</v>
      </c>
      <c r="F661" s="621" t="s">
        <v>567</v>
      </c>
      <c r="G661" s="620"/>
      <c r="H661" s="620" t="s">
        <v>692</v>
      </c>
      <c r="I661" s="620" t="s">
        <v>693</v>
      </c>
      <c r="J661" s="620" t="s">
        <v>694</v>
      </c>
      <c r="K661" s="620" t="s">
        <v>695</v>
      </c>
      <c r="L661" s="622">
        <v>34.803353624471136</v>
      </c>
      <c r="M661" s="622">
        <v>6</v>
      </c>
      <c r="N661" s="623">
        <v>208.8201217468268</v>
      </c>
    </row>
    <row r="662" spans="1:14" ht="14.4" customHeight="1" x14ac:dyDescent="0.3">
      <c r="A662" s="618" t="s">
        <v>563</v>
      </c>
      <c r="B662" s="619" t="s">
        <v>565</v>
      </c>
      <c r="C662" s="620" t="s">
        <v>583</v>
      </c>
      <c r="D662" s="621" t="s">
        <v>584</v>
      </c>
      <c r="E662" s="620" t="s">
        <v>566</v>
      </c>
      <c r="F662" s="621" t="s">
        <v>567</v>
      </c>
      <c r="G662" s="620"/>
      <c r="H662" s="620" t="s">
        <v>2825</v>
      </c>
      <c r="I662" s="620" t="s">
        <v>2826</v>
      </c>
      <c r="J662" s="620" t="s">
        <v>2827</v>
      </c>
      <c r="K662" s="620" t="s">
        <v>2828</v>
      </c>
      <c r="L662" s="622">
        <v>139.36000000000001</v>
      </c>
      <c r="M662" s="622">
        <v>2</v>
      </c>
      <c r="N662" s="623">
        <v>278.72000000000003</v>
      </c>
    </row>
    <row r="663" spans="1:14" ht="14.4" customHeight="1" x14ac:dyDescent="0.3">
      <c r="A663" s="618" t="s">
        <v>563</v>
      </c>
      <c r="B663" s="619" t="s">
        <v>565</v>
      </c>
      <c r="C663" s="620" t="s">
        <v>583</v>
      </c>
      <c r="D663" s="621" t="s">
        <v>584</v>
      </c>
      <c r="E663" s="620" t="s">
        <v>566</v>
      </c>
      <c r="F663" s="621" t="s">
        <v>567</v>
      </c>
      <c r="G663" s="620"/>
      <c r="H663" s="620" t="s">
        <v>708</v>
      </c>
      <c r="I663" s="620" t="s">
        <v>709</v>
      </c>
      <c r="J663" s="620" t="s">
        <v>710</v>
      </c>
      <c r="K663" s="620" t="s">
        <v>711</v>
      </c>
      <c r="L663" s="622">
        <v>1105.361851976279</v>
      </c>
      <c r="M663" s="622">
        <v>55.500343600000001</v>
      </c>
      <c r="N663" s="623">
        <v>61347.96258701582</v>
      </c>
    </row>
    <row r="664" spans="1:14" ht="14.4" customHeight="1" x14ac:dyDescent="0.3">
      <c r="A664" s="618" t="s">
        <v>563</v>
      </c>
      <c r="B664" s="619" t="s">
        <v>565</v>
      </c>
      <c r="C664" s="620" t="s">
        <v>583</v>
      </c>
      <c r="D664" s="621" t="s">
        <v>584</v>
      </c>
      <c r="E664" s="620" t="s">
        <v>566</v>
      </c>
      <c r="F664" s="621" t="s">
        <v>567</v>
      </c>
      <c r="G664" s="620"/>
      <c r="H664" s="620" t="s">
        <v>712</v>
      </c>
      <c r="I664" s="620" t="s">
        <v>713</v>
      </c>
      <c r="J664" s="620" t="s">
        <v>714</v>
      </c>
      <c r="K664" s="620" t="s">
        <v>715</v>
      </c>
      <c r="L664" s="622">
        <v>104.72999999999999</v>
      </c>
      <c r="M664" s="622">
        <v>5</v>
      </c>
      <c r="N664" s="623">
        <v>523.65</v>
      </c>
    </row>
    <row r="665" spans="1:14" ht="14.4" customHeight="1" x14ac:dyDescent="0.3">
      <c r="A665" s="618" t="s">
        <v>563</v>
      </c>
      <c r="B665" s="619" t="s">
        <v>565</v>
      </c>
      <c r="C665" s="620" t="s">
        <v>583</v>
      </c>
      <c r="D665" s="621" t="s">
        <v>584</v>
      </c>
      <c r="E665" s="620" t="s">
        <v>566</v>
      </c>
      <c r="F665" s="621" t="s">
        <v>567</v>
      </c>
      <c r="G665" s="620"/>
      <c r="H665" s="620" t="s">
        <v>716</v>
      </c>
      <c r="I665" s="620" t="s">
        <v>717</v>
      </c>
      <c r="J665" s="620" t="s">
        <v>718</v>
      </c>
      <c r="K665" s="620" t="s">
        <v>719</v>
      </c>
      <c r="L665" s="622">
        <v>4238.1794382527642</v>
      </c>
      <c r="M665" s="622">
        <v>2.6980920999999998</v>
      </c>
      <c r="N665" s="623">
        <v>11434.99846073222</v>
      </c>
    </row>
    <row r="666" spans="1:14" ht="14.4" customHeight="1" x14ac:dyDescent="0.3">
      <c r="A666" s="618" t="s">
        <v>563</v>
      </c>
      <c r="B666" s="619" t="s">
        <v>565</v>
      </c>
      <c r="C666" s="620" t="s">
        <v>583</v>
      </c>
      <c r="D666" s="621" t="s">
        <v>584</v>
      </c>
      <c r="E666" s="620" t="s">
        <v>566</v>
      </c>
      <c r="F666" s="621" t="s">
        <v>567</v>
      </c>
      <c r="G666" s="620"/>
      <c r="H666" s="620" t="s">
        <v>720</v>
      </c>
      <c r="I666" s="620" t="s">
        <v>721</v>
      </c>
      <c r="J666" s="620" t="s">
        <v>722</v>
      </c>
      <c r="K666" s="620" t="s">
        <v>723</v>
      </c>
      <c r="L666" s="622">
        <v>265.94188144478977</v>
      </c>
      <c r="M666" s="622">
        <v>297.53712669999987</v>
      </c>
      <c r="N666" s="623">
        <v>79127.583274274759</v>
      </c>
    </row>
    <row r="667" spans="1:14" ht="14.4" customHeight="1" x14ac:dyDescent="0.3">
      <c r="A667" s="618" t="s">
        <v>563</v>
      </c>
      <c r="B667" s="619" t="s">
        <v>565</v>
      </c>
      <c r="C667" s="620" t="s">
        <v>583</v>
      </c>
      <c r="D667" s="621" t="s">
        <v>584</v>
      </c>
      <c r="E667" s="620" t="s">
        <v>566</v>
      </c>
      <c r="F667" s="621" t="s">
        <v>567</v>
      </c>
      <c r="G667" s="620"/>
      <c r="H667" s="620" t="s">
        <v>2829</v>
      </c>
      <c r="I667" s="620" t="s">
        <v>2830</v>
      </c>
      <c r="J667" s="620" t="s">
        <v>2831</v>
      </c>
      <c r="K667" s="620" t="s">
        <v>2832</v>
      </c>
      <c r="L667" s="622">
        <v>151.53975054860899</v>
      </c>
      <c r="M667" s="622">
        <v>2</v>
      </c>
      <c r="N667" s="623">
        <v>303.07950109721799</v>
      </c>
    </row>
    <row r="668" spans="1:14" ht="14.4" customHeight="1" x14ac:dyDescent="0.3">
      <c r="A668" s="618" t="s">
        <v>563</v>
      </c>
      <c r="B668" s="619" t="s">
        <v>565</v>
      </c>
      <c r="C668" s="620" t="s">
        <v>583</v>
      </c>
      <c r="D668" s="621" t="s">
        <v>584</v>
      </c>
      <c r="E668" s="620" t="s">
        <v>566</v>
      </c>
      <c r="F668" s="621" t="s">
        <v>567</v>
      </c>
      <c r="G668" s="620"/>
      <c r="H668" s="620" t="s">
        <v>728</v>
      </c>
      <c r="I668" s="620" t="s">
        <v>729</v>
      </c>
      <c r="J668" s="620" t="s">
        <v>730</v>
      </c>
      <c r="K668" s="620" t="s">
        <v>731</v>
      </c>
      <c r="L668" s="622">
        <v>270.24000000000007</v>
      </c>
      <c r="M668" s="622">
        <v>12.851806400000001</v>
      </c>
      <c r="N668" s="623">
        <v>3473.0721615360007</v>
      </c>
    </row>
    <row r="669" spans="1:14" ht="14.4" customHeight="1" x14ac:dyDescent="0.3">
      <c r="A669" s="618" t="s">
        <v>563</v>
      </c>
      <c r="B669" s="619" t="s">
        <v>565</v>
      </c>
      <c r="C669" s="620" t="s">
        <v>583</v>
      </c>
      <c r="D669" s="621" t="s">
        <v>584</v>
      </c>
      <c r="E669" s="620" t="s">
        <v>566</v>
      </c>
      <c r="F669" s="621" t="s">
        <v>567</v>
      </c>
      <c r="G669" s="620"/>
      <c r="H669" s="620" t="s">
        <v>2833</v>
      </c>
      <c r="I669" s="620" t="s">
        <v>2834</v>
      </c>
      <c r="J669" s="620" t="s">
        <v>2835</v>
      </c>
      <c r="K669" s="620" t="s">
        <v>885</v>
      </c>
      <c r="L669" s="622">
        <v>4969.4844262140377</v>
      </c>
      <c r="M669" s="622">
        <v>1.2143999999999999</v>
      </c>
      <c r="N669" s="623">
        <v>6034.9418871943271</v>
      </c>
    </row>
    <row r="670" spans="1:14" ht="14.4" customHeight="1" x14ac:dyDescent="0.3">
      <c r="A670" s="618" t="s">
        <v>563</v>
      </c>
      <c r="B670" s="619" t="s">
        <v>565</v>
      </c>
      <c r="C670" s="620" t="s">
        <v>583</v>
      </c>
      <c r="D670" s="621" t="s">
        <v>584</v>
      </c>
      <c r="E670" s="620" t="s">
        <v>566</v>
      </c>
      <c r="F670" s="621" t="s">
        <v>567</v>
      </c>
      <c r="G670" s="620"/>
      <c r="H670" s="620" t="s">
        <v>748</v>
      </c>
      <c r="I670" s="620" t="s">
        <v>748</v>
      </c>
      <c r="J670" s="620" t="s">
        <v>749</v>
      </c>
      <c r="K670" s="620" t="s">
        <v>750</v>
      </c>
      <c r="L670" s="622">
        <v>1187.7358798283274</v>
      </c>
      <c r="M670" s="622">
        <v>5.1259999999999994</v>
      </c>
      <c r="N670" s="623">
        <v>6088.334120000005</v>
      </c>
    </row>
    <row r="671" spans="1:14" ht="14.4" customHeight="1" x14ac:dyDescent="0.3">
      <c r="A671" s="618" t="s">
        <v>563</v>
      </c>
      <c r="B671" s="619" t="s">
        <v>565</v>
      </c>
      <c r="C671" s="620" t="s">
        <v>583</v>
      </c>
      <c r="D671" s="621" t="s">
        <v>584</v>
      </c>
      <c r="E671" s="620" t="s">
        <v>566</v>
      </c>
      <c r="F671" s="621" t="s">
        <v>567</v>
      </c>
      <c r="G671" s="620"/>
      <c r="H671" s="620" t="s">
        <v>751</v>
      </c>
      <c r="I671" s="620" t="s">
        <v>751</v>
      </c>
      <c r="J671" s="620" t="s">
        <v>749</v>
      </c>
      <c r="K671" s="620" t="s">
        <v>752</v>
      </c>
      <c r="L671" s="622">
        <v>179.64681382193803</v>
      </c>
      <c r="M671" s="622">
        <v>8.1319999999999997</v>
      </c>
      <c r="N671" s="623">
        <v>1460.88789</v>
      </c>
    </row>
    <row r="672" spans="1:14" ht="14.4" customHeight="1" x14ac:dyDescent="0.3">
      <c r="A672" s="618" t="s">
        <v>563</v>
      </c>
      <c r="B672" s="619" t="s">
        <v>565</v>
      </c>
      <c r="C672" s="620" t="s">
        <v>583</v>
      </c>
      <c r="D672" s="621" t="s">
        <v>584</v>
      </c>
      <c r="E672" s="620" t="s">
        <v>566</v>
      </c>
      <c r="F672" s="621" t="s">
        <v>567</v>
      </c>
      <c r="G672" s="620"/>
      <c r="H672" s="620" t="s">
        <v>753</v>
      </c>
      <c r="I672" s="620" t="s">
        <v>753</v>
      </c>
      <c r="J672" s="620" t="s">
        <v>754</v>
      </c>
      <c r="K672" s="620" t="s">
        <v>755</v>
      </c>
      <c r="L672" s="622">
        <v>150.79996060370578</v>
      </c>
      <c r="M672" s="622">
        <v>23.568999999999996</v>
      </c>
      <c r="N672" s="623">
        <v>3554.2042714687409</v>
      </c>
    </row>
    <row r="673" spans="1:14" ht="14.4" customHeight="1" x14ac:dyDescent="0.3">
      <c r="A673" s="618" t="s">
        <v>563</v>
      </c>
      <c r="B673" s="619" t="s">
        <v>565</v>
      </c>
      <c r="C673" s="620" t="s">
        <v>583</v>
      </c>
      <c r="D673" s="621" t="s">
        <v>584</v>
      </c>
      <c r="E673" s="620" t="s">
        <v>566</v>
      </c>
      <c r="F673" s="621" t="s">
        <v>567</v>
      </c>
      <c r="G673" s="620"/>
      <c r="H673" s="620" t="s">
        <v>756</v>
      </c>
      <c r="I673" s="620" t="s">
        <v>756</v>
      </c>
      <c r="J673" s="620" t="s">
        <v>754</v>
      </c>
      <c r="K673" s="620" t="s">
        <v>757</v>
      </c>
      <c r="L673" s="622">
        <v>378.93133135100663</v>
      </c>
      <c r="M673" s="622">
        <v>41.784164200000006</v>
      </c>
      <c r="N673" s="623">
        <v>15833.328969695072</v>
      </c>
    </row>
    <row r="674" spans="1:14" ht="14.4" customHeight="1" x14ac:dyDescent="0.3">
      <c r="A674" s="618" t="s">
        <v>563</v>
      </c>
      <c r="B674" s="619" t="s">
        <v>565</v>
      </c>
      <c r="C674" s="620" t="s">
        <v>583</v>
      </c>
      <c r="D674" s="621" t="s">
        <v>584</v>
      </c>
      <c r="E674" s="620" t="s">
        <v>566</v>
      </c>
      <c r="F674" s="621" t="s">
        <v>567</v>
      </c>
      <c r="G674" s="620"/>
      <c r="H674" s="620" t="s">
        <v>758</v>
      </c>
      <c r="I674" s="620" t="s">
        <v>758</v>
      </c>
      <c r="J674" s="620" t="s">
        <v>754</v>
      </c>
      <c r="K674" s="620" t="s">
        <v>759</v>
      </c>
      <c r="L674" s="622">
        <v>1220.8566695517491</v>
      </c>
      <c r="M674" s="622">
        <v>16.0316036</v>
      </c>
      <c r="N674" s="623">
        <v>19572.290178669831</v>
      </c>
    </row>
    <row r="675" spans="1:14" ht="14.4" customHeight="1" x14ac:dyDescent="0.3">
      <c r="A675" s="618" t="s">
        <v>563</v>
      </c>
      <c r="B675" s="619" t="s">
        <v>565</v>
      </c>
      <c r="C675" s="620" t="s">
        <v>583</v>
      </c>
      <c r="D675" s="621" t="s">
        <v>584</v>
      </c>
      <c r="E675" s="620" t="s">
        <v>566</v>
      </c>
      <c r="F675" s="621" t="s">
        <v>567</v>
      </c>
      <c r="G675" s="620"/>
      <c r="H675" s="620" t="s">
        <v>760</v>
      </c>
      <c r="I675" s="620" t="s">
        <v>760</v>
      </c>
      <c r="J675" s="620" t="s">
        <v>754</v>
      </c>
      <c r="K675" s="620" t="s">
        <v>761</v>
      </c>
      <c r="L675" s="622">
        <v>1656.6592607366513</v>
      </c>
      <c r="M675" s="622">
        <v>9.8780081000000006</v>
      </c>
      <c r="N675" s="623">
        <v>16364.493596496655</v>
      </c>
    </row>
    <row r="676" spans="1:14" ht="14.4" customHeight="1" x14ac:dyDescent="0.3">
      <c r="A676" s="618" t="s">
        <v>563</v>
      </c>
      <c r="B676" s="619" t="s">
        <v>565</v>
      </c>
      <c r="C676" s="620" t="s">
        <v>583</v>
      </c>
      <c r="D676" s="621" t="s">
        <v>584</v>
      </c>
      <c r="E676" s="620" t="s">
        <v>566</v>
      </c>
      <c r="F676" s="621" t="s">
        <v>567</v>
      </c>
      <c r="G676" s="620"/>
      <c r="H676" s="620" t="s">
        <v>762</v>
      </c>
      <c r="I676" s="620" t="s">
        <v>762</v>
      </c>
      <c r="J676" s="620" t="s">
        <v>763</v>
      </c>
      <c r="K676" s="620" t="s">
        <v>764</v>
      </c>
      <c r="L676" s="622">
        <v>507.80945388616578</v>
      </c>
      <c r="M676" s="622">
        <v>50.3588418</v>
      </c>
      <c r="N676" s="623">
        <v>25572.695952797818</v>
      </c>
    </row>
    <row r="677" spans="1:14" ht="14.4" customHeight="1" x14ac:dyDescent="0.3">
      <c r="A677" s="618" t="s">
        <v>563</v>
      </c>
      <c r="B677" s="619" t="s">
        <v>565</v>
      </c>
      <c r="C677" s="620" t="s">
        <v>583</v>
      </c>
      <c r="D677" s="621" t="s">
        <v>584</v>
      </c>
      <c r="E677" s="620" t="s">
        <v>566</v>
      </c>
      <c r="F677" s="621" t="s">
        <v>567</v>
      </c>
      <c r="G677" s="620"/>
      <c r="H677" s="620" t="s">
        <v>765</v>
      </c>
      <c r="I677" s="620" t="s">
        <v>765</v>
      </c>
      <c r="J677" s="620" t="s">
        <v>763</v>
      </c>
      <c r="K677" s="620" t="s">
        <v>766</v>
      </c>
      <c r="L677" s="622">
        <v>2773.9153528269712</v>
      </c>
      <c r="M677" s="622">
        <v>22.375999999999998</v>
      </c>
      <c r="N677" s="623">
        <v>62069.129934856304</v>
      </c>
    </row>
    <row r="678" spans="1:14" ht="14.4" customHeight="1" x14ac:dyDescent="0.3">
      <c r="A678" s="618" t="s">
        <v>563</v>
      </c>
      <c r="B678" s="619" t="s">
        <v>565</v>
      </c>
      <c r="C678" s="620" t="s">
        <v>583</v>
      </c>
      <c r="D678" s="621" t="s">
        <v>584</v>
      </c>
      <c r="E678" s="620" t="s">
        <v>566</v>
      </c>
      <c r="F678" s="621" t="s">
        <v>567</v>
      </c>
      <c r="G678" s="620"/>
      <c r="H678" s="620" t="s">
        <v>2836</v>
      </c>
      <c r="I678" s="620" t="s">
        <v>2837</v>
      </c>
      <c r="J678" s="620" t="s">
        <v>2835</v>
      </c>
      <c r="K678" s="620" t="s">
        <v>2838</v>
      </c>
      <c r="L678" s="622">
        <v>27269.712337508998</v>
      </c>
      <c r="M678" s="622">
        <v>0.1</v>
      </c>
      <c r="N678" s="623">
        <v>2726.9712337509</v>
      </c>
    </row>
    <row r="679" spans="1:14" ht="14.4" customHeight="1" x14ac:dyDescent="0.3">
      <c r="A679" s="618" t="s">
        <v>563</v>
      </c>
      <c r="B679" s="619" t="s">
        <v>565</v>
      </c>
      <c r="C679" s="620" t="s">
        <v>583</v>
      </c>
      <c r="D679" s="621" t="s">
        <v>584</v>
      </c>
      <c r="E679" s="620" t="s">
        <v>566</v>
      </c>
      <c r="F679" s="621" t="s">
        <v>567</v>
      </c>
      <c r="G679" s="620"/>
      <c r="H679" s="620" t="s">
        <v>767</v>
      </c>
      <c r="I679" s="620" t="s">
        <v>768</v>
      </c>
      <c r="J679" s="620" t="s">
        <v>769</v>
      </c>
      <c r="K679" s="620" t="s">
        <v>770</v>
      </c>
      <c r="L679" s="622">
        <v>1690.530447567266</v>
      </c>
      <c r="M679" s="622">
        <v>38.962662799999997</v>
      </c>
      <c r="N679" s="623">
        <v>65867.56778169646</v>
      </c>
    </row>
    <row r="680" spans="1:14" ht="14.4" customHeight="1" x14ac:dyDescent="0.3">
      <c r="A680" s="618" t="s">
        <v>563</v>
      </c>
      <c r="B680" s="619" t="s">
        <v>565</v>
      </c>
      <c r="C680" s="620" t="s">
        <v>583</v>
      </c>
      <c r="D680" s="621" t="s">
        <v>584</v>
      </c>
      <c r="E680" s="620" t="s">
        <v>566</v>
      </c>
      <c r="F680" s="621" t="s">
        <v>567</v>
      </c>
      <c r="G680" s="620"/>
      <c r="H680" s="620" t="s">
        <v>774</v>
      </c>
      <c r="I680" s="620" t="s">
        <v>774</v>
      </c>
      <c r="J680" s="620" t="s">
        <v>772</v>
      </c>
      <c r="K680" s="620" t="s">
        <v>775</v>
      </c>
      <c r="L680" s="622">
        <v>4727.9012280122697</v>
      </c>
      <c r="M680" s="622">
        <v>2</v>
      </c>
      <c r="N680" s="623">
        <v>9455.8024560245394</v>
      </c>
    </row>
    <row r="681" spans="1:14" ht="14.4" customHeight="1" x14ac:dyDescent="0.3">
      <c r="A681" s="618" t="s">
        <v>563</v>
      </c>
      <c r="B681" s="619" t="s">
        <v>565</v>
      </c>
      <c r="C681" s="620" t="s">
        <v>583</v>
      </c>
      <c r="D681" s="621" t="s">
        <v>584</v>
      </c>
      <c r="E681" s="620" t="s">
        <v>566</v>
      </c>
      <c r="F681" s="621" t="s">
        <v>567</v>
      </c>
      <c r="G681" s="620"/>
      <c r="H681" s="620" t="s">
        <v>776</v>
      </c>
      <c r="I681" s="620" t="s">
        <v>776</v>
      </c>
      <c r="J681" s="620" t="s">
        <v>763</v>
      </c>
      <c r="K681" s="620" t="s">
        <v>777</v>
      </c>
      <c r="L681" s="622">
        <v>5702.1458018458325</v>
      </c>
      <c r="M681" s="622">
        <v>10.246</v>
      </c>
      <c r="N681" s="623">
        <v>58424.185885712403</v>
      </c>
    </row>
    <row r="682" spans="1:14" ht="14.4" customHeight="1" x14ac:dyDescent="0.3">
      <c r="A682" s="618" t="s">
        <v>563</v>
      </c>
      <c r="B682" s="619" t="s">
        <v>565</v>
      </c>
      <c r="C682" s="620" t="s">
        <v>583</v>
      </c>
      <c r="D682" s="621" t="s">
        <v>584</v>
      </c>
      <c r="E682" s="620" t="s">
        <v>566</v>
      </c>
      <c r="F682" s="621" t="s">
        <v>567</v>
      </c>
      <c r="G682" s="620"/>
      <c r="H682" s="620" t="s">
        <v>2839</v>
      </c>
      <c r="I682" s="620" t="s">
        <v>2840</v>
      </c>
      <c r="J682" s="620" t="s">
        <v>2841</v>
      </c>
      <c r="K682" s="620" t="s">
        <v>2389</v>
      </c>
      <c r="L682" s="622">
        <v>89.96</v>
      </c>
      <c r="M682" s="622">
        <v>1</v>
      </c>
      <c r="N682" s="623">
        <v>89.96</v>
      </c>
    </row>
    <row r="683" spans="1:14" ht="14.4" customHeight="1" x14ac:dyDescent="0.3">
      <c r="A683" s="618" t="s">
        <v>563</v>
      </c>
      <c r="B683" s="619" t="s">
        <v>565</v>
      </c>
      <c r="C683" s="620" t="s">
        <v>583</v>
      </c>
      <c r="D683" s="621" t="s">
        <v>584</v>
      </c>
      <c r="E683" s="620" t="s">
        <v>566</v>
      </c>
      <c r="F683" s="621" t="s">
        <v>567</v>
      </c>
      <c r="G683" s="620"/>
      <c r="H683" s="620" t="s">
        <v>2842</v>
      </c>
      <c r="I683" s="620" t="s">
        <v>2843</v>
      </c>
      <c r="J683" s="620" t="s">
        <v>2844</v>
      </c>
      <c r="K683" s="620" t="s">
        <v>2845</v>
      </c>
      <c r="L683" s="622">
        <v>409.82755911266997</v>
      </c>
      <c r="M683" s="622">
        <v>1</v>
      </c>
      <c r="N683" s="623">
        <v>409.82755911266997</v>
      </c>
    </row>
    <row r="684" spans="1:14" ht="14.4" customHeight="1" x14ac:dyDescent="0.3">
      <c r="A684" s="618" t="s">
        <v>563</v>
      </c>
      <c r="B684" s="619" t="s">
        <v>565</v>
      </c>
      <c r="C684" s="620" t="s">
        <v>583</v>
      </c>
      <c r="D684" s="621" t="s">
        <v>584</v>
      </c>
      <c r="E684" s="620" t="s">
        <v>566</v>
      </c>
      <c r="F684" s="621" t="s">
        <v>567</v>
      </c>
      <c r="G684" s="620"/>
      <c r="H684" s="620" t="s">
        <v>778</v>
      </c>
      <c r="I684" s="620" t="s">
        <v>779</v>
      </c>
      <c r="J684" s="620" t="s">
        <v>780</v>
      </c>
      <c r="K684" s="620" t="s">
        <v>781</v>
      </c>
      <c r="L684" s="622">
        <v>73.063880248542148</v>
      </c>
      <c r="M684" s="622">
        <v>375.48820709999973</v>
      </c>
      <c r="N684" s="623">
        <v>27434.625398294174</v>
      </c>
    </row>
    <row r="685" spans="1:14" ht="14.4" customHeight="1" x14ac:dyDescent="0.3">
      <c r="A685" s="618" t="s">
        <v>563</v>
      </c>
      <c r="B685" s="619" t="s">
        <v>565</v>
      </c>
      <c r="C685" s="620" t="s">
        <v>583</v>
      </c>
      <c r="D685" s="621" t="s">
        <v>584</v>
      </c>
      <c r="E685" s="620" t="s">
        <v>566</v>
      </c>
      <c r="F685" s="621" t="s">
        <v>567</v>
      </c>
      <c r="G685" s="620"/>
      <c r="H685" s="620" t="s">
        <v>782</v>
      </c>
      <c r="I685" s="620" t="s">
        <v>783</v>
      </c>
      <c r="J685" s="620" t="s">
        <v>780</v>
      </c>
      <c r="K685" s="620" t="s">
        <v>784</v>
      </c>
      <c r="L685" s="622">
        <v>141.28016399149377</v>
      </c>
      <c r="M685" s="622">
        <v>125.83492899999993</v>
      </c>
      <c r="N685" s="623">
        <v>17777.979404977967</v>
      </c>
    </row>
    <row r="686" spans="1:14" ht="14.4" customHeight="1" x14ac:dyDescent="0.3">
      <c r="A686" s="618" t="s">
        <v>563</v>
      </c>
      <c r="B686" s="619" t="s">
        <v>565</v>
      </c>
      <c r="C686" s="620" t="s">
        <v>583</v>
      </c>
      <c r="D686" s="621" t="s">
        <v>584</v>
      </c>
      <c r="E686" s="620" t="s">
        <v>566</v>
      </c>
      <c r="F686" s="621" t="s">
        <v>567</v>
      </c>
      <c r="G686" s="620"/>
      <c r="H686" s="620" t="s">
        <v>785</v>
      </c>
      <c r="I686" s="620" t="s">
        <v>786</v>
      </c>
      <c r="J686" s="620" t="s">
        <v>780</v>
      </c>
      <c r="K686" s="620" t="s">
        <v>787</v>
      </c>
      <c r="L686" s="622">
        <v>590.14431045275933</v>
      </c>
      <c r="M686" s="622">
        <v>171.34391260000018</v>
      </c>
      <c r="N686" s="623">
        <v>101117.63515160496</v>
      </c>
    </row>
    <row r="687" spans="1:14" ht="14.4" customHeight="1" x14ac:dyDescent="0.3">
      <c r="A687" s="618" t="s">
        <v>563</v>
      </c>
      <c r="B687" s="619" t="s">
        <v>565</v>
      </c>
      <c r="C687" s="620" t="s">
        <v>583</v>
      </c>
      <c r="D687" s="621" t="s">
        <v>584</v>
      </c>
      <c r="E687" s="620" t="s">
        <v>566</v>
      </c>
      <c r="F687" s="621" t="s">
        <v>567</v>
      </c>
      <c r="G687" s="620"/>
      <c r="H687" s="620" t="s">
        <v>795</v>
      </c>
      <c r="I687" s="620" t="s">
        <v>796</v>
      </c>
      <c r="J687" s="620" t="s">
        <v>780</v>
      </c>
      <c r="K687" s="620" t="s">
        <v>797</v>
      </c>
      <c r="L687" s="622">
        <v>40.740032613543043</v>
      </c>
      <c r="M687" s="622">
        <v>107.4020249</v>
      </c>
      <c r="N687" s="623">
        <v>4375.5619971865617</v>
      </c>
    </row>
    <row r="688" spans="1:14" ht="14.4" customHeight="1" x14ac:dyDescent="0.3">
      <c r="A688" s="618" t="s">
        <v>563</v>
      </c>
      <c r="B688" s="619" t="s">
        <v>565</v>
      </c>
      <c r="C688" s="620" t="s">
        <v>583</v>
      </c>
      <c r="D688" s="621" t="s">
        <v>584</v>
      </c>
      <c r="E688" s="620" t="s">
        <v>566</v>
      </c>
      <c r="F688" s="621" t="s">
        <v>567</v>
      </c>
      <c r="G688" s="620"/>
      <c r="H688" s="620" t="s">
        <v>805</v>
      </c>
      <c r="I688" s="620" t="s">
        <v>805</v>
      </c>
      <c r="J688" s="620" t="s">
        <v>806</v>
      </c>
      <c r="K688" s="620" t="s">
        <v>807</v>
      </c>
      <c r="L688" s="622">
        <v>12860.312172078664</v>
      </c>
      <c r="M688" s="622">
        <v>7.2353376000000003</v>
      </c>
      <c r="N688" s="623">
        <v>93048.700206378431</v>
      </c>
    </row>
    <row r="689" spans="1:14" ht="14.4" customHeight="1" x14ac:dyDescent="0.3">
      <c r="A689" s="618" t="s">
        <v>563</v>
      </c>
      <c r="B689" s="619" t="s">
        <v>565</v>
      </c>
      <c r="C689" s="620" t="s">
        <v>583</v>
      </c>
      <c r="D689" s="621" t="s">
        <v>584</v>
      </c>
      <c r="E689" s="620" t="s">
        <v>566</v>
      </c>
      <c r="F689" s="621" t="s">
        <v>567</v>
      </c>
      <c r="G689" s="620"/>
      <c r="H689" s="620" t="s">
        <v>808</v>
      </c>
      <c r="I689" s="620" t="s">
        <v>768</v>
      </c>
      <c r="J689" s="620" t="s">
        <v>809</v>
      </c>
      <c r="K689" s="620" t="s">
        <v>810</v>
      </c>
      <c r="L689" s="622">
        <v>5635.92</v>
      </c>
      <c r="M689" s="622">
        <v>0.78645940000000003</v>
      </c>
      <c r="N689" s="623">
        <v>4432.4222616480001</v>
      </c>
    </row>
    <row r="690" spans="1:14" ht="14.4" customHeight="1" x14ac:dyDescent="0.3">
      <c r="A690" s="618" t="s">
        <v>563</v>
      </c>
      <c r="B690" s="619" t="s">
        <v>565</v>
      </c>
      <c r="C690" s="620" t="s">
        <v>583</v>
      </c>
      <c r="D690" s="621" t="s">
        <v>584</v>
      </c>
      <c r="E690" s="620" t="s">
        <v>566</v>
      </c>
      <c r="F690" s="621" t="s">
        <v>567</v>
      </c>
      <c r="G690" s="620"/>
      <c r="H690" s="620" t="s">
        <v>2846</v>
      </c>
      <c r="I690" s="620" t="s">
        <v>2846</v>
      </c>
      <c r="J690" s="620" t="s">
        <v>2847</v>
      </c>
      <c r="K690" s="620" t="s">
        <v>2848</v>
      </c>
      <c r="L690" s="622">
        <v>248.83749999999966</v>
      </c>
      <c r="M690" s="622">
        <v>12</v>
      </c>
      <c r="N690" s="623">
        <v>2986.0499999999961</v>
      </c>
    </row>
    <row r="691" spans="1:14" ht="14.4" customHeight="1" x14ac:dyDescent="0.3">
      <c r="A691" s="618" t="s">
        <v>563</v>
      </c>
      <c r="B691" s="619" t="s">
        <v>565</v>
      </c>
      <c r="C691" s="620" t="s">
        <v>583</v>
      </c>
      <c r="D691" s="621" t="s">
        <v>584</v>
      </c>
      <c r="E691" s="620" t="s">
        <v>566</v>
      </c>
      <c r="F691" s="621" t="s">
        <v>567</v>
      </c>
      <c r="G691" s="620"/>
      <c r="H691" s="620" t="s">
        <v>2849</v>
      </c>
      <c r="I691" s="620" t="s">
        <v>2850</v>
      </c>
      <c r="J691" s="620" t="s">
        <v>2851</v>
      </c>
      <c r="K691" s="620" t="s">
        <v>2852</v>
      </c>
      <c r="L691" s="622">
        <v>1385.49</v>
      </c>
      <c r="M691" s="622">
        <v>1</v>
      </c>
      <c r="N691" s="623">
        <v>1385.49</v>
      </c>
    </row>
    <row r="692" spans="1:14" ht="14.4" customHeight="1" x14ac:dyDescent="0.3">
      <c r="A692" s="618" t="s">
        <v>563</v>
      </c>
      <c r="B692" s="619" t="s">
        <v>565</v>
      </c>
      <c r="C692" s="620" t="s">
        <v>583</v>
      </c>
      <c r="D692" s="621" t="s">
        <v>584</v>
      </c>
      <c r="E692" s="620" t="s">
        <v>566</v>
      </c>
      <c r="F692" s="621" t="s">
        <v>567</v>
      </c>
      <c r="G692" s="620"/>
      <c r="H692" s="620" t="s">
        <v>2853</v>
      </c>
      <c r="I692" s="620" t="s">
        <v>2854</v>
      </c>
      <c r="J692" s="620" t="s">
        <v>2855</v>
      </c>
      <c r="K692" s="620" t="s">
        <v>2856</v>
      </c>
      <c r="L692" s="622">
        <v>342.99599999999998</v>
      </c>
      <c r="M692" s="622">
        <v>5</v>
      </c>
      <c r="N692" s="623">
        <v>1714.98</v>
      </c>
    </row>
    <row r="693" spans="1:14" ht="14.4" customHeight="1" x14ac:dyDescent="0.3">
      <c r="A693" s="618" t="s">
        <v>563</v>
      </c>
      <c r="B693" s="619" t="s">
        <v>565</v>
      </c>
      <c r="C693" s="620" t="s">
        <v>583</v>
      </c>
      <c r="D693" s="621" t="s">
        <v>584</v>
      </c>
      <c r="E693" s="620" t="s">
        <v>566</v>
      </c>
      <c r="F693" s="621" t="s">
        <v>567</v>
      </c>
      <c r="G693" s="620" t="s">
        <v>821</v>
      </c>
      <c r="H693" s="620" t="s">
        <v>822</v>
      </c>
      <c r="I693" s="620" t="s">
        <v>822</v>
      </c>
      <c r="J693" s="620" t="s">
        <v>823</v>
      </c>
      <c r="K693" s="620" t="s">
        <v>824</v>
      </c>
      <c r="L693" s="622">
        <v>253.78441473174937</v>
      </c>
      <c r="M693" s="622">
        <v>238</v>
      </c>
      <c r="N693" s="623">
        <v>60400.690706156347</v>
      </c>
    </row>
    <row r="694" spans="1:14" ht="14.4" customHeight="1" x14ac:dyDescent="0.3">
      <c r="A694" s="618" t="s">
        <v>563</v>
      </c>
      <c r="B694" s="619" t="s">
        <v>565</v>
      </c>
      <c r="C694" s="620" t="s">
        <v>583</v>
      </c>
      <c r="D694" s="621" t="s">
        <v>584</v>
      </c>
      <c r="E694" s="620" t="s">
        <v>566</v>
      </c>
      <c r="F694" s="621" t="s">
        <v>567</v>
      </c>
      <c r="G694" s="620" t="s">
        <v>821</v>
      </c>
      <c r="H694" s="620" t="s">
        <v>2857</v>
      </c>
      <c r="I694" s="620" t="s">
        <v>2857</v>
      </c>
      <c r="J694" s="620" t="s">
        <v>2858</v>
      </c>
      <c r="K694" s="620" t="s">
        <v>2859</v>
      </c>
      <c r="L694" s="622">
        <v>95.73</v>
      </c>
      <c r="M694" s="622">
        <v>1</v>
      </c>
      <c r="N694" s="623">
        <v>95.73</v>
      </c>
    </row>
    <row r="695" spans="1:14" ht="14.4" customHeight="1" x14ac:dyDescent="0.3">
      <c r="A695" s="618" t="s">
        <v>563</v>
      </c>
      <c r="B695" s="619" t="s">
        <v>565</v>
      </c>
      <c r="C695" s="620" t="s">
        <v>583</v>
      </c>
      <c r="D695" s="621" t="s">
        <v>584</v>
      </c>
      <c r="E695" s="620" t="s">
        <v>566</v>
      </c>
      <c r="F695" s="621" t="s">
        <v>567</v>
      </c>
      <c r="G695" s="620" t="s">
        <v>821</v>
      </c>
      <c r="H695" s="620" t="s">
        <v>825</v>
      </c>
      <c r="I695" s="620" t="s">
        <v>825</v>
      </c>
      <c r="J695" s="620" t="s">
        <v>826</v>
      </c>
      <c r="K695" s="620" t="s">
        <v>827</v>
      </c>
      <c r="L695" s="622">
        <v>181.58952621556111</v>
      </c>
      <c r="M695" s="622">
        <v>83</v>
      </c>
      <c r="N695" s="623">
        <v>15071.930675891572</v>
      </c>
    </row>
    <row r="696" spans="1:14" ht="14.4" customHeight="1" x14ac:dyDescent="0.3">
      <c r="A696" s="618" t="s">
        <v>563</v>
      </c>
      <c r="B696" s="619" t="s">
        <v>565</v>
      </c>
      <c r="C696" s="620" t="s">
        <v>583</v>
      </c>
      <c r="D696" s="621" t="s">
        <v>584</v>
      </c>
      <c r="E696" s="620" t="s">
        <v>566</v>
      </c>
      <c r="F696" s="621" t="s">
        <v>567</v>
      </c>
      <c r="G696" s="620" t="s">
        <v>821</v>
      </c>
      <c r="H696" s="620" t="s">
        <v>828</v>
      </c>
      <c r="I696" s="620" t="s">
        <v>828</v>
      </c>
      <c r="J696" s="620" t="s">
        <v>829</v>
      </c>
      <c r="K696" s="620" t="s">
        <v>827</v>
      </c>
      <c r="L696" s="622">
        <v>160.58584905660376</v>
      </c>
      <c r="M696" s="622">
        <v>53</v>
      </c>
      <c r="N696" s="623">
        <v>8511.0499999999993</v>
      </c>
    </row>
    <row r="697" spans="1:14" ht="14.4" customHeight="1" x14ac:dyDescent="0.3">
      <c r="A697" s="618" t="s">
        <v>563</v>
      </c>
      <c r="B697" s="619" t="s">
        <v>565</v>
      </c>
      <c r="C697" s="620" t="s">
        <v>583</v>
      </c>
      <c r="D697" s="621" t="s">
        <v>584</v>
      </c>
      <c r="E697" s="620" t="s">
        <v>566</v>
      </c>
      <c r="F697" s="621" t="s">
        <v>567</v>
      </c>
      <c r="G697" s="620" t="s">
        <v>821</v>
      </c>
      <c r="H697" s="620" t="s">
        <v>2860</v>
      </c>
      <c r="I697" s="620" t="s">
        <v>2860</v>
      </c>
      <c r="J697" s="620" t="s">
        <v>829</v>
      </c>
      <c r="K697" s="620" t="s">
        <v>2861</v>
      </c>
      <c r="L697" s="622">
        <v>155.70999847628741</v>
      </c>
      <c r="M697" s="622">
        <v>5</v>
      </c>
      <c r="N697" s="623">
        <v>778.54999238143705</v>
      </c>
    </row>
    <row r="698" spans="1:14" ht="14.4" customHeight="1" x14ac:dyDescent="0.3">
      <c r="A698" s="618" t="s">
        <v>563</v>
      </c>
      <c r="B698" s="619" t="s">
        <v>565</v>
      </c>
      <c r="C698" s="620" t="s">
        <v>583</v>
      </c>
      <c r="D698" s="621" t="s">
        <v>584</v>
      </c>
      <c r="E698" s="620" t="s">
        <v>566</v>
      </c>
      <c r="F698" s="621" t="s">
        <v>567</v>
      </c>
      <c r="G698" s="620" t="s">
        <v>821</v>
      </c>
      <c r="H698" s="620" t="s">
        <v>2862</v>
      </c>
      <c r="I698" s="620" t="s">
        <v>2862</v>
      </c>
      <c r="J698" s="620" t="s">
        <v>2863</v>
      </c>
      <c r="K698" s="620" t="s">
        <v>2864</v>
      </c>
      <c r="L698" s="622">
        <v>909.09052535793001</v>
      </c>
      <c r="M698" s="622">
        <v>13</v>
      </c>
      <c r="N698" s="623">
        <v>11818.17682965309</v>
      </c>
    </row>
    <row r="699" spans="1:14" ht="14.4" customHeight="1" x14ac:dyDescent="0.3">
      <c r="A699" s="618" t="s">
        <v>563</v>
      </c>
      <c r="B699" s="619" t="s">
        <v>565</v>
      </c>
      <c r="C699" s="620" t="s">
        <v>583</v>
      </c>
      <c r="D699" s="621" t="s">
        <v>584</v>
      </c>
      <c r="E699" s="620" t="s">
        <v>566</v>
      </c>
      <c r="F699" s="621" t="s">
        <v>567</v>
      </c>
      <c r="G699" s="620" t="s">
        <v>821</v>
      </c>
      <c r="H699" s="620" t="s">
        <v>830</v>
      </c>
      <c r="I699" s="620" t="s">
        <v>830</v>
      </c>
      <c r="J699" s="620" t="s">
        <v>823</v>
      </c>
      <c r="K699" s="620" t="s">
        <v>831</v>
      </c>
      <c r="L699" s="622">
        <v>142.50236993589058</v>
      </c>
      <c r="M699" s="622">
        <v>99</v>
      </c>
      <c r="N699" s="623">
        <v>14107.734623653168</v>
      </c>
    </row>
    <row r="700" spans="1:14" ht="14.4" customHeight="1" x14ac:dyDescent="0.3">
      <c r="A700" s="618" t="s">
        <v>563</v>
      </c>
      <c r="B700" s="619" t="s">
        <v>565</v>
      </c>
      <c r="C700" s="620" t="s">
        <v>583</v>
      </c>
      <c r="D700" s="621" t="s">
        <v>584</v>
      </c>
      <c r="E700" s="620" t="s">
        <v>566</v>
      </c>
      <c r="F700" s="621" t="s">
        <v>567</v>
      </c>
      <c r="G700" s="620" t="s">
        <v>821</v>
      </c>
      <c r="H700" s="620" t="s">
        <v>832</v>
      </c>
      <c r="I700" s="620" t="s">
        <v>832</v>
      </c>
      <c r="J700" s="620" t="s">
        <v>823</v>
      </c>
      <c r="K700" s="620" t="s">
        <v>833</v>
      </c>
      <c r="L700" s="622">
        <v>150.04625000000001</v>
      </c>
      <c r="M700" s="622">
        <v>96</v>
      </c>
      <c r="N700" s="623">
        <v>14404.440000000002</v>
      </c>
    </row>
    <row r="701" spans="1:14" ht="14.4" customHeight="1" x14ac:dyDescent="0.3">
      <c r="A701" s="618" t="s">
        <v>563</v>
      </c>
      <c r="B701" s="619" t="s">
        <v>565</v>
      </c>
      <c r="C701" s="620" t="s">
        <v>583</v>
      </c>
      <c r="D701" s="621" t="s">
        <v>584</v>
      </c>
      <c r="E701" s="620" t="s">
        <v>566</v>
      </c>
      <c r="F701" s="621" t="s">
        <v>567</v>
      </c>
      <c r="G701" s="620" t="s">
        <v>821</v>
      </c>
      <c r="H701" s="620" t="s">
        <v>834</v>
      </c>
      <c r="I701" s="620" t="s">
        <v>834</v>
      </c>
      <c r="J701" s="620" t="s">
        <v>835</v>
      </c>
      <c r="K701" s="620" t="s">
        <v>836</v>
      </c>
      <c r="L701" s="622">
        <v>72.84</v>
      </c>
      <c r="M701" s="622">
        <v>2</v>
      </c>
      <c r="N701" s="623">
        <v>145.68</v>
      </c>
    </row>
    <row r="702" spans="1:14" ht="14.4" customHeight="1" x14ac:dyDescent="0.3">
      <c r="A702" s="618" t="s">
        <v>563</v>
      </c>
      <c r="B702" s="619" t="s">
        <v>565</v>
      </c>
      <c r="C702" s="620" t="s">
        <v>583</v>
      </c>
      <c r="D702" s="621" t="s">
        <v>584</v>
      </c>
      <c r="E702" s="620" t="s">
        <v>566</v>
      </c>
      <c r="F702" s="621" t="s">
        <v>567</v>
      </c>
      <c r="G702" s="620" t="s">
        <v>821</v>
      </c>
      <c r="H702" s="620" t="s">
        <v>841</v>
      </c>
      <c r="I702" s="620" t="s">
        <v>842</v>
      </c>
      <c r="J702" s="620" t="s">
        <v>843</v>
      </c>
      <c r="K702" s="620" t="s">
        <v>844</v>
      </c>
      <c r="L702" s="622">
        <v>53.699999999999996</v>
      </c>
      <c r="M702" s="622">
        <v>6</v>
      </c>
      <c r="N702" s="623">
        <v>322.2</v>
      </c>
    </row>
    <row r="703" spans="1:14" ht="14.4" customHeight="1" x14ac:dyDescent="0.3">
      <c r="A703" s="618" t="s">
        <v>563</v>
      </c>
      <c r="B703" s="619" t="s">
        <v>565</v>
      </c>
      <c r="C703" s="620" t="s">
        <v>583</v>
      </c>
      <c r="D703" s="621" t="s">
        <v>584</v>
      </c>
      <c r="E703" s="620" t="s">
        <v>566</v>
      </c>
      <c r="F703" s="621" t="s">
        <v>567</v>
      </c>
      <c r="G703" s="620" t="s">
        <v>821</v>
      </c>
      <c r="H703" s="620" t="s">
        <v>845</v>
      </c>
      <c r="I703" s="620" t="s">
        <v>846</v>
      </c>
      <c r="J703" s="620" t="s">
        <v>847</v>
      </c>
      <c r="K703" s="620" t="s">
        <v>848</v>
      </c>
      <c r="L703" s="622">
        <v>84.489883444276089</v>
      </c>
      <c r="M703" s="622">
        <v>3</v>
      </c>
      <c r="N703" s="623">
        <v>253.46965033282828</v>
      </c>
    </row>
    <row r="704" spans="1:14" ht="14.4" customHeight="1" x14ac:dyDescent="0.3">
      <c r="A704" s="618" t="s">
        <v>563</v>
      </c>
      <c r="B704" s="619" t="s">
        <v>565</v>
      </c>
      <c r="C704" s="620" t="s">
        <v>583</v>
      </c>
      <c r="D704" s="621" t="s">
        <v>584</v>
      </c>
      <c r="E704" s="620" t="s">
        <v>566</v>
      </c>
      <c r="F704" s="621" t="s">
        <v>567</v>
      </c>
      <c r="G704" s="620" t="s">
        <v>821</v>
      </c>
      <c r="H704" s="620" t="s">
        <v>849</v>
      </c>
      <c r="I704" s="620" t="s">
        <v>850</v>
      </c>
      <c r="J704" s="620" t="s">
        <v>851</v>
      </c>
      <c r="K704" s="620" t="s">
        <v>852</v>
      </c>
      <c r="L704" s="622">
        <v>94.729929691191401</v>
      </c>
      <c r="M704" s="622">
        <v>17</v>
      </c>
      <c r="N704" s="623">
        <v>1610.4088047502539</v>
      </c>
    </row>
    <row r="705" spans="1:14" ht="14.4" customHeight="1" x14ac:dyDescent="0.3">
      <c r="A705" s="618" t="s">
        <v>563</v>
      </c>
      <c r="B705" s="619" t="s">
        <v>565</v>
      </c>
      <c r="C705" s="620" t="s">
        <v>583</v>
      </c>
      <c r="D705" s="621" t="s">
        <v>584</v>
      </c>
      <c r="E705" s="620" t="s">
        <v>566</v>
      </c>
      <c r="F705" s="621" t="s">
        <v>567</v>
      </c>
      <c r="G705" s="620" t="s">
        <v>821</v>
      </c>
      <c r="H705" s="620" t="s">
        <v>853</v>
      </c>
      <c r="I705" s="620" t="s">
        <v>854</v>
      </c>
      <c r="J705" s="620" t="s">
        <v>851</v>
      </c>
      <c r="K705" s="620" t="s">
        <v>855</v>
      </c>
      <c r="L705" s="622">
        <v>98.533712105308666</v>
      </c>
      <c r="M705" s="622">
        <v>235</v>
      </c>
      <c r="N705" s="623">
        <v>23155.422344747538</v>
      </c>
    </row>
    <row r="706" spans="1:14" ht="14.4" customHeight="1" x14ac:dyDescent="0.3">
      <c r="A706" s="618" t="s">
        <v>563</v>
      </c>
      <c r="B706" s="619" t="s">
        <v>565</v>
      </c>
      <c r="C706" s="620" t="s">
        <v>583</v>
      </c>
      <c r="D706" s="621" t="s">
        <v>584</v>
      </c>
      <c r="E706" s="620" t="s">
        <v>566</v>
      </c>
      <c r="F706" s="621" t="s">
        <v>567</v>
      </c>
      <c r="G706" s="620" t="s">
        <v>821</v>
      </c>
      <c r="H706" s="620" t="s">
        <v>856</v>
      </c>
      <c r="I706" s="620" t="s">
        <v>857</v>
      </c>
      <c r="J706" s="620" t="s">
        <v>858</v>
      </c>
      <c r="K706" s="620" t="s">
        <v>859</v>
      </c>
      <c r="L706" s="622">
        <v>166.15352941176468</v>
      </c>
      <c r="M706" s="622">
        <v>17</v>
      </c>
      <c r="N706" s="623">
        <v>2824.6099999999997</v>
      </c>
    </row>
    <row r="707" spans="1:14" ht="14.4" customHeight="1" x14ac:dyDescent="0.3">
      <c r="A707" s="618" t="s">
        <v>563</v>
      </c>
      <c r="B707" s="619" t="s">
        <v>565</v>
      </c>
      <c r="C707" s="620" t="s">
        <v>583</v>
      </c>
      <c r="D707" s="621" t="s">
        <v>584</v>
      </c>
      <c r="E707" s="620" t="s">
        <v>566</v>
      </c>
      <c r="F707" s="621" t="s">
        <v>567</v>
      </c>
      <c r="G707" s="620" t="s">
        <v>821</v>
      </c>
      <c r="H707" s="620" t="s">
        <v>2865</v>
      </c>
      <c r="I707" s="620" t="s">
        <v>2866</v>
      </c>
      <c r="J707" s="620" t="s">
        <v>2867</v>
      </c>
      <c r="K707" s="620" t="s">
        <v>2868</v>
      </c>
      <c r="L707" s="622">
        <v>102.83999999999999</v>
      </c>
      <c r="M707" s="622">
        <v>3</v>
      </c>
      <c r="N707" s="623">
        <v>308.52</v>
      </c>
    </row>
    <row r="708" spans="1:14" ht="14.4" customHeight="1" x14ac:dyDescent="0.3">
      <c r="A708" s="618" t="s">
        <v>563</v>
      </c>
      <c r="B708" s="619" t="s">
        <v>565</v>
      </c>
      <c r="C708" s="620" t="s">
        <v>583</v>
      </c>
      <c r="D708" s="621" t="s">
        <v>584</v>
      </c>
      <c r="E708" s="620" t="s">
        <v>566</v>
      </c>
      <c r="F708" s="621" t="s">
        <v>567</v>
      </c>
      <c r="G708" s="620" t="s">
        <v>821</v>
      </c>
      <c r="H708" s="620" t="s">
        <v>2869</v>
      </c>
      <c r="I708" s="620" t="s">
        <v>2870</v>
      </c>
      <c r="J708" s="620" t="s">
        <v>2871</v>
      </c>
      <c r="K708" s="620" t="s">
        <v>2872</v>
      </c>
      <c r="L708" s="622">
        <v>118.87</v>
      </c>
      <c r="M708" s="622">
        <v>2</v>
      </c>
      <c r="N708" s="623">
        <v>237.74</v>
      </c>
    </row>
    <row r="709" spans="1:14" ht="14.4" customHeight="1" x14ac:dyDescent="0.3">
      <c r="A709" s="618" t="s">
        <v>563</v>
      </c>
      <c r="B709" s="619" t="s">
        <v>565</v>
      </c>
      <c r="C709" s="620" t="s">
        <v>583</v>
      </c>
      <c r="D709" s="621" t="s">
        <v>584</v>
      </c>
      <c r="E709" s="620" t="s">
        <v>566</v>
      </c>
      <c r="F709" s="621" t="s">
        <v>567</v>
      </c>
      <c r="G709" s="620" t="s">
        <v>821</v>
      </c>
      <c r="H709" s="620" t="s">
        <v>860</v>
      </c>
      <c r="I709" s="620" t="s">
        <v>861</v>
      </c>
      <c r="J709" s="620" t="s">
        <v>862</v>
      </c>
      <c r="K709" s="620" t="s">
        <v>863</v>
      </c>
      <c r="L709" s="622">
        <v>63.3765</v>
      </c>
      <c r="M709" s="622">
        <v>3</v>
      </c>
      <c r="N709" s="623">
        <v>190.12950000000001</v>
      </c>
    </row>
    <row r="710" spans="1:14" ht="14.4" customHeight="1" x14ac:dyDescent="0.3">
      <c r="A710" s="618" t="s">
        <v>563</v>
      </c>
      <c r="B710" s="619" t="s">
        <v>565</v>
      </c>
      <c r="C710" s="620" t="s">
        <v>583</v>
      </c>
      <c r="D710" s="621" t="s">
        <v>584</v>
      </c>
      <c r="E710" s="620" t="s">
        <v>566</v>
      </c>
      <c r="F710" s="621" t="s">
        <v>567</v>
      </c>
      <c r="G710" s="620" t="s">
        <v>821</v>
      </c>
      <c r="H710" s="620" t="s">
        <v>864</v>
      </c>
      <c r="I710" s="620" t="s">
        <v>865</v>
      </c>
      <c r="J710" s="620" t="s">
        <v>866</v>
      </c>
      <c r="K710" s="620" t="s">
        <v>867</v>
      </c>
      <c r="L710" s="622">
        <v>72.499981857542267</v>
      </c>
      <c r="M710" s="622">
        <v>18</v>
      </c>
      <c r="N710" s="623">
        <v>1304.9996734357608</v>
      </c>
    </row>
    <row r="711" spans="1:14" ht="14.4" customHeight="1" x14ac:dyDescent="0.3">
      <c r="A711" s="618" t="s">
        <v>563</v>
      </c>
      <c r="B711" s="619" t="s">
        <v>565</v>
      </c>
      <c r="C711" s="620" t="s">
        <v>583</v>
      </c>
      <c r="D711" s="621" t="s">
        <v>584</v>
      </c>
      <c r="E711" s="620" t="s">
        <v>566</v>
      </c>
      <c r="F711" s="621" t="s">
        <v>567</v>
      </c>
      <c r="G711" s="620" t="s">
        <v>821</v>
      </c>
      <c r="H711" s="620" t="s">
        <v>868</v>
      </c>
      <c r="I711" s="620" t="s">
        <v>869</v>
      </c>
      <c r="J711" s="620" t="s">
        <v>870</v>
      </c>
      <c r="K711" s="620" t="s">
        <v>871</v>
      </c>
      <c r="L711" s="622">
        <v>59.815504015925491</v>
      </c>
      <c r="M711" s="622">
        <v>16</v>
      </c>
      <c r="N711" s="623">
        <v>957.04806425480785</v>
      </c>
    </row>
    <row r="712" spans="1:14" ht="14.4" customHeight="1" x14ac:dyDescent="0.3">
      <c r="A712" s="618" t="s">
        <v>563</v>
      </c>
      <c r="B712" s="619" t="s">
        <v>565</v>
      </c>
      <c r="C712" s="620" t="s">
        <v>583</v>
      </c>
      <c r="D712" s="621" t="s">
        <v>584</v>
      </c>
      <c r="E712" s="620" t="s">
        <v>566</v>
      </c>
      <c r="F712" s="621" t="s">
        <v>567</v>
      </c>
      <c r="G712" s="620" t="s">
        <v>821</v>
      </c>
      <c r="H712" s="620" t="s">
        <v>872</v>
      </c>
      <c r="I712" s="620" t="s">
        <v>873</v>
      </c>
      <c r="J712" s="620" t="s">
        <v>874</v>
      </c>
      <c r="K712" s="620" t="s">
        <v>875</v>
      </c>
      <c r="L712" s="622">
        <v>55.718062250767275</v>
      </c>
      <c r="M712" s="622">
        <v>55</v>
      </c>
      <c r="N712" s="623">
        <v>3064.4934237922002</v>
      </c>
    </row>
    <row r="713" spans="1:14" ht="14.4" customHeight="1" x14ac:dyDescent="0.3">
      <c r="A713" s="618" t="s">
        <v>563</v>
      </c>
      <c r="B713" s="619" t="s">
        <v>565</v>
      </c>
      <c r="C713" s="620" t="s">
        <v>583</v>
      </c>
      <c r="D713" s="621" t="s">
        <v>584</v>
      </c>
      <c r="E713" s="620" t="s">
        <v>566</v>
      </c>
      <c r="F713" s="621" t="s">
        <v>567</v>
      </c>
      <c r="G713" s="620" t="s">
        <v>821</v>
      </c>
      <c r="H713" s="620" t="s">
        <v>876</v>
      </c>
      <c r="I713" s="620" t="s">
        <v>877</v>
      </c>
      <c r="J713" s="620" t="s">
        <v>878</v>
      </c>
      <c r="K713" s="620" t="s">
        <v>875</v>
      </c>
      <c r="L713" s="622">
        <v>77.142352941176469</v>
      </c>
      <c r="M713" s="622">
        <v>17</v>
      </c>
      <c r="N713" s="623">
        <v>1311.42</v>
      </c>
    </row>
    <row r="714" spans="1:14" ht="14.4" customHeight="1" x14ac:dyDescent="0.3">
      <c r="A714" s="618" t="s">
        <v>563</v>
      </c>
      <c r="B714" s="619" t="s">
        <v>565</v>
      </c>
      <c r="C714" s="620" t="s">
        <v>583</v>
      </c>
      <c r="D714" s="621" t="s">
        <v>584</v>
      </c>
      <c r="E714" s="620" t="s">
        <v>566</v>
      </c>
      <c r="F714" s="621" t="s">
        <v>567</v>
      </c>
      <c r="G714" s="620" t="s">
        <v>821</v>
      </c>
      <c r="H714" s="620" t="s">
        <v>879</v>
      </c>
      <c r="I714" s="620" t="s">
        <v>880</v>
      </c>
      <c r="J714" s="620" t="s">
        <v>870</v>
      </c>
      <c r="K714" s="620" t="s">
        <v>881</v>
      </c>
      <c r="L714" s="622">
        <v>65.155228788588033</v>
      </c>
      <c r="M714" s="622">
        <v>8</v>
      </c>
      <c r="N714" s="623">
        <v>521.24183030870427</v>
      </c>
    </row>
    <row r="715" spans="1:14" ht="14.4" customHeight="1" x14ac:dyDescent="0.3">
      <c r="A715" s="618" t="s">
        <v>563</v>
      </c>
      <c r="B715" s="619" t="s">
        <v>565</v>
      </c>
      <c r="C715" s="620" t="s">
        <v>583</v>
      </c>
      <c r="D715" s="621" t="s">
        <v>584</v>
      </c>
      <c r="E715" s="620" t="s">
        <v>566</v>
      </c>
      <c r="F715" s="621" t="s">
        <v>567</v>
      </c>
      <c r="G715" s="620" t="s">
        <v>821</v>
      </c>
      <c r="H715" s="620" t="s">
        <v>882</v>
      </c>
      <c r="I715" s="620" t="s">
        <v>883</v>
      </c>
      <c r="J715" s="620" t="s">
        <v>884</v>
      </c>
      <c r="K715" s="620" t="s">
        <v>885</v>
      </c>
      <c r="L715" s="622">
        <v>78.49937350917952</v>
      </c>
      <c r="M715" s="622">
        <v>85</v>
      </c>
      <c r="N715" s="623">
        <v>6672.4467482802593</v>
      </c>
    </row>
    <row r="716" spans="1:14" ht="14.4" customHeight="1" x14ac:dyDescent="0.3">
      <c r="A716" s="618" t="s">
        <v>563</v>
      </c>
      <c r="B716" s="619" t="s">
        <v>565</v>
      </c>
      <c r="C716" s="620" t="s">
        <v>583</v>
      </c>
      <c r="D716" s="621" t="s">
        <v>584</v>
      </c>
      <c r="E716" s="620" t="s">
        <v>566</v>
      </c>
      <c r="F716" s="621" t="s">
        <v>567</v>
      </c>
      <c r="G716" s="620" t="s">
        <v>821</v>
      </c>
      <c r="H716" s="620" t="s">
        <v>886</v>
      </c>
      <c r="I716" s="620" t="s">
        <v>887</v>
      </c>
      <c r="J716" s="620" t="s">
        <v>888</v>
      </c>
      <c r="K716" s="620" t="s">
        <v>889</v>
      </c>
      <c r="L716" s="622">
        <v>137.03484764603226</v>
      </c>
      <c r="M716" s="622">
        <v>4</v>
      </c>
      <c r="N716" s="623">
        <v>548.13939058412905</v>
      </c>
    </row>
    <row r="717" spans="1:14" ht="14.4" customHeight="1" x14ac:dyDescent="0.3">
      <c r="A717" s="618" t="s">
        <v>563</v>
      </c>
      <c r="B717" s="619" t="s">
        <v>565</v>
      </c>
      <c r="C717" s="620" t="s">
        <v>583</v>
      </c>
      <c r="D717" s="621" t="s">
        <v>584</v>
      </c>
      <c r="E717" s="620" t="s">
        <v>566</v>
      </c>
      <c r="F717" s="621" t="s">
        <v>567</v>
      </c>
      <c r="G717" s="620" t="s">
        <v>821</v>
      </c>
      <c r="H717" s="620" t="s">
        <v>890</v>
      </c>
      <c r="I717" s="620" t="s">
        <v>891</v>
      </c>
      <c r="J717" s="620" t="s">
        <v>892</v>
      </c>
      <c r="K717" s="620" t="s">
        <v>893</v>
      </c>
      <c r="L717" s="622">
        <v>66.650000000000006</v>
      </c>
      <c r="M717" s="622">
        <v>3</v>
      </c>
      <c r="N717" s="623">
        <v>199.95000000000002</v>
      </c>
    </row>
    <row r="718" spans="1:14" ht="14.4" customHeight="1" x14ac:dyDescent="0.3">
      <c r="A718" s="618" t="s">
        <v>563</v>
      </c>
      <c r="B718" s="619" t="s">
        <v>565</v>
      </c>
      <c r="C718" s="620" t="s">
        <v>583</v>
      </c>
      <c r="D718" s="621" t="s">
        <v>584</v>
      </c>
      <c r="E718" s="620" t="s">
        <v>566</v>
      </c>
      <c r="F718" s="621" t="s">
        <v>567</v>
      </c>
      <c r="G718" s="620" t="s">
        <v>821</v>
      </c>
      <c r="H718" s="620" t="s">
        <v>894</v>
      </c>
      <c r="I718" s="620" t="s">
        <v>895</v>
      </c>
      <c r="J718" s="620" t="s">
        <v>896</v>
      </c>
      <c r="K718" s="620" t="s">
        <v>897</v>
      </c>
      <c r="L718" s="622">
        <v>27.345535090705138</v>
      </c>
      <c r="M718" s="622">
        <v>65</v>
      </c>
      <c r="N718" s="623">
        <v>1777.459780895834</v>
      </c>
    </row>
    <row r="719" spans="1:14" ht="14.4" customHeight="1" x14ac:dyDescent="0.3">
      <c r="A719" s="618" t="s">
        <v>563</v>
      </c>
      <c r="B719" s="619" t="s">
        <v>565</v>
      </c>
      <c r="C719" s="620" t="s">
        <v>583</v>
      </c>
      <c r="D719" s="621" t="s">
        <v>584</v>
      </c>
      <c r="E719" s="620" t="s">
        <v>566</v>
      </c>
      <c r="F719" s="621" t="s">
        <v>567</v>
      </c>
      <c r="G719" s="620" t="s">
        <v>821</v>
      </c>
      <c r="H719" s="620" t="s">
        <v>2873</v>
      </c>
      <c r="I719" s="620" t="s">
        <v>2874</v>
      </c>
      <c r="J719" s="620" t="s">
        <v>2875</v>
      </c>
      <c r="K719" s="620" t="s">
        <v>2876</v>
      </c>
      <c r="L719" s="622">
        <v>75.257879841712708</v>
      </c>
      <c r="M719" s="622">
        <v>5</v>
      </c>
      <c r="N719" s="623">
        <v>376.28939920856351</v>
      </c>
    </row>
    <row r="720" spans="1:14" ht="14.4" customHeight="1" x14ac:dyDescent="0.3">
      <c r="A720" s="618" t="s">
        <v>563</v>
      </c>
      <c r="B720" s="619" t="s">
        <v>565</v>
      </c>
      <c r="C720" s="620" t="s">
        <v>583</v>
      </c>
      <c r="D720" s="621" t="s">
        <v>584</v>
      </c>
      <c r="E720" s="620" t="s">
        <v>566</v>
      </c>
      <c r="F720" s="621" t="s">
        <v>567</v>
      </c>
      <c r="G720" s="620" t="s">
        <v>821</v>
      </c>
      <c r="H720" s="620" t="s">
        <v>898</v>
      </c>
      <c r="I720" s="620" t="s">
        <v>899</v>
      </c>
      <c r="J720" s="620" t="s">
        <v>900</v>
      </c>
      <c r="K720" s="620" t="s">
        <v>844</v>
      </c>
      <c r="L720" s="622">
        <v>42.04</v>
      </c>
      <c r="M720" s="622">
        <v>8</v>
      </c>
      <c r="N720" s="623">
        <v>336.32</v>
      </c>
    </row>
    <row r="721" spans="1:14" ht="14.4" customHeight="1" x14ac:dyDescent="0.3">
      <c r="A721" s="618" t="s">
        <v>563</v>
      </c>
      <c r="B721" s="619" t="s">
        <v>565</v>
      </c>
      <c r="C721" s="620" t="s">
        <v>583</v>
      </c>
      <c r="D721" s="621" t="s">
        <v>584</v>
      </c>
      <c r="E721" s="620" t="s">
        <v>566</v>
      </c>
      <c r="F721" s="621" t="s">
        <v>567</v>
      </c>
      <c r="G721" s="620" t="s">
        <v>821</v>
      </c>
      <c r="H721" s="620" t="s">
        <v>901</v>
      </c>
      <c r="I721" s="620" t="s">
        <v>902</v>
      </c>
      <c r="J721" s="620" t="s">
        <v>900</v>
      </c>
      <c r="K721" s="620" t="s">
        <v>903</v>
      </c>
      <c r="L721" s="622">
        <v>81.183333333333337</v>
      </c>
      <c r="M721" s="622">
        <v>6</v>
      </c>
      <c r="N721" s="623">
        <v>487.1</v>
      </c>
    </row>
    <row r="722" spans="1:14" ht="14.4" customHeight="1" x14ac:dyDescent="0.3">
      <c r="A722" s="618" t="s">
        <v>563</v>
      </c>
      <c r="B722" s="619" t="s">
        <v>565</v>
      </c>
      <c r="C722" s="620" t="s">
        <v>583</v>
      </c>
      <c r="D722" s="621" t="s">
        <v>584</v>
      </c>
      <c r="E722" s="620" t="s">
        <v>566</v>
      </c>
      <c r="F722" s="621" t="s">
        <v>567</v>
      </c>
      <c r="G722" s="620" t="s">
        <v>821</v>
      </c>
      <c r="H722" s="620" t="s">
        <v>904</v>
      </c>
      <c r="I722" s="620" t="s">
        <v>905</v>
      </c>
      <c r="J722" s="620" t="s">
        <v>906</v>
      </c>
      <c r="K722" s="620" t="s">
        <v>907</v>
      </c>
      <c r="L722" s="622">
        <v>61.392487369353596</v>
      </c>
      <c r="M722" s="622">
        <v>12</v>
      </c>
      <c r="N722" s="623">
        <v>736.70984843224312</v>
      </c>
    </row>
    <row r="723" spans="1:14" ht="14.4" customHeight="1" x14ac:dyDescent="0.3">
      <c r="A723" s="618" t="s">
        <v>563</v>
      </c>
      <c r="B723" s="619" t="s">
        <v>565</v>
      </c>
      <c r="C723" s="620" t="s">
        <v>583</v>
      </c>
      <c r="D723" s="621" t="s">
        <v>584</v>
      </c>
      <c r="E723" s="620" t="s">
        <v>566</v>
      </c>
      <c r="F723" s="621" t="s">
        <v>567</v>
      </c>
      <c r="G723" s="620" t="s">
        <v>821</v>
      </c>
      <c r="H723" s="620" t="s">
        <v>908</v>
      </c>
      <c r="I723" s="620" t="s">
        <v>909</v>
      </c>
      <c r="J723" s="620" t="s">
        <v>910</v>
      </c>
      <c r="K723" s="620" t="s">
        <v>911</v>
      </c>
      <c r="L723" s="622">
        <v>121.06897891399538</v>
      </c>
      <c r="M723" s="622">
        <v>203</v>
      </c>
      <c r="N723" s="623">
        <v>24577.002719541062</v>
      </c>
    </row>
    <row r="724" spans="1:14" ht="14.4" customHeight="1" x14ac:dyDescent="0.3">
      <c r="A724" s="618" t="s">
        <v>563</v>
      </c>
      <c r="B724" s="619" t="s">
        <v>565</v>
      </c>
      <c r="C724" s="620" t="s">
        <v>583</v>
      </c>
      <c r="D724" s="621" t="s">
        <v>584</v>
      </c>
      <c r="E724" s="620" t="s">
        <v>566</v>
      </c>
      <c r="F724" s="621" t="s">
        <v>567</v>
      </c>
      <c r="G724" s="620" t="s">
        <v>821</v>
      </c>
      <c r="H724" s="620" t="s">
        <v>916</v>
      </c>
      <c r="I724" s="620" t="s">
        <v>917</v>
      </c>
      <c r="J724" s="620" t="s">
        <v>914</v>
      </c>
      <c r="K724" s="620" t="s">
        <v>918</v>
      </c>
      <c r="L724" s="622">
        <v>55.49</v>
      </c>
      <c r="M724" s="622">
        <v>2</v>
      </c>
      <c r="N724" s="623">
        <v>110.98</v>
      </c>
    </row>
    <row r="725" spans="1:14" ht="14.4" customHeight="1" x14ac:dyDescent="0.3">
      <c r="A725" s="618" t="s">
        <v>563</v>
      </c>
      <c r="B725" s="619" t="s">
        <v>565</v>
      </c>
      <c r="C725" s="620" t="s">
        <v>583</v>
      </c>
      <c r="D725" s="621" t="s">
        <v>584</v>
      </c>
      <c r="E725" s="620" t="s">
        <v>566</v>
      </c>
      <c r="F725" s="621" t="s">
        <v>567</v>
      </c>
      <c r="G725" s="620" t="s">
        <v>821</v>
      </c>
      <c r="H725" s="620" t="s">
        <v>923</v>
      </c>
      <c r="I725" s="620" t="s">
        <v>924</v>
      </c>
      <c r="J725" s="620" t="s">
        <v>925</v>
      </c>
      <c r="K725" s="620" t="s">
        <v>926</v>
      </c>
      <c r="L725" s="622">
        <v>49.774836053506604</v>
      </c>
      <c r="M725" s="622">
        <v>4</v>
      </c>
      <c r="N725" s="623">
        <v>199.09934421402642</v>
      </c>
    </row>
    <row r="726" spans="1:14" ht="14.4" customHeight="1" x14ac:dyDescent="0.3">
      <c r="A726" s="618" t="s">
        <v>563</v>
      </c>
      <c r="B726" s="619" t="s">
        <v>565</v>
      </c>
      <c r="C726" s="620" t="s">
        <v>583</v>
      </c>
      <c r="D726" s="621" t="s">
        <v>584</v>
      </c>
      <c r="E726" s="620" t="s">
        <v>566</v>
      </c>
      <c r="F726" s="621" t="s">
        <v>567</v>
      </c>
      <c r="G726" s="620" t="s">
        <v>821</v>
      </c>
      <c r="H726" s="620" t="s">
        <v>927</v>
      </c>
      <c r="I726" s="620" t="s">
        <v>928</v>
      </c>
      <c r="J726" s="620" t="s">
        <v>929</v>
      </c>
      <c r="K726" s="620" t="s">
        <v>930</v>
      </c>
      <c r="L726" s="622">
        <v>37.26</v>
      </c>
      <c r="M726" s="622">
        <v>1</v>
      </c>
      <c r="N726" s="623">
        <v>37.26</v>
      </c>
    </row>
    <row r="727" spans="1:14" ht="14.4" customHeight="1" x14ac:dyDescent="0.3">
      <c r="A727" s="618" t="s">
        <v>563</v>
      </c>
      <c r="B727" s="619" t="s">
        <v>565</v>
      </c>
      <c r="C727" s="620" t="s">
        <v>583</v>
      </c>
      <c r="D727" s="621" t="s">
        <v>584</v>
      </c>
      <c r="E727" s="620" t="s">
        <v>566</v>
      </c>
      <c r="F727" s="621" t="s">
        <v>567</v>
      </c>
      <c r="G727" s="620" t="s">
        <v>821</v>
      </c>
      <c r="H727" s="620" t="s">
        <v>931</v>
      </c>
      <c r="I727" s="620" t="s">
        <v>932</v>
      </c>
      <c r="J727" s="620" t="s">
        <v>933</v>
      </c>
      <c r="K727" s="620" t="s">
        <v>840</v>
      </c>
      <c r="L727" s="622">
        <v>37.949972898876766</v>
      </c>
      <c r="M727" s="622">
        <v>5</v>
      </c>
      <c r="N727" s="623">
        <v>189.74986449438381</v>
      </c>
    </row>
    <row r="728" spans="1:14" ht="14.4" customHeight="1" x14ac:dyDescent="0.3">
      <c r="A728" s="618" t="s">
        <v>563</v>
      </c>
      <c r="B728" s="619" t="s">
        <v>565</v>
      </c>
      <c r="C728" s="620" t="s">
        <v>583</v>
      </c>
      <c r="D728" s="621" t="s">
        <v>584</v>
      </c>
      <c r="E728" s="620" t="s">
        <v>566</v>
      </c>
      <c r="F728" s="621" t="s">
        <v>567</v>
      </c>
      <c r="G728" s="620" t="s">
        <v>821</v>
      </c>
      <c r="H728" s="620" t="s">
        <v>934</v>
      </c>
      <c r="I728" s="620" t="s">
        <v>935</v>
      </c>
      <c r="J728" s="620" t="s">
        <v>936</v>
      </c>
      <c r="K728" s="620" t="s">
        <v>875</v>
      </c>
      <c r="L728" s="622">
        <v>67.51239394713744</v>
      </c>
      <c r="M728" s="622">
        <v>100</v>
      </c>
      <c r="N728" s="623">
        <v>6751.2393947137434</v>
      </c>
    </row>
    <row r="729" spans="1:14" ht="14.4" customHeight="1" x14ac:dyDescent="0.3">
      <c r="A729" s="618" t="s">
        <v>563</v>
      </c>
      <c r="B729" s="619" t="s">
        <v>565</v>
      </c>
      <c r="C729" s="620" t="s">
        <v>583</v>
      </c>
      <c r="D729" s="621" t="s">
        <v>584</v>
      </c>
      <c r="E729" s="620" t="s">
        <v>566</v>
      </c>
      <c r="F729" s="621" t="s">
        <v>567</v>
      </c>
      <c r="G729" s="620" t="s">
        <v>821</v>
      </c>
      <c r="H729" s="620" t="s">
        <v>937</v>
      </c>
      <c r="I729" s="620" t="s">
        <v>938</v>
      </c>
      <c r="J729" s="620" t="s">
        <v>939</v>
      </c>
      <c r="K729" s="620" t="s">
        <v>940</v>
      </c>
      <c r="L729" s="622">
        <v>59.408001888065115</v>
      </c>
      <c r="M729" s="622">
        <v>25</v>
      </c>
      <c r="N729" s="623">
        <v>1485.200047201628</v>
      </c>
    </row>
    <row r="730" spans="1:14" ht="14.4" customHeight="1" x14ac:dyDescent="0.3">
      <c r="A730" s="618" t="s">
        <v>563</v>
      </c>
      <c r="B730" s="619" t="s">
        <v>565</v>
      </c>
      <c r="C730" s="620" t="s">
        <v>583</v>
      </c>
      <c r="D730" s="621" t="s">
        <v>584</v>
      </c>
      <c r="E730" s="620" t="s">
        <v>566</v>
      </c>
      <c r="F730" s="621" t="s">
        <v>567</v>
      </c>
      <c r="G730" s="620" t="s">
        <v>821</v>
      </c>
      <c r="H730" s="620" t="s">
        <v>945</v>
      </c>
      <c r="I730" s="620" t="s">
        <v>946</v>
      </c>
      <c r="J730" s="620" t="s">
        <v>947</v>
      </c>
      <c r="K730" s="620" t="s">
        <v>948</v>
      </c>
      <c r="L730" s="622">
        <v>60.349725071408315</v>
      </c>
      <c r="M730" s="622">
        <v>16</v>
      </c>
      <c r="N730" s="623">
        <v>965.59560114253304</v>
      </c>
    </row>
    <row r="731" spans="1:14" ht="14.4" customHeight="1" x14ac:dyDescent="0.3">
      <c r="A731" s="618" t="s">
        <v>563</v>
      </c>
      <c r="B731" s="619" t="s">
        <v>565</v>
      </c>
      <c r="C731" s="620" t="s">
        <v>583</v>
      </c>
      <c r="D731" s="621" t="s">
        <v>584</v>
      </c>
      <c r="E731" s="620" t="s">
        <v>566</v>
      </c>
      <c r="F731" s="621" t="s">
        <v>567</v>
      </c>
      <c r="G731" s="620" t="s">
        <v>821</v>
      </c>
      <c r="H731" s="620" t="s">
        <v>949</v>
      </c>
      <c r="I731" s="620" t="s">
        <v>950</v>
      </c>
      <c r="J731" s="620" t="s">
        <v>951</v>
      </c>
      <c r="K731" s="620" t="s">
        <v>952</v>
      </c>
      <c r="L731" s="622">
        <v>112.60839138500158</v>
      </c>
      <c r="M731" s="622">
        <v>14</v>
      </c>
      <c r="N731" s="623">
        <v>1576.5174793900221</v>
      </c>
    </row>
    <row r="732" spans="1:14" ht="14.4" customHeight="1" x14ac:dyDescent="0.3">
      <c r="A732" s="618" t="s">
        <v>563</v>
      </c>
      <c r="B732" s="619" t="s">
        <v>565</v>
      </c>
      <c r="C732" s="620" t="s">
        <v>583</v>
      </c>
      <c r="D732" s="621" t="s">
        <v>584</v>
      </c>
      <c r="E732" s="620" t="s">
        <v>566</v>
      </c>
      <c r="F732" s="621" t="s">
        <v>567</v>
      </c>
      <c r="G732" s="620" t="s">
        <v>821</v>
      </c>
      <c r="H732" s="620" t="s">
        <v>957</v>
      </c>
      <c r="I732" s="620" t="s">
        <v>958</v>
      </c>
      <c r="J732" s="620" t="s">
        <v>959</v>
      </c>
      <c r="K732" s="620" t="s">
        <v>960</v>
      </c>
      <c r="L732" s="622">
        <v>44.749218850017193</v>
      </c>
      <c r="M732" s="622">
        <v>13</v>
      </c>
      <c r="N732" s="623">
        <v>581.73984505022349</v>
      </c>
    </row>
    <row r="733" spans="1:14" ht="14.4" customHeight="1" x14ac:dyDescent="0.3">
      <c r="A733" s="618" t="s">
        <v>563</v>
      </c>
      <c r="B733" s="619" t="s">
        <v>565</v>
      </c>
      <c r="C733" s="620" t="s">
        <v>583</v>
      </c>
      <c r="D733" s="621" t="s">
        <v>584</v>
      </c>
      <c r="E733" s="620" t="s">
        <v>566</v>
      </c>
      <c r="F733" s="621" t="s">
        <v>567</v>
      </c>
      <c r="G733" s="620" t="s">
        <v>821</v>
      </c>
      <c r="H733" s="620" t="s">
        <v>961</v>
      </c>
      <c r="I733" s="620" t="s">
        <v>962</v>
      </c>
      <c r="J733" s="620" t="s">
        <v>963</v>
      </c>
      <c r="K733" s="620" t="s">
        <v>964</v>
      </c>
      <c r="L733" s="622">
        <v>64.27</v>
      </c>
      <c r="M733" s="622">
        <v>4</v>
      </c>
      <c r="N733" s="623">
        <v>257.08</v>
      </c>
    </row>
    <row r="734" spans="1:14" ht="14.4" customHeight="1" x14ac:dyDescent="0.3">
      <c r="A734" s="618" t="s">
        <v>563</v>
      </c>
      <c r="B734" s="619" t="s">
        <v>565</v>
      </c>
      <c r="C734" s="620" t="s">
        <v>583</v>
      </c>
      <c r="D734" s="621" t="s">
        <v>584</v>
      </c>
      <c r="E734" s="620" t="s">
        <v>566</v>
      </c>
      <c r="F734" s="621" t="s">
        <v>567</v>
      </c>
      <c r="G734" s="620" t="s">
        <v>821</v>
      </c>
      <c r="H734" s="620" t="s">
        <v>965</v>
      </c>
      <c r="I734" s="620" t="s">
        <v>966</v>
      </c>
      <c r="J734" s="620" t="s">
        <v>967</v>
      </c>
      <c r="K734" s="620" t="s">
        <v>968</v>
      </c>
      <c r="L734" s="622">
        <v>101.10761226451</v>
      </c>
      <c r="M734" s="622">
        <v>9</v>
      </c>
      <c r="N734" s="623">
        <v>909.96851038058992</v>
      </c>
    </row>
    <row r="735" spans="1:14" ht="14.4" customHeight="1" x14ac:dyDescent="0.3">
      <c r="A735" s="618" t="s">
        <v>563</v>
      </c>
      <c r="B735" s="619" t="s">
        <v>565</v>
      </c>
      <c r="C735" s="620" t="s">
        <v>583</v>
      </c>
      <c r="D735" s="621" t="s">
        <v>584</v>
      </c>
      <c r="E735" s="620" t="s">
        <v>566</v>
      </c>
      <c r="F735" s="621" t="s">
        <v>567</v>
      </c>
      <c r="G735" s="620" t="s">
        <v>821</v>
      </c>
      <c r="H735" s="620" t="s">
        <v>969</v>
      </c>
      <c r="I735" s="620" t="s">
        <v>970</v>
      </c>
      <c r="J735" s="620" t="s">
        <v>971</v>
      </c>
      <c r="K735" s="620" t="s">
        <v>972</v>
      </c>
      <c r="L735" s="622">
        <v>263.97889082093781</v>
      </c>
      <c r="M735" s="622">
        <v>74</v>
      </c>
      <c r="N735" s="623">
        <v>19534.437920749398</v>
      </c>
    </row>
    <row r="736" spans="1:14" ht="14.4" customHeight="1" x14ac:dyDescent="0.3">
      <c r="A736" s="618" t="s">
        <v>563</v>
      </c>
      <c r="B736" s="619" t="s">
        <v>565</v>
      </c>
      <c r="C736" s="620" t="s">
        <v>583</v>
      </c>
      <c r="D736" s="621" t="s">
        <v>584</v>
      </c>
      <c r="E736" s="620" t="s">
        <v>566</v>
      </c>
      <c r="F736" s="621" t="s">
        <v>567</v>
      </c>
      <c r="G736" s="620" t="s">
        <v>821</v>
      </c>
      <c r="H736" s="620" t="s">
        <v>973</v>
      </c>
      <c r="I736" s="620" t="s">
        <v>974</v>
      </c>
      <c r="J736" s="620" t="s">
        <v>975</v>
      </c>
      <c r="K736" s="620" t="s">
        <v>976</v>
      </c>
      <c r="L736" s="622">
        <v>151.30090386849679</v>
      </c>
      <c r="M736" s="622">
        <v>9</v>
      </c>
      <c r="N736" s="623">
        <v>1361.7081348164711</v>
      </c>
    </row>
    <row r="737" spans="1:14" ht="14.4" customHeight="1" x14ac:dyDescent="0.3">
      <c r="A737" s="618" t="s">
        <v>563</v>
      </c>
      <c r="B737" s="619" t="s">
        <v>565</v>
      </c>
      <c r="C737" s="620" t="s">
        <v>583</v>
      </c>
      <c r="D737" s="621" t="s">
        <v>584</v>
      </c>
      <c r="E737" s="620" t="s">
        <v>566</v>
      </c>
      <c r="F737" s="621" t="s">
        <v>567</v>
      </c>
      <c r="G737" s="620" t="s">
        <v>821</v>
      </c>
      <c r="H737" s="620" t="s">
        <v>977</v>
      </c>
      <c r="I737" s="620" t="s">
        <v>978</v>
      </c>
      <c r="J737" s="620" t="s">
        <v>979</v>
      </c>
      <c r="K737" s="620" t="s">
        <v>980</v>
      </c>
      <c r="L737" s="622">
        <v>72.8600372371465</v>
      </c>
      <c r="M737" s="622">
        <v>2</v>
      </c>
      <c r="N737" s="623">
        <v>145.720074474293</v>
      </c>
    </row>
    <row r="738" spans="1:14" ht="14.4" customHeight="1" x14ac:dyDescent="0.3">
      <c r="A738" s="618" t="s">
        <v>563</v>
      </c>
      <c r="B738" s="619" t="s">
        <v>565</v>
      </c>
      <c r="C738" s="620" t="s">
        <v>583</v>
      </c>
      <c r="D738" s="621" t="s">
        <v>584</v>
      </c>
      <c r="E738" s="620" t="s">
        <v>566</v>
      </c>
      <c r="F738" s="621" t="s">
        <v>567</v>
      </c>
      <c r="G738" s="620" t="s">
        <v>821</v>
      </c>
      <c r="H738" s="620" t="s">
        <v>981</v>
      </c>
      <c r="I738" s="620" t="s">
        <v>982</v>
      </c>
      <c r="J738" s="620" t="s">
        <v>983</v>
      </c>
      <c r="K738" s="620" t="s">
        <v>984</v>
      </c>
      <c r="L738" s="622">
        <v>599.78</v>
      </c>
      <c r="M738" s="622">
        <v>1</v>
      </c>
      <c r="N738" s="623">
        <v>599.78</v>
      </c>
    </row>
    <row r="739" spans="1:14" ht="14.4" customHeight="1" x14ac:dyDescent="0.3">
      <c r="A739" s="618" t="s">
        <v>563</v>
      </c>
      <c r="B739" s="619" t="s">
        <v>565</v>
      </c>
      <c r="C739" s="620" t="s">
        <v>583</v>
      </c>
      <c r="D739" s="621" t="s">
        <v>584</v>
      </c>
      <c r="E739" s="620" t="s">
        <v>566</v>
      </c>
      <c r="F739" s="621" t="s">
        <v>567</v>
      </c>
      <c r="G739" s="620" t="s">
        <v>821</v>
      </c>
      <c r="H739" s="620" t="s">
        <v>985</v>
      </c>
      <c r="I739" s="620" t="s">
        <v>986</v>
      </c>
      <c r="J739" s="620" t="s">
        <v>987</v>
      </c>
      <c r="K739" s="620" t="s">
        <v>988</v>
      </c>
      <c r="L739" s="622">
        <v>288.66849520807881</v>
      </c>
      <c r="M739" s="622">
        <v>67</v>
      </c>
      <c r="N739" s="623">
        <v>19340.789178941279</v>
      </c>
    </row>
    <row r="740" spans="1:14" ht="14.4" customHeight="1" x14ac:dyDescent="0.3">
      <c r="A740" s="618" t="s">
        <v>563</v>
      </c>
      <c r="B740" s="619" t="s">
        <v>565</v>
      </c>
      <c r="C740" s="620" t="s">
        <v>583</v>
      </c>
      <c r="D740" s="621" t="s">
        <v>584</v>
      </c>
      <c r="E740" s="620" t="s">
        <v>566</v>
      </c>
      <c r="F740" s="621" t="s">
        <v>567</v>
      </c>
      <c r="G740" s="620" t="s">
        <v>821</v>
      </c>
      <c r="H740" s="620" t="s">
        <v>989</v>
      </c>
      <c r="I740" s="620" t="s">
        <v>990</v>
      </c>
      <c r="J740" s="620" t="s">
        <v>991</v>
      </c>
      <c r="K740" s="620" t="s">
        <v>992</v>
      </c>
      <c r="L740" s="622">
        <v>364.11985389845978</v>
      </c>
      <c r="M740" s="622">
        <v>6</v>
      </c>
      <c r="N740" s="623">
        <v>2184.7191233907588</v>
      </c>
    </row>
    <row r="741" spans="1:14" ht="14.4" customHeight="1" x14ac:dyDescent="0.3">
      <c r="A741" s="618" t="s">
        <v>563</v>
      </c>
      <c r="B741" s="619" t="s">
        <v>565</v>
      </c>
      <c r="C741" s="620" t="s">
        <v>583</v>
      </c>
      <c r="D741" s="621" t="s">
        <v>584</v>
      </c>
      <c r="E741" s="620" t="s">
        <v>566</v>
      </c>
      <c r="F741" s="621" t="s">
        <v>567</v>
      </c>
      <c r="G741" s="620" t="s">
        <v>821</v>
      </c>
      <c r="H741" s="620" t="s">
        <v>993</v>
      </c>
      <c r="I741" s="620" t="s">
        <v>994</v>
      </c>
      <c r="J741" s="620" t="s">
        <v>995</v>
      </c>
      <c r="K741" s="620" t="s">
        <v>996</v>
      </c>
      <c r="L741" s="622">
        <v>116.17</v>
      </c>
      <c r="M741" s="622">
        <v>1</v>
      </c>
      <c r="N741" s="623">
        <v>116.17</v>
      </c>
    </row>
    <row r="742" spans="1:14" ht="14.4" customHeight="1" x14ac:dyDescent="0.3">
      <c r="A742" s="618" t="s">
        <v>563</v>
      </c>
      <c r="B742" s="619" t="s">
        <v>565</v>
      </c>
      <c r="C742" s="620" t="s">
        <v>583</v>
      </c>
      <c r="D742" s="621" t="s">
        <v>584</v>
      </c>
      <c r="E742" s="620" t="s">
        <v>566</v>
      </c>
      <c r="F742" s="621" t="s">
        <v>567</v>
      </c>
      <c r="G742" s="620" t="s">
        <v>821</v>
      </c>
      <c r="H742" s="620" t="s">
        <v>1001</v>
      </c>
      <c r="I742" s="620" t="s">
        <v>1002</v>
      </c>
      <c r="J742" s="620" t="s">
        <v>1003</v>
      </c>
      <c r="K742" s="620" t="s">
        <v>1004</v>
      </c>
      <c r="L742" s="622">
        <v>298.98</v>
      </c>
      <c r="M742" s="622">
        <v>1</v>
      </c>
      <c r="N742" s="623">
        <v>298.98</v>
      </c>
    </row>
    <row r="743" spans="1:14" ht="14.4" customHeight="1" x14ac:dyDescent="0.3">
      <c r="A743" s="618" t="s">
        <v>563</v>
      </c>
      <c r="B743" s="619" t="s">
        <v>565</v>
      </c>
      <c r="C743" s="620" t="s">
        <v>583</v>
      </c>
      <c r="D743" s="621" t="s">
        <v>584</v>
      </c>
      <c r="E743" s="620" t="s">
        <v>566</v>
      </c>
      <c r="F743" s="621" t="s">
        <v>567</v>
      </c>
      <c r="G743" s="620" t="s">
        <v>821</v>
      </c>
      <c r="H743" s="620" t="s">
        <v>2877</v>
      </c>
      <c r="I743" s="620" t="s">
        <v>2878</v>
      </c>
      <c r="J743" s="620" t="s">
        <v>2879</v>
      </c>
      <c r="K743" s="620" t="s">
        <v>2880</v>
      </c>
      <c r="L743" s="622">
        <v>166.88470535542774</v>
      </c>
      <c r="M743" s="622">
        <v>4</v>
      </c>
      <c r="N743" s="623">
        <v>667.53882142171096</v>
      </c>
    </row>
    <row r="744" spans="1:14" ht="14.4" customHeight="1" x14ac:dyDescent="0.3">
      <c r="A744" s="618" t="s">
        <v>563</v>
      </c>
      <c r="B744" s="619" t="s">
        <v>565</v>
      </c>
      <c r="C744" s="620" t="s">
        <v>583</v>
      </c>
      <c r="D744" s="621" t="s">
        <v>584</v>
      </c>
      <c r="E744" s="620" t="s">
        <v>566</v>
      </c>
      <c r="F744" s="621" t="s">
        <v>567</v>
      </c>
      <c r="G744" s="620" t="s">
        <v>821</v>
      </c>
      <c r="H744" s="620" t="s">
        <v>2881</v>
      </c>
      <c r="I744" s="620" t="s">
        <v>2882</v>
      </c>
      <c r="J744" s="620" t="s">
        <v>2883</v>
      </c>
      <c r="K744" s="620" t="s">
        <v>2884</v>
      </c>
      <c r="L744" s="622">
        <v>467.44899316768999</v>
      </c>
      <c r="M744" s="622">
        <v>1</v>
      </c>
      <c r="N744" s="623">
        <v>467.44899316768999</v>
      </c>
    </row>
    <row r="745" spans="1:14" ht="14.4" customHeight="1" x14ac:dyDescent="0.3">
      <c r="A745" s="618" t="s">
        <v>563</v>
      </c>
      <c r="B745" s="619" t="s">
        <v>565</v>
      </c>
      <c r="C745" s="620" t="s">
        <v>583</v>
      </c>
      <c r="D745" s="621" t="s">
        <v>584</v>
      </c>
      <c r="E745" s="620" t="s">
        <v>566</v>
      </c>
      <c r="F745" s="621" t="s">
        <v>567</v>
      </c>
      <c r="G745" s="620" t="s">
        <v>821</v>
      </c>
      <c r="H745" s="620" t="s">
        <v>2885</v>
      </c>
      <c r="I745" s="620" t="s">
        <v>2886</v>
      </c>
      <c r="J745" s="620" t="s">
        <v>2887</v>
      </c>
      <c r="K745" s="620" t="s">
        <v>2888</v>
      </c>
      <c r="L745" s="622">
        <v>128.56761546916374</v>
      </c>
      <c r="M745" s="622">
        <v>8</v>
      </c>
      <c r="N745" s="623">
        <v>1028.5409237533099</v>
      </c>
    </row>
    <row r="746" spans="1:14" ht="14.4" customHeight="1" x14ac:dyDescent="0.3">
      <c r="A746" s="618" t="s">
        <v>563</v>
      </c>
      <c r="B746" s="619" t="s">
        <v>565</v>
      </c>
      <c r="C746" s="620" t="s">
        <v>583</v>
      </c>
      <c r="D746" s="621" t="s">
        <v>584</v>
      </c>
      <c r="E746" s="620" t="s">
        <v>566</v>
      </c>
      <c r="F746" s="621" t="s">
        <v>567</v>
      </c>
      <c r="G746" s="620" t="s">
        <v>821</v>
      </c>
      <c r="H746" s="620" t="s">
        <v>1009</v>
      </c>
      <c r="I746" s="620" t="s">
        <v>1010</v>
      </c>
      <c r="J746" s="620" t="s">
        <v>1011</v>
      </c>
      <c r="K746" s="620" t="s">
        <v>1012</v>
      </c>
      <c r="L746" s="622">
        <v>39.69</v>
      </c>
      <c r="M746" s="622">
        <v>2</v>
      </c>
      <c r="N746" s="623">
        <v>79.38</v>
      </c>
    </row>
    <row r="747" spans="1:14" ht="14.4" customHeight="1" x14ac:dyDescent="0.3">
      <c r="A747" s="618" t="s">
        <v>563</v>
      </c>
      <c r="B747" s="619" t="s">
        <v>565</v>
      </c>
      <c r="C747" s="620" t="s">
        <v>583</v>
      </c>
      <c r="D747" s="621" t="s">
        <v>584</v>
      </c>
      <c r="E747" s="620" t="s">
        <v>566</v>
      </c>
      <c r="F747" s="621" t="s">
        <v>567</v>
      </c>
      <c r="G747" s="620" t="s">
        <v>821</v>
      </c>
      <c r="H747" s="620" t="s">
        <v>1021</v>
      </c>
      <c r="I747" s="620" t="s">
        <v>1022</v>
      </c>
      <c r="J747" s="620" t="s">
        <v>1023</v>
      </c>
      <c r="K747" s="620" t="s">
        <v>1024</v>
      </c>
      <c r="L747" s="622">
        <v>104.01283653992596</v>
      </c>
      <c r="M747" s="622">
        <v>31</v>
      </c>
      <c r="N747" s="623">
        <v>3224.3979327377047</v>
      </c>
    </row>
    <row r="748" spans="1:14" ht="14.4" customHeight="1" x14ac:dyDescent="0.3">
      <c r="A748" s="618" t="s">
        <v>563</v>
      </c>
      <c r="B748" s="619" t="s">
        <v>565</v>
      </c>
      <c r="C748" s="620" t="s">
        <v>583</v>
      </c>
      <c r="D748" s="621" t="s">
        <v>584</v>
      </c>
      <c r="E748" s="620" t="s">
        <v>566</v>
      </c>
      <c r="F748" s="621" t="s">
        <v>567</v>
      </c>
      <c r="G748" s="620" t="s">
        <v>821</v>
      </c>
      <c r="H748" s="620" t="s">
        <v>1025</v>
      </c>
      <c r="I748" s="620" t="s">
        <v>1026</v>
      </c>
      <c r="J748" s="620" t="s">
        <v>1027</v>
      </c>
      <c r="K748" s="620" t="s">
        <v>1028</v>
      </c>
      <c r="L748" s="622">
        <v>102.11546329628091</v>
      </c>
      <c r="M748" s="622">
        <v>11</v>
      </c>
      <c r="N748" s="623">
        <v>1123.27009625909</v>
      </c>
    </row>
    <row r="749" spans="1:14" ht="14.4" customHeight="1" x14ac:dyDescent="0.3">
      <c r="A749" s="618" t="s">
        <v>563</v>
      </c>
      <c r="B749" s="619" t="s">
        <v>565</v>
      </c>
      <c r="C749" s="620" t="s">
        <v>583</v>
      </c>
      <c r="D749" s="621" t="s">
        <v>584</v>
      </c>
      <c r="E749" s="620" t="s">
        <v>566</v>
      </c>
      <c r="F749" s="621" t="s">
        <v>567</v>
      </c>
      <c r="G749" s="620" t="s">
        <v>821</v>
      </c>
      <c r="H749" s="620" t="s">
        <v>1029</v>
      </c>
      <c r="I749" s="620" t="s">
        <v>1030</v>
      </c>
      <c r="J749" s="620" t="s">
        <v>1031</v>
      </c>
      <c r="K749" s="620" t="s">
        <v>1032</v>
      </c>
      <c r="L749" s="622">
        <v>411.9400859857875</v>
      </c>
      <c r="M749" s="622">
        <v>2</v>
      </c>
      <c r="N749" s="623">
        <v>823.88017197157501</v>
      </c>
    </row>
    <row r="750" spans="1:14" ht="14.4" customHeight="1" x14ac:dyDescent="0.3">
      <c r="A750" s="618" t="s">
        <v>563</v>
      </c>
      <c r="B750" s="619" t="s">
        <v>565</v>
      </c>
      <c r="C750" s="620" t="s">
        <v>583</v>
      </c>
      <c r="D750" s="621" t="s">
        <v>584</v>
      </c>
      <c r="E750" s="620" t="s">
        <v>566</v>
      </c>
      <c r="F750" s="621" t="s">
        <v>567</v>
      </c>
      <c r="G750" s="620" t="s">
        <v>821</v>
      </c>
      <c r="H750" s="620" t="s">
        <v>1033</v>
      </c>
      <c r="I750" s="620" t="s">
        <v>1033</v>
      </c>
      <c r="J750" s="620" t="s">
        <v>1034</v>
      </c>
      <c r="K750" s="620" t="s">
        <v>1035</v>
      </c>
      <c r="L750" s="622">
        <v>38.138644044109348</v>
      </c>
      <c r="M750" s="622">
        <v>236</v>
      </c>
      <c r="N750" s="623">
        <v>9000.7199944098065</v>
      </c>
    </row>
    <row r="751" spans="1:14" ht="14.4" customHeight="1" x14ac:dyDescent="0.3">
      <c r="A751" s="618" t="s">
        <v>563</v>
      </c>
      <c r="B751" s="619" t="s">
        <v>565</v>
      </c>
      <c r="C751" s="620" t="s">
        <v>583</v>
      </c>
      <c r="D751" s="621" t="s">
        <v>584</v>
      </c>
      <c r="E751" s="620" t="s">
        <v>566</v>
      </c>
      <c r="F751" s="621" t="s">
        <v>567</v>
      </c>
      <c r="G751" s="620" t="s">
        <v>821</v>
      </c>
      <c r="H751" s="620" t="s">
        <v>1036</v>
      </c>
      <c r="I751" s="620" t="s">
        <v>1037</v>
      </c>
      <c r="J751" s="620" t="s">
        <v>1038</v>
      </c>
      <c r="K751" s="620" t="s">
        <v>1039</v>
      </c>
      <c r="L751" s="622">
        <v>90.561941490665205</v>
      </c>
      <c r="M751" s="622">
        <v>1</v>
      </c>
      <c r="N751" s="623">
        <v>90.561941490665205</v>
      </c>
    </row>
    <row r="752" spans="1:14" ht="14.4" customHeight="1" x14ac:dyDescent="0.3">
      <c r="A752" s="618" t="s">
        <v>563</v>
      </c>
      <c r="B752" s="619" t="s">
        <v>565</v>
      </c>
      <c r="C752" s="620" t="s">
        <v>583</v>
      </c>
      <c r="D752" s="621" t="s">
        <v>584</v>
      </c>
      <c r="E752" s="620" t="s">
        <v>566</v>
      </c>
      <c r="F752" s="621" t="s">
        <v>567</v>
      </c>
      <c r="G752" s="620" t="s">
        <v>821</v>
      </c>
      <c r="H752" s="620" t="s">
        <v>1040</v>
      </c>
      <c r="I752" s="620" t="s">
        <v>1041</v>
      </c>
      <c r="J752" s="620" t="s">
        <v>1038</v>
      </c>
      <c r="K752" s="620" t="s">
        <v>1042</v>
      </c>
      <c r="L752" s="622">
        <v>284.9451181317105</v>
      </c>
      <c r="M752" s="622">
        <v>70</v>
      </c>
      <c r="N752" s="623">
        <v>19946.158269219733</v>
      </c>
    </row>
    <row r="753" spans="1:14" ht="14.4" customHeight="1" x14ac:dyDescent="0.3">
      <c r="A753" s="618" t="s">
        <v>563</v>
      </c>
      <c r="B753" s="619" t="s">
        <v>565</v>
      </c>
      <c r="C753" s="620" t="s">
        <v>583</v>
      </c>
      <c r="D753" s="621" t="s">
        <v>584</v>
      </c>
      <c r="E753" s="620" t="s">
        <v>566</v>
      </c>
      <c r="F753" s="621" t="s">
        <v>567</v>
      </c>
      <c r="G753" s="620" t="s">
        <v>821</v>
      </c>
      <c r="H753" s="620" t="s">
        <v>2889</v>
      </c>
      <c r="I753" s="620" t="s">
        <v>2890</v>
      </c>
      <c r="J753" s="620" t="s">
        <v>2891</v>
      </c>
      <c r="K753" s="620" t="s">
        <v>2892</v>
      </c>
      <c r="L753" s="622">
        <v>362.29</v>
      </c>
      <c r="M753" s="622">
        <v>1</v>
      </c>
      <c r="N753" s="623">
        <v>362.29</v>
      </c>
    </row>
    <row r="754" spans="1:14" ht="14.4" customHeight="1" x14ac:dyDescent="0.3">
      <c r="A754" s="618" t="s">
        <v>563</v>
      </c>
      <c r="B754" s="619" t="s">
        <v>565</v>
      </c>
      <c r="C754" s="620" t="s">
        <v>583</v>
      </c>
      <c r="D754" s="621" t="s">
        <v>584</v>
      </c>
      <c r="E754" s="620" t="s">
        <v>566</v>
      </c>
      <c r="F754" s="621" t="s">
        <v>567</v>
      </c>
      <c r="G754" s="620" t="s">
        <v>821</v>
      </c>
      <c r="H754" s="620" t="s">
        <v>1051</v>
      </c>
      <c r="I754" s="620" t="s">
        <v>1052</v>
      </c>
      <c r="J754" s="620" t="s">
        <v>933</v>
      </c>
      <c r="K754" s="620" t="s">
        <v>1053</v>
      </c>
      <c r="L754" s="622">
        <v>165.59</v>
      </c>
      <c r="M754" s="622">
        <v>4</v>
      </c>
      <c r="N754" s="623">
        <v>662.36</v>
      </c>
    </row>
    <row r="755" spans="1:14" ht="14.4" customHeight="1" x14ac:dyDescent="0.3">
      <c r="A755" s="618" t="s">
        <v>563</v>
      </c>
      <c r="B755" s="619" t="s">
        <v>565</v>
      </c>
      <c r="C755" s="620" t="s">
        <v>583</v>
      </c>
      <c r="D755" s="621" t="s">
        <v>584</v>
      </c>
      <c r="E755" s="620" t="s">
        <v>566</v>
      </c>
      <c r="F755" s="621" t="s">
        <v>567</v>
      </c>
      <c r="G755" s="620" t="s">
        <v>821</v>
      </c>
      <c r="H755" s="620" t="s">
        <v>2893</v>
      </c>
      <c r="I755" s="620" t="s">
        <v>2893</v>
      </c>
      <c r="J755" s="620" t="s">
        <v>2894</v>
      </c>
      <c r="K755" s="620" t="s">
        <v>2895</v>
      </c>
      <c r="L755" s="622">
        <v>606.43127612713567</v>
      </c>
      <c r="M755" s="622">
        <v>4.2</v>
      </c>
      <c r="N755" s="623">
        <v>2547.01135973397</v>
      </c>
    </row>
    <row r="756" spans="1:14" ht="14.4" customHeight="1" x14ac:dyDescent="0.3">
      <c r="A756" s="618" t="s">
        <v>563</v>
      </c>
      <c r="B756" s="619" t="s">
        <v>565</v>
      </c>
      <c r="C756" s="620" t="s">
        <v>583</v>
      </c>
      <c r="D756" s="621" t="s">
        <v>584</v>
      </c>
      <c r="E756" s="620" t="s">
        <v>566</v>
      </c>
      <c r="F756" s="621" t="s">
        <v>567</v>
      </c>
      <c r="G756" s="620" t="s">
        <v>821</v>
      </c>
      <c r="H756" s="620" t="s">
        <v>1054</v>
      </c>
      <c r="I756" s="620" t="s">
        <v>1055</v>
      </c>
      <c r="J756" s="620" t="s">
        <v>1056</v>
      </c>
      <c r="K756" s="620" t="s">
        <v>1057</v>
      </c>
      <c r="L756" s="622">
        <v>77.441526520676845</v>
      </c>
      <c r="M756" s="622">
        <v>6</v>
      </c>
      <c r="N756" s="623">
        <v>464.6491591240611</v>
      </c>
    </row>
    <row r="757" spans="1:14" ht="14.4" customHeight="1" x14ac:dyDescent="0.3">
      <c r="A757" s="618" t="s">
        <v>563</v>
      </c>
      <c r="B757" s="619" t="s">
        <v>565</v>
      </c>
      <c r="C757" s="620" t="s">
        <v>583</v>
      </c>
      <c r="D757" s="621" t="s">
        <v>584</v>
      </c>
      <c r="E757" s="620" t="s">
        <v>566</v>
      </c>
      <c r="F757" s="621" t="s">
        <v>567</v>
      </c>
      <c r="G757" s="620" t="s">
        <v>821</v>
      </c>
      <c r="H757" s="620" t="s">
        <v>1062</v>
      </c>
      <c r="I757" s="620" t="s">
        <v>1063</v>
      </c>
      <c r="J757" s="620" t="s">
        <v>1064</v>
      </c>
      <c r="K757" s="620" t="s">
        <v>1065</v>
      </c>
      <c r="L757" s="622">
        <v>141.70546536429509</v>
      </c>
      <c r="M757" s="622">
        <v>11</v>
      </c>
      <c r="N757" s="623">
        <v>1558.760119007246</v>
      </c>
    </row>
    <row r="758" spans="1:14" ht="14.4" customHeight="1" x14ac:dyDescent="0.3">
      <c r="A758" s="618" t="s">
        <v>563</v>
      </c>
      <c r="B758" s="619" t="s">
        <v>565</v>
      </c>
      <c r="C758" s="620" t="s">
        <v>583</v>
      </c>
      <c r="D758" s="621" t="s">
        <v>584</v>
      </c>
      <c r="E758" s="620" t="s">
        <v>566</v>
      </c>
      <c r="F758" s="621" t="s">
        <v>567</v>
      </c>
      <c r="G758" s="620" t="s">
        <v>821</v>
      </c>
      <c r="H758" s="620" t="s">
        <v>2896</v>
      </c>
      <c r="I758" s="620" t="s">
        <v>2897</v>
      </c>
      <c r="J758" s="620" t="s">
        <v>2898</v>
      </c>
      <c r="K758" s="620" t="s">
        <v>2899</v>
      </c>
      <c r="L758" s="622">
        <v>118.730066967404</v>
      </c>
      <c r="M758" s="622">
        <v>1</v>
      </c>
      <c r="N758" s="623">
        <v>118.730066967404</v>
      </c>
    </row>
    <row r="759" spans="1:14" ht="14.4" customHeight="1" x14ac:dyDescent="0.3">
      <c r="A759" s="618" t="s">
        <v>563</v>
      </c>
      <c r="B759" s="619" t="s">
        <v>565</v>
      </c>
      <c r="C759" s="620" t="s">
        <v>583</v>
      </c>
      <c r="D759" s="621" t="s">
        <v>584</v>
      </c>
      <c r="E759" s="620" t="s">
        <v>566</v>
      </c>
      <c r="F759" s="621" t="s">
        <v>567</v>
      </c>
      <c r="G759" s="620" t="s">
        <v>821</v>
      </c>
      <c r="H759" s="620" t="s">
        <v>1066</v>
      </c>
      <c r="I759" s="620" t="s">
        <v>1067</v>
      </c>
      <c r="J759" s="620" t="s">
        <v>1068</v>
      </c>
      <c r="K759" s="620" t="s">
        <v>1035</v>
      </c>
      <c r="L759" s="622">
        <v>34.033835604604803</v>
      </c>
      <c r="M759" s="622">
        <v>104</v>
      </c>
      <c r="N759" s="623">
        <v>3539.5189028788996</v>
      </c>
    </row>
    <row r="760" spans="1:14" ht="14.4" customHeight="1" x14ac:dyDescent="0.3">
      <c r="A760" s="618" t="s">
        <v>563</v>
      </c>
      <c r="B760" s="619" t="s">
        <v>565</v>
      </c>
      <c r="C760" s="620" t="s">
        <v>583</v>
      </c>
      <c r="D760" s="621" t="s">
        <v>584</v>
      </c>
      <c r="E760" s="620" t="s">
        <v>566</v>
      </c>
      <c r="F760" s="621" t="s">
        <v>567</v>
      </c>
      <c r="G760" s="620" t="s">
        <v>821</v>
      </c>
      <c r="H760" s="620" t="s">
        <v>1073</v>
      </c>
      <c r="I760" s="620" t="s">
        <v>1074</v>
      </c>
      <c r="J760" s="620" t="s">
        <v>1075</v>
      </c>
      <c r="K760" s="620" t="s">
        <v>1076</v>
      </c>
      <c r="L760" s="622">
        <v>85.796666666666667</v>
      </c>
      <c r="M760" s="622">
        <v>3</v>
      </c>
      <c r="N760" s="623">
        <v>257.39</v>
      </c>
    </row>
    <row r="761" spans="1:14" ht="14.4" customHeight="1" x14ac:dyDescent="0.3">
      <c r="A761" s="618" t="s">
        <v>563</v>
      </c>
      <c r="B761" s="619" t="s">
        <v>565</v>
      </c>
      <c r="C761" s="620" t="s">
        <v>583</v>
      </c>
      <c r="D761" s="621" t="s">
        <v>584</v>
      </c>
      <c r="E761" s="620" t="s">
        <v>566</v>
      </c>
      <c r="F761" s="621" t="s">
        <v>567</v>
      </c>
      <c r="G761" s="620" t="s">
        <v>821</v>
      </c>
      <c r="H761" s="620" t="s">
        <v>1081</v>
      </c>
      <c r="I761" s="620" t="s">
        <v>1082</v>
      </c>
      <c r="J761" s="620" t="s">
        <v>1083</v>
      </c>
      <c r="K761" s="620" t="s">
        <v>1084</v>
      </c>
      <c r="L761" s="622">
        <v>44.505586388134368</v>
      </c>
      <c r="M761" s="622">
        <v>9</v>
      </c>
      <c r="N761" s="623">
        <v>400.55027749320931</v>
      </c>
    </row>
    <row r="762" spans="1:14" ht="14.4" customHeight="1" x14ac:dyDescent="0.3">
      <c r="A762" s="618" t="s">
        <v>563</v>
      </c>
      <c r="B762" s="619" t="s">
        <v>565</v>
      </c>
      <c r="C762" s="620" t="s">
        <v>583</v>
      </c>
      <c r="D762" s="621" t="s">
        <v>584</v>
      </c>
      <c r="E762" s="620" t="s">
        <v>566</v>
      </c>
      <c r="F762" s="621" t="s">
        <v>567</v>
      </c>
      <c r="G762" s="620" t="s">
        <v>821</v>
      </c>
      <c r="H762" s="620" t="s">
        <v>1093</v>
      </c>
      <c r="I762" s="620" t="s">
        <v>1094</v>
      </c>
      <c r="J762" s="620" t="s">
        <v>1095</v>
      </c>
      <c r="K762" s="620" t="s">
        <v>1096</v>
      </c>
      <c r="L762" s="622">
        <v>340.35084692060155</v>
      </c>
      <c r="M762" s="622">
        <v>11</v>
      </c>
      <c r="N762" s="623">
        <v>3743.8593161266172</v>
      </c>
    </row>
    <row r="763" spans="1:14" ht="14.4" customHeight="1" x14ac:dyDescent="0.3">
      <c r="A763" s="618" t="s">
        <v>563</v>
      </c>
      <c r="B763" s="619" t="s">
        <v>565</v>
      </c>
      <c r="C763" s="620" t="s">
        <v>583</v>
      </c>
      <c r="D763" s="621" t="s">
        <v>584</v>
      </c>
      <c r="E763" s="620" t="s">
        <v>566</v>
      </c>
      <c r="F763" s="621" t="s">
        <v>567</v>
      </c>
      <c r="G763" s="620" t="s">
        <v>821</v>
      </c>
      <c r="H763" s="620" t="s">
        <v>1097</v>
      </c>
      <c r="I763" s="620" t="s">
        <v>1098</v>
      </c>
      <c r="J763" s="620" t="s">
        <v>1099</v>
      </c>
      <c r="K763" s="620" t="s">
        <v>1096</v>
      </c>
      <c r="L763" s="622">
        <v>340.02200000000005</v>
      </c>
      <c r="M763" s="622">
        <v>5</v>
      </c>
      <c r="N763" s="623">
        <v>1700.1100000000001</v>
      </c>
    </row>
    <row r="764" spans="1:14" ht="14.4" customHeight="1" x14ac:dyDescent="0.3">
      <c r="A764" s="618" t="s">
        <v>563</v>
      </c>
      <c r="B764" s="619" t="s">
        <v>565</v>
      </c>
      <c r="C764" s="620" t="s">
        <v>583</v>
      </c>
      <c r="D764" s="621" t="s">
        <v>584</v>
      </c>
      <c r="E764" s="620" t="s">
        <v>566</v>
      </c>
      <c r="F764" s="621" t="s">
        <v>567</v>
      </c>
      <c r="G764" s="620" t="s">
        <v>821</v>
      </c>
      <c r="H764" s="620" t="s">
        <v>2900</v>
      </c>
      <c r="I764" s="620" t="s">
        <v>2901</v>
      </c>
      <c r="J764" s="620" t="s">
        <v>2902</v>
      </c>
      <c r="K764" s="620" t="s">
        <v>2903</v>
      </c>
      <c r="L764" s="622">
        <v>130.74</v>
      </c>
      <c r="M764" s="622">
        <v>1</v>
      </c>
      <c r="N764" s="623">
        <v>130.74</v>
      </c>
    </row>
    <row r="765" spans="1:14" ht="14.4" customHeight="1" x14ac:dyDescent="0.3">
      <c r="A765" s="618" t="s">
        <v>563</v>
      </c>
      <c r="B765" s="619" t="s">
        <v>565</v>
      </c>
      <c r="C765" s="620" t="s">
        <v>583</v>
      </c>
      <c r="D765" s="621" t="s">
        <v>584</v>
      </c>
      <c r="E765" s="620" t="s">
        <v>566</v>
      </c>
      <c r="F765" s="621" t="s">
        <v>567</v>
      </c>
      <c r="G765" s="620" t="s">
        <v>821</v>
      </c>
      <c r="H765" s="620" t="s">
        <v>1100</v>
      </c>
      <c r="I765" s="620" t="s">
        <v>1101</v>
      </c>
      <c r="J765" s="620" t="s">
        <v>1102</v>
      </c>
      <c r="K765" s="620" t="s">
        <v>1103</v>
      </c>
      <c r="L765" s="622">
        <v>76.92</v>
      </c>
      <c r="M765" s="622">
        <v>4</v>
      </c>
      <c r="N765" s="623">
        <v>307.68</v>
      </c>
    </row>
    <row r="766" spans="1:14" ht="14.4" customHeight="1" x14ac:dyDescent="0.3">
      <c r="A766" s="618" t="s">
        <v>563</v>
      </c>
      <c r="B766" s="619" t="s">
        <v>565</v>
      </c>
      <c r="C766" s="620" t="s">
        <v>583</v>
      </c>
      <c r="D766" s="621" t="s">
        <v>584</v>
      </c>
      <c r="E766" s="620" t="s">
        <v>566</v>
      </c>
      <c r="F766" s="621" t="s">
        <v>567</v>
      </c>
      <c r="G766" s="620" t="s">
        <v>821</v>
      </c>
      <c r="H766" s="620" t="s">
        <v>1108</v>
      </c>
      <c r="I766" s="620" t="s">
        <v>1109</v>
      </c>
      <c r="J766" s="620" t="s">
        <v>1110</v>
      </c>
      <c r="K766" s="620" t="s">
        <v>1111</v>
      </c>
      <c r="L766" s="622">
        <v>21.549819634112001</v>
      </c>
      <c r="M766" s="622">
        <v>2</v>
      </c>
      <c r="N766" s="623">
        <v>43.099639268224003</v>
      </c>
    </row>
    <row r="767" spans="1:14" ht="14.4" customHeight="1" x14ac:dyDescent="0.3">
      <c r="A767" s="618" t="s">
        <v>563</v>
      </c>
      <c r="B767" s="619" t="s">
        <v>565</v>
      </c>
      <c r="C767" s="620" t="s">
        <v>583</v>
      </c>
      <c r="D767" s="621" t="s">
        <v>584</v>
      </c>
      <c r="E767" s="620" t="s">
        <v>566</v>
      </c>
      <c r="F767" s="621" t="s">
        <v>567</v>
      </c>
      <c r="G767" s="620" t="s">
        <v>821</v>
      </c>
      <c r="H767" s="620" t="s">
        <v>1112</v>
      </c>
      <c r="I767" s="620" t="s">
        <v>1113</v>
      </c>
      <c r="J767" s="620" t="s">
        <v>1114</v>
      </c>
      <c r="K767" s="620" t="s">
        <v>1115</v>
      </c>
      <c r="L767" s="622">
        <v>70.301249999999996</v>
      </c>
      <c r="M767" s="622">
        <v>8</v>
      </c>
      <c r="N767" s="623">
        <v>562.41</v>
      </c>
    </row>
    <row r="768" spans="1:14" ht="14.4" customHeight="1" x14ac:dyDescent="0.3">
      <c r="A768" s="618" t="s">
        <v>563</v>
      </c>
      <c r="B768" s="619" t="s">
        <v>565</v>
      </c>
      <c r="C768" s="620" t="s">
        <v>583</v>
      </c>
      <c r="D768" s="621" t="s">
        <v>584</v>
      </c>
      <c r="E768" s="620" t="s">
        <v>566</v>
      </c>
      <c r="F768" s="621" t="s">
        <v>567</v>
      </c>
      <c r="G768" s="620" t="s">
        <v>821</v>
      </c>
      <c r="H768" s="620" t="s">
        <v>1116</v>
      </c>
      <c r="I768" s="620" t="s">
        <v>1117</v>
      </c>
      <c r="J768" s="620" t="s">
        <v>1118</v>
      </c>
      <c r="K768" s="620" t="s">
        <v>1119</v>
      </c>
      <c r="L768" s="622">
        <v>67.130000653653553</v>
      </c>
      <c r="M768" s="622">
        <v>2</v>
      </c>
      <c r="N768" s="623">
        <v>134.26000130730711</v>
      </c>
    </row>
    <row r="769" spans="1:14" ht="14.4" customHeight="1" x14ac:dyDescent="0.3">
      <c r="A769" s="618" t="s">
        <v>563</v>
      </c>
      <c r="B769" s="619" t="s">
        <v>565</v>
      </c>
      <c r="C769" s="620" t="s">
        <v>583</v>
      </c>
      <c r="D769" s="621" t="s">
        <v>584</v>
      </c>
      <c r="E769" s="620" t="s">
        <v>566</v>
      </c>
      <c r="F769" s="621" t="s">
        <v>567</v>
      </c>
      <c r="G769" s="620" t="s">
        <v>821</v>
      </c>
      <c r="H769" s="620" t="s">
        <v>2904</v>
      </c>
      <c r="I769" s="620" t="s">
        <v>2905</v>
      </c>
      <c r="J769" s="620" t="s">
        <v>2906</v>
      </c>
      <c r="K769" s="620" t="s">
        <v>2907</v>
      </c>
      <c r="L769" s="622">
        <v>192.54452227940766</v>
      </c>
      <c r="M769" s="622">
        <v>9</v>
      </c>
      <c r="N769" s="623">
        <v>1732.9007005146689</v>
      </c>
    </row>
    <row r="770" spans="1:14" ht="14.4" customHeight="1" x14ac:dyDescent="0.3">
      <c r="A770" s="618" t="s">
        <v>563</v>
      </c>
      <c r="B770" s="619" t="s">
        <v>565</v>
      </c>
      <c r="C770" s="620" t="s">
        <v>583</v>
      </c>
      <c r="D770" s="621" t="s">
        <v>584</v>
      </c>
      <c r="E770" s="620" t="s">
        <v>566</v>
      </c>
      <c r="F770" s="621" t="s">
        <v>567</v>
      </c>
      <c r="G770" s="620" t="s">
        <v>821</v>
      </c>
      <c r="H770" s="620" t="s">
        <v>1120</v>
      </c>
      <c r="I770" s="620" t="s">
        <v>1121</v>
      </c>
      <c r="J770" s="620" t="s">
        <v>1122</v>
      </c>
      <c r="K770" s="620" t="s">
        <v>1123</v>
      </c>
      <c r="L770" s="622">
        <v>46.029909836652074</v>
      </c>
      <c r="M770" s="622">
        <v>115</v>
      </c>
      <c r="N770" s="623">
        <v>5293.4396312149884</v>
      </c>
    </row>
    <row r="771" spans="1:14" ht="14.4" customHeight="1" x14ac:dyDescent="0.3">
      <c r="A771" s="618" t="s">
        <v>563</v>
      </c>
      <c r="B771" s="619" t="s">
        <v>565</v>
      </c>
      <c r="C771" s="620" t="s">
        <v>583</v>
      </c>
      <c r="D771" s="621" t="s">
        <v>584</v>
      </c>
      <c r="E771" s="620" t="s">
        <v>566</v>
      </c>
      <c r="F771" s="621" t="s">
        <v>567</v>
      </c>
      <c r="G771" s="620" t="s">
        <v>821</v>
      </c>
      <c r="H771" s="620" t="s">
        <v>1124</v>
      </c>
      <c r="I771" s="620" t="s">
        <v>1125</v>
      </c>
      <c r="J771" s="620" t="s">
        <v>1126</v>
      </c>
      <c r="K771" s="620" t="s">
        <v>1127</v>
      </c>
      <c r="L771" s="622">
        <v>66.518150866796674</v>
      </c>
      <c r="M771" s="622">
        <v>23</v>
      </c>
      <c r="N771" s="623">
        <v>1529.9174699363234</v>
      </c>
    </row>
    <row r="772" spans="1:14" ht="14.4" customHeight="1" x14ac:dyDescent="0.3">
      <c r="A772" s="618" t="s">
        <v>563</v>
      </c>
      <c r="B772" s="619" t="s">
        <v>565</v>
      </c>
      <c r="C772" s="620" t="s">
        <v>583</v>
      </c>
      <c r="D772" s="621" t="s">
        <v>584</v>
      </c>
      <c r="E772" s="620" t="s">
        <v>566</v>
      </c>
      <c r="F772" s="621" t="s">
        <v>567</v>
      </c>
      <c r="G772" s="620" t="s">
        <v>821</v>
      </c>
      <c r="H772" s="620" t="s">
        <v>1128</v>
      </c>
      <c r="I772" s="620" t="s">
        <v>1129</v>
      </c>
      <c r="J772" s="620" t="s">
        <v>1130</v>
      </c>
      <c r="K772" s="620" t="s">
        <v>1131</v>
      </c>
      <c r="L772" s="622">
        <v>39.282727272727271</v>
      </c>
      <c r="M772" s="622">
        <v>11</v>
      </c>
      <c r="N772" s="623">
        <v>432.11</v>
      </c>
    </row>
    <row r="773" spans="1:14" ht="14.4" customHeight="1" x14ac:dyDescent="0.3">
      <c r="A773" s="618" t="s">
        <v>563</v>
      </c>
      <c r="B773" s="619" t="s">
        <v>565</v>
      </c>
      <c r="C773" s="620" t="s">
        <v>583</v>
      </c>
      <c r="D773" s="621" t="s">
        <v>584</v>
      </c>
      <c r="E773" s="620" t="s">
        <v>566</v>
      </c>
      <c r="F773" s="621" t="s">
        <v>567</v>
      </c>
      <c r="G773" s="620" t="s">
        <v>821</v>
      </c>
      <c r="H773" s="620" t="s">
        <v>2908</v>
      </c>
      <c r="I773" s="620" t="s">
        <v>2909</v>
      </c>
      <c r="J773" s="620" t="s">
        <v>2910</v>
      </c>
      <c r="K773" s="620" t="s">
        <v>2911</v>
      </c>
      <c r="L773" s="622">
        <v>87.06</v>
      </c>
      <c r="M773" s="622">
        <v>4</v>
      </c>
      <c r="N773" s="623">
        <v>348.24</v>
      </c>
    </row>
    <row r="774" spans="1:14" ht="14.4" customHeight="1" x14ac:dyDescent="0.3">
      <c r="A774" s="618" t="s">
        <v>563</v>
      </c>
      <c r="B774" s="619" t="s">
        <v>565</v>
      </c>
      <c r="C774" s="620" t="s">
        <v>583</v>
      </c>
      <c r="D774" s="621" t="s">
        <v>584</v>
      </c>
      <c r="E774" s="620" t="s">
        <v>566</v>
      </c>
      <c r="F774" s="621" t="s">
        <v>567</v>
      </c>
      <c r="G774" s="620" t="s">
        <v>821</v>
      </c>
      <c r="H774" s="620" t="s">
        <v>2912</v>
      </c>
      <c r="I774" s="620" t="s">
        <v>2913</v>
      </c>
      <c r="J774" s="620" t="s">
        <v>2914</v>
      </c>
      <c r="K774" s="620" t="s">
        <v>2915</v>
      </c>
      <c r="L774" s="622">
        <v>353.24</v>
      </c>
      <c r="M774" s="622">
        <v>1</v>
      </c>
      <c r="N774" s="623">
        <v>353.24</v>
      </c>
    </row>
    <row r="775" spans="1:14" ht="14.4" customHeight="1" x14ac:dyDescent="0.3">
      <c r="A775" s="618" t="s">
        <v>563</v>
      </c>
      <c r="B775" s="619" t="s">
        <v>565</v>
      </c>
      <c r="C775" s="620" t="s">
        <v>583</v>
      </c>
      <c r="D775" s="621" t="s">
        <v>584</v>
      </c>
      <c r="E775" s="620" t="s">
        <v>566</v>
      </c>
      <c r="F775" s="621" t="s">
        <v>567</v>
      </c>
      <c r="G775" s="620" t="s">
        <v>821</v>
      </c>
      <c r="H775" s="620" t="s">
        <v>1132</v>
      </c>
      <c r="I775" s="620" t="s">
        <v>1133</v>
      </c>
      <c r="J775" s="620" t="s">
        <v>947</v>
      </c>
      <c r="K775" s="620" t="s">
        <v>1134</v>
      </c>
      <c r="L775" s="622">
        <v>22.718465533742673</v>
      </c>
      <c r="M775" s="622">
        <v>90</v>
      </c>
      <c r="N775" s="623">
        <v>2044.6618980368407</v>
      </c>
    </row>
    <row r="776" spans="1:14" ht="14.4" customHeight="1" x14ac:dyDescent="0.3">
      <c r="A776" s="618" t="s">
        <v>563</v>
      </c>
      <c r="B776" s="619" t="s">
        <v>565</v>
      </c>
      <c r="C776" s="620" t="s">
        <v>583</v>
      </c>
      <c r="D776" s="621" t="s">
        <v>584</v>
      </c>
      <c r="E776" s="620" t="s">
        <v>566</v>
      </c>
      <c r="F776" s="621" t="s">
        <v>567</v>
      </c>
      <c r="G776" s="620" t="s">
        <v>821</v>
      </c>
      <c r="H776" s="620" t="s">
        <v>1135</v>
      </c>
      <c r="I776" s="620" t="s">
        <v>1136</v>
      </c>
      <c r="J776" s="620" t="s">
        <v>1137</v>
      </c>
      <c r="K776" s="620"/>
      <c r="L776" s="622">
        <v>101.44305851708302</v>
      </c>
      <c r="M776" s="622">
        <v>9</v>
      </c>
      <c r="N776" s="623">
        <v>912.98752665374718</v>
      </c>
    </row>
    <row r="777" spans="1:14" ht="14.4" customHeight="1" x14ac:dyDescent="0.3">
      <c r="A777" s="618" t="s">
        <v>563</v>
      </c>
      <c r="B777" s="619" t="s">
        <v>565</v>
      </c>
      <c r="C777" s="620" t="s">
        <v>583</v>
      </c>
      <c r="D777" s="621" t="s">
        <v>584</v>
      </c>
      <c r="E777" s="620" t="s">
        <v>566</v>
      </c>
      <c r="F777" s="621" t="s">
        <v>567</v>
      </c>
      <c r="G777" s="620" t="s">
        <v>821</v>
      </c>
      <c r="H777" s="620" t="s">
        <v>1142</v>
      </c>
      <c r="I777" s="620" t="s">
        <v>1143</v>
      </c>
      <c r="J777" s="620" t="s">
        <v>1144</v>
      </c>
      <c r="K777" s="620" t="s">
        <v>1145</v>
      </c>
      <c r="L777" s="622">
        <v>98.398183583131697</v>
      </c>
      <c r="M777" s="622">
        <v>6</v>
      </c>
      <c r="N777" s="623">
        <v>590.38910149879018</v>
      </c>
    </row>
    <row r="778" spans="1:14" ht="14.4" customHeight="1" x14ac:dyDescent="0.3">
      <c r="A778" s="618" t="s">
        <v>563</v>
      </c>
      <c r="B778" s="619" t="s">
        <v>565</v>
      </c>
      <c r="C778" s="620" t="s">
        <v>583</v>
      </c>
      <c r="D778" s="621" t="s">
        <v>584</v>
      </c>
      <c r="E778" s="620" t="s">
        <v>566</v>
      </c>
      <c r="F778" s="621" t="s">
        <v>567</v>
      </c>
      <c r="G778" s="620" t="s">
        <v>821</v>
      </c>
      <c r="H778" s="620" t="s">
        <v>1154</v>
      </c>
      <c r="I778" s="620" t="s">
        <v>1155</v>
      </c>
      <c r="J778" s="620" t="s">
        <v>1156</v>
      </c>
      <c r="K778" s="620" t="s">
        <v>1157</v>
      </c>
      <c r="L778" s="622">
        <v>57.144982356061668</v>
      </c>
      <c r="M778" s="622">
        <v>12</v>
      </c>
      <c r="N778" s="623">
        <v>685.73978827274004</v>
      </c>
    </row>
    <row r="779" spans="1:14" ht="14.4" customHeight="1" x14ac:dyDescent="0.3">
      <c r="A779" s="618" t="s">
        <v>563</v>
      </c>
      <c r="B779" s="619" t="s">
        <v>565</v>
      </c>
      <c r="C779" s="620" t="s">
        <v>583</v>
      </c>
      <c r="D779" s="621" t="s">
        <v>584</v>
      </c>
      <c r="E779" s="620" t="s">
        <v>566</v>
      </c>
      <c r="F779" s="621" t="s">
        <v>567</v>
      </c>
      <c r="G779" s="620" t="s">
        <v>821</v>
      </c>
      <c r="H779" s="620" t="s">
        <v>1158</v>
      </c>
      <c r="I779" s="620" t="s">
        <v>1159</v>
      </c>
      <c r="J779" s="620" t="s">
        <v>1160</v>
      </c>
      <c r="K779" s="620" t="s">
        <v>1161</v>
      </c>
      <c r="L779" s="622">
        <v>60.645120662893376</v>
      </c>
      <c r="M779" s="622">
        <v>43</v>
      </c>
      <c r="N779" s="623">
        <v>2607.7401885044151</v>
      </c>
    </row>
    <row r="780" spans="1:14" ht="14.4" customHeight="1" x14ac:dyDescent="0.3">
      <c r="A780" s="618" t="s">
        <v>563</v>
      </c>
      <c r="B780" s="619" t="s">
        <v>565</v>
      </c>
      <c r="C780" s="620" t="s">
        <v>583</v>
      </c>
      <c r="D780" s="621" t="s">
        <v>584</v>
      </c>
      <c r="E780" s="620" t="s">
        <v>566</v>
      </c>
      <c r="F780" s="621" t="s">
        <v>567</v>
      </c>
      <c r="G780" s="620" t="s">
        <v>821</v>
      </c>
      <c r="H780" s="620" t="s">
        <v>2916</v>
      </c>
      <c r="I780" s="620" t="s">
        <v>2917</v>
      </c>
      <c r="J780" s="620" t="s">
        <v>1164</v>
      </c>
      <c r="K780" s="620" t="s">
        <v>2918</v>
      </c>
      <c r="L780" s="622">
        <v>101.503125</v>
      </c>
      <c r="M780" s="622">
        <v>16</v>
      </c>
      <c r="N780" s="623">
        <v>1624.05</v>
      </c>
    </row>
    <row r="781" spans="1:14" ht="14.4" customHeight="1" x14ac:dyDescent="0.3">
      <c r="A781" s="618" t="s">
        <v>563</v>
      </c>
      <c r="B781" s="619" t="s">
        <v>565</v>
      </c>
      <c r="C781" s="620" t="s">
        <v>583</v>
      </c>
      <c r="D781" s="621" t="s">
        <v>584</v>
      </c>
      <c r="E781" s="620" t="s">
        <v>566</v>
      </c>
      <c r="F781" s="621" t="s">
        <v>567</v>
      </c>
      <c r="G781" s="620" t="s">
        <v>821</v>
      </c>
      <c r="H781" s="620" t="s">
        <v>1162</v>
      </c>
      <c r="I781" s="620" t="s">
        <v>1163</v>
      </c>
      <c r="J781" s="620" t="s">
        <v>1164</v>
      </c>
      <c r="K781" s="620" t="s">
        <v>1165</v>
      </c>
      <c r="L781" s="622">
        <v>152.950620935339</v>
      </c>
      <c r="M781" s="622">
        <v>19</v>
      </c>
      <c r="N781" s="623">
        <v>2906.061797771441</v>
      </c>
    </row>
    <row r="782" spans="1:14" ht="14.4" customHeight="1" x14ac:dyDescent="0.3">
      <c r="A782" s="618" t="s">
        <v>563</v>
      </c>
      <c r="B782" s="619" t="s">
        <v>565</v>
      </c>
      <c r="C782" s="620" t="s">
        <v>583</v>
      </c>
      <c r="D782" s="621" t="s">
        <v>584</v>
      </c>
      <c r="E782" s="620" t="s">
        <v>566</v>
      </c>
      <c r="F782" s="621" t="s">
        <v>567</v>
      </c>
      <c r="G782" s="620" t="s">
        <v>821</v>
      </c>
      <c r="H782" s="620" t="s">
        <v>1166</v>
      </c>
      <c r="I782" s="620" t="s">
        <v>1167</v>
      </c>
      <c r="J782" s="620" t="s">
        <v>1168</v>
      </c>
      <c r="K782" s="620" t="s">
        <v>1169</v>
      </c>
      <c r="L782" s="622">
        <v>1111.57</v>
      </c>
      <c r="M782" s="622">
        <v>1</v>
      </c>
      <c r="N782" s="623">
        <v>1111.57</v>
      </c>
    </row>
    <row r="783" spans="1:14" ht="14.4" customHeight="1" x14ac:dyDescent="0.3">
      <c r="A783" s="618" t="s">
        <v>563</v>
      </c>
      <c r="B783" s="619" t="s">
        <v>565</v>
      </c>
      <c r="C783" s="620" t="s">
        <v>583</v>
      </c>
      <c r="D783" s="621" t="s">
        <v>584</v>
      </c>
      <c r="E783" s="620" t="s">
        <v>566</v>
      </c>
      <c r="F783" s="621" t="s">
        <v>567</v>
      </c>
      <c r="G783" s="620" t="s">
        <v>821</v>
      </c>
      <c r="H783" s="620" t="s">
        <v>1170</v>
      </c>
      <c r="I783" s="620" t="s">
        <v>1171</v>
      </c>
      <c r="J783" s="620" t="s">
        <v>1172</v>
      </c>
      <c r="K783" s="620" t="s">
        <v>1173</v>
      </c>
      <c r="L783" s="622">
        <v>68.034314745381224</v>
      </c>
      <c r="M783" s="622">
        <v>28</v>
      </c>
      <c r="N783" s="623">
        <v>1904.9608128706743</v>
      </c>
    </row>
    <row r="784" spans="1:14" ht="14.4" customHeight="1" x14ac:dyDescent="0.3">
      <c r="A784" s="618" t="s">
        <v>563</v>
      </c>
      <c r="B784" s="619" t="s">
        <v>565</v>
      </c>
      <c r="C784" s="620" t="s">
        <v>583</v>
      </c>
      <c r="D784" s="621" t="s">
        <v>584</v>
      </c>
      <c r="E784" s="620" t="s">
        <v>566</v>
      </c>
      <c r="F784" s="621" t="s">
        <v>567</v>
      </c>
      <c r="G784" s="620" t="s">
        <v>821</v>
      </c>
      <c r="H784" s="620" t="s">
        <v>1174</v>
      </c>
      <c r="I784" s="620" t="s">
        <v>1175</v>
      </c>
      <c r="J784" s="620" t="s">
        <v>1176</v>
      </c>
      <c r="K784" s="620" t="s">
        <v>1177</v>
      </c>
      <c r="L784" s="622">
        <v>100.12</v>
      </c>
      <c r="M784" s="622">
        <v>1</v>
      </c>
      <c r="N784" s="623">
        <v>100.12</v>
      </c>
    </row>
    <row r="785" spans="1:14" ht="14.4" customHeight="1" x14ac:dyDescent="0.3">
      <c r="A785" s="618" t="s">
        <v>563</v>
      </c>
      <c r="B785" s="619" t="s">
        <v>565</v>
      </c>
      <c r="C785" s="620" t="s">
        <v>583</v>
      </c>
      <c r="D785" s="621" t="s">
        <v>584</v>
      </c>
      <c r="E785" s="620" t="s">
        <v>566</v>
      </c>
      <c r="F785" s="621" t="s">
        <v>567</v>
      </c>
      <c r="G785" s="620" t="s">
        <v>821</v>
      </c>
      <c r="H785" s="620" t="s">
        <v>1178</v>
      </c>
      <c r="I785" s="620" t="s">
        <v>1179</v>
      </c>
      <c r="J785" s="620" t="s">
        <v>1180</v>
      </c>
      <c r="K785" s="620" t="s">
        <v>1181</v>
      </c>
      <c r="L785" s="622">
        <v>134.29524369393164</v>
      </c>
      <c r="M785" s="622">
        <v>8</v>
      </c>
      <c r="N785" s="623">
        <v>1074.3619495514531</v>
      </c>
    </row>
    <row r="786" spans="1:14" ht="14.4" customHeight="1" x14ac:dyDescent="0.3">
      <c r="A786" s="618" t="s">
        <v>563</v>
      </c>
      <c r="B786" s="619" t="s">
        <v>565</v>
      </c>
      <c r="C786" s="620" t="s">
        <v>583</v>
      </c>
      <c r="D786" s="621" t="s">
        <v>584</v>
      </c>
      <c r="E786" s="620" t="s">
        <v>566</v>
      </c>
      <c r="F786" s="621" t="s">
        <v>567</v>
      </c>
      <c r="G786" s="620" t="s">
        <v>821</v>
      </c>
      <c r="H786" s="620" t="s">
        <v>1182</v>
      </c>
      <c r="I786" s="620" t="s">
        <v>1183</v>
      </c>
      <c r="J786" s="620" t="s">
        <v>1184</v>
      </c>
      <c r="K786" s="620" t="s">
        <v>1185</v>
      </c>
      <c r="L786" s="622">
        <v>83.823357110707605</v>
      </c>
      <c r="M786" s="622">
        <v>12</v>
      </c>
      <c r="N786" s="623">
        <v>1005.8802853284913</v>
      </c>
    </row>
    <row r="787" spans="1:14" ht="14.4" customHeight="1" x14ac:dyDescent="0.3">
      <c r="A787" s="618" t="s">
        <v>563</v>
      </c>
      <c r="B787" s="619" t="s">
        <v>565</v>
      </c>
      <c r="C787" s="620" t="s">
        <v>583</v>
      </c>
      <c r="D787" s="621" t="s">
        <v>584</v>
      </c>
      <c r="E787" s="620" t="s">
        <v>566</v>
      </c>
      <c r="F787" s="621" t="s">
        <v>567</v>
      </c>
      <c r="G787" s="620" t="s">
        <v>821</v>
      </c>
      <c r="H787" s="620" t="s">
        <v>1186</v>
      </c>
      <c r="I787" s="620" t="s">
        <v>1187</v>
      </c>
      <c r="J787" s="620" t="s">
        <v>1188</v>
      </c>
      <c r="K787" s="620" t="s">
        <v>1189</v>
      </c>
      <c r="L787" s="622">
        <v>182.04499999999999</v>
      </c>
      <c r="M787" s="622">
        <v>6</v>
      </c>
      <c r="N787" s="623">
        <v>1092.27</v>
      </c>
    </row>
    <row r="788" spans="1:14" ht="14.4" customHeight="1" x14ac:dyDescent="0.3">
      <c r="A788" s="618" t="s">
        <v>563</v>
      </c>
      <c r="B788" s="619" t="s">
        <v>565</v>
      </c>
      <c r="C788" s="620" t="s">
        <v>583</v>
      </c>
      <c r="D788" s="621" t="s">
        <v>584</v>
      </c>
      <c r="E788" s="620" t="s">
        <v>566</v>
      </c>
      <c r="F788" s="621" t="s">
        <v>567</v>
      </c>
      <c r="G788" s="620" t="s">
        <v>821</v>
      </c>
      <c r="H788" s="620" t="s">
        <v>2919</v>
      </c>
      <c r="I788" s="620" t="s">
        <v>2920</v>
      </c>
      <c r="J788" s="620" t="s">
        <v>1516</v>
      </c>
      <c r="K788" s="620" t="s">
        <v>2921</v>
      </c>
      <c r="L788" s="622">
        <v>221.92341736267599</v>
      </c>
      <c r="M788" s="622">
        <v>3</v>
      </c>
      <c r="N788" s="623">
        <v>665.77025208802797</v>
      </c>
    </row>
    <row r="789" spans="1:14" ht="14.4" customHeight="1" x14ac:dyDescent="0.3">
      <c r="A789" s="618" t="s">
        <v>563</v>
      </c>
      <c r="B789" s="619" t="s">
        <v>565</v>
      </c>
      <c r="C789" s="620" t="s">
        <v>583</v>
      </c>
      <c r="D789" s="621" t="s">
        <v>584</v>
      </c>
      <c r="E789" s="620" t="s">
        <v>566</v>
      </c>
      <c r="F789" s="621" t="s">
        <v>567</v>
      </c>
      <c r="G789" s="620" t="s">
        <v>821</v>
      </c>
      <c r="H789" s="620" t="s">
        <v>1190</v>
      </c>
      <c r="I789" s="620" t="s">
        <v>1191</v>
      </c>
      <c r="J789" s="620" t="s">
        <v>1192</v>
      </c>
      <c r="K789" s="620" t="s">
        <v>1193</v>
      </c>
      <c r="L789" s="622">
        <v>118.78396727235588</v>
      </c>
      <c r="M789" s="622">
        <v>53</v>
      </c>
      <c r="N789" s="623">
        <v>6295.550265434862</v>
      </c>
    </row>
    <row r="790" spans="1:14" ht="14.4" customHeight="1" x14ac:dyDescent="0.3">
      <c r="A790" s="618" t="s">
        <v>563</v>
      </c>
      <c r="B790" s="619" t="s">
        <v>565</v>
      </c>
      <c r="C790" s="620" t="s">
        <v>583</v>
      </c>
      <c r="D790" s="621" t="s">
        <v>584</v>
      </c>
      <c r="E790" s="620" t="s">
        <v>566</v>
      </c>
      <c r="F790" s="621" t="s">
        <v>567</v>
      </c>
      <c r="G790" s="620" t="s">
        <v>821</v>
      </c>
      <c r="H790" s="620" t="s">
        <v>2922</v>
      </c>
      <c r="I790" s="620" t="s">
        <v>2922</v>
      </c>
      <c r="J790" s="620" t="s">
        <v>2923</v>
      </c>
      <c r="K790" s="620" t="s">
        <v>641</v>
      </c>
      <c r="L790" s="622">
        <v>100.540745664159</v>
      </c>
      <c r="M790" s="622">
        <v>4</v>
      </c>
      <c r="N790" s="623">
        <v>402.16298265663602</v>
      </c>
    </row>
    <row r="791" spans="1:14" ht="14.4" customHeight="1" x14ac:dyDescent="0.3">
      <c r="A791" s="618" t="s">
        <v>563</v>
      </c>
      <c r="B791" s="619" t="s">
        <v>565</v>
      </c>
      <c r="C791" s="620" t="s">
        <v>583</v>
      </c>
      <c r="D791" s="621" t="s">
        <v>584</v>
      </c>
      <c r="E791" s="620" t="s">
        <v>566</v>
      </c>
      <c r="F791" s="621" t="s">
        <v>567</v>
      </c>
      <c r="G791" s="620" t="s">
        <v>821</v>
      </c>
      <c r="H791" s="620" t="s">
        <v>1194</v>
      </c>
      <c r="I791" s="620" t="s">
        <v>1195</v>
      </c>
      <c r="J791" s="620" t="s">
        <v>1196</v>
      </c>
      <c r="K791" s="620" t="s">
        <v>1197</v>
      </c>
      <c r="L791" s="622">
        <v>75.730122549994775</v>
      </c>
      <c r="M791" s="622">
        <v>5</v>
      </c>
      <c r="N791" s="623">
        <v>378.6506127499739</v>
      </c>
    </row>
    <row r="792" spans="1:14" ht="14.4" customHeight="1" x14ac:dyDescent="0.3">
      <c r="A792" s="618" t="s">
        <v>563</v>
      </c>
      <c r="B792" s="619" t="s">
        <v>565</v>
      </c>
      <c r="C792" s="620" t="s">
        <v>583</v>
      </c>
      <c r="D792" s="621" t="s">
        <v>584</v>
      </c>
      <c r="E792" s="620" t="s">
        <v>566</v>
      </c>
      <c r="F792" s="621" t="s">
        <v>567</v>
      </c>
      <c r="G792" s="620" t="s">
        <v>821</v>
      </c>
      <c r="H792" s="620" t="s">
        <v>2924</v>
      </c>
      <c r="I792" s="620" t="s">
        <v>2925</v>
      </c>
      <c r="J792" s="620" t="s">
        <v>2926</v>
      </c>
      <c r="K792" s="620" t="s">
        <v>2927</v>
      </c>
      <c r="L792" s="622">
        <v>100.50976044835799</v>
      </c>
      <c r="M792" s="622">
        <v>1</v>
      </c>
      <c r="N792" s="623">
        <v>100.50976044835799</v>
      </c>
    </row>
    <row r="793" spans="1:14" ht="14.4" customHeight="1" x14ac:dyDescent="0.3">
      <c r="A793" s="618" t="s">
        <v>563</v>
      </c>
      <c r="B793" s="619" t="s">
        <v>565</v>
      </c>
      <c r="C793" s="620" t="s">
        <v>583</v>
      </c>
      <c r="D793" s="621" t="s">
        <v>584</v>
      </c>
      <c r="E793" s="620" t="s">
        <v>566</v>
      </c>
      <c r="F793" s="621" t="s">
        <v>567</v>
      </c>
      <c r="G793" s="620" t="s">
        <v>821</v>
      </c>
      <c r="H793" s="620" t="s">
        <v>2928</v>
      </c>
      <c r="I793" s="620" t="s">
        <v>2929</v>
      </c>
      <c r="J793" s="620" t="s">
        <v>2930</v>
      </c>
      <c r="K793" s="620" t="s">
        <v>2931</v>
      </c>
      <c r="L793" s="622">
        <v>91.77</v>
      </c>
      <c r="M793" s="622">
        <v>1</v>
      </c>
      <c r="N793" s="623">
        <v>91.77</v>
      </c>
    </row>
    <row r="794" spans="1:14" ht="14.4" customHeight="1" x14ac:dyDescent="0.3">
      <c r="A794" s="618" t="s">
        <v>563</v>
      </c>
      <c r="B794" s="619" t="s">
        <v>565</v>
      </c>
      <c r="C794" s="620" t="s">
        <v>583</v>
      </c>
      <c r="D794" s="621" t="s">
        <v>584</v>
      </c>
      <c r="E794" s="620" t="s">
        <v>566</v>
      </c>
      <c r="F794" s="621" t="s">
        <v>567</v>
      </c>
      <c r="G794" s="620" t="s">
        <v>821</v>
      </c>
      <c r="H794" s="620" t="s">
        <v>1206</v>
      </c>
      <c r="I794" s="620" t="s">
        <v>1207</v>
      </c>
      <c r="J794" s="620" t="s">
        <v>1208</v>
      </c>
      <c r="K794" s="620" t="s">
        <v>1209</v>
      </c>
      <c r="L794" s="622">
        <v>108.12713135315879</v>
      </c>
      <c r="M794" s="622">
        <v>14</v>
      </c>
      <c r="N794" s="623">
        <v>1513.779838944223</v>
      </c>
    </row>
    <row r="795" spans="1:14" ht="14.4" customHeight="1" x14ac:dyDescent="0.3">
      <c r="A795" s="618" t="s">
        <v>563</v>
      </c>
      <c r="B795" s="619" t="s">
        <v>565</v>
      </c>
      <c r="C795" s="620" t="s">
        <v>583</v>
      </c>
      <c r="D795" s="621" t="s">
        <v>584</v>
      </c>
      <c r="E795" s="620" t="s">
        <v>566</v>
      </c>
      <c r="F795" s="621" t="s">
        <v>567</v>
      </c>
      <c r="G795" s="620" t="s">
        <v>821</v>
      </c>
      <c r="H795" s="620" t="s">
        <v>1210</v>
      </c>
      <c r="I795" s="620" t="s">
        <v>1211</v>
      </c>
      <c r="J795" s="620" t="s">
        <v>1212</v>
      </c>
      <c r="K795" s="620" t="s">
        <v>1213</v>
      </c>
      <c r="L795" s="622">
        <v>129.84992396312751</v>
      </c>
      <c r="M795" s="622">
        <v>2</v>
      </c>
      <c r="N795" s="623">
        <v>259.69984792625502</v>
      </c>
    </row>
    <row r="796" spans="1:14" ht="14.4" customHeight="1" x14ac:dyDescent="0.3">
      <c r="A796" s="618" t="s">
        <v>563</v>
      </c>
      <c r="B796" s="619" t="s">
        <v>565</v>
      </c>
      <c r="C796" s="620" t="s">
        <v>583</v>
      </c>
      <c r="D796" s="621" t="s">
        <v>584</v>
      </c>
      <c r="E796" s="620" t="s">
        <v>566</v>
      </c>
      <c r="F796" s="621" t="s">
        <v>567</v>
      </c>
      <c r="G796" s="620" t="s">
        <v>821</v>
      </c>
      <c r="H796" s="620" t="s">
        <v>1214</v>
      </c>
      <c r="I796" s="620" t="s">
        <v>1215</v>
      </c>
      <c r="J796" s="620" t="s">
        <v>1216</v>
      </c>
      <c r="K796" s="620" t="s">
        <v>1217</v>
      </c>
      <c r="L796" s="622">
        <v>22.333324134668999</v>
      </c>
      <c r="M796" s="622">
        <v>6</v>
      </c>
      <c r="N796" s="623">
        <v>133.99994480801399</v>
      </c>
    </row>
    <row r="797" spans="1:14" ht="14.4" customHeight="1" x14ac:dyDescent="0.3">
      <c r="A797" s="618" t="s">
        <v>563</v>
      </c>
      <c r="B797" s="619" t="s">
        <v>565</v>
      </c>
      <c r="C797" s="620" t="s">
        <v>583</v>
      </c>
      <c r="D797" s="621" t="s">
        <v>584</v>
      </c>
      <c r="E797" s="620" t="s">
        <v>566</v>
      </c>
      <c r="F797" s="621" t="s">
        <v>567</v>
      </c>
      <c r="G797" s="620" t="s">
        <v>821</v>
      </c>
      <c r="H797" s="620" t="s">
        <v>2932</v>
      </c>
      <c r="I797" s="620" t="s">
        <v>2933</v>
      </c>
      <c r="J797" s="620" t="s">
        <v>2934</v>
      </c>
      <c r="K797" s="620" t="s">
        <v>2935</v>
      </c>
      <c r="L797" s="622">
        <v>373.83</v>
      </c>
      <c r="M797" s="622">
        <v>1</v>
      </c>
      <c r="N797" s="623">
        <v>373.83</v>
      </c>
    </row>
    <row r="798" spans="1:14" ht="14.4" customHeight="1" x14ac:dyDescent="0.3">
      <c r="A798" s="618" t="s">
        <v>563</v>
      </c>
      <c r="B798" s="619" t="s">
        <v>565</v>
      </c>
      <c r="C798" s="620" t="s">
        <v>583</v>
      </c>
      <c r="D798" s="621" t="s">
        <v>584</v>
      </c>
      <c r="E798" s="620" t="s">
        <v>566</v>
      </c>
      <c r="F798" s="621" t="s">
        <v>567</v>
      </c>
      <c r="G798" s="620" t="s">
        <v>821</v>
      </c>
      <c r="H798" s="620" t="s">
        <v>1218</v>
      </c>
      <c r="I798" s="620" t="s">
        <v>1219</v>
      </c>
      <c r="J798" s="620" t="s">
        <v>1220</v>
      </c>
      <c r="K798" s="620" t="s">
        <v>1221</v>
      </c>
      <c r="L798" s="622">
        <v>63.39917415338185</v>
      </c>
      <c r="M798" s="622">
        <v>280</v>
      </c>
      <c r="N798" s="623">
        <v>17751.768762946918</v>
      </c>
    </row>
    <row r="799" spans="1:14" ht="14.4" customHeight="1" x14ac:dyDescent="0.3">
      <c r="A799" s="618" t="s">
        <v>563</v>
      </c>
      <c r="B799" s="619" t="s">
        <v>565</v>
      </c>
      <c r="C799" s="620" t="s">
        <v>583</v>
      </c>
      <c r="D799" s="621" t="s">
        <v>584</v>
      </c>
      <c r="E799" s="620" t="s">
        <v>566</v>
      </c>
      <c r="F799" s="621" t="s">
        <v>567</v>
      </c>
      <c r="G799" s="620" t="s">
        <v>821</v>
      </c>
      <c r="H799" s="620" t="s">
        <v>2936</v>
      </c>
      <c r="I799" s="620" t="s">
        <v>2936</v>
      </c>
      <c r="J799" s="620" t="s">
        <v>2937</v>
      </c>
      <c r="K799" s="620" t="s">
        <v>657</v>
      </c>
      <c r="L799" s="622">
        <v>154.50012711214433</v>
      </c>
      <c r="M799" s="622">
        <v>3</v>
      </c>
      <c r="N799" s="623">
        <v>463.50038133643301</v>
      </c>
    </row>
    <row r="800" spans="1:14" ht="14.4" customHeight="1" x14ac:dyDescent="0.3">
      <c r="A800" s="618" t="s">
        <v>563</v>
      </c>
      <c r="B800" s="619" t="s">
        <v>565</v>
      </c>
      <c r="C800" s="620" t="s">
        <v>583</v>
      </c>
      <c r="D800" s="621" t="s">
        <v>584</v>
      </c>
      <c r="E800" s="620" t="s">
        <v>566</v>
      </c>
      <c r="F800" s="621" t="s">
        <v>567</v>
      </c>
      <c r="G800" s="620" t="s">
        <v>821</v>
      </c>
      <c r="H800" s="620" t="s">
        <v>1224</v>
      </c>
      <c r="I800" s="620" t="s">
        <v>1225</v>
      </c>
      <c r="J800" s="620" t="s">
        <v>1226</v>
      </c>
      <c r="K800" s="620" t="s">
        <v>1227</v>
      </c>
      <c r="L800" s="622">
        <v>143.53684286086258</v>
      </c>
      <c r="M800" s="622">
        <v>10</v>
      </c>
      <c r="N800" s="623">
        <v>1435.3684286086259</v>
      </c>
    </row>
    <row r="801" spans="1:14" ht="14.4" customHeight="1" x14ac:dyDescent="0.3">
      <c r="A801" s="618" t="s">
        <v>563</v>
      </c>
      <c r="B801" s="619" t="s">
        <v>565</v>
      </c>
      <c r="C801" s="620" t="s">
        <v>583</v>
      </c>
      <c r="D801" s="621" t="s">
        <v>584</v>
      </c>
      <c r="E801" s="620" t="s">
        <v>566</v>
      </c>
      <c r="F801" s="621" t="s">
        <v>567</v>
      </c>
      <c r="G801" s="620" t="s">
        <v>821</v>
      </c>
      <c r="H801" s="620" t="s">
        <v>2938</v>
      </c>
      <c r="I801" s="620" t="s">
        <v>2939</v>
      </c>
      <c r="J801" s="620" t="s">
        <v>2940</v>
      </c>
      <c r="K801" s="620" t="s">
        <v>2941</v>
      </c>
      <c r="L801" s="622">
        <v>105.81</v>
      </c>
      <c r="M801" s="622">
        <v>2</v>
      </c>
      <c r="N801" s="623">
        <v>211.62</v>
      </c>
    </row>
    <row r="802" spans="1:14" ht="14.4" customHeight="1" x14ac:dyDescent="0.3">
      <c r="A802" s="618" t="s">
        <v>563</v>
      </c>
      <c r="B802" s="619" t="s">
        <v>565</v>
      </c>
      <c r="C802" s="620" t="s">
        <v>583</v>
      </c>
      <c r="D802" s="621" t="s">
        <v>584</v>
      </c>
      <c r="E802" s="620" t="s">
        <v>566</v>
      </c>
      <c r="F802" s="621" t="s">
        <v>567</v>
      </c>
      <c r="G802" s="620" t="s">
        <v>821</v>
      </c>
      <c r="H802" s="620" t="s">
        <v>1228</v>
      </c>
      <c r="I802" s="620" t="s">
        <v>1229</v>
      </c>
      <c r="J802" s="620" t="s">
        <v>1230</v>
      </c>
      <c r="K802" s="620" t="s">
        <v>1231</v>
      </c>
      <c r="L802" s="622">
        <v>73.59</v>
      </c>
      <c r="M802" s="622">
        <v>2</v>
      </c>
      <c r="N802" s="623">
        <v>147.18</v>
      </c>
    </row>
    <row r="803" spans="1:14" ht="14.4" customHeight="1" x14ac:dyDescent="0.3">
      <c r="A803" s="618" t="s">
        <v>563</v>
      </c>
      <c r="B803" s="619" t="s">
        <v>565</v>
      </c>
      <c r="C803" s="620" t="s">
        <v>583</v>
      </c>
      <c r="D803" s="621" t="s">
        <v>584</v>
      </c>
      <c r="E803" s="620" t="s">
        <v>566</v>
      </c>
      <c r="F803" s="621" t="s">
        <v>567</v>
      </c>
      <c r="G803" s="620" t="s">
        <v>821</v>
      </c>
      <c r="H803" s="620" t="s">
        <v>1232</v>
      </c>
      <c r="I803" s="620" t="s">
        <v>1233</v>
      </c>
      <c r="J803" s="620" t="s">
        <v>1234</v>
      </c>
      <c r="K803" s="620" t="s">
        <v>1235</v>
      </c>
      <c r="L803" s="622">
        <v>42.037450980392151</v>
      </c>
      <c r="M803" s="622">
        <v>459</v>
      </c>
      <c r="N803" s="623">
        <v>19295.189999999999</v>
      </c>
    </row>
    <row r="804" spans="1:14" ht="14.4" customHeight="1" x14ac:dyDescent="0.3">
      <c r="A804" s="618" t="s">
        <v>563</v>
      </c>
      <c r="B804" s="619" t="s">
        <v>565</v>
      </c>
      <c r="C804" s="620" t="s">
        <v>583</v>
      </c>
      <c r="D804" s="621" t="s">
        <v>584</v>
      </c>
      <c r="E804" s="620" t="s">
        <v>566</v>
      </c>
      <c r="F804" s="621" t="s">
        <v>567</v>
      </c>
      <c r="G804" s="620" t="s">
        <v>821</v>
      </c>
      <c r="H804" s="620" t="s">
        <v>1236</v>
      </c>
      <c r="I804" s="620" t="s">
        <v>1237</v>
      </c>
      <c r="J804" s="620" t="s">
        <v>1238</v>
      </c>
      <c r="K804" s="620" t="s">
        <v>1239</v>
      </c>
      <c r="L804" s="622">
        <v>118.36161465766388</v>
      </c>
      <c r="M804" s="622">
        <v>8</v>
      </c>
      <c r="N804" s="623">
        <v>946.89291726131103</v>
      </c>
    </row>
    <row r="805" spans="1:14" ht="14.4" customHeight="1" x14ac:dyDescent="0.3">
      <c r="A805" s="618" t="s">
        <v>563</v>
      </c>
      <c r="B805" s="619" t="s">
        <v>565</v>
      </c>
      <c r="C805" s="620" t="s">
        <v>583</v>
      </c>
      <c r="D805" s="621" t="s">
        <v>584</v>
      </c>
      <c r="E805" s="620" t="s">
        <v>566</v>
      </c>
      <c r="F805" s="621" t="s">
        <v>567</v>
      </c>
      <c r="G805" s="620" t="s">
        <v>821</v>
      </c>
      <c r="H805" s="620" t="s">
        <v>1240</v>
      </c>
      <c r="I805" s="620" t="s">
        <v>1241</v>
      </c>
      <c r="J805" s="620" t="s">
        <v>1242</v>
      </c>
      <c r="K805" s="620" t="s">
        <v>1243</v>
      </c>
      <c r="L805" s="622">
        <v>120.02414132970607</v>
      </c>
      <c r="M805" s="622">
        <v>43</v>
      </c>
      <c r="N805" s="623">
        <v>5161.0380771773607</v>
      </c>
    </row>
    <row r="806" spans="1:14" ht="14.4" customHeight="1" x14ac:dyDescent="0.3">
      <c r="A806" s="618" t="s">
        <v>563</v>
      </c>
      <c r="B806" s="619" t="s">
        <v>565</v>
      </c>
      <c r="C806" s="620" t="s">
        <v>583</v>
      </c>
      <c r="D806" s="621" t="s">
        <v>584</v>
      </c>
      <c r="E806" s="620" t="s">
        <v>566</v>
      </c>
      <c r="F806" s="621" t="s">
        <v>567</v>
      </c>
      <c r="G806" s="620" t="s">
        <v>821</v>
      </c>
      <c r="H806" s="620" t="s">
        <v>1244</v>
      </c>
      <c r="I806" s="620" t="s">
        <v>1245</v>
      </c>
      <c r="J806" s="620" t="s">
        <v>1242</v>
      </c>
      <c r="K806" s="620" t="s">
        <v>1246</v>
      </c>
      <c r="L806" s="622">
        <v>136.04818629839403</v>
      </c>
      <c r="M806" s="622">
        <v>53</v>
      </c>
      <c r="N806" s="623">
        <v>7210.5538738148834</v>
      </c>
    </row>
    <row r="807" spans="1:14" ht="14.4" customHeight="1" x14ac:dyDescent="0.3">
      <c r="A807" s="618" t="s">
        <v>563</v>
      </c>
      <c r="B807" s="619" t="s">
        <v>565</v>
      </c>
      <c r="C807" s="620" t="s">
        <v>583</v>
      </c>
      <c r="D807" s="621" t="s">
        <v>584</v>
      </c>
      <c r="E807" s="620" t="s">
        <v>566</v>
      </c>
      <c r="F807" s="621" t="s">
        <v>567</v>
      </c>
      <c r="G807" s="620" t="s">
        <v>821</v>
      </c>
      <c r="H807" s="620" t="s">
        <v>1247</v>
      </c>
      <c r="I807" s="620" t="s">
        <v>1248</v>
      </c>
      <c r="J807" s="620" t="s">
        <v>1249</v>
      </c>
      <c r="K807" s="620" t="s">
        <v>1250</v>
      </c>
      <c r="L807" s="622">
        <v>81.459869745691577</v>
      </c>
      <c r="M807" s="622">
        <v>10</v>
      </c>
      <c r="N807" s="623">
        <v>814.59869745691572</v>
      </c>
    </row>
    <row r="808" spans="1:14" ht="14.4" customHeight="1" x14ac:dyDescent="0.3">
      <c r="A808" s="618" t="s">
        <v>563</v>
      </c>
      <c r="B808" s="619" t="s">
        <v>565</v>
      </c>
      <c r="C808" s="620" t="s">
        <v>583</v>
      </c>
      <c r="D808" s="621" t="s">
        <v>584</v>
      </c>
      <c r="E808" s="620" t="s">
        <v>566</v>
      </c>
      <c r="F808" s="621" t="s">
        <v>567</v>
      </c>
      <c r="G808" s="620" t="s">
        <v>821</v>
      </c>
      <c r="H808" s="620" t="s">
        <v>1251</v>
      </c>
      <c r="I808" s="620" t="s">
        <v>1252</v>
      </c>
      <c r="J808" s="620" t="s">
        <v>1253</v>
      </c>
      <c r="K808" s="620" t="s">
        <v>1254</v>
      </c>
      <c r="L808" s="622">
        <v>72.817336931579305</v>
      </c>
      <c r="M808" s="622">
        <v>50</v>
      </c>
      <c r="N808" s="623">
        <v>3640.8668465789651</v>
      </c>
    </row>
    <row r="809" spans="1:14" ht="14.4" customHeight="1" x14ac:dyDescent="0.3">
      <c r="A809" s="618" t="s">
        <v>563</v>
      </c>
      <c r="B809" s="619" t="s">
        <v>565</v>
      </c>
      <c r="C809" s="620" t="s">
        <v>583</v>
      </c>
      <c r="D809" s="621" t="s">
        <v>584</v>
      </c>
      <c r="E809" s="620" t="s">
        <v>566</v>
      </c>
      <c r="F809" s="621" t="s">
        <v>567</v>
      </c>
      <c r="G809" s="620" t="s">
        <v>821</v>
      </c>
      <c r="H809" s="620" t="s">
        <v>1259</v>
      </c>
      <c r="I809" s="620" t="s">
        <v>1260</v>
      </c>
      <c r="J809" s="620" t="s">
        <v>959</v>
      </c>
      <c r="K809" s="620" t="s">
        <v>1261</v>
      </c>
      <c r="L809" s="622">
        <v>46.840760839848492</v>
      </c>
      <c r="M809" s="622">
        <v>256</v>
      </c>
      <c r="N809" s="623">
        <v>11991.234775001214</v>
      </c>
    </row>
    <row r="810" spans="1:14" ht="14.4" customHeight="1" x14ac:dyDescent="0.3">
      <c r="A810" s="618" t="s">
        <v>563</v>
      </c>
      <c r="B810" s="619" t="s">
        <v>565</v>
      </c>
      <c r="C810" s="620" t="s">
        <v>583</v>
      </c>
      <c r="D810" s="621" t="s">
        <v>584</v>
      </c>
      <c r="E810" s="620" t="s">
        <v>566</v>
      </c>
      <c r="F810" s="621" t="s">
        <v>567</v>
      </c>
      <c r="G810" s="620" t="s">
        <v>821</v>
      </c>
      <c r="H810" s="620" t="s">
        <v>2942</v>
      </c>
      <c r="I810" s="620" t="s">
        <v>2943</v>
      </c>
      <c r="J810" s="620" t="s">
        <v>2944</v>
      </c>
      <c r="K810" s="620" t="s">
        <v>2945</v>
      </c>
      <c r="L810" s="622">
        <v>92.48</v>
      </c>
      <c r="M810" s="622">
        <v>2</v>
      </c>
      <c r="N810" s="623">
        <v>184.96</v>
      </c>
    </row>
    <row r="811" spans="1:14" ht="14.4" customHeight="1" x14ac:dyDescent="0.3">
      <c r="A811" s="618" t="s">
        <v>563</v>
      </c>
      <c r="B811" s="619" t="s">
        <v>565</v>
      </c>
      <c r="C811" s="620" t="s">
        <v>583</v>
      </c>
      <c r="D811" s="621" t="s">
        <v>584</v>
      </c>
      <c r="E811" s="620" t="s">
        <v>566</v>
      </c>
      <c r="F811" s="621" t="s">
        <v>567</v>
      </c>
      <c r="G811" s="620" t="s">
        <v>821</v>
      </c>
      <c r="H811" s="620" t="s">
        <v>1270</v>
      </c>
      <c r="I811" s="620" t="s">
        <v>1270</v>
      </c>
      <c r="J811" s="620" t="s">
        <v>963</v>
      </c>
      <c r="K811" s="620" t="s">
        <v>1271</v>
      </c>
      <c r="L811" s="622">
        <v>106.59938360933678</v>
      </c>
      <c r="M811" s="622">
        <v>58</v>
      </c>
      <c r="N811" s="623">
        <v>6182.7642493415333</v>
      </c>
    </row>
    <row r="812" spans="1:14" ht="14.4" customHeight="1" x14ac:dyDescent="0.3">
      <c r="A812" s="618" t="s">
        <v>563</v>
      </c>
      <c r="B812" s="619" t="s">
        <v>565</v>
      </c>
      <c r="C812" s="620" t="s">
        <v>583</v>
      </c>
      <c r="D812" s="621" t="s">
        <v>584</v>
      </c>
      <c r="E812" s="620" t="s">
        <v>566</v>
      </c>
      <c r="F812" s="621" t="s">
        <v>567</v>
      </c>
      <c r="G812" s="620" t="s">
        <v>821</v>
      </c>
      <c r="H812" s="620" t="s">
        <v>1272</v>
      </c>
      <c r="I812" s="620" t="s">
        <v>1273</v>
      </c>
      <c r="J812" s="620" t="s">
        <v>1274</v>
      </c>
      <c r="K812" s="620" t="s">
        <v>1275</v>
      </c>
      <c r="L812" s="622">
        <v>40.675894109813143</v>
      </c>
      <c r="M812" s="622">
        <v>34</v>
      </c>
      <c r="N812" s="623">
        <v>1382.9803997336469</v>
      </c>
    </row>
    <row r="813" spans="1:14" ht="14.4" customHeight="1" x14ac:dyDescent="0.3">
      <c r="A813" s="618" t="s">
        <v>563</v>
      </c>
      <c r="B813" s="619" t="s">
        <v>565</v>
      </c>
      <c r="C813" s="620" t="s">
        <v>583</v>
      </c>
      <c r="D813" s="621" t="s">
        <v>584</v>
      </c>
      <c r="E813" s="620" t="s">
        <v>566</v>
      </c>
      <c r="F813" s="621" t="s">
        <v>567</v>
      </c>
      <c r="G813" s="620" t="s">
        <v>821</v>
      </c>
      <c r="H813" s="620" t="s">
        <v>1276</v>
      </c>
      <c r="I813" s="620" t="s">
        <v>1277</v>
      </c>
      <c r="J813" s="620" t="s">
        <v>1274</v>
      </c>
      <c r="K813" s="620" t="s">
        <v>1278</v>
      </c>
      <c r="L813" s="622">
        <v>292.15402545115791</v>
      </c>
      <c r="M813" s="622">
        <v>15</v>
      </c>
      <c r="N813" s="623">
        <v>4382.3103817673682</v>
      </c>
    </row>
    <row r="814" spans="1:14" ht="14.4" customHeight="1" x14ac:dyDescent="0.3">
      <c r="A814" s="618" t="s">
        <v>563</v>
      </c>
      <c r="B814" s="619" t="s">
        <v>565</v>
      </c>
      <c r="C814" s="620" t="s">
        <v>583</v>
      </c>
      <c r="D814" s="621" t="s">
        <v>584</v>
      </c>
      <c r="E814" s="620" t="s">
        <v>566</v>
      </c>
      <c r="F814" s="621" t="s">
        <v>567</v>
      </c>
      <c r="G814" s="620" t="s">
        <v>821</v>
      </c>
      <c r="H814" s="620" t="s">
        <v>1279</v>
      </c>
      <c r="I814" s="620" t="s">
        <v>1280</v>
      </c>
      <c r="J814" s="620" t="s">
        <v>1281</v>
      </c>
      <c r="K814" s="620" t="s">
        <v>1282</v>
      </c>
      <c r="L814" s="622">
        <v>75.680206426056699</v>
      </c>
      <c r="M814" s="622">
        <v>2</v>
      </c>
      <c r="N814" s="623">
        <v>151.3604128521134</v>
      </c>
    </row>
    <row r="815" spans="1:14" ht="14.4" customHeight="1" x14ac:dyDescent="0.3">
      <c r="A815" s="618" t="s">
        <v>563</v>
      </c>
      <c r="B815" s="619" t="s">
        <v>565</v>
      </c>
      <c r="C815" s="620" t="s">
        <v>583</v>
      </c>
      <c r="D815" s="621" t="s">
        <v>584</v>
      </c>
      <c r="E815" s="620" t="s">
        <v>566</v>
      </c>
      <c r="F815" s="621" t="s">
        <v>567</v>
      </c>
      <c r="G815" s="620" t="s">
        <v>821</v>
      </c>
      <c r="H815" s="620" t="s">
        <v>1283</v>
      </c>
      <c r="I815" s="620" t="s">
        <v>1284</v>
      </c>
      <c r="J815" s="620" t="s">
        <v>1285</v>
      </c>
      <c r="K815" s="620" t="s">
        <v>1286</v>
      </c>
      <c r="L815" s="622">
        <v>391.22965747502053</v>
      </c>
      <c r="M815" s="622">
        <v>34</v>
      </c>
      <c r="N815" s="623">
        <v>13301.808354150699</v>
      </c>
    </row>
    <row r="816" spans="1:14" ht="14.4" customHeight="1" x14ac:dyDescent="0.3">
      <c r="A816" s="618" t="s">
        <v>563</v>
      </c>
      <c r="B816" s="619" t="s">
        <v>565</v>
      </c>
      <c r="C816" s="620" t="s">
        <v>583</v>
      </c>
      <c r="D816" s="621" t="s">
        <v>584</v>
      </c>
      <c r="E816" s="620" t="s">
        <v>566</v>
      </c>
      <c r="F816" s="621" t="s">
        <v>567</v>
      </c>
      <c r="G816" s="620" t="s">
        <v>821</v>
      </c>
      <c r="H816" s="620" t="s">
        <v>1291</v>
      </c>
      <c r="I816" s="620" t="s">
        <v>1292</v>
      </c>
      <c r="J816" s="620" t="s">
        <v>1293</v>
      </c>
      <c r="K816" s="620" t="s">
        <v>1294</v>
      </c>
      <c r="L816" s="622">
        <v>49.599968783592843</v>
      </c>
      <c r="M816" s="622">
        <v>10</v>
      </c>
      <c r="N816" s="623">
        <v>495.9996878359284</v>
      </c>
    </row>
    <row r="817" spans="1:14" ht="14.4" customHeight="1" x14ac:dyDescent="0.3">
      <c r="A817" s="618" t="s">
        <v>563</v>
      </c>
      <c r="B817" s="619" t="s">
        <v>565</v>
      </c>
      <c r="C817" s="620" t="s">
        <v>583</v>
      </c>
      <c r="D817" s="621" t="s">
        <v>584</v>
      </c>
      <c r="E817" s="620" t="s">
        <v>566</v>
      </c>
      <c r="F817" s="621" t="s">
        <v>567</v>
      </c>
      <c r="G817" s="620" t="s">
        <v>821</v>
      </c>
      <c r="H817" s="620" t="s">
        <v>1295</v>
      </c>
      <c r="I817" s="620" t="s">
        <v>1296</v>
      </c>
      <c r="J817" s="620" t="s">
        <v>1293</v>
      </c>
      <c r="K817" s="620" t="s">
        <v>1297</v>
      </c>
      <c r="L817" s="622">
        <v>91.849620390200499</v>
      </c>
      <c r="M817" s="622">
        <v>214</v>
      </c>
      <c r="N817" s="623">
        <v>19655.818763502906</v>
      </c>
    </row>
    <row r="818" spans="1:14" ht="14.4" customHeight="1" x14ac:dyDescent="0.3">
      <c r="A818" s="618" t="s">
        <v>563</v>
      </c>
      <c r="B818" s="619" t="s">
        <v>565</v>
      </c>
      <c r="C818" s="620" t="s">
        <v>583</v>
      </c>
      <c r="D818" s="621" t="s">
        <v>584</v>
      </c>
      <c r="E818" s="620" t="s">
        <v>566</v>
      </c>
      <c r="F818" s="621" t="s">
        <v>567</v>
      </c>
      <c r="G818" s="620" t="s">
        <v>821</v>
      </c>
      <c r="H818" s="620" t="s">
        <v>2946</v>
      </c>
      <c r="I818" s="620" t="s">
        <v>2947</v>
      </c>
      <c r="J818" s="620" t="s">
        <v>2948</v>
      </c>
      <c r="K818" s="620" t="s">
        <v>2949</v>
      </c>
      <c r="L818" s="622">
        <v>541.480118252171</v>
      </c>
      <c r="M818" s="622">
        <v>2</v>
      </c>
      <c r="N818" s="623">
        <v>1082.960236504342</v>
      </c>
    </row>
    <row r="819" spans="1:14" ht="14.4" customHeight="1" x14ac:dyDescent="0.3">
      <c r="A819" s="618" t="s">
        <v>563</v>
      </c>
      <c r="B819" s="619" t="s">
        <v>565</v>
      </c>
      <c r="C819" s="620" t="s">
        <v>583</v>
      </c>
      <c r="D819" s="621" t="s">
        <v>584</v>
      </c>
      <c r="E819" s="620" t="s">
        <v>566</v>
      </c>
      <c r="F819" s="621" t="s">
        <v>567</v>
      </c>
      <c r="G819" s="620" t="s">
        <v>821</v>
      </c>
      <c r="H819" s="620" t="s">
        <v>1298</v>
      </c>
      <c r="I819" s="620" t="s">
        <v>1299</v>
      </c>
      <c r="J819" s="620" t="s">
        <v>1300</v>
      </c>
      <c r="K819" s="620" t="s">
        <v>1301</v>
      </c>
      <c r="L819" s="622">
        <v>38.062982772152836</v>
      </c>
      <c r="M819" s="622">
        <v>10</v>
      </c>
      <c r="N819" s="623">
        <v>380.62982772152839</v>
      </c>
    </row>
    <row r="820" spans="1:14" ht="14.4" customHeight="1" x14ac:dyDescent="0.3">
      <c r="A820" s="618" t="s">
        <v>563</v>
      </c>
      <c r="B820" s="619" t="s">
        <v>565</v>
      </c>
      <c r="C820" s="620" t="s">
        <v>583</v>
      </c>
      <c r="D820" s="621" t="s">
        <v>584</v>
      </c>
      <c r="E820" s="620" t="s">
        <v>566</v>
      </c>
      <c r="F820" s="621" t="s">
        <v>567</v>
      </c>
      <c r="G820" s="620" t="s">
        <v>821</v>
      </c>
      <c r="H820" s="620" t="s">
        <v>1302</v>
      </c>
      <c r="I820" s="620" t="s">
        <v>1303</v>
      </c>
      <c r="J820" s="620" t="s">
        <v>1304</v>
      </c>
      <c r="K820" s="620" t="s">
        <v>1305</v>
      </c>
      <c r="L820" s="622">
        <v>104.05605087959842</v>
      </c>
      <c r="M820" s="622">
        <v>10</v>
      </c>
      <c r="N820" s="623">
        <v>1040.5605087959841</v>
      </c>
    </row>
    <row r="821" spans="1:14" ht="14.4" customHeight="1" x14ac:dyDescent="0.3">
      <c r="A821" s="618" t="s">
        <v>563</v>
      </c>
      <c r="B821" s="619" t="s">
        <v>565</v>
      </c>
      <c r="C821" s="620" t="s">
        <v>583</v>
      </c>
      <c r="D821" s="621" t="s">
        <v>584</v>
      </c>
      <c r="E821" s="620" t="s">
        <v>566</v>
      </c>
      <c r="F821" s="621" t="s">
        <v>567</v>
      </c>
      <c r="G821" s="620" t="s">
        <v>821</v>
      </c>
      <c r="H821" s="620" t="s">
        <v>1306</v>
      </c>
      <c r="I821" s="620" t="s">
        <v>1307</v>
      </c>
      <c r="J821" s="620" t="s">
        <v>1308</v>
      </c>
      <c r="K821" s="620" t="s">
        <v>1309</v>
      </c>
      <c r="L821" s="622">
        <v>28.962422708212774</v>
      </c>
      <c r="M821" s="622">
        <v>12</v>
      </c>
      <c r="N821" s="623">
        <v>347.5490724985533</v>
      </c>
    </row>
    <row r="822" spans="1:14" ht="14.4" customHeight="1" x14ac:dyDescent="0.3">
      <c r="A822" s="618" t="s">
        <v>563</v>
      </c>
      <c r="B822" s="619" t="s">
        <v>565</v>
      </c>
      <c r="C822" s="620" t="s">
        <v>583</v>
      </c>
      <c r="D822" s="621" t="s">
        <v>584</v>
      </c>
      <c r="E822" s="620" t="s">
        <v>566</v>
      </c>
      <c r="F822" s="621" t="s">
        <v>567</v>
      </c>
      <c r="G822" s="620" t="s">
        <v>821</v>
      </c>
      <c r="H822" s="620" t="s">
        <v>2950</v>
      </c>
      <c r="I822" s="620" t="s">
        <v>2951</v>
      </c>
      <c r="J822" s="620" t="s">
        <v>2952</v>
      </c>
      <c r="K822" s="620" t="s">
        <v>2953</v>
      </c>
      <c r="L822" s="622">
        <v>160.22</v>
      </c>
      <c r="M822" s="622">
        <v>4</v>
      </c>
      <c r="N822" s="623">
        <v>640.88</v>
      </c>
    </row>
    <row r="823" spans="1:14" ht="14.4" customHeight="1" x14ac:dyDescent="0.3">
      <c r="A823" s="618" t="s">
        <v>563</v>
      </c>
      <c r="B823" s="619" t="s">
        <v>565</v>
      </c>
      <c r="C823" s="620" t="s">
        <v>583</v>
      </c>
      <c r="D823" s="621" t="s">
        <v>584</v>
      </c>
      <c r="E823" s="620" t="s">
        <v>566</v>
      </c>
      <c r="F823" s="621" t="s">
        <v>567</v>
      </c>
      <c r="G823" s="620" t="s">
        <v>821</v>
      </c>
      <c r="H823" s="620" t="s">
        <v>2954</v>
      </c>
      <c r="I823" s="620" t="s">
        <v>2955</v>
      </c>
      <c r="J823" s="620" t="s">
        <v>2956</v>
      </c>
      <c r="K823" s="620" t="s">
        <v>2957</v>
      </c>
      <c r="L823" s="622">
        <v>116.36815527872868</v>
      </c>
      <c r="M823" s="622">
        <v>6</v>
      </c>
      <c r="N823" s="623">
        <v>698.20893167237205</v>
      </c>
    </row>
    <row r="824" spans="1:14" ht="14.4" customHeight="1" x14ac:dyDescent="0.3">
      <c r="A824" s="618" t="s">
        <v>563</v>
      </c>
      <c r="B824" s="619" t="s">
        <v>565</v>
      </c>
      <c r="C824" s="620" t="s">
        <v>583</v>
      </c>
      <c r="D824" s="621" t="s">
        <v>584</v>
      </c>
      <c r="E824" s="620" t="s">
        <v>566</v>
      </c>
      <c r="F824" s="621" t="s">
        <v>567</v>
      </c>
      <c r="G824" s="620" t="s">
        <v>821</v>
      </c>
      <c r="H824" s="620" t="s">
        <v>1310</v>
      </c>
      <c r="I824" s="620" t="s">
        <v>1311</v>
      </c>
      <c r="J824" s="620" t="s">
        <v>987</v>
      </c>
      <c r="K824" s="620" t="s">
        <v>1312</v>
      </c>
      <c r="L824" s="622">
        <v>166.93348465529533</v>
      </c>
      <c r="M824" s="622">
        <v>6</v>
      </c>
      <c r="N824" s="623">
        <v>1001.600907931772</v>
      </c>
    </row>
    <row r="825" spans="1:14" ht="14.4" customHeight="1" x14ac:dyDescent="0.3">
      <c r="A825" s="618" t="s">
        <v>563</v>
      </c>
      <c r="B825" s="619" t="s">
        <v>565</v>
      </c>
      <c r="C825" s="620" t="s">
        <v>583</v>
      </c>
      <c r="D825" s="621" t="s">
        <v>584</v>
      </c>
      <c r="E825" s="620" t="s">
        <v>566</v>
      </c>
      <c r="F825" s="621" t="s">
        <v>567</v>
      </c>
      <c r="G825" s="620" t="s">
        <v>821</v>
      </c>
      <c r="H825" s="620" t="s">
        <v>1313</v>
      </c>
      <c r="I825" s="620" t="s">
        <v>1314</v>
      </c>
      <c r="J825" s="620" t="s">
        <v>1315</v>
      </c>
      <c r="K825" s="620" t="s">
        <v>1316</v>
      </c>
      <c r="L825" s="622">
        <v>14.501039540151321</v>
      </c>
      <c r="M825" s="622">
        <v>53</v>
      </c>
      <c r="N825" s="623">
        <v>768.55509562802001</v>
      </c>
    </row>
    <row r="826" spans="1:14" ht="14.4" customHeight="1" x14ac:dyDescent="0.3">
      <c r="A826" s="618" t="s">
        <v>563</v>
      </c>
      <c r="B826" s="619" t="s">
        <v>565</v>
      </c>
      <c r="C826" s="620" t="s">
        <v>583</v>
      </c>
      <c r="D826" s="621" t="s">
        <v>584</v>
      </c>
      <c r="E826" s="620" t="s">
        <v>566</v>
      </c>
      <c r="F826" s="621" t="s">
        <v>567</v>
      </c>
      <c r="G826" s="620" t="s">
        <v>821</v>
      </c>
      <c r="H826" s="620" t="s">
        <v>1317</v>
      </c>
      <c r="I826" s="620" t="s">
        <v>1318</v>
      </c>
      <c r="J826" s="620" t="s">
        <v>1319</v>
      </c>
      <c r="K826" s="620" t="s">
        <v>1320</v>
      </c>
      <c r="L826" s="622">
        <v>45.133163513845908</v>
      </c>
      <c r="M826" s="622">
        <v>22</v>
      </c>
      <c r="N826" s="623">
        <v>992.92959730460996</v>
      </c>
    </row>
    <row r="827" spans="1:14" ht="14.4" customHeight="1" x14ac:dyDescent="0.3">
      <c r="A827" s="618" t="s">
        <v>563</v>
      </c>
      <c r="B827" s="619" t="s">
        <v>565</v>
      </c>
      <c r="C827" s="620" t="s">
        <v>583</v>
      </c>
      <c r="D827" s="621" t="s">
        <v>584</v>
      </c>
      <c r="E827" s="620" t="s">
        <v>566</v>
      </c>
      <c r="F827" s="621" t="s">
        <v>567</v>
      </c>
      <c r="G827" s="620" t="s">
        <v>821</v>
      </c>
      <c r="H827" s="620" t="s">
        <v>1321</v>
      </c>
      <c r="I827" s="620" t="s">
        <v>1322</v>
      </c>
      <c r="J827" s="620" t="s">
        <v>1323</v>
      </c>
      <c r="K827" s="620" t="s">
        <v>1324</v>
      </c>
      <c r="L827" s="622">
        <v>27.470014039313899</v>
      </c>
      <c r="M827" s="622">
        <v>3</v>
      </c>
      <c r="N827" s="623">
        <v>82.4100421179417</v>
      </c>
    </row>
    <row r="828" spans="1:14" ht="14.4" customHeight="1" x14ac:dyDescent="0.3">
      <c r="A828" s="618" t="s">
        <v>563</v>
      </c>
      <c r="B828" s="619" t="s">
        <v>565</v>
      </c>
      <c r="C828" s="620" t="s">
        <v>583</v>
      </c>
      <c r="D828" s="621" t="s">
        <v>584</v>
      </c>
      <c r="E828" s="620" t="s">
        <v>566</v>
      </c>
      <c r="F828" s="621" t="s">
        <v>567</v>
      </c>
      <c r="G828" s="620" t="s">
        <v>821</v>
      </c>
      <c r="H828" s="620" t="s">
        <v>2958</v>
      </c>
      <c r="I828" s="620" t="s">
        <v>2959</v>
      </c>
      <c r="J828" s="620" t="s">
        <v>2960</v>
      </c>
      <c r="K828" s="620" t="s">
        <v>2961</v>
      </c>
      <c r="L828" s="622">
        <v>215.95994645049299</v>
      </c>
      <c r="M828" s="622">
        <v>3</v>
      </c>
      <c r="N828" s="623">
        <v>647.87983935147895</v>
      </c>
    </row>
    <row r="829" spans="1:14" ht="14.4" customHeight="1" x14ac:dyDescent="0.3">
      <c r="A829" s="618" t="s">
        <v>563</v>
      </c>
      <c r="B829" s="619" t="s">
        <v>565</v>
      </c>
      <c r="C829" s="620" t="s">
        <v>583</v>
      </c>
      <c r="D829" s="621" t="s">
        <v>584</v>
      </c>
      <c r="E829" s="620" t="s">
        <v>566</v>
      </c>
      <c r="F829" s="621" t="s">
        <v>567</v>
      </c>
      <c r="G829" s="620" t="s">
        <v>821</v>
      </c>
      <c r="H829" s="620" t="s">
        <v>1325</v>
      </c>
      <c r="I829" s="620" t="s">
        <v>1326</v>
      </c>
      <c r="J829" s="620" t="s">
        <v>1327</v>
      </c>
      <c r="K829" s="620" t="s">
        <v>1328</v>
      </c>
      <c r="L829" s="622">
        <v>150.63326530444596</v>
      </c>
      <c r="M829" s="622">
        <v>68</v>
      </c>
      <c r="N829" s="623">
        <v>10243.062040702325</v>
      </c>
    </row>
    <row r="830" spans="1:14" ht="14.4" customHeight="1" x14ac:dyDescent="0.3">
      <c r="A830" s="618" t="s">
        <v>563</v>
      </c>
      <c r="B830" s="619" t="s">
        <v>565</v>
      </c>
      <c r="C830" s="620" t="s">
        <v>583</v>
      </c>
      <c r="D830" s="621" t="s">
        <v>584</v>
      </c>
      <c r="E830" s="620" t="s">
        <v>566</v>
      </c>
      <c r="F830" s="621" t="s">
        <v>567</v>
      </c>
      <c r="G830" s="620" t="s">
        <v>821</v>
      </c>
      <c r="H830" s="620" t="s">
        <v>1332</v>
      </c>
      <c r="I830" s="620" t="s">
        <v>1330</v>
      </c>
      <c r="J830" s="620" t="s">
        <v>1333</v>
      </c>
      <c r="K830" s="620" t="s">
        <v>1334</v>
      </c>
      <c r="L830" s="622">
        <v>175.89129275078898</v>
      </c>
      <c r="M830" s="622">
        <v>5</v>
      </c>
      <c r="N830" s="623">
        <v>879.45646375394494</v>
      </c>
    </row>
    <row r="831" spans="1:14" ht="14.4" customHeight="1" x14ac:dyDescent="0.3">
      <c r="A831" s="618" t="s">
        <v>563</v>
      </c>
      <c r="B831" s="619" t="s">
        <v>565</v>
      </c>
      <c r="C831" s="620" t="s">
        <v>583</v>
      </c>
      <c r="D831" s="621" t="s">
        <v>584</v>
      </c>
      <c r="E831" s="620" t="s">
        <v>566</v>
      </c>
      <c r="F831" s="621" t="s">
        <v>567</v>
      </c>
      <c r="G831" s="620" t="s">
        <v>821</v>
      </c>
      <c r="H831" s="620" t="s">
        <v>2962</v>
      </c>
      <c r="I831" s="620" t="s">
        <v>2963</v>
      </c>
      <c r="J831" s="620" t="s">
        <v>2964</v>
      </c>
      <c r="K831" s="620" t="s">
        <v>2965</v>
      </c>
      <c r="L831" s="622">
        <v>249.25</v>
      </c>
      <c r="M831" s="622">
        <v>3</v>
      </c>
      <c r="N831" s="623">
        <v>747.75</v>
      </c>
    </row>
    <row r="832" spans="1:14" ht="14.4" customHeight="1" x14ac:dyDescent="0.3">
      <c r="A832" s="618" t="s">
        <v>563</v>
      </c>
      <c r="B832" s="619" t="s">
        <v>565</v>
      </c>
      <c r="C832" s="620" t="s">
        <v>583</v>
      </c>
      <c r="D832" s="621" t="s">
        <v>584</v>
      </c>
      <c r="E832" s="620" t="s">
        <v>566</v>
      </c>
      <c r="F832" s="621" t="s">
        <v>567</v>
      </c>
      <c r="G832" s="620" t="s">
        <v>821</v>
      </c>
      <c r="H832" s="620" t="s">
        <v>2966</v>
      </c>
      <c r="I832" s="620" t="s">
        <v>1330</v>
      </c>
      <c r="J832" s="620" t="s">
        <v>2967</v>
      </c>
      <c r="K832" s="620"/>
      <c r="L832" s="622">
        <v>46.69</v>
      </c>
      <c r="M832" s="622">
        <v>2</v>
      </c>
      <c r="N832" s="623">
        <v>93.38</v>
      </c>
    </row>
    <row r="833" spans="1:14" ht="14.4" customHeight="1" x14ac:dyDescent="0.3">
      <c r="A833" s="618" t="s">
        <v>563</v>
      </c>
      <c r="B833" s="619" t="s">
        <v>565</v>
      </c>
      <c r="C833" s="620" t="s">
        <v>583</v>
      </c>
      <c r="D833" s="621" t="s">
        <v>584</v>
      </c>
      <c r="E833" s="620" t="s">
        <v>566</v>
      </c>
      <c r="F833" s="621" t="s">
        <v>567</v>
      </c>
      <c r="G833" s="620" t="s">
        <v>821</v>
      </c>
      <c r="H833" s="620" t="s">
        <v>2968</v>
      </c>
      <c r="I833" s="620" t="s">
        <v>1330</v>
      </c>
      <c r="J833" s="620" t="s">
        <v>2969</v>
      </c>
      <c r="K833" s="620"/>
      <c r="L833" s="622">
        <v>20.440000000000001</v>
      </c>
      <c r="M833" s="622">
        <v>2</v>
      </c>
      <c r="N833" s="623">
        <v>40.880000000000003</v>
      </c>
    </row>
    <row r="834" spans="1:14" ht="14.4" customHeight="1" x14ac:dyDescent="0.3">
      <c r="A834" s="618" t="s">
        <v>563</v>
      </c>
      <c r="B834" s="619" t="s">
        <v>565</v>
      </c>
      <c r="C834" s="620" t="s">
        <v>583</v>
      </c>
      <c r="D834" s="621" t="s">
        <v>584</v>
      </c>
      <c r="E834" s="620" t="s">
        <v>566</v>
      </c>
      <c r="F834" s="621" t="s">
        <v>567</v>
      </c>
      <c r="G834" s="620" t="s">
        <v>821</v>
      </c>
      <c r="H834" s="620" t="s">
        <v>2970</v>
      </c>
      <c r="I834" s="620" t="s">
        <v>1330</v>
      </c>
      <c r="J834" s="620" t="s">
        <v>2971</v>
      </c>
      <c r="K834" s="620" t="s">
        <v>2030</v>
      </c>
      <c r="L834" s="622">
        <v>38.359934787072049</v>
      </c>
      <c r="M834" s="622">
        <v>2</v>
      </c>
      <c r="N834" s="623">
        <v>76.719869574144099</v>
      </c>
    </row>
    <row r="835" spans="1:14" ht="14.4" customHeight="1" x14ac:dyDescent="0.3">
      <c r="A835" s="618" t="s">
        <v>563</v>
      </c>
      <c r="B835" s="619" t="s">
        <v>565</v>
      </c>
      <c r="C835" s="620" t="s">
        <v>583</v>
      </c>
      <c r="D835" s="621" t="s">
        <v>584</v>
      </c>
      <c r="E835" s="620" t="s">
        <v>566</v>
      </c>
      <c r="F835" s="621" t="s">
        <v>567</v>
      </c>
      <c r="G835" s="620" t="s">
        <v>821</v>
      </c>
      <c r="H835" s="620" t="s">
        <v>2972</v>
      </c>
      <c r="I835" s="620" t="s">
        <v>1330</v>
      </c>
      <c r="J835" s="620" t="s">
        <v>2973</v>
      </c>
      <c r="K835" s="620"/>
      <c r="L835" s="622">
        <v>39.89</v>
      </c>
      <c r="M835" s="622">
        <v>2</v>
      </c>
      <c r="N835" s="623">
        <v>79.78</v>
      </c>
    </row>
    <row r="836" spans="1:14" ht="14.4" customHeight="1" x14ac:dyDescent="0.3">
      <c r="A836" s="618" t="s">
        <v>563</v>
      </c>
      <c r="B836" s="619" t="s">
        <v>565</v>
      </c>
      <c r="C836" s="620" t="s">
        <v>583</v>
      </c>
      <c r="D836" s="621" t="s">
        <v>584</v>
      </c>
      <c r="E836" s="620" t="s">
        <v>566</v>
      </c>
      <c r="F836" s="621" t="s">
        <v>567</v>
      </c>
      <c r="G836" s="620" t="s">
        <v>821</v>
      </c>
      <c r="H836" s="620" t="s">
        <v>1339</v>
      </c>
      <c r="I836" s="620" t="s">
        <v>1330</v>
      </c>
      <c r="J836" s="620" t="s">
        <v>1340</v>
      </c>
      <c r="K836" s="620"/>
      <c r="L836" s="622">
        <v>144.16320763841023</v>
      </c>
      <c r="M836" s="622">
        <v>9</v>
      </c>
      <c r="N836" s="623">
        <v>1297.4688687456921</v>
      </c>
    </row>
    <row r="837" spans="1:14" ht="14.4" customHeight="1" x14ac:dyDescent="0.3">
      <c r="A837" s="618" t="s">
        <v>563</v>
      </c>
      <c r="B837" s="619" t="s">
        <v>565</v>
      </c>
      <c r="C837" s="620" t="s">
        <v>583</v>
      </c>
      <c r="D837" s="621" t="s">
        <v>584</v>
      </c>
      <c r="E837" s="620" t="s">
        <v>566</v>
      </c>
      <c r="F837" s="621" t="s">
        <v>567</v>
      </c>
      <c r="G837" s="620" t="s">
        <v>821</v>
      </c>
      <c r="H837" s="620" t="s">
        <v>1341</v>
      </c>
      <c r="I837" s="620" t="s">
        <v>1330</v>
      </c>
      <c r="J837" s="620" t="s">
        <v>1342</v>
      </c>
      <c r="K837" s="620"/>
      <c r="L837" s="622">
        <v>100.13324002086458</v>
      </c>
      <c r="M837" s="622">
        <v>67</v>
      </c>
      <c r="N837" s="623">
        <v>6708.9270813979265</v>
      </c>
    </row>
    <row r="838" spans="1:14" ht="14.4" customHeight="1" x14ac:dyDescent="0.3">
      <c r="A838" s="618" t="s">
        <v>563</v>
      </c>
      <c r="B838" s="619" t="s">
        <v>565</v>
      </c>
      <c r="C838" s="620" t="s">
        <v>583</v>
      </c>
      <c r="D838" s="621" t="s">
        <v>584</v>
      </c>
      <c r="E838" s="620" t="s">
        <v>566</v>
      </c>
      <c r="F838" s="621" t="s">
        <v>567</v>
      </c>
      <c r="G838" s="620" t="s">
        <v>821</v>
      </c>
      <c r="H838" s="620" t="s">
        <v>1347</v>
      </c>
      <c r="I838" s="620" t="s">
        <v>1348</v>
      </c>
      <c r="J838" s="620" t="s">
        <v>1349</v>
      </c>
      <c r="K838" s="620" t="s">
        <v>1141</v>
      </c>
      <c r="L838" s="622">
        <v>23.619972885590599</v>
      </c>
      <c r="M838" s="622">
        <v>4</v>
      </c>
      <c r="N838" s="623">
        <v>94.479891542362395</v>
      </c>
    </row>
    <row r="839" spans="1:14" ht="14.4" customHeight="1" x14ac:dyDescent="0.3">
      <c r="A839" s="618" t="s">
        <v>563</v>
      </c>
      <c r="B839" s="619" t="s">
        <v>565</v>
      </c>
      <c r="C839" s="620" t="s">
        <v>583</v>
      </c>
      <c r="D839" s="621" t="s">
        <v>584</v>
      </c>
      <c r="E839" s="620" t="s">
        <v>566</v>
      </c>
      <c r="F839" s="621" t="s">
        <v>567</v>
      </c>
      <c r="G839" s="620" t="s">
        <v>821</v>
      </c>
      <c r="H839" s="620" t="s">
        <v>1350</v>
      </c>
      <c r="I839" s="620" t="s">
        <v>1351</v>
      </c>
      <c r="J839" s="620" t="s">
        <v>1352</v>
      </c>
      <c r="K839" s="620" t="s">
        <v>675</v>
      </c>
      <c r="L839" s="622">
        <v>121.06</v>
      </c>
      <c r="M839" s="622">
        <v>2</v>
      </c>
      <c r="N839" s="623">
        <v>242.12</v>
      </c>
    </row>
    <row r="840" spans="1:14" ht="14.4" customHeight="1" x14ac:dyDescent="0.3">
      <c r="A840" s="618" t="s">
        <v>563</v>
      </c>
      <c r="B840" s="619" t="s">
        <v>565</v>
      </c>
      <c r="C840" s="620" t="s">
        <v>583</v>
      </c>
      <c r="D840" s="621" t="s">
        <v>584</v>
      </c>
      <c r="E840" s="620" t="s">
        <v>566</v>
      </c>
      <c r="F840" s="621" t="s">
        <v>567</v>
      </c>
      <c r="G840" s="620" t="s">
        <v>821</v>
      </c>
      <c r="H840" s="620" t="s">
        <v>2974</v>
      </c>
      <c r="I840" s="620" t="s">
        <v>2975</v>
      </c>
      <c r="J840" s="620" t="s">
        <v>2976</v>
      </c>
      <c r="K840" s="620" t="s">
        <v>641</v>
      </c>
      <c r="L840" s="622">
        <v>174.30921818858334</v>
      </c>
      <c r="M840" s="622">
        <v>3</v>
      </c>
      <c r="N840" s="623">
        <v>522.92765456575</v>
      </c>
    </row>
    <row r="841" spans="1:14" ht="14.4" customHeight="1" x14ac:dyDescent="0.3">
      <c r="A841" s="618" t="s">
        <v>563</v>
      </c>
      <c r="B841" s="619" t="s">
        <v>565</v>
      </c>
      <c r="C841" s="620" t="s">
        <v>583</v>
      </c>
      <c r="D841" s="621" t="s">
        <v>584</v>
      </c>
      <c r="E841" s="620" t="s">
        <v>566</v>
      </c>
      <c r="F841" s="621" t="s">
        <v>567</v>
      </c>
      <c r="G841" s="620" t="s">
        <v>821</v>
      </c>
      <c r="H841" s="620" t="s">
        <v>2977</v>
      </c>
      <c r="I841" s="620" t="s">
        <v>1330</v>
      </c>
      <c r="J841" s="620" t="s">
        <v>2978</v>
      </c>
      <c r="K841" s="620" t="s">
        <v>2979</v>
      </c>
      <c r="L841" s="622">
        <v>1440.12</v>
      </c>
      <c r="M841" s="622">
        <v>1</v>
      </c>
      <c r="N841" s="623">
        <v>1440.12</v>
      </c>
    </row>
    <row r="842" spans="1:14" ht="14.4" customHeight="1" x14ac:dyDescent="0.3">
      <c r="A842" s="618" t="s">
        <v>563</v>
      </c>
      <c r="B842" s="619" t="s">
        <v>565</v>
      </c>
      <c r="C842" s="620" t="s">
        <v>583</v>
      </c>
      <c r="D842" s="621" t="s">
        <v>584</v>
      </c>
      <c r="E842" s="620" t="s">
        <v>566</v>
      </c>
      <c r="F842" s="621" t="s">
        <v>567</v>
      </c>
      <c r="G842" s="620" t="s">
        <v>821</v>
      </c>
      <c r="H842" s="620" t="s">
        <v>2980</v>
      </c>
      <c r="I842" s="620" t="s">
        <v>2981</v>
      </c>
      <c r="J842" s="620" t="s">
        <v>1323</v>
      </c>
      <c r="K842" s="620" t="s">
        <v>2982</v>
      </c>
      <c r="L842" s="622">
        <v>59.279725118729452</v>
      </c>
      <c r="M842" s="622">
        <v>39</v>
      </c>
      <c r="N842" s="623">
        <v>2311.9092796304485</v>
      </c>
    </row>
    <row r="843" spans="1:14" ht="14.4" customHeight="1" x14ac:dyDescent="0.3">
      <c r="A843" s="618" t="s">
        <v>563</v>
      </c>
      <c r="B843" s="619" t="s">
        <v>565</v>
      </c>
      <c r="C843" s="620" t="s">
        <v>583</v>
      </c>
      <c r="D843" s="621" t="s">
        <v>584</v>
      </c>
      <c r="E843" s="620" t="s">
        <v>566</v>
      </c>
      <c r="F843" s="621" t="s">
        <v>567</v>
      </c>
      <c r="G843" s="620" t="s">
        <v>821</v>
      </c>
      <c r="H843" s="620" t="s">
        <v>1353</v>
      </c>
      <c r="I843" s="620" t="s">
        <v>1354</v>
      </c>
      <c r="J843" s="620" t="s">
        <v>1355</v>
      </c>
      <c r="K843" s="620" t="s">
        <v>668</v>
      </c>
      <c r="L843" s="622">
        <v>63.951849218183419</v>
      </c>
      <c r="M843" s="622">
        <v>43</v>
      </c>
      <c r="N843" s="623">
        <v>2749.929516381887</v>
      </c>
    </row>
    <row r="844" spans="1:14" ht="14.4" customHeight="1" x14ac:dyDescent="0.3">
      <c r="A844" s="618" t="s">
        <v>563</v>
      </c>
      <c r="B844" s="619" t="s">
        <v>565</v>
      </c>
      <c r="C844" s="620" t="s">
        <v>583</v>
      </c>
      <c r="D844" s="621" t="s">
        <v>584</v>
      </c>
      <c r="E844" s="620" t="s">
        <v>566</v>
      </c>
      <c r="F844" s="621" t="s">
        <v>567</v>
      </c>
      <c r="G844" s="620" t="s">
        <v>821</v>
      </c>
      <c r="H844" s="620" t="s">
        <v>1356</v>
      </c>
      <c r="I844" s="620" t="s">
        <v>1357</v>
      </c>
      <c r="J844" s="620" t="s">
        <v>1358</v>
      </c>
      <c r="K844" s="620" t="s">
        <v>1359</v>
      </c>
      <c r="L844" s="622">
        <v>99.320171255642364</v>
      </c>
      <c r="M844" s="622">
        <v>6</v>
      </c>
      <c r="N844" s="623">
        <v>595.92102753385416</v>
      </c>
    </row>
    <row r="845" spans="1:14" ht="14.4" customHeight="1" x14ac:dyDescent="0.3">
      <c r="A845" s="618" t="s">
        <v>563</v>
      </c>
      <c r="B845" s="619" t="s">
        <v>565</v>
      </c>
      <c r="C845" s="620" t="s">
        <v>583</v>
      </c>
      <c r="D845" s="621" t="s">
        <v>584</v>
      </c>
      <c r="E845" s="620" t="s">
        <v>566</v>
      </c>
      <c r="F845" s="621" t="s">
        <v>567</v>
      </c>
      <c r="G845" s="620" t="s">
        <v>821</v>
      </c>
      <c r="H845" s="620" t="s">
        <v>1360</v>
      </c>
      <c r="I845" s="620" t="s">
        <v>1361</v>
      </c>
      <c r="J845" s="620" t="s">
        <v>1362</v>
      </c>
      <c r="K845" s="620" t="s">
        <v>1363</v>
      </c>
      <c r="L845" s="622">
        <v>75.48</v>
      </c>
      <c r="M845" s="622">
        <v>3</v>
      </c>
      <c r="N845" s="623">
        <v>226.44</v>
      </c>
    </row>
    <row r="846" spans="1:14" ht="14.4" customHeight="1" x14ac:dyDescent="0.3">
      <c r="A846" s="618" t="s">
        <v>563</v>
      </c>
      <c r="B846" s="619" t="s">
        <v>565</v>
      </c>
      <c r="C846" s="620" t="s">
        <v>583</v>
      </c>
      <c r="D846" s="621" t="s">
        <v>584</v>
      </c>
      <c r="E846" s="620" t="s">
        <v>566</v>
      </c>
      <c r="F846" s="621" t="s">
        <v>567</v>
      </c>
      <c r="G846" s="620" t="s">
        <v>821</v>
      </c>
      <c r="H846" s="620" t="s">
        <v>1364</v>
      </c>
      <c r="I846" s="620" t="s">
        <v>1365</v>
      </c>
      <c r="J846" s="620" t="s">
        <v>1366</v>
      </c>
      <c r="K846" s="620" t="s">
        <v>1367</v>
      </c>
      <c r="L846" s="622">
        <v>110.66046969564444</v>
      </c>
      <c r="M846" s="622">
        <v>52</v>
      </c>
      <c r="N846" s="623">
        <v>5754.3444241735106</v>
      </c>
    </row>
    <row r="847" spans="1:14" ht="14.4" customHeight="1" x14ac:dyDescent="0.3">
      <c r="A847" s="618" t="s">
        <v>563</v>
      </c>
      <c r="B847" s="619" t="s">
        <v>565</v>
      </c>
      <c r="C847" s="620" t="s">
        <v>583</v>
      </c>
      <c r="D847" s="621" t="s">
        <v>584</v>
      </c>
      <c r="E847" s="620" t="s">
        <v>566</v>
      </c>
      <c r="F847" s="621" t="s">
        <v>567</v>
      </c>
      <c r="G847" s="620" t="s">
        <v>821</v>
      </c>
      <c r="H847" s="620" t="s">
        <v>1368</v>
      </c>
      <c r="I847" s="620" t="s">
        <v>1369</v>
      </c>
      <c r="J847" s="620" t="s">
        <v>1370</v>
      </c>
      <c r="K847" s="620" t="s">
        <v>1371</v>
      </c>
      <c r="L847" s="622">
        <v>18.163766335013548</v>
      </c>
      <c r="M847" s="622">
        <v>16</v>
      </c>
      <c r="N847" s="623">
        <v>290.62026136021677</v>
      </c>
    </row>
    <row r="848" spans="1:14" ht="14.4" customHeight="1" x14ac:dyDescent="0.3">
      <c r="A848" s="618" t="s">
        <v>563</v>
      </c>
      <c r="B848" s="619" t="s">
        <v>565</v>
      </c>
      <c r="C848" s="620" t="s">
        <v>583</v>
      </c>
      <c r="D848" s="621" t="s">
        <v>584</v>
      </c>
      <c r="E848" s="620" t="s">
        <v>566</v>
      </c>
      <c r="F848" s="621" t="s">
        <v>567</v>
      </c>
      <c r="G848" s="620" t="s">
        <v>821</v>
      </c>
      <c r="H848" s="620" t="s">
        <v>1372</v>
      </c>
      <c r="I848" s="620" t="s">
        <v>1373</v>
      </c>
      <c r="J848" s="620" t="s">
        <v>1374</v>
      </c>
      <c r="K848" s="620" t="s">
        <v>1375</v>
      </c>
      <c r="L848" s="622">
        <v>34.944947791920939</v>
      </c>
      <c r="M848" s="622">
        <v>8</v>
      </c>
      <c r="N848" s="623">
        <v>279.55958233536751</v>
      </c>
    </row>
    <row r="849" spans="1:14" ht="14.4" customHeight="1" x14ac:dyDescent="0.3">
      <c r="A849" s="618" t="s">
        <v>563</v>
      </c>
      <c r="B849" s="619" t="s">
        <v>565</v>
      </c>
      <c r="C849" s="620" t="s">
        <v>583</v>
      </c>
      <c r="D849" s="621" t="s">
        <v>584</v>
      </c>
      <c r="E849" s="620" t="s">
        <v>566</v>
      </c>
      <c r="F849" s="621" t="s">
        <v>567</v>
      </c>
      <c r="G849" s="620" t="s">
        <v>821</v>
      </c>
      <c r="H849" s="620" t="s">
        <v>1376</v>
      </c>
      <c r="I849" s="620" t="s">
        <v>1377</v>
      </c>
      <c r="J849" s="620" t="s">
        <v>1378</v>
      </c>
      <c r="K849" s="620" t="s">
        <v>1379</v>
      </c>
      <c r="L849" s="622">
        <v>120.67</v>
      </c>
      <c r="M849" s="622">
        <v>2</v>
      </c>
      <c r="N849" s="623">
        <v>241.34</v>
      </c>
    </row>
    <row r="850" spans="1:14" ht="14.4" customHeight="1" x14ac:dyDescent="0.3">
      <c r="A850" s="618" t="s">
        <v>563</v>
      </c>
      <c r="B850" s="619" t="s">
        <v>565</v>
      </c>
      <c r="C850" s="620" t="s">
        <v>583</v>
      </c>
      <c r="D850" s="621" t="s">
        <v>584</v>
      </c>
      <c r="E850" s="620" t="s">
        <v>566</v>
      </c>
      <c r="F850" s="621" t="s">
        <v>567</v>
      </c>
      <c r="G850" s="620" t="s">
        <v>821</v>
      </c>
      <c r="H850" s="620" t="s">
        <v>1388</v>
      </c>
      <c r="I850" s="620" t="s">
        <v>1389</v>
      </c>
      <c r="J850" s="620" t="s">
        <v>1390</v>
      </c>
      <c r="K850" s="620" t="s">
        <v>1391</v>
      </c>
      <c r="L850" s="622">
        <v>42.318990086677303</v>
      </c>
      <c r="M850" s="622">
        <v>10</v>
      </c>
      <c r="N850" s="623">
        <v>423.18990086677303</v>
      </c>
    </row>
    <row r="851" spans="1:14" ht="14.4" customHeight="1" x14ac:dyDescent="0.3">
      <c r="A851" s="618" t="s">
        <v>563</v>
      </c>
      <c r="B851" s="619" t="s">
        <v>565</v>
      </c>
      <c r="C851" s="620" t="s">
        <v>583</v>
      </c>
      <c r="D851" s="621" t="s">
        <v>584</v>
      </c>
      <c r="E851" s="620" t="s">
        <v>566</v>
      </c>
      <c r="F851" s="621" t="s">
        <v>567</v>
      </c>
      <c r="G851" s="620" t="s">
        <v>821</v>
      </c>
      <c r="H851" s="620" t="s">
        <v>2983</v>
      </c>
      <c r="I851" s="620" t="s">
        <v>2984</v>
      </c>
      <c r="J851" s="620" t="s">
        <v>1394</v>
      </c>
      <c r="K851" s="620" t="s">
        <v>2985</v>
      </c>
      <c r="L851" s="622">
        <v>67.752444868374496</v>
      </c>
      <c r="M851" s="622">
        <v>11</v>
      </c>
      <c r="N851" s="623">
        <v>745.27689355211953</v>
      </c>
    </row>
    <row r="852" spans="1:14" ht="14.4" customHeight="1" x14ac:dyDescent="0.3">
      <c r="A852" s="618" t="s">
        <v>563</v>
      </c>
      <c r="B852" s="619" t="s">
        <v>565</v>
      </c>
      <c r="C852" s="620" t="s">
        <v>583</v>
      </c>
      <c r="D852" s="621" t="s">
        <v>584</v>
      </c>
      <c r="E852" s="620" t="s">
        <v>566</v>
      </c>
      <c r="F852" s="621" t="s">
        <v>567</v>
      </c>
      <c r="G852" s="620" t="s">
        <v>821</v>
      </c>
      <c r="H852" s="620" t="s">
        <v>1392</v>
      </c>
      <c r="I852" s="620" t="s">
        <v>1393</v>
      </c>
      <c r="J852" s="620" t="s">
        <v>1394</v>
      </c>
      <c r="K852" s="620" t="s">
        <v>1395</v>
      </c>
      <c r="L852" s="622">
        <v>30.138348374240735</v>
      </c>
      <c r="M852" s="622">
        <v>106</v>
      </c>
      <c r="N852" s="623">
        <v>3194.664927669518</v>
      </c>
    </row>
    <row r="853" spans="1:14" ht="14.4" customHeight="1" x14ac:dyDescent="0.3">
      <c r="A853" s="618" t="s">
        <v>563</v>
      </c>
      <c r="B853" s="619" t="s">
        <v>565</v>
      </c>
      <c r="C853" s="620" t="s">
        <v>583</v>
      </c>
      <c r="D853" s="621" t="s">
        <v>584</v>
      </c>
      <c r="E853" s="620" t="s">
        <v>566</v>
      </c>
      <c r="F853" s="621" t="s">
        <v>567</v>
      </c>
      <c r="G853" s="620" t="s">
        <v>821</v>
      </c>
      <c r="H853" s="620" t="s">
        <v>1400</v>
      </c>
      <c r="I853" s="620" t="s">
        <v>1401</v>
      </c>
      <c r="J853" s="620" t="s">
        <v>1402</v>
      </c>
      <c r="K853" s="620" t="s">
        <v>1403</v>
      </c>
      <c r="L853" s="622">
        <v>70.439984551079604</v>
      </c>
      <c r="M853" s="622">
        <v>3</v>
      </c>
      <c r="N853" s="623">
        <v>211.3199536532388</v>
      </c>
    </row>
    <row r="854" spans="1:14" ht="14.4" customHeight="1" x14ac:dyDescent="0.3">
      <c r="A854" s="618" t="s">
        <v>563</v>
      </c>
      <c r="B854" s="619" t="s">
        <v>565</v>
      </c>
      <c r="C854" s="620" t="s">
        <v>583</v>
      </c>
      <c r="D854" s="621" t="s">
        <v>584</v>
      </c>
      <c r="E854" s="620" t="s">
        <v>566</v>
      </c>
      <c r="F854" s="621" t="s">
        <v>567</v>
      </c>
      <c r="G854" s="620" t="s">
        <v>821</v>
      </c>
      <c r="H854" s="620" t="s">
        <v>1404</v>
      </c>
      <c r="I854" s="620" t="s">
        <v>1405</v>
      </c>
      <c r="J854" s="620" t="s">
        <v>1102</v>
      </c>
      <c r="K854" s="620" t="s">
        <v>1406</v>
      </c>
      <c r="L854" s="622">
        <v>61.380025755243778</v>
      </c>
      <c r="M854" s="622">
        <v>5</v>
      </c>
      <c r="N854" s="623">
        <v>306.90012877621888</v>
      </c>
    </row>
    <row r="855" spans="1:14" ht="14.4" customHeight="1" x14ac:dyDescent="0.3">
      <c r="A855" s="618" t="s">
        <v>563</v>
      </c>
      <c r="B855" s="619" t="s">
        <v>565</v>
      </c>
      <c r="C855" s="620" t="s">
        <v>583</v>
      </c>
      <c r="D855" s="621" t="s">
        <v>584</v>
      </c>
      <c r="E855" s="620" t="s">
        <v>566</v>
      </c>
      <c r="F855" s="621" t="s">
        <v>567</v>
      </c>
      <c r="G855" s="620" t="s">
        <v>821</v>
      </c>
      <c r="H855" s="620" t="s">
        <v>1409</v>
      </c>
      <c r="I855" s="620" t="s">
        <v>1410</v>
      </c>
      <c r="J855" s="620" t="s">
        <v>1411</v>
      </c>
      <c r="K855" s="620" t="s">
        <v>1412</v>
      </c>
      <c r="L855" s="622">
        <v>19.024499368821491</v>
      </c>
      <c r="M855" s="622">
        <v>120</v>
      </c>
      <c r="N855" s="623">
        <v>2282.9399242585791</v>
      </c>
    </row>
    <row r="856" spans="1:14" ht="14.4" customHeight="1" x14ac:dyDescent="0.3">
      <c r="A856" s="618" t="s">
        <v>563</v>
      </c>
      <c r="B856" s="619" t="s">
        <v>565</v>
      </c>
      <c r="C856" s="620" t="s">
        <v>583</v>
      </c>
      <c r="D856" s="621" t="s">
        <v>584</v>
      </c>
      <c r="E856" s="620" t="s">
        <v>566</v>
      </c>
      <c r="F856" s="621" t="s">
        <v>567</v>
      </c>
      <c r="G856" s="620" t="s">
        <v>821</v>
      </c>
      <c r="H856" s="620" t="s">
        <v>1416</v>
      </c>
      <c r="I856" s="620" t="s">
        <v>1417</v>
      </c>
      <c r="J856" s="620" t="s">
        <v>1411</v>
      </c>
      <c r="K856" s="620" t="s">
        <v>1418</v>
      </c>
      <c r="L856" s="622">
        <v>28.177136368885261</v>
      </c>
      <c r="M856" s="622">
        <v>21</v>
      </c>
      <c r="N856" s="623">
        <v>591.71986374659048</v>
      </c>
    </row>
    <row r="857" spans="1:14" ht="14.4" customHeight="1" x14ac:dyDescent="0.3">
      <c r="A857" s="618" t="s">
        <v>563</v>
      </c>
      <c r="B857" s="619" t="s">
        <v>565</v>
      </c>
      <c r="C857" s="620" t="s">
        <v>583</v>
      </c>
      <c r="D857" s="621" t="s">
        <v>584</v>
      </c>
      <c r="E857" s="620" t="s">
        <v>566</v>
      </c>
      <c r="F857" s="621" t="s">
        <v>567</v>
      </c>
      <c r="G857" s="620" t="s">
        <v>821</v>
      </c>
      <c r="H857" s="620" t="s">
        <v>1419</v>
      </c>
      <c r="I857" s="620" t="s">
        <v>1420</v>
      </c>
      <c r="J857" s="620" t="s">
        <v>1421</v>
      </c>
      <c r="K857" s="620" t="s">
        <v>1422</v>
      </c>
      <c r="L857" s="622">
        <v>163.52027834933199</v>
      </c>
      <c r="M857" s="622">
        <v>2</v>
      </c>
      <c r="N857" s="623">
        <v>327.04055669866398</v>
      </c>
    </row>
    <row r="858" spans="1:14" ht="14.4" customHeight="1" x14ac:dyDescent="0.3">
      <c r="A858" s="618" t="s">
        <v>563</v>
      </c>
      <c r="B858" s="619" t="s">
        <v>565</v>
      </c>
      <c r="C858" s="620" t="s">
        <v>583</v>
      </c>
      <c r="D858" s="621" t="s">
        <v>584</v>
      </c>
      <c r="E858" s="620" t="s">
        <v>566</v>
      </c>
      <c r="F858" s="621" t="s">
        <v>567</v>
      </c>
      <c r="G858" s="620" t="s">
        <v>821</v>
      </c>
      <c r="H858" s="620" t="s">
        <v>2986</v>
      </c>
      <c r="I858" s="620" t="s">
        <v>2987</v>
      </c>
      <c r="J858" s="620" t="s">
        <v>2988</v>
      </c>
      <c r="K858" s="620" t="s">
        <v>2989</v>
      </c>
      <c r="L858" s="622">
        <v>42.799326530612248</v>
      </c>
      <c r="M858" s="622">
        <v>4</v>
      </c>
      <c r="N858" s="623">
        <v>171.19730612244899</v>
      </c>
    </row>
    <row r="859" spans="1:14" ht="14.4" customHeight="1" x14ac:dyDescent="0.3">
      <c r="A859" s="618" t="s">
        <v>563</v>
      </c>
      <c r="B859" s="619" t="s">
        <v>565</v>
      </c>
      <c r="C859" s="620" t="s">
        <v>583</v>
      </c>
      <c r="D859" s="621" t="s">
        <v>584</v>
      </c>
      <c r="E859" s="620" t="s">
        <v>566</v>
      </c>
      <c r="F859" s="621" t="s">
        <v>567</v>
      </c>
      <c r="G859" s="620" t="s">
        <v>821</v>
      </c>
      <c r="H859" s="620" t="s">
        <v>2990</v>
      </c>
      <c r="I859" s="620" t="s">
        <v>2991</v>
      </c>
      <c r="J859" s="620" t="s">
        <v>2992</v>
      </c>
      <c r="K859" s="620" t="s">
        <v>1379</v>
      </c>
      <c r="L859" s="622">
        <v>118.23661039000143</v>
      </c>
      <c r="M859" s="622">
        <v>18</v>
      </c>
      <c r="N859" s="623">
        <v>2128.2589870200259</v>
      </c>
    </row>
    <row r="860" spans="1:14" ht="14.4" customHeight="1" x14ac:dyDescent="0.3">
      <c r="A860" s="618" t="s">
        <v>563</v>
      </c>
      <c r="B860" s="619" t="s">
        <v>565</v>
      </c>
      <c r="C860" s="620" t="s">
        <v>583</v>
      </c>
      <c r="D860" s="621" t="s">
        <v>584</v>
      </c>
      <c r="E860" s="620" t="s">
        <v>566</v>
      </c>
      <c r="F860" s="621" t="s">
        <v>567</v>
      </c>
      <c r="G860" s="620" t="s">
        <v>821</v>
      </c>
      <c r="H860" s="620" t="s">
        <v>1427</v>
      </c>
      <c r="I860" s="620" t="s">
        <v>1330</v>
      </c>
      <c r="J860" s="620" t="s">
        <v>1428</v>
      </c>
      <c r="K860" s="620"/>
      <c r="L860" s="622">
        <v>185.56322158650951</v>
      </c>
      <c r="M860" s="622">
        <v>24</v>
      </c>
      <c r="N860" s="623">
        <v>4453.5173180762285</v>
      </c>
    </row>
    <row r="861" spans="1:14" ht="14.4" customHeight="1" x14ac:dyDescent="0.3">
      <c r="A861" s="618" t="s">
        <v>563</v>
      </c>
      <c r="B861" s="619" t="s">
        <v>565</v>
      </c>
      <c r="C861" s="620" t="s">
        <v>583</v>
      </c>
      <c r="D861" s="621" t="s">
        <v>584</v>
      </c>
      <c r="E861" s="620" t="s">
        <v>566</v>
      </c>
      <c r="F861" s="621" t="s">
        <v>567</v>
      </c>
      <c r="G861" s="620" t="s">
        <v>821</v>
      </c>
      <c r="H861" s="620" t="s">
        <v>1429</v>
      </c>
      <c r="I861" s="620" t="s">
        <v>1330</v>
      </c>
      <c r="J861" s="620" t="s">
        <v>1430</v>
      </c>
      <c r="K861" s="620"/>
      <c r="L861" s="622">
        <v>163.54519304384362</v>
      </c>
      <c r="M861" s="622">
        <v>8</v>
      </c>
      <c r="N861" s="623">
        <v>1308.361544350749</v>
      </c>
    </row>
    <row r="862" spans="1:14" ht="14.4" customHeight="1" x14ac:dyDescent="0.3">
      <c r="A862" s="618" t="s">
        <v>563</v>
      </c>
      <c r="B862" s="619" t="s">
        <v>565</v>
      </c>
      <c r="C862" s="620" t="s">
        <v>583</v>
      </c>
      <c r="D862" s="621" t="s">
        <v>584</v>
      </c>
      <c r="E862" s="620" t="s">
        <v>566</v>
      </c>
      <c r="F862" s="621" t="s">
        <v>567</v>
      </c>
      <c r="G862" s="620" t="s">
        <v>821</v>
      </c>
      <c r="H862" s="620" t="s">
        <v>1431</v>
      </c>
      <c r="I862" s="620" t="s">
        <v>1330</v>
      </c>
      <c r="J862" s="620" t="s">
        <v>1432</v>
      </c>
      <c r="K862" s="620"/>
      <c r="L862" s="622">
        <v>97.699749657582387</v>
      </c>
      <c r="M862" s="622">
        <v>31</v>
      </c>
      <c r="N862" s="623">
        <v>3028.6922393850541</v>
      </c>
    </row>
    <row r="863" spans="1:14" ht="14.4" customHeight="1" x14ac:dyDescent="0.3">
      <c r="A863" s="618" t="s">
        <v>563</v>
      </c>
      <c r="B863" s="619" t="s">
        <v>565</v>
      </c>
      <c r="C863" s="620" t="s">
        <v>583</v>
      </c>
      <c r="D863" s="621" t="s">
        <v>584</v>
      </c>
      <c r="E863" s="620" t="s">
        <v>566</v>
      </c>
      <c r="F863" s="621" t="s">
        <v>567</v>
      </c>
      <c r="G863" s="620" t="s">
        <v>821</v>
      </c>
      <c r="H863" s="620" t="s">
        <v>2993</v>
      </c>
      <c r="I863" s="620" t="s">
        <v>1330</v>
      </c>
      <c r="J863" s="620" t="s">
        <v>2994</v>
      </c>
      <c r="K863" s="620"/>
      <c r="L863" s="622">
        <v>84.53</v>
      </c>
      <c r="M863" s="622">
        <v>5</v>
      </c>
      <c r="N863" s="623">
        <v>422.65</v>
      </c>
    </row>
    <row r="864" spans="1:14" ht="14.4" customHeight="1" x14ac:dyDescent="0.3">
      <c r="A864" s="618" t="s">
        <v>563</v>
      </c>
      <c r="B864" s="619" t="s">
        <v>565</v>
      </c>
      <c r="C864" s="620" t="s">
        <v>583</v>
      </c>
      <c r="D864" s="621" t="s">
        <v>584</v>
      </c>
      <c r="E864" s="620" t="s">
        <v>566</v>
      </c>
      <c r="F864" s="621" t="s">
        <v>567</v>
      </c>
      <c r="G864" s="620" t="s">
        <v>821</v>
      </c>
      <c r="H864" s="620" t="s">
        <v>2995</v>
      </c>
      <c r="I864" s="620" t="s">
        <v>1266</v>
      </c>
      <c r="J864" s="620" t="s">
        <v>2996</v>
      </c>
      <c r="K864" s="620" t="s">
        <v>2997</v>
      </c>
      <c r="L864" s="622">
        <v>59.95000000000001</v>
      </c>
      <c r="M864" s="622">
        <v>3</v>
      </c>
      <c r="N864" s="623">
        <v>179.85000000000002</v>
      </c>
    </row>
    <row r="865" spans="1:14" ht="14.4" customHeight="1" x14ac:dyDescent="0.3">
      <c r="A865" s="618" t="s">
        <v>563</v>
      </c>
      <c r="B865" s="619" t="s">
        <v>565</v>
      </c>
      <c r="C865" s="620" t="s">
        <v>583</v>
      </c>
      <c r="D865" s="621" t="s">
        <v>584</v>
      </c>
      <c r="E865" s="620" t="s">
        <v>566</v>
      </c>
      <c r="F865" s="621" t="s">
        <v>567</v>
      </c>
      <c r="G865" s="620" t="s">
        <v>821</v>
      </c>
      <c r="H865" s="620" t="s">
        <v>2998</v>
      </c>
      <c r="I865" s="620" t="s">
        <v>2998</v>
      </c>
      <c r="J865" s="620" t="s">
        <v>2999</v>
      </c>
      <c r="K865" s="620" t="s">
        <v>3000</v>
      </c>
      <c r="L865" s="622">
        <v>94.3833099457175</v>
      </c>
      <c r="M865" s="622">
        <v>6</v>
      </c>
      <c r="N865" s="623">
        <v>566.29985967430503</v>
      </c>
    </row>
    <row r="866" spans="1:14" ht="14.4" customHeight="1" x14ac:dyDescent="0.3">
      <c r="A866" s="618" t="s">
        <v>563</v>
      </c>
      <c r="B866" s="619" t="s">
        <v>565</v>
      </c>
      <c r="C866" s="620" t="s">
        <v>583</v>
      </c>
      <c r="D866" s="621" t="s">
        <v>584</v>
      </c>
      <c r="E866" s="620" t="s">
        <v>566</v>
      </c>
      <c r="F866" s="621" t="s">
        <v>567</v>
      </c>
      <c r="G866" s="620" t="s">
        <v>821</v>
      </c>
      <c r="H866" s="620" t="s">
        <v>1433</v>
      </c>
      <c r="I866" s="620" t="s">
        <v>1433</v>
      </c>
      <c r="J866" s="620" t="s">
        <v>823</v>
      </c>
      <c r="K866" s="620" t="s">
        <v>1434</v>
      </c>
      <c r="L866" s="622">
        <v>272.66879644757785</v>
      </c>
      <c r="M866" s="622">
        <v>90</v>
      </c>
      <c r="N866" s="623">
        <v>24540.191680282009</v>
      </c>
    </row>
    <row r="867" spans="1:14" ht="14.4" customHeight="1" x14ac:dyDescent="0.3">
      <c r="A867" s="618" t="s">
        <v>563</v>
      </c>
      <c r="B867" s="619" t="s">
        <v>565</v>
      </c>
      <c r="C867" s="620" t="s">
        <v>583</v>
      </c>
      <c r="D867" s="621" t="s">
        <v>584</v>
      </c>
      <c r="E867" s="620" t="s">
        <v>566</v>
      </c>
      <c r="F867" s="621" t="s">
        <v>567</v>
      </c>
      <c r="G867" s="620" t="s">
        <v>821</v>
      </c>
      <c r="H867" s="620" t="s">
        <v>1435</v>
      </c>
      <c r="I867" s="620" t="s">
        <v>1436</v>
      </c>
      <c r="J867" s="620" t="s">
        <v>1437</v>
      </c>
      <c r="K867" s="620" t="s">
        <v>1438</v>
      </c>
      <c r="L867" s="622">
        <v>63.78</v>
      </c>
      <c r="M867" s="622">
        <v>1</v>
      </c>
      <c r="N867" s="623">
        <v>63.78</v>
      </c>
    </row>
    <row r="868" spans="1:14" ht="14.4" customHeight="1" x14ac:dyDescent="0.3">
      <c r="A868" s="618" t="s">
        <v>563</v>
      </c>
      <c r="B868" s="619" t="s">
        <v>565</v>
      </c>
      <c r="C868" s="620" t="s">
        <v>583</v>
      </c>
      <c r="D868" s="621" t="s">
        <v>584</v>
      </c>
      <c r="E868" s="620" t="s">
        <v>566</v>
      </c>
      <c r="F868" s="621" t="s">
        <v>567</v>
      </c>
      <c r="G868" s="620" t="s">
        <v>821</v>
      </c>
      <c r="H868" s="620" t="s">
        <v>1442</v>
      </c>
      <c r="I868" s="620" t="s">
        <v>1443</v>
      </c>
      <c r="J868" s="620" t="s">
        <v>1444</v>
      </c>
      <c r="K868" s="620" t="s">
        <v>848</v>
      </c>
      <c r="L868" s="622">
        <v>120.49</v>
      </c>
      <c r="M868" s="622">
        <v>1</v>
      </c>
      <c r="N868" s="623">
        <v>120.49</v>
      </c>
    </row>
    <row r="869" spans="1:14" ht="14.4" customHeight="1" x14ac:dyDescent="0.3">
      <c r="A869" s="618" t="s">
        <v>563</v>
      </c>
      <c r="B869" s="619" t="s">
        <v>565</v>
      </c>
      <c r="C869" s="620" t="s">
        <v>583</v>
      </c>
      <c r="D869" s="621" t="s">
        <v>584</v>
      </c>
      <c r="E869" s="620" t="s">
        <v>566</v>
      </c>
      <c r="F869" s="621" t="s">
        <v>567</v>
      </c>
      <c r="G869" s="620" t="s">
        <v>821</v>
      </c>
      <c r="H869" s="620" t="s">
        <v>1445</v>
      </c>
      <c r="I869" s="620" t="s">
        <v>1446</v>
      </c>
      <c r="J869" s="620" t="s">
        <v>1447</v>
      </c>
      <c r="K869" s="620" t="s">
        <v>1448</v>
      </c>
      <c r="L869" s="622">
        <v>59.465871930608877</v>
      </c>
      <c r="M869" s="622">
        <v>5</v>
      </c>
      <c r="N869" s="623">
        <v>297.32935965304438</v>
      </c>
    </row>
    <row r="870" spans="1:14" ht="14.4" customHeight="1" x14ac:dyDescent="0.3">
      <c r="A870" s="618" t="s">
        <v>563</v>
      </c>
      <c r="B870" s="619" t="s">
        <v>565</v>
      </c>
      <c r="C870" s="620" t="s">
        <v>583</v>
      </c>
      <c r="D870" s="621" t="s">
        <v>584</v>
      </c>
      <c r="E870" s="620" t="s">
        <v>566</v>
      </c>
      <c r="F870" s="621" t="s">
        <v>567</v>
      </c>
      <c r="G870" s="620" t="s">
        <v>821</v>
      </c>
      <c r="H870" s="620" t="s">
        <v>3001</v>
      </c>
      <c r="I870" s="620" t="s">
        <v>3002</v>
      </c>
      <c r="J870" s="620" t="s">
        <v>1941</v>
      </c>
      <c r="K870" s="620" t="s">
        <v>3003</v>
      </c>
      <c r="L870" s="622">
        <v>47.15</v>
      </c>
      <c r="M870" s="622">
        <v>3</v>
      </c>
      <c r="N870" s="623">
        <v>141.44999999999999</v>
      </c>
    </row>
    <row r="871" spans="1:14" ht="14.4" customHeight="1" x14ac:dyDescent="0.3">
      <c r="A871" s="618" t="s">
        <v>563</v>
      </c>
      <c r="B871" s="619" t="s">
        <v>565</v>
      </c>
      <c r="C871" s="620" t="s">
        <v>583</v>
      </c>
      <c r="D871" s="621" t="s">
        <v>584</v>
      </c>
      <c r="E871" s="620" t="s">
        <v>566</v>
      </c>
      <c r="F871" s="621" t="s">
        <v>567</v>
      </c>
      <c r="G871" s="620" t="s">
        <v>821</v>
      </c>
      <c r="H871" s="620" t="s">
        <v>1452</v>
      </c>
      <c r="I871" s="620" t="s">
        <v>1453</v>
      </c>
      <c r="J871" s="620" t="s">
        <v>1454</v>
      </c>
      <c r="K871" s="620" t="s">
        <v>1455</v>
      </c>
      <c r="L871" s="622">
        <v>91.950423155540562</v>
      </c>
      <c r="M871" s="622">
        <v>20</v>
      </c>
      <c r="N871" s="623">
        <v>1839.0084631108114</v>
      </c>
    </row>
    <row r="872" spans="1:14" ht="14.4" customHeight="1" x14ac:dyDescent="0.3">
      <c r="A872" s="618" t="s">
        <v>563</v>
      </c>
      <c r="B872" s="619" t="s">
        <v>565</v>
      </c>
      <c r="C872" s="620" t="s">
        <v>583</v>
      </c>
      <c r="D872" s="621" t="s">
        <v>584</v>
      </c>
      <c r="E872" s="620" t="s">
        <v>566</v>
      </c>
      <c r="F872" s="621" t="s">
        <v>567</v>
      </c>
      <c r="G872" s="620" t="s">
        <v>821</v>
      </c>
      <c r="H872" s="620" t="s">
        <v>3004</v>
      </c>
      <c r="I872" s="620" t="s">
        <v>3005</v>
      </c>
      <c r="J872" s="620" t="s">
        <v>3006</v>
      </c>
      <c r="K872" s="620" t="s">
        <v>3007</v>
      </c>
      <c r="L872" s="622">
        <v>79.300989484979482</v>
      </c>
      <c r="M872" s="622">
        <v>10</v>
      </c>
      <c r="N872" s="623">
        <v>793.00989484979482</v>
      </c>
    </row>
    <row r="873" spans="1:14" ht="14.4" customHeight="1" x14ac:dyDescent="0.3">
      <c r="A873" s="618" t="s">
        <v>563</v>
      </c>
      <c r="B873" s="619" t="s">
        <v>565</v>
      </c>
      <c r="C873" s="620" t="s">
        <v>583</v>
      </c>
      <c r="D873" s="621" t="s">
        <v>584</v>
      </c>
      <c r="E873" s="620" t="s">
        <v>566</v>
      </c>
      <c r="F873" s="621" t="s">
        <v>567</v>
      </c>
      <c r="G873" s="620" t="s">
        <v>821</v>
      </c>
      <c r="H873" s="620" t="s">
        <v>3008</v>
      </c>
      <c r="I873" s="620" t="s">
        <v>3009</v>
      </c>
      <c r="J873" s="620" t="s">
        <v>3010</v>
      </c>
      <c r="K873" s="620" t="s">
        <v>3011</v>
      </c>
      <c r="L873" s="622">
        <v>56.839858112928894</v>
      </c>
      <c r="M873" s="622">
        <v>4</v>
      </c>
      <c r="N873" s="623">
        <v>227.35943245171558</v>
      </c>
    </row>
    <row r="874" spans="1:14" ht="14.4" customHeight="1" x14ac:dyDescent="0.3">
      <c r="A874" s="618" t="s">
        <v>563</v>
      </c>
      <c r="B874" s="619" t="s">
        <v>565</v>
      </c>
      <c r="C874" s="620" t="s">
        <v>583</v>
      </c>
      <c r="D874" s="621" t="s">
        <v>584</v>
      </c>
      <c r="E874" s="620" t="s">
        <v>566</v>
      </c>
      <c r="F874" s="621" t="s">
        <v>567</v>
      </c>
      <c r="G874" s="620" t="s">
        <v>821</v>
      </c>
      <c r="H874" s="620" t="s">
        <v>1460</v>
      </c>
      <c r="I874" s="620" t="s">
        <v>1461</v>
      </c>
      <c r="J874" s="620" t="s">
        <v>959</v>
      </c>
      <c r="K874" s="620" t="s">
        <v>1462</v>
      </c>
      <c r="L874" s="622">
        <v>76.44</v>
      </c>
      <c r="M874" s="622">
        <v>2</v>
      </c>
      <c r="N874" s="623">
        <v>152.88</v>
      </c>
    </row>
    <row r="875" spans="1:14" ht="14.4" customHeight="1" x14ac:dyDescent="0.3">
      <c r="A875" s="618" t="s">
        <v>563</v>
      </c>
      <c r="B875" s="619" t="s">
        <v>565</v>
      </c>
      <c r="C875" s="620" t="s">
        <v>583</v>
      </c>
      <c r="D875" s="621" t="s">
        <v>584</v>
      </c>
      <c r="E875" s="620" t="s">
        <v>566</v>
      </c>
      <c r="F875" s="621" t="s">
        <v>567</v>
      </c>
      <c r="G875" s="620" t="s">
        <v>821</v>
      </c>
      <c r="H875" s="620" t="s">
        <v>3012</v>
      </c>
      <c r="I875" s="620" t="s">
        <v>3013</v>
      </c>
      <c r="J875" s="620" t="s">
        <v>3014</v>
      </c>
      <c r="K875" s="620" t="s">
        <v>3015</v>
      </c>
      <c r="L875" s="622">
        <v>119.7500045940775</v>
      </c>
      <c r="M875" s="622">
        <v>2</v>
      </c>
      <c r="N875" s="623">
        <v>239.50000918815499</v>
      </c>
    </row>
    <row r="876" spans="1:14" ht="14.4" customHeight="1" x14ac:dyDescent="0.3">
      <c r="A876" s="618" t="s">
        <v>563</v>
      </c>
      <c r="B876" s="619" t="s">
        <v>565</v>
      </c>
      <c r="C876" s="620" t="s">
        <v>583</v>
      </c>
      <c r="D876" s="621" t="s">
        <v>584</v>
      </c>
      <c r="E876" s="620" t="s">
        <v>566</v>
      </c>
      <c r="F876" s="621" t="s">
        <v>567</v>
      </c>
      <c r="G876" s="620" t="s">
        <v>821</v>
      </c>
      <c r="H876" s="620" t="s">
        <v>3016</v>
      </c>
      <c r="I876" s="620" t="s">
        <v>3017</v>
      </c>
      <c r="J876" s="620" t="s">
        <v>3018</v>
      </c>
      <c r="K876" s="620" t="s">
        <v>3019</v>
      </c>
      <c r="L876" s="622">
        <v>77.889902377822807</v>
      </c>
      <c r="M876" s="622">
        <v>1</v>
      </c>
      <c r="N876" s="623">
        <v>77.889902377822807</v>
      </c>
    </row>
    <row r="877" spans="1:14" ht="14.4" customHeight="1" x14ac:dyDescent="0.3">
      <c r="A877" s="618" t="s">
        <v>563</v>
      </c>
      <c r="B877" s="619" t="s">
        <v>565</v>
      </c>
      <c r="C877" s="620" t="s">
        <v>583</v>
      </c>
      <c r="D877" s="621" t="s">
        <v>584</v>
      </c>
      <c r="E877" s="620" t="s">
        <v>566</v>
      </c>
      <c r="F877" s="621" t="s">
        <v>567</v>
      </c>
      <c r="G877" s="620" t="s">
        <v>821</v>
      </c>
      <c r="H877" s="620" t="s">
        <v>3020</v>
      </c>
      <c r="I877" s="620" t="s">
        <v>3021</v>
      </c>
      <c r="J877" s="620" t="s">
        <v>3022</v>
      </c>
      <c r="K877" s="620" t="s">
        <v>3023</v>
      </c>
      <c r="L877" s="622">
        <v>65.643264669824873</v>
      </c>
      <c r="M877" s="622">
        <v>6</v>
      </c>
      <c r="N877" s="623">
        <v>393.85958801894924</v>
      </c>
    </row>
    <row r="878" spans="1:14" ht="14.4" customHeight="1" x14ac:dyDescent="0.3">
      <c r="A878" s="618" t="s">
        <v>563</v>
      </c>
      <c r="B878" s="619" t="s">
        <v>565</v>
      </c>
      <c r="C878" s="620" t="s">
        <v>583</v>
      </c>
      <c r="D878" s="621" t="s">
        <v>584</v>
      </c>
      <c r="E878" s="620" t="s">
        <v>566</v>
      </c>
      <c r="F878" s="621" t="s">
        <v>567</v>
      </c>
      <c r="G878" s="620" t="s">
        <v>821</v>
      </c>
      <c r="H878" s="620" t="s">
        <v>3024</v>
      </c>
      <c r="I878" s="620" t="s">
        <v>3025</v>
      </c>
      <c r="J878" s="620" t="s">
        <v>3026</v>
      </c>
      <c r="K878" s="620" t="s">
        <v>3027</v>
      </c>
      <c r="L878" s="622">
        <v>124.97500103613</v>
      </c>
      <c r="M878" s="622">
        <v>2</v>
      </c>
      <c r="N878" s="623">
        <v>249.95000207225999</v>
      </c>
    </row>
    <row r="879" spans="1:14" ht="14.4" customHeight="1" x14ac:dyDescent="0.3">
      <c r="A879" s="618" t="s">
        <v>563</v>
      </c>
      <c r="B879" s="619" t="s">
        <v>565</v>
      </c>
      <c r="C879" s="620" t="s">
        <v>583</v>
      </c>
      <c r="D879" s="621" t="s">
        <v>584</v>
      </c>
      <c r="E879" s="620" t="s">
        <v>566</v>
      </c>
      <c r="F879" s="621" t="s">
        <v>567</v>
      </c>
      <c r="G879" s="620" t="s">
        <v>821</v>
      </c>
      <c r="H879" s="620" t="s">
        <v>3028</v>
      </c>
      <c r="I879" s="620" t="s">
        <v>3029</v>
      </c>
      <c r="J879" s="620" t="s">
        <v>3030</v>
      </c>
      <c r="K879" s="620" t="s">
        <v>3031</v>
      </c>
      <c r="L879" s="622">
        <v>132.06</v>
      </c>
      <c r="M879" s="622">
        <v>2</v>
      </c>
      <c r="N879" s="623">
        <v>264.12</v>
      </c>
    </row>
    <row r="880" spans="1:14" ht="14.4" customHeight="1" x14ac:dyDescent="0.3">
      <c r="A880" s="618" t="s">
        <v>563</v>
      </c>
      <c r="B880" s="619" t="s">
        <v>565</v>
      </c>
      <c r="C880" s="620" t="s">
        <v>583</v>
      </c>
      <c r="D880" s="621" t="s">
        <v>584</v>
      </c>
      <c r="E880" s="620" t="s">
        <v>566</v>
      </c>
      <c r="F880" s="621" t="s">
        <v>567</v>
      </c>
      <c r="G880" s="620" t="s">
        <v>821</v>
      </c>
      <c r="H880" s="620" t="s">
        <v>1478</v>
      </c>
      <c r="I880" s="620" t="s">
        <v>1479</v>
      </c>
      <c r="J880" s="620" t="s">
        <v>888</v>
      </c>
      <c r="K880" s="620" t="s">
        <v>1480</v>
      </c>
      <c r="L880" s="622">
        <v>260.979857526209</v>
      </c>
      <c r="M880" s="622">
        <v>2</v>
      </c>
      <c r="N880" s="623">
        <v>521.95971505241801</v>
      </c>
    </row>
    <row r="881" spans="1:14" ht="14.4" customHeight="1" x14ac:dyDescent="0.3">
      <c r="A881" s="618" t="s">
        <v>563</v>
      </c>
      <c r="B881" s="619" t="s">
        <v>565</v>
      </c>
      <c r="C881" s="620" t="s">
        <v>583</v>
      </c>
      <c r="D881" s="621" t="s">
        <v>584</v>
      </c>
      <c r="E881" s="620" t="s">
        <v>566</v>
      </c>
      <c r="F881" s="621" t="s">
        <v>567</v>
      </c>
      <c r="G881" s="620" t="s">
        <v>821</v>
      </c>
      <c r="H881" s="620" t="s">
        <v>3032</v>
      </c>
      <c r="I881" s="620" t="s">
        <v>3033</v>
      </c>
      <c r="J881" s="620" t="s">
        <v>3034</v>
      </c>
      <c r="K881" s="620" t="s">
        <v>3035</v>
      </c>
      <c r="L881" s="622">
        <v>205.1</v>
      </c>
      <c r="M881" s="622">
        <v>1</v>
      </c>
      <c r="N881" s="623">
        <v>205.1</v>
      </c>
    </row>
    <row r="882" spans="1:14" ht="14.4" customHeight="1" x14ac:dyDescent="0.3">
      <c r="A882" s="618" t="s">
        <v>563</v>
      </c>
      <c r="B882" s="619" t="s">
        <v>565</v>
      </c>
      <c r="C882" s="620" t="s">
        <v>583</v>
      </c>
      <c r="D882" s="621" t="s">
        <v>584</v>
      </c>
      <c r="E882" s="620" t="s">
        <v>566</v>
      </c>
      <c r="F882" s="621" t="s">
        <v>567</v>
      </c>
      <c r="G882" s="620" t="s">
        <v>821</v>
      </c>
      <c r="H882" s="620" t="s">
        <v>3036</v>
      </c>
      <c r="I882" s="620" t="s">
        <v>3037</v>
      </c>
      <c r="J882" s="620" t="s">
        <v>3038</v>
      </c>
      <c r="K882" s="620" t="s">
        <v>3039</v>
      </c>
      <c r="L882" s="622">
        <v>1182.06</v>
      </c>
      <c r="M882" s="622">
        <v>1</v>
      </c>
      <c r="N882" s="623">
        <v>1182.06</v>
      </c>
    </row>
    <row r="883" spans="1:14" ht="14.4" customHeight="1" x14ac:dyDescent="0.3">
      <c r="A883" s="618" t="s">
        <v>563</v>
      </c>
      <c r="B883" s="619" t="s">
        <v>565</v>
      </c>
      <c r="C883" s="620" t="s">
        <v>583</v>
      </c>
      <c r="D883" s="621" t="s">
        <v>584</v>
      </c>
      <c r="E883" s="620" t="s">
        <v>566</v>
      </c>
      <c r="F883" s="621" t="s">
        <v>567</v>
      </c>
      <c r="G883" s="620" t="s">
        <v>821</v>
      </c>
      <c r="H883" s="620" t="s">
        <v>1481</v>
      </c>
      <c r="I883" s="620" t="s">
        <v>1482</v>
      </c>
      <c r="J883" s="620" t="s">
        <v>1483</v>
      </c>
      <c r="K883" s="620" t="s">
        <v>675</v>
      </c>
      <c r="L883" s="622">
        <v>125.73127020199338</v>
      </c>
      <c r="M883" s="622">
        <v>13</v>
      </c>
      <c r="N883" s="623">
        <v>1634.506512625914</v>
      </c>
    </row>
    <row r="884" spans="1:14" ht="14.4" customHeight="1" x14ac:dyDescent="0.3">
      <c r="A884" s="618" t="s">
        <v>563</v>
      </c>
      <c r="B884" s="619" t="s">
        <v>565</v>
      </c>
      <c r="C884" s="620" t="s">
        <v>583</v>
      </c>
      <c r="D884" s="621" t="s">
        <v>584</v>
      </c>
      <c r="E884" s="620" t="s">
        <v>566</v>
      </c>
      <c r="F884" s="621" t="s">
        <v>567</v>
      </c>
      <c r="G884" s="620" t="s">
        <v>821</v>
      </c>
      <c r="H884" s="620" t="s">
        <v>3040</v>
      </c>
      <c r="I884" s="620" t="s">
        <v>3041</v>
      </c>
      <c r="J884" s="620" t="s">
        <v>3042</v>
      </c>
      <c r="K884" s="620" t="s">
        <v>3043</v>
      </c>
      <c r="L884" s="622">
        <v>106.63</v>
      </c>
      <c r="M884" s="622">
        <v>1</v>
      </c>
      <c r="N884" s="623">
        <v>106.63</v>
      </c>
    </row>
    <row r="885" spans="1:14" ht="14.4" customHeight="1" x14ac:dyDescent="0.3">
      <c r="A885" s="618" t="s">
        <v>563</v>
      </c>
      <c r="B885" s="619" t="s">
        <v>565</v>
      </c>
      <c r="C885" s="620" t="s">
        <v>583</v>
      </c>
      <c r="D885" s="621" t="s">
        <v>584</v>
      </c>
      <c r="E885" s="620" t="s">
        <v>566</v>
      </c>
      <c r="F885" s="621" t="s">
        <v>567</v>
      </c>
      <c r="G885" s="620" t="s">
        <v>821</v>
      </c>
      <c r="H885" s="620" t="s">
        <v>3044</v>
      </c>
      <c r="I885" s="620" t="s">
        <v>3045</v>
      </c>
      <c r="J885" s="620" t="s">
        <v>2999</v>
      </c>
      <c r="K885" s="620" t="s">
        <v>3046</v>
      </c>
      <c r="L885" s="622">
        <v>37.760055855880644</v>
      </c>
      <c r="M885" s="622">
        <v>6</v>
      </c>
      <c r="N885" s="623">
        <v>226.56033513528388</v>
      </c>
    </row>
    <row r="886" spans="1:14" ht="14.4" customHeight="1" x14ac:dyDescent="0.3">
      <c r="A886" s="618" t="s">
        <v>563</v>
      </c>
      <c r="B886" s="619" t="s">
        <v>565</v>
      </c>
      <c r="C886" s="620" t="s">
        <v>583</v>
      </c>
      <c r="D886" s="621" t="s">
        <v>584</v>
      </c>
      <c r="E886" s="620" t="s">
        <v>566</v>
      </c>
      <c r="F886" s="621" t="s">
        <v>567</v>
      </c>
      <c r="G886" s="620" t="s">
        <v>821</v>
      </c>
      <c r="H886" s="620" t="s">
        <v>3047</v>
      </c>
      <c r="I886" s="620" t="s">
        <v>3048</v>
      </c>
      <c r="J886" s="620" t="s">
        <v>3049</v>
      </c>
      <c r="K886" s="620" t="s">
        <v>3050</v>
      </c>
      <c r="L886" s="622">
        <v>141.963331855988</v>
      </c>
      <c r="M886" s="622">
        <v>3</v>
      </c>
      <c r="N886" s="623">
        <v>425.88999556796398</v>
      </c>
    </row>
    <row r="887" spans="1:14" ht="14.4" customHeight="1" x14ac:dyDescent="0.3">
      <c r="A887" s="618" t="s">
        <v>563</v>
      </c>
      <c r="B887" s="619" t="s">
        <v>565</v>
      </c>
      <c r="C887" s="620" t="s">
        <v>583</v>
      </c>
      <c r="D887" s="621" t="s">
        <v>584</v>
      </c>
      <c r="E887" s="620" t="s">
        <v>566</v>
      </c>
      <c r="F887" s="621" t="s">
        <v>567</v>
      </c>
      <c r="G887" s="620" t="s">
        <v>821</v>
      </c>
      <c r="H887" s="620" t="s">
        <v>1498</v>
      </c>
      <c r="I887" s="620" t="s">
        <v>1499</v>
      </c>
      <c r="J887" s="620" t="s">
        <v>1500</v>
      </c>
      <c r="K887" s="620" t="s">
        <v>1501</v>
      </c>
      <c r="L887" s="622">
        <v>95.555561144211794</v>
      </c>
      <c r="M887" s="622">
        <v>5</v>
      </c>
      <c r="N887" s="623">
        <v>477.77780572105894</v>
      </c>
    </row>
    <row r="888" spans="1:14" ht="14.4" customHeight="1" x14ac:dyDescent="0.3">
      <c r="A888" s="618" t="s">
        <v>563</v>
      </c>
      <c r="B888" s="619" t="s">
        <v>565</v>
      </c>
      <c r="C888" s="620" t="s">
        <v>583</v>
      </c>
      <c r="D888" s="621" t="s">
        <v>584</v>
      </c>
      <c r="E888" s="620" t="s">
        <v>566</v>
      </c>
      <c r="F888" s="621" t="s">
        <v>567</v>
      </c>
      <c r="G888" s="620" t="s">
        <v>821</v>
      </c>
      <c r="H888" s="620" t="s">
        <v>1506</v>
      </c>
      <c r="I888" s="620" t="s">
        <v>1507</v>
      </c>
      <c r="J888" s="620" t="s">
        <v>1508</v>
      </c>
      <c r="K888" s="620" t="s">
        <v>1509</v>
      </c>
      <c r="L888" s="622">
        <v>197.46999999999997</v>
      </c>
      <c r="M888" s="622">
        <v>15</v>
      </c>
      <c r="N888" s="623">
        <v>2962.0499999999997</v>
      </c>
    </row>
    <row r="889" spans="1:14" ht="14.4" customHeight="1" x14ac:dyDescent="0.3">
      <c r="A889" s="618" t="s">
        <v>563</v>
      </c>
      <c r="B889" s="619" t="s">
        <v>565</v>
      </c>
      <c r="C889" s="620" t="s">
        <v>583</v>
      </c>
      <c r="D889" s="621" t="s">
        <v>584</v>
      </c>
      <c r="E889" s="620" t="s">
        <v>566</v>
      </c>
      <c r="F889" s="621" t="s">
        <v>567</v>
      </c>
      <c r="G889" s="620" t="s">
        <v>821</v>
      </c>
      <c r="H889" s="620" t="s">
        <v>1510</v>
      </c>
      <c r="I889" s="620" t="s">
        <v>1511</v>
      </c>
      <c r="J889" s="620" t="s">
        <v>1512</v>
      </c>
      <c r="K889" s="620" t="s">
        <v>1513</v>
      </c>
      <c r="L889" s="622">
        <v>701.46034549521414</v>
      </c>
      <c r="M889" s="622">
        <v>13</v>
      </c>
      <c r="N889" s="623">
        <v>9118.9844914377845</v>
      </c>
    </row>
    <row r="890" spans="1:14" ht="14.4" customHeight="1" x14ac:dyDescent="0.3">
      <c r="A890" s="618" t="s">
        <v>563</v>
      </c>
      <c r="B890" s="619" t="s">
        <v>565</v>
      </c>
      <c r="C890" s="620" t="s">
        <v>583</v>
      </c>
      <c r="D890" s="621" t="s">
        <v>584</v>
      </c>
      <c r="E890" s="620" t="s">
        <v>566</v>
      </c>
      <c r="F890" s="621" t="s">
        <v>567</v>
      </c>
      <c r="G890" s="620" t="s">
        <v>821</v>
      </c>
      <c r="H890" s="620" t="s">
        <v>1514</v>
      </c>
      <c r="I890" s="620" t="s">
        <v>1515</v>
      </c>
      <c r="J890" s="620" t="s">
        <v>1516</v>
      </c>
      <c r="K890" s="620" t="s">
        <v>1517</v>
      </c>
      <c r="L890" s="622">
        <v>100.5357221709924</v>
      </c>
      <c r="M890" s="622">
        <v>9</v>
      </c>
      <c r="N890" s="623">
        <v>904.82149953893156</v>
      </c>
    </row>
    <row r="891" spans="1:14" ht="14.4" customHeight="1" x14ac:dyDescent="0.3">
      <c r="A891" s="618" t="s">
        <v>563</v>
      </c>
      <c r="B891" s="619" t="s">
        <v>565</v>
      </c>
      <c r="C891" s="620" t="s">
        <v>583</v>
      </c>
      <c r="D891" s="621" t="s">
        <v>584</v>
      </c>
      <c r="E891" s="620" t="s">
        <v>566</v>
      </c>
      <c r="F891" s="621" t="s">
        <v>567</v>
      </c>
      <c r="G891" s="620" t="s">
        <v>821</v>
      </c>
      <c r="H891" s="620" t="s">
        <v>3051</v>
      </c>
      <c r="I891" s="620" t="s">
        <v>3051</v>
      </c>
      <c r="J891" s="620" t="s">
        <v>3052</v>
      </c>
      <c r="K891" s="620" t="s">
        <v>3053</v>
      </c>
      <c r="L891" s="622">
        <v>79.009807004812004</v>
      </c>
      <c r="M891" s="622">
        <v>1</v>
      </c>
      <c r="N891" s="623">
        <v>79.009807004812004</v>
      </c>
    </row>
    <row r="892" spans="1:14" ht="14.4" customHeight="1" x14ac:dyDescent="0.3">
      <c r="A892" s="618" t="s">
        <v>563</v>
      </c>
      <c r="B892" s="619" t="s">
        <v>565</v>
      </c>
      <c r="C892" s="620" t="s">
        <v>583</v>
      </c>
      <c r="D892" s="621" t="s">
        <v>584</v>
      </c>
      <c r="E892" s="620" t="s">
        <v>566</v>
      </c>
      <c r="F892" s="621" t="s">
        <v>567</v>
      </c>
      <c r="G892" s="620" t="s">
        <v>821</v>
      </c>
      <c r="H892" s="620" t="s">
        <v>3054</v>
      </c>
      <c r="I892" s="620" t="s">
        <v>3054</v>
      </c>
      <c r="J892" s="620" t="s">
        <v>3055</v>
      </c>
      <c r="K892" s="620" t="s">
        <v>3056</v>
      </c>
      <c r="L892" s="622">
        <v>308.14</v>
      </c>
      <c r="M892" s="622">
        <v>2</v>
      </c>
      <c r="N892" s="623">
        <v>616.28</v>
      </c>
    </row>
    <row r="893" spans="1:14" ht="14.4" customHeight="1" x14ac:dyDescent="0.3">
      <c r="A893" s="618" t="s">
        <v>563</v>
      </c>
      <c r="B893" s="619" t="s">
        <v>565</v>
      </c>
      <c r="C893" s="620" t="s">
        <v>583</v>
      </c>
      <c r="D893" s="621" t="s">
        <v>584</v>
      </c>
      <c r="E893" s="620" t="s">
        <v>566</v>
      </c>
      <c r="F893" s="621" t="s">
        <v>567</v>
      </c>
      <c r="G893" s="620" t="s">
        <v>821</v>
      </c>
      <c r="H893" s="620" t="s">
        <v>1522</v>
      </c>
      <c r="I893" s="620" t="s">
        <v>1523</v>
      </c>
      <c r="J893" s="620" t="s">
        <v>1524</v>
      </c>
      <c r="K893" s="620" t="s">
        <v>1525</v>
      </c>
      <c r="L893" s="622">
        <v>67.41</v>
      </c>
      <c r="M893" s="622">
        <v>2</v>
      </c>
      <c r="N893" s="623">
        <v>134.82</v>
      </c>
    </row>
    <row r="894" spans="1:14" ht="14.4" customHeight="1" x14ac:dyDescent="0.3">
      <c r="A894" s="618" t="s">
        <v>563</v>
      </c>
      <c r="B894" s="619" t="s">
        <v>565</v>
      </c>
      <c r="C894" s="620" t="s">
        <v>583</v>
      </c>
      <c r="D894" s="621" t="s">
        <v>584</v>
      </c>
      <c r="E894" s="620" t="s">
        <v>566</v>
      </c>
      <c r="F894" s="621" t="s">
        <v>567</v>
      </c>
      <c r="G894" s="620" t="s">
        <v>821</v>
      </c>
      <c r="H894" s="620" t="s">
        <v>3057</v>
      </c>
      <c r="I894" s="620" t="s">
        <v>3058</v>
      </c>
      <c r="J894" s="620" t="s">
        <v>3059</v>
      </c>
      <c r="K894" s="620" t="s">
        <v>3060</v>
      </c>
      <c r="L894" s="622">
        <v>601.69000000000005</v>
      </c>
      <c r="M894" s="622">
        <v>1</v>
      </c>
      <c r="N894" s="623">
        <v>601.69000000000005</v>
      </c>
    </row>
    <row r="895" spans="1:14" ht="14.4" customHeight="1" x14ac:dyDescent="0.3">
      <c r="A895" s="618" t="s">
        <v>563</v>
      </c>
      <c r="B895" s="619" t="s">
        <v>565</v>
      </c>
      <c r="C895" s="620" t="s">
        <v>583</v>
      </c>
      <c r="D895" s="621" t="s">
        <v>584</v>
      </c>
      <c r="E895" s="620" t="s">
        <v>566</v>
      </c>
      <c r="F895" s="621" t="s">
        <v>567</v>
      </c>
      <c r="G895" s="620" t="s">
        <v>821</v>
      </c>
      <c r="H895" s="620" t="s">
        <v>3061</v>
      </c>
      <c r="I895" s="620" t="s">
        <v>3062</v>
      </c>
      <c r="J895" s="620" t="s">
        <v>3063</v>
      </c>
      <c r="K895" s="620" t="s">
        <v>1990</v>
      </c>
      <c r="L895" s="622">
        <v>49.57</v>
      </c>
      <c r="M895" s="622">
        <v>2</v>
      </c>
      <c r="N895" s="623">
        <v>99.14</v>
      </c>
    </row>
    <row r="896" spans="1:14" ht="14.4" customHeight="1" x14ac:dyDescent="0.3">
      <c r="A896" s="618" t="s">
        <v>563</v>
      </c>
      <c r="B896" s="619" t="s">
        <v>565</v>
      </c>
      <c r="C896" s="620" t="s">
        <v>583</v>
      </c>
      <c r="D896" s="621" t="s">
        <v>584</v>
      </c>
      <c r="E896" s="620" t="s">
        <v>566</v>
      </c>
      <c r="F896" s="621" t="s">
        <v>567</v>
      </c>
      <c r="G896" s="620" t="s">
        <v>821</v>
      </c>
      <c r="H896" s="620" t="s">
        <v>1529</v>
      </c>
      <c r="I896" s="620" t="s">
        <v>1530</v>
      </c>
      <c r="J896" s="620" t="s">
        <v>1531</v>
      </c>
      <c r="K896" s="620" t="s">
        <v>1532</v>
      </c>
      <c r="L896" s="622">
        <v>99.474685146860082</v>
      </c>
      <c r="M896" s="622">
        <v>10</v>
      </c>
      <c r="N896" s="623">
        <v>994.74685146860088</v>
      </c>
    </row>
    <row r="897" spans="1:14" ht="14.4" customHeight="1" x14ac:dyDescent="0.3">
      <c r="A897" s="618" t="s">
        <v>563</v>
      </c>
      <c r="B897" s="619" t="s">
        <v>565</v>
      </c>
      <c r="C897" s="620" t="s">
        <v>583</v>
      </c>
      <c r="D897" s="621" t="s">
        <v>584</v>
      </c>
      <c r="E897" s="620" t="s">
        <v>566</v>
      </c>
      <c r="F897" s="621" t="s">
        <v>567</v>
      </c>
      <c r="G897" s="620" t="s">
        <v>821</v>
      </c>
      <c r="H897" s="620" t="s">
        <v>1533</v>
      </c>
      <c r="I897" s="620" t="s">
        <v>1534</v>
      </c>
      <c r="J897" s="620" t="s">
        <v>1535</v>
      </c>
      <c r="K897" s="620" t="s">
        <v>1536</v>
      </c>
      <c r="L897" s="622">
        <v>47.130009357086294</v>
      </c>
      <c r="M897" s="622">
        <v>38</v>
      </c>
      <c r="N897" s="623">
        <v>1790.9403555692791</v>
      </c>
    </row>
    <row r="898" spans="1:14" ht="14.4" customHeight="1" x14ac:dyDescent="0.3">
      <c r="A898" s="618" t="s">
        <v>563</v>
      </c>
      <c r="B898" s="619" t="s">
        <v>565</v>
      </c>
      <c r="C898" s="620" t="s">
        <v>583</v>
      </c>
      <c r="D898" s="621" t="s">
        <v>584</v>
      </c>
      <c r="E898" s="620" t="s">
        <v>566</v>
      </c>
      <c r="F898" s="621" t="s">
        <v>567</v>
      </c>
      <c r="G898" s="620" t="s">
        <v>821</v>
      </c>
      <c r="H898" s="620" t="s">
        <v>1540</v>
      </c>
      <c r="I898" s="620" t="s">
        <v>1541</v>
      </c>
      <c r="J898" s="620" t="s">
        <v>1027</v>
      </c>
      <c r="K898" s="620" t="s">
        <v>1542</v>
      </c>
      <c r="L898" s="622">
        <v>55.921584931368216</v>
      </c>
      <c r="M898" s="622">
        <v>19</v>
      </c>
      <c r="N898" s="623">
        <v>1062.5101136959961</v>
      </c>
    </row>
    <row r="899" spans="1:14" ht="14.4" customHeight="1" x14ac:dyDescent="0.3">
      <c r="A899" s="618" t="s">
        <v>563</v>
      </c>
      <c r="B899" s="619" t="s">
        <v>565</v>
      </c>
      <c r="C899" s="620" t="s">
        <v>583</v>
      </c>
      <c r="D899" s="621" t="s">
        <v>584</v>
      </c>
      <c r="E899" s="620" t="s">
        <v>566</v>
      </c>
      <c r="F899" s="621" t="s">
        <v>567</v>
      </c>
      <c r="G899" s="620" t="s">
        <v>821</v>
      </c>
      <c r="H899" s="620" t="s">
        <v>1543</v>
      </c>
      <c r="I899" s="620" t="s">
        <v>1544</v>
      </c>
      <c r="J899" s="620" t="s">
        <v>1545</v>
      </c>
      <c r="K899" s="620" t="s">
        <v>1546</v>
      </c>
      <c r="L899" s="622">
        <v>71.953324499580418</v>
      </c>
      <c r="M899" s="622">
        <v>9</v>
      </c>
      <c r="N899" s="623">
        <v>647.57992049622374</v>
      </c>
    </row>
    <row r="900" spans="1:14" ht="14.4" customHeight="1" x14ac:dyDescent="0.3">
      <c r="A900" s="618" t="s">
        <v>563</v>
      </c>
      <c r="B900" s="619" t="s">
        <v>565</v>
      </c>
      <c r="C900" s="620" t="s">
        <v>583</v>
      </c>
      <c r="D900" s="621" t="s">
        <v>584</v>
      </c>
      <c r="E900" s="620" t="s">
        <v>566</v>
      </c>
      <c r="F900" s="621" t="s">
        <v>567</v>
      </c>
      <c r="G900" s="620" t="s">
        <v>821</v>
      </c>
      <c r="H900" s="620" t="s">
        <v>3064</v>
      </c>
      <c r="I900" s="620" t="s">
        <v>3065</v>
      </c>
      <c r="J900" s="620" t="s">
        <v>1557</v>
      </c>
      <c r="K900" s="620" t="s">
        <v>3066</v>
      </c>
      <c r="L900" s="622">
        <v>35.624600789625916</v>
      </c>
      <c r="M900" s="622">
        <v>13</v>
      </c>
      <c r="N900" s="623">
        <v>463.11981026513695</v>
      </c>
    </row>
    <row r="901" spans="1:14" ht="14.4" customHeight="1" x14ac:dyDescent="0.3">
      <c r="A901" s="618" t="s">
        <v>563</v>
      </c>
      <c r="B901" s="619" t="s">
        <v>565</v>
      </c>
      <c r="C901" s="620" t="s">
        <v>583</v>
      </c>
      <c r="D901" s="621" t="s">
        <v>584</v>
      </c>
      <c r="E901" s="620" t="s">
        <v>566</v>
      </c>
      <c r="F901" s="621" t="s">
        <v>567</v>
      </c>
      <c r="G901" s="620" t="s">
        <v>821</v>
      </c>
      <c r="H901" s="620" t="s">
        <v>1555</v>
      </c>
      <c r="I901" s="620" t="s">
        <v>1556</v>
      </c>
      <c r="J901" s="620" t="s">
        <v>1557</v>
      </c>
      <c r="K901" s="620" t="s">
        <v>1558</v>
      </c>
      <c r="L901" s="622">
        <v>56.122603082109357</v>
      </c>
      <c r="M901" s="622">
        <v>17</v>
      </c>
      <c r="N901" s="623">
        <v>954.08425239585904</v>
      </c>
    </row>
    <row r="902" spans="1:14" ht="14.4" customHeight="1" x14ac:dyDescent="0.3">
      <c r="A902" s="618" t="s">
        <v>563</v>
      </c>
      <c r="B902" s="619" t="s">
        <v>565</v>
      </c>
      <c r="C902" s="620" t="s">
        <v>583</v>
      </c>
      <c r="D902" s="621" t="s">
        <v>584</v>
      </c>
      <c r="E902" s="620" t="s">
        <v>566</v>
      </c>
      <c r="F902" s="621" t="s">
        <v>567</v>
      </c>
      <c r="G902" s="620" t="s">
        <v>821</v>
      </c>
      <c r="H902" s="620" t="s">
        <v>1559</v>
      </c>
      <c r="I902" s="620" t="s">
        <v>1560</v>
      </c>
      <c r="J902" s="620" t="s">
        <v>1561</v>
      </c>
      <c r="K902" s="620" t="s">
        <v>1562</v>
      </c>
      <c r="L902" s="622">
        <v>54.497540552409369</v>
      </c>
      <c r="M902" s="622">
        <v>8</v>
      </c>
      <c r="N902" s="623">
        <v>435.98032441927495</v>
      </c>
    </row>
    <row r="903" spans="1:14" ht="14.4" customHeight="1" x14ac:dyDescent="0.3">
      <c r="A903" s="618" t="s">
        <v>563</v>
      </c>
      <c r="B903" s="619" t="s">
        <v>565</v>
      </c>
      <c r="C903" s="620" t="s">
        <v>583</v>
      </c>
      <c r="D903" s="621" t="s">
        <v>584</v>
      </c>
      <c r="E903" s="620" t="s">
        <v>566</v>
      </c>
      <c r="F903" s="621" t="s">
        <v>567</v>
      </c>
      <c r="G903" s="620" t="s">
        <v>821</v>
      </c>
      <c r="H903" s="620" t="s">
        <v>1563</v>
      </c>
      <c r="I903" s="620" t="s">
        <v>1564</v>
      </c>
      <c r="J903" s="620" t="s">
        <v>1565</v>
      </c>
      <c r="K903" s="620" t="s">
        <v>1566</v>
      </c>
      <c r="L903" s="622">
        <v>17.589486324752894</v>
      </c>
      <c r="M903" s="622">
        <v>289</v>
      </c>
      <c r="N903" s="623">
        <v>5083.3615478535867</v>
      </c>
    </row>
    <row r="904" spans="1:14" ht="14.4" customHeight="1" x14ac:dyDescent="0.3">
      <c r="A904" s="618" t="s">
        <v>563</v>
      </c>
      <c r="B904" s="619" t="s">
        <v>565</v>
      </c>
      <c r="C904" s="620" t="s">
        <v>583</v>
      </c>
      <c r="D904" s="621" t="s">
        <v>584</v>
      </c>
      <c r="E904" s="620" t="s">
        <v>566</v>
      </c>
      <c r="F904" s="621" t="s">
        <v>567</v>
      </c>
      <c r="G904" s="620" t="s">
        <v>821</v>
      </c>
      <c r="H904" s="620" t="s">
        <v>1567</v>
      </c>
      <c r="I904" s="620" t="s">
        <v>1568</v>
      </c>
      <c r="J904" s="620" t="s">
        <v>1569</v>
      </c>
      <c r="K904" s="620" t="s">
        <v>1570</v>
      </c>
      <c r="L904" s="622">
        <v>15.070439800592277</v>
      </c>
      <c r="M904" s="622">
        <v>389</v>
      </c>
      <c r="N904" s="623">
        <v>5862.4010824303959</v>
      </c>
    </row>
    <row r="905" spans="1:14" ht="14.4" customHeight="1" x14ac:dyDescent="0.3">
      <c r="A905" s="618" t="s">
        <v>563</v>
      </c>
      <c r="B905" s="619" t="s">
        <v>565</v>
      </c>
      <c r="C905" s="620" t="s">
        <v>583</v>
      </c>
      <c r="D905" s="621" t="s">
        <v>584</v>
      </c>
      <c r="E905" s="620" t="s">
        <v>566</v>
      </c>
      <c r="F905" s="621" t="s">
        <v>567</v>
      </c>
      <c r="G905" s="620" t="s">
        <v>821</v>
      </c>
      <c r="H905" s="620" t="s">
        <v>1571</v>
      </c>
      <c r="I905" s="620" t="s">
        <v>1572</v>
      </c>
      <c r="J905" s="620" t="s">
        <v>1573</v>
      </c>
      <c r="K905" s="620" t="s">
        <v>1574</v>
      </c>
      <c r="L905" s="622">
        <v>94.69</v>
      </c>
      <c r="M905" s="622">
        <v>3</v>
      </c>
      <c r="N905" s="623">
        <v>284.07</v>
      </c>
    </row>
    <row r="906" spans="1:14" ht="14.4" customHeight="1" x14ac:dyDescent="0.3">
      <c r="A906" s="618" t="s">
        <v>563</v>
      </c>
      <c r="B906" s="619" t="s">
        <v>565</v>
      </c>
      <c r="C906" s="620" t="s">
        <v>583</v>
      </c>
      <c r="D906" s="621" t="s">
        <v>584</v>
      </c>
      <c r="E906" s="620" t="s">
        <v>566</v>
      </c>
      <c r="F906" s="621" t="s">
        <v>567</v>
      </c>
      <c r="G906" s="620" t="s">
        <v>821</v>
      </c>
      <c r="H906" s="620" t="s">
        <v>1579</v>
      </c>
      <c r="I906" s="620" t="s">
        <v>1330</v>
      </c>
      <c r="J906" s="620" t="s">
        <v>1580</v>
      </c>
      <c r="K906" s="620"/>
      <c r="L906" s="622">
        <v>112.61990530593451</v>
      </c>
      <c r="M906" s="622">
        <v>4</v>
      </c>
      <c r="N906" s="623">
        <v>450.47962122373804</v>
      </c>
    </row>
    <row r="907" spans="1:14" ht="14.4" customHeight="1" x14ac:dyDescent="0.3">
      <c r="A907" s="618" t="s">
        <v>563</v>
      </c>
      <c r="B907" s="619" t="s">
        <v>565</v>
      </c>
      <c r="C907" s="620" t="s">
        <v>583</v>
      </c>
      <c r="D907" s="621" t="s">
        <v>584</v>
      </c>
      <c r="E907" s="620" t="s">
        <v>566</v>
      </c>
      <c r="F907" s="621" t="s">
        <v>567</v>
      </c>
      <c r="G907" s="620" t="s">
        <v>821</v>
      </c>
      <c r="H907" s="620" t="s">
        <v>1581</v>
      </c>
      <c r="I907" s="620" t="s">
        <v>1330</v>
      </c>
      <c r="J907" s="620" t="s">
        <v>1582</v>
      </c>
      <c r="K907" s="620"/>
      <c r="L907" s="622">
        <v>99.670019908740642</v>
      </c>
      <c r="M907" s="622">
        <v>2</v>
      </c>
      <c r="N907" s="623">
        <v>199.34003981748128</v>
      </c>
    </row>
    <row r="908" spans="1:14" ht="14.4" customHeight="1" x14ac:dyDescent="0.3">
      <c r="A908" s="618" t="s">
        <v>563</v>
      </c>
      <c r="B908" s="619" t="s">
        <v>565</v>
      </c>
      <c r="C908" s="620" t="s">
        <v>583</v>
      </c>
      <c r="D908" s="621" t="s">
        <v>584</v>
      </c>
      <c r="E908" s="620" t="s">
        <v>566</v>
      </c>
      <c r="F908" s="621" t="s">
        <v>567</v>
      </c>
      <c r="G908" s="620" t="s">
        <v>821</v>
      </c>
      <c r="H908" s="620" t="s">
        <v>3067</v>
      </c>
      <c r="I908" s="620" t="s">
        <v>3068</v>
      </c>
      <c r="J908" s="620" t="s">
        <v>1378</v>
      </c>
      <c r="K908" s="620" t="s">
        <v>3056</v>
      </c>
      <c r="L908" s="622">
        <v>348.58</v>
      </c>
      <c r="M908" s="622">
        <v>1</v>
      </c>
      <c r="N908" s="623">
        <v>348.58</v>
      </c>
    </row>
    <row r="909" spans="1:14" ht="14.4" customHeight="1" x14ac:dyDescent="0.3">
      <c r="A909" s="618" t="s">
        <v>563</v>
      </c>
      <c r="B909" s="619" t="s">
        <v>565</v>
      </c>
      <c r="C909" s="620" t="s">
        <v>583</v>
      </c>
      <c r="D909" s="621" t="s">
        <v>584</v>
      </c>
      <c r="E909" s="620" t="s">
        <v>566</v>
      </c>
      <c r="F909" s="621" t="s">
        <v>567</v>
      </c>
      <c r="G909" s="620" t="s">
        <v>821</v>
      </c>
      <c r="H909" s="620" t="s">
        <v>1583</v>
      </c>
      <c r="I909" s="620" t="s">
        <v>1584</v>
      </c>
      <c r="J909" s="620" t="s">
        <v>1585</v>
      </c>
      <c r="K909" s="620" t="s">
        <v>1586</v>
      </c>
      <c r="L909" s="622">
        <v>107.62079128368352</v>
      </c>
      <c r="M909" s="622">
        <v>26</v>
      </c>
      <c r="N909" s="623">
        <v>2798.1405733757715</v>
      </c>
    </row>
    <row r="910" spans="1:14" ht="14.4" customHeight="1" x14ac:dyDescent="0.3">
      <c r="A910" s="618" t="s">
        <v>563</v>
      </c>
      <c r="B910" s="619" t="s">
        <v>565</v>
      </c>
      <c r="C910" s="620" t="s">
        <v>583</v>
      </c>
      <c r="D910" s="621" t="s">
        <v>584</v>
      </c>
      <c r="E910" s="620" t="s">
        <v>566</v>
      </c>
      <c r="F910" s="621" t="s">
        <v>567</v>
      </c>
      <c r="G910" s="620" t="s">
        <v>821</v>
      </c>
      <c r="H910" s="620" t="s">
        <v>3069</v>
      </c>
      <c r="I910" s="620" t="s">
        <v>3070</v>
      </c>
      <c r="J910" s="620" t="s">
        <v>3071</v>
      </c>
      <c r="K910" s="620" t="s">
        <v>657</v>
      </c>
      <c r="L910" s="622">
        <v>191.45958602196598</v>
      </c>
      <c r="M910" s="622">
        <v>6</v>
      </c>
      <c r="N910" s="623">
        <v>1148.7575161317959</v>
      </c>
    </row>
    <row r="911" spans="1:14" ht="14.4" customHeight="1" x14ac:dyDescent="0.3">
      <c r="A911" s="618" t="s">
        <v>563</v>
      </c>
      <c r="B911" s="619" t="s">
        <v>565</v>
      </c>
      <c r="C911" s="620" t="s">
        <v>583</v>
      </c>
      <c r="D911" s="621" t="s">
        <v>584</v>
      </c>
      <c r="E911" s="620" t="s">
        <v>566</v>
      </c>
      <c r="F911" s="621" t="s">
        <v>567</v>
      </c>
      <c r="G911" s="620" t="s">
        <v>821</v>
      </c>
      <c r="H911" s="620" t="s">
        <v>1587</v>
      </c>
      <c r="I911" s="620" t="s">
        <v>1588</v>
      </c>
      <c r="J911" s="620" t="s">
        <v>1589</v>
      </c>
      <c r="K911" s="620" t="s">
        <v>657</v>
      </c>
      <c r="L911" s="622">
        <v>238.15</v>
      </c>
      <c r="M911" s="622">
        <v>3</v>
      </c>
      <c r="N911" s="623">
        <v>714.45</v>
      </c>
    </row>
    <row r="912" spans="1:14" ht="14.4" customHeight="1" x14ac:dyDescent="0.3">
      <c r="A912" s="618" t="s">
        <v>563</v>
      </c>
      <c r="B912" s="619" t="s">
        <v>565</v>
      </c>
      <c r="C912" s="620" t="s">
        <v>583</v>
      </c>
      <c r="D912" s="621" t="s">
        <v>584</v>
      </c>
      <c r="E912" s="620" t="s">
        <v>566</v>
      </c>
      <c r="F912" s="621" t="s">
        <v>567</v>
      </c>
      <c r="G912" s="620" t="s">
        <v>821</v>
      </c>
      <c r="H912" s="620" t="s">
        <v>1590</v>
      </c>
      <c r="I912" s="620" t="s">
        <v>1330</v>
      </c>
      <c r="J912" s="620" t="s">
        <v>1591</v>
      </c>
      <c r="K912" s="620"/>
      <c r="L912" s="622">
        <v>199.34994899939198</v>
      </c>
      <c r="M912" s="622">
        <v>2</v>
      </c>
      <c r="N912" s="623">
        <v>398.69989799878397</v>
      </c>
    </row>
    <row r="913" spans="1:14" ht="14.4" customHeight="1" x14ac:dyDescent="0.3">
      <c r="A913" s="618" t="s">
        <v>563</v>
      </c>
      <c r="B913" s="619" t="s">
        <v>565</v>
      </c>
      <c r="C913" s="620" t="s">
        <v>583</v>
      </c>
      <c r="D913" s="621" t="s">
        <v>584</v>
      </c>
      <c r="E913" s="620" t="s">
        <v>566</v>
      </c>
      <c r="F913" s="621" t="s">
        <v>567</v>
      </c>
      <c r="G913" s="620" t="s">
        <v>821</v>
      </c>
      <c r="H913" s="620" t="s">
        <v>1592</v>
      </c>
      <c r="I913" s="620" t="s">
        <v>1593</v>
      </c>
      <c r="J913" s="620" t="s">
        <v>1594</v>
      </c>
      <c r="K913" s="620" t="s">
        <v>992</v>
      </c>
      <c r="L913" s="622">
        <v>162.12262358659751</v>
      </c>
      <c r="M913" s="622">
        <v>8</v>
      </c>
      <c r="N913" s="623">
        <v>1296.9809886927801</v>
      </c>
    </row>
    <row r="914" spans="1:14" ht="14.4" customHeight="1" x14ac:dyDescent="0.3">
      <c r="A914" s="618" t="s">
        <v>563</v>
      </c>
      <c r="B914" s="619" t="s">
        <v>565</v>
      </c>
      <c r="C914" s="620" t="s">
        <v>583</v>
      </c>
      <c r="D914" s="621" t="s">
        <v>584</v>
      </c>
      <c r="E914" s="620" t="s">
        <v>566</v>
      </c>
      <c r="F914" s="621" t="s">
        <v>567</v>
      </c>
      <c r="G914" s="620" t="s">
        <v>821</v>
      </c>
      <c r="H914" s="620" t="s">
        <v>1595</v>
      </c>
      <c r="I914" s="620" t="s">
        <v>1596</v>
      </c>
      <c r="J914" s="620" t="s">
        <v>1489</v>
      </c>
      <c r="K914" s="620" t="s">
        <v>1379</v>
      </c>
      <c r="L914" s="622">
        <v>114.45914260888047</v>
      </c>
      <c r="M914" s="622">
        <v>44</v>
      </c>
      <c r="N914" s="623">
        <v>5036.2022747907404</v>
      </c>
    </row>
    <row r="915" spans="1:14" ht="14.4" customHeight="1" x14ac:dyDescent="0.3">
      <c r="A915" s="618" t="s">
        <v>563</v>
      </c>
      <c r="B915" s="619" t="s">
        <v>565</v>
      </c>
      <c r="C915" s="620" t="s">
        <v>583</v>
      </c>
      <c r="D915" s="621" t="s">
        <v>584</v>
      </c>
      <c r="E915" s="620" t="s">
        <v>566</v>
      </c>
      <c r="F915" s="621" t="s">
        <v>567</v>
      </c>
      <c r="G915" s="620" t="s">
        <v>821</v>
      </c>
      <c r="H915" s="620" t="s">
        <v>1601</v>
      </c>
      <c r="I915" s="620" t="s">
        <v>1330</v>
      </c>
      <c r="J915" s="620" t="s">
        <v>1602</v>
      </c>
      <c r="K915" s="620"/>
      <c r="L915" s="622">
        <v>55.22996408907926</v>
      </c>
      <c r="M915" s="622">
        <v>3</v>
      </c>
      <c r="N915" s="623">
        <v>165.68989226723778</v>
      </c>
    </row>
    <row r="916" spans="1:14" ht="14.4" customHeight="1" x14ac:dyDescent="0.3">
      <c r="A916" s="618" t="s">
        <v>563</v>
      </c>
      <c r="B916" s="619" t="s">
        <v>565</v>
      </c>
      <c r="C916" s="620" t="s">
        <v>583</v>
      </c>
      <c r="D916" s="621" t="s">
        <v>584</v>
      </c>
      <c r="E916" s="620" t="s">
        <v>566</v>
      </c>
      <c r="F916" s="621" t="s">
        <v>567</v>
      </c>
      <c r="G916" s="620" t="s">
        <v>821</v>
      </c>
      <c r="H916" s="620" t="s">
        <v>1610</v>
      </c>
      <c r="I916" s="620" t="s">
        <v>1330</v>
      </c>
      <c r="J916" s="620" t="s">
        <v>1611</v>
      </c>
      <c r="K916" s="620"/>
      <c r="L916" s="622">
        <v>71.414605835139767</v>
      </c>
      <c r="M916" s="622">
        <v>7</v>
      </c>
      <c r="N916" s="623">
        <v>499.90224084597838</v>
      </c>
    </row>
    <row r="917" spans="1:14" ht="14.4" customHeight="1" x14ac:dyDescent="0.3">
      <c r="A917" s="618" t="s">
        <v>563</v>
      </c>
      <c r="B917" s="619" t="s">
        <v>565</v>
      </c>
      <c r="C917" s="620" t="s">
        <v>583</v>
      </c>
      <c r="D917" s="621" t="s">
        <v>584</v>
      </c>
      <c r="E917" s="620" t="s">
        <v>566</v>
      </c>
      <c r="F917" s="621" t="s">
        <v>567</v>
      </c>
      <c r="G917" s="620" t="s">
        <v>821</v>
      </c>
      <c r="H917" s="620" t="s">
        <v>3072</v>
      </c>
      <c r="I917" s="620" t="s">
        <v>3073</v>
      </c>
      <c r="J917" s="620" t="s">
        <v>3074</v>
      </c>
      <c r="K917" s="620" t="s">
        <v>3075</v>
      </c>
      <c r="L917" s="622">
        <v>34.700012122670898</v>
      </c>
      <c r="M917" s="622">
        <v>2</v>
      </c>
      <c r="N917" s="623">
        <v>69.400024245341797</v>
      </c>
    </row>
    <row r="918" spans="1:14" ht="14.4" customHeight="1" x14ac:dyDescent="0.3">
      <c r="A918" s="618" t="s">
        <v>563</v>
      </c>
      <c r="B918" s="619" t="s">
        <v>565</v>
      </c>
      <c r="C918" s="620" t="s">
        <v>583</v>
      </c>
      <c r="D918" s="621" t="s">
        <v>584</v>
      </c>
      <c r="E918" s="620" t="s">
        <v>566</v>
      </c>
      <c r="F918" s="621" t="s">
        <v>567</v>
      </c>
      <c r="G918" s="620" t="s">
        <v>821</v>
      </c>
      <c r="H918" s="620" t="s">
        <v>1614</v>
      </c>
      <c r="I918" s="620" t="s">
        <v>1615</v>
      </c>
      <c r="J918" s="620" t="s">
        <v>858</v>
      </c>
      <c r="K918" s="620" t="s">
        <v>1616</v>
      </c>
      <c r="L918" s="622">
        <v>46.657499999999999</v>
      </c>
      <c r="M918" s="622">
        <v>8</v>
      </c>
      <c r="N918" s="623">
        <v>373.26</v>
      </c>
    </row>
    <row r="919" spans="1:14" ht="14.4" customHeight="1" x14ac:dyDescent="0.3">
      <c r="A919" s="618" t="s">
        <v>563</v>
      </c>
      <c r="B919" s="619" t="s">
        <v>565</v>
      </c>
      <c r="C919" s="620" t="s">
        <v>583</v>
      </c>
      <c r="D919" s="621" t="s">
        <v>584</v>
      </c>
      <c r="E919" s="620" t="s">
        <v>566</v>
      </c>
      <c r="F919" s="621" t="s">
        <v>567</v>
      </c>
      <c r="G919" s="620" t="s">
        <v>821</v>
      </c>
      <c r="H919" s="620" t="s">
        <v>1617</v>
      </c>
      <c r="I919" s="620" t="s">
        <v>1618</v>
      </c>
      <c r="J919" s="620" t="s">
        <v>906</v>
      </c>
      <c r="K919" s="620" t="s">
        <v>1619</v>
      </c>
      <c r="L919" s="622">
        <v>147.53763071237978</v>
      </c>
      <c r="M919" s="622">
        <v>9</v>
      </c>
      <c r="N919" s="623">
        <v>1327.838676411418</v>
      </c>
    </row>
    <row r="920" spans="1:14" ht="14.4" customHeight="1" x14ac:dyDescent="0.3">
      <c r="A920" s="618" t="s">
        <v>563</v>
      </c>
      <c r="B920" s="619" t="s">
        <v>565</v>
      </c>
      <c r="C920" s="620" t="s">
        <v>583</v>
      </c>
      <c r="D920" s="621" t="s">
        <v>584</v>
      </c>
      <c r="E920" s="620" t="s">
        <v>566</v>
      </c>
      <c r="F920" s="621" t="s">
        <v>567</v>
      </c>
      <c r="G920" s="620" t="s">
        <v>821</v>
      </c>
      <c r="H920" s="620" t="s">
        <v>1620</v>
      </c>
      <c r="I920" s="620" t="s">
        <v>1621</v>
      </c>
      <c r="J920" s="620" t="s">
        <v>1622</v>
      </c>
      <c r="K920" s="620" t="s">
        <v>1623</v>
      </c>
      <c r="L920" s="622">
        <v>63.235101092551652</v>
      </c>
      <c r="M920" s="622">
        <v>56</v>
      </c>
      <c r="N920" s="623">
        <v>3541.1656611828926</v>
      </c>
    </row>
    <row r="921" spans="1:14" ht="14.4" customHeight="1" x14ac:dyDescent="0.3">
      <c r="A921" s="618" t="s">
        <v>563</v>
      </c>
      <c r="B921" s="619" t="s">
        <v>565</v>
      </c>
      <c r="C921" s="620" t="s">
        <v>583</v>
      </c>
      <c r="D921" s="621" t="s">
        <v>584</v>
      </c>
      <c r="E921" s="620" t="s">
        <v>566</v>
      </c>
      <c r="F921" s="621" t="s">
        <v>567</v>
      </c>
      <c r="G921" s="620" t="s">
        <v>821</v>
      </c>
      <c r="H921" s="620" t="s">
        <v>1628</v>
      </c>
      <c r="I921" s="620" t="s">
        <v>1330</v>
      </c>
      <c r="J921" s="620" t="s">
        <v>1629</v>
      </c>
      <c r="K921" s="620"/>
      <c r="L921" s="622">
        <v>71.583614390228504</v>
      </c>
      <c r="M921" s="622">
        <v>3</v>
      </c>
      <c r="N921" s="623">
        <v>214.75084317068553</v>
      </c>
    </row>
    <row r="922" spans="1:14" ht="14.4" customHeight="1" x14ac:dyDescent="0.3">
      <c r="A922" s="618" t="s">
        <v>563</v>
      </c>
      <c r="B922" s="619" t="s">
        <v>565</v>
      </c>
      <c r="C922" s="620" t="s">
        <v>583</v>
      </c>
      <c r="D922" s="621" t="s">
        <v>584</v>
      </c>
      <c r="E922" s="620" t="s">
        <v>566</v>
      </c>
      <c r="F922" s="621" t="s">
        <v>567</v>
      </c>
      <c r="G922" s="620" t="s">
        <v>821</v>
      </c>
      <c r="H922" s="620" t="s">
        <v>3076</v>
      </c>
      <c r="I922" s="620" t="s">
        <v>3076</v>
      </c>
      <c r="J922" s="620" t="s">
        <v>3077</v>
      </c>
      <c r="K922" s="620" t="s">
        <v>3078</v>
      </c>
      <c r="L922" s="622">
        <v>268.75999196577601</v>
      </c>
      <c r="M922" s="622">
        <v>2</v>
      </c>
      <c r="N922" s="623">
        <v>537.51998393155202</v>
      </c>
    </row>
    <row r="923" spans="1:14" ht="14.4" customHeight="1" x14ac:dyDescent="0.3">
      <c r="A923" s="618" t="s">
        <v>563</v>
      </c>
      <c r="B923" s="619" t="s">
        <v>565</v>
      </c>
      <c r="C923" s="620" t="s">
        <v>583</v>
      </c>
      <c r="D923" s="621" t="s">
        <v>584</v>
      </c>
      <c r="E923" s="620" t="s">
        <v>566</v>
      </c>
      <c r="F923" s="621" t="s">
        <v>567</v>
      </c>
      <c r="G923" s="620" t="s">
        <v>821</v>
      </c>
      <c r="H923" s="620" t="s">
        <v>3079</v>
      </c>
      <c r="I923" s="620" t="s">
        <v>3079</v>
      </c>
      <c r="J923" s="620" t="s">
        <v>3080</v>
      </c>
      <c r="K923" s="620" t="s">
        <v>3081</v>
      </c>
      <c r="L923" s="622">
        <v>67.539734713093111</v>
      </c>
      <c r="M923" s="622">
        <v>20</v>
      </c>
      <c r="N923" s="623">
        <v>1350.7946942618621</v>
      </c>
    </row>
    <row r="924" spans="1:14" ht="14.4" customHeight="1" x14ac:dyDescent="0.3">
      <c r="A924" s="618" t="s">
        <v>563</v>
      </c>
      <c r="B924" s="619" t="s">
        <v>565</v>
      </c>
      <c r="C924" s="620" t="s">
        <v>583</v>
      </c>
      <c r="D924" s="621" t="s">
        <v>584</v>
      </c>
      <c r="E924" s="620" t="s">
        <v>566</v>
      </c>
      <c r="F924" s="621" t="s">
        <v>567</v>
      </c>
      <c r="G924" s="620" t="s">
        <v>821</v>
      </c>
      <c r="H924" s="620" t="s">
        <v>3082</v>
      </c>
      <c r="I924" s="620" t="s">
        <v>3083</v>
      </c>
      <c r="J924" s="620" t="s">
        <v>3084</v>
      </c>
      <c r="K924" s="620" t="s">
        <v>881</v>
      </c>
      <c r="L924" s="622">
        <v>41.610002413068067</v>
      </c>
      <c r="M924" s="622">
        <v>3</v>
      </c>
      <c r="N924" s="623">
        <v>124.83000723920421</v>
      </c>
    </row>
    <row r="925" spans="1:14" ht="14.4" customHeight="1" x14ac:dyDescent="0.3">
      <c r="A925" s="618" t="s">
        <v>563</v>
      </c>
      <c r="B925" s="619" t="s">
        <v>565</v>
      </c>
      <c r="C925" s="620" t="s">
        <v>583</v>
      </c>
      <c r="D925" s="621" t="s">
        <v>584</v>
      </c>
      <c r="E925" s="620" t="s">
        <v>566</v>
      </c>
      <c r="F925" s="621" t="s">
        <v>567</v>
      </c>
      <c r="G925" s="620" t="s">
        <v>821</v>
      </c>
      <c r="H925" s="620" t="s">
        <v>1630</v>
      </c>
      <c r="I925" s="620" t="s">
        <v>1631</v>
      </c>
      <c r="J925" s="620" t="s">
        <v>1152</v>
      </c>
      <c r="K925" s="620" t="s">
        <v>1632</v>
      </c>
      <c r="L925" s="622">
        <v>274.96231012408799</v>
      </c>
      <c r="M925" s="622">
        <v>1</v>
      </c>
      <c r="N925" s="623">
        <v>274.96231012408799</v>
      </c>
    </row>
    <row r="926" spans="1:14" ht="14.4" customHeight="1" x14ac:dyDescent="0.3">
      <c r="A926" s="618" t="s">
        <v>563</v>
      </c>
      <c r="B926" s="619" t="s">
        <v>565</v>
      </c>
      <c r="C926" s="620" t="s">
        <v>583</v>
      </c>
      <c r="D926" s="621" t="s">
        <v>584</v>
      </c>
      <c r="E926" s="620" t="s">
        <v>566</v>
      </c>
      <c r="F926" s="621" t="s">
        <v>567</v>
      </c>
      <c r="G926" s="620" t="s">
        <v>821</v>
      </c>
      <c r="H926" s="620" t="s">
        <v>1633</v>
      </c>
      <c r="I926" s="620" t="s">
        <v>1634</v>
      </c>
      <c r="J926" s="620" t="s">
        <v>1635</v>
      </c>
      <c r="K926" s="620" t="s">
        <v>1636</v>
      </c>
      <c r="L926" s="622">
        <v>123.28909143723446</v>
      </c>
      <c r="M926" s="622">
        <v>11</v>
      </c>
      <c r="N926" s="623">
        <v>1356.1800058095791</v>
      </c>
    </row>
    <row r="927" spans="1:14" ht="14.4" customHeight="1" x14ac:dyDescent="0.3">
      <c r="A927" s="618" t="s">
        <v>563</v>
      </c>
      <c r="B927" s="619" t="s">
        <v>565</v>
      </c>
      <c r="C927" s="620" t="s">
        <v>583</v>
      </c>
      <c r="D927" s="621" t="s">
        <v>584</v>
      </c>
      <c r="E927" s="620" t="s">
        <v>566</v>
      </c>
      <c r="F927" s="621" t="s">
        <v>567</v>
      </c>
      <c r="G927" s="620" t="s">
        <v>821</v>
      </c>
      <c r="H927" s="620" t="s">
        <v>1641</v>
      </c>
      <c r="I927" s="620" t="s">
        <v>1642</v>
      </c>
      <c r="J927" s="620" t="s">
        <v>1643</v>
      </c>
      <c r="K927" s="620" t="s">
        <v>1644</v>
      </c>
      <c r="L927" s="622">
        <v>12.972040179181919</v>
      </c>
      <c r="M927" s="622">
        <v>12</v>
      </c>
      <c r="N927" s="623">
        <v>155.66448215018303</v>
      </c>
    </row>
    <row r="928" spans="1:14" ht="14.4" customHeight="1" x14ac:dyDescent="0.3">
      <c r="A928" s="618" t="s">
        <v>563</v>
      </c>
      <c r="B928" s="619" t="s">
        <v>565</v>
      </c>
      <c r="C928" s="620" t="s">
        <v>583</v>
      </c>
      <c r="D928" s="621" t="s">
        <v>584</v>
      </c>
      <c r="E928" s="620" t="s">
        <v>566</v>
      </c>
      <c r="F928" s="621" t="s">
        <v>567</v>
      </c>
      <c r="G928" s="620" t="s">
        <v>821</v>
      </c>
      <c r="H928" s="620" t="s">
        <v>3085</v>
      </c>
      <c r="I928" s="620" t="s">
        <v>3086</v>
      </c>
      <c r="J928" s="620" t="s">
        <v>3087</v>
      </c>
      <c r="K928" s="620" t="s">
        <v>3088</v>
      </c>
      <c r="L928" s="622">
        <v>442.43</v>
      </c>
      <c r="M928" s="622">
        <v>1</v>
      </c>
      <c r="N928" s="623">
        <v>442.43</v>
      </c>
    </row>
    <row r="929" spans="1:14" ht="14.4" customHeight="1" x14ac:dyDescent="0.3">
      <c r="A929" s="618" t="s">
        <v>563</v>
      </c>
      <c r="B929" s="619" t="s">
        <v>565</v>
      </c>
      <c r="C929" s="620" t="s">
        <v>583</v>
      </c>
      <c r="D929" s="621" t="s">
        <v>584</v>
      </c>
      <c r="E929" s="620" t="s">
        <v>566</v>
      </c>
      <c r="F929" s="621" t="s">
        <v>567</v>
      </c>
      <c r="G929" s="620" t="s">
        <v>821</v>
      </c>
      <c r="H929" s="620" t="s">
        <v>3089</v>
      </c>
      <c r="I929" s="620" t="s">
        <v>3090</v>
      </c>
      <c r="J929" s="620" t="s">
        <v>3091</v>
      </c>
      <c r="K929" s="620" t="s">
        <v>1558</v>
      </c>
      <c r="L929" s="622">
        <v>212.999839083117</v>
      </c>
      <c r="M929" s="622">
        <v>6</v>
      </c>
      <c r="N929" s="623">
        <v>1277.999034498702</v>
      </c>
    </row>
    <row r="930" spans="1:14" ht="14.4" customHeight="1" x14ac:dyDescent="0.3">
      <c r="A930" s="618" t="s">
        <v>563</v>
      </c>
      <c r="B930" s="619" t="s">
        <v>565</v>
      </c>
      <c r="C930" s="620" t="s">
        <v>583</v>
      </c>
      <c r="D930" s="621" t="s">
        <v>584</v>
      </c>
      <c r="E930" s="620" t="s">
        <v>566</v>
      </c>
      <c r="F930" s="621" t="s">
        <v>567</v>
      </c>
      <c r="G930" s="620" t="s">
        <v>821</v>
      </c>
      <c r="H930" s="620" t="s">
        <v>1645</v>
      </c>
      <c r="I930" s="620" t="s">
        <v>1646</v>
      </c>
      <c r="J930" s="620" t="s">
        <v>1647</v>
      </c>
      <c r="K930" s="620" t="s">
        <v>1648</v>
      </c>
      <c r="L930" s="622">
        <v>27.825849461910053</v>
      </c>
      <c r="M930" s="622">
        <v>3188</v>
      </c>
      <c r="N930" s="623">
        <v>88708.808084569246</v>
      </c>
    </row>
    <row r="931" spans="1:14" ht="14.4" customHeight="1" x14ac:dyDescent="0.3">
      <c r="A931" s="618" t="s">
        <v>563</v>
      </c>
      <c r="B931" s="619" t="s">
        <v>565</v>
      </c>
      <c r="C931" s="620" t="s">
        <v>583</v>
      </c>
      <c r="D931" s="621" t="s">
        <v>584</v>
      </c>
      <c r="E931" s="620" t="s">
        <v>566</v>
      </c>
      <c r="F931" s="621" t="s">
        <v>567</v>
      </c>
      <c r="G931" s="620" t="s">
        <v>821</v>
      </c>
      <c r="H931" s="620" t="s">
        <v>1651</v>
      </c>
      <c r="I931" s="620" t="s">
        <v>1652</v>
      </c>
      <c r="J931" s="620" t="s">
        <v>1653</v>
      </c>
      <c r="K931" s="620" t="s">
        <v>1654</v>
      </c>
      <c r="L931" s="622">
        <v>108.06514866337253</v>
      </c>
      <c r="M931" s="622">
        <v>55</v>
      </c>
      <c r="N931" s="623">
        <v>5943.5831764854893</v>
      </c>
    </row>
    <row r="932" spans="1:14" ht="14.4" customHeight="1" x14ac:dyDescent="0.3">
      <c r="A932" s="618" t="s">
        <v>563</v>
      </c>
      <c r="B932" s="619" t="s">
        <v>565</v>
      </c>
      <c r="C932" s="620" t="s">
        <v>583</v>
      </c>
      <c r="D932" s="621" t="s">
        <v>584</v>
      </c>
      <c r="E932" s="620" t="s">
        <v>566</v>
      </c>
      <c r="F932" s="621" t="s">
        <v>567</v>
      </c>
      <c r="G932" s="620" t="s">
        <v>821</v>
      </c>
      <c r="H932" s="620" t="s">
        <v>1659</v>
      </c>
      <c r="I932" s="620" t="s">
        <v>1660</v>
      </c>
      <c r="J932" s="620" t="s">
        <v>1661</v>
      </c>
      <c r="K932" s="620" t="s">
        <v>1662</v>
      </c>
      <c r="L932" s="622">
        <v>183.83</v>
      </c>
      <c r="M932" s="622">
        <v>2</v>
      </c>
      <c r="N932" s="623">
        <v>367.66</v>
      </c>
    </row>
    <row r="933" spans="1:14" ht="14.4" customHeight="1" x14ac:dyDescent="0.3">
      <c r="A933" s="618" t="s">
        <v>563</v>
      </c>
      <c r="B933" s="619" t="s">
        <v>565</v>
      </c>
      <c r="C933" s="620" t="s">
        <v>583</v>
      </c>
      <c r="D933" s="621" t="s">
        <v>584</v>
      </c>
      <c r="E933" s="620" t="s">
        <v>566</v>
      </c>
      <c r="F933" s="621" t="s">
        <v>567</v>
      </c>
      <c r="G933" s="620" t="s">
        <v>821</v>
      </c>
      <c r="H933" s="620" t="s">
        <v>1663</v>
      </c>
      <c r="I933" s="620" t="s">
        <v>1664</v>
      </c>
      <c r="J933" s="620" t="s">
        <v>1665</v>
      </c>
      <c r="K933" s="620" t="s">
        <v>1666</v>
      </c>
      <c r="L933" s="622">
        <v>128.410108846897</v>
      </c>
      <c r="M933" s="622">
        <v>8</v>
      </c>
      <c r="N933" s="623">
        <v>1027.280870775176</v>
      </c>
    </row>
    <row r="934" spans="1:14" ht="14.4" customHeight="1" x14ac:dyDescent="0.3">
      <c r="A934" s="618" t="s">
        <v>563</v>
      </c>
      <c r="B934" s="619" t="s">
        <v>565</v>
      </c>
      <c r="C934" s="620" t="s">
        <v>583</v>
      </c>
      <c r="D934" s="621" t="s">
        <v>584</v>
      </c>
      <c r="E934" s="620" t="s">
        <v>566</v>
      </c>
      <c r="F934" s="621" t="s">
        <v>567</v>
      </c>
      <c r="G934" s="620" t="s">
        <v>821</v>
      </c>
      <c r="H934" s="620" t="s">
        <v>1667</v>
      </c>
      <c r="I934" s="620" t="s">
        <v>1667</v>
      </c>
      <c r="J934" s="620" t="s">
        <v>987</v>
      </c>
      <c r="K934" s="620" t="s">
        <v>988</v>
      </c>
      <c r="L934" s="622">
        <v>303.17</v>
      </c>
      <c r="M934" s="622">
        <v>2</v>
      </c>
      <c r="N934" s="623">
        <v>606.34</v>
      </c>
    </row>
    <row r="935" spans="1:14" ht="14.4" customHeight="1" x14ac:dyDescent="0.3">
      <c r="A935" s="618" t="s">
        <v>563</v>
      </c>
      <c r="B935" s="619" t="s">
        <v>565</v>
      </c>
      <c r="C935" s="620" t="s">
        <v>583</v>
      </c>
      <c r="D935" s="621" t="s">
        <v>584</v>
      </c>
      <c r="E935" s="620" t="s">
        <v>566</v>
      </c>
      <c r="F935" s="621" t="s">
        <v>567</v>
      </c>
      <c r="G935" s="620" t="s">
        <v>821</v>
      </c>
      <c r="H935" s="620" t="s">
        <v>3092</v>
      </c>
      <c r="I935" s="620" t="s">
        <v>3093</v>
      </c>
      <c r="J935" s="620" t="s">
        <v>3094</v>
      </c>
      <c r="K935" s="620" t="s">
        <v>3095</v>
      </c>
      <c r="L935" s="622">
        <v>246.33</v>
      </c>
      <c r="M935" s="622">
        <v>3</v>
      </c>
      <c r="N935" s="623">
        <v>738.99</v>
      </c>
    </row>
    <row r="936" spans="1:14" ht="14.4" customHeight="1" x14ac:dyDescent="0.3">
      <c r="A936" s="618" t="s">
        <v>563</v>
      </c>
      <c r="B936" s="619" t="s">
        <v>565</v>
      </c>
      <c r="C936" s="620" t="s">
        <v>583</v>
      </c>
      <c r="D936" s="621" t="s">
        <v>584</v>
      </c>
      <c r="E936" s="620" t="s">
        <v>566</v>
      </c>
      <c r="F936" s="621" t="s">
        <v>567</v>
      </c>
      <c r="G936" s="620" t="s">
        <v>821</v>
      </c>
      <c r="H936" s="620" t="s">
        <v>1674</v>
      </c>
      <c r="I936" s="620" t="s">
        <v>1675</v>
      </c>
      <c r="J936" s="620" t="s">
        <v>1676</v>
      </c>
      <c r="K936" s="620" t="s">
        <v>1677</v>
      </c>
      <c r="L936" s="622">
        <v>29.234999999999999</v>
      </c>
      <c r="M936" s="622">
        <v>2</v>
      </c>
      <c r="N936" s="623">
        <v>58.47</v>
      </c>
    </row>
    <row r="937" spans="1:14" ht="14.4" customHeight="1" x14ac:dyDescent="0.3">
      <c r="A937" s="618" t="s">
        <v>563</v>
      </c>
      <c r="B937" s="619" t="s">
        <v>565</v>
      </c>
      <c r="C937" s="620" t="s">
        <v>583</v>
      </c>
      <c r="D937" s="621" t="s">
        <v>584</v>
      </c>
      <c r="E937" s="620" t="s">
        <v>566</v>
      </c>
      <c r="F937" s="621" t="s">
        <v>567</v>
      </c>
      <c r="G937" s="620" t="s">
        <v>821</v>
      </c>
      <c r="H937" s="620" t="s">
        <v>1682</v>
      </c>
      <c r="I937" s="620" t="s">
        <v>1683</v>
      </c>
      <c r="J937" s="620" t="s">
        <v>1684</v>
      </c>
      <c r="K937" s="620" t="s">
        <v>926</v>
      </c>
      <c r="L937" s="622">
        <v>128.16999999999999</v>
      </c>
      <c r="M937" s="622">
        <v>3</v>
      </c>
      <c r="N937" s="623">
        <v>384.51</v>
      </c>
    </row>
    <row r="938" spans="1:14" ht="14.4" customHeight="1" x14ac:dyDescent="0.3">
      <c r="A938" s="618" t="s">
        <v>563</v>
      </c>
      <c r="B938" s="619" t="s">
        <v>565</v>
      </c>
      <c r="C938" s="620" t="s">
        <v>583</v>
      </c>
      <c r="D938" s="621" t="s">
        <v>584</v>
      </c>
      <c r="E938" s="620" t="s">
        <v>566</v>
      </c>
      <c r="F938" s="621" t="s">
        <v>567</v>
      </c>
      <c r="G938" s="620" t="s">
        <v>821</v>
      </c>
      <c r="H938" s="620" t="s">
        <v>1685</v>
      </c>
      <c r="I938" s="620" t="s">
        <v>1686</v>
      </c>
      <c r="J938" s="620" t="s">
        <v>1687</v>
      </c>
      <c r="K938" s="620" t="s">
        <v>1688</v>
      </c>
      <c r="L938" s="622">
        <v>67.739999999999995</v>
      </c>
      <c r="M938" s="622">
        <v>3</v>
      </c>
      <c r="N938" s="623">
        <v>203.21999999999997</v>
      </c>
    </row>
    <row r="939" spans="1:14" ht="14.4" customHeight="1" x14ac:dyDescent="0.3">
      <c r="A939" s="618" t="s">
        <v>563</v>
      </c>
      <c r="B939" s="619" t="s">
        <v>565</v>
      </c>
      <c r="C939" s="620" t="s">
        <v>583</v>
      </c>
      <c r="D939" s="621" t="s">
        <v>584</v>
      </c>
      <c r="E939" s="620" t="s">
        <v>566</v>
      </c>
      <c r="F939" s="621" t="s">
        <v>567</v>
      </c>
      <c r="G939" s="620" t="s">
        <v>821</v>
      </c>
      <c r="H939" s="620" t="s">
        <v>3096</v>
      </c>
      <c r="I939" s="620" t="s">
        <v>3097</v>
      </c>
      <c r="J939" s="620" t="s">
        <v>3098</v>
      </c>
      <c r="K939" s="620" t="s">
        <v>3099</v>
      </c>
      <c r="L939" s="622">
        <v>88.065000000000012</v>
      </c>
      <c r="M939" s="622">
        <v>6</v>
      </c>
      <c r="N939" s="623">
        <v>528.3900000000001</v>
      </c>
    </row>
    <row r="940" spans="1:14" ht="14.4" customHeight="1" x14ac:dyDescent="0.3">
      <c r="A940" s="618" t="s">
        <v>563</v>
      </c>
      <c r="B940" s="619" t="s">
        <v>565</v>
      </c>
      <c r="C940" s="620" t="s">
        <v>583</v>
      </c>
      <c r="D940" s="621" t="s">
        <v>584</v>
      </c>
      <c r="E940" s="620" t="s">
        <v>566</v>
      </c>
      <c r="F940" s="621" t="s">
        <v>567</v>
      </c>
      <c r="G940" s="620" t="s">
        <v>821</v>
      </c>
      <c r="H940" s="620" t="s">
        <v>3100</v>
      </c>
      <c r="I940" s="620" t="s">
        <v>3101</v>
      </c>
      <c r="J940" s="620" t="s">
        <v>3102</v>
      </c>
      <c r="K940" s="620" t="s">
        <v>3103</v>
      </c>
      <c r="L940" s="622">
        <v>153.77354632192888</v>
      </c>
      <c r="M940" s="622">
        <v>8</v>
      </c>
      <c r="N940" s="623">
        <v>1230.188370575431</v>
      </c>
    </row>
    <row r="941" spans="1:14" ht="14.4" customHeight="1" x14ac:dyDescent="0.3">
      <c r="A941" s="618" t="s">
        <v>563</v>
      </c>
      <c r="B941" s="619" t="s">
        <v>565</v>
      </c>
      <c r="C941" s="620" t="s">
        <v>583</v>
      </c>
      <c r="D941" s="621" t="s">
        <v>584</v>
      </c>
      <c r="E941" s="620" t="s">
        <v>566</v>
      </c>
      <c r="F941" s="621" t="s">
        <v>567</v>
      </c>
      <c r="G941" s="620" t="s">
        <v>821</v>
      </c>
      <c r="H941" s="620" t="s">
        <v>1689</v>
      </c>
      <c r="I941" s="620" t="s">
        <v>1690</v>
      </c>
      <c r="J941" s="620" t="s">
        <v>1691</v>
      </c>
      <c r="K941" s="620" t="s">
        <v>1692</v>
      </c>
      <c r="L941" s="622">
        <v>41.913354975976084</v>
      </c>
      <c r="M941" s="622">
        <v>18</v>
      </c>
      <c r="N941" s="623">
        <v>754.44038956756947</v>
      </c>
    </row>
    <row r="942" spans="1:14" ht="14.4" customHeight="1" x14ac:dyDescent="0.3">
      <c r="A942" s="618" t="s">
        <v>563</v>
      </c>
      <c r="B942" s="619" t="s">
        <v>565</v>
      </c>
      <c r="C942" s="620" t="s">
        <v>583</v>
      </c>
      <c r="D942" s="621" t="s">
        <v>584</v>
      </c>
      <c r="E942" s="620" t="s">
        <v>566</v>
      </c>
      <c r="F942" s="621" t="s">
        <v>567</v>
      </c>
      <c r="G942" s="620" t="s">
        <v>821</v>
      </c>
      <c r="H942" s="620" t="s">
        <v>1693</v>
      </c>
      <c r="I942" s="620" t="s">
        <v>1694</v>
      </c>
      <c r="J942" s="620" t="s">
        <v>1695</v>
      </c>
      <c r="K942" s="620" t="s">
        <v>1696</v>
      </c>
      <c r="L942" s="622">
        <v>646.53900809489426</v>
      </c>
      <c r="M942" s="622">
        <v>4</v>
      </c>
      <c r="N942" s="623">
        <v>2586.156032379577</v>
      </c>
    </row>
    <row r="943" spans="1:14" ht="14.4" customHeight="1" x14ac:dyDescent="0.3">
      <c r="A943" s="618" t="s">
        <v>563</v>
      </c>
      <c r="B943" s="619" t="s">
        <v>565</v>
      </c>
      <c r="C943" s="620" t="s">
        <v>583</v>
      </c>
      <c r="D943" s="621" t="s">
        <v>584</v>
      </c>
      <c r="E943" s="620" t="s">
        <v>566</v>
      </c>
      <c r="F943" s="621" t="s">
        <v>567</v>
      </c>
      <c r="G943" s="620" t="s">
        <v>821</v>
      </c>
      <c r="H943" s="620" t="s">
        <v>3104</v>
      </c>
      <c r="I943" s="620" t="s">
        <v>3105</v>
      </c>
      <c r="J943" s="620" t="s">
        <v>3106</v>
      </c>
      <c r="K943" s="620" t="s">
        <v>3035</v>
      </c>
      <c r="L943" s="622">
        <v>124.36</v>
      </c>
      <c r="M943" s="622">
        <v>1</v>
      </c>
      <c r="N943" s="623">
        <v>124.36</v>
      </c>
    </row>
    <row r="944" spans="1:14" ht="14.4" customHeight="1" x14ac:dyDescent="0.3">
      <c r="A944" s="618" t="s">
        <v>563</v>
      </c>
      <c r="B944" s="619" t="s">
        <v>565</v>
      </c>
      <c r="C944" s="620" t="s">
        <v>583</v>
      </c>
      <c r="D944" s="621" t="s">
        <v>584</v>
      </c>
      <c r="E944" s="620" t="s">
        <v>566</v>
      </c>
      <c r="F944" s="621" t="s">
        <v>567</v>
      </c>
      <c r="G944" s="620" t="s">
        <v>821</v>
      </c>
      <c r="H944" s="620" t="s">
        <v>1701</v>
      </c>
      <c r="I944" s="620" t="s">
        <v>1702</v>
      </c>
      <c r="J944" s="620" t="s">
        <v>1703</v>
      </c>
      <c r="K944" s="620" t="s">
        <v>1704</v>
      </c>
      <c r="L944" s="622">
        <v>108.03275607275681</v>
      </c>
      <c r="M944" s="622">
        <v>37</v>
      </c>
      <c r="N944" s="623">
        <v>3997.2119746920021</v>
      </c>
    </row>
    <row r="945" spans="1:14" ht="14.4" customHeight="1" x14ac:dyDescent="0.3">
      <c r="A945" s="618" t="s">
        <v>563</v>
      </c>
      <c r="B945" s="619" t="s">
        <v>565</v>
      </c>
      <c r="C945" s="620" t="s">
        <v>583</v>
      </c>
      <c r="D945" s="621" t="s">
        <v>584</v>
      </c>
      <c r="E945" s="620" t="s">
        <v>566</v>
      </c>
      <c r="F945" s="621" t="s">
        <v>567</v>
      </c>
      <c r="G945" s="620" t="s">
        <v>821</v>
      </c>
      <c r="H945" s="620" t="s">
        <v>1705</v>
      </c>
      <c r="I945" s="620" t="s">
        <v>1706</v>
      </c>
      <c r="J945" s="620" t="s">
        <v>1031</v>
      </c>
      <c r="K945" s="620" t="s">
        <v>1707</v>
      </c>
      <c r="L945" s="622">
        <v>571.05999999999995</v>
      </c>
      <c r="M945" s="622">
        <v>1</v>
      </c>
      <c r="N945" s="623">
        <v>571.05999999999995</v>
      </c>
    </row>
    <row r="946" spans="1:14" ht="14.4" customHeight="1" x14ac:dyDescent="0.3">
      <c r="A946" s="618" t="s">
        <v>563</v>
      </c>
      <c r="B946" s="619" t="s">
        <v>565</v>
      </c>
      <c r="C946" s="620" t="s">
        <v>583</v>
      </c>
      <c r="D946" s="621" t="s">
        <v>584</v>
      </c>
      <c r="E946" s="620" t="s">
        <v>566</v>
      </c>
      <c r="F946" s="621" t="s">
        <v>567</v>
      </c>
      <c r="G946" s="620" t="s">
        <v>821</v>
      </c>
      <c r="H946" s="620" t="s">
        <v>3107</v>
      </c>
      <c r="I946" s="620" t="s">
        <v>3108</v>
      </c>
      <c r="J946" s="620" t="s">
        <v>1045</v>
      </c>
      <c r="K946" s="620" t="s">
        <v>3109</v>
      </c>
      <c r="L946" s="622">
        <v>365.23008195096401</v>
      </c>
      <c r="M946" s="622">
        <v>2</v>
      </c>
      <c r="N946" s="623">
        <v>730.46016390192801</v>
      </c>
    </row>
    <row r="947" spans="1:14" ht="14.4" customHeight="1" x14ac:dyDescent="0.3">
      <c r="A947" s="618" t="s">
        <v>563</v>
      </c>
      <c r="B947" s="619" t="s">
        <v>565</v>
      </c>
      <c r="C947" s="620" t="s">
        <v>583</v>
      </c>
      <c r="D947" s="621" t="s">
        <v>584</v>
      </c>
      <c r="E947" s="620" t="s">
        <v>566</v>
      </c>
      <c r="F947" s="621" t="s">
        <v>567</v>
      </c>
      <c r="G947" s="620" t="s">
        <v>821</v>
      </c>
      <c r="H947" s="620" t="s">
        <v>1708</v>
      </c>
      <c r="I947" s="620" t="s">
        <v>1709</v>
      </c>
      <c r="J947" s="620" t="s">
        <v>1710</v>
      </c>
      <c r="K947" s="620" t="s">
        <v>1711</v>
      </c>
      <c r="L947" s="622">
        <v>3786.7219521269776</v>
      </c>
      <c r="M947" s="622">
        <v>5</v>
      </c>
      <c r="N947" s="623">
        <v>18933.609760634889</v>
      </c>
    </row>
    <row r="948" spans="1:14" ht="14.4" customHeight="1" x14ac:dyDescent="0.3">
      <c r="A948" s="618" t="s">
        <v>563</v>
      </c>
      <c r="B948" s="619" t="s">
        <v>565</v>
      </c>
      <c r="C948" s="620" t="s">
        <v>583</v>
      </c>
      <c r="D948" s="621" t="s">
        <v>584</v>
      </c>
      <c r="E948" s="620" t="s">
        <v>566</v>
      </c>
      <c r="F948" s="621" t="s">
        <v>567</v>
      </c>
      <c r="G948" s="620" t="s">
        <v>821</v>
      </c>
      <c r="H948" s="620" t="s">
        <v>3110</v>
      </c>
      <c r="I948" s="620" t="s">
        <v>3111</v>
      </c>
      <c r="J948" s="620" t="s">
        <v>3112</v>
      </c>
      <c r="K948" s="620" t="s">
        <v>2907</v>
      </c>
      <c r="L948" s="622">
        <v>145.91</v>
      </c>
      <c r="M948" s="622">
        <v>1</v>
      </c>
      <c r="N948" s="623">
        <v>145.91</v>
      </c>
    </row>
    <row r="949" spans="1:14" ht="14.4" customHeight="1" x14ac:dyDescent="0.3">
      <c r="A949" s="618" t="s">
        <v>563</v>
      </c>
      <c r="B949" s="619" t="s">
        <v>565</v>
      </c>
      <c r="C949" s="620" t="s">
        <v>583</v>
      </c>
      <c r="D949" s="621" t="s">
        <v>584</v>
      </c>
      <c r="E949" s="620" t="s">
        <v>566</v>
      </c>
      <c r="F949" s="621" t="s">
        <v>567</v>
      </c>
      <c r="G949" s="620" t="s">
        <v>821</v>
      </c>
      <c r="H949" s="620" t="s">
        <v>1715</v>
      </c>
      <c r="I949" s="620" t="s">
        <v>1716</v>
      </c>
      <c r="J949" s="620" t="s">
        <v>1717</v>
      </c>
      <c r="K949" s="620" t="s">
        <v>1718</v>
      </c>
      <c r="L949" s="622">
        <v>304.01572070584893</v>
      </c>
      <c r="M949" s="622">
        <v>38</v>
      </c>
      <c r="N949" s="623">
        <v>11552.597386822259</v>
      </c>
    </row>
    <row r="950" spans="1:14" ht="14.4" customHeight="1" x14ac:dyDescent="0.3">
      <c r="A950" s="618" t="s">
        <v>563</v>
      </c>
      <c r="B950" s="619" t="s">
        <v>565</v>
      </c>
      <c r="C950" s="620" t="s">
        <v>583</v>
      </c>
      <c r="D950" s="621" t="s">
        <v>584</v>
      </c>
      <c r="E950" s="620" t="s">
        <v>566</v>
      </c>
      <c r="F950" s="621" t="s">
        <v>567</v>
      </c>
      <c r="G950" s="620" t="s">
        <v>821</v>
      </c>
      <c r="H950" s="620" t="s">
        <v>1723</v>
      </c>
      <c r="I950" s="620" t="s">
        <v>1724</v>
      </c>
      <c r="J950" s="620" t="s">
        <v>1725</v>
      </c>
      <c r="K950" s="620" t="s">
        <v>1726</v>
      </c>
      <c r="L950" s="622">
        <v>1346.132865157655</v>
      </c>
      <c r="M950" s="622">
        <v>22</v>
      </c>
      <c r="N950" s="623">
        <v>29614.923033468411</v>
      </c>
    </row>
    <row r="951" spans="1:14" ht="14.4" customHeight="1" x14ac:dyDescent="0.3">
      <c r="A951" s="618" t="s">
        <v>563</v>
      </c>
      <c r="B951" s="619" t="s">
        <v>565</v>
      </c>
      <c r="C951" s="620" t="s">
        <v>583</v>
      </c>
      <c r="D951" s="621" t="s">
        <v>584</v>
      </c>
      <c r="E951" s="620" t="s">
        <v>566</v>
      </c>
      <c r="F951" s="621" t="s">
        <v>567</v>
      </c>
      <c r="G951" s="620" t="s">
        <v>821</v>
      </c>
      <c r="H951" s="620" t="s">
        <v>3113</v>
      </c>
      <c r="I951" s="620" t="s">
        <v>3114</v>
      </c>
      <c r="J951" s="620" t="s">
        <v>3115</v>
      </c>
      <c r="K951" s="620" t="s">
        <v>2487</v>
      </c>
      <c r="L951" s="622">
        <v>56.41</v>
      </c>
      <c r="M951" s="622">
        <v>2</v>
      </c>
      <c r="N951" s="623">
        <v>112.82</v>
      </c>
    </row>
    <row r="952" spans="1:14" ht="14.4" customHeight="1" x14ac:dyDescent="0.3">
      <c r="A952" s="618" t="s">
        <v>563</v>
      </c>
      <c r="B952" s="619" t="s">
        <v>565</v>
      </c>
      <c r="C952" s="620" t="s">
        <v>583</v>
      </c>
      <c r="D952" s="621" t="s">
        <v>584</v>
      </c>
      <c r="E952" s="620" t="s">
        <v>566</v>
      </c>
      <c r="F952" s="621" t="s">
        <v>567</v>
      </c>
      <c r="G952" s="620" t="s">
        <v>821</v>
      </c>
      <c r="H952" s="620" t="s">
        <v>3116</v>
      </c>
      <c r="I952" s="620" t="s">
        <v>3117</v>
      </c>
      <c r="J952" s="620" t="s">
        <v>3118</v>
      </c>
      <c r="K952" s="620" t="s">
        <v>735</v>
      </c>
      <c r="L952" s="622">
        <v>49.426712023540574</v>
      </c>
      <c r="M952" s="622">
        <v>3</v>
      </c>
      <c r="N952" s="623">
        <v>148.28013607062172</v>
      </c>
    </row>
    <row r="953" spans="1:14" ht="14.4" customHeight="1" x14ac:dyDescent="0.3">
      <c r="A953" s="618" t="s">
        <v>563</v>
      </c>
      <c r="B953" s="619" t="s">
        <v>565</v>
      </c>
      <c r="C953" s="620" t="s">
        <v>583</v>
      </c>
      <c r="D953" s="621" t="s">
        <v>584</v>
      </c>
      <c r="E953" s="620" t="s">
        <v>566</v>
      </c>
      <c r="F953" s="621" t="s">
        <v>567</v>
      </c>
      <c r="G953" s="620" t="s">
        <v>821</v>
      </c>
      <c r="H953" s="620" t="s">
        <v>1727</v>
      </c>
      <c r="I953" s="620" t="s">
        <v>1728</v>
      </c>
      <c r="J953" s="620" t="s">
        <v>1729</v>
      </c>
      <c r="K953" s="620" t="s">
        <v>1730</v>
      </c>
      <c r="L953" s="622">
        <v>49.700035677471128</v>
      </c>
      <c r="M953" s="622">
        <v>36</v>
      </c>
      <c r="N953" s="623">
        <v>1789.2012843889606</v>
      </c>
    </row>
    <row r="954" spans="1:14" ht="14.4" customHeight="1" x14ac:dyDescent="0.3">
      <c r="A954" s="618" t="s">
        <v>563</v>
      </c>
      <c r="B954" s="619" t="s">
        <v>565</v>
      </c>
      <c r="C954" s="620" t="s">
        <v>583</v>
      </c>
      <c r="D954" s="621" t="s">
        <v>584</v>
      </c>
      <c r="E954" s="620" t="s">
        <v>566</v>
      </c>
      <c r="F954" s="621" t="s">
        <v>567</v>
      </c>
      <c r="G954" s="620" t="s">
        <v>821</v>
      </c>
      <c r="H954" s="620" t="s">
        <v>1731</v>
      </c>
      <c r="I954" s="620" t="s">
        <v>1732</v>
      </c>
      <c r="J954" s="620" t="s">
        <v>1733</v>
      </c>
      <c r="K954" s="620" t="s">
        <v>1734</v>
      </c>
      <c r="L954" s="622">
        <v>111.58</v>
      </c>
      <c r="M954" s="622">
        <v>48</v>
      </c>
      <c r="N954" s="623">
        <v>5355.84</v>
      </c>
    </row>
    <row r="955" spans="1:14" ht="14.4" customHeight="1" x14ac:dyDescent="0.3">
      <c r="A955" s="618" t="s">
        <v>563</v>
      </c>
      <c r="B955" s="619" t="s">
        <v>565</v>
      </c>
      <c r="C955" s="620" t="s">
        <v>583</v>
      </c>
      <c r="D955" s="621" t="s">
        <v>584</v>
      </c>
      <c r="E955" s="620" t="s">
        <v>566</v>
      </c>
      <c r="F955" s="621" t="s">
        <v>567</v>
      </c>
      <c r="G955" s="620" t="s">
        <v>821</v>
      </c>
      <c r="H955" s="620" t="s">
        <v>3119</v>
      </c>
      <c r="I955" s="620" t="s">
        <v>3119</v>
      </c>
      <c r="J955" s="620" t="s">
        <v>3120</v>
      </c>
      <c r="K955" s="620" t="s">
        <v>3121</v>
      </c>
      <c r="L955" s="622">
        <v>573.29500000000007</v>
      </c>
      <c r="M955" s="622">
        <v>2</v>
      </c>
      <c r="N955" s="623">
        <v>1146.5900000000001</v>
      </c>
    </row>
    <row r="956" spans="1:14" ht="14.4" customHeight="1" x14ac:dyDescent="0.3">
      <c r="A956" s="618" t="s">
        <v>563</v>
      </c>
      <c r="B956" s="619" t="s">
        <v>565</v>
      </c>
      <c r="C956" s="620" t="s">
        <v>583</v>
      </c>
      <c r="D956" s="621" t="s">
        <v>584</v>
      </c>
      <c r="E956" s="620" t="s">
        <v>566</v>
      </c>
      <c r="F956" s="621" t="s">
        <v>567</v>
      </c>
      <c r="G956" s="620" t="s">
        <v>821</v>
      </c>
      <c r="H956" s="620" t="s">
        <v>3122</v>
      </c>
      <c r="I956" s="620" t="s">
        <v>3123</v>
      </c>
      <c r="J956" s="620" t="s">
        <v>3124</v>
      </c>
      <c r="K956" s="620" t="s">
        <v>903</v>
      </c>
      <c r="L956" s="622">
        <v>0</v>
      </c>
      <c r="M956" s="622">
        <v>0</v>
      </c>
      <c r="N956" s="623">
        <v>0</v>
      </c>
    </row>
    <row r="957" spans="1:14" ht="14.4" customHeight="1" x14ac:dyDescent="0.3">
      <c r="A957" s="618" t="s">
        <v>563</v>
      </c>
      <c r="B957" s="619" t="s">
        <v>565</v>
      </c>
      <c r="C957" s="620" t="s">
        <v>583</v>
      </c>
      <c r="D957" s="621" t="s">
        <v>584</v>
      </c>
      <c r="E957" s="620" t="s">
        <v>566</v>
      </c>
      <c r="F957" s="621" t="s">
        <v>567</v>
      </c>
      <c r="G957" s="620" t="s">
        <v>821</v>
      </c>
      <c r="H957" s="620" t="s">
        <v>3125</v>
      </c>
      <c r="I957" s="620" t="s">
        <v>3126</v>
      </c>
      <c r="J957" s="620" t="s">
        <v>3127</v>
      </c>
      <c r="K957" s="620" t="s">
        <v>1972</v>
      </c>
      <c r="L957" s="622">
        <v>39.284999999999997</v>
      </c>
      <c r="M957" s="622">
        <v>2</v>
      </c>
      <c r="N957" s="623">
        <v>78.569999999999993</v>
      </c>
    </row>
    <row r="958" spans="1:14" ht="14.4" customHeight="1" x14ac:dyDescent="0.3">
      <c r="A958" s="618" t="s">
        <v>563</v>
      </c>
      <c r="B958" s="619" t="s">
        <v>565</v>
      </c>
      <c r="C958" s="620" t="s">
        <v>583</v>
      </c>
      <c r="D958" s="621" t="s">
        <v>584</v>
      </c>
      <c r="E958" s="620" t="s">
        <v>566</v>
      </c>
      <c r="F958" s="621" t="s">
        <v>567</v>
      </c>
      <c r="G958" s="620" t="s">
        <v>821</v>
      </c>
      <c r="H958" s="620" t="s">
        <v>1738</v>
      </c>
      <c r="I958" s="620" t="s">
        <v>1739</v>
      </c>
      <c r="J958" s="620" t="s">
        <v>1740</v>
      </c>
      <c r="K958" s="620" t="s">
        <v>1741</v>
      </c>
      <c r="L958" s="622">
        <v>42.4</v>
      </c>
      <c r="M958" s="622">
        <v>3</v>
      </c>
      <c r="N958" s="623">
        <v>127.19999999999999</v>
      </c>
    </row>
    <row r="959" spans="1:14" ht="14.4" customHeight="1" x14ac:dyDescent="0.3">
      <c r="A959" s="618" t="s">
        <v>563</v>
      </c>
      <c r="B959" s="619" t="s">
        <v>565</v>
      </c>
      <c r="C959" s="620" t="s">
        <v>583</v>
      </c>
      <c r="D959" s="621" t="s">
        <v>584</v>
      </c>
      <c r="E959" s="620" t="s">
        <v>566</v>
      </c>
      <c r="F959" s="621" t="s">
        <v>567</v>
      </c>
      <c r="G959" s="620" t="s">
        <v>821</v>
      </c>
      <c r="H959" s="620" t="s">
        <v>1742</v>
      </c>
      <c r="I959" s="620" t="s">
        <v>1743</v>
      </c>
      <c r="J959" s="620" t="s">
        <v>1744</v>
      </c>
      <c r="K959" s="620" t="s">
        <v>1745</v>
      </c>
      <c r="L959" s="622">
        <v>15.374236093343976</v>
      </c>
      <c r="M959" s="622">
        <v>51</v>
      </c>
      <c r="N959" s="623">
        <v>784.0860407605428</v>
      </c>
    </row>
    <row r="960" spans="1:14" ht="14.4" customHeight="1" x14ac:dyDescent="0.3">
      <c r="A960" s="618" t="s">
        <v>563</v>
      </c>
      <c r="B960" s="619" t="s">
        <v>565</v>
      </c>
      <c r="C960" s="620" t="s">
        <v>583</v>
      </c>
      <c r="D960" s="621" t="s">
        <v>584</v>
      </c>
      <c r="E960" s="620" t="s">
        <v>566</v>
      </c>
      <c r="F960" s="621" t="s">
        <v>567</v>
      </c>
      <c r="G960" s="620" t="s">
        <v>821</v>
      </c>
      <c r="H960" s="620" t="s">
        <v>3128</v>
      </c>
      <c r="I960" s="620" t="s">
        <v>1330</v>
      </c>
      <c r="J960" s="620" t="s">
        <v>3129</v>
      </c>
      <c r="K960" s="620" t="s">
        <v>3130</v>
      </c>
      <c r="L960" s="622">
        <v>72.620256498953012</v>
      </c>
      <c r="M960" s="622">
        <v>5</v>
      </c>
      <c r="N960" s="623">
        <v>363.10128249476503</v>
      </c>
    </row>
    <row r="961" spans="1:14" ht="14.4" customHeight="1" x14ac:dyDescent="0.3">
      <c r="A961" s="618" t="s">
        <v>563</v>
      </c>
      <c r="B961" s="619" t="s">
        <v>565</v>
      </c>
      <c r="C961" s="620" t="s">
        <v>583</v>
      </c>
      <c r="D961" s="621" t="s">
        <v>584</v>
      </c>
      <c r="E961" s="620" t="s">
        <v>566</v>
      </c>
      <c r="F961" s="621" t="s">
        <v>567</v>
      </c>
      <c r="G961" s="620" t="s">
        <v>821</v>
      </c>
      <c r="H961" s="620" t="s">
        <v>1748</v>
      </c>
      <c r="I961" s="620" t="s">
        <v>1330</v>
      </c>
      <c r="J961" s="620" t="s">
        <v>1749</v>
      </c>
      <c r="K961" s="620"/>
      <c r="L961" s="622">
        <v>144.02424329672488</v>
      </c>
      <c r="M961" s="622">
        <v>7</v>
      </c>
      <c r="N961" s="623">
        <v>1008.1697030770741</v>
      </c>
    </row>
    <row r="962" spans="1:14" ht="14.4" customHeight="1" x14ac:dyDescent="0.3">
      <c r="A962" s="618" t="s">
        <v>563</v>
      </c>
      <c r="B962" s="619" t="s">
        <v>565</v>
      </c>
      <c r="C962" s="620" t="s">
        <v>583</v>
      </c>
      <c r="D962" s="621" t="s">
        <v>584</v>
      </c>
      <c r="E962" s="620" t="s">
        <v>566</v>
      </c>
      <c r="F962" s="621" t="s">
        <v>567</v>
      </c>
      <c r="G962" s="620" t="s">
        <v>821</v>
      </c>
      <c r="H962" s="620" t="s">
        <v>3131</v>
      </c>
      <c r="I962" s="620" t="s">
        <v>1330</v>
      </c>
      <c r="J962" s="620" t="s">
        <v>3132</v>
      </c>
      <c r="K962" s="620"/>
      <c r="L962" s="622">
        <v>78.019868769553298</v>
      </c>
      <c r="M962" s="622">
        <v>3</v>
      </c>
      <c r="N962" s="623">
        <v>234.05960630865991</v>
      </c>
    </row>
    <row r="963" spans="1:14" ht="14.4" customHeight="1" x14ac:dyDescent="0.3">
      <c r="A963" s="618" t="s">
        <v>563</v>
      </c>
      <c r="B963" s="619" t="s">
        <v>565</v>
      </c>
      <c r="C963" s="620" t="s">
        <v>583</v>
      </c>
      <c r="D963" s="621" t="s">
        <v>584</v>
      </c>
      <c r="E963" s="620" t="s">
        <v>566</v>
      </c>
      <c r="F963" s="621" t="s">
        <v>567</v>
      </c>
      <c r="G963" s="620" t="s">
        <v>821</v>
      </c>
      <c r="H963" s="620" t="s">
        <v>3133</v>
      </c>
      <c r="I963" s="620" t="s">
        <v>1330</v>
      </c>
      <c r="J963" s="620" t="s">
        <v>3134</v>
      </c>
      <c r="K963" s="620"/>
      <c r="L963" s="622">
        <v>216.83994666440518</v>
      </c>
      <c r="M963" s="622">
        <v>7</v>
      </c>
      <c r="N963" s="623">
        <v>1517.8796266508361</v>
      </c>
    </row>
    <row r="964" spans="1:14" ht="14.4" customHeight="1" x14ac:dyDescent="0.3">
      <c r="A964" s="618" t="s">
        <v>563</v>
      </c>
      <c r="B964" s="619" t="s">
        <v>565</v>
      </c>
      <c r="C964" s="620" t="s">
        <v>583</v>
      </c>
      <c r="D964" s="621" t="s">
        <v>584</v>
      </c>
      <c r="E964" s="620" t="s">
        <v>566</v>
      </c>
      <c r="F964" s="621" t="s">
        <v>567</v>
      </c>
      <c r="G964" s="620" t="s">
        <v>821</v>
      </c>
      <c r="H964" s="620" t="s">
        <v>3135</v>
      </c>
      <c r="I964" s="620" t="s">
        <v>1330</v>
      </c>
      <c r="J964" s="620" t="s">
        <v>3136</v>
      </c>
      <c r="K964" s="620"/>
      <c r="L964" s="622">
        <v>74.929942441844062</v>
      </c>
      <c r="M964" s="622">
        <v>9</v>
      </c>
      <c r="N964" s="623">
        <v>674.3694819765966</v>
      </c>
    </row>
    <row r="965" spans="1:14" ht="14.4" customHeight="1" x14ac:dyDescent="0.3">
      <c r="A965" s="618" t="s">
        <v>563</v>
      </c>
      <c r="B965" s="619" t="s">
        <v>565</v>
      </c>
      <c r="C965" s="620" t="s">
        <v>583</v>
      </c>
      <c r="D965" s="621" t="s">
        <v>584</v>
      </c>
      <c r="E965" s="620" t="s">
        <v>566</v>
      </c>
      <c r="F965" s="621" t="s">
        <v>567</v>
      </c>
      <c r="G965" s="620" t="s">
        <v>821</v>
      </c>
      <c r="H965" s="620" t="s">
        <v>3137</v>
      </c>
      <c r="I965" s="620" t="s">
        <v>3138</v>
      </c>
      <c r="J965" s="620" t="s">
        <v>3139</v>
      </c>
      <c r="K965" s="620" t="s">
        <v>3140</v>
      </c>
      <c r="L965" s="622">
        <v>168.92130762379861</v>
      </c>
      <c r="M965" s="622">
        <v>8</v>
      </c>
      <c r="N965" s="623">
        <v>1351.3704609903889</v>
      </c>
    </row>
    <row r="966" spans="1:14" ht="14.4" customHeight="1" x14ac:dyDescent="0.3">
      <c r="A966" s="618" t="s">
        <v>563</v>
      </c>
      <c r="B966" s="619" t="s">
        <v>565</v>
      </c>
      <c r="C966" s="620" t="s">
        <v>583</v>
      </c>
      <c r="D966" s="621" t="s">
        <v>584</v>
      </c>
      <c r="E966" s="620" t="s">
        <v>566</v>
      </c>
      <c r="F966" s="621" t="s">
        <v>567</v>
      </c>
      <c r="G966" s="620" t="s">
        <v>821</v>
      </c>
      <c r="H966" s="620" t="s">
        <v>3141</v>
      </c>
      <c r="I966" s="620" t="s">
        <v>3142</v>
      </c>
      <c r="J966" s="620" t="s">
        <v>3143</v>
      </c>
      <c r="K966" s="620" t="s">
        <v>3144</v>
      </c>
      <c r="L966" s="622">
        <v>45.229880942992473</v>
      </c>
      <c r="M966" s="622">
        <v>3</v>
      </c>
      <c r="N966" s="623">
        <v>135.68964282897741</v>
      </c>
    </row>
    <row r="967" spans="1:14" ht="14.4" customHeight="1" x14ac:dyDescent="0.3">
      <c r="A967" s="618" t="s">
        <v>563</v>
      </c>
      <c r="B967" s="619" t="s">
        <v>565</v>
      </c>
      <c r="C967" s="620" t="s">
        <v>583</v>
      </c>
      <c r="D967" s="621" t="s">
        <v>584</v>
      </c>
      <c r="E967" s="620" t="s">
        <v>566</v>
      </c>
      <c r="F967" s="621" t="s">
        <v>567</v>
      </c>
      <c r="G967" s="620" t="s">
        <v>821</v>
      </c>
      <c r="H967" s="620" t="s">
        <v>3145</v>
      </c>
      <c r="I967" s="620" t="s">
        <v>1330</v>
      </c>
      <c r="J967" s="620" t="s">
        <v>3146</v>
      </c>
      <c r="K967" s="620"/>
      <c r="L967" s="622">
        <v>209.09301877880702</v>
      </c>
      <c r="M967" s="622">
        <v>3</v>
      </c>
      <c r="N967" s="623">
        <v>627.27905633642104</v>
      </c>
    </row>
    <row r="968" spans="1:14" ht="14.4" customHeight="1" x14ac:dyDescent="0.3">
      <c r="A968" s="618" t="s">
        <v>563</v>
      </c>
      <c r="B968" s="619" t="s">
        <v>565</v>
      </c>
      <c r="C968" s="620" t="s">
        <v>583</v>
      </c>
      <c r="D968" s="621" t="s">
        <v>584</v>
      </c>
      <c r="E968" s="620" t="s">
        <v>566</v>
      </c>
      <c r="F968" s="621" t="s">
        <v>567</v>
      </c>
      <c r="G968" s="620" t="s">
        <v>821</v>
      </c>
      <c r="H968" s="620" t="s">
        <v>3147</v>
      </c>
      <c r="I968" s="620" t="s">
        <v>3148</v>
      </c>
      <c r="J968" s="620" t="s">
        <v>3149</v>
      </c>
      <c r="K968" s="620" t="s">
        <v>3150</v>
      </c>
      <c r="L968" s="622">
        <v>202.155</v>
      </c>
      <c r="M968" s="622">
        <v>2</v>
      </c>
      <c r="N968" s="623">
        <v>404.31</v>
      </c>
    </row>
    <row r="969" spans="1:14" ht="14.4" customHeight="1" x14ac:dyDescent="0.3">
      <c r="A969" s="618" t="s">
        <v>563</v>
      </c>
      <c r="B969" s="619" t="s">
        <v>565</v>
      </c>
      <c r="C969" s="620" t="s">
        <v>583</v>
      </c>
      <c r="D969" s="621" t="s">
        <v>584</v>
      </c>
      <c r="E969" s="620" t="s">
        <v>566</v>
      </c>
      <c r="F969" s="621" t="s">
        <v>567</v>
      </c>
      <c r="G969" s="620" t="s">
        <v>821</v>
      </c>
      <c r="H969" s="620" t="s">
        <v>3151</v>
      </c>
      <c r="I969" s="620" t="s">
        <v>3152</v>
      </c>
      <c r="J969" s="620" t="s">
        <v>3153</v>
      </c>
      <c r="K969" s="620" t="s">
        <v>3154</v>
      </c>
      <c r="L969" s="622">
        <v>55.550060673113158</v>
      </c>
      <c r="M969" s="622">
        <v>5</v>
      </c>
      <c r="N969" s="623">
        <v>277.7503033655658</v>
      </c>
    </row>
    <row r="970" spans="1:14" ht="14.4" customHeight="1" x14ac:dyDescent="0.3">
      <c r="A970" s="618" t="s">
        <v>563</v>
      </c>
      <c r="B970" s="619" t="s">
        <v>565</v>
      </c>
      <c r="C970" s="620" t="s">
        <v>583</v>
      </c>
      <c r="D970" s="621" t="s">
        <v>584</v>
      </c>
      <c r="E970" s="620" t="s">
        <v>566</v>
      </c>
      <c r="F970" s="621" t="s">
        <v>567</v>
      </c>
      <c r="G970" s="620" t="s">
        <v>821</v>
      </c>
      <c r="H970" s="620" t="s">
        <v>3155</v>
      </c>
      <c r="I970" s="620" t="s">
        <v>3156</v>
      </c>
      <c r="J970" s="620" t="s">
        <v>3157</v>
      </c>
      <c r="K970" s="620" t="s">
        <v>3158</v>
      </c>
      <c r="L970" s="622">
        <v>31.95</v>
      </c>
      <c r="M970" s="622">
        <v>1</v>
      </c>
      <c r="N970" s="623">
        <v>31.95</v>
      </c>
    </row>
    <row r="971" spans="1:14" ht="14.4" customHeight="1" x14ac:dyDescent="0.3">
      <c r="A971" s="618" t="s">
        <v>563</v>
      </c>
      <c r="B971" s="619" t="s">
        <v>565</v>
      </c>
      <c r="C971" s="620" t="s">
        <v>583</v>
      </c>
      <c r="D971" s="621" t="s">
        <v>584</v>
      </c>
      <c r="E971" s="620" t="s">
        <v>566</v>
      </c>
      <c r="F971" s="621" t="s">
        <v>567</v>
      </c>
      <c r="G971" s="620" t="s">
        <v>821</v>
      </c>
      <c r="H971" s="620" t="s">
        <v>3159</v>
      </c>
      <c r="I971" s="620" t="s">
        <v>3160</v>
      </c>
      <c r="J971" s="620" t="s">
        <v>3161</v>
      </c>
      <c r="K971" s="620" t="s">
        <v>3162</v>
      </c>
      <c r="L971" s="622">
        <v>59.500114348512554</v>
      </c>
      <c r="M971" s="622">
        <v>2</v>
      </c>
      <c r="N971" s="623">
        <v>119.00022869702511</v>
      </c>
    </row>
    <row r="972" spans="1:14" ht="14.4" customHeight="1" x14ac:dyDescent="0.3">
      <c r="A972" s="618" t="s">
        <v>563</v>
      </c>
      <c r="B972" s="619" t="s">
        <v>565</v>
      </c>
      <c r="C972" s="620" t="s">
        <v>583</v>
      </c>
      <c r="D972" s="621" t="s">
        <v>584</v>
      </c>
      <c r="E972" s="620" t="s">
        <v>566</v>
      </c>
      <c r="F972" s="621" t="s">
        <v>567</v>
      </c>
      <c r="G972" s="620" t="s">
        <v>821</v>
      </c>
      <c r="H972" s="620" t="s">
        <v>3163</v>
      </c>
      <c r="I972" s="620" t="s">
        <v>3164</v>
      </c>
      <c r="J972" s="620" t="s">
        <v>3165</v>
      </c>
      <c r="K972" s="620" t="s">
        <v>3166</v>
      </c>
      <c r="L972" s="622">
        <v>1274.6400000000001</v>
      </c>
      <c r="M972" s="622">
        <v>1</v>
      </c>
      <c r="N972" s="623">
        <v>1274.6400000000001</v>
      </c>
    </row>
    <row r="973" spans="1:14" ht="14.4" customHeight="1" x14ac:dyDescent="0.3">
      <c r="A973" s="618" t="s">
        <v>563</v>
      </c>
      <c r="B973" s="619" t="s">
        <v>565</v>
      </c>
      <c r="C973" s="620" t="s">
        <v>583</v>
      </c>
      <c r="D973" s="621" t="s">
        <v>584</v>
      </c>
      <c r="E973" s="620" t="s">
        <v>566</v>
      </c>
      <c r="F973" s="621" t="s">
        <v>567</v>
      </c>
      <c r="G973" s="620" t="s">
        <v>821</v>
      </c>
      <c r="H973" s="620" t="s">
        <v>3167</v>
      </c>
      <c r="I973" s="620" t="s">
        <v>3168</v>
      </c>
      <c r="J973" s="620" t="s">
        <v>3169</v>
      </c>
      <c r="K973" s="620" t="s">
        <v>3170</v>
      </c>
      <c r="L973" s="622">
        <v>73.99616169188478</v>
      </c>
      <c r="M973" s="622">
        <v>13</v>
      </c>
      <c r="N973" s="623">
        <v>961.95010199450212</v>
      </c>
    </row>
    <row r="974" spans="1:14" ht="14.4" customHeight="1" x14ac:dyDescent="0.3">
      <c r="A974" s="618" t="s">
        <v>563</v>
      </c>
      <c r="B974" s="619" t="s">
        <v>565</v>
      </c>
      <c r="C974" s="620" t="s">
        <v>583</v>
      </c>
      <c r="D974" s="621" t="s">
        <v>584</v>
      </c>
      <c r="E974" s="620" t="s">
        <v>566</v>
      </c>
      <c r="F974" s="621" t="s">
        <v>567</v>
      </c>
      <c r="G974" s="620" t="s">
        <v>821</v>
      </c>
      <c r="H974" s="620" t="s">
        <v>3171</v>
      </c>
      <c r="I974" s="620" t="s">
        <v>3172</v>
      </c>
      <c r="J974" s="620" t="s">
        <v>3173</v>
      </c>
      <c r="K974" s="620" t="s">
        <v>3174</v>
      </c>
      <c r="L974" s="622">
        <v>457.48</v>
      </c>
      <c r="M974" s="622">
        <v>1</v>
      </c>
      <c r="N974" s="623">
        <v>457.48</v>
      </c>
    </row>
    <row r="975" spans="1:14" ht="14.4" customHeight="1" x14ac:dyDescent="0.3">
      <c r="A975" s="618" t="s">
        <v>563</v>
      </c>
      <c r="B975" s="619" t="s">
        <v>565</v>
      </c>
      <c r="C975" s="620" t="s">
        <v>583</v>
      </c>
      <c r="D975" s="621" t="s">
        <v>584</v>
      </c>
      <c r="E975" s="620" t="s">
        <v>566</v>
      </c>
      <c r="F975" s="621" t="s">
        <v>567</v>
      </c>
      <c r="G975" s="620" t="s">
        <v>821</v>
      </c>
      <c r="H975" s="620" t="s">
        <v>3175</v>
      </c>
      <c r="I975" s="620" t="s">
        <v>3176</v>
      </c>
      <c r="J975" s="620" t="s">
        <v>3177</v>
      </c>
      <c r="K975" s="620" t="s">
        <v>3178</v>
      </c>
      <c r="L975" s="622">
        <v>421.65499999999997</v>
      </c>
      <c r="M975" s="622">
        <v>2</v>
      </c>
      <c r="N975" s="623">
        <v>843.31</v>
      </c>
    </row>
    <row r="976" spans="1:14" ht="14.4" customHeight="1" x14ac:dyDescent="0.3">
      <c r="A976" s="618" t="s">
        <v>563</v>
      </c>
      <c r="B976" s="619" t="s">
        <v>565</v>
      </c>
      <c r="C976" s="620" t="s">
        <v>583</v>
      </c>
      <c r="D976" s="621" t="s">
        <v>584</v>
      </c>
      <c r="E976" s="620" t="s">
        <v>566</v>
      </c>
      <c r="F976" s="621" t="s">
        <v>567</v>
      </c>
      <c r="G976" s="620" t="s">
        <v>821</v>
      </c>
      <c r="H976" s="620" t="s">
        <v>3179</v>
      </c>
      <c r="I976" s="620" t="s">
        <v>3180</v>
      </c>
      <c r="J976" s="620" t="s">
        <v>3181</v>
      </c>
      <c r="K976" s="620" t="s">
        <v>3182</v>
      </c>
      <c r="L976" s="622">
        <v>78.25</v>
      </c>
      <c r="M976" s="622">
        <v>2</v>
      </c>
      <c r="N976" s="623">
        <v>156.5</v>
      </c>
    </row>
    <row r="977" spans="1:14" ht="14.4" customHeight="1" x14ac:dyDescent="0.3">
      <c r="A977" s="618" t="s">
        <v>563</v>
      </c>
      <c r="B977" s="619" t="s">
        <v>565</v>
      </c>
      <c r="C977" s="620" t="s">
        <v>583</v>
      </c>
      <c r="D977" s="621" t="s">
        <v>584</v>
      </c>
      <c r="E977" s="620" t="s">
        <v>566</v>
      </c>
      <c r="F977" s="621" t="s">
        <v>567</v>
      </c>
      <c r="G977" s="620" t="s">
        <v>821</v>
      </c>
      <c r="H977" s="620" t="s">
        <v>3183</v>
      </c>
      <c r="I977" s="620" t="s">
        <v>3184</v>
      </c>
      <c r="J977" s="620" t="s">
        <v>1508</v>
      </c>
      <c r="K977" s="620" t="s">
        <v>3185</v>
      </c>
      <c r="L977" s="622">
        <v>327.31948487080774</v>
      </c>
      <c r="M977" s="622">
        <v>32</v>
      </c>
      <c r="N977" s="623">
        <v>10474.223515865848</v>
      </c>
    </row>
    <row r="978" spans="1:14" ht="14.4" customHeight="1" x14ac:dyDescent="0.3">
      <c r="A978" s="618" t="s">
        <v>563</v>
      </c>
      <c r="B978" s="619" t="s">
        <v>565</v>
      </c>
      <c r="C978" s="620" t="s">
        <v>583</v>
      </c>
      <c r="D978" s="621" t="s">
        <v>584</v>
      </c>
      <c r="E978" s="620" t="s">
        <v>566</v>
      </c>
      <c r="F978" s="621" t="s">
        <v>567</v>
      </c>
      <c r="G978" s="620" t="s">
        <v>821</v>
      </c>
      <c r="H978" s="620" t="s">
        <v>1767</v>
      </c>
      <c r="I978" s="620" t="s">
        <v>1768</v>
      </c>
      <c r="J978" s="620" t="s">
        <v>1769</v>
      </c>
      <c r="K978" s="620" t="s">
        <v>1770</v>
      </c>
      <c r="L978" s="622">
        <v>60.519964481669703</v>
      </c>
      <c r="M978" s="622">
        <v>1</v>
      </c>
      <c r="N978" s="623">
        <v>60.519964481669703</v>
      </c>
    </row>
    <row r="979" spans="1:14" ht="14.4" customHeight="1" x14ac:dyDescent="0.3">
      <c r="A979" s="618" t="s">
        <v>563</v>
      </c>
      <c r="B979" s="619" t="s">
        <v>565</v>
      </c>
      <c r="C979" s="620" t="s">
        <v>583</v>
      </c>
      <c r="D979" s="621" t="s">
        <v>584</v>
      </c>
      <c r="E979" s="620" t="s">
        <v>566</v>
      </c>
      <c r="F979" s="621" t="s">
        <v>567</v>
      </c>
      <c r="G979" s="620" t="s">
        <v>821</v>
      </c>
      <c r="H979" s="620" t="s">
        <v>3186</v>
      </c>
      <c r="I979" s="620" t="s">
        <v>3187</v>
      </c>
      <c r="J979" s="620" t="s">
        <v>3188</v>
      </c>
      <c r="K979" s="620" t="s">
        <v>3189</v>
      </c>
      <c r="L979" s="622">
        <v>40.68</v>
      </c>
      <c r="M979" s="622">
        <v>2</v>
      </c>
      <c r="N979" s="623">
        <v>81.36</v>
      </c>
    </row>
    <row r="980" spans="1:14" ht="14.4" customHeight="1" x14ac:dyDescent="0.3">
      <c r="A980" s="618" t="s">
        <v>563</v>
      </c>
      <c r="B980" s="619" t="s">
        <v>565</v>
      </c>
      <c r="C980" s="620" t="s">
        <v>583</v>
      </c>
      <c r="D980" s="621" t="s">
        <v>584</v>
      </c>
      <c r="E980" s="620" t="s">
        <v>566</v>
      </c>
      <c r="F980" s="621" t="s">
        <v>567</v>
      </c>
      <c r="G980" s="620" t="s">
        <v>821</v>
      </c>
      <c r="H980" s="620" t="s">
        <v>3190</v>
      </c>
      <c r="I980" s="620" t="s">
        <v>3191</v>
      </c>
      <c r="J980" s="620" t="s">
        <v>3192</v>
      </c>
      <c r="K980" s="620" t="s">
        <v>3193</v>
      </c>
      <c r="L980" s="622">
        <v>82.849786178405807</v>
      </c>
      <c r="M980" s="622">
        <v>6</v>
      </c>
      <c r="N980" s="623">
        <v>497.09871707043482</v>
      </c>
    </row>
    <row r="981" spans="1:14" ht="14.4" customHeight="1" x14ac:dyDescent="0.3">
      <c r="A981" s="618" t="s">
        <v>563</v>
      </c>
      <c r="B981" s="619" t="s">
        <v>565</v>
      </c>
      <c r="C981" s="620" t="s">
        <v>583</v>
      </c>
      <c r="D981" s="621" t="s">
        <v>584</v>
      </c>
      <c r="E981" s="620" t="s">
        <v>566</v>
      </c>
      <c r="F981" s="621" t="s">
        <v>567</v>
      </c>
      <c r="G981" s="620" t="s">
        <v>821</v>
      </c>
      <c r="H981" s="620" t="s">
        <v>3194</v>
      </c>
      <c r="I981" s="620" t="s">
        <v>3195</v>
      </c>
      <c r="J981" s="620" t="s">
        <v>3196</v>
      </c>
      <c r="K981" s="620" t="s">
        <v>3197</v>
      </c>
      <c r="L981" s="622">
        <v>0</v>
      </c>
      <c r="M981" s="622">
        <v>0</v>
      </c>
      <c r="N981" s="623">
        <v>0</v>
      </c>
    </row>
    <row r="982" spans="1:14" ht="14.4" customHeight="1" x14ac:dyDescent="0.3">
      <c r="A982" s="618" t="s">
        <v>563</v>
      </c>
      <c r="B982" s="619" t="s">
        <v>565</v>
      </c>
      <c r="C982" s="620" t="s">
        <v>583</v>
      </c>
      <c r="D982" s="621" t="s">
        <v>584</v>
      </c>
      <c r="E982" s="620" t="s">
        <v>566</v>
      </c>
      <c r="F982" s="621" t="s">
        <v>567</v>
      </c>
      <c r="G982" s="620" t="s">
        <v>821</v>
      </c>
      <c r="H982" s="620" t="s">
        <v>1775</v>
      </c>
      <c r="I982" s="620" t="s">
        <v>1330</v>
      </c>
      <c r="J982" s="620" t="s">
        <v>1776</v>
      </c>
      <c r="K982" s="620"/>
      <c r="L982" s="622">
        <v>88.92253123314056</v>
      </c>
      <c r="M982" s="622">
        <v>65</v>
      </c>
      <c r="N982" s="623">
        <v>5779.9645301541368</v>
      </c>
    </row>
    <row r="983" spans="1:14" ht="14.4" customHeight="1" x14ac:dyDescent="0.3">
      <c r="A983" s="618" t="s">
        <v>563</v>
      </c>
      <c r="B983" s="619" t="s">
        <v>565</v>
      </c>
      <c r="C983" s="620" t="s">
        <v>583</v>
      </c>
      <c r="D983" s="621" t="s">
        <v>584</v>
      </c>
      <c r="E983" s="620" t="s">
        <v>566</v>
      </c>
      <c r="F983" s="621" t="s">
        <v>567</v>
      </c>
      <c r="G983" s="620" t="s">
        <v>821</v>
      </c>
      <c r="H983" s="620" t="s">
        <v>3198</v>
      </c>
      <c r="I983" s="620" t="s">
        <v>3199</v>
      </c>
      <c r="J983" s="620" t="s">
        <v>3200</v>
      </c>
      <c r="K983" s="620" t="s">
        <v>3201</v>
      </c>
      <c r="L983" s="622">
        <v>39.844999999999999</v>
      </c>
      <c r="M983" s="622">
        <v>2</v>
      </c>
      <c r="N983" s="623">
        <v>79.69</v>
      </c>
    </row>
    <row r="984" spans="1:14" ht="14.4" customHeight="1" x14ac:dyDescent="0.3">
      <c r="A984" s="618" t="s">
        <v>563</v>
      </c>
      <c r="B984" s="619" t="s">
        <v>565</v>
      </c>
      <c r="C984" s="620" t="s">
        <v>583</v>
      </c>
      <c r="D984" s="621" t="s">
        <v>584</v>
      </c>
      <c r="E984" s="620" t="s">
        <v>566</v>
      </c>
      <c r="F984" s="621" t="s">
        <v>567</v>
      </c>
      <c r="G984" s="620" t="s">
        <v>821</v>
      </c>
      <c r="H984" s="620" t="s">
        <v>3202</v>
      </c>
      <c r="I984" s="620" t="s">
        <v>1330</v>
      </c>
      <c r="J984" s="620" t="s">
        <v>3203</v>
      </c>
      <c r="K984" s="620"/>
      <c r="L984" s="622">
        <v>236.13093248007965</v>
      </c>
      <c r="M984" s="622">
        <v>6</v>
      </c>
      <c r="N984" s="623">
        <v>1416.7855948804779</v>
      </c>
    </row>
    <row r="985" spans="1:14" ht="14.4" customHeight="1" x14ac:dyDescent="0.3">
      <c r="A985" s="618" t="s">
        <v>563</v>
      </c>
      <c r="B985" s="619" t="s">
        <v>565</v>
      </c>
      <c r="C985" s="620" t="s">
        <v>583</v>
      </c>
      <c r="D985" s="621" t="s">
        <v>584</v>
      </c>
      <c r="E985" s="620" t="s">
        <v>566</v>
      </c>
      <c r="F985" s="621" t="s">
        <v>567</v>
      </c>
      <c r="G985" s="620" t="s">
        <v>821</v>
      </c>
      <c r="H985" s="620" t="s">
        <v>3204</v>
      </c>
      <c r="I985" s="620" t="s">
        <v>3205</v>
      </c>
      <c r="J985" s="620" t="s">
        <v>1915</v>
      </c>
      <c r="K985" s="620" t="s">
        <v>3206</v>
      </c>
      <c r="L985" s="622">
        <v>114.26333333333334</v>
      </c>
      <c r="M985" s="622">
        <v>3</v>
      </c>
      <c r="N985" s="623">
        <v>342.79</v>
      </c>
    </row>
    <row r="986" spans="1:14" ht="14.4" customHeight="1" x14ac:dyDescent="0.3">
      <c r="A986" s="618" t="s">
        <v>563</v>
      </c>
      <c r="B986" s="619" t="s">
        <v>565</v>
      </c>
      <c r="C986" s="620" t="s">
        <v>583</v>
      </c>
      <c r="D986" s="621" t="s">
        <v>584</v>
      </c>
      <c r="E986" s="620" t="s">
        <v>566</v>
      </c>
      <c r="F986" s="621" t="s">
        <v>567</v>
      </c>
      <c r="G986" s="620" t="s">
        <v>821</v>
      </c>
      <c r="H986" s="620" t="s">
        <v>1777</v>
      </c>
      <c r="I986" s="620" t="s">
        <v>1778</v>
      </c>
      <c r="J986" s="620" t="s">
        <v>1779</v>
      </c>
      <c r="K986" s="620" t="s">
        <v>1780</v>
      </c>
      <c r="L986" s="622">
        <v>63.966052070154021</v>
      </c>
      <c r="M986" s="622">
        <v>10</v>
      </c>
      <c r="N986" s="623">
        <v>639.66052070154024</v>
      </c>
    </row>
    <row r="987" spans="1:14" ht="14.4" customHeight="1" x14ac:dyDescent="0.3">
      <c r="A987" s="618" t="s">
        <v>563</v>
      </c>
      <c r="B987" s="619" t="s">
        <v>565</v>
      </c>
      <c r="C987" s="620" t="s">
        <v>583</v>
      </c>
      <c r="D987" s="621" t="s">
        <v>584</v>
      </c>
      <c r="E987" s="620" t="s">
        <v>566</v>
      </c>
      <c r="F987" s="621" t="s">
        <v>567</v>
      </c>
      <c r="G987" s="620" t="s">
        <v>821</v>
      </c>
      <c r="H987" s="620" t="s">
        <v>1781</v>
      </c>
      <c r="I987" s="620" t="s">
        <v>1782</v>
      </c>
      <c r="J987" s="620" t="s">
        <v>1783</v>
      </c>
      <c r="K987" s="620" t="s">
        <v>1784</v>
      </c>
      <c r="L987" s="622">
        <v>2590.8364737692364</v>
      </c>
      <c r="M987" s="622">
        <v>23</v>
      </c>
      <c r="N987" s="623">
        <v>59589.238896692441</v>
      </c>
    </row>
    <row r="988" spans="1:14" ht="14.4" customHeight="1" x14ac:dyDescent="0.3">
      <c r="A988" s="618" t="s">
        <v>563</v>
      </c>
      <c r="B988" s="619" t="s">
        <v>565</v>
      </c>
      <c r="C988" s="620" t="s">
        <v>583</v>
      </c>
      <c r="D988" s="621" t="s">
        <v>584</v>
      </c>
      <c r="E988" s="620" t="s">
        <v>566</v>
      </c>
      <c r="F988" s="621" t="s">
        <v>567</v>
      </c>
      <c r="G988" s="620" t="s">
        <v>821</v>
      </c>
      <c r="H988" s="620" t="s">
        <v>3207</v>
      </c>
      <c r="I988" s="620" t="s">
        <v>3208</v>
      </c>
      <c r="J988" s="620" t="s">
        <v>3209</v>
      </c>
      <c r="K988" s="620" t="s">
        <v>3210</v>
      </c>
      <c r="L988" s="622">
        <v>75.22</v>
      </c>
      <c r="M988" s="622">
        <v>1</v>
      </c>
      <c r="N988" s="623">
        <v>75.22</v>
      </c>
    </row>
    <row r="989" spans="1:14" ht="14.4" customHeight="1" x14ac:dyDescent="0.3">
      <c r="A989" s="618" t="s">
        <v>563</v>
      </c>
      <c r="B989" s="619" t="s">
        <v>565</v>
      </c>
      <c r="C989" s="620" t="s">
        <v>583</v>
      </c>
      <c r="D989" s="621" t="s">
        <v>584</v>
      </c>
      <c r="E989" s="620" t="s">
        <v>566</v>
      </c>
      <c r="F989" s="621" t="s">
        <v>567</v>
      </c>
      <c r="G989" s="620" t="s">
        <v>821</v>
      </c>
      <c r="H989" s="620" t="s">
        <v>1785</v>
      </c>
      <c r="I989" s="620" t="s">
        <v>1786</v>
      </c>
      <c r="J989" s="620" t="s">
        <v>1787</v>
      </c>
      <c r="K989" s="620" t="s">
        <v>1788</v>
      </c>
      <c r="L989" s="622">
        <v>494.89814164068838</v>
      </c>
      <c r="M989" s="622">
        <v>9</v>
      </c>
      <c r="N989" s="623">
        <v>4454.0832747661952</v>
      </c>
    </row>
    <row r="990" spans="1:14" ht="14.4" customHeight="1" x14ac:dyDescent="0.3">
      <c r="A990" s="618" t="s">
        <v>563</v>
      </c>
      <c r="B990" s="619" t="s">
        <v>565</v>
      </c>
      <c r="C990" s="620" t="s">
        <v>583</v>
      </c>
      <c r="D990" s="621" t="s">
        <v>584</v>
      </c>
      <c r="E990" s="620" t="s">
        <v>566</v>
      </c>
      <c r="F990" s="621" t="s">
        <v>567</v>
      </c>
      <c r="G990" s="620" t="s">
        <v>821</v>
      </c>
      <c r="H990" s="620" t="s">
        <v>1789</v>
      </c>
      <c r="I990" s="620" t="s">
        <v>1790</v>
      </c>
      <c r="J990" s="620" t="s">
        <v>1791</v>
      </c>
      <c r="K990" s="620" t="s">
        <v>1792</v>
      </c>
      <c r="L990" s="622">
        <v>285.51298033277834</v>
      </c>
      <c r="M990" s="622">
        <v>3</v>
      </c>
      <c r="N990" s="623">
        <v>856.53894099833497</v>
      </c>
    </row>
    <row r="991" spans="1:14" ht="14.4" customHeight="1" x14ac:dyDescent="0.3">
      <c r="A991" s="618" t="s">
        <v>563</v>
      </c>
      <c r="B991" s="619" t="s">
        <v>565</v>
      </c>
      <c r="C991" s="620" t="s">
        <v>583</v>
      </c>
      <c r="D991" s="621" t="s">
        <v>584</v>
      </c>
      <c r="E991" s="620" t="s">
        <v>566</v>
      </c>
      <c r="F991" s="621" t="s">
        <v>567</v>
      </c>
      <c r="G991" s="620" t="s">
        <v>821</v>
      </c>
      <c r="H991" s="620" t="s">
        <v>3211</v>
      </c>
      <c r="I991" s="620" t="s">
        <v>3212</v>
      </c>
      <c r="J991" s="620" t="s">
        <v>3213</v>
      </c>
      <c r="K991" s="620" t="s">
        <v>3214</v>
      </c>
      <c r="L991" s="622">
        <v>27.69</v>
      </c>
      <c r="M991" s="622">
        <v>2</v>
      </c>
      <c r="N991" s="623">
        <v>55.38</v>
      </c>
    </row>
    <row r="992" spans="1:14" ht="14.4" customHeight="1" x14ac:dyDescent="0.3">
      <c r="A992" s="618" t="s">
        <v>563</v>
      </c>
      <c r="B992" s="619" t="s">
        <v>565</v>
      </c>
      <c r="C992" s="620" t="s">
        <v>583</v>
      </c>
      <c r="D992" s="621" t="s">
        <v>584</v>
      </c>
      <c r="E992" s="620" t="s">
        <v>566</v>
      </c>
      <c r="F992" s="621" t="s">
        <v>567</v>
      </c>
      <c r="G992" s="620" t="s">
        <v>821</v>
      </c>
      <c r="H992" s="620" t="s">
        <v>1797</v>
      </c>
      <c r="I992" s="620" t="s">
        <v>1798</v>
      </c>
      <c r="J992" s="620" t="s">
        <v>1799</v>
      </c>
      <c r="K992" s="620" t="s">
        <v>1800</v>
      </c>
      <c r="L992" s="622">
        <v>60.57</v>
      </c>
      <c r="M992" s="622">
        <v>2</v>
      </c>
      <c r="N992" s="623">
        <v>121.14</v>
      </c>
    </row>
    <row r="993" spans="1:14" ht="14.4" customHeight="1" x14ac:dyDescent="0.3">
      <c r="A993" s="618" t="s">
        <v>563</v>
      </c>
      <c r="B993" s="619" t="s">
        <v>565</v>
      </c>
      <c r="C993" s="620" t="s">
        <v>583</v>
      </c>
      <c r="D993" s="621" t="s">
        <v>584</v>
      </c>
      <c r="E993" s="620" t="s">
        <v>566</v>
      </c>
      <c r="F993" s="621" t="s">
        <v>567</v>
      </c>
      <c r="G993" s="620" t="s">
        <v>821</v>
      </c>
      <c r="H993" s="620" t="s">
        <v>3215</v>
      </c>
      <c r="I993" s="620" t="s">
        <v>3216</v>
      </c>
      <c r="J993" s="620" t="s">
        <v>3217</v>
      </c>
      <c r="K993" s="620" t="s">
        <v>1123</v>
      </c>
      <c r="L993" s="622">
        <v>57.245000000000005</v>
      </c>
      <c r="M993" s="622">
        <v>6</v>
      </c>
      <c r="N993" s="623">
        <v>343.47</v>
      </c>
    </row>
    <row r="994" spans="1:14" ht="14.4" customHeight="1" x14ac:dyDescent="0.3">
      <c r="A994" s="618" t="s">
        <v>563</v>
      </c>
      <c r="B994" s="619" t="s">
        <v>565</v>
      </c>
      <c r="C994" s="620" t="s">
        <v>583</v>
      </c>
      <c r="D994" s="621" t="s">
        <v>584</v>
      </c>
      <c r="E994" s="620" t="s">
        <v>566</v>
      </c>
      <c r="F994" s="621" t="s">
        <v>567</v>
      </c>
      <c r="G994" s="620" t="s">
        <v>821</v>
      </c>
      <c r="H994" s="620" t="s">
        <v>3218</v>
      </c>
      <c r="I994" s="620" t="s">
        <v>3219</v>
      </c>
      <c r="J994" s="620" t="s">
        <v>3220</v>
      </c>
      <c r="K994" s="620" t="s">
        <v>3221</v>
      </c>
      <c r="L994" s="622">
        <v>76.040000000000006</v>
      </c>
      <c r="M994" s="622">
        <v>1</v>
      </c>
      <c r="N994" s="623">
        <v>76.040000000000006</v>
      </c>
    </row>
    <row r="995" spans="1:14" ht="14.4" customHeight="1" x14ac:dyDescent="0.3">
      <c r="A995" s="618" t="s">
        <v>563</v>
      </c>
      <c r="B995" s="619" t="s">
        <v>565</v>
      </c>
      <c r="C995" s="620" t="s">
        <v>583</v>
      </c>
      <c r="D995" s="621" t="s">
        <v>584</v>
      </c>
      <c r="E995" s="620" t="s">
        <v>566</v>
      </c>
      <c r="F995" s="621" t="s">
        <v>567</v>
      </c>
      <c r="G995" s="620" t="s">
        <v>821</v>
      </c>
      <c r="H995" s="620" t="s">
        <v>3222</v>
      </c>
      <c r="I995" s="620" t="s">
        <v>3222</v>
      </c>
      <c r="J995" s="620" t="s">
        <v>3223</v>
      </c>
      <c r="K995" s="620" t="s">
        <v>3224</v>
      </c>
      <c r="L995" s="622">
        <v>175.29</v>
      </c>
      <c r="M995" s="622">
        <v>1</v>
      </c>
      <c r="N995" s="623">
        <v>175.29</v>
      </c>
    </row>
    <row r="996" spans="1:14" ht="14.4" customHeight="1" x14ac:dyDescent="0.3">
      <c r="A996" s="618" t="s">
        <v>563</v>
      </c>
      <c r="B996" s="619" t="s">
        <v>565</v>
      </c>
      <c r="C996" s="620" t="s">
        <v>583</v>
      </c>
      <c r="D996" s="621" t="s">
        <v>584</v>
      </c>
      <c r="E996" s="620" t="s">
        <v>566</v>
      </c>
      <c r="F996" s="621" t="s">
        <v>567</v>
      </c>
      <c r="G996" s="620" t="s">
        <v>821</v>
      </c>
      <c r="H996" s="620" t="s">
        <v>3225</v>
      </c>
      <c r="I996" s="620" t="s">
        <v>3226</v>
      </c>
      <c r="J996" s="620" t="s">
        <v>3188</v>
      </c>
      <c r="K996" s="620" t="s">
        <v>1558</v>
      </c>
      <c r="L996" s="622">
        <v>108.53666666666668</v>
      </c>
      <c r="M996" s="622">
        <v>3</v>
      </c>
      <c r="N996" s="623">
        <v>325.61</v>
      </c>
    </row>
    <row r="997" spans="1:14" ht="14.4" customHeight="1" x14ac:dyDescent="0.3">
      <c r="A997" s="618" t="s">
        <v>563</v>
      </c>
      <c r="B997" s="619" t="s">
        <v>565</v>
      </c>
      <c r="C997" s="620" t="s">
        <v>583</v>
      </c>
      <c r="D997" s="621" t="s">
        <v>584</v>
      </c>
      <c r="E997" s="620" t="s">
        <v>566</v>
      </c>
      <c r="F997" s="621" t="s">
        <v>567</v>
      </c>
      <c r="G997" s="620" t="s">
        <v>821</v>
      </c>
      <c r="H997" s="620" t="s">
        <v>3227</v>
      </c>
      <c r="I997" s="620" t="s">
        <v>3228</v>
      </c>
      <c r="J997" s="620" t="s">
        <v>1803</v>
      </c>
      <c r="K997" s="620" t="s">
        <v>3229</v>
      </c>
      <c r="L997" s="622">
        <v>124.745</v>
      </c>
      <c r="M997" s="622">
        <v>2</v>
      </c>
      <c r="N997" s="623">
        <v>249.49</v>
      </c>
    </row>
    <row r="998" spans="1:14" ht="14.4" customHeight="1" x14ac:dyDescent="0.3">
      <c r="A998" s="618" t="s">
        <v>563</v>
      </c>
      <c r="B998" s="619" t="s">
        <v>565</v>
      </c>
      <c r="C998" s="620" t="s">
        <v>583</v>
      </c>
      <c r="D998" s="621" t="s">
        <v>584</v>
      </c>
      <c r="E998" s="620" t="s">
        <v>566</v>
      </c>
      <c r="F998" s="621" t="s">
        <v>567</v>
      </c>
      <c r="G998" s="620" t="s">
        <v>821</v>
      </c>
      <c r="H998" s="620" t="s">
        <v>1809</v>
      </c>
      <c r="I998" s="620" t="s">
        <v>1810</v>
      </c>
      <c r="J998" s="620" t="s">
        <v>1811</v>
      </c>
      <c r="K998" s="620" t="s">
        <v>1812</v>
      </c>
      <c r="L998" s="622">
        <v>622.42415183008472</v>
      </c>
      <c r="M998" s="622">
        <v>1.5425594</v>
      </c>
      <c r="N998" s="623">
        <v>960.12622619252443</v>
      </c>
    </row>
    <row r="999" spans="1:14" ht="14.4" customHeight="1" x14ac:dyDescent="0.3">
      <c r="A999" s="618" t="s">
        <v>563</v>
      </c>
      <c r="B999" s="619" t="s">
        <v>565</v>
      </c>
      <c r="C999" s="620" t="s">
        <v>583</v>
      </c>
      <c r="D999" s="621" t="s">
        <v>584</v>
      </c>
      <c r="E999" s="620" t="s">
        <v>566</v>
      </c>
      <c r="F999" s="621" t="s">
        <v>567</v>
      </c>
      <c r="G999" s="620" t="s">
        <v>821</v>
      </c>
      <c r="H999" s="620" t="s">
        <v>1813</v>
      </c>
      <c r="I999" s="620" t="s">
        <v>1814</v>
      </c>
      <c r="J999" s="620" t="s">
        <v>1815</v>
      </c>
      <c r="K999" s="620" t="s">
        <v>1816</v>
      </c>
      <c r="L999" s="622">
        <v>158.70000265545463</v>
      </c>
      <c r="M999" s="622">
        <v>5.0969999999999995</v>
      </c>
      <c r="N999" s="623">
        <v>808.89391353485212</v>
      </c>
    </row>
    <row r="1000" spans="1:14" ht="14.4" customHeight="1" x14ac:dyDescent="0.3">
      <c r="A1000" s="618" t="s">
        <v>563</v>
      </c>
      <c r="B1000" s="619" t="s">
        <v>565</v>
      </c>
      <c r="C1000" s="620" t="s">
        <v>583</v>
      </c>
      <c r="D1000" s="621" t="s">
        <v>584</v>
      </c>
      <c r="E1000" s="620" t="s">
        <v>566</v>
      </c>
      <c r="F1000" s="621" t="s">
        <v>567</v>
      </c>
      <c r="G1000" s="620" t="s">
        <v>821</v>
      </c>
      <c r="H1000" s="620" t="s">
        <v>1817</v>
      </c>
      <c r="I1000" s="620" t="s">
        <v>1818</v>
      </c>
      <c r="J1000" s="620" t="s">
        <v>1819</v>
      </c>
      <c r="K1000" s="620" t="s">
        <v>1820</v>
      </c>
      <c r="L1000" s="622">
        <v>322.17507370942093</v>
      </c>
      <c r="M1000" s="622">
        <v>3.0520521</v>
      </c>
      <c r="N1000" s="623">
        <v>983.29511028249294</v>
      </c>
    </row>
    <row r="1001" spans="1:14" ht="14.4" customHeight="1" x14ac:dyDescent="0.3">
      <c r="A1001" s="618" t="s">
        <v>563</v>
      </c>
      <c r="B1001" s="619" t="s">
        <v>565</v>
      </c>
      <c r="C1001" s="620" t="s">
        <v>583</v>
      </c>
      <c r="D1001" s="621" t="s">
        <v>584</v>
      </c>
      <c r="E1001" s="620" t="s">
        <v>566</v>
      </c>
      <c r="F1001" s="621" t="s">
        <v>567</v>
      </c>
      <c r="G1001" s="620" t="s">
        <v>821</v>
      </c>
      <c r="H1001" s="620" t="s">
        <v>3230</v>
      </c>
      <c r="I1001" s="620" t="s">
        <v>3231</v>
      </c>
      <c r="J1001" s="620" t="s">
        <v>3232</v>
      </c>
      <c r="K1001" s="620" t="s">
        <v>3233</v>
      </c>
      <c r="L1001" s="622">
        <v>74.14</v>
      </c>
      <c r="M1001" s="622">
        <v>5</v>
      </c>
      <c r="N1001" s="623">
        <v>370.7</v>
      </c>
    </row>
    <row r="1002" spans="1:14" ht="14.4" customHeight="1" x14ac:dyDescent="0.3">
      <c r="A1002" s="618" t="s">
        <v>563</v>
      </c>
      <c r="B1002" s="619" t="s">
        <v>565</v>
      </c>
      <c r="C1002" s="620" t="s">
        <v>583</v>
      </c>
      <c r="D1002" s="621" t="s">
        <v>584</v>
      </c>
      <c r="E1002" s="620" t="s">
        <v>566</v>
      </c>
      <c r="F1002" s="621" t="s">
        <v>567</v>
      </c>
      <c r="G1002" s="620" t="s">
        <v>821</v>
      </c>
      <c r="H1002" s="620" t="s">
        <v>1821</v>
      </c>
      <c r="I1002" s="620" t="s">
        <v>1822</v>
      </c>
      <c r="J1002" s="620" t="s">
        <v>1531</v>
      </c>
      <c r="K1002" s="620" t="s">
        <v>1123</v>
      </c>
      <c r="L1002" s="622">
        <v>67.906307747882778</v>
      </c>
      <c r="M1002" s="622">
        <v>55</v>
      </c>
      <c r="N1002" s="623">
        <v>3734.8469261335531</v>
      </c>
    </row>
    <row r="1003" spans="1:14" ht="14.4" customHeight="1" x14ac:dyDescent="0.3">
      <c r="A1003" s="618" t="s">
        <v>563</v>
      </c>
      <c r="B1003" s="619" t="s">
        <v>565</v>
      </c>
      <c r="C1003" s="620" t="s">
        <v>583</v>
      </c>
      <c r="D1003" s="621" t="s">
        <v>584</v>
      </c>
      <c r="E1003" s="620" t="s">
        <v>566</v>
      </c>
      <c r="F1003" s="621" t="s">
        <v>567</v>
      </c>
      <c r="G1003" s="620" t="s">
        <v>821</v>
      </c>
      <c r="H1003" s="620" t="s">
        <v>1829</v>
      </c>
      <c r="I1003" s="620" t="s">
        <v>1830</v>
      </c>
      <c r="J1003" s="620" t="s">
        <v>1831</v>
      </c>
      <c r="K1003" s="620" t="s">
        <v>1832</v>
      </c>
      <c r="L1003" s="622">
        <v>52.49</v>
      </c>
      <c r="M1003" s="622">
        <v>2</v>
      </c>
      <c r="N1003" s="623">
        <v>104.98</v>
      </c>
    </row>
    <row r="1004" spans="1:14" ht="14.4" customHeight="1" x14ac:dyDescent="0.3">
      <c r="A1004" s="618" t="s">
        <v>563</v>
      </c>
      <c r="B1004" s="619" t="s">
        <v>565</v>
      </c>
      <c r="C1004" s="620" t="s">
        <v>583</v>
      </c>
      <c r="D1004" s="621" t="s">
        <v>584</v>
      </c>
      <c r="E1004" s="620" t="s">
        <v>566</v>
      </c>
      <c r="F1004" s="621" t="s">
        <v>567</v>
      </c>
      <c r="G1004" s="620" t="s">
        <v>821</v>
      </c>
      <c r="H1004" s="620" t="s">
        <v>3234</v>
      </c>
      <c r="I1004" s="620" t="s">
        <v>1330</v>
      </c>
      <c r="J1004" s="620" t="s">
        <v>3235</v>
      </c>
      <c r="K1004" s="620"/>
      <c r="L1004" s="622">
        <v>119.91939852393553</v>
      </c>
      <c r="M1004" s="622">
        <v>17</v>
      </c>
      <c r="N1004" s="623">
        <v>2038.629774906904</v>
      </c>
    </row>
    <row r="1005" spans="1:14" ht="14.4" customHeight="1" x14ac:dyDescent="0.3">
      <c r="A1005" s="618" t="s">
        <v>563</v>
      </c>
      <c r="B1005" s="619" t="s">
        <v>565</v>
      </c>
      <c r="C1005" s="620" t="s">
        <v>583</v>
      </c>
      <c r="D1005" s="621" t="s">
        <v>584</v>
      </c>
      <c r="E1005" s="620" t="s">
        <v>566</v>
      </c>
      <c r="F1005" s="621" t="s">
        <v>567</v>
      </c>
      <c r="G1005" s="620" t="s">
        <v>821</v>
      </c>
      <c r="H1005" s="620" t="s">
        <v>3236</v>
      </c>
      <c r="I1005" s="620" t="s">
        <v>3237</v>
      </c>
      <c r="J1005" s="620" t="s">
        <v>3238</v>
      </c>
      <c r="K1005" s="620" t="s">
        <v>3239</v>
      </c>
      <c r="L1005" s="622">
        <v>122.65</v>
      </c>
      <c r="M1005" s="622">
        <v>1</v>
      </c>
      <c r="N1005" s="623">
        <v>122.65</v>
      </c>
    </row>
    <row r="1006" spans="1:14" ht="14.4" customHeight="1" x14ac:dyDescent="0.3">
      <c r="A1006" s="618" t="s">
        <v>563</v>
      </c>
      <c r="B1006" s="619" t="s">
        <v>565</v>
      </c>
      <c r="C1006" s="620" t="s">
        <v>583</v>
      </c>
      <c r="D1006" s="621" t="s">
        <v>584</v>
      </c>
      <c r="E1006" s="620" t="s">
        <v>566</v>
      </c>
      <c r="F1006" s="621" t="s">
        <v>567</v>
      </c>
      <c r="G1006" s="620" t="s">
        <v>821</v>
      </c>
      <c r="H1006" s="620" t="s">
        <v>3240</v>
      </c>
      <c r="I1006" s="620" t="s">
        <v>1330</v>
      </c>
      <c r="J1006" s="620" t="s">
        <v>3241</v>
      </c>
      <c r="K1006" s="620"/>
      <c r="L1006" s="622">
        <v>649.72845967305</v>
      </c>
      <c r="M1006" s="622">
        <v>1</v>
      </c>
      <c r="N1006" s="623">
        <v>649.72845967305</v>
      </c>
    </row>
    <row r="1007" spans="1:14" ht="14.4" customHeight="1" x14ac:dyDescent="0.3">
      <c r="A1007" s="618" t="s">
        <v>563</v>
      </c>
      <c r="B1007" s="619" t="s">
        <v>565</v>
      </c>
      <c r="C1007" s="620" t="s">
        <v>583</v>
      </c>
      <c r="D1007" s="621" t="s">
        <v>584</v>
      </c>
      <c r="E1007" s="620" t="s">
        <v>566</v>
      </c>
      <c r="F1007" s="621" t="s">
        <v>567</v>
      </c>
      <c r="G1007" s="620" t="s">
        <v>821</v>
      </c>
      <c r="H1007" s="620" t="s">
        <v>3242</v>
      </c>
      <c r="I1007" s="620" t="s">
        <v>1330</v>
      </c>
      <c r="J1007" s="620" t="s">
        <v>3243</v>
      </c>
      <c r="K1007" s="620"/>
      <c r="L1007" s="622">
        <v>233.64797495818701</v>
      </c>
      <c r="M1007" s="622">
        <v>1</v>
      </c>
      <c r="N1007" s="623">
        <v>233.64797495818701</v>
      </c>
    </row>
    <row r="1008" spans="1:14" ht="14.4" customHeight="1" x14ac:dyDescent="0.3">
      <c r="A1008" s="618" t="s">
        <v>563</v>
      </c>
      <c r="B1008" s="619" t="s">
        <v>565</v>
      </c>
      <c r="C1008" s="620" t="s">
        <v>583</v>
      </c>
      <c r="D1008" s="621" t="s">
        <v>584</v>
      </c>
      <c r="E1008" s="620" t="s">
        <v>566</v>
      </c>
      <c r="F1008" s="621" t="s">
        <v>567</v>
      </c>
      <c r="G1008" s="620" t="s">
        <v>821</v>
      </c>
      <c r="H1008" s="620" t="s">
        <v>1846</v>
      </c>
      <c r="I1008" s="620" t="s">
        <v>1847</v>
      </c>
      <c r="J1008" s="620" t="s">
        <v>1848</v>
      </c>
      <c r="K1008" s="620" t="s">
        <v>1849</v>
      </c>
      <c r="L1008" s="622">
        <v>44.795727000281268</v>
      </c>
      <c r="M1008" s="622">
        <v>41</v>
      </c>
      <c r="N1008" s="623">
        <v>1836.6248070115321</v>
      </c>
    </row>
    <row r="1009" spans="1:14" ht="14.4" customHeight="1" x14ac:dyDescent="0.3">
      <c r="A1009" s="618" t="s">
        <v>563</v>
      </c>
      <c r="B1009" s="619" t="s">
        <v>565</v>
      </c>
      <c r="C1009" s="620" t="s">
        <v>583</v>
      </c>
      <c r="D1009" s="621" t="s">
        <v>584</v>
      </c>
      <c r="E1009" s="620" t="s">
        <v>566</v>
      </c>
      <c r="F1009" s="621" t="s">
        <v>567</v>
      </c>
      <c r="G1009" s="620" t="s">
        <v>821</v>
      </c>
      <c r="H1009" s="620" t="s">
        <v>1850</v>
      </c>
      <c r="I1009" s="620" t="s">
        <v>1851</v>
      </c>
      <c r="J1009" s="620" t="s">
        <v>1852</v>
      </c>
      <c r="K1009" s="620" t="s">
        <v>1853</v>
      </c>
      <c r="L1009" s="622">
        <v>757.26809217529183</v>
      </c>
      <c r="M1009" s="622">
        <v>7</v>
      </c>
      <c r="N1009" s="623">
        <v>5300.8766452270429</v>
      </c>
    </row>
    <row r="1010" spans="1:14" ht="14.4" customHeight="1" x14ac:dyDescent="0.3">
      <c r="A1010" s="618" t="s">
        <v>563</v>
      </c>
      <c r="B1010" s="619" t="s">
        <v>565</v>
      </c>
      <c r="C1010" s="620" t="s">
        <v>583</v>
      </c>
      <c r="D1010" s="621" t="s">
        <v>584</v>
      </c>
      <c r="E1010" s="620" t="s">
        <v>566</v>
      </c>
      <c r="F1010" s="621" t="s">
        <v>567</v>
      </c>
      <c r="G1010" s="620" t="s">
        <v>821</v>
      </c>
      <c r="H1010" s="620" t="s">
        <v>1854</v>
      </c>
      <c r="I1010" s="620" t="s">
        <v>1855</v>
      </c>
      <c r="J1010" s="620" t="s">
        <v>1856</v>
      </c>
      <c r="K1010" s="620" t="s">
        <v>1857</v>
      </c>
      <c r="L1010" s="622">
        <v>1963.2975068835935</v>
      </c>
      <c r="M1010" s="622">
        <v>8</v>
      </c>
      <c r="N1010" s="623">
        <v>15706.380055068748</v>
      </c>
    </row>
    <row r="1011" spans="1:14" ht="14.4" customHeight="1" x14ac:dyDescent="0.3">
      <c r="A1011" s="618" t="s">
        <v>563</v>
      </c>
      <c r="B1011" s="619" t="s">
        <v>565</v>
      </c>
      <c r="C1011" s="620" t="s">
        <v>583</v>
      </c>
      <c r="D1011" s="621" t="s">
        <v>584</v>
      </c>
      <c r="E1011" s="620" t="s">
        <v>566</v>
      </c>
      <c r="F1011" s="621" t="s">
        <v>567</v>
      </c>
      <c r="G1011" s="620" t="s">
        <v>821</v>
      </c>
      <c r="H1011" s="620" t="s">
        <v>1858</v>
      </c>
      <c r="I1011" s="620" t="s">
        <v>1859</v>
      </c>
      <c r="J1011" s="620" t="s">
        <v>1860</v>
      </c>
      <c r="K1011" s="620" t="s">
        <v>1861</v>
      </c>
      <c r="L1011" s="622">
        <v>125.259777251529</v>
      </c>
      <c r="M1011" s="622">
        <v>1</v>
      </c>
      <c r="N1011" s="623">
        <v>125.259777251529</v>
      </c>
    </row>
    <row r="1012" spans="1:14" ht="14.4" customHeight="1" x14ac:dyDescent="0.3">
      <c r="A1012" s="618" t="s">
        <v>563</v>
      </c>
      <c r="B1012" s="619" t="s">
        <v>565</v>
      </c>
      <c r="C1012" s="620" t="s">
        <v>583</v>
      </c>
      <c r="D1012" s="621" t="s">
        <v>584</v>
      </c>
      <c r="E1012" s="620" t="s">
        <v>566</v>
      </c>
      <c r="F1012" s="621" t="s">
        <v>567</v>
      </c>
      <c r="G1012" s="620" t="s">
        <v>821</v>
      </c>
      <c r="H1012" s="620" t="s">
        <v>3244</v>
      </c>
      <c r="I1012" s="620" t="s">
        <v>1330</v>
      </c>
      <c r="J1012" s="620" t="s">
        <v>3245</v>
      </c>
      <c r="K1012" s="620"/>
      <c r="L1012" s="622">
        <v>118.64109548256481</v>
      </c>
      <c r="M1012" s="622">
        <v>10</v>
      </c>
      <c r="N1012" s="623">
        <v>1186.4109548256481</v>
      </c>
    </row>
    <row r="1013" spans="1:14" ht="14.4" customHeight="1" x14ac:dyDescent="0.3">
      <c r="A1013" s="618" t="s">
        <v>563</v>
      </c>
      <c r="B1013" s="619" t="s">
        <v>565</v>
      </c>
      <c r="C1013" s="620" t="s">
        <v>583</v>
      </c>
      <c r="D1013" s="621" t="s">
        <v>584</v>
      </c>
      <c r="E1013" s="620" t="s">
        <v>566</v>
      </c>
      <c r="F1013" s="621" t="s">
        <v>567</v>
      </c>
      <c r="G1013" s="620" t="s">
        <v>821</v>
      </c>
      <c r="H1013" s="620" t="s">
        <v>3246</v>
      </c>
      <c r="I1013" s="620" t="s">
        <v>1330</v>
      </c>
      <c r="J1013" s="620" t="s">
        <v>3247</v>
      </c>
      <c r="K1013" s="620"/>
      <c r="L1013" s="622">
        <v>52.79999999999999</v>
      </c>
      <c r="M1013" s="622">
        <v>3</v>
      </c>
      <c r="N1013" s="623">
        <v>158.39999999999998</v>
      </c>
    </row>
    <row r="1014" spans="1:14" ht="14.4" customHeight="1" x14ac:dyDescent="0.3">
      <c r="A1014" s="618" t="s">
        <v>563</v>
      </c>
      <c r="B1014" s="619" t="s">
        <v>565</v>
      </c>
      <c r="C1014" s="620" t="s">
        <v>583</v>
      </c>
      <c r="D1014" s="621" t="s">
        <v>584</v>
      </c>
      <c r="E1014" s="620" t="s">
        <v>566</v>
      </c>
      <c r="F1014" s="621" t="s">
        <v>567</v>
      </c>
      <c r="G1014" s="620" t="s">
        <v>821</v>
      </c>
      <c r="H1014" s="620" t="s">
        <v>1868</v>
      </c>
      <c r="I1014" s="620" t="s">
        <v>1869</v>
      </c>
      <c r="J1014" s="620" t="s">
        <v>1870</v>
      </c>
      <c r="K1014" s="620" t="s">
        <v>1871</v>
      </c>
      <c r="L1014" s="622">
        <v>1.1830952380952366</v>
      </c>
      <c r="M1014" s="622">
        <v>6</v>
      </c>
      <c r="N1014" s="623">
        <v>7.0985714285714199</v>
      </c>
    </row>
    <row r="1015" spans="1:14" ht="14.4" customHeight="1" x14ac:dyDescent="0.3">
      <c r="A1015" s="618" t="s">
        <v>563</v>
      </c>
      <c r="B1015" s="619" t="s">
        <v>565</v>
      </c>
      <c r="C1015" s="620" t="s">
        <v>583</v>
      </c>
      <c r="D1015" s="621" t="s">
        <v>584</v>
      </c>
      <c r="E1015" s="620" t="s">
        <v>566</v>
      </c>
      <c r="F1015" s="621" t="s">
        <v>567</v>
      </c>
      <c r="G1015" s="620" t="s">
        <v>821</v>
      </c>
      <c r="H1015" s="620" t="s">
        <v>3248</v>
      </c>
      <c r="I1015" s="620" t="s">
        <v>3249</v>
      </c>
      <c r="J1015" s="620" t="s">
        <v>3250</v>
      </c>
      <c r="K1015" s="620" t="s">
        <v>3251</v>
      </c>
      <c r="L1015" s="622">
        <v>101.89</v>
      </c>
      <c r="M1015" s="622">
        <v>1</v>
      </c>
      <c r="N1015" s="623">
        <v>101.89</v>
      </c>
    </row>
    <row r="1016" spans="1:14" ht="14.4" customHeight="1" x14ac:dyDescent="0.3">
      <c r="A1016" s="618" t="s">
        <v>563</v>
      </c>
      <c r="B1016" s="619" t="s">
        <v>565</v>
      </c>
      <c r="C1016" s="620" t="s">
        <v>583</v>
      </c>
      <c r="D1016" s="621" t="s">
        <v>584</v>
      </c>
      <c r="E1016" s="620" t="s">
        <v>566</v>
      </c>
      <c r="F1016" s="621" t="s">
        <v>567</v>
      </c>
      <c r="G1016" s="620" t="s">
        <v>821</v>
      </c>
      <c r="H1016" s="620" t="s">
        <v>1878</v>
      </c>
      <c r="I1016" s="620" t="s">
        <v>1879</v>
      </c>
      <c r="J1016" s="620" t="s">
        <v>1880</v>
      </c>
      <c r="K1016" s="620" t="s">
        <v>1881</v>
      </c>
      <c r="L1016" s="622">
        <v>150.109728836767</v>
      </c>
      <c r="M1016" s="622">
        <v>2</v>
      </c>
      <c r="N1016" s="623">
        <v>300.21945767353401</v>
      </c>
    </row>
    <row r="1017" spans="1:14" ht="14.4" customHeight="1" x14ac:dyDescent="0.3">
      <c r="A1017" s="618" t="s">
        <v>563</v>
      </c>
      <c r="B1017" s="619" t="s">
        <v>565</v>
      </c>
      <c r="C1017" s="620" t="s">
        <v>583</v>
      </c>
      <c r="D1017" s="621" t="s">
        <v>584</v>
      </c>
      <c r="E1017" s="620" t="s">
        <v>566</v>
      </c>
      <c r="F1017" s="621" t="s">
        <v>567</v>
      </c>
      <c r="G1017" s="620" t="s">
        <v>821</v>
      </c>
      <c r="H1017" s="620" t="s">
        <v>3252</v>
      </c>
      <c r="I1017" s="620" t="s">
        <v>3253</v>
      </c>
      <c r="J1017" s="620" t="s">
        <v>3254</v>
      </c>
      <c r="K1017" s="620" t="s">
        <v>3255</v>
      </c>
      <c r="L1017" s="622">
        <v>63.414999999999999</v>
      </c>
      <c r="M1017" s="622">
        <v>2</v>
      </c>
      <c r="N1017" s="623">
        <v>126.83</v>
      </c>
    </row>
    <row r="1018" spans="1:14" ht="14.4" customHeight="1" x14ac:dyDescent="0.3">
      <c r="A1018" s="618" t="s">
        <v>563</v>
      </c>
      <c r="B1018" s="619" t="s">
        <v>565</v>
      </c>
      <c r="C1018" s="620" t="s">
        <v>583</v>
      </c>
      <c r="D1018" s="621" t="s">
        <v>584</v>
      </c>
      <c r="E1018" s="620" t="s">
        <v>566</v>
      </c>
      <c r="F1018" s="621" t="s">
        <v>567</v>
      </c>
      <c r="G1018" s="620" t="s">
        <v>821</v>
      </c>
      <c r="H1018" s="620" t="s">
        <v>3256</v>
      </c>
      <c r="I1018" s="620" t="s">
        <v>3257</v>
      </c>
      <c r="J1018" s="620" t="s">
        <v>3258</v>
      </c>
      <c r="K1018" s="620" t="s">
        <v>3259</v>
      </c>
      <c r="L1018" s="622">
        <v>72.241844806236571</v>
      </c>
      <c r="M1018" s="622">
        <v>5</v>
      </c>
      <c r="N1018" s="623">
        <v>361.20922403118283</v>
      </c>
    </row>
    <row r="1019" spans="1:14" ht="14.4" customHeight="1" x14ac:dyDescent="0.3">
      <c r="A1019" s="618" t="s">
        <v>563</v>
      </c>
      <c r="B1019" s="619" t="s">
        <v>565</v>
      </c>
      <c r="C1019" s="620" t="s">
        <v>583</v>
      </c>
      <c r="D1019" s="621" t="s">
        <v>584</v>
      </c>
      <c r="E1019" s="620" t="s">
        <v>566</v>
      </c>
      <c r="F1019" s="621" t="s">
        <v>567</v>
      </c>
      <c r="G1019" s="620" t="s">
        <v>821</v>
      </c>
      <c r="H1019" s="620" t="s">
        <v>3260</v>
      </c>
      <c r="I1019" s="620" t="s">
        <v>3261</v>
      </c>
      <c r="J1019" s="620" t="s">
        <v>3262</v>
      </c>
      <c r="K1019" s="620" t="s">
        <v>3263</v>
      </c>
      <c r="L1019" s="622">
        <v>3667.25</v>
      </c>
      <c r="M1019" s="622">
        <v>4</v>
      </c>
      <c r="N1019" s="623">
        <v>14669</v>
      </c>
    </row>
    <row r="1020" spans="1:14" ht="14.4" customHeight="1" x14ac:dyDescent="0.3">
      <c r="A1020" s="618" t="s">
        <v>563</v>
      </c>
      <c r="B1020" s="619" t="s">
        <v>565</v>
      </c>
      <c r="C1020" s="620" t="s">
        <v>583</v>
      </c>
      <c r="D1020" s="621" t="s">
        <v>584</v>
      </c>
      <c r="E1020" s="620" t="s">
        <v>566</v>
      </c>
      <c r="F1020" s="621" t="s">
        <v>567</v>
      </c>
      <c r="G1020" s="620" t="s">
        <v>821</v>
      </c>
      <c r="H1020" s="620" t="s">
        <v>1892</v>
      </c>
      <c r="I1020" s="620" t="s">
        <v>1893</v>
      </c>
      <c r="J1020" s="620" t="s">
        <v>1894</v>
      </c>
      <c r="K1020" s="620" t="s">
        <v>1895</v>
      </c>
      <c r="L1020" s="622">
        <v>261.59500000000003</v>
      </c>
      <c r="M1020" s="622">
        <v>2</v>
      </c>
      <c r="N1020" s="623">
        <v>523.19000000000005</v>
      </c>
    </row>
    <row r="1021" spans="1:14" ht="14.4" customHeight="1" x14ac:dyDescent="0.3">
      <c r="A1021" s="618" t="s">
        <v>563</v>
      </c>
      <c r="B1021" s="619" t="s">
        <v>565</v>
      </c>
      <c r="C1021" s="620" t="s">
        <v>583</v>
      </c>
      <c r="D1021" s="621" t="s">
        <v>584</v>
      </c>
      <c r="E1021" s="620" t="s">
        <v>566</v>
      </c>
      <c r="F1021" s="621" t="s">
        <v>567</v>
      </c>
      <c r="G1021" s="620" t="s">
        <v>821</v>
      </c>
      <c r="H1021" s="620" t="s">
        <v>3264</v>
      </c>
      <c r="I1021" s="620" t="s">
        <v>3264</v>
      </c>
      <c r="J1021" s="620" t="s">
        <v>3265</v>
      </c>
      <c r="K1021" s="620" t="s">
        <v>3266</v>
      </c>
      <c r="L1021" s="622">
        <v>115.54</v>
      </c>
      <c r="M1021" s="622">
        <v>2</v>
      </c>
      <c r="N1021" s="623">
        <v>231.08</v>
      </c>
    </row>
    <row r="1022" spans="1:14" ht="14.4" customHeight="1" x14ac:dyDescent="0.3">
      <c r="A1022" s="618" t="s">
        <v>563</v>
      </c>
      <c r="B1022" s="619" t="s">
        <v>565</v>
      </c>
      <c r="C1022" s="620" t="s">
        <v>583</v>
      </c>
      <c r="D1022" s="621" t="s">
        <v>584</v>
      </c>
      <c r="E1022" s="620" t="s">
        <v>566</v>
      </c>
      <c r="F1022" s="621" t="s">
        <v>567</v>
      </c>
      <c r="G1022" s="620" t="s">
        <v>821</v>
      </c>
      <c r="H1022" s="620" t="s">
        <v>1900</v>
      </c>
      <c r="I1022" s="620" t="s">
        <v>1901</v>
      </c>
      <c r="J1022" s="620" t="s">
        <v>1902</v>
      </c>
      <c r="K1022" s="620" t="s">
        <v>1903</v>
      </c>
      <c r="L1022" s="622">
        <v>44.38</v>
      </c>
      <c r="M1022" s="622">
        <v>2</v>
      </c>
      <c r="N1022" s="623">
        <v>88.76</v>
      </c>
    </row>
    <row r="1023" spans="1:14" ht="14.4" customHeight="1" x14ac:dyDescent="0.3">
      <c r="A1023" s="618" t="s">
        <v>563</v>
      </c>
      <c r="B1023" s="619" t="s">
        <v>565</v>
      </c>
      <c r="C1023" s="620" t="s">
        <v>583</v>
      </c>
      <c r="D1023" s="621" t="s">
        <v>584</v>
      </c>
      <c r="E1023" s="620" t="s">
        <v>566</v>
      </c>
      <c r="F1023" s="621" t="s">
        <v>567</v>
      </c>
      <c r="G1023" s="620" t="s">
        <v>821</v>
      </c>
      <c r="H1023" s="620" t="s">
        <v>1906</v>
      </c>
      <c r="I1023" s="620" t="s">
        <v>1330</v>
      </c>
      <c r="J1023" s="620" t="s">
        <v>1907</v>
      </c>
      <c r="K1023" s="620"/>
      <c r="L1023" s="622">
        <v>57.1875</v>
      </c>
      <c r="M1023" s="622">
        <v>8</v>
      </c>
      <c r="N1023" s="623">
        <v>457.5</v>
      </c>
    </row>
    <row r="1024" spans="1:14" ht="14.4" customHeight="1" x14ac:dyDescent="0.3">
      <c r="A1024" s="618" t="s">
        <v>563</v>
      </c>
      <c r="B1024" s="619" t="s">
        <v>565</v>
      </c>
      <c r="C1024" s="620" t="s">
        <v>583</v>
      </c>
      <c r="D1024" s="621" t="s">
        <v>584</v>
      </c>
      <c r="E1024" s="620" t="s">
        <v>566</v>
      </c>
      <c r="F1024" s="621" t="s">
        <v>567</v>
      </c>
      <c r="G1024" s="620" t="s">
        <v>821</v>
      </c>
      <c r="H1024" s="620" t="s">
        <v>3267</v>
      </c>
      <c r="I1024" s="620" t="s">
        <v>3268</v>
      </c>
      <c r="J1024" s="620" t="s">
        <v>3269</v>
      </c>
      <c r="K1024" s="620" t="s">
        <v>3270</v>
      </c>
      <c r="L1024" s="622">
        <v>54.60549010349601</v>
      </c>
      <c r="M1024" s="622">
        <v>18</v>
      </c>
      <c r="N1024" s="623">
        <v>982.89882186292812</v>
      </c>
    </row>
    <row r="1025" spans="1:14" ht="14.4" customHeight="1" x14ac:dyDescent="0.3">
      <c r="A1025" s="618" t="s">
        <v>563</v>
      </c>
      <c r="B1025" s="619" t="s">
        <v>565</v>
      </c>
      <c r="C1025" s="620" t="s">
        <v>583</v>
      </c>
      <c r="D1025" s="621" t="s">
        <v>584</v>
      </c>
      <c r="E1025" s="620" t="s">
        <v>566</v>
      </c>
      <c r="F1025" s="621" t="s">
        <v>567</v>
      </c>
      <c r="G1025" s="620" t="s">
        <v>821</v>
      </c>
      <c r="H1025" s="620" t="s">
        <v>3271</v>
      </c>
      <c r="I1025" s="620" t="s">
        <v>3272</v>
      </c>
      <c r="J1025" s="620" t="s">
        <v>3273</v>
      </c>
      <c r="K1025" s="620" t="s">
        <v>3274</v>
      </c>
      <c r="L1025" s="622">
        <v>968.13</v>
      </c>
      <c r="M1025" s="622">
        <v>1</v>
      </c>
      <c r="N1025" s="623">
        <v>968.13</v>
      </c>
    </row>
    <row r="1026" spans="1:14" ht="14.4" customHeight="1" x14ac:dyDescent="0.3">
      <c r="A1026" s="618" t="s">
        <v>563</v>
      </c>
      <c r="B1026" s="619" t="s">
        <v>565</v>
      </c>
      <c r="C1026" s="620" t="s">
        <v>583</v>
      </c>
      <c r="D1026" s="621" t="s">
        <v>584</v>
      </c>
      <c r="E1026" s="620" t="s">
        <v>566</v>
      </c>
      <c r="F1026" s="621" t="s">
        <v>567</v>
      </c>
      <c r="G1026" s="620" t="s">
        <v>821</v>
      </c>
      <c r="H1026" s="620" t="s">
        <v>3275</v>
      </c>
      <c r="I1026" s="620" t="s">
        <v>3276</v>
      </c>
      <c r="J1026" s="620" t="s">
        <v>3277</v>
      </c>
      <c r="K1026" s="620" t="s">
        <v>1324</v>
      </c>
      <c r="L1026" s="622">
        <v>80.219997601929293</v>
      </c>
      <c r="M1026" s="622">
        <v>3</v>
      </c>
      <c r="N1026" s="623">
        <v>240.65999280578788</v>
      </c>
    </row>
    <row r="1027" spans="1:14" ht="14.4" customHeight="1" x14ac:dyDescent="0.3">
      <c r="A1027" s="618" t="s">
        <v>563</v>
      </c>
      <c r="B1027" s="619" t="s">
        <v>565</v>
      </c>
      <c r="C1027" s="620" t="s">
        <v>583</v>
      </c>
      <c r="D1027" s="621" t="s">
        <v>584</v>
      </c>
      <c r="E1027" s="620" t="s">
        <v>566</v>
      </c>
      <c r="F1027" s="621" t="s">
        <v>567</v>
      </c>
      <c r="G1027" s="620" t="s">
        <v>821</v>
      </c>
      <c r="H1027" s="620" t="s">
        <v>1910</v>
      </c>
      <c r="I1027" s="620" t="s">
        <v>1911</v>
      </c>
      <c r="J1027" s="620" t="s">
        <v>1349</v>
      </c>
      <c r="K1027" s="620" t="s">
        <v>1912</v>
      </c>
      <c r="L1027" s="622">
        <v>35.429788984120002</v>
      </c>
      <c r="M1027" s="622">
        <v>3</v>
      </c>
      <c r="N1027" s="623">
        <v>106.28936695236001</v>
      </c>
    </row>
    <row r="1028" spans="1:14" ht="14.4" customHeight="1" x14ac:dyDescent="0.3">
      <c r="A1028" s="618" t="s">
        <v>563</v>
      </c>
      <c r="B1028" s="619" t="s">
        <v>565</v>
      </c>
      <c r="C1028" s="620" t="s">
        <v>583</v>
      </c>
      <c r="D1028" s="621" t="s">
        <v>584</v>
      </c>
      <c r="E1028" s="620" t="s">
        <v>566</v>
      </c>
      <c r="F1028" s="621" t="s">
        <v>567</v>
      </c>
      <c r="G1028" s="620" t="s">
        <v>821</v>
      </c>
      <c r="H1028" s="620" t="s">
        <v>3278</v>
      </c>
      <c r="I1028" s="620" t="s">
        <v>3279</v>
      </c>
      <c r="J1028" s="620" t="s">
        <v>3280</v>
      </c>
      <c r="K1028" s="620" t="s">
        <v>3281</v>
      </c>
      <c r="L1028" s="622">
        <v>225.15</v>
      </c>
      <c r="M1028" s="622">
        <v>2</v>
      </c>
      <c r="N1028" s="623">
        <v>450.3</v>
      </c>
    </row>
    <row r="1029" spans="1:14" ht="14.4" customHeight="1" x14ac:dyDescent="0.3">
      <c r="A1029" s="618" t="s">
        <v>563</v>
      </c>
      <c r="B1029" s="619" t="s">
        <v>565</v>
      </c>
      <c r="C1029" s="620" t="s">
        <v>583</v>
      </c>
      <c r="D1029" s="621" t="s">
        <v>584</v>
      </c>
      <c r="E1029" s="620" t="s">
        <v>566</v>
      </c>
      <c r="F1029" s="621" t="s">
        <v>567</v>
      </c>
      <c r="G1029" s="620" t="s">
        <v>821</v>
      </c>
      <c r="H1029" s="620" t="s">
        <v>3282</v>
      </c>
      <c r="I1029" s="620" t="s">
        <v>3283</v>
      </c>
      <c r="J1029" s="620" t="s">
        <v>3284</v>
      </c>
      <c r="K1029" s="620" t="s">
        <v>3285</v>
      </c>
      <c r="L1029" s="622">
        <v>106.15</v>
      </c>
      <c r="M1029" s="622">
        <v>1</v>
      </c>
      <c r="N1029" s="623">
        <v>106.15</v>
      </c>
    </row>
    <row r="1030" spans="1:14" ht="14.4" customHeight="1" x14ac:dyDescent="0.3">
      <c r="A1030" s="618" t="s">
        <v>563</v>
      </c>
      <c r="B1030" s="619" t="s">
        <v>565</v>
      </c>
      <c r="C1030" s="620" t="s">
        <v>583</v>
      </c>
      <c r="D1030" s="621" t="s">
        <v>584</v>
      </c>
      <c r="E1030" s="620" t="s">
        <v>566</v>
      </c>
      <c r="F1030" s="621" t="s">
        <v>567</v>
      </c>
      <c r="G1030" s="620" t="s">
        <v>821</v>
      </c>
      <c r="H1030" s="620" t="s">
        <v>1917</v>
      </c>
      <c r="I1030" s="620" t="s">
        <v>1330</v>
      </c>
      <c r="J1030" s="620" t="s">
        <v>1918</v>
      </c>
      <c r="K1030" s="620"/>
      <c r="L1030" s="622">
        <v>474.75398500800998</v>
      </c>
      <c r="M1030" s="622">
        <v>1</v>
      </c>
      <c r="N1030" s="623">
        <v>474.75398500800998</v>
      </c>
    </row>
    <row r="1031" spans="1:14" ht="14.4" customHeight="1" x14ac:dyDescent="0.3">
      <c r="A1031" s="618" t="s">
        <v>563</v>
      </c>
      <c r="B1031" s="619" t="s">
        <v>565</v>
      </c>
      <c r="C1031" s="620" t="s">
        <v>583</v>
      </c>
      <c r="D1031" s="621" t="s">
        <v>584</v>
      </c>
      <c r="E1031" s="620" t="s">
        <v>566</v>
      </c>
      <c r="F1031" s="621" t="s">
        <v>567</v>
      </c>
      <c r="G1031" s="620" t="s">
        <v>821</v>
      </c>
      <c r="H1031" s="620" t="s">
        <v>3286</v>
      </c>
      <c r="I1031" s="620" t="s">
        <v>3287</v>
      </c>
      <c r="J1031" s="620" t="s">
        <v>3288</v>
      </c>
      <c r="K1031" s="620" t="s">
        <v>1501</v>
      </c>
      <c r="L1031" s="622">
        <v>98.586666666666659</v>
      </c>
      <c r="M1031" s="622">
        <v>3</v>
      </c>
      <c r="N1031" s="623">
        <v>295.76</v>
      </c>
    </row>
    <row r="1032" spans="1:14" ht="14.4" customHeight="1" x14ac:dyDescent="0.3">
      <c r="A1032" s="618" t="s">
        <v>563</v>
      </c>
      <c r="B1032" s="619" t="s">
        <v>565</v>
      </c>
      <c r="C1032" s="620" t="s">
        <v>583</v>
      </c>
      <c r="D1032" s="621" t="s">
        <v>584</v>
      </c>
      <c r="E1032" s="620" t="s">
        <v>566</v>
      </c>
      <c r="F1032" s="621" t="s">
        <v>567</v>
      </c>
      <c r="G1032" s="620" t="s">
        <v>821</v>
      </c>
      <c r="H1032" s="620" t="s">
        <v>3289</v>
      </c>
      <c r="I1032" s="620" t="s">
        <v>3289</v>
      </c>
      <c r="J1032" s="620" t="s">
        <v>3290</v>
      </c>
      <c r="K1032" s="620" t="s">
        <v>3291</v>
      </c>
      <c r="L1032" s="622">
        <v>117.19</v>
      </c>
      <c r="M1032" s="622">
        <v>1</v>
      </c>
      <c r="N1032" s="623">
        <v>117.19</v>
      </c>
    </row>
    <row r="1033" spans="1:14" ht="14.4" customHeight="1" x14ac:dyDescent="0.3">
      <c r="A1033" s="618" t="s">
        <v>563</v>
      </c>
      <c r="B1033" s="619" t="s">
        <v>565</v>
      </c>
      <c r="C1033" s="620" t="s">
        <v>583</v>
      </c>
      <c r="D1033" s="621" t="s">
        <v>584</v>
      </c>
      <c r="E1033" s="620" t="s">
        <v>566</v>
      </c>
      <c r="F1033" s="621" t="s">
        <v>567</v>
      </c>
      <c r="G1033" s="620" t="s">
        <v>821</v>
      </c>
      <c r="H1033" s="620" t="s">
        <v>3292</v>
      </c>
      <c r="I1033" s="620" t="s">
        <v>3292</v>
      </c>
      <c r="J1033" s="620" t="s">
        <v>3293</v>
      </c>
      <c r="K1033" s="620" t="s">
        <v>3294</v>
      </c>
      <c r="L1033" s="622">
        <v>98.78</v>
      </c>
      <c r="M1033" s="622">
        <v>2</v>
      </c>
      <c r="N1033" s="623">
        <v>197.56</v>
      </c>
    </row>
    <row r="1034" spans="1:14" ht="14.4" customHeight="1" x14ac:dyDescent="0.3">
      <c r="A1034" s="618" t="s">
        <v>563</v>
      </c>
      <c r="B1034" s="619" t="s">
        <v>565</v>
      </c>
      <c r="C1034" s="620" t="s">
        <v>583</v>
      </c>
      <c r="D1034" s="621" t="s">
        <v>584</v>
      </c>
      <c r="E1034" s="620" t="s">
        <v>566</v>
      </c>
      <c r="F1034" s="621" t="s">
        <v>567</v>
      </c>
      <c r="G1034" s="620" t="s">
        <v>821</v>
      </c>
      <c r="H1034" s="620" t="s">
        <v>3295</v>
      </c>
      <c r="I1034" s="620" t="s">
        <v>3296</v>
      </c>
      <c r="J1034" s="620" t="s">
        <v>3297</v>
      </c>
      <c r="K1034" s="620" t="s">
        <v>3298</v>
      </c>
      <c r="L1034" s="622">
        <v>116.24666666666667</v>
      </c>
      <c r="M1034" s="622">
        <v>3</v>
      </c>
      <c r="N1034" s="623">
        <v>348.74</v>
      </c>
    </row>
    <row r="1035" spans="1:14" ht="14.4" customHeight="1" x14ac:dyDescent="0.3">
      <c r="A1035" s="618" t="s">
        <v>563</v>
      </c>
      <c r="B1035" s="619" t="s">
        <v>565</v>
      </c>
      <c r="C1035" s="620" t="s">
        <v>583</v>
      </c>
      <c r="D1035" s="621" t="s">
        <v>584</v>
      </c>
      <c r="E1035" s="620" t="s">
        <v>566</v>
      </c>
      <c r="F1035" s="621" t="s">
        <v>567</v>
      </c>
      <c r="G1035" s="620" t="s">
        <v>821</v>
      </c>
      <c r="H1035" s="620" t="s">
        <v>3299</v>
      </c>
      <c r="I1035" s="620" t="s">
        <v>3300</v>
      </c>
      <c r="J1035" s="620" t="s">
        <v>3301</v>
      </c>
      <c r="K1035" s="620" t="s">
        <v>1235</v>
      </c>
      <c r="L1035" s="622">
        <v>36.319915777317703</v>
      </c>
      <c r="M1035" s="622">
        <v>20</v>
      </c>
      <c r="N1035" s="623">
        <v>726.39831554635407</v>
      </c>
    </row>
    <row r="1036" spans="1:14" ht="14.4" customHeight="1" x14ac:dyDescent="0.3">
      <c r="A1036" s="618" t="s">
        <v>563</v>
      </c>
      <c r="B1036" s="619" t="s">
        <v>565</v>
      </c>
      <c r="C1036" s="620" t="s">
        <v>583</v>
      </c>
      <c r="D1036" s="621" t="s">
        <v>584</v>
      </c>
      <c r="E1036" s="620" t="s">
        <v>566</v>
      </c>
      <c r="F1036" s="621" t="s">
        <v>567</v>
      </c>
      <c r="G1036" s="620" t="s">
        <v>821</v>
      </c>
      <c r="H1036" s="620" t="s">
        <v>3302</v>
      </c>
      <c r="I1036" s="620" t="s">
        <v>3303</v>
      </c>
      <c r="J1036" s="620" t="s">
        <v>3304</v>
      </c>
      <c r="K1036" s="620" t="s">
        <v>972</v>
      </c>
      <c r="L1036" s="622">
        <v>257.69660455273703</v>
      </c>
      <c r="M1036" s="622">
        <v>3</v>
      </c>
      <c r="N1036" s="623">
        <v>773.08981365821114</v>
      </c>
    </row>
    <row r="1037" spans="1:14" ht="14.4" customHeight="1" x14ac:dyDescent="0.3">
      <c r="A1037" s="618" t="s">
        <v>563</v>
      </c>
      <c r="B1037" s="619" t="s">
        <v>565</v>
      </c>
      <c r="C1037" s="620" t="s">
        <v>583</v>
      </c>
      <c r="D1037" s="621" t="s">
        <v>584</v>
      </c>
      <c r="E1037" s="620" t="s">
        <v>566</v>
      </c>
      <c r="F1037" s="621" t="s">
        <v>567</v>
      </c>
      <c r="G1037" s="620" t="s">
        <v>821</v>
      </c>
      <c r="H1037" s="620" t="s">
        <v>3305</v>
      </c>
      <c r="I1037" s="620" t="s">
        <v>3306</v>
      </c>
      <c r="J1037" s="620" t="s">
        <v>3307</v>
      </c>
      <c r="K1037" s="620" t="s">
        <v>3308</v>
      </c>
      <c r="L1037" s="622">
        <v>999.15</v>
      </c>
      <c r="M1037" s="622">
        <v>1</v>
      </c>
      <c r="N1037" s="623">
        <v>999.15</v>
      </c>
    </row>
    <row r="1038" spans="1:14" ht="14.4" customHeight="1" x14ac:dyDescent="0.3">
      <c r="A1038" s="618" t="s">
        <v>563</v>
      </c>
      <c r="B1038" s="619" t="s">
        <v>565</v>
      </c>
      <c r="C1038" s="620" t="s">
        <v>583</v>
      </c>
      <c r="D1038" s="621" t="s">
        <v>584</v>
      </c>
      <c r="E1038" s="620" t="s">
        <v>566</v>
      </c>
      <c r="F1038" s="621" t="s">
        <v>567</v>
      </c>
      <c r="G1038" s="620" t="s">
        <v>821</v>
      </c>
      <c r="H1038" s="620" t="s">
        <v>3309</v>
      </c>
      <c r="I1038" s="620" t="s">
        <v>3310</v>
      </c>
      <c r="J1038" s="620" t="s">
        <v>3311</v>
      </c>
      <c r="K1038" s="620" t="s">
        <v>3312</v>
      </c>
      <c r="L1038" s="622">
        <v>62.65</v>
      </c>
      <c r="M1038" s="622">
        <v>2</v>
      </c>
      <c r="N1038" s="623">
        <v>125.3</v>
      </c>
    </row>
    <row r="1039" spans="1:14" ht="14.4" customHeight="1" x14ac:dyDescent="0.3">
      <c r="A1039" s="618" t="s">
        <v>563</v>
      </c>
      <c r="B1039" s="619" t="s">
        <v>565</v>
      </c>
      <c r="C1039" s="620" t="s">
        <v>583</v>
      </c>
      <c r="D1039" s="621" t="s">
        <v>584</v>
      </c>
      <c r="E1039" s="620" t="s">
        <v>566</v>
      </c>
      <c r="F1039" s="621" t="s">
        <v>567</v>
      </c>
      <c r="G1039" s="620" t="s">
        <v>821</v>
      </c>
      <c r="H1039" s="620" t="s">
        <v>1956</v>
      </c>
      <c r="I1039" s="620" t="s">
        <v>1957</v>
      </c>
      <c r="J1039" s="620" t="s">
        <v>1958</v>
      </c>
      <c r="K1039" s="620" t="s">
        <v>1959</v>
      </c>
      <c r="L1039" s="622">
        <v>107.57</v>
      </c>
      <c r="M1039" s="622">
        <v>2</v>
      </c>
      <c r="N1039" s="623">
        <v>215.14</v>
      </c>
    </row>
    <row r="1040" spans="1:14" ht="14.4" customHeight="1" x14ac:dyDescent="0.3">
      <c r="A1040" s="618" t="s">
        <v>563</v>
      </c>
      <c r="B1040" s="619" t="s">
        <v>565</v>
      </c>
      <c r="C1040" s="620" t="s">
        <v>583</v>
      </c>
      <c r="D1040" s="621" t="s">
        <v>584</v>
      </c>
      <c r="E1040" s="620" t="s">
        <v>566</v>
      </c>
      <c r="F1040" s="621" t="s">
        <v>567</v>
      </c>
      <c r="G1040" s="620" t="s">
        <v>821</v>
      </c>
      <c r="H1040" s="620" t="s">
        <v>3313</v>
      </c>
      <c r="I1040" s="620" t="s">
        <v>3314</v>
      </c>
      <c r="J1040" s="620" t="s">
        <v>3315</v>
      </c>
      <c r="K1040" s="620" t="s">
        <v>3316</v>
      </c>
      <c r="L1040" s="622">
        <v>77.83</v>
      </c>
      <c r="M1040" s="622">
        <v>3</v>
      </c>
      <c r="N1040" s="623">
        <v>233.49</v>
      </c>
    </row>
    <row r="1041" spans="1:14" ht="14.4" customHeight="1" x14ac:dyDescent="0.3">
      <c r="A1041" s="618" t="s">
        <v>563</v>
      </c>
      <c r="B1041" s="619" t="s">
        <v>565</v>
      </c>
      <c r="C1041" s="620" t="s">
        <v>583</v>
      </c>
      <c r="D1041" s="621" t="s">
        <v>584</v>
      </c>
      <c r="E1041" s="620" t="s">
        <v>566</v>
      </c>
      <c r="F1041" s="621" t="s">
        <v>567</v>
      </c>
      <c r="G1041" s="620" t="s">
        <v>821</v>
      </c>
      <c r="H1041" s="620" t="s">
        <v>3317</v>
      </c>
      <c r="I1041" s="620" t="s">
        <v>3318</v>
      </c>
      <c r="J1041" s="620" t="s">
        <v>3319</v>
      </c>
      <c r="K1041" s="620" t="s">
        <v>3320</v>
      </c>
      <c r="L1041" s="622">
        <v>47.64</v>
      </c>
      <c r="M1041" s="622">
        <v>2</v>
      </c>
      <c r="N1041" s="623">
        <v>95.28</v>
      </c>
    </row>
    <row r="1042" spans="1:14" ht="14.4" customHeight="1" x14ac:dyDescent="0.3">
      <c r="A1042" s="618" t="s">
        <v>563</v>
      </c>
      <c r="B1042" s="619" t="s">
        <v>565</v>
      </c>
      <c r="C1042" s="620" t="s">
        <v>583</v>
      </c>
      <c r="D1042" s="621" t="s">
        <v>584</v>
      </c>
      <c r="E1042" s="620" t="s">
        <v>566</v>
      </c>
      <c r="F1042" s="621" t="s">
        <v>567</v>
      </c>
      <c r="G1042" s="620" t="s">
        <v>821</v>
      </c>
      <c r="H1042" s="620" t="s">
        <v>1963</v>
      </c>
      <c r="I1042" s="620" t="s">
        <v>1964</v>
      </c>
      <c r="J1042" s="620" t="s">
        <v>1965</v>
      </c>
      <c r="K1042" s="620" t="s">
        <v>1966</v>
      </c>
      <c r="L1042" s="622">
        <v>119.10309640949167</v>
      </c>
      <c r="M1042" s="622">
        <v>6</v>
      </c>
      <c r="N1042" s="623">
        <v>714.61857845694999</v>
      </c>
    </row>
    <row r="1043" spans="1:14" ht="14.4" customHeight="1" x14ac:dyDescent="0.3">
      <c r="A1043" s="618" t="s">
        <v>563</v>
      </c>
      <c r="B1043" s="619" t="s">
        <v>565</v>
      </c>
      <c r="C1043" s="620" t="s">
        <v>583</v>
      </c>
      <c r="D1043" s="621" t="s">
        <v>584</v>
      </c>
      <c r="E1043" s="620" t="s">
        <v>566</v>
      </c>
      <c r="F1043" s="621" t="s">
        <v>567</v>
      </c>
      <c r="G1043" s="620" t="s">
        <v>821</v>
      </c>
      <c r="H1043" s="620" t="s">
        <v>1977</v>
      </c>
      <c r="I1043" s="620" t="s">
        <v>1978</v>
      </c>
      <c r="J1043" s="620" t="s">
        <v>1979</v>
      </c>
      <c r="K1043" s="620" t="s">
        <v>1980</v>
      </c>
      <c r="L1043" s="622">
        <v>131.59217376585116</v>
      </c>
      <c r="M1043" s="622">
        <v>14</v>
      </c>
      <c r="N1043" s="623">
        <v>1842.2904327219162</v>
      </c>
    </row>
    <row r="1044" spans="1:14" ht="14.4" customHeight="1" x14ac:dyDescent="0.3">
      <c r="A1044" s="618" t="s">
        <v>563</v>
      </c>
      <c r="B1044" s="619" t="s">
        <v>565</v>
      </c>
      <c r="C1044" s="620" t="s">
        <v>583</v>
      </c>
      <c r="D1044" s="621" t="s">
        <v>584</v>
      </c>
      <c r="E1044" s="620" t="s">
        <v>566</v>
      </c>
      <c r="F1044" s="621" t="s">
        <v>567</v>
      </c>
      <c r="G1044" s="620" t="s">
        <v>821</v>
      </c>
      <c r="H1044" s="620" t="s">
        <v>1981</v>
      </c>
      <c r="I1044" s="620" t="s">
        <v>1982</v>
      </c>
      <c r="J1044" s="620" t="s">
        <v>1983</v>
      </c>
      <c r="K1044" s="620" t="s">
        <v>992</v>
      </c>
      <c r="L1044" s="622">
        <v>188.37</v>
      </c>
      <c r="M1044" s="622">
        <v>1</v>
      </c>
      <c r="N1044" s="623">
        <v>188.37</v>
      </c>
    </row>
    <row r="1045" spans="1:14" ht="14.4" customHeight="1" x14ac:dyDescent="0.3">
      <c r="A1045" s="618" t="s">
        <v>563</v>
      </c>
      <c r="B1045" s="619" t="s">
        <v>565</v>
      </c>
      <c r="C1045" s="620" t="s">
        <v>583</v>
      </c>
      <c r="D1045" s="621" t="s">
        <v>584</v>
      </c>
      <c r="E1045" s="620" t="s">
        <v>566</v>
      </c>
      <c r="F1045" s="621" t="s">
        <v>567</v>
      </c>
      <c r="G1045" s="620" t="s">
        <v>821</v>
      </c>
      <c r="H1045" s="620" t="s">
        <v>3321</v>
      </c>
      <c r="I1045" s="620" t="s">
        <v>3322</v>
      </c>
      <c r="J1045" s="620" t="s">
        <v>3323</v>
      </c>
      <c r="K1045" s="620" t="s">
        <v>735</v>
      </c>
      <c r="L1045" s="622">
        <v>44.53</v>
      </c>
      <c r="M1045" s="622">
        <v>1</v>
      </c>
      <c r="N1045" s="623">
        <v>44.53</v>
      </c>
    </row>
    <row r="1046" spans="1:14" ht="14.4" customHeight="1" x14ac:dyDescent="0.3">
      <c r="A1046" s="618" t="s">
        <v>563</v>
      </c>
      <c r="B1046" s="619" t="s">
        <v>565</v>
      </c>
      <c r="C1046" s="620" t="s">
        <v>583</v>
      </c>
      <c r="D1046" s="621" t="s">
        <v>584</v>
      </c>
      <c r="E1046" s="620" t="s">
        <v>566</v>
      </c>
      <c r="F1046" s="621" t="s">
        <v>567</v>
      </c>
      <c r="G1046" s="620" t="s">
        <v>821</v>
      </c>
      <c r="H1046" s="620" t="s">
        <v>3324</v>
      </c>
      <c r="I1046" s="620" t="s">
        <v>1330</v>
      </c>
      <c r="J1046" s="620" t="s">
        <v>3325</v>
      </c>
      <c r="K1046" s="620"/>
      <c r="L1046" s="622">
        <v>86.366</v>
      </c>
      <c r="M1046" s="622">
        <v>1</v>
      </c>
      <c r="N1046" s="623">
        <v>86.366</v>
      </c>
    </row>
    <row r="1047" spans="1:14" ht="14.4" customHeight="1" x14ac:dyDescent="0.3">
      <c r="A1047" s="618" t="s">
        <v>563</v>
      </c>
      <c r="B1047" s="619" t="s">
        <v>565</v>
      </c>
      <c r="C1047" s="620" t="s">
        <v>583</v>
      </c>
      <c r="D1047" s="621" t="s">
        <v>584</v>
      </c>
      <c r="E1047" s="620" t="s">
        <v>566</v>
      </c>
      <c r="F1047" s="621" t="s">
        <v>567</v>
      </c>
      <c r="G1047" s="620" t="s">
        <v>821</v>
      </c>
      <c r="H1047" s="620" t="s">
        <v>1984</v>
      </c>
      <c r="I1047" s="620" t="s">
        <v>1330</v>
      </c>
      <c r="J1047" s="620" t="s">
        <v>1985</v>
      </c>
      <c r="K1047" s="620" t="s">
        <v>1986</v>
      </c>
      <c r="L1047" s="622">
        <v>31.99</v>
      </c>
      <c r="M1047" s="622">
        <v>1</v>
      </c>
      <c r="N1047" s="623">
        <v>31.99</v>
      </c>
    </row>
    <row r="1048" spans="1:14" ht="14.4" customHeight="1" x14ac:dyDescent="0.3">
      <c r="A1048" s="618" t="s">
        <v>563</v>
      </c>
      <c r="B1048" s="619" t="s">
        <v>565</v>
      </c>
      <c r="C1048" s="620" t="s">
        <v>583</v>
      </c>
      <c r="D1048" s="621" t="s">
        <v>584</v>
      </c>
      <c r="E1048" s="620" t="s">
        <v>566</v>
      </c>
      <c r="F1048" s="621" t="s">
        <v>567</v>
      </c>
      <c r="G1048" s="620" t="s">
        <v>821</v>
      </c>
      <c r="H1048" s="620" t="s">
        <v>1998</v>
      </c>
      <c r="I1048" s="620" t="s">
        <v>1999</v>
      </c>
      <c r="J1048" s="620" t="s">
        <v>2000</v>
      </c>
      <c r="K1048" s="620" t="s">
        <v>1816</v>
      </c>
      <c r="L1048" s="622">
        <v>418.9208497067458</v>
      </c>
      <c r="M1048" s="622">
        <v>40.979268300000001</v>
      </c>
      <c r="N1048" s="623">
        <v>17167.069896596713</v>
      </c>
    </row>
    <row r="1049" spans="1:14" ht="14.4" customHeight="1" x14ac:dyDescent="0.3">
      <c r="A1049" s="618" t="s">
        <v>563</v>
      </c>
      <c r="B1049" s="619" t="s">
        <v>565</v>
      </c>
      <c r="C1049" s="620" t="s">
        <v>583</v>
      </c>
      <c r="D1049" s="621" t="s">
        <v>584</v>
      </c>
      <c r="E1049" s="620" t="s">
        <v>566</v>
      </c>
      <c r="F1049" s="621" t="s">
        <v>567</v>
      </c>
      <c r="G1049" s="620" t="s">
        <v>821</v>
      </c>
      <c r="H1049" s="620" t="s">
        <v>2001</v>
      </c>
      <c r="I1049" s="620" t="s">
        <v>2002</v>
      </c>
      <c r="J1049" s="620" t="s">
        <v>2003</v>
      </c>
      <c r="K1049" s="620" t="s">
        <v>1820</v>
      </c>
      <c r="L1049" s="622">
        <v>924.02390512664419</v>
      </c>
      <c r="M1049" s="622">
        <v>43.606363100000003</v>
      </c>
      <c r="N1049" s="623">
        <v>40293.321920032402</v>
      </c>
    </row>
    <row r="1050" spans="1:14" ht="14.4" customHeight="1" x14ac:dyDescent="0.3">
      <c r="A1050" s="618" t="s">
        <v>563</v>
      </c>
      <c r="B1050" s="619" t="s">
        <v>565</v>
      </c>
      <c r="C1050" s="620" t="s">
        <v>583</v>
      </c>
      <c r="D1050" s="621" t="s">
        <v>584</v>
      </c>
      <c r="E1050" s="620" t="s">
        <v>566</v>
      </c>
      <c r="F1050" s="621" t="s">
        <v>567</v>
      </c>
      <c r="G1050" s="620" t="s">
        <v>821</v>
      </c>
      <c r="H1050" s="620" t="s">
        <v>2004</v>
      </c>
      <c r="I1050" s="620" t="s">
        <v>2005</v>
      </c>
      <c r="J1050" s="620" t="s">
        <v>2006</v>
      </c>
      <c r="K1050" s="620" t="s">
        <v>2007</v>
      </c>
      <c r="L1050" s="622">
        <v>1743.2720099639714</v>
      </c>
      <c r="M1050" s="622">
        <v>121.96458430000001</v>
      </c>
      <c r="N1050" s="623">
        <v>212617.44601708127</v>
      </c>
    </row>
    <row r="1051" spans="1:14" ht="14.4" customHeight="1" x14ac:dyDescent="0.3">
      <c r="A1051" s="618" t="s">
        <v>563</v>
      </c>
      <c r="B1051" s="619" t="s">
        <v>565</v>
      </c>
      <c r="C1051" s="620" t="s">
        <v>583</v>
      </c>
      <c r="D1051" s="621" t="s">
        <v>584</v>
      </c>
      <c r="E1051" s="620" t="s">
        <v>566</v>
      </c>
      <c r="F1051" s="621" t="s">
        <v>567</v>
      </c>
      <c r="G1051" s="620" t="s">
        <v>821</v>
      </c>
      <c r="H1051" s="620" t="s">
        <v>2012</v>
      </c>
      <c r="I1051" s="620" t="s">
        <v>2013</v>
      </c>
      <c r="J1051" s="620" t="s">
        <v>2014</v>
      </c>
      <c r="K1051" s="620" t="s">
        <v>2015</v>
      </c>
      <c r="L1051" s="622">
        <v>1390.4402019966678</v>
      </c>
      <c r="M1051" s="622">
        <v>5</v>
      </c>
      <c r="N1051" s="623">
        <v>6952.2010099833396</v>
      </c>
    </row>
    <row r="1052" spans="1:14" ht="14.4" customHeight="1" x14ac:dyDescent="0.3">
      <c r="A1052" s="618" t="s">
        <v>563</v>
      </c>
      <c r="B1052" s="619" t="s">
        <v>565</v>
      </c>
      <c r="C1052" s="620" t="s">
        <v>583</v>
      </c>
      <c r="D1052" s="621" t="s">
        <v>584</v>
      </c>
      <c r="E1052" s="620" t="s">
        <v>566</v>
      </c>
      <c r="F1052" s="621" t="s">
        <v>567</v>
      </c>
      <c r="G1052" s="620" t="s">
        <v>821</v>
      </c>
      <c r="H1052" s="620" t="s">
        <v>3326</v>
      </c>
      <c r="I1052" s="620" t="s">
        <v>3327</v>
      </c>
      <c r="J1052" s="620" t="s">
        <v>3328</v>
      </c>
      <c r="K1052" s="620"/>
      <c r="L1052" s="622">
        <v>299.12992436453999</v>
      </c>
      <c r="M1052" s="622">
        <v>2</v>
      </c>
      <c r="N1052" s="623">
        <v>598.25984872907998</v>
      </c>
    </row>
    <row r="1053" spans="1:14" ht="14.4" customHeight="1" x14ac:dyDescent="0.3">
      <c r="A1053" s="618" t="s">
        <v>563</v>
      </c>
      <c r="B1053" s="619" t="s">
        <v>565</v>
      </c>
      <c r="C1053" s="620" t="s">
        <v>583</v>
      </c>
      <c r="D1053" s="621" t="s">
        <v>584</v>
      </c>
      <c r="E1053" s="620" t="s">
        <v>566</v>
      </c>
      <c r="F1053" s="621" t="s">
        <v>567</v>
      </c>
      <c r="G1053" s="620" t="s">
        <v>821</v>
      </c>
      <c r="H1053" s="620" t="s">
        <v>2018</v>
      </c>
      <c r="I1053" s="620" t="s">
        <v>2019</v>
      </c>
      <c r="J1053" s="620" t="s">
        <v>2020</v>
      </c>
      <c r="K1053" s="620" t="s">
        <v>2021</v>
      </c>
      <c r="L1053" s="622">
        <v>4128.3500000000004</v>
      </c>
      <c r="M1053" s="622">
        <v>0.2</v>
      </c>
      <c r="N1053" s="623">
        <v>825.67000000000007</v>
      </c>
    </row>
    <row r="1054" spans="1:14" ht="14.4" customHeight="1" x14ac:dyDescent="0.3">
      <c r="A1054" s="618" t="s">
        <v>563</v>
      </c>
      <c r="B1054" s="619" t="s">
        <v>565</v>
      </c>
      <c r="C1054" s="620" t="s">
        <v>583</v>
      </c>
      <c r="D1054" s="621" t="s">
        <v>584</v>
      </c>
      <c r="E1054" s="620" t="s">
        <v>566</v>
      </c>
      <c r="F1054" s="621" t="s">
        <v>567</v>
      </c>
      <c r="G1054" s="620" t="s">
        <v>821</v>
      </c>
      <c r="H1054" s="620" t="s">
        <v>2026</v>
      </c>
      <c r="I1054" s="620" t="s">
        <v>2026</v>
      </c>
      <c r="J1054" s="620" t="s">
        <v>2020</v>
      </c>
      <c r="K1054" s="620" t="s">
        <v>2027</v>
      </c>
      <c r="L1054" s="622">
        <v>4128.3495769008859</v>
      </c>
      <c r="M1054" s="622">
        <v>0.60000000000000009</v>
      </c>
      <c r="N1054" s="623">
        <v>2477.0097461405321</v>
      </c>
    </row>
    <row r="1055" spans="1:14" ht="14.4" customHeight="1" x14ac:dyDescent="0.3">
      <c r="A1055" s="618" t="s">
        <v>563</v>
      </c>
      <c r="B1055" s="619" t="s">
        <v>565</v>
      </c>
      <c r="C1055" s="620" t="s">
        <v>583</v>
      </c>
      <c r="D1055" s="621" t="s">
        <v>584</v>
      </c>
      <c r="E1055" s="620" t="s">
        <v>566</v>
      </c>
      <c r="F1055" s="621" t="s">
        <v>567</v>
      </c>
      <c r="G1055" s="620" t="s">
        <v>821</v>
      </c>
      <c r="H1055" s="620" t="s">
        <v>3329</v>
      </c>
      <c r="I1055" s="620" t="s">
        <v>3330</v>
      </c>
      <c r="J1055" s="620" t="s">
        <v>3331</v>
      </c>
      <c r="K1055" s="620" t="s">
        <v>3332</v>
      </c>
      <c r="L1055" s="622">
        <v>65.319999999999993</v>
      </c>
      <c r="M1055" s="622">
        <v>1</v>
      </c>
      <c r="N1055" s="623">
        <v>65.319999999999993</v>
      </c>
    </row>
    <row r="1056" spans="1:14" ht="14.4" customHeight="1" x14ac:dyDescent="0.3">
      <c r="A1056" s="618" t="s">
        <v>563</v>
      </c>
      <c r="B1056" s="619" t="s">
        <v>565</v>
      </c>
      <c r="C1056" s="620" t="s">
        <v>583</v>
      </c>
      <c r="D1056" s="621" t="s">
        <v>584</v>
      </c>
      <c r="E1056" s="620" t="s">
        <v>566</v>
      </c>
      <c r="F1056" s="621" t="s">
        <v>567</v>
      </c>
      <c r="G1056" s="620" t="s">
        <v>821</v>
      </c>
      <c r="H1056" s="620" t="s">
        <v>3333</v>
      </c>
      <c r="I1056" s="620" t="s">
        <v>1330</v>
      </c>
      <c r="J1056" s="620" t="s">
        <v>3334</v>
      </c>
      <c r="K1056" s="620"/>
      <c r="L1056" s="622">
        <v>39.979999999999997</v>
      </c>
      <c r="M1056" s="622">
        <v>2</v>
      </c>
      <c r="N1056" s="623">
        <v>79.959999999999994</v>
      </c>
    </row>
    <row r="1057" spans="1:14" ht="14.4" customHeight="1" x14ac:dyDescent="0.3">
      <c r="A1057" s="618" t="s">
        <v>563</v>
      </c>
      <c r="B1057" s="619" t="s">
        <v>565</v>
      </c>
      <c r="C1057" s="620" t="s">
        <v>583</v>
      </c>
      <c r="D1057" s="621" t="s">
        <v>584</v>
      </c>
      <c r="E1057" s="620" t="s">
        <v>566</v>
      </c>
      <c r="F1057" s="621" t="s">
        <v>567</v>
      </c>
      <c r="G1057" s="620" t="s">
        <v>821</v>
      </c>
      <c r="H1057" s="620" t="s">
        <v>2031</v>
      </c>
      <c r="I1057" s="620" t="s">
        <v>2032</v>
      </c>
      <c r="J1057" s="620" t="s">
        <v>979</v>
      </c>
      <c r="K1057" s="620" t="s">
        <v>2033</v>
      </c>
      <c r="L1057" s="622">
        <v>133.3737593688283</v>
      </c>
      <c r="M1057" s="622">
        <v>13</v>
      </c>
      <c r="N1057" s="623">
        <v>1733.858871794768</v>
      </c>
    </row>
    <row r="1058" spans="1:14" ht="14.4" customHeight="1" x14ac:dyDescent="0.3">
      <c r="A1058" s="618" t="s">
        <v>563</v>
      </c>
      <c r="B1058" s="619" t="s">
        <v>565</v>
      </c>
      <c r="C1058" s="620" t="s">
        <v>583</v>
      </c>
      <c r="D1058" s="621" t="s">
        <v>584</v>
      </c>
      <c r="E1058" s="620" t="s">
        <v>566</v>
      </c>
      <c r="F1058" s="621" t="s">
        <v>567</v>
      </c>
      <c r="G1058" s="620" t="s">
        <v>821</v>
      </c>
      <c r="H1058" s="620" t="s">
        <v>3335</v>
      </c>
      <c r="I1058" s="620" t="s">
        <v>3336</v>
      </c>
      <c r="J1058" s="620" t="s">
        <v>3337</v>
      </c>
      <c r="K1058" s="620" t="s">
        <v>1024</v>
      </c>
      <c r="L1058" s="622">
        <v>141.36000000000001</v>
      </c>
      <c r="M1058" s="622">
        <v>1</v>
      </c>
      <c r="N1058" s="623">
        <v>141.36000000000001</v>
      </c>
    </row>
    <row r="1059" spans="1:14" ht="14.4" customHeight="1" x14ac:dyDescent="0.3">
      <c r="A1059" s="618" t="s">
        <v>563</v>
      </c>
      <c r="B1059" s="619" t="s">
        <v>565</v>
      </c>
      <c r="C1059" s="620" t="s">
        <v>583</v>
      </c>
      <c r="D1059" s="621" t="s">
        <v>584</v>
      </c>
      <c r="E1059" s="620" t="s">
        <v>566</v>
      </c>
      <c r="F1059" s="621" t="s">
        <v>567</v>
      </c>
      <c r="G1059" s="620" t="s">
        <v>821</v>
      </c>
      <c r="H1059" s="620" t="s">
        <v>2038</v>
      </c>
      <c r="I1059" s="620" t="s">
        <v>2039</v>
      </c>
      <c r="J1059" s="620" t="s">
        <v>2040</v>
      </c>
      <c r="K1059" s="620" t="s">
        <v>2041</v>
      </c>
      <c r="L1059" s="622">
        <v>4426.4787097537701</v>
      </c>
      <c r="M1059" s="622">
        <v>1</v>
      </c>
      <c r="N1059" s="623">
        <v>4426.4787097537701</v>
      </c>
    </row>
    <row r="1060" spans="1:14" ht="14.4" customHeight="1" x14ac:dyDescent="0.3">
      <c r="A1060" s="618" t="s">
        <v>563</v>
      </c>
      <c r="B1060" s="619" t="s">
        <v>565</v>
      </c>
      <c r="C1060" s="620" t="s">
        <v>583</v>
      </c>
      <c r="D1060" s="621" t="s">
        <v>584</v>
      </c>
      <c r="E1060" s="620" t="s">
        <v>566</v>
      </c>
      <c r="F1060" s="621" t="s">
        <v>567</v>
      </c>
      <c r="G1060" s="620" t="s">
        <v>821</v>
      </c>
      <c r="H1060" s="620" t="s">
        <v>2046</v>
      </c>
      <c r="I1060" s="620" t="s">
        <v>2047</v>
      </c>
      <c r="J1060" s="620" t="s">
        <v>2048</v>
      </c>
      <c r="K1060" s="620" t="s">
        <v>2049</v>
      </c>
      <c r="L1060" s="622">
        <v>599.50008462028245</v>
      </c>
      <c r="M1060" s="622">
        <v>2</v>
      </c>
      <c r="N1060" s="623">
        <v>1199.0001692405649</v>
      </c>
    </row>
    <row r="1061" spans="1:14" ht="14.4" customHeight="1" x14ac:dyDescent="0.3">
      <c r="A1061" s="618" t="s">
        <v>563</v>
      </c>
      <c r="B1061" s="619" t="s">
        <v>565</v>
      </c>
      <c r="C1061" s="620" t="s">
        <v>583</v>
      </c>
      <c r="D1061" s="621" t="s">
        <v>584</v>
      </c>
      <c r="E1061" s="620" t="s">
        <v>566</v>
      </c>
      <c r="F1061" s="621" t="s">
        <v>567</v>
      </c>
      <c r="G1061" s="620" t="s">
        <v>821</v>
      </c>
      <c r="H1061" s="620" t="s">
        <v>2050</v>
      </c>
      <c r="I1061" s="620" t="s">
        <v>1330</v>
      </c>
      <c r="J1061" s="620" t="s">
        <v>2051</v>
      </c>
      <c r="K1061" s="620"/>
      <c r="L1061" s="622">
        <v>88.94</v>
      </c>
      <c r="M1061" s="622">
        <v>4</v>
      </c>
      <c r="N1061" s="623">
        <v>355.76</v>
      </c>
    </row>
    <row r="1062" spans="1:14" ht="14.4" customHeight="1" x14ac:dyDescent="0.3">
      <c r="A1062" s="618" t="s">
        <v>563</v>
      </c>
      <c r="B1062" s="619" t="s">
        <v>565</v>
      </c>
      <c r="C1062" s="620" t="s">
        <v>583</v>
      </c>
      <c r="D1062" s="621" t="s">
        <v>584</v>
      </c>
      <c r="E1062" s="620" t="s">
        <v>566</v>
      </c>
      <c r="F1062" s="621" t="s">
        <v>567</v>
      </c>
      <c r="G1062" s="620" t="s">
        <v>821</v>
      </c>
      <c r="H1062" s="620" t="s">
        <v>3338</v>
      </c>
      <c r="I1062" s="620" t="s">
        <v>3339</v>
      </c>
      <c r="J1062" s="620" t="s">
        <v>3340</v>
      </c>
      <c r="K1062" s="620" t="s">
        <v>3341</v>
      </c>
      <c r="L1062" s="622">
        <v>581.20000000000005</v>
      </c>
      <c r="M1062" s="622">
        <v>1</v>
      </c>
      <c r="N1062" s="623">
        <v>581.20000000000005</v>
      </c>
    </row>
    <row r="1063" spans="1:14" ht="14.4" customHeight="1" x14ac:dyDescent="0.3">
      <c r="A1063" s="618" t="s">
        <v>563</v>
      </c>
      <c r="B1063" s="619" t="s">
        <v>565</v>
      </c>
      <c r="C1063" s="620" t="s">
        <v>583</v>
      </c>
      <c r="D1063" s="621" t="s">
        <v>584</v>
      </c>
      <c r="E1063" s="620" t="s">
        <v>566</v>
      </c>
      <c r="F1063" s="621" t="s">
        <v>567</v>
      </c>
      <c r="G1063" s="620" t="s">
        <v>821</v>
      </c>
      <c r="H1063" s="620" t="s">
        <v>2052</v>
      </c>
      <c r="I1063" s="620" t="s">
        <v>2053</v>
      </c>
      <c r="J1063" s="620" t="s">
        <v>2054</v>
      </c>
      <c r="K1063" s="620" t="s">
        <v>2055</v>
      </c>
      <c r="L1063" s="622">
        <v>520.48</v>
      </c>
      <c r="M1063" s="622">
        <v>1</v>
      </c>
      <c r="N1063" s="623">
        <v>520.48</v>
      </c>
    </row>
    <row r="1064" spans="1:14" ht="14.4" customHeight="1" x14ac:dyDescent="0.3">
      <c r="A1064" s="618" t="s">
        <v>563</v>
      </c>
      <c r="B1064" s="619" t="s">
        <v>565</v>
      </c>
      <c r="C1064" s="620" t="s">
        <v>583</v>
      </c>
      <c r="D1064" s="621" t="s">
        <v>584</v>
      </c>
      <c r="E1064" s="620" t="s">
        <v>566</v>
      </c>
      <c r="F1064" s="621" t="s">
        <v>567</v>
      </c>
      <c r="G1064" s="620" t="s">
        <v>821</v>
      </c>
      <c r="H1064" s="620" t="s">
        <v>2056</v>
      </c>
      <c r="I1064" s="620" t="s">
        <v>2057</v>
      </c>
      <c r="J1064" s="620" t="s">
        <v>2058</v>
      </c>
      <c r="K1064" s="620" t="s">
        <v>2059</v>
      </c>
      <c r="L1064" s="622">
        <v>2365.8153848974443</v>
      </c>
      <c r="M1064" s="622">
        <v>15</v>
      </c>
      <c r="N1064" s="623">
        <v>35487.230773461662</v>
      </c>
    </row>
    <row r="1065" spans="1:14" ht="14.4" customHeight="1" x14ac:dyDescent="0.3">
      <c r="A1065" s="618" t="s">
        <v>563</v>
      </c>
      <c r="B1065" s="619" t="s">
        <v>565</v>
      </c>
      <c r="C1065" s="620" t="s">
        <v>583</v>
      </c>
      <c r="D1065" s="621" t="s">
        <v>584</v>
      </c>
      <c r="E1065" s="620" t="s">
        <v>566</v>
      </c>
      <c r="F1065" s="621" t="s">
        <v>567</v>
      </c>
      <c r="G1065" s="620" t="s">
        <v>821</v>
      </c>
      <c r="H1065" s="620" t="s">
        <v>3342</v>
      </c>
      <c r="I1065" s="620" t="s">
        <v>3343</v>
      </c>
      <c r="J1065" s="620" t="s">
        <v>3344</v>
      </c>
      <c r="K1065" s="620" t="s">
        <v>3345</v>
      </c>
      <c r="L1065" s="622">
        <v>136.78970443936899</v>
      </c>
      <c r="M1065" s="622">
        <v>1</v>
      </c>
      <c r="N1065" s="623">
        <v>136.78970443936899</v>
      </c>
    </row>
    <row r="1066" spans="1:14" ht="14.4" customHeight="1" x14ac:dyDescent="0.3">
      <c r="A1066" s="618" t="s">
        <v>563</v>
      </c>
      <c r="B1066" s="619" t="s">
        <v>565</v>
      </c>
      <c r="C1066" s="620" t="s">
        <v>583</v>
      </c>
      <c r="D1066" s="621" t="s">
        <v>584</v>
      </c>
      <c r="E1066" s="620" t="s">
        <v>566</v>
      </c>
      <c r="F1066" s="621" t="s">
        <v>567</v>
      </c>
      <c r="G1066" s="620" t="s">
        <v>821</v>
      </c>
      <c r="H1066" s="620" t="s">
        <v>3346</v>
      </c>
      <c r="I1066" s="620" t="s">
        <v>1330</v>
      </c>
      <c r="J1066" s="620" t="s">
        <v>3347</v>
      </c>
      <c r="K1066" s="620"/>
      <c r="L1066" s="622">
        <v>153.18</v>
      </c>
      <c r="M1066" s="622">
        <v>4</v>
      </c>
      <c r="N1066" s="623">
        <v>612.72</v>
      </c>
    </row>
    <row r="1067" spans="1:14" ht="14.4" customHeight="1" x14ac:dyDescent="0.3">
      <c r="A1067" s="618" t="s">
        <v>563</v>
      </c>
      <c r="B1067" s="619" t="s">
        <v>565</v>
      </c>
      <c r="C1067" s="620" t="s">
        <v>583</v>
      </c>
      <c r="D1067" s="621" t="s">
        <v>584</v>
      </c>
      <c r="E1067" s="620" t="s">
        <v>566</v>
      </c>
      <c r="F1067" s="621" t="s">
        <v>567</v>
      </c>
      <c r="G1067" s="620" t="s">
        <v>821</v>
      </c>
      <c r="H1067" s="620" t="s">
        <v>3348</v>
      </c>
      <c r="I1067" s="620" t="s">
        <v>3349</v>
      </c>
      <c r="J1067" s="620" t="s">
        <v>3350</v>
      </c>
      <c r="K1067" s="620" t="s">
        <v>3189</v>
      </c>
      <c r="L1067" s="622">
        <v>64.10799999999999</v>
      </c>
      <c r="M1067" s="622">
        <v>5</v>
      </c>
      <c r="N1067" s="623">
        <v>320.53999999999996</v>
      </c>
    </row>
    <row r="1068" spans="1:14" ht="14.4" customHeight="1" x14ac:dyDescent="0.3">
      <c r="A1068" s="618" t="s">
        <v>563</v>
      </c>
      <c r="B1068" s="619" t="s">
        <v>565</v>
      </c>
      <c r="C1068" s="620" t="s">
        <v>583</v>
      </c>
      <c r="D1068" s="621" t="s">
        <v>584</v>
      </c>
      <c r="E1068" s="620" t="s">
        <v>566</v>
      </c>
      <c r="F1068" s="621" t="s">
        <v>567</v>
      </c>
      <c r="G1068" s="620" t="s">
        <v>821</v>
      </c>
      <c r="H1068" s="620" t="s">
        <v>3351</v>
      </c>
      <c r="I1068" s="620" t="s">
        <v>3352</v>
      </c>
      <c r="J1068" s="620" t="s">
        <v>3353</v>
      </c>
      <c r="K1068" s="620" t="s">
        <v>3354</v>
      </c>
      <c r="L1068" s="622">
        <v>302.25</v>
      </c>
      <c r="M1068" s="622">
        <v>7</v>
      </c>
      <c r="N1068" s="623">
        <v>2115.75</v>
      </c>
    </row>
    <row r="1069" spans="1:14" ht="14.4" customHeight="1" x14ac:dyDescent="0.3">
      <c r="A1069" s="618" t="s">
        <v>563</v>
      </c>
      <c r="B1069" s="619" t="s">
        <v>565</v>
      </c>
      <c r="C1069" s="620" t="s">
        <v>583</v>
      </c>
      <c r="D1069" s="621" t="s">
        <v>584</v>
      </c>
      <c r="E1069" s="620" t="s">
        <v>566</v>
      </c>
      <c r="F1069" s="621" t="s">
        <v>567</v>
      </c>
      <c r="G1069" s="620" t="s">
        <v>821</v>
      </c>
      <c r="H1069" s="620" t="s">
        <v>3355</v>
      </c>
      <c r="I1069" s="620" t="s">
        <v>3356</v>
      </c>
      <c r="J1069" s="620" t="s">
        <v>3357</v>
      </c>
      <c r="K1069" s="620" t="s">
        <v>3358</v>
      </c>
      <c r="L1069" s="622">
        <v>146.26</v>
      </c>
      <c r="M1069" s="622">
        <v>1</v>
      </c>
      <c r="N1069" s="623">
        <v>146.26</v>
      </c>
    </row>
    <row r="1070" spans="1:14" ht="14.4" customHeight="1" x14ac:dyDescent="0.3">
      <c r="A1070" s="618" t="s">
        <v>563</v>
      </c>
      <c r="B1070" s="619" t="s">
        <v>565</v>
      </c>
      <c r="C1070" s="620" t="s">
        <v>583</v>
      </c>
      <c r="D1070" s="621" t="s">
        <v>584</v>
      </c>
      <c r="E1070" s="620" t="s">
        <v>566</v>
      </c>
      <c r="F1070" s="621" t="s">
        <v>567</v>
      </c>
      <c r="G1070" s="620" t="s">
        <v>821</v>
      </c>
      <c r="H1070" s="620" t="s">
        <v>3359</v>
      </c>
      <c r="I1070" s="620" t="s">
        <v>3359</v>
      </c>
      <c r="J1070" s="620" t="s">
        <v>3360</v>
      </c>
      <c r="K1070" s="620" t="s">
        <v>3361</v>
      </c>
      <c r="L1070" s="622">
        <v>183.23000000000002</v>
      </c>
      <c r="M1070" s="622">
        <v>2</v>
      </c>
      <c r="N1070" s="623">
        <v>366.46000000000004</v>
      </c>
    </row>
    <row r="1071" spans="1:14" ht="14.4" customHeight="1" x14ac:dyDescent="0.3">
      <c r="A1071" s="618" t="s">
        <v>563</v>
      </c>
      <c r="B1071" s="619" t="s">
        <v>565</v>
      </c>
      <c r="C1071" s="620" t="s">
        <v>583</v>
      </c>
      <c r="D1071" s="621" t="s">
        <v>584</v>
      </c>
      <c r="E1071" s="620" t="s">
        <v>566</v>
      </c>
      <c r="F1071" s="621" t="s">
        <v>567</v>
      </c>
      <c r="G1071" s="620" t="s">
        <v>821</v>
      </c>
      <c r="H1071" s="620" t="s">
        <v>3362</v>
      </c>
      <c r="I1071" s="620" t="s">
        <v>3363</v>
      </c>
      <c r="J1071" s="620" t="s">
        <v>3364</v>
      </c>
      <c r="K1071" s="620" t="s">
        <v>3365</v>
      </c>
      <c r="L1071" s="622">
        <v>37.79901194412183</v>
      </c>
      <c r="M1071" s="622">
        <v>31</v>
      </c>
      <c r="N1071" s="623">
        <v>1171.7693702677768</v>
      </c>
    </row>
    <row r="1072" spans="1:14" ht="14.4" customHeight="1" x14ac:dyDescent="0.3">
      <c r="A1072" s="618" t="s">
        <v>563</v>
      </c>
      <c r="B1072" s="619" t="s">
        <v>565</v>
      </c>
      <c r="C1072" s="620" t="s">
        <v>583</v>
      </c>
      <c r="D1072" s="621" t="s">
        <v>584</v>
      </c>
      <c r="E1072" s="620" t="s">
        <v>566</v>
      </c>
      <c r="F1072" s="621" t="s">
        <v>567</v>
      </c>
      <c r="G1072" s="620" t="s">
        <v>821</v>
      </c>
      <c r="H1072" s="620" t="s">
        <v>3366</v>
      </c>
      <c r="I1072" s="620" t="s">
        <v>3367</v>
      </c>
      <c r="J1072" s="620" t="s">
        <v>3368</v>
      </c>
      <c r="K1072" s="620" t="s">
        <v>3369</v>
      </c>
      <c r="L1072" s="622">
        <v>79.989999999999995</v>
      </c>
      <c r="M1072" s="622">
        <v>2</v>
      </c>
      <c r="N1072" s="623">
        <v>159.97999999999999</v>
      </c>
    </row>
    <row r="1073" spans="1:14" ht="14.4" customHeight="1" x14ac:dyDescent="0.3">
      <c r="A1073" s="618" t="s">
        <v>563</v>
      </c>
      <c r="B1073" s="619" t="s">
        <v>565</v>
      </c>
      <c r="C1073" s="620" t="s">
        <v>583</v>
      </c>
      <c r="D1073" s="621" t="s">
        <v>584</v>
      </c>
      <c r="E1073" s="620" t="s">
        <v>566</v>
      </c>
      <c r="F1073" s="621" t="s">
        <v>567</v>
      </c>
      <c r="G1073" s="620" t="s">
        <v>821</v>
      </c>
      <c r="H1073" s="620" t="s">
        <v>2070</v>
      </c>
      <c r="I1073" s="620" t="s">
        <v>2071</v>
      </c>
      <c r="J1073" s="620" t="s">
        <v>2072</v>
      </c>
      <c r="K1073" s="620" t="s">
        <v>2073</v>
      </c>
      <c r="L1073" s="622">
        <v>431.94000000000005</v>
      </c>
      <c r="M1073" s="622">
        <v>3</v>
      </c>
      <c r="N1073" s="623">
        <v>1295.8200000000002</v>
      </c>
    </row>
    <row r="1074" spans="1:14" ht="14.4" customHeight="1" x14ac:dyDescent="0.3">
      <c r="A1074" s="618" t="s">
        <v>563</v>
      </c>
      <c r="B1074" s="619" t="s">
        <v>565</v>
      </c>
      <c r="C1074" s="620" t="s">
        <v>583</v>
      </c>
      <c r="D1074" s="621" t="s">
        <v>584</v>
      </c>
      <c r="E1074" s="620" t="s">
        <v>566</v>
      </c>
      <c r="F1074" s="621" t="s">
        <v>567</v>
      </c>
      <c r="G1074" s="620" t="s">
        <v>821</v>
      </c>
      <c r="H1074" s="620" t="s">
        <v>3370</v>
      </c>
      <c r="I1074" s="620" t="s">
        <v>3371</v>
      </c>
      <c r="J1074" s="620" t="s">
        <v>3372</v>
      </c>
      <c r="K1074" s="620" t="s">
        <v>3373</v>
      </c>
      <c r="L1074" s="622">
        <v>205.06034443030401</v>
      </c>
      <c r="M1074" s="622">
        <v>1</v>
      </c>
      <c r="N1074" s="623">
        <v>205.06034443030401</v>
      </c>
    </row>
    <row r="1075" spans="1:14" ht="14.4" customHeight="1" x14ac:dyDescent="0.3">
      <c r="A1075" s="618" t="s">
        <v>563</v>
      </c>
      <c r="B1075" s="619" t="s">
        <v>565</v>
      </c>
      <c r="C1075" s="620" t="s">
        <v>583</v>
      </c>
      <c r="D1075" s="621" t="s">
        <v>584</v>
      </c>
      <c r="E1075" s="620" t="s">
        <v>566</v>
      </c>
      <c r="F1075" s="621" t="s">
        <v>567</v>
      </c>
      <c r="G1075" s="620" t="s">
        <v>821</v>
      </c>
      <c r="H1075" s="620" t="s">
        <v>3374</v>
      </c>
      <c r="I1075" s="620" t="s">
        <v>3375</v>
      </c>
      <c r="J1075" s="620" t="s">
        <v>3376</v>
      </c>
      <c r="K1075" s="620" t="s">
        <v>3377</v>
      </c>
      <c r="L1075" s="622">
        <v>24.078000000000003</v>
      </c>
      <c r="M1075" s="622">
        <v>5</v>
      </c>
      <c r="N1075" s="623">
        <v>120.39000000000001</v>
      </c>
    </row>
    <row r="1076" spans="1:14" ht="14.4" customHeight="1" x14ac:dyDescent="0.3">
      <c r="A1076" s="618" t="s">
        <v>563</v>
      </c>
      <c r="B1076" s="619" t="s">
        <v>565</v>
      </c>
      <c r="C1076" s="620" t="s">
        <v>583</v>
      </c>
      <c r="D1076" s="621" t="s">
        <v>584</v>
      </c>
      <c r="E1076" s="620" t="s">
        <v>566</v>
      </c>
      <c r="F1076" s="621" t="s">
        <v>567</v>
      </c>
      <c r="G1076" s="620" t="s">
        <v>821</v>
      </c>
      <c r="H1076" s="620" t="s">
        <v>3378</v>
      </c>
      <c r="I1076" s="620" t="s">
        <v>3379</v>
      </c>
      <c r="J1076" s="620" t="s">
        <v>3380</v>
      </c>
      <c r="K1076" s="620" t="s">
        <v>3381</v>
      </c>
      <c r="L1076" s="622">
        <v>78.59</v>
      </c>
      <c r="M1076" s="622">
        <v>1</v>
      </c>
      <c r="N1076" s="623">
        <v>78.59</v>
      </c>
    </row>
    <row r="1077" spans="1:14" ht="14.4" customHeight="1" x14ac:dyDescent="0.3">
      <c r="A1077" s="618" t="s">
        <v>563</v>
      </c>
      <c r="B1077" s="619" t="s">
        <v>565</v>
      </c>
      <c r="C1077" s="620" t="s">
        <v>583</v>
      </c>
      <c r="D1077" s="621" t="s">
        <v>584</v>
      </c>
      <c r="E1077" s="620" t="s">
        <v>566</v>
      </c>
      <c r="F1077" s="621" t="s">
        <v>567</v>
      </c>
      <c r="G1077" s="620" t="s">
        <v>821</v>
      </c>
      <c r="H1077" s="620" t="s">
        <v>3382</v>
      </c>
      <c r="I1077" s="620" t="s">
        <v>3383</v>
      </c>
      <c r="J1077" s="620" t="s">
        <v>3384</v>
      </c>
      <c r="K1077" s="620" t="s">
        <v>3385</v>
      </c>
      <c r="L1077" s="622">
        <v>236.298948638605</v>
      </c>
      <c r="M1077" s="622">
        <v>2</v>
      </c>
      <c r="N1077" s="623">
        <v>472.59789727721</v>
      </c>
    </row>
    <row r="1078" spans="1:14" ht="14.4" customHeight="1" x14ac:dyDescent="0.3">
      <c r="A1078" s="618" t="s">
        <v>563</v>
      </c>
      <c r="B1078" s="619" t="s">
        <v>565</v>
      </c>
      <c r="C1078" s="620" t="s">
        <v>583</v>
      </c>
      <c r="D1078" s="621" t="s">
        <v>584</v>
      </c>
      <c r="E1078" s="620" t="s">
        <v>566</v>
      </c>
      <c r="F1078" s="621" t="s">
        <v>567</v>
      </c>
      <c r="G1078" s="620" t="s">
        <v>821</v>
      </c>
      <c r="H1078" s="620" t="s">
        <v>2076</v>
      </c>
      <c r="I1078" s="620" t="s">
        <v>2077</v>
      </c>
      <c r="J1078" s="620" t="s">
        <v>2078</v>
      </c>
      <c r="K1078" s="620" t="s">
        <v>1912</v>
      </c>
      <c r="L1078" s="622">
        <v>36.43</v>
      </c>
      <c r="M1078" s="622">
        <v>2</v>
      </c>
      <c r="N1078" s="623">
        <v>72.86</v>
      </c>
    </row>
    <row r="1079" spans="1:14" ht="14.4" customHeight="1" x14ac:dyDescent="0.3">
      <c r="A1079" s="618" t="s">
        <v>563</v>
      </c>
      <c r="B1079" s="619" t="s">
        <v>565</v>
      </c>
      <c r="C1079" s="620" t="s">
        <v>583</v>
      </c>
      <c r="D1079" s="621" t="s">
        <v>584</v>
      </c>
      <c r="E1079" s="620" t="s">
        <v>566</v>
      </c>
      <c r="F1079" s="621" t="s">
        <v>567</v>
      </c>
      <c r="G1079" s="620" t="s">
        <v>821</v>
      </c>
      <c r="H1079" s="620" t="s">
        <v>2079</v>
      </c>
      <c r="I1079" s="620" t="s">
        <v>2080</v>
      </c>
      <c r="J1079" s="620" t="s">
        <v>2081</v>
      </c>
      <c r="K1079" s="620" t="s">
        <v>2082</v>
      </c>
      <c r="L1079" s="622">
        <v>646.68430291536174</v>
      </c>
      <c r="M1079" s="622">
        <v>4</v>
      </c>
      <c r="N1079" s="623">
        <v>2586.737211661447</v>
      </c>
    </row>
    <row r="1080" spans="1:14" ht="14.4" customHeight="1" x14ac:dyDescent="0.3">
      <c r="A1080" s="618" t="s">
        <v>563</v>
      </c>
      <c r="B1080" s="619" t="s">
        <v>565</v>
      </c>
      <c r="C1080" s="620" t="s">
        <v>583</v>
      </c>
      <c r="D1080" s="621" t="s">
        <v>584</v>
      </c>
      <c r="E1080" s="620" t="s">
        <v>566</v>
      </c>
      <c r="F1080" s="621" t="s">
        <v>567</v>
      </c>
      <c r="G1080" s="620" t="s">
        <v>821</v>
      </c>
      <c r="H1080" s="620" t="s">
        <v>2091</v>
      </c>
      <c r="I1080" s="620" t="s">
        <v>2092</v>
      </c>
      <c r="J1080" s="620" t="s">
        <v>2093</v>
      </c>
      <c r="K1080" s="620" t="s">
        <v>2094</v>
      </c>
      <c r="L1080" s="622">
        <v>23333.5</v>
      </c>
      <c r="M1080" s="622">
        <v>8</v>
      </c>
      <c r="N1080" s="623">
        <v>186668</v>
      </c>
    </row>
    <row r="1081" spans="1:14" ht="14.4" customHeight="1" x14ac:dyDescent="0.3">
      <c r="A1081" s="618" t="s">
        <v>563</v>
      </c>
      <c r="B1081" s="619" t="s">
        <v>565</v>
      </c>
      <c r="C1081" s="620" t="s">
        <v>583</v>
      </c>
      <c r="D1081" s="621" t="s">
        <v>584</v>
      </c>
      <c r="E1081" s="620" t="s">
        <v>566</v>
      </c>
      <c r="F1081" s="621" t="s">
        <v>567</v>
      </c>
      <c r="G1081" s="620" t="s">
        <v>821</v>
      </c>
      <c r="H1081" s="620" t="s">
        <v>2095</v>
      </c>
      <c r="I1081" s="620" t="s">
        <v>2096</v>
      </c>
      <c r="J1081" s="620" t="s">
        <v>2097</v>
      </c>
      <c r="K1081" s="620" t="s">
        <v>2098</v>
      </c>
      <c r="L1081" s="622">
        <v>1502.8353197794795</v>
      </c>
      <c r="M1081" s="622">
        <v>236</v>
      </c>
      <c r="N1081" s="623">
        <v>354669.13546795718</v>
      </c>
    </row>
    <row r="1082" spans="1:14" ht="14.4" customHeight="1" x14ac:dyDescent="0.3">
      <c r="A1082" s="618" t="s">
        <v>563</v>
      </c>
      <c r="B1082" s="619" t="s">
        <v>565</v>
      </c>
      <c r="C1082" s="620" t="s">
        <v>583</v>
      </c>
      <c r="D1082" s="621" t="s">
        <v>584</v>
      </c>
      <c r="E1082" s="620" t="s">
        <v>566</v>
      </c>
      <c r="F1082" s="621" t="s">
        <v>567</v>
      </c>
      <c r="G1082" s="620" t="s">
        <v>821</v>
      </c>
      <c r="H1082" s="620" t="s">
        <v>2099</v>
      </c>
      <c r="I1082" s="620" t="s">
        <v>2100</v>
      </c>
      <c r="J1082" s="620" t="s">
        <v>2101</v>
      </c>
      <c r="K1082" s="620" t="s">
        <v>2102</v>
      </c>
      <c r="L1082" s="622">
        <v>2000.2377945859801</v>
      </c>
      <c r="M1082" s="622">
        <v>1</v>
      </c>
      <c r="N1082" s="623">
        <v>2000.2377945859801</v>
      </c>
    </row>
    <row r="1083" spans="1:14" ht="14.4" customHeight="1" x14ac:dyDescent="0.3">
      <c r="A1083" s="618" t="s">
        <v>563</v>
      </c>
      <c r="B1083" s="619" t="s">
        <v>565</v>
      </c>
      <c r="C1083" s="620" t="s">
        <v>583</v>
      </c>
      <c r="D1083" s="621" t="s">
        <v>584</v>
      </c>
      <c r="E1083" s="620" t="s">
        <v>566</v>
      </c>
      <c r="F1083" s="621" t="s">
        <v>567</v>
      </c>
      <c r="G1083" s="620" t="s">
        <v>821</v>
      </c>
      <c r="H1083" s="620" t="s">
        <v>2129</v>
      </c>
      <c r="I1083" s="620" t="s">
        <v>2130</v>
      </c>
      <c r="J1083" s="620" t="s">
        <v>829</v>
      </c>
      <c r="K1083" s="620" t="s">
        <v>2131</v>
      </c>
      <c r="L1083" s="622">
        <v>31.774633065369024</v>
      </c>
      <c r="M1083" s="622">
        <v>20</v>
      </c>
      <c r="N1083" s="623">
        <v>635.49266130738044</v>
      </c>
    </row>
    <row r="1084" spans="1:14" ht="14.4" customHeight="1" x14ac:dyDescent="0.3">
      <c r="A1084" s="618" t="s">
        <v>563</v>
      </c>
      <c r="B1084" s="619" t="s">
        <v>565</v>
      </c>
      <c r="C1084" s="620" t="s">
        <v>583</v>
      </c>
      <c r="D1084" s="621" t="s">
        <v>584</v>
      </c>
      <c r="E1084" s="620" t="s">
        <v>566</v>
      </c>
      <c r="F1084" s="621" t="s">
        <v>567</v>
      </c>
      <c r="G1084" s="620" t="s">
        <v>821</v>
      </c>
      <c r="H1084" s="620" t="s">
        <v>2138</v>
      </c>
      <c r="I1084" s="620" t="s">
        <v>1330</v>
      </c>
      <c r="J1084" s="620" t="s">
        <v>2139</v>
      </c>
      <c r="K1084" s="620"/>
      <c r="L1084" s="622">
        <v>27.900058648001327</v>
      </c>
      <c r="M1084" s="622">
        <v>4</v>
      </c>
      <c r="N1084" s="623">
        <v>111.60023459200531</v>
      </c>
    </row>
    <row r="1085" spans="1:14" ht="14.4" customHeight="1" x14ac:dyDescent="0.3">
      <c r="A1085" s="618" t="s">
        <v>563</v>
      </c>
      <c r="B1085" s="619" t="s">
        <v>565</v>
      </c>
      <c r="C1085" s="620" t="s">
        <v>583</v>
      </c>
      <c r="D1085" s="621" t="s">
        <v>584</v>
      </c>
      <c r="E1085" s="620" t="s">
        <v>566</v>
      </c>
      <c r="F1085" s="621" t="s">
        <v>567</v>
      </c>
      <c r="G1085" s="620" t="s">
        <v>821</v>
      </c>
      <c r="H1085" s="620" t="s">
        <v>2144</v>
      </c>
      <c r="I1085" s="620" t="s">
        <v>2145</v>
      </c>
      <c r="J1085" s="620" t="s">
        <v>1979</v>
      </c>
      <c r="K1085" s="620" t="s">
        <v>2146</v>
      </c>
      <c r="L1085" s="622">
        <v>211.34820034539396</v>
      </c>
      <c r="M1085" s="622">
        <v>17</v>
      </c>
      <c r="N1085" s="623">
        <v>3592.9194058716976</v>
      </c>
    </row>
    <row r="1086" spans="1:14" ht="14.4" customHeight="1" x14ac:dyDescent="0.3">
      <c r="A1086" s="618" t="s">
        <v>563</v>
      </c>
      <c r="B1086" s="619" t="s">
        <v>565</v>
      </c>
      <c r="C1086" s="620" t="s">
        <v>583</v>
      </c>
      <c r="D1086" s="621" t="s">
        <v>584</v>
      </c>
      <c r="E1086" s="620" t="s">
        <v>566</v>
      </c>
      <c r="F1086" s="621" t="s">
        <v>567</v>
      </c>
      <c r="G1086" s="620" t="s">
        <v>821</v>
      </c>
      <c r="H1086" s="620" t="s">
        <v>2147</v>
      </c>
      <c r="I1086" s="620" t="s">
        <v>1330</v>
      </c>
      <c r="J1086" s="620" t="s">
        <v>2148</v>
      </c>
      <c r="K1086" s="620"/>
      <c r="L1086" s="622">
        <v>101.64</v>
      </c>
      <c r="M1086" s="622">
        <v>6</v>
      </c>
      <c r="N1086" s="623">
        <v>609.84</v>
      </c>
    </row>
    <row r="1087" spans="1:14" ht="14.4" customHeight="1" x14ac:dyDescent="0.3">
      <c r="A1087" s="618" t="s">
        <v>563</v>
      </c>
      <c r="B1087" s="619" t="s">
        <v>565</v>
      </c>
      <c r="C1087" s="620" t="s">
        <v>583</v>
      </c>
      <c r="D1087" s="621" t="s">
        <v>584</v>
      </c>
      <c r="E1087" s="620" t="s">
        <v>566</v>
      </c>
      <c r="F1087" s="621" t="s">
        <v>567</v>
      </c>
      <c r="G1087" s="620" t="s">
        <v>821</v>
      </c>
      <c r="H1087" s="620" t="s">
        <v>2155</v>
      </c>
      <c r="I1087" s="620" t="s">
        <v>768</v>
      </c>
      <c r="J1087" s="620" t="s">
        <v>2156</v>
      </c>
      <c r="K1087" s="620" t="s">
        <v>2157</v>
      </c>
      <c r="L1087" s="622">
        <v>32.73177105072768</v>
      </c>
      <c r="M1087" s="622">
        <v>304</v>
      </c>
      <c r="N1087" s="623">
        <v>9950.4583994212153</v>
      </c>
    </row>
    <row r="1088" spans="1:14" ht="14.4" customHeight="1" x14ac:dyDescent="0.3">
      <c r="A1088" s="618" t="s">
        <v>563</v>
      </c>
      <c r="B1088" s="619" t="s">
        <v>565</v>
      </c>
      <c r="C1088" s="620" t="s">
        <v>583</v>
      </c>
      <c r="D1088" s="621" t="s">
        <v>584</v>
      </c>
      <c r="E1088" s="620" t="s">
        <v>566</v>
      </c>
      <c r="F1088" s="621" t="s">
        <v>567</v>
      </c>
      <c r="G1088" s="620" t="s">
        <v>821</v>
      </c>
      <c r="H1088" s="620" t="s">
        <v>2158</v>
      </c>
      <c r="I1088" s="620" t="s">
        <v>768</v>
      </c>
      <c r="J1088" s="620" t="s">
        <v>2159</v>
      </c>
      <c r="K1088" s="620" t="s">
        <v>2160</v>
      </c>
      <c r="L1088" s="622">
        <v>19.574833333333402</v>
      </c>
      <c r="M1088" s="622">
        <v>3</v>
      </c>
      <c r="N1088" s="623">
        <v>58.724500000000205</v>
      </c>
    </row>
    <row r="1089" spans="1:14" ht="14.4" customHeight="1" x14ac:dyDescent="0.3">
      <c r="A1089" s="618" t="s">
        <v>563</v>
      </c>
      <c r="B1089" s="619" t="s">
        <v>565</v>
      </c>
      <c r="C1089" s="620" t="s">
        <v>583</v>
      </c>
      <c r="D1089" s="621" t="s">
        <v>584</v>
      </c>
      <c r="E1089" s="620" t="s">
        <v>566</v>
      </c>
      <c r="F1089" s="621" t="s">
        <v>567</v>
      </c>
      <c r="G1089" s="620" t="s">
        <v>821</v>
      </c>
      <c r="H1089" s="620" t="s">
        <v>3386</v>
      </c>
      <c r="I1089" s="620" t="s">
        <v>3387</v>
      </c>
      <c r="J1089" s="620" t="s">
        <v>3388</v>
      </c>
      <c r="K1089" s="620" t="s">
        <v>3389</v>
      </c>
      <c r="L1089" s="622">
        <v>802.23</v>
      </c>
      <c r="M1089" s="622">
        <v>1</v>
      </c>
      <c r="N1089" s="623">
        <v>802.23</v>
      </c>
    </row>
    <row r="1090" spans="1:14" ht="14.4" customHeight="1" x14ac:dyDescent="0.3">
      <c r="A1090" s="618" t="s">
        <v>563</v>
      </c>
      <c r="B1090" s="619" t="s">
        <v>565</v>
      </c>
      <c r="C1090" s="620" t="s">
        <v>583</v>
      </c>
      <c r="D1090" s="621" t="s">
        <v>584</v>
      </c>
      <c r="E1090" s="620" t="s">
        <v>566</v>
      </c>
      <c r="F1090" s="621" t="s">
        <v>567</v>
      </c>
      <c r="G1090" s="620" t="s">
        <v>821</v>
      </c>
      <c r="H1090" s="620" t="s">
        <v>3390</v>
      </c>
      <c r="I1090" s="620" t="s">
        <v>3391</v>
      </c>
      <c r="J1090" s="620" t="s">
        <v>3392</v>
      </c>
      <c r="K1090" s="620" t="s">
        <v>3393</v>
      </c>
      <c r="L1090" s="622">
        <v>4437.5600000000004</v>
      </c>
      <c r="M1090" s="622">
        <v>1</v>
      </c>
      <c r="N1090" s="623">
        <v>4437.5600000000004</v>
      </c>
    </row>
    <row r="1091" spans="1:14" ht="14.4" customHeight="1" x14ac:dyDescent="0.3">
      <c r="A1091" s="618" t="s">
        <v>563</v>
      </c>
      <c r="B1091" s="619" t="s">
        <v>565</v>
      </c>
      <c r="C1091" s="620" t="s">
        <v>583</v>
      </c>
      <c r="D1091" s="621" t="s">
        <v>584</v>
      </c>
      <c r="E1091" s="620" t="s">
        <v>566</v>
      </c>
      <c r="F1091" s="621" t="s">
        <v>567</v>
      </c>
      <c r="G1091" s="620" t="s">
        <v>821</v>
      </c>
      <c r="H1091" s="620" t="s">
        <v>3394</v>
      </c>
      <c r="I1091" s="620" t="s">
        <v>3395</v>
      </c>
      <c r="J1091" s="620" t="s">
        <v>3396</v>
      </c>
      <c r="K1091" s="620" t="s">
        <v>2176</v>
      </c>
      <c r="L1091" s="622">
        <v>151.83000000000001</v>
      </c>
      <c r="M1091" s="622">
        <v>1</v>
      </c>
      <c r="N1091" s="623">
        <v>151.83000000000001</v>
      </c>
    </row>
    <row r="1092" spans="1:14" ht="14.4" customHeight="1" x14ac:dyDescent="0.3">
      <c r="A1092" s="618" t="s">
        <v>563</v>
      </c>
      <c r="B1092" s="619" t="s">
        <v>565</v>
      </c>
      <c r="C1092" s="620" t="s">
        <v>583</v>
      </c>
      <c r="D1092" s="621" t="s">
        <v>584</v>
      </c>
      <c r="E1092" s="620" t="s">
        <v>566</v>
      </c>
      <c r="F1092" s="621" t="s">
        <v>567</v>
      </c>
      <c r="G1092" s="620" t="s">
        <v>821</v>
      </c>
      <c r="H1092" s="620" t="s">
        <v>3397</v>
      </c>
      <c r="I1092" s="620" t="s">
        <v>3398</v>
      </c>
      <c r="J1092" s="620" t="s">
        <v>3262</v>
      </c>
      <c r="K1092" s="620" t="s">
        <v>3399</v>
      </c>
      <c r="L1092" s="622">
        <v>947.44333333333327</v>
      </c>
      <c r="M1092" s="622">
        <v>3</v>
      </c>
      <c r="N1092" s="623">
        <v>2842.33</v>
      </c>
    </row>
    <row r="1093" spans="1:14" ht="14.4" customHeight="1" x14ac:dyDescent="0.3">
      <c r="A1093" s="618" t="s">
        <v>563</v>
      </c>
      <c r="B1093" s="619" t="s">
        <v>565</v>
      </c>
      <c r="C1093" s="620" t="s">
        <v>583</v>
      </c>
      <c r="D1093" s="621" t="s">
        <v>584</v>
      </c>
      <c r="E1093" s="620" t="s">
        <v>566</v>
      </c>
      <c r="F1093" s="621" t="s">
        <v>567</v>
      </c>
      <c r="G1093" s="620" t="s">
        <v>821</v>
      </c>
      <c r="H1093" s="620" t="s">
        <v>3400</v>
      </c>
      <c r="I1093" s="620" t="s">
        <v>3401</v>
      </c>
      <c r="J1093" s="620" t="s">
        <v>3402</v>
      </c>
      <c r="K1093" s="620" t="s">
        <v>3403</v>
      </c>
      <c r="L1093" s="622">
        <v>664.44</v>
      </c>
      <c r="M1093" s="622">
        <v>1</v>
      </c>
      <c r="N1093" s="623">
        <v>664.44</v>
      </c>
    </row>
    <row r="1094" spans="1:14" ht="14.4" customHeight="1" x14ac:dyDescent="0.3">
      <c r="A1094" s="618" t="s">
        <v>563</v>
      </c>
      <c r="B1094" s="619" t="s">
        <v>565</v>
      </c>
      <c r="C1094" s="620" t="s">
        <v>583</v>
      </c>
      <c r="D1094" s="621" t="s">
        <v>584</v>
      </c>
      <c r="E1094" s="620" t="s">
        <v>566</v>
      </c>
      <c r="F1094" s="621" t="s">
        <v>567</v>
      </c>
      <c r="G1094" s="620" t="s">
        <v>821</v>
      </c>
      <c r="H1094" s="620" t="s">
        <v>3404</v>
      </c>
      <c r="I1094" s="620" t="s">
        <v>3405</v>
      </c>
      <c r="J1094" s="620" t="s">
        <v>3406</v>
      </c>
      <c r="K1094" s="620" t="s">
        <v>3407</v>
      </c>
      <c r="L1094" s="622">
        <v>48.103973959513326</v>
      </c>
      <c r="M1094" s="622">
        <v>5</v>
      </c>
      <c r="N1094" s="623">
        <v>240.51986979756663</v>
      </c>
    </row>
    <row r="1095" spans="1:14" ht="14.4" customHeight="1" x14ac:dyDescent="0.3">
      <c r="A1095" s="618" t="s">
        <v>563</v>
      </c>
      <c r="B1095" s="619" t="s">
        <v>565</v>
      </c>
      <c r="C1095" s="620" t="s">
        <v>583</v>
      </c>
      <c r="D1095" s="621" t="s">
        <v>584</v>
      </c>
      <c r="E1095" s="620" t="s">
        <v>566</v>
      </c>
      <c r="F1095" s="621" t="s">
        <v>567</v>
      </c>
      <c r="G1095" s="620" t="s">
        <v>821</v>
      </c>
      <c r="H1095" s="620" t="s">
        <v>3408</v>
      </c>
      <c r="I1095" s="620" t="s">
        <v>3409</v>
      </c>
      <c r="J1095" s="620" t="s">
        <v>3315</v>
      </c>
      <c r="K1095" s="620" t="s">
        <v>3410</v>
      </c>
      <c r="L1095" s="622">
        <v>142.6</v>
      </c>
      <c r="M1095" s="622">
        <v>1</v>
      </c>
      <c r="N1095" s="623">
        <v>142.6</v>
      </c>
    </row>
    <row r="1096" spans="1:14" ht="14.4" customHeight="1" x14ac:dyDescent="0.3">
      <c r="A1096" s="618" t="s">
        <v>563</v>
      </c>
      <c r="B1096" s="619" t="s">
        <v>565</v>
      </c>
      <c r="C1096" s="620" t="s">
        <v>583</v>
      </c>
      <c r="D1096" s="621" t="s">
        <v>584</v>
      </c>
      <c r="E1096" s="620" t="s">
        <v>566</v>
      </c>
      <c r="F1096" s="621" t="s">
        <v>567</v>
      </c>
      <c r="G1096" s="620" t="s">
        <v>821</v>
      </c>
      <c r="H1096" s="620" t="s">
        <v>3411</v>
      </c>
      <c r="I1096" s="620" t="s">
        <v>3411</v>
      </c>
      <c r="J1096" s="620" t="s">
        <v>3412</v>
      </c>
      <c r="K1096" s="620" t="s">
        <v>747</v>
      </c>
      <c r="L1096" s="622">
        <v>76.48</v>
      </c>
      <c r="M1096" s="622">
        <v>2</v>
      </c>
      <c r="N1096" s="623">
        <v>152.96</v>
      </c>
    </row>
    <row r="1097" spans="1:14" ht="14.4" customHeight="1" x14ac:dyDescent="0.3">
      <c r="A1097" s="618" t="s">
        <v>563</v>
      </c>
      <c r="B1097" s="619" t="s">
        <v>565</v>
      </c>
      <c r="C1097" s="620" t="s">
        <v>583</v>
      </c>
      <c r="D1097" s="621" t="s">
        <v>584</v>
      </c>
      <c r="E1097" s="620" t="s">
        <v>566</v>
      </c>
      <c r="F1097" s="621" t="s">
        <v>567</v>
      </c>
      <c r="G1097" s="620" t="s">
        <v>821</v>
      </c>
      <c r="H1097" s="620" t="s">
        <v>3413</v>
      </c>
      <c r="I1097" s="620" t="s">
        <v>3413</v>
      </c>
      <c r="J1097" s="620" t="s">
        <v>3414</v>
      </c>
      <c r="K1097" s="620" t="s">
        <v>2859</v>
      </c>
      <c r="L1097" s="622">
        <v>58.57</v>
      </c>
      <c r="M1097" s="622">
        <v>1</v>
      </c>
      <c r="N1097" s="623">
        <v>58.57</v>
      </c>
    </row>
    <row r="1098" spans="1:14" ht="14.4" customHeight="1" x14ac:dyDescent="0.3">
      <c r="A1098" s="618" t="s">
        <v>563</v>
      </c>
      <c r="B1098" s="619" t="s">
        <v>565</v>
      </c>
      <c r="C1098" s="620" t="s">
        <v>583</v>
      </c>
      <c r="D1098" s="621" t="s">
        <v>584</v>
      </c>
      <c r="E1098" s="620" t="s">
        <v>566</v>
      </c>
      <c r="F1098" s="621" t="s">
        <v>567</v>
      </c>
      <c r="G1098" s="620" t="s">
        <v>821</v>
      </c>
      <c r="H1098" s="620" t="s">
        <v>3415</v>
      </c>
      <c r="I1098" s="620" t="s">
        <v>3416</v>
      </c>
      <c r="J1098" s="620" t="s">
        <v>3417</v>
      </c>
      <c r="K1098" s="620" t="s">
        <v>2931</v>
      </c>
      <c r="L1098" s="622">
        <v>75.570017600580968</v>
      </c>
      <c r="M1098" s="622">
        <v>3</v>
      </c>
      <c r="N1098" s="623">
        <v>226.7100528017429</v>
      </c>
    </row>
    <row r="1099" spans="1:14" ht="14.4" customHeight="1" x14ac:dyDescent="0.3">
      <c r="A1099" s="618" t="s">
        <v>563</v>
      </c>
      <c r="B1099" s="619" t="s">
        <v>565</v>
      </c>
      <c r="C1099" s="620" t="s">
        <v>583</v>
      </c>
      <c r="D1099" s="621" t="s">
        <v>584</v>
      </c>
      <c r="E1099" s="620" t="s">
        <v>566</v>
      </c>
      <c r="F1099" s="621" t="s">
        <v>567</v>
      </c>
      <c r="G1099" s="620" t="s">
        <v>821</v>
      </c>
      <c r="H1099" s="620" t="s">
        <v>3418</v>
      </c>
      <c r="I1099" s="620" t="s">
        <v>3419</v>
      </c>
      <c r="J1099" s="620" t="s">
        <v>3420</v>
      </c>
      <c r="K1099" s="620" t="s">
        <v>3421</v>
      </c>
      <c r="L1099" s="622">
        <v>35.950000000000003</v>
      </c>
      <c r="M1099" s="622">
        <v>2</v>
      </c>
      <c r="N1099" s="623">
        <v>71.900000000000006</v>
      </c>
    </row>
    <row r="1100" spans="1:14" ht="14.4" customHeight="1" x14ac:dyDescent="0.3">
      <c r="A1100" s="618" t="s">
        <v>563</v>
      </c>
      <c r="B1100" s="619" t="s">
        <v>565</v>
      </c>
      <c r="C1100" s="620" t="s">
        <v>583</v>
      </c>
      <c r="D1100" s="621" t="s">
        <v>584</v>
      </c>
      <c r="E1100" s="620" t="s">
        <v>566</v>
      </c>
      <c r="F1100" s="621" t="s">
        <v>567</v>
      </c>
      <c r="G1100" s="620" t="s">
        <v>821</v>
      </c>
      <c r="H1100" s="620" t="s">
        <v>3422</v>
      </c>
      <c r="I1100" s="620" t="s">
        <v>3422</v>
      </c>
      <c r="J1100" s="620" t="s">
        <v>3423</v>
      </c>
      <c r="K1100" s="620" t="s">
        <v>3424</v>
      </c>
      <c r="L1100" s="622">
        <v>241.5</v>
      </c>
      <c r="M1100" s="622">
        <v>1</v>
      </c>
      <c r="N1100" s="623">
        <v>241.5</v>
      </c>
    </row>
    <row r="1101" spans="1:14" ht="14.4" customHeight="1" x14ac:dyDescent="0.3">
      <c r="A1101" s="618" t="s">
        <v>563</v>
      </c>
      <c r="B1101" s="619" t="s">
        <v>565</v>
      </c>
      <c r="C1101" s="620" t="s">
        <v>583</v>
      </c>
      <c r="D1101" s="621" t="s">
        <v>584</v>
      </c>
      <c r="E1101" s="620" t="s">
        <v>566</v>
      </c>
      <c r="F1101" s="621" t="s">
        <v>567</v>
      </c>
      <c r="G1101" s="620" t="s">
        <v>821</v>
      </c>
      <c r="H1101" s="620" t="s">
        <v>3425</v>
      </c>
      <c r="I1101" s="620" t="s">
        <v>3425</v>
      </c>
      <c r="J1101" s="620" t="s">
        <v>2923</v>
      </c>
      <c r="K1101" s="620" t="s">
        <v>3426</v>
      </c>
      <c r="L1101" s="622">
        <v>212.78</v>
      </c>
      <c r="M1101" s="622">
        <v>1</v>
      </c>
      <c r="N1101" s="623">
        <v>212.78</v>
      </c>
    </row>
    <row r="1102" spans="1:14" ht="14.4" customHeight="1" x14ac:dyDescent="0.3">
      <c r="A1102" s="618" t="s">
        <v>563</v>
      </c>
      <c r="B1102" s="619" t="s">
        <v>565</v>
      </c>
      <c r="C1102" s="620" t="s">
        <v>583</v>
      </c>
      <c r="D1102" s="621" t="s">
        <v>584</v>
      </c>
      <c r="E1102" s="620" t="s">
        <v>566</v>
      </c>
      <c r="F1102" s="621" t="s">
        <v>567</v>
      </c>
      <c r="G1102" s="620" t="s">
        <v>821</v>
      </c>
      <c r="H1102" s="620" t="s">
        <v>3427</v>
      </c>
      <c r="I1102" s="620" t="s">
        <v>3428</v>
      </c>
      <c r="J1102" s="620" t="s">
        <v>3429</v>
      </c>
      <c r="K1102" s="620" t="s">
        <v>3430</v>
      </c>
      <c r="L1102" s="622">
        <v>151.95333328999999</v>
      </c>
      <c r="M1102" s="622">
        <v>1</v>
      </c>
      <c r="N1102" s="623">
        <v>151.95333328999999</v>
      </c>
    </row>
    <row r="1103" spans="1:14" ht="14.4" customHeight="1" x14ac:dyDescent="0.3">
      <c r="A1103" s="618" t="s">
        <v>563</v>
      </c>
      <c r="B1103" s="619" t="s">
        <v>565</v>
      </c>
      <c r="C1103" s="620" t="s">
        <v>583</v>
      </c>
      <c r="D1103" s="621" t="s">
        <v>584</v>
      </c>
      <c r="E1103" s="620" t="s">
        <v>566</v>
      </c>
      <c r="F1103" s="621" t="s">
        <v>567</v>
      </c>
      <c r="G1103" s="620" t="s">
        <v>821</v>
      </c>
      <c r="H1103" s="620" t="s">
        <v>3431</v>
      </c>
      <c r="I1103" s="620" t="s">
        <v>3432</v>
      </c>
      <c r="J1103" s="620" t="s">
        <v>3059</v>
      </c>
      <c r="K1103" s="620" t="s">
        <v>3433</v>
      </c>
      <c r="L1103" s="622">
        <v>499.3</v>
      </c>
      <c r="M1103" s="622">
        <v>1</v>
      </c>
      <c r="N1103" s="623">
        <v>499.3</v>
      </c>
    </row>
    <row r="1104" spans="1:14" ht="14.4" customHeight="1" x14ac:dyDescent="0.3">
      <c r="A1104" s="618" t="s">
        <v>563</v>
      </c>
      <c r="B1104" s="619" t="s">
        <v>565</v>
      </c>
      <c r="C1104" s="620" t="s">
        <v>583</v>
      </c>
      <c r="D1104" s="621" t="s">
        <v>584</v>
      </c>
      <c r="E1104" s="620" t="s">
        <v>566</v>
      </c>
      <c r="F1104" s="621" t="s">
        <v>567</v>
      </c>
      <c r="G1104" s="620" t="s">
        <v>821</v>
      </c>
      <c r="H1104" s="620" t="s">
        <v>3434</v>
      </c>
      <c r="I1104" s="620" t="s">
        <v>3435</v>
      </c>
      <c r="J1104" s="620" t="s">
        <v>3436</v>
      </c>
      <c r="K1104" s="620" t="s">
        <v>3437</v>
      </c>
      <c r="L1104" s="622">
        <v>33.499735808583402</v>
      </c>
      <c r="M1104" s="622">
        <v>1</v>
      </c>
      <c r="N1104" s="623">
        <v>33.499735808583402</v>
      </c>
    </row>
    <row r="1105" spans="1:14" ht="14.4" customHeight="1" x14ac:dyDescent="0.3">
      <c r="A1105" s="618" t="s">
        <v>563</v>
      </c>
      <c r="B1105" s="619" t="s">
        <v>565</v>
      </c>
      <c r="C1105" s="620" t="s">
        <v>583</v>
      </c>
      <c r="D1105" s="621" t="s">
        <v>584</v>
      </c>
      <c r="E1105" s="620" t="s">
        <v>566</v>
      </c>
      <c r="F1105" s="621" t="s">
        <v>567</v>
      </c>
      <c r="G1105" s="620" t="s">
        <v>821</v>
      </c>
      <c r="H1105" s="620" t="s">
        <v>3438</v>
      </c>
      <c r="I1105" s="620" t="s">
        <v>3438</v>
      </c>
      <c r="J1105" s="620" t="s">
        <v>3439</v>
      </c>
      <c r="K1105" s="620" t="s">
        <v>3440</v>
      </c>
      <c r="L1105" s="622">
        <v>448.26997415993384</v>
      </c>
      <c r="M1105" s="622">
        <v>55.401775599999993</v>
      </c>
      <c r="N1105" s="623">
        <v>24834.95251662645</v>
      </c>
    </row>
    <row r="1106" spans="1:14" ht="14.4" customHeight="1" x14ac:dyDescent="0.3">
      <c r="A1106" s="618" t="s">
        <v>563</v>
      </c>
      <c r="B1106" s="619" t="s">
        <v>565</v>
      </c>
      <c r="C1106" s="620" t="s">
        <v>583</v>
      </c>
      <c r="D1106" s="621" t="s">
        <v>584</v>
      </c>
      <c r="E1106" s="620" t="s">
        <v>566</v>
      </c>
      <c r="F1106" s="621" t="s">
        <v>567</v>
      </c>
      <c r="G1106" s="620" t="s">
        <v>821</v>
      </c>
      <c r="H1106" s="620" t="s">
        <v>2163</v>
      </c>
      <c r="I1106" s="620" t="s">
        <v>2164</v>
      </c>
      <c r="J1106" s="620" t="s">
        <v>2165</v>
      </c>
      <c r="K1106" s="620" t="s">
        <v>2166</v>
      </c>
      <c r="L1106" s="622">
        <v>243.66325817500774</v>
      </c>
      <c r="M1106" s="622">
        <v>36</v>
      </c>
      <c r="N1106" s="623">
        <v>8771.8772943002787</v>
      </c>
    </row>
    <row r="1107" spans="1:14" ht="14.4" customHeight="1" x14ac:dyDescent="0.3">
      <c r="A1107" s="618" t="s">
        <v>563</v>
      </c>
      <c r="B1107" s="619" t="s">
        <v>565</v>
      </c>
      <c r="C1107" s="620" t="s">
        <v>583</v>
      </c>
      <c r="D1107" s="621" t="s">
        <v>584</v>
      </c>
      <c r="E1107" s="620" t="s">
        <v>566</v>
      </c>
      <c r="F1107" s="621" t="s">
        <v>567</v>
      </c>
      <c r="G1107" s="620" t="s">
        <v>821</v>
      </c>
      <c r="H1107" s="620" t="s">
        <v>3441</v>
      </c>
      <c r="I1107" s="620" t="s">
        <v>768</v>
      </c>
      <c r="J1107" s="620" t="s">
        <v>3392</v>
      </c>
      <c r="K1107" s="620" t="s">
        <v>3393</v>
      </c>
      <c r="L1107" s="622">
        <v>802.10202898550403</v>
      </c>
      <c r="M1107" s="622">
        <v>5</v>
      </c>
      <c r="N1107" s="623">
        <v>4010.5101449275203</v>
      </c>
    </row>
    <row r="1108" spans="1:14" ht="14.4" customHeight="1" x14ac:dyDescent="0.3">
      <c r="A1108" s="618" t="s">
        <v>563</v>
      </c>
      <c r="B1108" s="619" t="s">
        <v>565</v>
      </c>
      <c r="C1108" s="620" t="s">
        <v>583</v>
      </c>
      <c r="D1108" s="621" t="s">
        <v>584</v>
      </c>
      <c r="E1108" s="620" t="s">
        <v>566</v>
      </c>
      <c r="F1108" s="621" t="s">
        <v>567</v>
      </c>
      <c r="G1108" s="620" t="s">
        <v>821</v>
      </c>
      <c r="H1108" s="620" t="s">
        <v>3442</v>
      </c>
      <c r="I1108" s="620" t="s">
        <v>3442</v>
      </c>
      <c r="J1108" s="620" t="s">
        <v>3443</v>
      </c>
      <c r="K1108" s="620" t="s">
        <v>3444</v>
      </c>
      <c r="L1108" s="622">
        <v>1036.97</v>
      </c>
      <c r="M1108" s="622">
        <v>1</v>
      </c>
      <c r="N1108" s="623">
        <v>1036.97</v>
      </c>
    </row>
    <row r="1109" spans="1:14" ht="14.4" customHeight="1" x14ac:dyDescent="0.3">
      <c r="A1109" s="618" t="s">
        <v>563</v>
      </c>
      <c r="B1109" s="619" t="s">
        <v>565</v>
      </c>
      <c r="C1109" s="620" t="s">
        <v>583</v>
      </c>
      <c r="D1109" s="621" t="s">
        <v>584</v>
      </c>
      <c r="E1109" s="620" t="s">
        <v>566</v>
      </c>
      <c r="F1109" s="621" t="s">
        <v>567</v>
      </c>
      <c r="G1109" s="620" t="s">
        <v>821</v>
      </c>
      <c r="H1109" s="620" t="s">
        <v>3445</v>
      </c>
      <c r="I1109" s="620" t="s">
        <v>1330</v>
      </c>
      <c r="J1109" s="620" t="s">
        <v>3446</v>
      </c>
      <c r="K1109" s="620"/>
      <c r="L1109" s="622">
        <v>40.28</v>
      </c>
      <c r="M1109" s="622">
        <v>3</v>
      </c>
      <c r="N1109" s="623">
        <v>120.84</v>
      </c>
    </row>
    <row r="1110" spans="1:14" ht="14.4" customHeight="1" x14ac:dyDescent="0.3">
      <c r="A1110" s="618" t="s">
        <v>563</v>
      </c>
      <c r="B1110" s="619" t="s">
        <v>565</v>
      </c>
      <c r="C1110" s="620" t="s">
        <v>583</v>
      </c>
      <c r="D1110" s="621" t="s">
        <v>584</v>
      </c>
      <c r="E1110" s="620" t="s">
        <v>566</v>
      </c>
      <c r="F1110" s="621" t="s">
        <v>567</v>
      </c>
      <c r="G1110" s="620" t="s">
        <v>821</v>
      </c>
      <c r="H1110" s="620" t="s">
        <v>3447</v>
      </c>
      <c r="I1110" s="620" t="s">
        <v>3448</v>
      </c>
      <c r="J1110" s="620" t="s">
        <v>3449</v>
      </c>
      <c r="K1110" s="620" t="s">
        <v>3450</v>
      </c>
      <c r="L1110" s="622">
        <v>366.06788201682599</v>
      </c>
      <c r="M1110" s="622">
        <v>4</v>
      </c>
      <c r="N1110" s="623">
        <v>1464.271528067304</v>
      </c>
    </row>
    <row r="1111" spans="1:14" ht="14.4" customHeight="1" x14ac:dyDescent="0.3">
      <c r="A1111" s="618" t="s">
        <v>563</v>
      </c>
      <c r="B1111" s="619" t="s">
        <v>565</v>
      </c>
      <c r="C1111" s="620" t="s">
        <v>583</v>
      </c>
      <c r="D1111" s="621" t="s">
        <v>584</v>
      </c>
      <c r="E1111" s="620" t="s">
        <v>566</v>
      </c>
      <c r="F1111" s="621" t="s">
        <v>567</v>
      </c>
      <c r="G1111" s="620" t="s">
        <v>821</v>
      </c>
      <c r="H1111" s="620" t="s">
        <v>3451</v>
      </c>
      <c r="I1111" s="620" t="s">
        <v>3452</v>
      </c>
      <c r="J1111" s="620" t="s">
        <v>3453</v>
      </c>
      <c r="K1111" s="620" t="s">
        <v>3454</v>
      </c>
      <c r="L1111" s="622">
        <v>444.37346984863194</v>
      </c>
      <c r="M1111" s="622">
        <v>4.2264914000000005</v>
      </c>
      <c r="N1111" s="623">
        <v>1878.1406487034023</v>
      </c>
    </row>
    <row r="1112" spans="1:14" ht="14.4" customHeight="1" x14ac:dyDescent="0.3">
      <c r="A1112" s="618" t="s">
        <v>563</v>
      </c>
      <c r="B1112" s="619" t="s">
        <v>565</v>
      </c>
      <c r="C1112" s="620" t="s">
        <v>583</v>
      </c>
      <c r="D1112" s="621" t="s">
        <v>584</v>
      </c>
      <c r="E1112" s="620" t="s">
        <v>566</v>
      </c>
      <c r="F1112" s="621" t="s">
        <v>567</v>
      </c>
      <c r="G1112" s="620" t="s">
        <v>821</v>
      </c>
      <c r="H1112" s="620" t="s">
        <v>3455</v>
      </c>
      <c r="I1112" s="620" t="s">
        <v>3456</v>
      </c>
      <c r="J1112" s="620" t="s">
        <v>3457</v>
      </c>
      <c r="K1112" s="620"/>
      <c r="L1112" s="622">
        <v>1210.3499999999999</v>
      </c>
      <c r="M1112" s="622">
        <v>15.023713299999999</v>
      </c>
      <c r="N1112" s="623">
        <v>18183.951392654999</v>
      </c>
    </row>
    <row r="1113" spans="1:14" ht="14.4" customHeight="1" x14ac:dyDescent="0.3">
      <c r="A1113" s="618" t="s">
        <v>563</v>
      </c>
      <c r="B1113" s="619" t="s">
        <v>565</v>
      </c>
      <c r="C1113" s="620" t="s">
        <v>583</v>
      </c>
      <c r="D1113" s="621" t="s">
        <v>584</v>
      </c>
      <c r="E1113" s="620" t="s">
        <v>566</v>
      </c>
      <c r="F1113" s="621" t="s">
        <v>567</v>
      </c>
      <c r="G1113" s="620" t="s">
        <v>821</v>
      </c>
      <c r="H1113" s="620" t="s">
        <v>3458</v>
      </c>
      <c r="I1113" s="620" t="s">
        <v>3459</v>
      </c>
      <c r="J1113" s="620" t="s">
        <v>3460</v>
      </c>
      <c r="K1113" s="620" t="s">
        <v>3461</v>
      </c>
      <c r="L1113" s="622">
        <v>301.35100994279105</v>
      </c>
      <c r="M1113" s="622">
        <v>12.345378</v>
      </c>
      <c r="N1113" s="623">
        <v>3720.292128425514</v>
      </c>
    </row>
    <row r="1114" spans="1:14" ht="14.4" customHeight="1" x14ac:dyDescent="0.3">
      <c r="A1114" s="618" t="s">
        <v>563</v>
      </c>
      <c r="B1114" s="619" t="s">
        <v>565</v>
      </c>
      <c r="C1114" s="620" t="s">
        <v>583</v>
      </c>
      <c r="D1114" s="621" t="s">
        <v>584</v>
      </c>
      <c r="E1114" s="620" t="s">
        <v>566</v>
      </c>
      <c r="F1114" s="621" t="s">
        <v>567</v>
      </c>
      <c r="G1114" s="620" t="s">
        <v>821</v>
      </c>
      <c r="H1114" s="620" t="s">
        <v>3462</v>
      </c>
      <c r="I1114" s="620" t="s">
        <v>3463</v>
      </c>
      <c r="J1114" s="620" t="s">
        <v>3464</v>
      </c>
      <c r="K1114" s="620" t="s">
        <v>2859</v>
      </c>
      <c r="L1114" s="622">
        <v>64.27</v>
      </c>
      <c r="M1114" s="622">
        <v>1</v>
      </c>
      <c r="N1114" s="623">
        <v>64.27</v>
      </c>
    </row>
    <row r="1115" spans="1:14" ht="14.4" customHeight="1" x14ac:dyDescent="0.3">
      <c r="A1115" s="618" t="s">
        <v>563</v>
      </c>
      <c r="B1115" s="619" t="s">
        <v>565</v>
      </c>
      <c r="C1115" s="620" t="s">
        <v>583</v>
      </c>
      <c r="D1115" s="621" t="s">
        <v>584</v>
      </c>
      <c r="E1115" s="620" t="s">
        <v>566</v>
      </c>
      <c r="F1115" s="621" t="s">
        <v>567</v>
      </c>
      <c r="G1115" s="620" t="s">
        <v>821</v>
      </c>
      <c r="H1115" s="620" t="s">
        <v>3465</v>
      </c>
      <c r="I1115" s="620" t="s">
        <v>3466</v>
      </c>
      <c r="J1115" s="620" t="s">
        <v>3467</v>
      </c>
      <c r="K1115" s="620" t="s">
        <v>3468</v>
      </c>
      <c r="L1115" s="622">
        <v>627.40499999999997</v>
      </c>
      <c r="M1115" s="622">
        <v>2</v>
      </c>
      <c r="N1115" s="623">
        <v>1254.81</v>
      </c>
    </row>
    <row r="1116" spans="1:14" ht="14.4" customHeight="1" x14ac:dyDescent="0.3">
      <c r="A1116" s="618" t="s">
        <v>563</v>
      </c>
      <c r="B1116" s="619" t="s">
        <v>565</v>
      </c>
      <c r="C1116" s="620" t="s">
        <v>583</v>
      </c>
      <c r="D1116" s="621" t="s">
        <v>584</v>
      </c>
      <c r="E1116" s="620" t="s">
        <v>566</v>
      </c>
      <c r="F1116" s="621" t="s">
        <v>567</v>
      </c>
      <c r="G1116" s="620" t="s">
        <v>821</v>
      </c>
      <c r="H1116" s="620" t="s">
        <v>3469</v>
      </c>
      <c r="I1116" s="620" t="s">
        <v>1330</v>
      </c>
      <c r="J1116" s="620" t="s">
        <v>3470</v>
      </c>
      <c r="K1116" s="620"/>
      <c r="L1116" s="622">
        <v>142.75898416277099</v>
      </c>
      <c r="M1116" s="622">
        <v>1</v>
      </c>
      <c r="N1116" s="623">
        <v>142.75898416277099</v>
      </c>
    </row>
    <row r="1117" spans="1:14" ht="14.4" customHeight="1" x14ac:dyDescent="0.3">
      <c r="A1117" s="618" t="s">
        <v>563</v>
      </c>
      <c r="B1117" s="619" t="s">
        <v>565</v>
      </c>
      <c r="C1117" s="620" t="s">
        <v>583</v>
      </c>
      <c r="D1117" s="621" t="s">
        <v>584</v>
      </c>
      <c r="E1117" s="620" t="s">
        <v>566</v>
      </c>
      <c r="F1117" s="621" t="s">
        <v>567</v>
      </c>
      <c r="G1117" s="620" t="s">
        <v>821</v>
      </c>
      <c r="H1117" s="620" t="s">
        <v>3471</v>
      </c>
      <c r="I1117" s="620" t="s">
        <v>1330</v>
      </c>
      <c r="J1117" s="620" t="s">
        <v>3472</v>
      </c>
      <c r="K1117" s="620"/>
      <c r="L1117" s="622">
        <v>169.21167227967865</v>
      </c>
      <c r="M1117" s="622">
        <v>3</v>
      </c>
      <c r="N1117" s="623">
        <v>507.63501683903598</v>
      </c>
    </row>
    <row r="1118" spans="1:14" ht="14.4" customHeight="1" x14ac:dyDescent="0.3">
      <c r="A1118" s="618" t="s">
        <v>563</v>
      </c>
      <c r="B1118" s="619" t="s">
        <v>565</v>
      </c>
      <c r="C1118" s="620" t="s">
        <v>583</v>
      </c>
      <c r="D1118" s="621" t="s">
        <v>584</v>
      </c>
      <c r="E1118" s="620" t="s">
        <v>566</v>
      </c>
      <c r="F1118" s="621" t="s">
        <v>567</v>
      </c>
      <c r="G1118" s="620" t="s">
        <v>821</v>
      </c>
      <c r="H1118" s="620" t="s">
        <v>2167</v>
      </c>
      <c r="I1118" s="620" t="s">
        <v>2168</v>
      </c>
      <c r="J1118" s="620" t="s">
        <v>2169</v>
      </c>
      <c r="K1118" s="620"/>
      <c r="L1118" s="622">
        <v>108.56333333333333</v>
      </c>
      <c r="M1118" s="622">
        <v>6</v>
      </c>
      <c r="N1118" s="623">
        <v>651.38</v>
      </c>
    </row>
    <row r="1119" spans="1:14" ht="14.4" customHeight="1" x14ac:dyDescent="0.3">
      <c r="A1119" s="618" t="s">
        <v>563</v>
      </c>
      <c r="B1119" s="619" t="s">
        <v>565</v>
      </c>
      <c r="C1119" s="620" t="s">
        <v>583</v>
      </c>
      <c r="D1119" s="621" t="s">
        <v>584</v>
      </c>
      <c r="E1119" s="620" t="s">
        <v>566</v>
      </c>
      <c r="F1119" s="621" t="s">
        <v>567</v>
      </c>
      <c r="G1119" s="620" t="s">
        <v>821</v>
      </c>
      <c r="H1119" s="620" t="s">
        <v>3212</v>
      </c>
      <c r="I1119" s="620" t="s">
        <v>3212</v>
      </c>
      <c r="J1119" s="620" t="s">
        <v>3213</v>
      </c>
      <c r="K1119" s="620" t="s">
        <v>3214</v>
      </c>
      <c r="L1119" s="622">
        <v>27.69</v>
      </c>
      <c r="M1119" s="622">
        <v>2</v>
      </c>
      <c r="N1119" s="623">
        <v>55.38</v>
      </c>
    </row>
    <row r="1120" spans="1:14" ht="14.4" customHeight="1" x14ac:dyDescent="0.3">
      <c r="A1120" s="618" t="s">
        <v>563</v>
      </c>
      <c r="B1120" s="619" t="s">
        <v>565</v>
      </c>
      <c r="C1120" s="620" t="s">
        <v>583</v>
      </c>
      <c r="D1120" s="621" t="s">
        <v>584</v>
      </c>
      <c r="E1120" s="620" t="s">
        <v>566</v>
      </c>
      <c r="F1120" s="621" t="s">
        <v>567</v>
      </c>
      <c r="G1120" s="620" t="s">
        <v>821</v>
      </c>
      <c r="H1120" s="620" t="s">
        <v>2174</v>
      </c>
      <c r="I1120" s="620" t="s">
        <v>2174</v>
      </c>
      <c r="J1120" s="620" t="s">
        <v>2175</v>
      </c>
      <c r="K1120" s="620" t="s">
        <v>2176</v>
      </c>
      <c r="L1120" s="622">
        <v>55.289649770694503</v>
      </c>
      <c r="M1120" s="622">
        <v>2</v>
      </c>
      <c r="N1120" s="623">
        <v>110.57929954138901</v>
      </c>
    </row>
    <row r="1121" spans="1:14" ht="14.4" customHeight="1" x14ac:dyDescent="0.3">
      <c r="A1121" s="618" t="s">
        <v>563</v>
      </c>
      <c r="B1121" s="619" t="s">
        <v>565</v>
      </c>
      <c r="C1121" s="620" t="s">
        <v>583</v>
      </c>
      <c r="D1121" s="621" t="s">
        <v>584</v>
      </c>
      <c r="E1121" s="620" t="s">
        <v>566</v>
      </c>
      <c r="F1121" s="621" t="s">
        <v>567</v>
      </c>
      <c r="G1121" s="620" t="s">
        <v>2184</v>
      </c>
      <c r="H1121" s="620" t="s">
        <v>3473</v>
      </c>
      <c r="I1121" s="620" t="s">
        <v>3473</v>
      </c>
      <c r="J1121" s="620" t="s">
        <v>3474</v>
      </c>
      <c r="K1121" s="620" t="s">
        <v>3475</v>
      </c>
      <c r="L1121" s="622">
        <v>51.459277198757945</v>
      </c>
      <c r="M1121" s="622">
        <v>14</v>
      </c>
      <c r="N1121" s="623">
        <v>720.42988078261124</v>
      </c>
    </row>
    <row r="1122" spans="1:14" ht="14.4" customHeight="1" x14ac:dyDescent="0.3">
      <c r="A1122" s="618" t="s">
        <v>563</v>
      </c>
      <c r="B1122" s="619" t="s">
        <v>565</v>
      </c>
      <c r="C1122" s="620" t="s">
        <v>583</v>
      </c>
      <c r="D1122" s="621" t="s">
        <v>584</v>
      </c>
      <c r="E1122" s="620" t="s">
        <v>566</v>
      </c>
      <c r="F1122" s="621" t="s">
        <v>567</v>
      </c>
      <c r="G1122" s="620" t="s">
        <v>2184</v>
      </c>
      <c r="H1122" s="620" t="s">
        <v>2185</v>
      </c>
      <c r="I1122" s="620" t="s">
        <v>2185</v>
      </c>
      <c r="J1122" s="620" t="s">
        <v>2186</v>
      </c>
      <c r="K1122" s="620" t="s">
        <v>2187</v>
      </c>
      <c r="L1122" s="622">
        <v>58.758564281261087</v>
      </c>
      <c r="M1122" s="622">
        <v>7</v>
      </c>
      <c r="N1122" s="623">
        <v>411.3099499688276</v>
      </c>
    </row>
    <row r="1123" spans="1:14" ht="14.4" customHeight="1" x14ac:dyDescent="0.3">
      <c r="A1123" s="618" t="s">
        <v>563</v>
      </c>
      <c r="B1123" s="619" t="s">
        <v>565</v>
      </c>
      <c r="C1123" s="620" t="s">
        <v>583</v>
      </c>
      <c r="D1123" s="621" t="s">
        <v>584</v>
      </c>
      <c r="E1123" s="620" t="s">
        <v>566</v>
      </c>
      <c r="F1123" s="621" t="s">
        <v>567</v>
      </c>
      <c r="G1123" s="620" t="s">
        <v>2184</v>
      </c>
      <c r="H1123" s="620" t="s">
        <v>3476</v>
      </c>
      <c r="I1123" s="620" t="s">
        <v>3477</v>
      </c>
      <c r="J1123" s="620" t="s">
        <v>3478</v>
      </c>
      <c r="K1123" s="620" t="s">
        <v>3479</v>
      </c>
      <c r="L1123" s="622">
        <v>107.2325</v>
      </c>
      <c r="M1123" s="622">
        <v>8</v>
      </c>
      <c r="N1123" s="623">
        <v>857.86</v>
      </c>
    </row>
    <row r="1124" spans="1:14" ht="14.4" customHeight="1" x14ac:dyDescent="0.3">
      <c r="A1124" s="618" t="s">
        <v>563</v>
      </c>
      <c r="B1124" s="619" t="s">
        <v>565</v>
      </c>
      <c r="C1124" s="620" t="s">
        <v>583</v>
      </c>
      <c r="D1124" s="621" t="s">
        <v>584</v>
      </c>
      <c r="E1124" s="620" t="s">
        <v>566</v>
      </c>
      <c r="F1124" s="621" t="s">
        <v>567</v>
      </c>
      <c r="G1124" s="620" t="s">
        <v>2184</v>
      </c>
      <c r="H1124" s="620" t="s">
        <v>3480</v>
      </c>
      <c r="I1124" s="620" t="s">
        <v>3481</v>
      </c>
      <c r="J1124" s="620" t="s">
        <v>2298</v>
      </c>
      <c r="K1124" s="620" t="s">
        <v>3482</v>
      </c>
      <c r="L1124" s="622">
        <v>274.57882322718103</v>
      </c>
      <c r="M1124" s="622">
        <v>2</v>
      </c>
      <c r="N1124" s="623">
        <v>549.15764645436207</v>
      </c>
    </row>
    <row r="1125" spans="1:14" ht="14.4" customHeight="1" x14ac:dyDescent="0.3">
      <c r="A1125" s="618" t="s">
        <v>563</v>
      </c>
      <c r="B1125" s="619" t="s">
        <v>565</v>
      </c>
      <c r="C1125" s="620" t="s">
        <v>583</v>
      </c>
      <c r="D1125" s="621" t="s">
        <v>584</v>
      </c>
      <c r="E1125" s="620" t="s">
        <v>566</v>
      </c>
      <c r="F1125" s="621" t="s">
        <v>567</v>
      </c>
      <c r="G1125" s="620" t="s">
        <v>2184</v>
      </c>
      <c r="H1125" s="620" t="s">
        <v>3483</v>
      </c>
      <c r="I1125" s="620" t="s">
        <v>3484</v>
      </c>
      <c r="J1125" s="620" t="s">
        <v>3485</v>
      </c>
      <c r="K1125" s="620" t="s">
        <v>687</v>
      </c>
      <c r="L1125" s="622">
        <v>95.337499999999991</v>
      </c>
      <c r="M1125" s="622">
        <v>4</v>
      </c>
      <c r="N1125" s="623">
        <v>381.34999999999997</v>
      </c>
    </row>
    <row r="1126" spans="1:14" ht="14.4" customHeight="1" x14ac:dyDescent="0.3">
      <c r="A1126" s="618" t="s">
        <v>563</v>
      </c>
      <c r="B1126" s="619" t="s">
        <v>565</v>
      </c>
      <c r="C1126" s="620" t="s">
        <v>583</v>
      </c>
      <c r="D1126" s="621" t="s">
        <v>584</v>
      </c>
      <c r="E1126" s="620" t="s">
        <v>566</v>
      </c>
      <c r="F1126" s="621" t="s">
        <v>567</v>
      </c>
      <c r="G1126" s="620" t="s">
        <v>2184</v>
      </c>
      <c r="H1126" s="620" t="s">
        <v>2192</v>
      </c>
      <c r="I1126" s="620" t="s">
        <v>2193</v>
      </c>
      <c r="J1126" s="620" t="s">
        <v>979</v>
      </c>
      <c r="K1126" s="620" t="s">
        <v>2194</v>
      </c>
      <c r="L1126" s="622">
        <v>130.50912994000282</v>
      </c>
      <c r="M1126" s="622">
        <v>79</v>
      </c>
      <c r="N1126" s="623">
        <v>10310.221265260223</v>
      </c>
    </row>
    <row r="1127" spans="1:14" ht="14.4" customHeight="1" x14ac:dyDescent="0.3">
      <c r="A1127" s="618" t="s">
        <v>563</v>
      </c>
      <c r="B1127" s="619" t="s">
        <v>565</v>
      </c>
      <c r="C1127" s="620" t="s">
        <v>583</v>
      </c>
      <c r="D1127" s="621" t="s">
        <v>584</v>
      </c>
      <c r="E1127" s="620" t="s">
        <v>566</v>
      </c>
      <c r="F1127" s="621" t="s">
        <v>567</v>
      </c>
      <c r="G1127" s="620" t="s">
        <v>2184</v>
      </c>
      <c r="H1127" s="620" t="s">
        <v>2195</v>
      </c>
      <c r="I1127" s="620" t="s">
        <v>2196</v>
      </c>
      <c r="J1127" s="620" t="s">
        <v>2197</v>
      </c>
      <c r="K1127" s="620" t="s">
        <v>1379</v>
      </c>
      <c r="L1127" s="622">
        <v>130.483165063352</v>
      </c>
      <c r="M1127" s="622">
        <v>3</v>
      </c>
      <c r="N1127" s="623">
        <v>391.44949519005604</v>
      </c>
    </row>
    <row r="1128" spans="1:14" ht="14.4" customHeight="1" x14ac:dyDescent="0.3">
      <c r="A1128" s="618" t="s">
        <v>563</v>
      </c>
      <c r="B1128" s="619" t="s">
        <v>565</v>
      </c>
      <c r="C1128" s="620" t="s">
        <v>583</v>
      </c>
      <c r="D1128" s="621" t="s">
        <v>584</v>
      </c>
      <c r="E1128" s="620" t="s">
        <v>566</v>
      </c>
      <c r="F1128" s="621" t="s">
        <v>567</v>
      </c>
      <c r="G1128" s="620" t="s">
        <v>2184</v>
      </c>
      <c r="H1128" s="620" t="s">
        <v>3486</v>
      </c>
      <c r="I1128" s="620" t="s">
        <v>3487</v>
      </c>
      <c r="J1128" s="620" t="s">
        <v>3488</v>
      </c>
      <c r="K1128" s="620" t="s">
        <v>3489</v>
      </c>
      <c r="L1128" s="622">
        <v>47.33</v>
      </c>
      <c r="M1128" s="622">
        <v>1</v>
      </c>
      <c r="N1128" s="623">
        <v>47.33</v>
      </c>
    </row>
    <row r="1129" spans="1:14" ht="14.4" customHeight="1" x14ac:dyDescent="0.3">
      <c r="A1129" s="618" t="s">
        <v>563</v>
      </c>
      <c r="B1129" s="619" t="s">
        <v>565</v>
      </c>
      <c r="C1129" s="620" t="s">
        <v>583</v>
      </c>
      <c r="D1129" s="621" t="s">
        <v>584</v>
      </c>
      <c r="E1129" s="620" t="s">
        <v>566</v>
      </c>
      <c r="F1129" s="621" t="s">
        <v>567</v>
      </c>
      <c r="G1129" s="620" t="s">
        <v>2184</v>
      </c>
      <c r="H1129" s="620" t="s">
        <v>2198</v>
      </c>
      <c r="I1129" s="620" t="s">
        <v>2199</v>
      </c>
      <c r="J1129" s="620" t="s">
        <v>2200</v>
      </c>
      <c r="K1129" s="620" t="s">
        <v>2201</v>
      </c>
      <c r="L1129" s="622">
        <v>144.58500000000001</v>
      </c>
      <c r="M1129" s="622">
        <v>4</v>
      </c>
      <c r="N1129" s="623">
        <v>578.34</v>
      </c>
    </row>
    <row r="1130" spans="1:14" ht="14.4" customHeight="1" x14ac:dyDescent="0.3">
      <c r="A1130" s="618" t="s">
        <v>563</v>
      </c>
      <c r="B1130" s="619" t="s">
        <v>565</v>
      </c>
      <c r="C1130" s="620" t="s">
        <v>583</v>
      </c>
      <c r="D1130" s="621" t="s">
        <v>584</v>
      </c>
      <c r="E1130" s="620" t="s">
        <v>566</v>
      </c>
      <c r="F1130" s="621" t="s">
        <v>567</v>
      </c>
      <c r="G1130" s="620" t="s">
        <v>2184</v>
      </c>
      <c r="H1130" s="620" t="s">
        <v>3490</v>
      </c>
      <c r="I1130" s="620" t="s">
        <v>3491</v>
      </c>
      <c r="J1130" s="620" t="s">
        <v>3492</v>
      </c>
      <c r="K1130" s="620" t="s">
        <v>3493</v>
      </c>
      <c r="L1130" s="622">
        <v>51.219932102577175</v>
      </c>
      <c r="M1130" s="622">
        <v>8</v>
      </c>
      <c r="N1130" s="623">
        <v>409.7594568206174</v>
      </c>
    </row>
    <row r="1131" spans="1:14" ht="14.4" customHeight="1" x14ac:dyDescent="0.3">
      <c r="A1131" s="618" t="s">
        <v>563</v>
      </c>
      <c r="B1131" s="619" t="s">
        <v>565</v>
      </c>
      <c r="C1131" s="620" t="s">
        <v>583</v>
      </c>
      <c r="D1131" s="621" t="s">
        <v>584</v>
      </c>
      <c r="E1131" s="620" t="s">
        <v>566</v>
      </c>
      <c r="F1131" s="621" t="s">
        <v>567</v>
      </c>
      <c r="G1131" s="620" t="s">
        <v>2184</v>
      </c>
      <c r="H1131" s="620" t="s">
        <v>2202</v>
      </c>
      <c r="I1131" s="620" t="s">
        <v>2203</v>
      </c>
      <c r="J1131" s="620" t="s">
        <v>2204</v>
      </c>
      <c r="K1131" s="620" t="s">
        <v>1379</v>
      </c>
      <c r="L1131" s="622">
        <v>84.449894653869535</v>
      </c>
      <c r="M1131" s="622">
        <v>16</v>
      </c>
      <c r="N1131" s="623">
        <v>1351.1983144619126</v>
      </c>
    </row>
    <row r="1132" spans="1:14" ht="14.4" customHeight="1" x14ac:dyDescent="0.3">
      <c r="A1132" s="618" t="s">
        <v>563</v>
      </c>
      <c r="B1132" s="619" t="s">
        <v>565</v>
      </c>
      <c r="C1132" s="620" t="s">
        <v>583</v>
      </c>
      <c r="D1132" s="621" t="s">
        <v>584</v>
      </c>
      <c r="E1132" s="620" t="s">
        <v>566</v>
      </c>
      <c r="F1132" s="621" t="s">
        <v>567</v>
      </c>
      <c r="G1132" s="620" t="s">
        <v>2184</v>
      </c>
      <c r="H1132" s="620" t="s">
        <v>3494</v>
      </c>
      <c r="I1132" s="620" t="s">
        <v>3495</v>
      </c>
      <c r="J1132" s="620" t="s">
        <v>3496</v>
      </c>
      <c r="K1132" s="620" t="s">
        <v>687</v>
      </c>
      <c r="L1132" s="622">
        <v>135.11000000000001</v>
      </c>
      <c r="M1132" s="622">
        <v>2</v>
      </c>
      <c r="N1132" s="623">
        <v>270.22000000000003</v>
      </c>
    </row>
    <row r="1133" spans="1:14" ht="14.4" customHeight="1" x14ac:dyDescent="0.3">
      <c r="A1133" s="618" t="s">
        <v>563</v>
      </c>
      <c r="B1133" s="619" t="s">
        <v>565</v>
      </c>
      <c r="C1133" s="620" t="s">
        <v>583</v>
      </c>
      <c r="D1133" s="621" t="s">
        <v>584</v>
      </c>
      <c r="E1133" s="620" t="s">
        <v>566</v>
      </c>
      <c r="F1133" s="621" t="s">
        <v>567</v>
      </c>
      <c r="G1133" s="620" t="s">
        <v>2184</v>
      </c>
      <c r="H1133" s="620" t="s">
        <v>2209</v>
      </c>
      <c r="I1133" s="620" t="s">
        <v>2210</v>
      </c>
      <c r="J1133" s="620" t="s">
        <v>2211</v>
      </c>
      <c r="K1133" s="620" t="s">
        <v>2212</v>
      </c>
      <c r="L1133" s="622">
        <v>330.40872090296398</v>
      </c>
      <c r="M1133" s="622">
        <v>2</v>
      </c>
      <c r="N1133" s="623">
        <v>660.81744180592796</v>
      </c>
    </row>
    <row r="1134" spans="1:14" ht="14.4" customHeight="1" x14ac:dyDescent="0.3">
      <c r="A1134" s="618" t="s">
        <v>563</v>
      </c>
      <c r="B1134" s="619" t="s">
        <v>565</v>
      </c>
      <c r="C1134" s="620" t="s">
        <v>583</v>
      </c>
      <c r="D1134" s="621" t="s">
        <v>584</v>
      </c>
      <c r="E1134" s="620" t="s">
        <v>566</v>
      </c>
      <c r="F1134" s="621" t="s">
        <v>567</v>
      </c>
      <c r="G1134" s="620" t="s">
        <v>2184</v>
      </c>
      <c r="H1134" s="620" t="s">
        <v>2213</v>
      </c>
      <c r="I1134" s="620" t="s">
        <v>2214</v>
      </c>
      <c r="J1134" s="620" t="s">
        <v>2215</v>
      </c>
      <c r="K1134" s="620" t="s">
        <v>2216</v>
      </c>
      <c r="L1134" s="622">
        <v>130.30021900760801</v>
      </c>
      <c r="M1134" s="622">
        <v>1</v>
      </c>
      <c r="N1134" s="623">
        <v>130.30021900760801</v>
      </c>
    </row>
    <row r="1135" spans="1:14" ht="14.4" customHeight="1" x14ac:dyDescent="0.3">
      <c r="A1135" s="618" t="s">
        <v>563</v>
      </c>
      <c r="B1135" s="619" t="s">
        <v>565</v>
      </c>
      <c r="C1135" s="620" t="s">
        <v>583</v>
      </c>
      <c r="D1135" s="621" t="s">
        <v>584</v>
      </c>
      <c r="E1135" s="620" t="s">
        <v>566</v>
      </c>
      <c r="F1135" s="621" t="s">
        <v>567</v>
      </c>
      <c r="G1135" s="620" t="s">
        <v>2184</v>
      </c>
      <c r="H1135" s="620" t="s">
        <v>2217</v>
      </c>
      <c r="I1135" s="620" t="s">
        <v>2218</v>
      </c>
      <c r="J1135" s="620" t="s">
        <v>2219</v>
      </c>
      <c r="K1135" s="620" t="s">
        <v>2220</v>
      </c>
      <c r="L1135" s="622">
        <v>143.06999477674631</v>
      </c>
      <c r="M1135" s="622">
        <v>3</v>
      </c>
      <c r="N1135" s="623">
        <v>429.20998433023897</v>
      </c>
    </row>
    <row r="1136" spans="1:14" ht="14.4" customHeight="1" x14ac:dyDescent="0.3">
      <c r="A1136" s="618" t="s">
        <v>563</v>
      </c>
      <c r="B1136" s="619" t="s">
        <v>565</v>
      </c>
      <c r="C1136" s="620" t="s">
        <v>583</v>
      </c>
      <c r="D1136" s="621" t="s">
        <v>584</v>
      </c>
      <c r="E1136" s="620" t="s">
        <v>566</v>
      </c>
      <c r="F1136" s="621" t="s">
        <v>567</v>
      </c>
      <c r="G1136" s="620" t="s">
        <v>2184</v>
      </c>
      <c r="H1136" s="620" t="s">
        <v>3497</v>
      </c>
      <c r="I1136" s="620" t="s">
        <v>3498</v>
      </c>
      <c r="J1136" s="620" t="s">
        <v>3499</v>
      </c>
      <c r="K1136" s="620" t="s">
        <v>3500</v>
      </c>
      <c r="L1136" s="622">
        <v>192.36706391265</v>
      </c>
      <c r="M1136" s="622">
        <v>2</v>
      </c>
      <c r="N1136" s="623">
        <v>384.73412782529999</v>
      </c>
    </row>
    <row r="1137" spans="1:14" ht="14.4" customHeight="1" x14ac:dyDescent="0.3">
      <c r="A1137" s="618" t="s">
        <v>563</v>
      </c>
      <c r="B1137" s="619" t="s">
        <v>565</v>
      </c>
      <c r="C1137" s="620" t="s">
        <v>583</v>
      </c>
      <c r="D1137" s="621" t="s">
        <v>584</v>
      </c>
      <c r="E1137" s="620" t="s">
        <v>566</v>
      </c>
      <c r="F1137" s="621" t="s">
        <v>567</v>
      </c>
      <c r="G1137" s="620" t="s">
        <v>2184</v>
      </c>
      <c r="H1137" s="620" t="s">
        <v>3501</v>
      </c>
      <c r="I1137" s="620" t="s">
        <v>3502</v>
      </c>
      <c r="J1137" s="620" t="s">
        <v>3503</v>
      </c>
      <c r="K1137" s="620" t="s">
        <v>3504</v>
      </c>
      <c r="L1137" s="622">
        <v>379.5</v>
      </c>
      <c r="M1137" s="622">
        <v>1</v>
      </c>
      <c r="N1137" s="623">
        <v>379.5</v>
      </c>
    </row>
    <row r="1138" spans="1:14" ht="14.4" customHeight="1" x14ac:dyDescent="0.3">
      <c r="A1138" s="618" t="s">
        <v>563</v>
      </c>
      <c r="B1138" s="619" t="s">
        <v>565</v>
      </c>
      <c r="C1138" s="620" t="s">
        <v>583</v>
      </c>
      <c r="D1138" s="621" t="s">
        <v>584</v>
      </c>
      <c r="E1138" s="620" t="s">
        <v>566</v>
      </c>
      <c r="F1138" s="621" t="s">
        <v>567</v>
      </c>
      <c r="G1138" s="620" t="s">
        <v>2184</v>
      </c>
      <c r="H1138" s="620" t="s">
        <v>2224</v>
      </c>
      <c r="I1138" s="620" t="s">
        <v>2225</v>
      </c>
      <c r="J1138" s="620" t="s">
        <v>2226</v>
      </c>
      <c r="K1138" s="620" t="s">
        <v>2227</v>
      </c>
      <c r="L1138" s="622">
        <v>65.189922943312027</v>
      </c>
      <c r="M1138" s="622">
        <v>4</v>
      </c>
      <c r="N1138" s="623">
        <v>260.75969177324811</v>
      </c>
    </row>
    <row r="1139" spans="1:14" ht="14.4" customHeight="1" x14ac:dyDescent="0.3">
      <c r="A1139" s="618" t="s">
        <v>563</v>
      </c>
      <c r="B1139" s="619" t="s">
        <v>565</v>
      </c>
      <c r="C1139" s="620" t="s">
        <v>583</v>
      </c>
      <c r="D1139" s="621" t="s">
        <v>584</v>
      </c>
      <c r="E1139" s="620" t="s">
        <v>566</v>
      </c>
      <c r="F1139" s="621" t="s">
        <v>567</v>
      </c>
      <c r="G1139" s="620" t="s">
        <v>2184</v>
      </c>
      <c r="H1139" s="620" t="s">
        <v>2228</v>
      </c>
      <c r="I1139" s="620" t="s">
        <v>2229</v>
      </c>
      <c r="J1139" s="620" t="s">
        <v>2230</v>
      </c>
      <c r="K1139" s="620" t="s">
        <v>1379</v>
      </c>
      <c r="L1139" s="622">
        <v>193.85666666666665</v>
      </c>
      <c r="M1139" s="622">
        <v>3</v>
      </c>
      <c r="N1139" s="623">
        <v>581.56999999999994</v>
      </c>
    </row>
    <row r="1140" spans="1:14" ht="14.4" customHeight="1" x14ac:dyDescent="0.3">
      <c r="A1140" s="618" t="s">
        <v>563</v>
      </c>
      <c r="B1140" s="619" t="s">
        <v>565</v>
      </c>
      <c r="C1140" s="620" t="s">
        <v>583</v>
      </c>
      <c r="D1140" s="621" t="s">
        <v>584</v>
      </c>
      <c r="E1140" s="620" t="s">
        <v>566</v>
      </c>
      <c r="F1140" s="621" t="s">
        <v>567</v>
      </c>
      <c r="G1140" s="620" t="s">
        <v>2184</v>
      </c>
      <c r="H1140" s="620" t="s">
        <v>3505</v>
      </c>
      <c r="I1140" s="620" t="s">
        <v>3506</v>
      </c>
      <c r="J1140" s="620" t="s">
        <v>2455</v>
      </c>
      <c r="K1140" s="620" t="s">
        <v>3507</v>
      </c>
      <c r="L1140" s="622">
        <v>492.19923452864958</v>
      </c>
      <c r="M1140" s="622">
        <v>41</v>
      </c>
      <c r="N1140" s="623">
        <v>20180.168615674633</v>
      </c>
    </row>
    <row r="1141" spans="1:14" ht="14.4" customHeight="1" x14ac:dyDescent="0.3">
      <c r="A1141" s="618" t="s">
        <v>563</v>
      </c>
      <c r="B1141" s="619" t="s">
        <v>565</v>
      </c>
      <c r="C1141" s="620" t="s">
        <v>583</v>
      </c>
      <c r="D1141" s="621" t="s">
        <v>584</v>
      </c>
      <c r="E1141" s="620" t="s">
        <v>566</v>
      </c>
      <c r="F1141" s="621" t="s">
        <v>567</v>
      </c>
      <c r="G1141" s="620" t="s">
        <v>2184</v>
      </c>
      <c r="H1141" s="620" t="s">
        <v>3508</v>
      </c>
      <c r="I1141" s="620" t="s">
        <v>3509</v>
      </c>
      <c r="J1141" s="620" t="s">
        <v>2455</v>
      </c>
      <c r="K1141" s="620" t="s">
        <v>3510</v>
      </c>
      <c r="L1141" s="622">
        <v>942.99837436984524</v>
      </c>
      <c r="M1141" s="622">
        <v>19</v>
      </c>
      <c r="N1141" s="623">
        <v>17916.969113027058</v>
      </c>
    </row>
    <row r="1142" spans="1:14" ht="14.4" customHeight="1" x14ac:dyDescent="0.3">
      <c r="A1142" s="618" t="s">
        <v>563</v>
      </c>
      <c r="B1142" s="619" t="s">
        <v>565</v>
      </c>
      <c r="C1142" s="620" t="s">
        <v>583</v>
      </c>
      <c r="D1142" s="621" t="s">
        <v>584</v>
      </c>
      <c r="E1142" s="620" t="s">
        <v>566</v>
      </c>
      <c r="F1142" s="621" t="s">
        <v>567</v>
      </c>
      <c r="G1142" s="620" t="s">
        <v>2184</v>
      </c>
      <c r="H1142" s="620" t="s">
        <v>3511</v>
      </c>
      <c r="I1142" s="620" t="s">
        <v>3512</v>
      </c>
      <c r="J1142" s="620" t="s">
        <v>2455</v>
      </c>
      <c r="K1142" s="620" t="s">
        <v>3513</v>
      </c>
      <c r="L1142" s="622">
        <v>1057.4550320283029</v>
      </c>
      <c r="M1142" s="622">
        <v>7</v>
      </c>
      <c r="N1142" s="623">
        <v>7402.1852241981205</v>
      </c>
    </row>
    <row r="1143" spans="1:14" ht="14.4" customHeight="1" x14ac:dyDescent="0.3">
      <c r="A1143" s="618" t="s">
        <v>563</v>
      </c>
      <c r="B1143" s="619" t="s">
        <v>565</v>
      </c>
      <c r="C1143" s="620" t="s">
        <v>583</v>
      </c>
      <c r="D1143" s="621" t="s">
        <v>584</v>
      </c>
      <c r="E1143" s="620" t="s">
        <v>566</v>
      </c>
      <c r="F1143" s="621" t="s">
        <v>567</v>
      </c>
      <c r="G1143" s="620" t="s">
        <v>2184</v>
      </c>
      <c r="H1143" s="620" t="s">
        <v>2231</v>
      </c>
      <c r="I1143" s="620" t="s">
        <v>2232</v>
      </c>
      <c r="J1143" s="620" t="s">
        <v>2233</v>
      </c>
      <c r="K1143" s="620" t="s">
        <v>2234</v>
      </c>
      <c r="L1143" s="622">
        <v>40.349896622909597</v>
      </c>
      <c r="M1143" s="622">
        <v>2</v>
      </c>
      <c r="N1143" s="623">
        <v>80.699793245819194</v>
      </c>
    </row>
    <row r="1144" spans="1:14" ht="14.4" customHeight="1" x14ac:dyDescent="0.3">
      <c r="A1144" s="618" t="s">
        <v>563</v>
      </c>
      <c r="B1144" s="619" t="s">
        <v>565</v>
      </c>
      <c r="C1144" s="620" t="s">
        <v>583</v>
      </c>
      <c r="D1144" s="621" t="s">
        <v>584</v>
      </c>
      <c r="E1144" s="620" t="s">
        <v>566</v>
      </c>
      <c r="F1144" s="621" t="s">
        <v>567</v>
      </c>
      <c r="G1144" s="620" t="s">
        <v>2184</v>
      </c>
      <c r="H1144" s="620" t="s">
        <v>2235</v>
      </c>
      <c r="I1144" s="620" t="s">
        <v>2236</v>
      </c>
      <c r="J1144" s="620" t="s">
        <v>2237</v>
      </c>
      <c r="K1144" s="620" t="s">
        <v>2238</v>
      </c>
      <c r="L1144" s="622">
        <v>61.269912297367895</v>
      </c>
      <c r="M1144" s="622">
        <v>8</v>
      </c>
      <c r="N1144" s="623">
        <v>490.15929837894316</v>
      </c>
    </row>
    <row r="1145" spans="1:14" ht="14.4" customHeight="1" x14ac:dyDescent="0.3">
      <c r="A1145" s="618" t="s">
        <v>563</v>
      </c>
      <c r="B1145" s="619" t="s">
        <v>565</v>
      </c>
      <c r="C1145" s="620" t="s">
        <v>583</v>
      </c>
      <c r="D1145" s="621" t="s">
        <v>584</v>
      </c>
      <c r="E1145" s="620" t="s">
        <v>566</v>
      </c>
      <c r="F1145" s="621" t="s">
        <v>567</v>
      </c>
      <c r="G1145" s="620" t="s">
        <v>2184</v>
      </c>
      <c r="H1145" s="620" t="s">
        <v>2239</v>
      </c>
      <c r="I1145" s="620" t="s">
        <v>2240</v>
      </c>
      <c r="J1145" s="620" t="s">
        <v>2241</v>
      </c>
      <c r="K1145" s="620" t="s">
        <v>2242</v>
      </c>
      <c r="L1145" s="622">
        <v>58.573333333333331</v>
      </c>
      <c r="M1145" s="622">
        <v>3</v>
      </c>
      <c r="N1145" s="623">
        <v>175.72</v>
      </c>
    </row>
    <row r="1146" spans="1:14" ht="14.4" customHeight="1" x14ac:dyDescent="0.3">
      <c r="A1146" s="618" t="s">
        <v>563</v>
      </c>
      <c r="B1146" s="619" t="s">
        <v>565</v>
      </c>
      <c r="C1146" s="620" t="s">
        <v>583</v>
      </c>
      <c r="D1146" s="621" t="s">
        <v>584</v>
      </c>
      <c r="E1146" s="620" t="s">
        <v>566</v>
      </c>
      <c r="F1146" s="621" t="s">
        <v>567</v>
      </c>
      <c r="G1146" s="620" t="s">
        <v>2184</v>
      </c>
      <c r="H1146" s="620" t="s">
        <v>2243</v>
      </c>
      <c r="I1146" s="620" t="s">
        <v>2244</v>
      </c>
      <c r="J1146" s="620" t="s">
        <v>2245</v>
      </c>
      <c r="K1146" s="620" t="s">
        <v>2246</v>
      </c>
      <c r="L1146" s="622">
        <v>54.460016015481763</v>
      </c>
      <c r="M1146" s="622">
        <v>13</v>
      </c>
      <c r="N1146" s="623">
        <v>707.98020820126294</v>
      </c>
    </row>
    <row r="1147" spans="1:14" ht="14.4" customHeight="1" x14ac:dyDescent="0.3">
      <c r="A1147" s="618" t="s">
        <v>563</v>
      </c>
      <c r="B1147" s="619" t="s">
        <v>565</v>
      </c>
      <c r="C1147" s="620" t="s">
        <v>583</v>
      </c>
      <c r="D1147" s="621" t="s">
        <v>584</v>
      </c>
      <c r="E1147" s="620" t="s">
        <v>566</v>
      </c>
      <c r="F1147" s="621" t="s">
        <v>567</v>
      </c>
      <c r="G1147" s="620" t="s">
        <v>2184</v>
      </c>
      <c r="H1147" s="620" t="s">
        <v>3514</v>
      </c>
      <c r="I1147" s="620" t="s">
        <v>3515</v>
      </c>
      <c r="J1147" s="620" t="s">
        <v>2415</v>
      </c>
      <c r="K1147" s="620" t="s">
        <v>3516</v>
      </c>
      <c r="L1147" s="622">
        <v>130.28375</v>
      </c>
      <c r="M1147" s="622">
        <v>8</v>
      </c>
      <c r="N1147" s="623">
        <v>1042.27</v>
      </c>
    </row>
    <row r="1148" spans="1:14" ht="14.4" customHeight="1" x14ac:dyDescent="0.3">
      <c r="A1148" s="618" t="s">
        <v>563</v>
      </c>
      <c r="B1148" s="619" t="s">
        <v>565</v>
      </c>
      <c r="C1148" s="620" t="s">
        <v>583</v>
      </c>
      <c r="D1148" s="621" t="s">
        <v>584</v>
      </c>
      <c r="E1148" s="620" t="s">
        <v>566</v>
      </c>
      <c r="F1148" s="621" t="s">
        <v>567</v>
      </c>
      <c r="G1148" s="620" t="s">
        <v>2184</v>
      </c>
      <c r="H1148" s="620" t="s">
        <v>3517</v>
      </c>
      <c r="I1148" s="620" t="s">
        <v>3518</v>
      </c>
      <c r="J1148" s="620" t="s">
        <v>3519</v>
      </c>
      <c r="K1148" s="620" t="s">
        <v>3520</v>
      </c>
      <c r="L1148" s="622">
        <v>117.75019777951999</v>
      </c>
      <c r="M1148" s="622">
        <v>2</v>
      </c>
      <c r="N1148" s="623">
        <v>235.50039555903999</v>
      </c>
    </row>
    <row r="1149" spans="1:14" ht="14.4" customHeight="1" x14ac:dyDescent="0.3">
      <c r="A1149" s="618" t="s">
        <v>563</v>
      </c>
      <c r="B1149" s="619" t="s">
        <v>565</v>
      </c>
      <c r="C1149" s="620" t="s">
        <v>583</v>
      </c>
      <c r="D1149" s="621" t="s">
        <v>584</v>
      </c>
      <c r="E1149" s="620" t="s">
        <v>566</v>
      </c>
      <c r="F1149" s="621" t="s">
        <v>567</v>
      </c>
      <c r="G1149" s="620" t="s">
        <v>2184</v>
      </c>
      <c r="H1149" s="620" t="s">
        <v>2247</v>
      </c>
      <c r="I1149" s="620" t="s">
        <v>2248</v>
      </c>
      <c r="J1149" s="620" t="s">
        <v>819</v>
      </c>
      <c r="K1149" s="620" t="s">
        <v>1525</v>
      </c>
      <c r="L1149" s="622">
        <v>49.830003539211759</v>
      </c>
      <c r="M1149" s="622">
        <v>3</v>
      </c>
      <c r="N1149" s="623">
        <v>149.49001061763528</v>
      </c>
    </row>
    <row r="1150" spans="1:14" ht="14.4" customHeight="1" x14ac:dyDescent="0.3">
      <c r="A1150" s="618" t="s">
        <v>563</v>
      </c>
      <c r="B1150" s="619" t="s">
        <v>565</v>
      </c>
      <c r="C1150" s="620" t="s">
        <v>583</v>
      </c>
      <c r="D1150" s="621" t="s">
        <v>584</v>
      </c>
      <c r="E1150" s="620" t="s">
        <v>566</v>
      </c>
      <c r="F1150" s="621" t="s">
        <v>567</v>
      </c>
      <c r="G1150" s="620" t="s">
        <v>2184</v>
      </c>
      <c r="H1150" s="620" t="s">
        <v>2249</v>
      </c>
      <c r="I1150" s="620" t="s">
        <v>2250</v>
      </c>
      <c r="J1150" s="620" t="s">
        <v>2251</v>
      </c>
      <c r="K1150" s="620" t="s">
        <v>1574</v>
      </c>
      <c r="L1150" s="622">
        <v>61.939317920471396</v>
      </c>
      <c r="M1150" s="622">
        <v>2</v>
      </c>
      <c r="N1150" s="623">
        <v>123.87863584094279</v>
      </c>
    </row>
    <row r="1151" spans="1:14" ht="14.4" customHeight="1" x14ac:dyDescent="0.3">
      <c r="A1151" s="618" t="s">
        <v>563</v>
      </c>
      <c r="B1151" s="619" t="s">
        <v>565</v>
      </c>
      <c r="C1151" s="620" t="s">
        <v>583</v>
      </c>
      <c r="D1151" s="621" t="s">
        <v>584</v>
      </c>
      <c r="E1151" s="620" t="s">
        <v>566</v>
      </c>
      <c r="F1151" s="621" t="s">
        <v>567</v>
      </c>
      <c r="G1151" s="620" t="s">
        <v>2184</v>
      </c>
      <c r="H1151" s="620" t="s">
        <v>2252</v>
      </c>
      <c r="I1151" s="620" t="s">
        <v>2253</v>
      </c>
      <c r="J1151" s="620" t="s">
        <v>2254</v>
      </c>
      <c r="K1151" s="620" t="s">
        <v>675</v>
      </c>
      <c r="L1151" s="622">
        <v>43.814</v>
      </c>
      <c r="M1151" s="622">
        <v>5</v>
      </c>
      <c r="N1151" s="623">
        <v>219.07</v>
      </c>
    </row>
    <row r="1152" spans="1:14" ht="14.4" customHeight="1" x14ac:dyDescent="0.3">
      <c r="A1152" s="618" t="s">
        <v>563</v>
      </c>
      <c r="B1152" s="619" t="s">
        <v>565</v>
      </c>
      <c r="C1152" s="620" t="s">
        <v>583</v>
      </c>
      <c r="D1152" s="621" t="s">
        <v>584</v>
      </c>
      <c r="E1152" s="620" t="s">
        <v>566</v>
      </c>
      <c r="F1152" s="621" t="s">
        <v>567</v>
      </c>
      <c r="G1152" s="620" t="s">
        <v>2184</v>
      </c>
      <c r="H1152" s="620" t="s">
        <v>2255</v>
      </c>
      <c r="I1152" s="620" t="s">
        <v>2256</v>
      </c>
      <c r="J1152" s="620" t="s">
        <v>2257</v>
      </c>
      <c r="K1152" s="620" t="s">
        <v>641</v>
      </c>
      <c r="L1152" s="622">
        <v>54.875052631430648</v>
      </c>
      <c r="M1152" s="622">
        <v>4</v>
      </c>
      <c r="N1152" s="623">
        <v>219.50021052572259</v>
      </c>
    </row>
    <row r="1153" spans="1:14" ht="14.4" customHeight="1" x14ac:dyDescent="0.3">
      <c r="A1153" s="618" t="s">
        <v>563</v>
      </c>
      <c r="B1153" s="619" t="s">
        <v>565</v>
      </c>
      <c r="C1153" s="620" t="s">
        <v>583</v>
      </c>
      <c r="D1153" s="621" t="s">
        <v>584</v>
      </c>
      <c r="E1153" s="620" t="s">
        <v>566</v>
      </c>
      <c r="F1153" s="621" t="s">
        <v>567</v>
      </c>
      <c r="G1153" s="620" t="s">
        <v>2184</v>
      </c>
      <c r="H1153" s="620" t="s">
        <v>3521</v>
      </c>
      <c r="I1153" s="620" t="s">
        <v>3522</v>
      </c>
      <c r="J1153" s="620" t="s">
        <v>3523</v>
      </c>
      <c r="K1153" s="620" t="s">
        <v>661</v>
      </c>
      <c r="L1153" s="622">
        <v>156.04499999999999</v>
      </c>
      <c r="M1153" s="622">
        <v>2</v>
      </c>
      <c r="N1153" s="623">
        <v>312.08999999999997</v>
      </c>
    </row>
    <row r="1154" spans="1:14" ht="14.4" customHeight="1" x14ac:dyDescent="0.3">
      <c r="A1154" s="618" t="s">
        <v>563</v>
      </c>
      <c r="B1154" s="619" t="s">
        <v>565</v>
      </c>
      <c r="C1154" s="620" t="s">
        <v>583</v>
      </c>
      <c r="D1154" s="621" t="s">
        <v>584</v>
      </c>
      <c r="E1154" s="620" t="s">
        <v>566</v>
      </c>
      <c r="F1154" s="621" t="s">
        <v>567</v>
      </c>
      <c r="G1154" s="620" t="s">
        <v>2184</v>
      </c>
      <c r="H1154" s="620" t="s">
        <v>2258</v>
      </c>
      <c r="I1154" s="620" t="s">
        <v>2259</v>
      </c>
      <c r="J1154" s="620" t="s">
        <v>2260</v>
      </c>
      <c r="K1154" s="620" t="s">
        <v>2261</v>
      </c>
      <c r="L1154" s="622">
        <v>79.830002008236008</v>
      </c>
      <c r="M1154" s="622">
        <v>19</v>
      </c>
      <c r="N1154" s="623">
        <v>1516.7700381564841</v>
      </c>
    </row>
    <row r="1155" spans="1:14" ht="14.4" customHeight="1" x14ac:dyDescent="0.3">
      <c r="A1155" s="618" t="s">
        <v>563</v>
      </c>
      <c r="B1155" s="619" t="s">
        <v>565</v>
      </c>
      <c r="C1155" s="620" t="s">
        <v>583</v>
      </c>
      <c r="D1155" s="621" t="s">
        <v>584</v>
      </c>
      <c r="E1155" s="620" t="s">
        <v>566</v>
      </c>
      <c r="F1155" s="621" t="s">
        <v>567</v>
      </c>
      <c r="G1155" s="620" t="s">
        <v>2184</v>
      </c>
      <c r="H1155" s="620" t="s">
        <v>3524</v>
      </c>
      <c r="I1155" s="620" t="s">
        <v>3525</v>
      </c>
      <c r="J1155" s="620" t="s">
        <v>3526</v>
      </c>
      <c r="K1155" s="620" t="s">
        <v>739</v>
      </c>
      <c r="L1155" s="622">
        <v>126.18</v>
      </c>
      <c r="M1155" s="622">
        <v>3</v>
      </c>
      <c r="N1155" s="623">
        <v>378.54</v>
      </c>
    </row>
    <row r="1156" spans="1:14" ht="14.4" customHeight="1" x14ac:dyDescent="0.3">
      <c r="A1156" s="618" t="s">
        <v>563</v>
      </c>
      <c r="B1156" s="619" t="s">
        <v>565</v>
      </c>
      <c r="C1156" s="620" t="s">
        <v>583</v>
      </c>
      <c r="D1156" s="621" t="s">
        <v>584</v>
      </c>
      <c r="E1156" s="620" t="s">
        <v>566</v>
      </c>
      <c r="F1156" s="621" t="s">
        <v>567</v>
      </c>
      <c r="G1156" s="620" t="s">
        <v>2184</v>
      </c>
      <c r="H1156" s="620" t="s">
        <v>2265</v>
      </c>
      <c r="I1156" s="620" t="s">
        <v>2266</v>
      </c>
      <c r="J1156" s="620" t="s">
        <v>2267</v>
      </c>
      <c r="K1156" s="620" t="s">
        <v>2268</v>
      </c>
      <c r="L1156" s="622">
        <v>3450</v>
      </c>
      <c r="M1156" s="622">
        <v>4</v>
      </c>
      <c r="N1156" s="623">
        <v>13800</v>
      </c>
    </row>
    <row r="1157" spans="1:14" ht="14.4" customHeight="1" x14ac:dyDescent="0.3">
      <c r="A1157" s="618" t="s">
        <v>563</v>
      </c>
      <c r="B1157" s="619" t="s">
        <v>565</v>
      </c>
      <c r="C1157" s="620" t="s">
        <v>583</v>
      </c>
      <c r="D1157" s="621" t="s">
        <v>584</v>
      </c>
      <c r="E1157" s="620" t="s">
        <v>566</v>
      </c>
      <c r="F1157" s="621" t="s">
        <v>567</v>
      </c>
      <c r="G1157" s="620" t="s">
        <v>2184</v>
      </c>
      <c r="H1157" s="620" t="s">
        <v>2269</v>
      </c>
      <c r="I1157" s="620" t="s">
        <v>2270</v>
      </c>
      <c r="J1157" s="620" t="s">
        <v>2271</v>
      </c>
      <c r="K1157" s="620" t="s">
        <v>2272</v>
      </c>
      <c r="L1157" s="622">
        <v>76.52569629647958</v>
      </c>
      <c r="M1157" s="622">
        <v>21</v>
      </c>
      <c r="N1157" s="623">
        <v>1607.0396222260711</v>
      </c>
    </row>
    <row r="1158" spans="1:14" ht="14.4" customHeight="1" x14ac:dyDescent="0.3">
      <c r="A1158" s="618" t="s">
        <v>563</v>
      </c>
      <c r="B1158" s="619" t="s">
        <v>565</v>
      </c>
      <c r="C1158" s="620" t="s">
        <v>583</v>
      </c>
      <c r="D1158" s="621" t="s">
        <v>584</v>
      </c>
      <c r="E1158" s="620" t="s">
        <v>566</v>
      </c>
      <c r="F1158" s="621" t="s">
        <v>567</v>
      </c>
      <c r="G1158" s="620" t="s">
        <v>2184</v>
      </c>
      <c r="H1158" s="620" t="s">
        <v>2273</v>
      </c>
      <c r="I1158" s="620" t="s">
        <v>2274</v>
      </c>
      <c r="J1158" s="620" t="s">
        <v>2275</v>
      </c>
      <c r="K1158" s="620" t="s">
        <v>633</v>
      </c>
      <c r="L1158" s="622">
        <v>85.550294387715581</v>
      </c>
      <c r="M1158" s="622">
        <v>37</v>
      </c>
      <c r="N1158" s="623">
        <v>3165.3608923454763</v>
      </c>
    </row>
    <row r="1159" spans="1:14" ht="14.4" customHeight="1" x14ac:dyDescent="0.3">
      <c r="A1159" s="618" t="s">
        <v>563</v>
      </c>
      <c r="B1159" s="619" t="s">
        <v>565</v>
      </c>
      <c r="C1159" s="620" t="s">
        <v>583</v>
      </c>
      <c r="D1159" s="621" t="s">
        <v>584</v>
      </c>
      <c r="E1159" s="620" t="s">
        <v>566</v>
      </c>
      <c r="F1159" s="621" t="s">
        <v>567</v>
      </c>
      <c r="G1159" s="620" t="s">
        <v>2184</v>
      </c>
      <c r="H1159" s="620" t="s">
        <v>3527</v>
      </c>
      <c r="I1159" s="620" t="s">
        <v>3528</v>
      </c>
      <c r="J1159" s="620" t="s">
        <v>3529</v>
      </c>
      <c r="K1159" s="620" t="s">
        <v>3530</v>
      </c>
      <c r="L1159" s="622">
        <v>143.31884168223701</v>
      </c>
      <c r="M1159" s="622">
        <v>1</v>
      </c>
      <c r="N1159" s="623">
        <v>143.31884168223701</v>
      </c>
    </row>
    <row r="1160" spans="1:14" ht="14.4" customHeight="1" x14ac:dyDescent="0.3">
      <c r="A1160" s="618" t="s">
        <v>563</v>
      </c>
      <c r="B1160" s="619" t="s">
        <v>565</v>
      </c>
      <c r="C1160" s="620" t="s">
        <v>583</v>
      </c>
      <c r="D1160" s="621" t="s">
        <v>584</v>
      </c>
      <c r="E1160" s="620" t="s">
        <v>566</v>
      </c>
      <c r="F1160" s="621" t="s">
        <v>567</v>
      </c>
      <c r="G1160" s="620" t="s">
        <v>2184</v>
      </c>
      <c r="H1160" s="620" t="s">
        <v>3531</v>
      </c>
      <c r="I1160" s="620" t="s">
        <v>3532</v>
      </c>
      <c r="J1160" s="620" t="s">
        <v>3533</v>
      </c>
      <c r="K1160" s="620" t="s">
        <v>3534</v>
      </c>
      <c r="L1160" s="622">
        <v>85.479579914858505</v>
      </c>
      <c r="M1160" s="622">
        <v>1</v>
      </c>
      <c r="N1160" s="623">
        <v>85.479579914858505</v>
      </c>
    </row>
    <row r="1161" spans="1:14" ht="14.4" customHeight="1" x14ac:dyDescent="0.3">
      <c r="A1161" s="618" t="s">
        <v>563</v>
      </c>
      <c r="B1161" s="619" t="s">
        <v>565</v>
      </c>
      <c r="C1161" s="620" t="s">
        <v>583</v>
      </c>
      <c r="D1161" s="621" t="s">
        <v>584</v>
      </c>
      <c r="E1161" s="620" t="s">
        <v>566</v>
      </c>
      <c r="F1161" s="621" t="s">
        <v>567</v>
      </c>
      <c r="G1161" s="620" t="s">
        <v>2184</v>
      </c>
      <c r="H1161" s="620" t="s">
        <v>2276</v>
      </c>
      <c r="I1161" s="620" t="s">
        <v>2277</v>
      </c>
      <c r="J1161" s="620" t="s">
        <v>2278</v>
      </c>
      <c r="K1161" s="620" t="s">
        <v>2279</v>
      </c>
      <c r="L1161" s="622">
        <v>34.399970993979586</v>
      </c>
      <c r="M1161" s="622">
        <v>8</v>
      </c>
      <c r="N1161" s="623">
        <v>275.19976795183669</v>
      </c>
    </row>
    <row r="1162" spans="1:14" ht="14.4" customHeight="1" x14ac:dyDescent="0.3">
      <c r="A1162" s="618" t="s">
        <v>563</v>
      </c>
      <c r="B1162" s="619" t="s">
        <v>565</v>
      </c>
      <c r="C1162" s="620" t="s">
        <v>583</v>
      </c>
      <c r="D1162" s="621" t="s">
        <v>584</v>
      </c>
      <c r="E1162" s="620" t="s">
        <v>566</v>
      </c>
      <c r="F1162" s="621" t="s">
        <v>567</v>
      </c>
      <c r="G1162" s="620" t="s">
        <v>2184</v>
      </c>
      <c r="H1162" s="620" t="s">
        <v>2280</v>
      </c>
      <c r="I1162" s="620" t="s">
        <v>2281</v>
      </c>
      <c r="J1162" s="620" t="s">
        <v>2278</v>
      </c>
      <c r="K1162" s="620" t="s">
        <v>2282</v>
      </c>
      <c r="L1162" s="622">
        <v>99.321170854447089</v>
      </c>
      <c r="M1162" s="622">
        <v>18</v>
      </c>
      <c r="N1162" s="623">
        <v>1787.7810753800477</v>
      </c>
    </row>
    <row r="1163" spans="1:14" ht="14.4" customHeight="1" x14ac:dyDescent="0.3">
      <c r="A1163" s="618" t="s">
        <v>563</v>
      </c>
      <c r="B1163" s="619" t="s">
        <v>565</v>
      </c>
      <c r="C1163" s="620" t="s">
        <v>583</v>
      </c>
      <c r="D1163" s="621" t="s">
        <v>584</v>
      </c>
      <c r="E1163" s="620" t="s">
        <v>566</v>
      </c>
      <c r="F1163" s="621" t="s">
        <v>567</v>
      </c>
      <c r="G1163" s="620" t="s">
        <v>2184</v>
      </c>
      <c r="H1163" s="620" t="s">
        <v>2283</v>
      </c>
      <c r="I1163" s="620" t="s">
        <v>2284</v>
      </c>
      <c r="J1163" s="620" t="s">
        <v>2278</v>
      </c>
      <c r="K1163" s="620" t="s">
        <v>2285</v>
      </c>
      <c r="L1163" s="622">
        <v>155.86939995069599</v>
      </c>
      <c r="M1163" s="622">
        <v>2</v>
      </c>
      <c r="N1163" s="623">
        <v>311.73879990139199</v>
      </c>
    </row>
    <row r="1164" spans="1:14" ht="14.4" customHeight="1" x14ac:dyDescent="0.3">
      <c r="A1164" s="618" t="s">
        <v>563</v>
      </c>
      <c r="B1164" s="619" t="s">
        <v>565</v>
      </c>
      <c r="C1164" s="620" t="s">
        <v>583</v>
      </c>
      <c r="D1164" s="621" t="s">
        <v>584</v>
      </c>
      <c r="E1164" s="620" t="s">
        <v>566</v>
      </c>
      <c r="F1164" s="621" t="s">
        <v>567</v>
      </c>
      <c r="G1164" s="620" t="s">
        <v>2184</v>
      </c>
      <c r="H1164" s="620" t="s">
        <v>2286</v>
      </c>
      <c r="I1164" s="620" t="s">
        <v>2287</v>
      </c>
      <c r="J1164" s="620" t="s">
        <v>2288</v>
      </c>
      <c r="K1164" s="620" t="s">
        <v>2289</v>
      </c>
      <c r="L1164" s="622">
        <v>1452.06</v>
      </c>
      <c r="M1164" s="622">
        <v>1</v>
      </c>
      <c r="N1164" s="623">
        <v>1452.06</v>
      </c>
    </row>
    <row r="1165" spans="1:14" ht="14.4" customHeight="1" x14ac:dyDescent="0.3">
      <c r="A1165" s="618" t="s">
        <v>563</v>
      </c>
      <c r="B1165" s="619" t="s">
        <v>565</v>
      </c>
      <c r="C1165" s="620" t="s">
        <v>583</v>
      </c>
      <c r="D1165" s="621" t="s">
        <v>584</v>
      </c>
      <c r="E1165" s="620" t="s">
        <v>566</v>
      </c>
      <c r="F1165" s="621" t="s">
        <v>567</v>
      </c>
      <c r="G1165" s="620" t="s">
        <v>2184</v>
      </c>
      <c r="H1165" s="620" t="s">
        <v>2290</v>
      </c>
      <c r="I1165" s="620" t="s">
        <v>2291</v>
      </c>
      <c r="J1165" s="620" t="s">
        <v>2288</v>
      </c>
      <c r="K1165" s="620" t="s">
        <v>2292</v>
      </c>
      <c r="L1165" s="622">
        <v>1964</v>
      </c>
      <c r="M1165" s="622">
        <v>2</v>
      </c>
      <c r="N1165" s="623">
        <v>3928</v>
      </c>
    </row>
    <row r="1166" spans="1:14" ht="14.4" customHeight="1" x14ac:dyDescent="0.3">
      <c r="A1166" s="618" t="s">
        <v>563</v>
      </c>
      <c r="B1166" s="619" t="s">
        <v>565</v>
      </c>
      <c r="C1166" s="620" t="s">
        <v>583</v>
      </c>
      <c r="D1166" s="621" t="s">
        <v>584</v>
      </c>
      <c r="E1166" s="620" t="s">
        <v>566</v>
      </c>
      <c r="F1166" s="621" t="s">
        <v>567</v>
      </c>
      <c r="G1166" s="620" t="s">
        <v>2184</v>
      </c>
      <c r="H1166" s="620" t="s">
        <v>2300</v>
      </c>
      <c r="I1166" s="620" t="s">
        <v>2301</v>
      </c>
      <c r="J1166" s="620" t="s">
        <v>2298</v>
      </c>
      <c r="K1166" s="620" t="s">
        <v>2302</v>
      </c>
      <c r="L1166" s="622">
        <v>109.00378021203497</v>
      </c>
      <c r="M1166" s="622">
        <v>61</v>
      </c>
      <c r="N1166" s="623">
        <v>6649.2305929341328</v>
      </c>
    </row>
    <row r="1167" spans="1:14" ht="14.4" customHeight="1" x14ac:dyDescent="0.3">
      <c r="A1167" s="618" t="s">
        <v>563</v>
      </c>
      <c r="B1167" s="619" t="s">
        <v>565</v>
      </c>
      <c r="C1167" s="620" t="s">
        <v>583</v>
      </c>
      <c r="D1167" s="621" t="s">
        <v>584</v>
      </c>
      <c r="E1167" s="620" t="s">
        <v>566</v>
      </c>
      <c r="F1167" s="621" t="s">
        <v>567</v>
      </c>
      <c r="G1167" s="620" t="s">
        <v>2184</v>
      </c>
      <c r="H1167" s="620" t="s">
        <v>2306</v>
      </c>
      <c r="I1167" s="620" t="s">
        <v>2307</v>
      </c>
      <c r="J1167" s="620" t="s">
        <v>2308</v>
      </c>
      <c r="K1167" s="620" t="s">
        <v>2309</v>
      </c>
      <c r="L1167" s="622">
        <v>167.66876621591823</v>
      </c>
      <c r="M1167" s="622">
        <v>46</v>
      </c>
      <c r="N1167" s="623">
        <v>7712.7632459322385</v>
      </c>
    </row>
    <row r="1168" spans="1:14" ht="14.4" customHeight="1" x14ac:dyDescent="0.3">
      <c r="A1168" s="618" t="s">
        <v>563</v>
      </c>
      <c r="B1168" s="619" t="s">
        <v>565</v>
      </c>
      <c r="C1168" s="620" t="s">
        <v>583</v>
      </c>
      <c r="D1168" s="621" t="s">
        <v>584</v>
      </c>
      <c r="E1168" s="620" t="s">
        <v>566</v>
      </c>
      <c r="F1168" s="621" t="s">
        <v>567</v>
      </c>
      <c r="G1168" s="620" t="s">
        <v>2184</v>
      </c>
      <c r="H1168" s="620" t="s">
        <v>3535</v>
      </c>
      <c r="I1168" s="620" t="s">
        <v>3536</v>
      </c>
      <c r="J1168" s="620" t="s">
        <v>2490</v>
      </c>
      <c r="K1168" s="620" t="s">
        <v>3537</v>
      </c>
      <c r="L1168" s="622">
        <v>347.59994149078</v>
      </c>
      <c r="M1168" s="622">
        <v>1</v>
      </c>
      <c r="N1168" s="623">
        <v>347.59994149078</v>
      </c>
    </row>
    <row r="1169" spans="1:14" ht="14.4" customHeight="1" x14ac:dyDescent="0.3">
      <c r="A1169" s="618" t="s">
        <v>563</v>
      </c>
      <c r="B1169" s="619" t="s">
        <v>565</v>
      </c>
      <c r="C1169" s="620" t="s">
        <v>583</v>
      </c>
      <c r="D1169" s="621" t="s">
        <v>584</v>
      </c>
      <c r="E1169" s="620" t="s">
        <v>566</v>
      </c>
      <c r="F1169" s="621" t="s">
        <v>567</v>
      </c>
      <c r="G1169" s="620" t="s">
        <v>2184</v>
      </c>
      <c r="H1169" s="620" t="s">
        <v>2310</v>
      </c>
      <c r="I1169" s="620" t="s">
        <v>2311</v>
      </c>
      <c r="J1169" s="620" t="s">
        <v>2312</v>
      </c>
      <c r="K1169" s="620" t="s">
        <v>2313</v>
      </c>
      <c r="L1169" s="622">
        <v>337.87900000000002</v>
      </c>
      <c r="M1169" s="622">
        <v>4</v>
      </c>
      <c r="N1169" s="623">
        <v>1351.5160000000001</v>
      </c>
    </row>
    <row r="1170" spans="1:14" ht="14.4" customHeight="1" x14ac:dyDescent="0.3">
      <c r="A1170" s="618" t="s">
        <v>563</v>
      </c>
      <c r="B1170" s="619" t="s">
        <v>565</v>
      </c>
      <c r="C1170" s="620" t="s">
        <v>583</v>
      </c>
      <c r="D1170" s="621" t="s">
        <v>584</v>
      </c>
      <c r="E1170" s="620" t="s">
        <v>566</v>
      </c>
      <c r="F1170" s="621" t="s">
        <v>567</v>
      </c>
      <c r="G1170" s="620" t="s">
        <v>2184</v>
      </c>
      <c r="H1170" s="620" t="s">
        <v>2314</v>
      </c>
      <c r="I1170" s="620" t="s">
        <v>2315</v>
      </c>
      <c r="J1170" s="620" t="s">
        <v>2316</v>
      </c>
      <c r="K1170" s="620" t="s">
        <v>2317</v>
      </c>
      <c r="L1170" s="622">
        <v>713.12356249893003</v>
      </c>
      <c r="M1170" s="622">
        <v>1</v>
      </c>
      <c r="N1170" s="623">
        <v>713.12356249893003</v>
      </c>
    </row>
    <row r="1171" spans="1:14" ht="14.4" customHeight="1" x14ac:dyDescent="0.3">
      <c r="A1171" s="618" t="s">
        <v>563</v>
      </c>
      <c r="B1171" s="619" t="s">
        <v>565</v>
      </c>
      <c r="C1171" s="620" t="s">
        <v>583</v>
      </c>
      <c r="D1171" s="621" t="s">
        <v>584</v>
      </c>
      <c r="E1171" s="620" t="s">
        <v>566</v>
      </c>
      <c r="F1171" s="621" t="s">
        <v>567</v>
      </c>
      <c r="G1171" s="620" t="s">
        <v>2184</v>
      </c>
      <c r="H1171" s="620" t="s">
        <v>3538</v>
      </c>
      <c r="I1171" s="620" t="s">
        <v>3538</v>
      </c>
      <c r="J1171" s="620" t="s">
        <v>3539</v>
      </c>
      <c r="K1171" s="620" t="s">
        <v>657</v>
      </c>
      <c r="L1171" s="622">
        <v>153.22999999999999</v>
      </c>
      <c r="M1171" s="622">
        <v>2</v>
      </c>
      <c r="N1171" s="623">
        <v>306.45999999999998</v>
      </c>
    </row>
    <row r="1172" spans="1:14" ht="14.4" customHeight="1" x14ac:dyDescent="0.3">
      <c r="A1172" s="618" t="s">
        <v>563</v>
      </c>
      <c r="B1172" s="619" t="s">
        <v>565</v>
      </c>
      <c r="C1172" s="620" t="s">
        <v>583</v>
      </c>
      <c r="D1172" s="621" t="s">
        <v>584</v>
      </c>
      <c r="E1172" s="620" t="s">
        <v>566</v>
      </c>
      <c r="F1172" s="621" t="s">
        <v>567</v>
      </c>
      <c r="G1172" s="620" t="s">
        <v>2184</v>
      </c>
      <c r="H1172" s="620" t="s">
        <v>2320</v>
      </c>
      <c r="I1172" s="620" t="s">
        <v>2321</v>
      </c>
      <c r="J1172" s="620" t="s">
        <v>2322</v>
      </c>
      <c r="K1172" s="620" t="s">
        <v>930</v>
      </c>
      <c r="L1172" s="622">
        <v>43.150284933360062</v>
      </c>
      <c r="M1172" s="622">
        <v>32</v>
      </c>
      <c r="N1172" s="623">
        <v>1380.809117867522</v>
      </c>
    </row>
    <row r="1173" spans="1:14" ht="14.4" customHeight="1" x14ac:dyDescent="0.3">
      <c r="A1173" s="618" t="s">
        <v>563</v>
      </c>
      <c r="B1173" s="619" t="s">
        <v>565</v>
      </c>
      <c r="C1173" s="620" t="s">
        <v>583</v>
      </c>
      <c r="D1173" s="621" t="s">
        <v>584</v>
      </c>
      <c r="E1173" s="620" t="s">
        <v>566</v>
      </c>
      <c r="F1173" s="621" t="s">
        <v>567</v>
      </c>
      <c r="G1173" s="620" t="s">
        <v>2184</v>
      </c>
      <c r="H1173" s="620" t="s">
        <v>2323</v>
      </c>
      <c r="I1173" s="620" t="s">
        <v>2324</v>
      </c>
      <c r="J1173" s="620" t="s">
        <v>2325</v>
      </c>
      <c r="K1173" s="620" t="s">
        <v>2326</v>
      </c>
      <c r="L1173" s="622">
        <v>47.194999999999993</v>
      </c>
      <c r="M1173" s="622">
        <v>6</v>
      </c>
      <c r="N1173" s="623">
        <v>283.16999999999996</v>
      </c>
    </row>
    <row r="1174" spans="1:14" ht="14.4" customHeight="1" x14ac:dyDescent="0.3">
      <c r="A1174" s="618" t="s">
        <v>563</v>
      </c>
      <c r="B1174" s="619" t="s">
        <v>565</v>
      </c>
      <c r="C1174" s="620" t="s">
        <v>583</v>
      </c>
      <c r="D1174" s="621" t="s">
        <v>584</v>
      </c>
      <c r="E1174" s="620" t="s">
        <v>566</v>
      </c>
      <c r="F1174" s="621" t="s">
        <v>567</v>
      </c>
      <c r="G1174" s="620" t="s">
        <v>2184</v>
      </c>
      <c r="H1174" s="620" t="s">
        <v>2327</v>
      </c>
      <c r="I1174" s="620" t="s">
        <v>2328</v>
      </c>
      <c r="J1174" s="620" t="s">
        <v>2329</v>
      </c>
      <c r="K1174" s="620" t="s">
        <v>2302</v>
      </c>
      <c r="L1174" s="622">
        <v>101.09264364633114</v>
      </c>
      <c r="M1174" s="622">
        <v>13</v>
      </c>
      <c r="N1174" s="623">
        <v>1314.2043674023048</v>
      </c>
    </row>
    <row r="1175" spans="1:14" ht="14.4" customHeight="1" x14ac:dyDescent="0.3">
      <c r="A1175" s="618" t="s">
        <v>563</v>
      </c>
      <c r="B1175" s="619" t="s">
        <v>565</v>
      </c>
      <c r="C1175" s="620" t="s">
        <v>583</v>
      </c>
      <c r="D1175" s="621" t="s">
        <v>584</v>
      </c>
      <c r="E1175" s="620" t="s">
        <v>566</v>
      </c>
      <c r="F1175" s="621" t="s">
        <v>567</v>
      </c>
      <c r="G1175" s="620" t="s">
        <v>2184</v>
      </c>
      <c r="H1175" s="620" t="s">
        <v>2330</v>
      </c>
      <c r="I1175" s="620" t="s">
        <v>2331</v>
      </c>
      <c r="J1175" s="620" t="s">
        <v>2332</v>
      </c>
      <c r="K1175" s="620" t="s">
        <v>2333</v>
      </c>
      <c r="L1175" s="622">
        <v>155.18666666666667</v>
      </c>
      <c r="M1175" s="622">
        <v>12</v>
      </c>
      <c r="N1175" s="623">
        <v>1862.24</v>
      </c>
    </row>
    <row r="1176" spans="1:14" ht="14.4" customHeight="1" x14ac:dyDescent="0.3">
      <c r="A1176" s="618" t="s">
        <v>563</v>
      </c>
      <c r="B1176" s="619" t="s">
        <v>565</v>
      </c>
      <c r="C1176" s="620" t="s">
        <v>583</v>
      </c>
      <c r="D1176" s="621" t="s">
        <v>584</v>
      </c>
      <c r="E1176" s="620" t="s">
        <v>566</v>
      </c>
      <c r="F1176" s="621" t="s">
        <v>567</v>
      </c>
      <c r="G1176" s="620" t="s">
        <v>2184</v>
      </c>
      <c r="H1176" s="620" t="s">
        <v>3540</v>
      </c>
      <c r="I1176" s="620" t="s">
        <v>3541</v>
      </c>
      <c r="J1176" s="620" t="s">
        <v>2431</v>
      </c>
      <c r="K1176" s="620" t="s">
        <v>3542</v>
      </c>
      <c r="L1176" s="622">
        <v>144.79</v>
      </c>
      <c r="M1176" s="622">
        <v>4</v>
      </c>
      <c r="N1176" s="623">
        <v>579.16</v>
      </c>
    </row>
    <row r="1177" spans="1:14" ht="14.4" customHeight="1" x14ac:dyDescent="0.3">
      <c r="A1177" s="618" t="s">
        <v>563</v>
      </c>
      <c r="B1177" s="619" t="s">
        <v>565</v>
      </c>
      <c r="C1177" s="620" t="s">
        <v>583</v>
      </c>
      <c r="D1177" s="621" t="s">
        <v>584</v>
      </c>
      <c r="E1177" s="620" t="s">
        <v>566</v>
      </c>
      <c r="F1177" s="621" t="s">
        <v>567</v>
      </c>
      <c r="G1177" s="620" t="s">
        <v>2184</v>
      </c>
      <c r="H1177" s="620" t="s">
        <v>3543</v>
      </c>
      <c r="I1177" s="620" t="s">
        <v>3544</v>
      </c>
      <c r="J1177" s="620" t="s">
        <v>2322</v>
      </c>
      <c r="K1177" s="620" t="s">
        <v>1227</v>
      </c>
      <c r="L1177" s="622">
        <v>88.061905455490916</v>
      </c>
      <c r="M1177" s="622">
        <v>5</v>
      </c>
      <c r="N1177" s="623">
        <v>440.30952727745461</v>
      </c>
    </row>
    <row r="1178" spans="1:14" ht="14.4" customHeight="1" x14ac:dyDescent="0.3">
      <c r="A1178" s="618" t="s">
        <v>563</v>
      </c>
      <c r="B1178" s="619" t="s">
        <v>565</v>
      </c>
      <c r="C1178" s="620" t="s">
        <v>583</v>
      </c>
      <c r="D1178" s="621" t="s">
        <v>584</v>
      </c>
      <c r="E1178" s="620" t="s">
        <v>566</v>
      </c>
      <c r="F1178" s="621" t="s">
        <v>567</v>
      </c>
      <c r="G1178" s="620" t="s">
        <v>2184</v>
      </c>
      <c r="H1178" s="620" t="s">
        <v>2337</v>
      </c>
      <c r="I1178" s="620" t="s">
        <v>2338</v>
      </c>
      <c r="J1178" s="620" t="s">
        <v>2339</v>
      </c>
      <c r="K1178" s="620" t="s">
        <v>2340</v>
      </c>
      <c r="L1178" s="622">
        <v>102.63997447402019</v>
      </c>
      <c r="M1178" s="622">
        <v>20</v>
      </c>
      <c r="N1178" s="623">
        <v>2052.7994894804037</v>
      </c>
    </row>
    <row r="1179" spans="1:14" ht="14.4" customHeight="1" x14ac:dyDescent="0.3">
      <c r="A1179" s="618" t="s">
        <v>563</v>
      </c>
      <c r="B1179" s="619" t="s">
        <v>565</v>
      </c>
      <c r="C1179" s="620" t="s">
        <v>583</v>
      </c>
      <c r="D1179" s="621" t="s">
        <v>584</v>
      </c>
      <c r="E1179" s="620" t="s">
        <v>566</v>
      </c>
      <c r="F1179" s="621" t="s">
        <v>567</v>
      </c>
      <c r="G1179" s="620" t="s">
        <v>2184</v>
      </c>
      <c r="H1179" s="620" t="s">
        <v>2341</v>
      </c>
      <c r="I1179" s="620" t="s">
        <v>2342</v>
      </c>
      <c r="J1179" s="620" t="s">
        <v>2343</v>
      </c>
      <c r="K1179" s="620" t="s">
        <v>657</v>
      </c>
      <c r="L1179" s="622">
        <v>97.069783278563094</v>
      </c>
      <c r="M1179" s="622">
        <v>1</v>
      </c>
      <c r="N1179" s="623">
        <v>97.069783278563094</v>
      </c>
    </row>
    <row r="1180" spans="1:14" ht="14.4" customHeight="1" x14ac:dyDescent="0.3">
      <c r="A1180" s="618" t="s">
        <v>563</v>
      </c>
      <c r="B1180" s="619" t="s">
        <v>565</v>
      </c>
      <c r="C1180" s="620" t="s">
        <v>583</v>
      </c>
      <c r="D1180" s="621" t="s">
        <v>584</v>
      </c>
      <c r="E1180" s="620" t="s">
        <v>566</v>
      </c>
      <c r="F1180" s="621" t="s">
        <v>567</v>
      </c>
      <c r="G1180" s="620" t="s">
        <v>2184</v>
      </c>
      <c r="H1180" s="620" t="s">
        <v>2344</v>
      </c>
      <c r="I1180" s="620" t="s">
        <v>2345</v>
      </c>
      <c r="J1180" s="620" t="s">
        <v>2346</v>
      </c>
      <c r="K1180" s="620" t="s">
        <v>675</v>
      </c>
      <c r="L1180" s="622">
        <v>102.7219774437651</v>
      </c>
      <c r="M1180" s="622">
        <v>10</v>
      </c>
      <c r="N1180" s="623">
        <v>1027.219774437651</v>
      </c>
    </row>
    <row r="1181" spans="1:14" ht="14.4" customHeight="1" x14ac:dyDescent="0.3">
      <c r="A1181" s="618" t="s">
        <v>563</v>
      </c>
      <c r="B1181" s="619" t="s">
        <v>565</v>
      </c>
      <c r="C1181" s="620" t="s">
        <v>583</v>
      </c>
      <c r="D1181" s="621" t="s">
        <v>584</v>
      </c>
      <c r="E1181" s="620" t="s">
        <v>566</v>
      </c>
      <c r="F1181" s="621" t="s">
        <v>567</v>
      </c>
      <c r="G1181" s="620" t="s">
        <v>2184</v>
      </c>
      <c r="H1181" s="620" t="s">
        <v>2347</v>
      </c>
      <c r="I1181" s="620" t="s">
        <v>2348</v>
      </c>
      <c r="J1181" s="620" t="s">
        <v>2349</v>
      </c>
      <c r="K1181" s="620" t="s">
        <v>2350</v>
      </c>
      <c r="L1181" s="622">
        <v>71.810077322092695</v>
      </c>
      <c r="M1181" s="622">
        <v>4</v>
      </c>
      <c r="N1181" s="623">
        <v>287.24030928837078</v>
      </c>
    </row>
    <row r="1182" spans="1:14" ht="14.4" customHeight="1" x14ac:dyDescent="0.3">
      <c r="A1182" s="618" t="s">
        <v>563</v>
      </c>
      <c r="B1182" s="619" t="s">
        <v>565</v>
      </c>
      <c r="C1182" s="620" t="s">
        <v>583</v>
      </c>
      <c r="D1182" s="621" t="s">
        <v>584</v>
      </c>
      <c r="E1182" s="620" t="s">
        <v>566</v>
      </c>
      <c r="F1182" s="621" t="s">
        <v>567</v>
      </c>
      <c r="G1182" s="620" t="s">
        <v>2184</v>
      </c>
      <c r="H1182" s="620" t="s">
        <v>2351</v>
      </c>
      <c r="I1182" s="620" t="s">
        <v>2352</v>
      </c>
      <c r="J1182" s="620" t="s">
        <v>2353</v>
      </c>
      <c r="K1182" s="620" t="s">
        <v>2354</v>
      </c>
      <c r="L1182" s="622">
        <v>115.25429801922671</v>
      </c>
      <c r="M1182" s="622">
        <v>7</v>
      </c>
      <c r="N1182" s="623">
        <v>806.78008613458701</v>
      </c>
    </row>
    <row r="1183" spans="1:14" ht="14.4" customHeight="1" x14ac:dyDescent="0.3">
      <c r="A1183" s="618" t="s">
        <v>563</v>
      </c>
      <c r="B1183" s="619" t="s">
        <v>565</v>
      </c>
      <c r="C1183" s="620" t="s">
        <v>583</v>
      </c>
      <c r="D1183" s="621" t="s">
        <v>584</v>
      </c>
      <c r="E1183" s="620" t="s">
        <v>566</v>
      </c>
      <c r="F1183" s="621" t="s">
        <v>567</v>
      </c>
      <c r="G1183" s="620" t="s">
        <v>2184</v>
      </c>
      <c r="H1183" s="620" t="s">
        <v>3545</v>
      </c>
      <c r="I1183" s="620" t="s">
        <v>3546</v>
      </c>
      <c r="J1183" s="620" t="s">
        <v>3547</v>
      </c>
      <c r="K1183" s="620" t="s">
        <v>657</v>
      </c>
      <c r="L1183" s="622">
        <v>82.15</v>
      </c>
      <c r="M1183" s="622">
        <v>3</v>
      </c>
      <c r="N1183" s="623">
        <v>246.45000000000002</v>
      </c>
    </row>
    <row r="1184" spans="1:14" ht="14.4" customHeight="1" x14ac:dyDescent="0.3">
      <c r="A1184" s="618" t="s">
        <v>563</v>
      </c>
      <c r="B1184" s="619" t="s">
        <v>565</v>
      </c>
      <c r="C1184" s="620" t="s">
        <v>583</v>
      </c>
      <c r="D1184" s="621" t="s">
        <v>584</v>
      </c>
      <c r="E1184" s="620" t="s">
        <v>566</v>
      </c>
      <c r="F1184" s="621" t="s">
        <v>567</v>
      </c>
      <c r="G1184" s="620" t="s">
        <v>2184</v>
      </c>
      <c r="H1184" s="620" t="s">
        <v>3548</v>
      </c>
      <c r="I1184" s="620" t="s">
        <v>3549</v>
      </c>
      <c r="J1184" s="620" t="s">
        <v>3488</v>
      </c>
      <c r="K1184" s="620" t="s">
        <v>3550</v>
      </c>
      <c r="L1184" s="622">
        <v>135.47</v>
      </c>
      <c r="M1184" s="622">
        <v>1</v>
      </c>
      <c r="N1184" s="623">
        <v>135.47</v>
      </c>
    </row>
    <row r="1185" spans="1:14" ht="14.4" customHeight="1" x14ac:dyDescent="0.3">
      <c r="A1185" s="618" t="s">
        <v>563</v>
      </c>
      <c r="B1185" s="619" t="s">
        <v>565</v>
      </c>
      <c r="C1185" s="620" t="s">
        <v>583</v>
      </c>
      <c r="D1185" s="621" t="s">
        <v>584</v>
      </c>
      <c r="E1185" s="620" t="s">
        <v>566</v>
      </c>
      <c r="F1185" s="621" t="s">
        <v>567</v>
      </c>
      <c r="G1185" s="620" t="s">
        <v>2184</v>
      </c>
      <c r="H1185" s="620" t="s">
        <v>3551</v>
      </c>
      <c r="I1185" s="620" t="s">
        <v>3552</v>
      </c>
      <c r="J1185" s="620" t="s">
        <v>3553</v>
      </c>
      <c r="K1185" s="620" t="s">
        <v>668</v>
      </c>
      <c r="L1185" s="622">
        <v>269.286060520327</v>
      </c>
      <c r="M1185" s="622">
        <v>5</v>
      </c>
      <c r="N1185" s="623">
        <v>1346.430302601635</v>
      </c>
    </row>
    <row r="1186" spans="1:14" ht="14.4" customHeight="1" x14ac:dyDescent="0.3">
      <c r="A1186" s="618" t="s">
        <v>563</v>
      </c>
      <c r="B1186" s="619" t="s">
        <v>565</v>
      </c>
      <c r="C1186" s="620" t="s">
        <v>583</v>
      </c>
      <c r="D1186" s="621" t="s">
        <v>584</v>
      </c>
      <c r="E1186" s="620" t="s">
        <v>566</v>
      </c>
      <c r="F1186" s="621" t="s">
        <v>567</v>
      </c>
      <c r="G1186" s="620" t="s">
        <v>2184</v>
      </c>
      <c r="H1186" s="620" t="s">
        <v>2355</v>
      </c>
      <c r="I1186" s="620" t="s">
        <v>2356</v>
      </c>
      <c r="J1186" s="620" t="s">
        <v>2357</v>
      </c>
      <c r="K1186" s="620" t="s">
        <v>2358</v>
      </c>
      <c r="L1186" s="622">
        <v>256.79427411317801</v>
      </c>
      <c r="M1186" s="622">
        <v>4</v>
      </c>
      <c r="N1186" s="623">
        <v>1027.177096452712</v>
      </c>
    </row>
    <row r="1187" spans="1:14" ht="14.4" customHeight="1" x14ac:dyDescent="0.3">
      <c r="A1187" s="618" t="s">
        <v>563</v>
      </c>
      <c r="B1187" s="619" t="s">
        <v>565</v>
      </c>
      <c r="C1187" s="620" t="s">
        <v>583</v>
      </c>
      <c r="D1187" s="621" t="s">
        <v>584</v>
      </c>
      <c r="E1187" s="620" t="s">
        <v>566</v>
      </c>
      <c r="F1187" s="621" t="s">
        <v>567</v>
      </c>
      <c r="G1187" s="620" t="s">
        <v>2184</v>
      </c>
      <c r="H1187" s="620" t="s">
        <v>2359</v>
      </c>
      <c r="I1187" s="620" t="s">
        <v>2360</v>
      </c>
      <c r="J1187" s="620" t="s">
        <v>2361</v>
      </c>
      <c r="K1187" s="620" t="s">
        <v>2362</v>
      </c>
      <c r="L1187" s="622">
        <v>38.04190868233384</v>
      </c>
      <c r="M1187" s="622">
        <v>31</v>
      </c>
      <c r="N1187" s="623">
        <v>1179.2991691523491</v>
      </c>
    </row>
    <row r="1188" spans="1:14" ht="14.4" customHeight="1" x14ac:dyDescent="0.3">
      <c r="A1188" s="618" t="s">
        <v>563</v>
      </c>
      <c r="B1188" s="619" t="s">
        <v>565</v>
      </c>
      <c r="C1188" s="620" t="s">
        <v>583</v>
      </c>
      <c r="D1188" s="621" t="s">
        <v>584</v>
      </c>
      <c r="E1188" s="620" t="s">
        <v>566</v>
      </c>
      <c r="F1188" s="621" t="s">
        <v>567</v>
      </c>
      <c r="G1188" s="620" t="s">
        <v>2184</v>
      </c>
      <c r="H1188" s="620" t="s">
        <v>2363</v>
      </c>
      <c r="I1188" s="620" t="s">
        <v>2364</v>
      </c>
      <c r="J1188" s="620" t="s">
        <v>2365</v>
      </c>
      <c r="K1188" s="620" t="s">
        <v>2366</v>
      </c>
      <c r="L1188" s="622">
        <v>31.406860262114364</v>
      </c>
      <c r="M1188" s="622">
        <v>16</v>
      </c>
      <c r="N1188" s="623">
        <v>502.50976419382982</v>
      </c>
    </row>
    <row r="1189" spans="1:14" ht="14.4" customHeight="1" x14ac:dyDescent="0.3">
      <c r="A1189" s="618" t="s">
        <v>563</v>
      </c>
      <c r="B1189" s="619" t="s">
        <v>565</v>
      </c>
      <c r="C1189" s="620" t="s">
        <v>583</v>
      </c>
      <c r="D1189" s="621" t="s">
        <v>584</v>
      </c>
      <c r="E1189" s="620" t="s">
        <v>566</v>
      </c>
      <c r="F1189" s="621" t="s">
        <v>567</v>
      </c>
      <c r="G1189" s="620" t="s">
        <v>2184</v>
      </c>
      <c r="H1189" s="620" t="s">
        <v>2367</v>
      </c>
      <c r="I1189" s="620" t="s">
        <v>2368</v>
      </c>
      <c r="J1189" s="620" t="s">
        <v>2369</v>
      </c>
      <c r="K1189" s="620" t="s">
        <v>2370</v>
      </c>
      <c r="L1189" s="622">
        <v>152.23000296456701</v>
      </c>
      <c r="M1189" s="622">
        <v>2</v>
      </c>
      <c r="N1189" s="623">
        <v>304.46000592913401</v>
      </c>
    </row>
    <row r="1190" spans="1:14" ht="14.4" customHeight="1" x14ac:dyDescent="0.3">
      <c r="A1190" s="618" t="s">
        <v>563</v>
      </c>
      <c r="B1190" s="619" t="s">
        <v>565</v>
      </c>
      <c r="C1190" s="620" t="s">
        <v>583</v>
      </c>
      <c r="D1190" s="621" t="s">
        <v>584</v>
      </c>
      <c r="E1190" s="620" t="s">
        <v>566</v>
      </c>
      <c r="F1190" s="621" t="s">
        <v>567</v>
      </c>
      <c r="G1190" s="620" t="s">
        <v>2184</v>
      </c>
      <c r="H1190" s="620" t="s">
        <v>2371</v>
      </c>
      <c r="I1190" s="620" t="s">
        <v>2372</v>
      </c>
      <c r="J1190" s="620" t="s">
        <v>2369</v>
      </c>
      <c r="K1190" s="620" t="s">
        <v>1928</v>
      </c>
      <c r="L1190" s="622">
        <v>42.891761524352439</v>
      </c>
      <c r="M1190" s="622">
        <v>17</v>
      </c>
      <c r="N1190" s="623">
        <v>729.15994591399146</v>
      </c>
    </row>
    <row r="1191" spans="1:14" ht="14.4" customHeight="1" x14ac:dyDescent="0.3">
      <c r="A1191" s="618" t="s">
        <v>563</v>
      </c>
      <c r="B1191" s="619" t="s">
        <v>565</v>
      </c>
      <c r="C1191" s="620" t="s">
        <v>583</v>
      </c>
      <c r="D1191" s="621" t="s">
        <v>584</v>
      </c>
      <c r="E1191" s="620" t="s">
        <v>566</v>
      </c>
      <c r="F1191" s="621" t="s">
        <v>567</v>
      </c>
      <c r="G1191" s="620" t="s">
        <v>2184</v>
      </c>
      <c r="H1191" s="620" t="s">
        <v>3554</v>
      </c>
      <c r="I1191" s="620" t="s">
        <v>3555</v>
      </c>
      <c r="J1191" s="620" t="s">
        <v>3556</v>
      </c>
      <c r="K1191" s="620" t="s">
        <v>3557</v>
      </c>
      <c r="L1191" s="622">
        <v>230.24049582616951</v>
      </c>
      <c r="M1191" s="622">
        <v>2</v>
      </c>
      <c r="N1191" s="623">
        <v>460.48099165233901</v>
      </c>
    </row>
    <row r="1192" spans="1:14" ht="14.4" customHeight="1" x14ac:dyDescent="0.3">
      <c r="A1192" s="618" t="s">
        <v>563</v>
      </c>
      <c r="B1192" s="619" t="s">
        <v>565</v>
      </c>
      <c r="C1192" s="620" t="s">
        <v>583</v>
      </c>
      <c r="D1192" s="621" t="s">
        <v>584</v>
      </c>
      <c r="E1192" s="620" t="s">
        <v>566</v>
      </c>
      <c r="F1192" s="621" t="s">
        <v>567</v>
      </c>
      <c r="G1192" s="620" t="s">
        <v>2184</v>
      </c>
      <c r="H1192" s="620" t="s">
        <v>2377</v>
      </c>
      <c r="I1192" s="620" t="s">
        <v>2378</v>
      </c>
      <c r="J1192" s="620" t="s">
        <v>2375</v>
      </c>
      <c r="K1192" s="620" t="s">
        <v>687</v>
      </c>
      <c r="L1192" s="622">
        <v>64.595025351653717</v>
      </c>
      <c r="M1192" s="622">
        <v>8</v>
      </c>
      <c r="N1192" s="623">
        <v>516.76020281322974</v>
      </c>
    </row>
    <row r="1193" spans="1:14" ht="14.4" customHeight="1" x14ac:dyDescent="0.3">
      <c r="A1193" s="618" t="s">
        <v>563</v>
      </c>
      <c r="B1193" s="619" t="s">
        <v>565</v>
      </c>
      <c r="C1193" s="620" t="s">
        <v>583</v>
      </c>
      <c r="D1193" s="621" t="s">
        <v>584</v>
      </c>
      <c r="E1193" s="620" t="s">
        <v>566</v>
      </c>
      <c r="F1193" s="621" t="s">
        <v>567</v>
      </c>
      <c r="G1193" s="620" t="s">
        <v>2184</v>
      </c>
      <c r="H1193" s="620" t="s">
        <v>3558</v>
      </c>
      <c r="I1193" s="620" t="s">
        <v>3559</v>
      </c>
      <c r="J1193" s="620" t="s">
        <v>3560</v>
      </c>
      <c r="K1193" s="620" t="s">
        <v>3561</v>
      </c>
      <c r="L1193" s="622">
        <v>26.085000999763352</v>
      </c>
      <c r="M1193" s="622">
        <v>2</v>
      </c>
      <c r="N1193" s="623">
        <v>52.170001999526704</v>
      </c>
    </row>
    <row r="1194" spans="1:14" ht="14.4" customHeight="1" x14ac:dyDescent="0.3">
      <c r="A1194" s="618" t="s">
        <v>563</v>
      </c>
      <c r="B1194" s="619" t="s">
        <v>565</v>
      </c>
      <c r="C1194" s="620" t="s">
        <v>583</v>
      </c>
      <c r="D1194" s="621" t="s">
        <v>584</v>
      </c>
      <c r="E1194" s="620" t="s">
        <v>566</v>
      </c>
      <c r="F1194" s="621" t="s">
        <v>567</v>
      </c>
      <c r="G1194" s="620" t="s">
        <v>2184</v>
      </c>
      <c r="H1194" s="620" t="s">
        <v>2379</v>
      </c>
      <c r="I1194" s="620" t="s">
        <v>2380</v>
      </c>
      <c r="J1194" s="620" t="s">
        <v>2381</v>
      </c>
      <c r="K1194" s="620" t="s">
        <v>2382</v>
      </c>
      <c r="L1194" s="622">
        <v>284.78308711614756</v>
      </c>
      <c r="M1194" s="622">
        <v>7</v>
      </c>
      <c r="N1194" s="623">
        <v>1993.4816098130329</v>
      </c>
    </row>
    <row r="1195" spans="1:14" ht="14.4" customHeight="1" x14ac:dyDescent="0.3">
      <c r="A1195" s="618" t="s">
        <v>563</v>
      </c>
      <c r="B1195" s="619" t="s">
        <v>565</v>
      </c>
      <c r="C1195" s="620" t="s">
        <v>583</v>
      </c>
      <c r="D1195" s="621" t="s">
        <v>584</v>
      </c>
      <c r="E1195" s="620" t="s">
        <v>566</v>
      </c>
      <c r="F1195" s="621" t="s">
        <v>567</v>
      </c>
      <c r="G1195" s="620" t="s">
        <v>2184</v>
      </c>
      <c r="H1195" s="620" t="s">
        <v>2386</v>
      </c>
      <c r="I1195" s="620" t="s">
        <v>2387</v>
      </c>
      <c r="J1195" s="620" t="s">
        <v>2388</v>
      </c>
      <c r="K1195" s="620" t="s">
        <v>2389</v>
      </c>
      <c r="L1195" s="622">
        <v>74.243977786302054</v>
      </c>
      <c r="M1195" s="622">
        <v>10</v>
      </c>
      <c r="N1195" s="623">
        <v>742.43977786302048</v>
      </c>
    </row>
    <row r="1196" spans="1:14" ht="14.4" customHeight="1" x14ac:dyDescent="0.3">
      <c r="A1196" s="618" t="s">
        <v>563</v>
      </c>
      <c r="B1196" s="619" t="s">
        <v>565</v>
      </c>
      <c r="C1196" s="620" t="s">
        <v>583</v>
      </c>
      <c r="D1196" s="621" t="s">
        <v>584</v>
      </c>
      <c r="E1196" s="620" t="s">
        <v>566</v>
      </c>
      <c r="F1196" s="621" t="s">
        <v>567</v>
      </c>
      <c r="G1196" s="620" t="s">
        <v>2184</v>
      </c>
      <c r="H1196" s="620" t="s">
        <v>3562</v>
      </c>
      <c r="I1196" s="620" t="s">
        <v>3562</v>
      </c>
      <c r="J1196" s="620" t="s">
        <v>3563</v>
      </c>
      <c r="K1196" s="620" t="s">
        <v>3564</v>
      </c>
      <c r="L1196" s="622">
        <v>300.3125</v>
      </c>
      <c r="M1196" s="622">
        <v>4</v>
      </c>
      <c r="N1196" s="623">
        <v>1201.25</v>
      </c>
    </row>
    <row r="1197" spans="1:14" ht="14.4" customHeight="1" x14ac:dyDescent="0.3">
      <c r="A1197" s="618" t="s">
        <v>563</v>
      </c>
      <c r="B1197" s="619" t="s">
        <v>565</v>
      </c>
      <c r="C1197" s="620" t="s">
        <v>583</v>
      </c>
      <c r="D1197" s="621" t="s">
        <v>584</v>
      </c>
      <c r="E1197" s="620" t="s">
        <v>566</v>
      </c>
      <c r="F1197" s="621" t="s">
        <v>567</v>
      </c>
      <c r="G1197" s="620" t="s">
        <v>2184</v>
      </c>
      <c r="H1197" s="620" t="s">
        <v>2390</v>
      </c>
      <c r="I1197" s="620" t="s">
        <v>2391</v>
      </c>
      <c r="J1197" s="620" t="s">
        <v>979</v>
      </c>
      <c r="K1197" s="620" t="s">
        <v>2392</v>
      </c>
      <c r="L1197" s="622">
        <v>71.965000000000003</v>
      </c>
      <c r="M1197" s="622">
        <v>4</v>
      </c>
      <c r="N1197" s="623">
        <v>287.86</v>
      </c>
    </row>
    <row r="1198" spans="1:14" ht="14.4" customHeight="1" x14ac:dyDescent="0.3">
      <c r="A1198" s="618" t="s">
        <v>563</v>
      </c>
      <c r="B1198" s="619" t="s">
        <v>565</v>
      </c>
      <c r="C1198" s="620" t="s">
        <v>583</v>
      </c>
      <c r="D1198" s="621" t="s">
        <v>584</v>
      </c>
      <c r="E1198" s="620" t="s">
        <v>566</v>
      </c>
      <c r="F1198" s="621" t="s">
        <v>567</v>
      </c>
      <c r="G1198" s="620" t="s">
        <v>2184</v>
      </c>
      <c r="H1198" s="620" t="s">
        <v>2393</v>
      </c>
      <c r="I1198" s="620" t="s">
        <v>2394</v>
      </c>
      <c r="J1198" s="620" t="s">
        <v>2395</v>
      </c>
      <c r="K1198" s="620" t="s">
        <v>2396</v>
      </c>
      <c r="L1198" s="622">
        <v>102.90582234278882</v>
      </c>
      <c r="M1198" s="622">
        <v>12</v>
      </c>
      <c r="N1198" s="623">
        <v>1234.8698681134658</v>
      </c>
    </row>
    <row r="1199" spans="1:14" ht="14.4" customHeight="1" x14ac:dyDescent="0.3">
      <c r="A1199" s="618" t="s">
        <v>563</v>
      </c>
      <c r="B1199" s="619" t="s">
        <v>565</v>
      </c>
      <c r="C1199" s="620" t="s">
        <v>583</v>
      </c>
      <c r="D1199" s="621" t="s">
        <v>584</v>
      </c>
      <c r="E1199" s="620" t="s">
        <v>566</v>
      </c>
      <c r="F1199" s="621" t="s">
        <v>567</v>
      </c>
      <c r="G1199" s="620" t="s">
        <v>2184</v>
      </c>
      <c r="H1199" s="620" t="s">
        <v>2397</v>
      </c>
      <c r="I1199" s="620" t="s">
        <v>2398</v>
      </c>
      <c r="J1199" s="620" t="s">
        <v>2399</v>
      </c>
      <c r="K1199" s="620" t="s">
        <v>2400</v>
      </c>
      <c r="L1199" s="622">
        <v>125.77997848321753</v>
      </c>
      <c r="M1199" s="622">
        <v>11</v>
      </c>
      <c r="N1199" s="623">
        <v>1383.5797633153929</v>
      </c>
    </row>
    <row r="1200" spans="1:14" ht="14.4" customHeight="1" x14ac:dyDescent="0.3">
      <c r="A1200" s="618" t="s">
        <v>563</v>
      </c>
      <c r="B1200" s="619" t="s">
        <v>565</v>
      </c>
      <c r="C1200" s="620" t="s">
        <v>583</v>
      </c>
      <c r="D1200" s="621" t="s">
        <v>584</v>
      </c>
      <c r="E1200" s="620" t="s">
        <v>566</v>
      </c>
      <c r="F1200" s="621" t="s">
        <v>567</v>
      </c>
      <c r="G1200" s="620" t="s">
        <v>2184</v>
      </c>
      <c r="H1200" s="620" t="s">
        <v>3565</v>
      </c>
      <c r="I1200" s="620" t="s">
        <v>3566</v>
      </c>
      <c r="J1200" s="620" t="s">
        <v>3567</v>
      </c>
      <c r="K1200" s="620" t="s">
        <v>2449</v>
      </c>
      <c r="L1200" s="622">
        <v>1512.35082791839</v>
      </c>
      <c r="M1200" s="622">
        <v>1</v>
      </c>
      <c r="N1200" s="623">
        <v>1512.35082791839</v>
      </c>
    </row>
    <row r="1201" spans="1:14" ht="14.4" customHeight="1" x14ac:dyDescent="0.3">
      <c r="A1201" s="618" t="s">
        <v>563</v>
      </c>
      <c r="B1201" s="619" t="s">
        <v>565</v>
      </c>
      <c r="C1201" s="620" t="s">
        <v>583</v>
      </c>
      <c r="D1201" s="621" t="s">
        <v>584</v>
      </c>
      <c r="E1201" s="620" t="s">
        <v>566</v>
      </c>
      <c r="F1201" s="621" t="s">
        <v>567</v>
      </c>
      <c r="G1201" s="620" t="s">
        <v>2184</v>
      </c>
      <c r="H1201" s="620" t="s">
        <v>2405</v>
      </c>
      <c r="I1201" s="620" t="s">
        <v>2406</v>
      </c>
      <c r="J1201" s="620" t="s">
        <v>2407</v>
      </c>
      <c r="K1201" s="620" t="s">
        <v>2408</v>
      </c>
      <c r="L1201" s="622">
        <v>249.62836023905402</v>
      </c>
      <c r="M1201" s="622">
        <v>2</v>
      </c>
      <c r="N1201" s="623">
        <v>499.25672047810804</v>
      </c>
    </row>
    <row r="1202" spans="1:14" ht="14.4" customHeight="1" x14ac:dyDescent="0.3">
      <c r="A1202" s="618" t="s">
        <v>563</v>
      </c>
      <c r="B1202" s="619" t="s">
        <v>565</v>
      </c>
      <c r="C1202" s="620" t="s">
        <v>583</v>
      </c>
      <c r="D1202" s="621" t="s">
        <v>584</v>
      </c>
      <c r="E1202" s="620" t="s">
        <v>566</v>
      </c>
      <c r="F1202" s="621" t="s">
        <v>567</v>
      </c>
      <c r="G1202" s="620" t="s">
        <v>2184</v>
      </c>
      <c r="H1202" s="620" t="s">
        <v>2409</v>
      </c>
      <c r="I1202" s="620" t="s">
        <v>2410</v>
      </c>
      <c r="J1202" s="620" t="s">
        <v>2411</v>
      </c>
      <c r="K1202" s="620" t="s">
        <v>2412</v>
      </c>
      <c r="L1202" s="622">
        <v>52.810042581388473</v>
      </c>
      <c r="M1202" s="622">
        <v>3</v>
      </c>
      <c r="N1202" s="623">
        <v>158.43012774416542</v>
      </c>
    </row>
    <row r="1203" spans="1:14" ht="14.4" customHeight="1" x14ac:dyDescent="0.3">
      <c r="A1203" s="618" t="s">
        <v>563</v>
      </c>
      <c r="B1203" s="619" t="s">
        <v>565</v>
      </c>
      <c r="C1203" s="620" t="s">
        <v>583</v>
      </c>
      <c r="D1203" s="621" t="s">
        <v>584</v>
      </c>
      <c r="E1203" s="620" t="s">
        <v>566</v>
      </c>
      <c r="F1203" s="621" t="s">
        <v>567</v>
      </c>
      <c r="G1203" s="620" t="s">
        <v>2184</v>
      </c>
      <c r="H1203" s="620" t="s">
        <v>2413</v>
      </c>
      <c r="I1203" s="620" t="s">
        <v>2414</v>
      </c>
      <c r="J1203" s="620" t="s">
        <v>2415</v>
      </c>
      <c r="K1203" s="620" t="s">
        <v>2416</v>
      </c>
      <c r="L1203" s="622">
        <v>78.368973326563975</v>
      </c>
      <c r="M1203" s="622">
        <v>32</v>
      </c>
      <c r="N1203" s="623">
        <v>2507.8071464500472</v>
      </c>
    </row>
    <row r="1204" spans="1:14" ht="14.4" customHeight="1" x14ac:dyDescent="0.3">
      <c r="A1204" s="618" t="s">
        <v>563</v>
      </c>
      <c r="B1204" s="619" t="s">
        <v>565</v>
      </c>
      <c r="C1204" s="620" t="s">
        <v>583</v>
      </c>
      <c r="D1204" s="621" t="s">
        <v>584</v>
      </c>
      <c r="E1204" s="620" t="s">
        <v>566</v>
      </c>
      <c r="F1204" s="621" t="s">
        <v>567</v>
      </c>
      <c r="G1204" s="620" t="s">
        <v>2184</v>
      </c>
      <c r="H1204" s="620" t="s">
        <v>3568</v>
      </c>
      <c r="I1204" s="620" t="s">
        <v>3569</v>
      </c>
      <c r="J1204" s="620" t="s">
        <v>3570</v>
      </c>
      <c r="K1204" s="620" t="s">
        <v>707</v>
      </c>
      <c r="L1204" s="622">
        <v>106.05</v>
      </c>
      <c r="M1204" s="622">
        <v>1</v>
      </c>
      <c r="N1204" s="623">
        <v>106.05</v>
      </c>
    </row>
    <row r="1205" spans="1:14" ht="14.4" customHeight="1" x14ac:dyDescent="0.3">
      <c r="A1205" s="618" t="s">
        <v>563</v>
      </c>
      <c r="B1205" s="619" t="s">
        <v>565</v>
      </c>
      <c r="C1205" s="620" t="s">
        <v>583</v>
      </c>
      <c r="D1205" s="621" t="s">
        <v>584</v>
      </c>
      <c r="E1205" s="620" t="s">
        <v>566</v>
      </c>
      <c r="F1205" s="621" t="s">
        <v>567</v>
      </c>
      <c r="G1205" s="620" t="s">
        <v>2184</v>
      </c>
      <c r="H1205" s="620" t="s">
        <v>3571</v>
      </c>
      <c r="I1205" s="620" t="s">
        <v>3572</v>
      </c>
      <c r="J1205" s="620" t="s">
        <v>3573</v>
      </c>
      <c r="K1205" s="620" t="s">
        <v>3574</v>
      </c>
      <c r="L1205" s="622">
        <v>870.11580639183251</v>
      </c>
      <c r="M1205" s="622">
        <v>2</v>
      </c>
      <c r="N1205" s="623">
        <v>1740.231612783665</v>
      </c>
    </row>
    <row r="1206" spans="1:14" ht="14.4" customHeight="1" x14ac:dyDescent="0.3">
      <c r="A1206" s="618" t="s">
        <v>563</v>
      </c>
      <c r="B1206" s="619" t="s">
        <v>565</v>
      </c>
      <c r="C1206" s="620" t="s">
        <v>583</v>
      </c>
      <c r="D1206" s="621" t="s">
        <v>584</v>
      </c>
      <c r="E1206" s="620" t="s">
        <v>566</v>
      </c>
      <c r="F1206" s="621" t="s">
        <v>567</v>
      </c>
      <c r="G1206" s="620" t="s">
        <v>2184</v>
      </c>
      <c r="H1206" s="620" t="s">
        <v>3575</v>
      </c>
      <c r="I1206" s="620" t="s">
        <v>3576</v>
      </c>
      <c r="J1206" s="620" t="s">
        <v>2200</v>
      </c>
      <c r="K1206" s="620" t="s">
        <v>3577</v>
      </c>
      <c r="L1206" s="622">
        <v>377.15</v>
      </c>
      <c r="M1206" s="622">
        <v>1</v>
      </c>
      <c r="N1206" s="623">
        <v>377.15</v>
      </c>
    </row>
    <row r="1207" spans="1:14" ht="14.4" customHeight="1" x14ac:dyDescent="0.3">
      <c r="A1207" s="618" t="s">
        <v>563</v>
      </c>
      <c r="B1207" s="619" t="s">
        <v>565</v>
      </c>
      <c r="C1207" s="620" t="s">
        <v>583</v>
      </c>
      <c r="D1207" s="621" t="s">
        <v>584</v>
      </c>
      <c r="E1207" s="620" t="s">
        <v>566</v>
      </c>
      <c r="F1207" s="621" t="s">
        <v>567</v>
      </c>
      <c r="G1207" s="620" t="s">
        <v>2184</v>
      </c>
      <c r="H1207" s="620" t="s">
        <v>2417</v>
      </c>
      <c r="I1207" s="620" t="s">
        <v>2418</v>
      </c>
      <c r="J1207" s="620" t="s">
        <v>2419</v>
      </c>
      <c r="K1207" s="620" t="s">
        <v>2420</v>
      </c>
      <c r="L1207" s="622">
        <v>71.028581828603023</v>
      </c>
      <c r="M1207" s="622">
        <v>370</v>
      </c>
      <c r="N1207" s="623">
        <v>26280.575276583117</v>
      </c>
    </row>
    <row r="1208" spans="1:14" ht="14.4" customHeight="1" x14ac:dyDescent="0.3">
      <c r="A1208" s="618" t="s">
        <v>563</v>
      </c>
      <c r="B1208" s="619" t="s">
        <v>565</v>
      </c>
      <c r="C1208" s="620" t="s">
        <v>583</v>
      </c>
      <c r="D1208" s="621" t="s">
        <v>584</v>
      </c>
      <c r="E1208" s="620" t="s">
        <v>566</v>
      </c>
      <c r="F1208" s="621" t="s">
        <v>567</v>
      </c>
      <c r="G1208" s="620" t="s">
        <v>2184</v>
      </c>
      <c r="H1208" s="620" t="s">
        <v>3578</v>
      </c>
      <c r="I1208" s="620" t="s">
        <v>3579</v>
      </c>
      <c r="J1208" s="620" t="s">
        <v>3580</v>
      </c>
      <c r="K1208" s="620" t="s">
        <v>3581</v>
      </c>
      <c r="L1208" s="622">
        <v>18.91</v>
      </c>
      <c r="M1208" s="622">
        <v>2</v>
      </c>
      <c r="N1208" s="623">
        <v>37.82</v>
      </c>
    </row>
    <row r="1209" spans="1:14" ht="14.4" customHeight="1" x14ac:dyDescent="0.3">
      <c r="A1209" s="618" t="s">
        <v>563</v>
      </c>
      <c r="B1209" s="619" t="s">
        <v>565</v>
      </c>
      <c r="C1209" s="620" t="s">
        <v>583</v>
      </c>
      <c r="D1209" s="621" t="s">
        <v>584</v>
      </c>
      <c r="E1209" s="620" t="s">
        <v>566</v>
      </c>
      <c r="F1209" s="621" t="s">
        <v>567</v>
      </c>
      <c r="G1209" s="620" t="s">
        <v>2184</v>
      </c>
      <c r="H1209" s="620" t="s">
        <v>3582</v>
      </c>
      <c r="I1209" s="620" t="s">
        <v>3583</v>
      </c>
      <c r="J1209" s="620" t="s">
        <v>3584</v>
      </c>
      <c r="K1209" s="620" t="s">
        <v>3585</v>
      </c>
      <c r="L1209" s="622">
        <v>53.18</v>
      </c>
      <c r="M1209" s="622">
        <v>1</v>
      </c>
      <c r="N1209" s="623">
        <v>53.18</v>
      </c>
    </row>
    <row r="1210" spans="1:14" ht="14.4" customHeight="1" x14ac:dyDescent="0.3">
      <c r="A1210" s="618" t="s">
        <v>563</v>
      </c>
      <c r="B1210" s="619" t="s">
        <v>565</v>
      </c>
      <c r="C1210" s="620" t="s">
        <v>583</v>
      </c>
      <c r="D1210" s="621" t="s">
        <v>584</v>
      </c>
      <c r="E1210" s="620" t="s">
        <v>566</v>
      </c>
      <c r="F1210" s="621" t="s">
        <v>567</v>
      </c>
      <c r="G1210" s="620" t="s">
        <v>2184</v>
      </c>
      <c r="H1210" s="620" t="s">
        <v>3586</v>
      </c>
      <c r="I1210" s="620" t="s">
        <v>3587</v>
      </c>
      <c r="J1210" s="620" t="s">
        <v>3588</v>
      </c>
      <c r="K1210" s="620" t="s">
        <v>3589</v>
      </c>
      <c r="L1210" s="622">
        <v>86.96</v>
      </c>
      <c r="M1210" s="622">
        <v>4</v>
      </c>
      <c r="N1210" s="623">
        <v>347.84</v>
      </c>
    </row>
    <row r="1211" spans="1:14" ht="14.4" customHeight="1" x14ac:dyDescent="0.3">
      <c r="A1211" s="618" t="s">
        <v>563</v>
      </c>
      <c r="B1211" s="619" t="s">
        <v>565</v>
      </c>
      <c r="C1211" s="620" t="s">
        <v>583</v>
      </c>
      <c r="D1211" s="621" t="s">
        <v>584</v>
      </c>
      <c r="E1211" s="620" t="s">
        <v>566</v>
      </c>
      <c r="F1211" s="621" t="s">
        <v>567</v>
      </c>
      <c r="G1211" s="620" t="s">
        <v>2184</v>
      </c>
      <c r="H1211" s="620" t="s">
        <v>2421</v>
      </c>
      <c r="I1211" s="620" t="s">
        <v>2422</v>
      </c>
      <c r="J1211" s="620" t="s">
        <v>2423</v>
      </c>
      <c r="K1211" s="620" t="s">
        <v>2424</v>
      </c>
      <c r="L1211" s="622">
        <v>102.89</v>
      </c>
      <c r="M1211" s="622">
        <v>1</v>
      </c>
      <c r="N1211" s="623">
        <v>102.89</v>
      </c>
    </row>
    <row r="1212" spans="1:14" ht="14.4" customHeight="1" x14ac:dyDescent="0.3">
      <c r="A1212" s="618" t="s">
        <v>563</v>
      </c>
      <c r="B1212" s="619" t="s">
        <v>565</v>
      </c>
      <c r="C1212" s="620" t="s">
        <v>583</v>
      </c>
      <c r="D1212" s="621" t="s">
        <v>584</v>
      </c>
      <c r="E1212" s="620" t="s">
        <v>566</v>
      </c>
      <c r="F1212" s="621" t="s">
        <v>567</v>
      </c>
      <c r="G1212" s="620" t="s">
        <v>2184</v>
      </c>
      <c r="H1212" s="620" t="s">
        <v>2425</v>
      </c>
      <c r="I1212" s="620" t="s">
        <v>2426</v>
      </c>
      <c r="J1212" s="620" t="s">
        <v>2427</v>
      </c>
      <c r="K1212" s="620" t="s">
        <v>2428</v>
      </c>
      <c r="L1212" s="622">
        <v>263.28827276489801</v>
      </c>
      <c r="M1212" s="622">
        <v>3</v>
      </c>
      <c r="N1212" s="623">
        <v>789.86481829469403</v>
      </c>
    </row>
    <row r="1213" spans="1:14" ht="14.4" customHeight="1" x14ac:dyDescent="0.3">
      <c r="A1213" s="618" t="s">
        <v>563</v>
      </c>
      <c r="B1213" s="619" t="s">
        <v>565</v>
      </c>
      <c r="C1213" s="620" t="s">
        <v>583</v>
      </c>
      <c r="D1213" s="621" t="s">
        <v>584</v>
      </c>
      <c r="E1213" s="620" t="s">
        <v>566</v>
      </c>
      <c r="F1213" s="621" t="s">
        <v>567</v>
      </c>
      <c r="G1213" s="620" t="s">
        <v>2184</v>
      </c>
      <c r="H1213" s="620" t="s">
        <v>3590</v>
      </c>
      <c r="I1213" s="620" t="s">
        <v>3591</v>
      </c>
      <c r="J1213" s="620" t="s">
        <v>3592</v>
      </c>
      <c r="K1213" s="620" t="s">
        <v>3593</v>
      </c>
      <c r="L1213" s="622">
        <v>67.239999999999995</v>
      </c>
      <c r="M1213" s="622">
        <v>2</v>
      </c>
      <c r="N1213" s="623">
        <v>134.47999999999999</v>
      </c>
    </row>
    <row r="1214" spans="1:14" ht="14.4" customHeight="1" x14ac:dyDescent="0.3">
      <c r="A1214" s="618" t="s">
        <v>563</v>
      </c>
      <c r="B1214" s="619" t="s">
        <v>565</v>
      </c>
      <c r="C1214" s="620" t="s">
        <v>583</v>
      </c>
      <c r="D1214" s="621" t="s">
        <v>584</v>
      </c>
      <c r="E1214" s="620" t="s">
        <v>566</v>
      </c>
      <c r="F1214" s="621" t="s">
        <v>567</v>
      </c>
      <c r="G1214" s="620" t="s">
        <v>2184</v>
      </c>
      <c r="H1214" s="620" t="s">
        <v>3594</v>
      </c>
      <c r="I1214" s="620" t="s">
        <v>3595</v>
      </c>
      <c r="J1214" s="620" t="s">
        <v>3596</v>
      </c>
      <c r="K1214" s="620" t="s">
        <v>3597</v>
      </c>
      <c r="L1214" s="622">
        <v>129.72</v>
      </c>
      <c r="M1214" s="622">
        <v>1</v>
      </c>
      <c r="N1214" s="623">
        <v>129.72</v>
      </c>
    </row>
    <row r="1215" spans="1:14" ht="14.4" customHeight="1" x14ac:dyDescent="0.3">
      <c r="A1215" s="618" t="s">
        <v>563</v>
      </c>
      <c r="B1215" s="619" t="s">
        <v>565</v>
      </c>
      <c r="C1215" s="620" t="s">
        <v>583</v>
      </c>
      <c r="D1215" s="621" t="s">
        <v>584</v>
      </c>
      <c r="E1215" s="620" t="s">
        <v>566</v>
      </c>
      <c r="F1215" s="621" t="s">
        <v>567</v>
      </c>
      <c r="G1215" s="620" t="s">
        <v>2184</v>
      </c>
      <c r="H1215" s="620" t="s">
        <v>2436</v>
      </c>
      <c r="I1215" s="620" t="s">
        <v>2437</v>
      </c>
      <c r="J1215" s="620" t="s">
        <v>2438</v>
      </c>
      <c r="K1215" s="620" t="s">
        <v>747</v>
      </c>
      <c r="L1215" s="622">
        <v>41.519907301184098</v>
      </c>
      <c r="M1215" s="622">
        <v>2</v>
      </c>
      <c r="N1215" s="623">
        <v>83.039814602368196</v>
      </c>
    </row>
    <row r="1216" spans="1:14" ht="14.4" customHeight="1" x14ac:dyDescent="0.3">
      <c r="A1216" s="618" t="s">
        <v>563</v>
      </c>
      <c r="B1216" s="619" t="s">
        <v>565</v>
      </c>
      <c r="C1216" s="620" t="s">
        <v>583</v>
      </c>
      <c r="D1216" s="621" t="s">
        <v>584</v>
      </c>
      <c r="E1216" s="620" t="s">
        <v>566</v>
      </c>
      <c r="F1216" s="621" t="s">
        <v>567</v>
      </c>
      <c r="G1216" s="620" t="s">
        <v>2184</v>
      </c>
      <c r="H1216" s="620" t="s">
        <v>2439</v>
      </c>
      <c r="I1216" s="620" t="s">
        <v>2440</v>
      </c>
      <c r="J1216" s="620" t="s">
        <v>2441</v>
      </c>
      <c r="K1216" s="620" t="s">
        <v>2370</v>
      </c>
      <c r="L1216" s="622">
        <v>95.94</v>
      </c>
      <c r="M1216" s="622">
        <v>2</v>
      </c>
      <c r="N1216" s="623">
        <v>191.88</v>
      </c>
    </row>
    <row r="1217" spans="1:14" ht="14.4" customHeight="1" x14ac:dyDescent="0.3">
      <c r="A1217" s="618" t="s">
        <v>563</v>
      </c>
      <c r="B1217" s="619" t="s">
        <v>565</v>
      </c>
      <c r="C1217" s="620" t="s">
        <v>583</v>
      </c>
      <c r="D1217" s="621" t="s">
        <v>584</v>
      </c>
      <c r="E1217" s="620" t="s">
        <v>566</v>
      </c>
      <c r="F1217" s="621" t="s">
        <v>567</v>
      </c>
      <c r="G1217" s="620" t="s">
        <v>2184</v>
      </c>
      <c r="H1217" s="620" t="s">
        <v>3598</v>
      </c>
      <c r="I1217" s="620" t="s">
        <v>3599</v>
      </c>
      <c r="J1217" s="620" t="s">
        <v>3600</v>
      </c>
      <c r="K1217" s="620" t="s">
        <v>3601</v>
      </c>
      <c r="L1217" s="622">
        <v>437.125</v>
      </c>
      <c r="M1217" s="622">
        <v>4</v>
      </c>
      <c r="N1217" s="623">
        <v>1748.5</v>
      </c>
    </row>
    <row r="1218" spans="1:14" ht="14.4" customHeight="1" x14ac:dyDescent="0.3">
      <c r="A1218" s="618" t="s">
        <v>563</v>
      </c>
      <c r="B1218" s="619" t="s">
        <v>565</v>
      </c>
      <c r="C1218" s="620" t="s">
        <v>583</v>
      </c>
      <c r="D1218" s="621" t="s">
        <v>584</v>
      </c>
      <c r="E1218" s="620" t="s">
        <v>566</v>
      </c>
      <c r="F1218" s="621" t="s">
        <v>567</v>
      </c>
      <c r="G1218" s="620" t="s">
        <v>2184</v>
      </c>
      <c r="H1218" s="620" t="s">
        <v>3602</v>
      </c>
      <c r="I1218" s="620" t="s">
        <v>3603</v>
      </c>
      <c r="J1218" s="620" t="s">
        <v>3604</v>
      </c>
      <c r="K1218" s="620" t="s">
        <v>3605</v>
      </c>
      <c r="L1218" s="622">
        <v>305.86750000000001</v>
      </c>
      <c r="M1218" s="622">
        <v>4</v>
      </c>
      <c r="N1218" s="623">
        <v>1223.47</v>
      </c>
    </row>
    <row r="1219" spans="1:14" ht="14.4" customHeight="1" x14ac:dyDescent="0.3">
      <c r="A1219" s="618" t="s">
        <v>563</v>
      </c>
      <c r="B1219" s="619" t="s">
        <v>565</v>
      </c>
      <c r="C1219" s="620" t="s">
        <v>583</v>
      </c>
      <c r="D1219" s="621" t="s">
        <v>584</v>
      </c>
      <c r="E1219" s="620" t="s">
        <v>566</v>
      </c>
      <c r="F1219" s="621" t="s">
        <v>567</v>
      </c>
      <c r="G1219" s="620" t="s">
        <v>2184</v>
      </c>
      <c r="H1219" s="620" t="s">
        <v>3606</v>
      </c>
      <c r="I1219" s="620" t="s">
        <v>3607</v>
      </c>
      <c r="J1219" s="620" t="s">
        <v>3608</v>
      </c>
      <c r="K1219" s="620" t="s">
        <v>3609</v>
      </c>
      <c r="L1219" s="622">
        <v>665.72</v>
      </c>
      <c r="M1219" s="622">
        <v>1</v>
      </c>
      <c r="N1219" s="623">
        <v>665.72</v>
      </c>
    </row>
    <row r="1220" spans="1:14" ht="14.4" customHeight="1" x14ac:dyDescent="0.3">
      <c r="A1220" s="618" t="s">
        <v>563</v>
      </c>
      <c r="B1220" s="619" t="s">
        <v>565</v>
      </c>
      <c r="C1220" s="620" t="s">
        <v>583</v>
      </c>
      <c r="D1220" s="621" t="s">
        <v>584</v>
      </c>
      <c r="E1220" s="620" t="s">
        <v>566</v>
      </c>
      <c r="F1220" s="621" t="s">
        <v>567</v>
      </c>
      <c r="G1220" s="620" t="s">
        <v>2184</v>
      </c>
      <c r="H1220" s="620" t="s">
        <v>2446</v>
      </c>
      <c r="I1220" s="620" t="s">
        <v>2447</v>
      </c>
      <c r="J1220" s="620" t="s">
        <v>2448</v>
      </c>
      <c r="K1220" s="620" t="s">
        <v>2449</v>
      </c>
      <c r="L1220" s="622">
        <v>655.77</v>
      </c>
      <c r="M1220" s="622">
        <v>2</v>
      </c>
      <c r="N1220" s="623">
        <v>1311.54</v>
      </c>
    </row>
    <row r="1221" spans="1:14" ht="14.4" customHeight="1" x14ac:dyDescent="0.3">
      <c r="A1221" s="618" t="s">
        <v>563</v>
      </c>
      <c r="B1221" s="619" t="s">
        <v>565</v>
      </c>
      <c r="C1221" s="620" t="s">
        <v>583</v>
      </c>
      <c r="D1221" s="621" t="s">
        <v>584</v>
      </c>
      <c r="E1221" s="620" t="s">
        <v>566</v>
      </c>
      <c r="F1221" s="621" t="s">
        <v>567</v>
      </c>
      <c r="G1221" s="620" t="s">
        <v>2184</v>
      </c>
      <c r="H1221" s="620" t="s">
        <v>3610</v>
      </c>
      <c r="I1221" s="620" t="s">
        <v>3611</v>
      </c>
      <c r="J1221" s="620" t="s">
        <v>2407</v>
      </c>
      <c r="K1221" s="620" t="s">
        <v>3612</v>
      </c>
      <c r="L1221" s="622">
        <v>958.09678990934685</v>
      </c>
      <c r="M1221" s="622">
        <v>20</v>
      </c>
      <c r="N1221" s="623">
        <v>19161.935798186936</v>
      </c>
    </row>
    <row r="1222" spans="1:14" ht="14.4" customHeight="1" x14ac:dyDescent="0.3">
      <c r="A1222" s="618" t="s">
        <v>563</v>
      </c>
      <c r="B1222" s="619" t="s">
        <v>565</v>
      </c>
      <c r="C1222" s="620" t="s">
        <v>583</v>
      </c>
      <c r="D1222" s="621" t="s">
        <v>584</v>
      </c>
      <c r="E1222" s="620" t="s">
        <v>566</v>
      </c>
      <c r="F1222" s="621" t="s">
        <v>567</v>
      </c>
      <c r="G1222" s="620" t="s">
        <v>2184</v>
      </c>
      <c r="H1222" s="620" t="s">
        <v>2450</v>
      </c>
      <c r="I1222" s="620" t="s">
        <v>2450</v>
      </c>
      <c r="J1222" s="620" t="s">
        <v>2451</v>
      </c>
      <c r="K1222" s="620" t="s">
        <v>2452</v>
      </c>
      <c r="L1222" s="622">
        <v>2158.4124099711098</v>
      </c>
      <c r="M1222" s="622">
        <v>3</v>
      </c>
      <c r="N1222" s="623">
        <v>6475.2372299133294</v>
      </c>
    </row>
    <row r="1223" spans="1:14" ht="14.4" customHeight="1" x14ac:dyDescent="0.3">
      <c r="A1223" s="618" t="s">
        <v>563</v>
      </c>
      <c r="B1223" s="619" t="s">
        <v>565</v>
      </c>
      <c r="C1223" s="620" t="s">
        <v>583</v>
      </c>
      <c r="D1223" s="621" t="s">
        <v>584</v>
      </c>
      <c r="E1223" s="620" t="s">
        <v>566</v>
      </c>
      <c r="F1223" s="621" t="s">
        <v>567</v>
      </c>
      <c r="G1223" s="620" t="s">
        <v>2184</v>
      </c>
      <c r="H1223" s="620" t="s">
        <v>2453</v>
      </c>
      <c r="I1223" s="620" t="s">
        <v>2454</v>
      </c>
      <c r="J1223" s="620" t="s">
        <v>2455</v>
      </c>
      <c r="K1223" s="620" t="s">
        <v>2456</v>
      </c>
      <c r="L1223" s="622">
        <v>356.49998042923369</v>
      </c>
      <c r="M1223" s="622">
        <v>27</v>
      </c>
      <c r="N1223" s="623">
        <v>9625.4994715893099</v>
      </c>
    </row>
    <row r="1224" spans="1:14" ht="14.4" customHeight="1" x14ac:dyDescent="0.3">
      <c r="A1224" s="618" t="s">
        <v>563</v>
      </c>
      <c r="B1224" s="619" t="s">
        <v>565</v>
      </c>
      <c r="C1224" s="620" t="s">
        <v>583</v>
      </c>
      <c r="D1224" s="621" t="s">
        <v>584</v>
      </c>
      <c r="E1224" s="620" t="s">
        <v>566</v>
      </c>
      <c r="F1224" s="621" t="s">
        <v>567</v>
      </c>
      <c r="G1224" s="620" t="s">
        <v>2184</v>
      </c>
      <c r="H1224" s="620" t="s">
        <v>2457</v>
      </c>
      <c r="I1224" s="620" t="s">
        <v>2458</v>
      </c>
      <c r="J1224" s="620" t="s">
        <v>2455</v>
      </c>
      <c r="K1224" s="620" t="s">
        <v>2459</v>
      </c>
      <c r="L1224" s="622">
        <v>413.99981392721025</v>
      </c>
      <c r="M1224" s="622">
        <v>45</v>
      </c>
      <c r="N1224" s="623">
        <v>18629.991626724463</v>
      </c>
    </row>
    <row r="1225" spans="1:14" ht="14.4" customHeight="1" x14ac:dyDescent="0.3">
      <c r="A1225" s="618" t="s">
        <v>563</v>
      </c>
      <c r="B1225" s="619" t="s">
        <v>565</v>
      </c>
      <c r="C1225" s="620" t="s">
        <v>583</v>
      </c>
      <c r="D1225" s="621" t="s">
        <v>584</v>
      </c>
      <c r="E1225" s="620" t="s">
        <v>566</v>
      </c>
      <c r="F1225" s="621" t="s">
        <v>567</v>
      </c>
      <c r="G1225" s="620" t="s">
        <v>2184</v>
      </c>
      <c r="H1225" s="620" t="s">
        <v>3613</v>
      </c>
      <c r="I1225" s="620" t="s">
        <v>3614</v>
      </c>
      <c r="J1225" s="620" t="s">
        <v>3615</v>
      </c>
      <c r="K1225" s="620" t="s">
        <v>3616</v>
      </c>
      <c r="L1225" s="622">
        <v>119.19497785466525</v>
      </c>
      <c r="M1225" s="622">
        <v>4</v>
      </c>
      <c r="N1225" s="623">
        <v>476.77991141866102</v>
      </c>
    </row>
    <row r="1226" spans="1:14" ht="14.4" customHeight="1" x14ac:dyDescent="0.3">
      <c r="A1226" s="618" t="s">
        <v>563</v>
      </c>
      <c r="B1226" s="619" t="s">
        <v>565</v>
      </c>
      <c r="C1226" s="620" t="s">
        <v>583</v>
      </c>
      <c r="D1226" s="621" t="s">
        <v>584</v>
      </c>
      <c r="E1226" s="620" t="s">
        <v>566</v>
      </c>
      <c r="F1226" s="621" t="s">
        <v>567</v>
      </c>
      <c r="G1226" s="620" t="s">
        <v>2184</v>
      </c>
      <c r="H1226" s="620" t="s">
        <v>2463</v>
      </c>
      <c r="I1226" s="620" t="s">
        <v>2464</v>
      </c>
      <c r="J1226" s="620" t="s">
        <v>2465</v>
      </c>
      <c r="K1226" s="620" t="s">
        <v>2466</v>
      </c>
      <c r="L1226" s="622">
        <v>254.91199999999998</v>
      </c>
      <c r="M1226" s="622">
        <v>5</v>
      </c>
      <c r="N1226" s="623">
        <v>1274.56</v>
      </c>
    </row>
    <row r="1227" spans="1:14" ht="14.4" customHeight="1" x14ac:dyDescent="0.3">
      <c r="A1227" s="618" t="s">
        <v>563</v>
      </c>
      <c r="B1227" s="619" t="s">
        <v>565</v>
      </c>
      <c r="C1227" s="620" t="s">
        <v>583</v>
      </c>
      <c r="D1227" s="621" t="s">
        <v>584</v>
      </c>
      <c r="E1227" s="620" t="s">
        <v>566</v>
      </c>
      <c r="F1227" s="621" t="s">
        <v>567</v>
      </c>
      <c r="G1227" s="620" t="s">
        <v>2184</v>
      </c>
      <c r="H1227" s="620" t="s">
        <v>3617</v>
      </c>
      <c r="I1227" s="620" t="s">
        <v>3618</v>
      </c>
      <c r="J1227" s="620" t="s">
        <v>2346</v>
      </c>
      <c r="K1227" s="620" t="s">
        <v>3109</v>
      </c>
      <c r="L1227" s="622">
        <v>308.52999999999997</v>
      </c>
      <c r="M1227" s="622">
        <v>1</v>
      </c>
      <c r="N1227" s="623">
        <v>308.52999999999997</v>
      </c>
    </row>
    <row r="1228" spans="1:14" ht="14.4" customHeight="1" x14ac:dyDescent="0.3">
      <c r="A1228" s="618" t="s">
        <v>563</v>
      </c>
      <c r="B1228" s="619" t="s">
        <v>565</v>
      </c>
      <c r="C1228" s="620" t="s">
        <v>583</v>
      </c>
      <c r="D1228" s="621" t="s">
        <v>584</v>
      </c>
      <c r="E1228" s="620" t="s">
        <v>566</v>
      </c>
      <c r="F1228" s="621" t="s">
        <v>567</v>
      </c>
      <c r="G1228" s="620" t="s">
        <v>2184</v>
      </c>
      <c r="H1228" s="620" t="s">
        <v>2467</v>
      </c>
      <c r="I1228" s="620" t="s">
        <v>2468</v>
      </c>
      <c r="J1228" s="620" t="s">
        <v>2469</v>
      </c>
      <c r="K1228" s="620" t="s">
        <v>2470</v>
      </c>
      <c r="L1228" s="622">
        <v>380.61947827185702</v>
      </c>
      <c r="M1228" s="622">
        <v>123</v>
      </c>
      <c r="N1228" s="623">
        <v>46816.195827438416</v>
      </c>
    </row>
    <row r="1229" spans="1:14" ht="14.4" customHeight="1" x14ac:dyDescent="0.3">
      <c r="A1229" s="618" t="s">
        <v>563</v>
      </c>
      <c r="B1229" s="619" t="s">
        <v>565</v>
      </c>
      <c r="C1229" s="620" t="s">
        <v>583</v>
      </c>
      <c r="D1229" s="621" t="s">
        <v>584</v>
      </c>
      <c r="E1229" s="620" t="s">
        <v>566</v>
      </c>
      <c r="F1229" s="621" t="s">
        <v>567</v>
      </c>
      <c r="G1229" s="620" t="s">
        <v>2184</v>
      </c>
      <c r="H1229" s="620" t="s">
        <v>3619</v>
      </c>
      <c r="I1229" s="620" t="s">
        <v>3620</v>
      </c>
      <c r="J1229" s="620" t="s">
        <v>2271</v>
      </c>
      <c r="K1229" s="620" t="s">
        <v>3621</v>
      </c>
      <c r="L1229" s="622">
        <v>153.4</v>
      </c>
      <c r="M1229" s="622">
        <v>1</v>
      </c>
      <c r="N1229" s="623">
        <v>153.4</v>
      </c>
    </row>
    <row r="1230" spans="1:14" ht="14.4" customHeight="1" x14ac:dyDescent="0.3">
      <c r="A1230" s="618" t="s">
        <v>563</v>
      </c>
      <c r="B1230" s="619" t="s">
        <v>565</v>
      </c>
      <c r="C1230" s="620" t="s">
        <v>583</v>
      </c>
      <c r="D1230" s="621" t="s">
        <v>584</v>
      </c>
      <c r="E1230" s="620" t="s">
        <v>566</v>
      </c>
      <c r="F1230" s="621" t="s">
        <v>567</v>
      </c>
      <c r="G1230" s="620" t="s">
        <v>2184</v>
      </c>
      <c r="H1230" s="620" t="s">
        <v>2471</v>
      </c>
      <c r="I1230" s="620" t="s">
        <v>2472</v>
      </c>
      <c r="J1230" s="620" t="s">
        <v>2322</v>
      </c>
      <c r="K1230" s="620" t="s">
        <v>2473</v>
      </c>
      <c r="L1230" s="622">
        <v>56.676918411861273</v>
      </c>
      <c r="M1230" s="622">
        <v>29</v>
      </c>
      <c r="N1230" s="623">
        <v>1643.6306339439768</v>
      </c>
    </row>
    <row r="1231" spans="1:14" ht="14.4" customHeight="1" x14ac:dyDescent="0.3">
      <c r="A1231" s="618" t="s">
        <v>563</v>
      </c>
      <c r="B1231" s="619" t="s">
        <v>565</v>
      </c>
      <c r="C1231" s="620" t="s">
        <v>583</v>
      </c>
      <c r="D1231" s="621" t="s">
        <v>584</v>
      </c>
      <c r="E1231" s="620" t="s">
        <v>566</v>
      </c>
      <c r="F1231" s="621" t="s">
        <v>567</v>
      </c>
      <c r="G1231" s="620" t="s">
        <v>2184</v>
      </c>
      <c r="H1231" s="620" t="s">
        <v>2474</v>
      </c>
      <c r="I1231" s="620" t="s">
        <v>2475</v>
      </c>
      <c r="J1231" s="620" t="s">
        <v>2476</v>
      </c>
      <c r="K1231" s="620" t="s">
        <v>2477</v>
      </c>
      <c r="L1231" s="622">
        <v>162.0399127462255</v>
      </c>
      <c r="M1231" s="622">
        <v>4</v>
      </c>
      <c r="N1231" s="623">
        <v>648.15965098490199</v>
      </c>
    </row>
    <row r="1232" spans="1:14" ht="14.4" customHeight="1" x14ac:dyDescent="0.3">
      <c r="A1232" s="618" t="s">
        <v>563</v>
      </c>
      <c r="B1232" s="619" t="s">
        <v>565</v>
      </c>
      <c r="C1232" s="620" t="s">
        <v>583</v>
      </c>
      <c r="D1232" s="621" t="s">
        <v>584</v>
      </c>
      <c r="E1232" s="620" t="s">
        <v>566</v>
      </c>
      <c r="F1232" s="621" t="s">
        <v>567</v>
      </c>
      <c r="G1232" s="620" t="s">
        <v>2184</v>
      </c>
      <c r="H1232" s="620" t="s">
        <v>2482</v>
      </c>
      <c r="I1232" s="620" t="s">
        <v>2483</v>
      </c>
      <c r="J1232" s="620" t="s">
        <v>2465</v>
      </c>
      <c r="K1232" s="620" t="s">
        <v>1796</v>
      </c>
      <c r="L1232" s="622">
        <v>29.614537798927138</v>
      </c>
      <c r="M1232" s="622">
        <v>31</v>
      </c>
      <c r="N1232" s="623">
        <v>918.05067176674129</v>
      </c>
    </row>
    <row r="1233" spans="1:14" ht="14.4" customHeight="1" x14ac:dyDescent="0.3">
      <c r="A1233" s="618" t="s">
        <v>563</v>
      </c>
      <c r="B1233" s="619" t="s">
        <v>565</v>
      </c>
      <c r="C1233" s="620" t="s">
        <v>583</v>
      </c>
      <c r="D1233" s="621" t="s">
        <v>584</v>
      </c>
      <c r="E1233" s="620" t="s">
        <v>566</v>
      </c>
      <c r="F1233" s="621" t="s">
        <v>567</v>
      </c>
      <c r="G1233" s="620" t="s">
        <v>2184</v>
      </c>
      <c r="H1233" s="620" t="s">
        <v>2488</v>
      </c>
      <c r="I1233" s="620" t="s">
        <v>2489</v>
      </c>
      <c r="J1233" s="620" t="s">
        <v>2490</v>
      </c>
      <c r="K1233" s="620" t="s">
        <v>2491</v>
      </c>
      <c r="L1233" s="622">
        <v>83.960000000000008</v>
      </c>
      <c r="M1233" s="622">
        <v>5</v>
      </c>
      <c r="N1233" s="623">
        <v>419.8</v>
      </c>
    </row>
    <row r="1234" spans="1:14" ht="14.4" customHeight="1" x14ac:dyDescent="0.3">
      <c r="A1234" s="618" t="s">
        <v>563</v>
      </c>
      <c r="B1234" s="619" t="s">
        <v>565</v>
      </c>
      <c r="C1234" s="620" t="s">
        <v>583</v>
      </c>
      <c r="D1234" s="621" t="s">
        <v>584</v>
      </c>
      <c r="E1234" s="620" t="s">
        <v>566</v>
      </c>
      <c r="F1234" s="621" t="s">
        <v>567</v>
      </c>
      <c r="G1234" s="620" t="s">
        <v>2184</v>
      </c>
      <c r="H1234" s="620" t="s">
        <v>2496</v>
      </c>
      <c r="I1234" s="620" t="s">
        <v>2497</v>
      </c>
      <c r="J1234" s="620" t="s">
        <v>710</v>
      </c>
      <c r="K1234" s="620" t="s">
        <v>2498</v>
      </c>
      <c r="L1234" s="622">
        <v>209.89848285837772</v>
      </c>
      <c r="M1234" s="622">
        <v>24.426000000000002</v>
      </c>
      <c r="N1234" s="623">
        <v>5126.9803422987343</v>
      </c>
    </row>
    <row r="1235" spans="1:14" ht="14.4" customHeight="1" x14ac:dyDescent="0.3">
      <c r="A1235" s="618" t="s">
        <v>563</v>
      </c>
      <c r="B1235" s="619" t="s">
        <v>565</v>
      </c>
      <c r="C1235" s="620" t="s">
        <v>583</v>
      </c>
      <c r="D1235" s="621" t="s">
        <v>584</v>
      </c>
      <c r="E1235" s="620" t="s">
        <v>566</v>
      </c>
      <c r="F1235" s="621" t="s">
        <v>567</v>
      </c>
      <c r="G1235" s="620" t="s">
        <v>2184</v>
      </c>
      <c r="H1235" s="620" t="s">
        <v>3622</v>
      </c>
      <c r="I1235" s="620" t="s">
        <v>3623</v>
      </c>
      <c r="J1235" s="620" t="s">
        <v>714</v>
      </c>
      <c r="K1235" s="620" t="s">
        <v>3624</v>
      </c>
      <c r="L1235" s="622">
        <v>318.32</v>
      </c>
      <c r="M1235" s="622">
        <v>3</v>
      </c>
      <c r="N1235" s="623">
        <v>954.96</v>
      </c>
    </row>
    <row r="1236" spans="1:14" ht="14.4" customHeight="1" x14ac:dyDescent="0.3">
      <c r="A1236" s="618" t="s">
        <v>563</v>
      </c>
      <c r="B1236" s="619" t="s">
        <v>565</v>
      </c>
      <c r="C1236" s="620" t="s">
        <v>583</v>
      </c>
      <c r="D1236" s="621" t="s">
        <v>584</v>
      </c>
      <c r="E1236" s="620" t="s">
        <v>566</v>
      </c>
      <c r="F1236" s="621" t="s">
        <v>567</v>
      </c>
      <c r="G1236" s="620" t="s">
        <v>2184</v>
      </c>
      <c r="H1236" s="620" t="s">
        <v>2503</v>
      </c>
      <c r="I1236" s="620" t="s">
        <v>2503</v>
      </c>
      <c r="J1236" s="620" t="s">
        <v>2504</v>
      </c>
      <c r="K1236" s="620" t="s">
        <v>2505</v>
      </c>
      <c r="L1236" s="622">
        <v>158.07039811618225</v>
      </c>
      <c r="M1236" s="622">
        <v>45.790298299999996</v>
      </c>
      <c r="N1236" s="623">
        <v>7238.090682139743</v>
      </c>
    </row>
    <row r="1237" spans="1:14" ht="14.4" customHeight="1" x14ac:dyDescent="0.3">
      <c r="A1237" s="618" t="s">
        <v>563</v>
      </c>
      <c r="B1237" s="619" t="s">
        <v>565</v>
      </c>
      <c r="C1237" s="620" t="s">
        <v>583</v>
      </c>
      <c r="D1237" s="621" t="s">
        <v>584</v>
      </c>
      <c r="E1237" s="620" t="s">
        <v>566</v>
      </c>
      <c r="F1237" s="621" t="s">
        <v>567</v>
      </c>
      <c r="G1237" s="620" t="s">
        <v>2184</v>
      </c>
      <c r="H1237" s="620" t="s">
        <v>2506</v>
      </c>
      <c r="I1237" s="620" t="s">
        <v>2507</v>
      </c>
      <c r="J1237" s="620" t="s">
        <v>2504</v>
      </c>
      <c r="K1237" s="620" t="s">
        <v>2508</v>
      </c>
      <c r="L1237" s="622">
        <v>391.75176993237289</v>
      </c>
      <c r="M1237" s="622">
        <v>227.97589519999994</v>
      </c>
      <c r="N1237" s="623">
        <v>89309.960446517129</v>
      </c>
    </row>
    <row r="1238" spans="1:14" ht="14.4" customHeight="1" x14ac:dyDescent="0.3">
      <c r="A1238" s="618" t="s">
        <v>563</v>
      </c>
      <c r="B1238" s="619" t="s">
        <v>565</v>
      </c>
      <c r="C1238" s="620" t="s">
        <v>583</v>
      </c>
      <c r="D1238" s="621" t="s">
        <v>584</v>
      </c>
      <c r="E1238" s="620" t="s">
        <v>566</v>
      </c>
      <c r="F1238" s="621" t="s">
        <v>567</v>
      </c>
      <c r="G1238" s="620" t="s">
        <v>2184</v>
      </c>
      <c r="H1238" s="620" t="s">
        <v>2509</v>
      </c>
      <c r="I1238" s="620" t="s">
        <v>2510</v>
      </c>
      <c r="J1238" s="620" t="s">
        <v>2511</v>
      </c>
      <c r="K1238" s="620" t="s">
        <v>2512</v>
      </c>
      <c r="L1238" s="622">
        <v>6009.2616081552369</v>
      </c>
      <c r="M1238" s="622">
        <v>27</v>
      </c>
      <c r="N1238" s="623">
        <v>162250.06342019141</v>
      </c>
    </row>
    <row r="1239" spans="1:14" ht="14.4" customHeight="1" x14ac:dyDescent="0.3">
      <c r="A1239" s="618" t="s">
        <v>563</v>
      </c>
      <c r="B1239" s="619" t="s">
        <v>565</v>
      </c>
      <c r="C1239" s="620" t="s">
        <v>583</v>
      </c>
      <c r="D1239" s="621" t="s">
        <v>584</v>
      </c>
      <c r="E1239" s="620" t="s">
        <v>566</v>
      </c>
      <c r="F1239" s="621" t="s">
        <v>567</v>
      </c>
      <c r="G1239" s="620" t="s">
        <v>2184</v>
      </c>
      <c r="H1239" s="620" t="s">
        <v>3625</v>
      </c>
      <c r="I1239" s="620" t="s">
        <v>3626</v>
      </c>
      <c r="J1239" s="620" t="s">
        <v>710</v>
      </c>
      <c r="K1239" s="620" t="s">
        <v>2498</v>
      </c>
      <c r="L1239" s="622">
        <v>211.42984256626849</v>
      </c>
      <c r="M1239" s="622">
        <v>8.6389999999999993</v>
      </c>
      <c r="N1239" s="623">
        <v>1826.5424099299933</v>
      </c>
    </row>
    <row r="1240" spans="1:14" ht="14.4" customHeight="1" x14ac:dyDescent="0.3">
      <c r="A1240" s="618" t="s">
        <v>563</v>
      </c>
      <c r="B1240" s="619" t="s">
        <v>565</v>
      </c>
      <c r="C1240" s="620" t="s">
        <v>583</v>
      </c>
      <c r="D1240" s="621" t="s">
        <v>584</v>
      </c>
      <c r="E1240" s="620" t="s">
        <v>566</v>
      </c>
      <c r="F1240" s="621" t="s">
        <v>567</v>
      </c>
      <c r="G1240" s="620" t="s">
        <v>2184</v>
      </c>
      <c r="H1240" s="620" t="s">
        <v>2513</v>
      </c>
      <c r="I1240" s="620" t="s">
        <v>2514</v>
      </c>
      <c r="J1240" s="620" t="s">
        <v>710</v>
      </c>
      <c r="K1240" s="620" t="s">
        <v>711</v>
      </c>
      <c r="L1240" s="622">
        <v>1107.5999999999999</v>
      </c>
      <c r="M1240" s="622">
        <v>2.82</v>
      </c>
      <c r="N1240" s="623">
        <v>3123.4319999999998</v>
      </c>
    </row>
    <row r="1241" spans="1:14" ht="14.4" customHeight="1" x14ac:dyDescent="0.3">
      <c r="A1241" s="618" t="s">
        <v>563</v>
      </c>
      <c r="B1241" s="619" t="s">
        <v>565</v>
      </c>
      <c r="C1241" s="620" t="s">
        <v>583</v>
      </c>
      <c r="D1241" s="621" t="s">
        <v>584</v>
      </c>
      <c r="E1241" s="620" t="s">
        <v>566</v>
      </c>
      <c r="F1241" s="621" t="s">
        <v>567</v>
      </c>
      <c r="G1241" s="620" t="s">
        <v>2184</v>
      </c>
      <c r="H1241" s="620" t="s">
        <v>3627</v>
      </c>
      <c r="I1241" s="620" t="s">
        <v>3628</v>
      </c>
      <c r="J1241" s="620" t="s">
        <v>3629</v>
      </c>
      <c r="K1241" s="620" t="s">
        <v>3630</v>
      </c>
      <c r="L1241" s="622">
        <v>373.56995365335899</v>
      </c>
      <c r="M1241" s="622">
        <v>1</v>
      </c>
      <c r="N1241" s="623">
        <v>373.56995365335899</v>
      </c>
    </row>
    <row r="1242" spans="1:14" ht="14.4" customHeight="1" x14ac:dyDescent="0.3">
      <c r="A1242" s="618" t="s">
        <v>563</v>
      </c>
      <c r="B1242" s="619" t="s">
        <v>565</v>
      </c>
      <c r="C1242" s="620" t="s">
        <v>583</v>
      </c>
      <c r="D1242" s="621" t="s">
        <v>584</v>
      </c>
      <c r="E1242" s="620" t="s">
        <v>566</v>
      </c>
      <c r="F1242" s="621" t="s">
        <v>567</v>
      </c>
      <c r="G1242" s="620" t="s">
        <v>2184</v>
      </c>
      <c r="H1242" s="620" t="s">
        <v>2515</v>
      </c>
      <c r="I1242" s="620" t="s">
        <v>2515</v>
      </c>
      <c r="J1242" s="620" t="s">
        <v>2516</v>
      </c>
      <c r="K1242" s="620" t="s">
        <v>2517</v>
      </c>
      <c r="L1242" s="622">
        <v>7061.99</v>
      </c>
      <c r="M1242" s="622">
        <v>1</v>
      </c>
      <c r="N1242" s="623">
        <v>7061.99</v>
      </c>
    </row>
    <row r="1243" spans="1:14" ht="14.4" customHeight="1" x14ac:dyDescent="0.3">
      <c r="A1243" s="618" t="s">
        <v>563</v>
      </c>
      <c r="B1243" s="619" t="s">
        <v>565</v>
      </c>
      <c r="C1243" s="620" t="s">
        <v>583</v>
      </c>
      <c r="D1243" s="621" t="s">
        <v>584</v>
      </c>
      <c r="E1243" s="620" t="s">
        <v>566</v>
      </c>
      <c r="F1243" s="621" t="s">
        <v>567</v>
      </c>
      <c r="G1243" s="620" t="s">
        <v>2184</v>
      </c>
      <c r="H1243" s="620" t="s">
        <v>2518</v>
      </c>
      <c r="I1243" s="620" t="s">
        <v>2518</v>
      </c>
      <c r="J1243" s="620" t="s">
        <v>2519</v>
      </c>
      <c r="K1243" s="620" t="s">
        <v>2520</v>
      </c>
      <c r="L1243" s="622">
        <v>621.21777869031212</v>
      </c>
      <c r="M1243" s="622">
        <v>20.071495400000003</v>
      </c>
      <c r="N1243" s="623">
        <v>12468.769787380819</v>
      </c>
    </row>
    <row r="1244" spans="1:14" ht="14.4" customHeight="1" x14ac:dyDescent="0.3">
      <c r="A1244" s="618" t="s">
        <v>563</v>
      </c>
      <c r="B1244" s="619" t="s">
        <v>565</v>
      </c>
      <c r="C1244" s="620" t="s">
        <v>583</v>
      </c>
      <c r="D1244" s="621" t="s">
        <v>584</v>
      </c>
      <c r="E1244" s="620" t="s">
        <v>566</v>
      </c>
      <c r="F1244" s="621" t="s">
        <v>567</v>
      </c>
      <c r="G1244" s="620" t="s">
        <v>2184</v>
      </c>
      <c r="H1244" s="620" t="s">
        <v>2521</v>
      </c>
      <c r="I1244" s="620" t="s">
        <v>2522</v>
      </c>
      <c r="J1244" s="620" t="s">
        <v>2523</v>
      </c>
      <c r="K1244" s="620" t="s">
        <v>2524</v>
      </c>
      <c r="L1244" s="622">
        <v>83.100147665652656</v>
      </c>
      <c r="M1244" s="622">
        <v>5</v>
      </c>
      <c r="N1244" s="623">
        <v>415.50073832826325</v>
      </c>
    </row>
    <row r="1245" spans="1:14" ht="14.4" customHeight="1" x14ac:dyDescent="0.3">
      <c r="A1245" s="618" t="s">
        <v>563</v>
      </c>
      <c r="B1245" s="619" t="s">
        <v>565</v>
      </c>
      <c r="C1245" s="620" t="s">
        <v>583</v>
      </c>
      <c r="D1245" s="621" t="s">
        <v>584</v>
      </c>
      <c r="E1245" s="620" t="s">
        <v>566</v>
      </c>
      <c r="F1245" s="621" t="s">
        <v>567</v>
      </c>
      <c r="G1245" s="620" t="s">
        <v>2184</v>
      </c>
      <c r="H1245" s="620" t="s">
        <v>3631</v>
      </c>
      <c r="I1245" s="620" t="s">
        <v>3632</v>
      </c>
      <c r="J1245" s="620" t="s">
        <v>3526</v>
      </c>
      <c r="K1245" s="620" t="s">
        <v>3633</v>
      </c>
      <c r="L1245" s="622">
        <v>57.109976253252192</v>
      </c>
      <c r="M1245" s="622">
        <v>5</v>
      </c>
      <c r="N1245" s="623">
        <v>285.54988126626097</v>
      </c>
    </row>
    <row r="1246" spans="1:14" ht="14.4" customHeight="1" x14ac:dyDescent="0.3">
      <c r="A1246" s="618" t="s">
        <v>563</v>
      </c>
      <c r="B1246" s="619" t="s">
        <v>565</v>
      </c>
      <c r="C1246" s="620" t="s">
        <v>583</v>
      </c>
      <c r="D1246" s="621" t="s">
        <v>584</v>
      </c>
      <c r="E1246" s="620" t="s">
        <v>566</v>
      </c>
      <c r="F1246" s="621" t="s">
        <v>567</v>
      </c>
      <c r="G1246" s="620" t="s">
        <v>2184</v>
      </c>
      <c r="H1246" s="620" t="s">
        <v>3634</v>
      </c>
      <c r="I1246" s="620" t="s">
        <v>3635</v>
      </c>
      <c r="J1246" s="620" t="s">
        <v>3636</v>
      </c>
      <c r="K1246" s="620" t="s">
        <v>687</v>
      </c>
      <c r="L1246" s="622">
        <v>40.25</v>
      </c>
      <c r="M1246" s="622">
        <v>1</v>
      </c>
      <c r="N1246" s="623">
        <v>40.25</v>
      </c>
    </row>
    <row r="1247" spans="1:14" ht="14.4" customHeight="1" x14ac:dyDescent="0.3">
      <c r="A1247" s="618" t="s">
        <v>563</v>
      </c>
      <c r="B1247" s="619" t="s">
        <v>565</v>
      </c>
      <c r="C1247" s="620" t="s">
        <v>583</v>
      </c>
      <c r="D1247" s="621" t="s">
        <v>584</v>
      </c>
      <c r="E1247" s="620" t="s">
        <v>566</v>
      </c>
      <c r="F1247" s="621" t="s">
        <v>567</v>
      </c>
      <c r="G1247" s="620" t="s">
        <v>2184</v>
      </c>
      <c r="H1247" s="620" t="s">
        <v>3637</v>
      </c>
      <c r="I1247" s="620" t="s">
        <v>3638</v>
      </c>
      <c r="J1247" s="620" t="s">
        <v>2204</v>
      </c>
      <c r="K1247" s="620" t="s">
        <v>3056</v>
      </c>
      <c r="L1247" s="622">
        <v>210.99</v>
      </c>
      <c r="M1247" s="622">
        <v>1</v>
      </c>
      <c r="N1247" s="623">
        <v>210.99</v>
      </c>
    </row>
    <row r="1248" spans="1:14" ht="14.4" customHeight="1" x14ac:dyDescent="0.3">
      <c r="A1248" s="618" t="s">
        <v>563</v>
      </c>
      <c r="B1248" s="619" t="s">
        <v>565</v>
      </c>
      <c r="C1248" s="620" t="s">
        <v>583</v>
      </c>
      <c r="D1248" s="621" t="s">
        <v>584</v>
      </c>
      <c r="E1248" s="620" t="s">
        <v>566</v>
      </c>
      <c r="F1248" s="621" t="s">
        <v>567</v>
      </c>
      <c r="G1248" s="620" t="s">
        <v>2184</v>
      </c>
      <c r="H1248" s="620" t="s">
        <v>3639</v>
      </c>
      <c r="I1248" s="620" t="s">
        <v>3640</v>
      </c>
      <c r="J1248" s="620" t="s">
        <v>3641</v>
      </c>
      <c r="K1248" s="620" t="s">
        <v>3642</v>
      </c>
      <c r="L1248" s="622">
        <v>1005.85</v>
      </c>
      <c r="M1248" s="622">
        <v>4</v>
      </c>
      <c r="N1248" s="623">
        <v>4023.4</v>
      </c>
    </row>
    <row r="1249" spans="1:14" ht="14.4" customHeight="1" x14ac:dyDescent="0.3">
      <c r="A1249" s="618" t="s">
        <v>563</v>
      </c>
      <c r="B1249" s="619" t="s">
        <v>565</v>
      </c>
      <c r="C1249" s="620" t="s">
        <v>583</v>
      </c>
      <c r="D1249" s="621" t="s">
        <v>584</v>
      </c>
      <c r="E1249" s="620" t="s">
        <v>566</v>
      </c>
      <c r="F1249" s="621" t="s">
        <v>567</v>
      </c>
      <c r="G1249" s="620" t="s">
        <v>2184</v>
      </c>
      <c r="H1249" s="620" t="s">
        <v>3643</v>
      </c>
      <c r="I1249" s="620" t="s">
        <v>3644</v>
      </c>
      <c r="J1249" s="620" t="s">
        <v>3645</v>
      </c>
      <c r="K1249" s="620" t="s">
        <v>3646</v>
      </c>
      <c r="L1249" s="622">
        <v>130.07000930234199</v>
      </c>
      <c r="M1249" s="622">
        <v>1</v>
      </c>
      <c r="N1249" s="623">
        <v>130.07000930234199</v>
      </c>
    </row>
    <row r="1250" spans="1:14" ht="14.4" customHeight="1" x14ac:dyDescent="0.3">
      <c r="A1250" s="618" t="s">
        <v>563</v>
      </c>
      <c r="B1250" s="619" t="s">
        <v>565</v>
      </c>
      <c r="C1250" s="620" t="s">
        <v>583</v>
      </c>
      <c r="D1250" s="621" t="s">
        <v>584</v>
      </c>
      <c r="E1250" s="620" t="s">
        <v>566</v>
      </c>
      <c r="F1250" s="621" t="s">
        <v>567</v>
      </c>
      <c r="G1250" s="620" t="s">
        <v>2184</v>
      </c>
      <c r="H1250" s="620" t="s">
        <v>2528</v>
      </c>
      <c r="I1250" s="620" t="s">
        <v>2529</v>
      </c>
      <c r="J1250" s="620" t="s">
        <v>2530</v>
      </c>
      <c r="K1250" s="620" t="s">
        <v>2531</v>
      </c>
      <c r="L1250" s="622">
        <v>82.719331453772199</v>
      </c>
      <c r="M1250" s="622">
        <v>1</v>
      </c>
      <c r="N1250" s="623">
        <v>82.719331453772199</v>
      </c>
    </row>
    <row r="1251" spans="1:14" ht="14.4" customHeight="1" x14ac:dyDescent="0.3">
      <c r="A1251" s="618" t="s">
        <v>563</v>
      </c>
      <c r="B1251" s="619" t="s">
        <v>565</v>
      </c>
      <c r="C1251" s="620" t="s">
        <v>583</v>
      </c>
      <c r="D1251" s="621" t="s">
        <v>584</v>
      </c>
      <c r="E1251" s="620" t="s">
        <v>566</v>
      </c>
      <c r="F1251" s="621" t="s">
        <v>567</v>
      </c>
      <c r="G1251" s="620" t="s">
        <v>2184</v>
      </c>
      <c r="H1251" s="620" t="s">
        <v>3647</v>
      </c>
      <c r="I1251" s="620" t="s">
        <v>3648</v>
      </c>
      <c r="J1251" s="620" t="s">
        <v>3649</v>
      </c>
      <c r="K1251" s="620" t="s">
        <v>3650</v>
      </c>
      <c r="L1251" s="622">
        <v>112.90970223151</v>
      </c>
      <c r="M1251" s="622">
        <v>0.312</v>
      </c>
      <c r="N1251" s="623">
        <v>35.227827096231117</v>
      </c>
    </row>
    <row r="1252" spans="1:14" ht="14.4" customHeight="1" x14ac:dyDescent="0.3">
      <c r="A1252" s="618" t="s">
        <v>563</v>
      </c>
      <c r="B1252" s="619" t="s">
        <v>565</v>
      </c>
      <c r="C1252" s="620" t="s">
        <v>583</v>
      </c>
      <c r="D1252" s="621" t="s">
        <v>584</v>
      </c>
      <c r="E1252" s="620" t="s">
        <v>566</v>
      </c>
      <c r="F1252" s="621" t="s">
        <v>567</v>
      </c>
      <c r="G1252" s="620" t="s">
        <v>2184</v>
      </c>
      <c r="H1252" s="620" t="s">
        <v>3651</v>
      </c>
      <c r="I1252" s="620" t="s">
        <v>3652</v>
      </c>
      <c r="J1252" s="620" t="s">
        <v>3649</v>
      </c>
      <c r="K1252" s="620" t="s">
        <v>3653</v>
      </c>
      <c r="L1252" s="622">
        <v>1458.0329326572651</v>
      </c>
      <c r="M1252" s="622">
        <v>4.0410000000000004</v>
      </c>
      <c r="N1252" s="623">
        <v>5891.9110808680089</v>
      </c>
    </row>
    <row r="1253" spans="1:14" ht="14.4" customHeight="1" x14ac:dyDescent="0.3">
      <c r="A1253" s="618" t="s">
        <v>563</v>
      </c>
      <c r="B1253" s="619" t="s">
        <v>565</v>
      </c>
      <c r="C1253" s="620" t="s">
        <v>583</v>
      </c>
      <c r="D1253" s="621" t="s">
        <v>584</v>
      </c>
      <c r="E1253" s="620" t="s">
        <v>566</v>
      </c>
      <c r="F1253" s="621" t="s">
        <v>567</v>
      </c>
      <c r="G1253" s="620" t="s">
        <v>2184</v>
      </c>
      <c r="H1253" s="620" t="s">
        <v>2532</v>
      </c>
      <c r="I1253" s="620" t="s">
        <v>2532</v>
      </c>
      <c r="J1253" s="620" t="s">
        <v>2533</v>
      </c>
      <c r="K1253" s="620" t="s">
        <v>755</v>
      </c>
      <c r="L1253" s="622">
        <v>77.307290518664857</v>
      </c>
      <c r="M1253" s="622">
        <v>26.712244900000002</v>
      </c>
      <c r="N1253" s="623">
        <v>2065.0512768900239</v>
      </c>
    </row>
    <row r="1254" spans="1:14" ht="14.4" customHeight="1" x14ac:dyDescent="0.3">
      <c r="A1254" s="618" t="s">
        <v>563</v>
      </c>
      <c r="B1254" s="619" t="s">
        <v>565</v>
      </c>
      <c r="C1254" s="620" t="s">
        <v>583</v>
      </c>
      <c r="D1254" s="621" t="s">
        <v>584</v>
      </c>
      <c r="E1254" s="620" t="s">
        <v>566</v>
      </c>
      <c r="F1254" s="621" t="s">
        <v>567</v>
      </c>
      <c r="G1254" s="620" t="s">
        <v>2184</v>
      </c>
      <c r="H1254" s="620" t="s">
        <v>2534</v>
      </c>
      <c r="I1254" s="620" t="s">
        <v>2534</v>
      </c>
      <c r="J1254" s="620" t="s">
        <v>2533</v>
      </c>
      <c r="K1254" s="620" t="s">
        <v>731</v>
      </c>
      <c r="L1254" s="622">
        <v>173.06145526608532</v>
      </c>
      <c r="M1254" s="622">
        <v>230.13507920000004</v>
      </c>
      <c r="N1254" s="623">
        <v>39827.51171412781</v>
      </c>
    </row>
    <row r="1255" spans="1:14" ht="14.4" customHeight="1" x14ac:dyDescent="0.3">
      <c r="A1255" s="618" t="s">
        <v>563</v>
      </c>
      <c r="B1255" s="619" t="s">
        <v>565</v>
      </c>
      <c r="C1255" s="620" t="s">
        <v>583</v>
      </c>
      <c r="D1255" s="621" t="s">
        <v>584</v>
      </c>
      <c r="E1255" s="620" t="s">
        <v>566</v>
      </c>
      <c r="F1255" s="621" t="s">
        <v>567</v>
      </c>
      <c r="G1255" s="620" t="s">
        <v>2184</v>
      </c>
      <c r="H1255" s="620" t="s">
        <v>2535</v>
      </c>
      <c r="I1255" s="620" t="s">
        <v>2536</v>
      </c>
      <c r="J1255" s="620" t="s">
        <v>2537</v>
      </c>
      <c r="K1255" s="620" t="s">
        <v>2538</v>
      </c>
      <c r="L1255" s="622">
        <v>526.26206577931407</v>
      </c>
      <c r="M1255" s="622">
        <v>19</v>
      </c>
      <c r="N1255" s="623">
        <v>9998.9792498069673</v>
      </c>
    </row>
    <row r="1256" spans="1:14" ht="14.4" customHeight="1" x14ac:dyDescent="0.3">
      <c r="A1256" s="618" t="s">
        <v>563</v>
      </c>
      <c r="B1256" s="619" t="s">
        <v>565</v>
      </c>
      <c r="C1256" s="620" t="s">
        <v>583</v>
      </c>
      <c r="D1256" s="621" t="s">
        <v>584</v>
      </c>
      <c r="E1256" s="620" t="s">
        <v>566</v>
      </c>
      <c r="F1256" s="621" t="s">
        <v>567</v>
      </c>
      <c r="G1256" s="620" t="s">
        <v>2184</v>
      </c>
      <c r="H1256" s="620" t="s">
        <v>2539</v>
      </c>
      <c r="I1256" s="620" t="s">
        <v>2540</v>
      </c>
      <c r="J1256" s="620" t="s">
        <v>2541</v>
      </c>
      <c r="K1256" s="620" t="s">
        <v>2542</v>
      </c>
      <c r="L1256" s="622">
        <v>945.55040080538981</v>
      </c>
      <c r="M1256" s="622">
        <v>49.688939099999992</v>
      </c>
      <c r="N1256" s="623">
        <v>46983.396281599598</v>
      </c>
    </row>
    <row r="1257" spans="1:14" ht="14.4" customHeight="1" x14ac:dyDescent="0.3">
      <c r="A1257" s="618" t="s">
        <v>563</v>
      </c>
      <c r="B1257" s="619" t="s">
        <v>565</v>
      </c>
      <c r="C1257" s="620" t="s">
        <v>583</v>
      </c>
      <c r="D1257" s="621" t="s">
        <v>584</v>
      </c>
      <c r="E1257" s="620" t="s">
        <v>566</v>
      </c>
      <c r="F1257" s="621" t="s">
        <v>567</v>
      </c>
      <c r="G1257" s="620" t="s">
        <v>2184</v>
      </c>
      <c r="H1257" s="620" t="s">
        <v>2543</v>
      </c>
      <c r="I1257" s="620" t="s">
        <v>2544</v>
      </c>
      <c r="J1257" s="620" t="s">
        <v>2545</v>
      </c>
      <c r="K1257" s="620" t="s">
        <v>2546</v>
      </c>
      <c r="L1257" s="622">
        <v>133.6</v>
      </c>
      <c r="M1257" s="622">
        <v>2</v>
      </c>
      <c r="N1257" s="623">
        <v>267.2</v>
      </c>
    </row>
    <row r="1258" spans="1:14" ht="14.4" customHeight="1" x14ac:dyDescent="0.3">
      <c r="A1258" s="618" t="s">
        <v>563</v>
      </c>
      <c r="B1258" s="619" t="s">
        <v>565</v>
      </c>
      <c r="C1258" s="620" t="s">
        <v>583</v>
      </c>
      <c r="D1258" s="621" t="s">
        <v>584</v>
      </c>
      <c r="E1258" s="620" t="s">
        <v>566</v>
      </c>
      <c r="F1258" s="621" t="s">
        <v>567</v>
      </c>
      <c r="G1258" s="620" t="s">
        <v>2184</v>
      </c>
      <c r="H1258" s="620" t="s">
        <v>2547</v>
      </c>
      <c r="I1258" s="620" t="s">
        <v>2548</v>
      </c>
      <c r="J1258" s="620" t="s">
        <v>2549</v>
      </c>
      <c r="K1258" s="620" t="s">
        <v>2550</v>
      </c>
      <c r="L1258" s="622">
        <v>353.68023810006787</v>
      </c>
      <c r="M1258" s="622">
        <v>58.926127099999995</v>
      </c>
      <c r="N1258" s="623">
        <v>20841.006663042859</v>
      </c>
    </row>
    <row r="1259" spans="1:14" ht="14.4" customHeight="1" x14ac:dyDescent="0.3">
      <c r="A1259" s="618" t="s">
        <v>563</v>
      </c>
      <c r="B1259" s="619" t="s">
        <v>565</v>
      </c>
      <c r="C1259" s="620" t="s">
        <v>583</v>
      </c>
      <c r="D1259" s="621" t="s">
        <v>584</v>
      </c>
      <c r="E1259" s="620" t="s">
        <v>566</v>
      </c>
      <c r="F1259" s="621" t="s">
        <v>567</v>
      </c>
      <c r="G1259" s="620" t="s">
        <v>2184</v>
      </c>
      <c r="H1259" s="620" t="s">
        <v>2551</v>
      </c>
      <c r="I1259" s="620" t="s">
        <v>2551</v>
      </c>
      <c r="J1259" s="620" t="s">
        <v>2552</v>
      </c>
      <c r="K1259" s="620" t="s">
        <v>2553</v>
      </c>
      <c r="L1259" s="622">
        <v>690.26191386380663</v>
      </c>
      <c r="M1259" s="622">
        <v>10.144399999999997</v>
      </c>
      <c r="N1259" s="623">
        <v>7002.2929589999976</v>
      </c>
    </row>
    <row r="1260" spans="1:14" ht="14.4" customHeight="1" x14ac:dyDescent="0.3">
      <c r="A1260" s="618" t="s">
        <v>563</v>
      </c>
      <c r="B1260" s="619" t="s">
        <v>565</v>
      </c>
      <c r="C1260" s="620" t="s">
        <v>583</v>
      </c>
      <c r="D1260" s="621" t="s">
        <v>584</v>
      </c>
      <c r="E1260" s="620" t="s">
        <v>566</v>
      </c>
      <c r="F1260" s="621" t="s">
        <v>567</v>
      </c>
      <c r="G1260" s="620" t="s">
        <v>2184</v>
      </c>
      <c r="H1260" s="620" t="s">
        <v>2554</v>
      </c>
      <c r="I1260" s="620" t="s">
        <v>2554</v>
      </c>
      <c r="J1260" s="620" t="s">
        <v>2555</v>
      </c>
      <c r="K1260" s="620" t="s">
        <v>2556</v>
      </c>
      <c r="L1260" s="622">
        <v>297.69623267704713</v>
      </c>
      <c r="M1260" s="622">
        <v>82.367953000000014</v>
      </c>
      <c r="N1260" s="623">
        <v>24520.629301420086</v>
      </c>
    </row>
    <row r="1261" spans="1:14" ht="14.4" customHeight="1" x14ac:dyDescent="0.3">
      <c r="A1261" s="618" t="s">
        <v>563</v>
      </c>
      <c r="B1261" s="619" t="s">
        <v>565</v>
      </c>
      <c r="C1261" s="620" t="s">
        <v>583</v>
      </c>
      <c r="D1261" s="621" t="s">
        <v>584</v>
      </c>
      <c r="E1261" s="620" t="s">
        <v>566</v>
      </c>
      <c r="F1261" s="621" t="s">
        <v>567</v>
      </c>
      <c r="G1261" s="620" t="s">
        <v>2184</v>
      </c>
      <c r="H1261" s="620" t="s">
        <v>2557</v>
      </c>
      <c r="I1261" s="620" t="s">
        <v>2557</v>
      </c>
      <c r="J1261" s="620" t="s">
        <v>2558</v>
      </c>
      <c r="K1261" s="620" t="s">
        <v>2559</v>
      </c>
      <c r="L1261" s="622">
        <v>181.00286713996829</v>
      </c>
      <c r="M1261" s="622">
        <v>56.811102500000004</v>
      </c>
      <c r="N1261" s="623">
        <v>10282.972437882621</v>
      </c>
    </row>
    <row r="1262" spans="1:14" ht="14.4" customHeight="1" x14ac:dyDescent="0.3">
      <c r="A1262" s="618" t="s">
        <v>563</v>
      </c>
      <c r="B1262" s="619" t="s">
        <v>565</v>
      </c>
      <c r="C1262" s="620" t="s">
        <v>583</v>
      </c>
      <c r="D1262" s="621" t="s">
        <v>584</v>
      </c>
      <c r="E1262" s="620" t="s">
        <v>566</v>
      </c>
      <c r="F1262" s="621" t="s">
        <v>567</v>
      </c>
      <c r="G1262" s="620" t="s">
        <v>2184</v>
      </c>
      <c r="H1262" s="620" t="s">
        <v>2560</v>
      </c>
      <c r="I1262" s="620" t="s">
        <v>2560</v>
      </c>
      <c r="J1262" s="620" t="s">
        <v>2561</v>
      </c>
      <c r="K1262" s="620" t="s">
        <v>2562</v>
      </c>
      <c r="L1262" s="622">
        <v>1276.2035746473318</v>
      </c>
      <c r="M1262" s="622">
        <v>12.896865400000001</v>
      </c>
      <c r="N1262" s="623">
        <v>16459.025725225492</v>
      </c>
    </row>
    <row r="1263" spans="1:14" ht="14.4" customHeight="1" x14ac:dyDescent="0.3">
      <c r="A1263" s="618" t="s">
        <v>563</v>
      </c>
      <c r="B1263" s="619" t="s">
        <v>565</v>
      </c>
      <c r="C1263" s="620" t="s">
        <v>583</v>
      </c>
      <c r="D1263" s="621" t="s">
        <v>584</v>
      </c>
      <c r="E1263" s="620" t="s">
        <v>566</v>
      </c>
      <c r="F1263" s="621" t="s">
        <v>567</v>
      </c>
      <c r="G1263" s="620" t="s">
        <v>2184</v>
      </c>
      <c r="H1263" s="620" t="s">
        <v>3654</v>
      </c>
      <c r="I1263" s="620" t="s">
        <v>3654</v>
      </c>
      <c r="J1263" s="620" t="s">
        <v>3655</v>
      </c>
      <c r="K1263" s="620" t="s">
        <v>3656</v>
      </c>
      <c r="L1263" s="622">
        <v>2107.149999552375</v>
      </c>
      <c r="M1263" s="622">
        <v>2</v>
      </c>
      <c r="N1263" s="623">
        <v>4214.29999910475</v>
      </c>
    </row>
    <row r="1264" spans="1:14" ht="14.4" customHeight="1" x14ac:dyDescent="0.3">
      <c r="A1264" s="618" t="s">
        <v>563</v>
      </c>
      <c r="B1264" s="619" t="s">
        <v>565</v>
      </c>
      <c r="C1264" s="620" t="s">
        <v>583</v>
      </c>
      <c r="D1264" s="621" t="s">
        <v>584</v>
      </c>
      <c r="E1264" s="620" t="s">
        <v>566</v>
      </c>
      <c r="F1264" s="621" t="s">
        <v>567</v>
      </c>
      <c r="G1264" s="620" t="s">
        <v>2184</v>
      </c>
      <c r="H1264" s="620" t="s">
        <v>2563</v>
      </c>
      <c r="I1264" s="620" t="s">
        <v>2563</v>
      </c>
      <c r="J1264" s="620" t="s">
        <v>2564</v>
      </c>
      <c r="K1264" s="620" t="s">
        <v>2565</v>
      </c>
      <c r="L1264" s="622">
        <v>8428.579998352825</v>
      </c>
      <c r="M1264" s="622">
        <v>7.9999999999999991</v>
      </c>
      <c r="N1264" s="623">
        <v>67428.639986822585</v>
      </c>
    </row>
    <row r="1265" spans="1:14" ht="14.4" customHeight="1" x14ac:dyDescent="0.3">
      <c r="A1265" s="618" t="s">
        <v>563</v>
      </c>
      <c r="B1265" s="619" t="s">
        <v>565</v>
      </c>
      <c r="C1265" s="620" t="s">
        <v>583</v>
      </c>
      <c r="D1265" s="621" t="s">
        <v>584</v>
      </c>
      <c r="E1265" s="620" t="s">
        <v>566</v>
      </c>
      <c r="F1265" s="621" t="s">
        <v>567</v>
      </c>
      <c r="G1265" s="620" t="s">
        <v>2184</v>
      </c>
      <c r="H1265" s="620" t="s">
        <v>2566</v>
      </c>
      <c r="I1265" s="620" t="s">
        <v>2566</v>
      </c>
      <c r="J1265" s="620" t="s">
        <v>2567</v>
      </c>
      <c r="K1265" s="620" t="s">
        <v>2568</v>
      </c>
      <c r="L1265" s="622">
        <v>1352.5206026573919</v>
      </c>
      <c r="M1265" s="622">
        <v>22.649746899999997</v>
      </c>
      <c r="N1265" s="623">
        <v>30634.249327225389</v>
      </c>
    </row>
    <row r="1266" spans="1:14" ht="14.4" customHeight="1" x14ac:dyDescent="0.3">
      <c r="A1266" s="618" t="s">
        <v>563</v>
      </c>
      <c r="B1266" s="619" t="s">
        <v>565</v>
      </c>
      <c r="C1266" s="620" t="s">
        <v>583</v>
      </c>
      <c r="D1266" s="621" t="s">
        <v>584</v>
      </c>
      <c r="E1266" s="620" t="s">
        <v>566</v>
      </c>
      <c r="F1266" s="621" t="s">
        <v>567</v>
      </c>
      <c r="G1266" s="620" t="s">
        <v>2184</v>
      </c>
      <c r="H1266" s="620" t="s">
        <v>2569</v>
      </c>
      <c r="I1266" s="620" t="s">
        <v>2569</v>
      </c>
      <c r="J1266" s="620" t="s">
        <v>2567</v>
      </c>
      <c r="K1266" s="620" t="s">
        <v>2570</v>
      </c>
      <c r="L1266" s="622">
        <v>4511.0912102007096</v>
      </c>
      <c r="M1266" s="622">
        <v>26.093466300000003</v>
      </c>
      <c r="N1266" s="623">
        <v>117710.00646959845</v>
      </c>
    </row>
    <row r="1267" spans="1:14" ht="14.4" customHeight="1" x14ac:dyDescent="0.3">
      <c r="A1267" s="618" t="s">
        <v>563</v>
      </c>
      <c r="B1267" s="619" t="s">
        <v>565</v>
      </c>
      <c r="C1267" s="620" t="s">
        <v>583</v>
      </c>
      <c r="D1267" s="621" t="s">
        <v>584</v>
      </c>
      <c r="E1267" s="620" t="s">
        <v>566</v>
      </c>
      <c r="F1267" s="621" t="s">
        <v>567</v>
      </c>
      <c r="G1267" s="620" t="s">
        <v>2184</v>
      </c>
      <c r="H1267" s="620" t="s">
        <v>2571</v>
      </c>
      <c r="I1267" s="620" t="s">
        <v>2571</v>
      </c>
      <c r="J1267" s="620" t="s">
        <v>2567</v>
      </c>
      <c r="K1267" s="620" t="s">
        <v>2572</v>
      </c>
      <c r="L1267" s="622">
        <v>13552.072940434744</v>
      </c>
      <c r="M1267" s="622">
        <v>21.6494292</v>
      </c>
      <c r="N1267" s="623">
        <v>293394.64363717783</v>
      </c>
    </row>
    <row r="1268" spans="1:14" ht="14.4" customHeight="1" x14ac:dyDescent="0.3">
      <c r="A1268" s="618" t="s">
        <v>563</v>
      </c>
      <c r="B1268" s="619" t="s">
        <v>565</v>
      </c>
      <c r="C1268" s="620" t="s">
        <v>583</v>
      </c>
      <c r="D1268" s="621" t="s">
        <v>584</v>
      </c>
      <c r="E1268" s="620" t="s">
        <v>566</v>
      </c>
      <c r="F1268" s="621" t="s">
        <v>567</v>
      </c>
      <c r="G1268" s="620" t="s">
        <v>2184</v>
      </c>
      <c r="H1268" s="620" t="s">
        <v>2573</v>
      </c>
      <c r="I1268" s="620" t="s">
        <v>2574</v>
      </c>
      <c r="J1268" s="620" t="s">
        <v>2549</v>
      </c>
      <c r="K1268" s="620" t="s">
        <v>2575</v>
      </c>
      <c r="L1268" s="622">
        <v>1878.4078019065112</v>
      </c>
      <c r="M1268" s="622">
        <v>26.570871500000003</v>
      </c>
      <c r="N1268" s="623">
        <v>49910.932329055366</v>
      </c>
    </row>
    <row r="1269" spans="1:14" ht="14.4" customHeight="1" x14ac:dyDescent="0.3">
      <c r="A1269" s="618" t="s">
        <v>563</v>
      </c>
      <c r="B1269" s="619" t="s">
        <v>565</v>
      </c>
      <c r="C1269" s="620" t="s">
        <v>583</v>
      </c>
      <c r="D1269" s="621" t="s">
        <v>584</v>
      </c>
      <c r="E1269" s="620" t="s">
        <v>566</v>
      </c>
      <c r="F1269" s="621" t="s">
        <v>567</v>
      </c>
      <c r="G1269" s="620" t="s">
        <v>2184</v>
      </c>
      <c r="H1269" s="620" t="s">
        <v>2576</v>
      </c>
      <c r="I1269" s="620" t="s">
        <v>2577</v>
      </c>
      <c r="J1269" s="620" t="s">
        <v>2578</v>
      </c>
      <c r="K1269" s="620" t="s">
        <v>2579</v>
      </c>
      <c r="L1269" s="622">
        <v>531.25337214206968</v>
      </c>
      <c r="M1269" s="622">
        <v>46.926905300000001</v>
      </c>
      <c r="N1269" s="623">
        <v>24930.076684816562</v>
      </c>
    </row>
    <row r="1270" spans="1:14" ht="14.4" customHeight="1" x14ac:dyDescent="0.3">
      <c r="A1270" s="618" t="s">
        <v>563</v>
      </c>
      <c r="B1270" s="619" t="s">
        <v>565</v>
      </c>
      <c r="C1270" s="620" t="s">
        <v>583</v>
      </c>
      <c r="D1270" s="621" t="s">
        <v>584</v>
      </c>
      <c r="E1270" s="620" t="s">
        <v>566</v>
      </c>
      <c r="F1270" s="621" t="s">
        <v>567</v>
      </c>
      <c r="G1270" s="620" t="s">
        <v>2184</v>
      </c>
      <c r="H1270" s="620" t="s">
        <v>3657</v>
      </c>
      <c r="I1270" s="620" t="s">
        <v>3657</v>
      </c>
      <c r="J1270" s="620" t="s">
        <v>2600</v>
      </c>
      <c r="K1270" s="620" t="s">
        <v>3658</v>
      </c>
      <c r="L1270" s="622">
        <v>730.41</v>
      </c>
      <c r="M1270" s="622">
        <v>1</v>
      </c>
      <c r="N1270" s="623">
        <v>730.41</v>
      </c>
    </row>
    <row r="1271" spans="1:14" ht="14.4" customHeight="1" x14ac:dyDescent="0.3">
      <c r="A1271" s="618" t="s">
        <v>563</v>
      </c>
      <c r="B1271" s="619" t="s">
        <v>565</v>
      </c>
      <c r="C1271" s="620" t="s">
        <v>583</v>
      </c>
      <c r="D1271" s="621" t="s">
        <v>584</v>
      </c>
      <c r="E1271" s="620" t="s">
        <v>566</v>
      </c>
      <c r="F1271" s="621" t="s">
        <v>567</v>
      </c>
      <c r="G1271" s="620" t="s">
        <v>2184</v>
      </c>
      <c r="H1271" s="620" t="s">
        <v>2582</v>
      </c>
      <c r="I1271" s="620" t="s">
        <v>2582</v>
      </c>
      <c r="J1271" s="620" t="s">
        <v>2583</v>
      </c>
      <c r="K1271" s="620" t="s">
        <v>2584</v>
      </c>
      <c r="L1271" s="622">
        <v>425.50685392184658</v>
      </c>
      <c r="M1271" s="622">
        <v>57.392554599999997</v>
      </c>
      <c r="N1271" s="623">
        <v>24420.925346383803</v>
      </c>
    </row>
    <row r="1272" spans="1:14" ht="14.4" customHeight="1" x14ac:dyDescent="0.3">
      <c r="A1272" s="618" t="s">
        <v>563</v>
      </c>
      <c r="B1272" s="619" t="s">
        <v>565</v>
      </c>
      <c r="C1272" s="620" t="s">
        <v>583</v>
      </c>
      <c r="D1272" s="621" t="s">
        <v>584</v>
      </c>
      <c r="E1272" s="620" t="s">
        <v>566</v>
      </c>
      <c r="F1272" s="621" t="s">
        <v>567</v>
      </c>
      <c r="G1272" s="620" t="s">
        <v>2184</v>
      </c>
      <c r="H1272" s="620" t="s">
        <v>2585</v>
      </c>
      <c r="I1272" s="620" t="s">
        <v>2585</v>
      </c>
      <c r="J1272" s="620" t="s">
        <v>2586</v>
      </c>
      <c r="K1272" s="620" t="s">
        <v>2587</v>
      </c>
      <c r="L1272" s="622">
        <v>2126.3205340205759</v>
      </c>
      <c r="M1272" s="622">
        <v>45.697542499999997</v>
      </c>
      <c r="N1272" s="623">
        <v>97167.622972027952</v>
      </c>
    </row>
    <row r="1273" spans="1:14" ht="14.4" customHeight="1" x14ac:dyDescent="0.3">
      <c r="A1273" s="618" t="s">
        <v>563</v>
      </c>
      <c r="B1273" s="619" t="s">
        <v>565</v>
      </c>
      <c r="C1273" s="620" t="s">
        <v>583</v>
      </c>
      <c r="D1273" s="621" t="s">
        <v>584</v>
      </c>
      <c r="E1273" s="620" t="s">
        <v>566</v>
      </c>
      <c r="F1273" s="621" t="s">
        <v>567</v>
      </c>
      <c r="G1273" s="620" t="s">
        <v>2184</v>
      </c>
      <c r="H1273" s="620" t="s">
        <v>2588</v>
      </c>
      <c r="I1273" s="620" t="s">
        <v>2589</v>
      </c>
      <c r="J1273" s="620" t="s">
        <v>2549</v>
      </c>
      <c r="K1273" s="620" t="s">
        <v>2590</v>
      </c>
      <c r="L1273" s="622">
        <v>4024.5188073389377</v>
      </c>
      <c r="M1273" s="622">
        <v>19.420999999999996</v>
      </c>
      <c r="N1273" s="623">
        <v>78160.17975732949</v>
      </c>
    </row>
    <row r="1274" spans="1:14" ht="14.4" customHeight="1" x14ac:dyDescent="0.3">
      <c r="A1274" s="618" t="s">
        <v>563</v>
      </c>
      <c r="B1274" s="619" t="s">
        <v>565</v>
      </c>
      <c r="C1274" s="620" t="s">
        <v>583</v>
      </c>
      <c r="D1274" s="621" t="s">
        <v>584</v>
      </c>
      <c r="E1274" s="620" t="s">
        <v>566</v>
      </c>
      <c r="F1274" s="621" t="s">
        <v>567</v>
      </c>
      <c r="G1274" s="620" t="s">
        <v>2184</v>
      </c>
      <c r="H1274" s="620" t="s">
        <v>3659</v>
      </c>
      <c r="I1274" s="620" t="s">
        <v>3660</v>
      </c>
      <c r="J1274" s="620" t="s">
        <v>3588</v>
      </c>
      <c r="K1274" s="620" t="s">
        <v>3661</v>
      </c>
      <c r="L1274" s="622">
        <v>160.1851905603385</v>
      </c>
      <c r="M1274" s="622">
        <v>2</v>
      </c>
      <c r="N1274" s="623">
        <v>320.370381120677</v>
      </c>
    </row>
    <row r="1275" spans="1:14" ht="14.4" customHeight="1" x14ac:dyDescent="0.3">
      <c r="A1275" s="618" t="s">
        <v>563</v>
      </c>
      <c r="B1275" s="619" t="s">
        <v>565</v>
      </c>
      <c r="C1275" s="620" t="s">
        <v>583</v>
      </c>
      <c r="D1275" s="621" t="s">
        <v>584</v>
      </c>
      <c r="E1275" s="620" t="s">
        <v>566</v>
      </c>
      <c r="F1275" s="621" t="s">
        <v>567</v>
      </c>
      <c r="G1275" s="620" t="s">
        <v>2184</v>
      </c>
      <c r="H1275" s="620" t="s">
        <v>2606</v>
      </c>
      <c r="I1275" s="620" t="s">
        <v>2606</v>
      </c>
      <c r="J1275" s="620" t="s">
        <v>806</v>
      </c>
      <c r="K1275" s="620" t="s">
        <v>2607</v>
      </c>
      <c r="L1275" s="622">
        <v>2792.6862369663922</v>
      </c>
      <c r="M1275" s="622">
        <v>113.69507360000001</v>
      </c>
      <c r="N1275" s="623">
        <v>317514.66725360107</v>
      </c>
    </row>
    <row r="1276" spans="1:14" ht="14.4" customHeight="1" x14ac:dyDescent="0.3">
      <c r="A1276" s="618" t="s">
        <v>563</v>
      </c>
      <c r="B1276" s="619" t="s">
        <v>565</v>
      </c>
      <c r="C1276" s="620" t="s">
        <v>583</v>
      </c>
      <c r="D1276" s="621" t="s">
        <v>584</v>
      </c>
      <c r="E1276" s="620" t="s">
        <v>566</v>
      </c>
      <c r="F1276" s="621" t="s">
        <v>567</v>
      </c>
      <c r="G1276" s="620" t="s">
        <v>2184</v>
      </c>
      <c r="H1276" s="620" t="s">
        <v>2612</v>
      </c>
      <c r="I1276" s="620" t="s">
        <v>2612</v>
      </c>
      <c r="J1276" s="620" t="s">
        <v>2613</v>
      </c>
      <c r="K1276" s="620" t="s">
        <v>2614</v>
      </c>
      <c r="L1276" s="622">
        <v>2721.7050000000004</v>
      </c>
      <c r="M1276" s="622">
        <v>4.0999999999999996</v>
      </c>
      <c r="N1276" s="623">
        <v>11158.9905</v>
      </c>
    </row>
    <row r="1277" spans="1:14" ht="14.4" customHeight="1" x14ac:dyDescent="0.3">
      <c r="A1277" s="618" t="s">
        <v>563</v>
      </c>
      <c r="B1277" s="619" t="s">
        <v>565</v>
      </c>
      <c r="C1277" s="620" t="s">
        <v>583</v>
      </c>
      <c r="D1277" s="621" t="s">
        <v>584</v>
      </c>
      <c r="E1277" s="620" t="s">
        <v>566</v>
      </c>
      <c r="F1277" s="621" t="s">
        <v>567</v>
      </c>
      <c r="G1277" s="620" t="s">
        <v>2184</v>
      </c>
      <c r="H1277" s="620" t="s">
        <v>2615</v>
      </c>
      <c r="I1277" s="620" t="s">
        <v>2615</v>
      </c>
      <c r="J1277" s="620" t="s">
        <v>2616</v>
      </c>
      <c r="K1277" s="620" t="s">
        <v>2617</v>
      </c>
      <c r="L1277" s="622">
        <v>49.310047824606123</v>
      </c>
      <c r="M1277" s="622">
        <v>229.1378837000002</v>
      </c>
      <c r="N1277" s="623">
        <v>11298.800003676046</v>
      </c>
    </row>
    <row r="1278" spans="1:14" ht="14.4" customHeight="1" x14ac:dyDescent="0.3">
      <c r="A1278" s="618" t="s">
        <v>563</v>
      </c>
      <c r="B1278" s="619" t="s">
        <v>565</v>
      </c>
      <c r="C1278" s="620" t="s">
        <v>583</v>
      </c>
      <c r="D1278" s="621" t="s">
        <v>584</v>
      </c>
      <c r="E1278" s="620" t="s">
        <v>566</v>
      </c>
      <c r="F1278" s="621" t="s">
        <v>567</v>
      </c>
      <c r="G1278" s="620" t="s">
        <v>2184</v>
      </c>
      <c r="H1278" s="620" t="s">
        <v>2618</v>
      </c>
      <c r="I1278" s="620" t="s">
        <v>2618</v>
      </c>
      <c r="J1278" s="620" t="s">
        <v>2616</v>
      </c>
      <c r="K1278" s="620" t="s">
        <v>2619</v>
      </c>
      <c r="L1278" s="622">
        <v>84.939984255365218</v>
      </c>
      <c r="M1278" s="622">
        <v>343.41987970000002</v>
      </c>
      <c r="N1278" s="623">
        <v>29170.079174697417</v>
      </c>
    </row>
    <row r="1279" spans="1:14" ht="14.4" customHeight="1" x14ac:dyDescent="0.3">
      <c r="A1279" s="618" t="s">
        <v>563</v>
      </c>
      <c r="B1279" s="619" t="s">
        <v>565</v>
      </c>
      <c r="C1279" s="620" t="s">
        <v>583</v>
      </c>
      <c r="D1279" s="621" t="s">
        <v>584</v>
      </c>
      <c r="E1279" s="620" t="s">
        <v>566</v>
      </c>
      <c r="F1279" s="621" t="s">
        <v>567</v>
      </c>
      <c r="G1279" s="620" t="s">
        <v>2184</v>
      </c>
      <c r="H1279" s="620" t="s">
        <v>2620</v>
      </c>
      <c r="I1279" s="620" t="s">
        <v>2620</v>
      </c>
      <c r="J1279" s="620" t="s">
        <v>2616</v>
      </c>
      <c r="K1279" s="620" t="s">
        <v>2621</v>
      </c>
      <c r="L1279" s="622">
        <v>438.94647440822393</v>
      </c>
      <c r="M1279" s="622">
        <v>54.523871399999969</v>
      </c>
      <c r="N1279" s="623">
        <v>23933.061122117379</v>
      </c>
    </row>
    <row r="1280" spans="1:14" ht="14.4" customHeight="1" x14ac:dyDescent="0.3">
      <c r="A1280" s="618" t="s">
        <v>563</v>
      </c>
      <c r="B1280" s="619" t="s">
        <v>565</v>
      </c>
      <c r="C1280" s="620" t="s">
        <v>583</v>
      </c>
      <c r="D1280" s="621" t="s">
        <v>584</v>
      </c>
      <c r="E1280" s="620" t="s">
        <v>566</v>
      </c>
      <c r="F1280" s="621" t="s">
        <v>567</v>
      </c>
      <c r="G1280" s="620" t="s">
        <v>2184</v>
      </c>
      <c r="H1280" s="620" t="s">
        <v>2622</v>
      </c>
      <c r="I1280" s="620" t="s">
        <v>2622</v>
      </c>
      <c r="J1280" s="620" t="s">
        <v>2533</v>
      </c>
      <c r="K1280" s="620" t="s">
        <v>2623</v>
      </c>
      <c r="L1280" s="622">
        <v>668.74050033353956</v>
      </c>
      <c r="M1280" s="622">
        <v>4.3093030999999993</v>
      </c>
      <c r="N1280" s="623">
        <v>2881.8055111828726</v>
      </c>
    </row>
    <row r="1281" spans="1:14" ht="14.4" customHeight="1" x14ac:dyDescent="0.3">
      <c r="A1281" s="618" t="s">
        <v>563</v>
      </c>
      <c r="B1281" s="619" t="s">
        <v>565</v>
      </c>
      <c r="C1281" s="620" t="s">
        <v>583</v>
      </c>
      <c r="D1281" s="621" t="s">
        <v>584</v>
      </c>
      <c r="E1281" s="620" t="s">
        <v>566</v>
      </c>
      <c r="F1281" s="621" t="s">
        <v>567</v>
      </c>
      <c r="G1281" s="620" t="s">
        <v>2184</v>
      </c>
      <c r="H1281" s="620" t="s">
        <v>2628</v>
      </c>
      <c r="I1281" s="620" t="s">
        <v>2629</v>
      </c>
      <c r="J1281" s="620" t="s">
        <v>2630</v>
      </c>
      <c r="K1281" s="620" t="s">
        <v>2505</v>
      </c>
      <c r="L1281" s="622">
        <v>2360.733035513596</v>
      </c>
      <c r="M1281" s="622">
        <v>39.179000000000002</v>
      </c>
      <c r="N1281" s="623">
        <v>92491.159598387181</v>
      </c>
    </row>
    <row r="1282" spans="1:14" ht="14.4" customHeight="1" x14ac:dyDescent="0.3">
      <c r="A1282" s="618" t="s">
        <v>563</v>
      </c>
      <c r="B1282" s="619" t="s">
        <v>565</v>
      </c>
      <c r="C1282" s="620" t="s">
        <v>583</v>
      </c>
      <c r="D1282" s="621" t="s">
        <v>584</v>
      </c>
      <c r="E1282" s="620" t="s">
        <v>566</v>
      </c>
      <c r="F1282" s="621" t="s">
        <v>567</v>
      </c>
      <c r="G1282" s="620" t="s">
        <v>2184</v>
      </c>
      <c r="H1282" s="620" t="s">
        <v>2631</v>
      </c>
      <c r="I1282" s="620" t="s">
        <v>2632</v>
      </c>
      <c r="J1282" s="620" t="s">
        <v>2633</v>
      </c>
      <c r="K1282" s="620" t="s">
        <v>2634</v>
      </c>
      <c r="L1282" s="622">
        <v>7091.650112473314</v>
      </c>
      <c r="M1282" s="622">
        <v>48.801000000000002</v>
      </c>
      <c r="N1282" s="623">
        <v>346079.61713881022</v>
      </c>
    </row>
    <row r="1283" spans="1:14" ht="14.4" customHeight="1" x14ac:dyDescent="0.3">
      <c r="A1283" s="618" t="s">
        <v>563</v>
      </c>
      <c r="B1283" s="619" t="s">
        <v>565</v>
      </c>
      <c r="C1283" s="620" t="s">
        <v>583</v>
      </c>
      <c r="D1283" s="621" t="s">
        <v>584</v>
      </c>
      <c r="E1283" s="620" t="s">
        <v>566</v>
      </c>
      <c r="F1283" s="621" t="s">
        <v>567</v>
      </c>
      <c r="G1283" s="620" t="s">
        <v>2184</v>
      </c>
      <c r="H1283" s="620" t="s">
        <v>2635</v>
      </c>
      <c r="I1283" s="620" t="s">
        <v>2636</v>
      </c>
      <c r="J1283" s="620" t="s">
        <v>2637</v>
      </c>
      <c r="K1283" s="620" t="s">
        <v>2638</v>
      </c>
      <c r="L1283" s="622">
        <v>5739.3902591829401</v>
      </c>
      <c r="M1283" s="622">
        <v>241.16737750000001</v>
      </c>
      <c r="N1283" s="623">
        <v>1384153.6972561951</v>
      </c>
    </row>
    <row r="1284" spans="1:14" ht="14.4" customHeight="1" x14ac:dyDescent="0.3">
      <c r="A1284" s="618" t="s">
        <v>563</v>
      </c>
      <c r="B1284" s="619" t="s">
        <v>565</v>
      </c>
      <c r="C1284" s="620" t="s">
        <v>583</v>
      </c>
      <c r="D1284" s="621" t="s">
        <v>584</v>
      </c>
      <c r="E1284" s="620" t="s">
        <v>566</v>
      </c>
      <c r="F1284" s="621" t="s">
        <v>567</v>
      </c>
      <c r="G1284" s="620" t="s">
        <v>2184</v>
      </c>
      <c r="H1284" s="620" t="s">
        <v>3662</v>
      </c>
      <c r="I1284" s="620" t="s">
        <v>3663</v>
      </c>
      <c r="J1284" s="620" t="s">
        <v>3664</v>
      </c>
      <c r="K1284" s="620" t="s">
        <v>3665</v>
      </c>
      <c r="L1284" s="622">
        <v>337.09</v>
      </c>
      <c r="M1284" s="622">
        <v>2</v>
      </c>
      <c r="N1284" s="623">
        <v>674.18</v>
      </c>
    </row>
    <row r="1285" spans="1:14" ht="14.4" customHeight="1" x14ac:dyDescent="0.3">
      <c r="A1285" s="618" t="s">
        <v>563</v>
      </c>
      <c r="B1285" s="619" t="s">
        <v>565</v>
      </c>
      <c r="C1285" s="620" t="s">
        <v>583</v>
      </c>
      <c r="D1285" s="621" t="s">
        <v>584</v>
      </c>
      <c r="E1285" s="620" t="s">
        <v>566</v>
      </c>
      <c r="F1285" s="621" t="s">
        <v>567</v>
      </c>
      <c r="G1285" s="620" t="s">
        <v>2184</v>
      </c>
      <c r="H1285" s="620" t="s">
        <v>2639</v>
      </c>
      <c r="I1285" s="620" t="s">
        <v>2640</v>
      </c>
      <c r="J1285" s="620" t="s">
        <v>2641</v>
      </c>
      <c r="K1285" s="620" t="s">
        <v>2642</v>
      </c>
      <c r="L1285" s="622">
        <v>10208.1366666667</v>
      </c>
      <c r="M1285" s="622">
        <v>4</v>
      </c>
      <c r="N1285" s="623">
        <v>40832.5466666668</v>
      </c>
    </row>
    <row r="1286" spans="1:14" ht="14.4" customHeight="1" x14ac:dyDescent="0.3">
      <c r="A1286" s="618" t="s">
        <v>563</v>
      </c>
      <c r="B1286" s="619" t="s">
        <v>565</v>
      </c>
      <c r="C1286" s="620" t="s">
        <v>583</v>
      </c>
      <c r="D1286" s="621" t="s">
        <v>584</v>
      </c>
      <c r="E1286" s="620" t="s">
        <v>566</v>
      </c>
      <c r="F1286" s="621" t="s">
        <v>567</v>
      </c>
      <c r="G1286" s="620" t="s">
        <v>2184</v>
      </c>
      <c r="H1286" s="620" t="s">
        <v>2643</v>
      </c>
      <c r="I1286" s="620" t="s">
        <v>2643</v>
      </c>
      <c r="J1286" s="620" t="s">
        <v>2644</v>
      </c>
      <c r="K1286" s="620" t="s">
        <v>2645</v>
      </c>
      <c r="L1286" s="622">
        <v>272.97819938317429</v>
      </c>
      <c r="M1286" s="622">
        <v>45</v>
      </c>
      <c r="N1286" s="623">
        <v>12284.018972242844</v>
      </c>
    </row>
    <row r="1287" spans="1:14" ht="14.4" customHeight="1" x14ac:dyDescent="0.3">
      <c r="A1287" s="618" t="s">
        <v>563</v>
      </c>
      <c r="B1287" s="619" t="s">
        <v>565</v>
      </c>
      <c r="C1287" s="620" t="s">
        <v>583</v>
      </c>
      <c r="D1287" s="621" t="s">
        <v>584</v>
      </c>
      <c r="E1287" s="620" t="s">
        <v>566</v>
      </c>
      <c r="F1287" s="621" t="s">
        <v>567</v>
      </c>
      <c r="G1287" s="620" t="s">
        <v>2184</v>
      </c>
      <c r="H1287" s="620" t="s">
        <v>2646</v>
      </c>
      <c r="I1287" s="620" t="s">
        <v>2646</v>
      </c>
      <c r="J1287" s="620" t="s">
        <v>2644</v>
      </c>
      <c r="K1287" s="620" t="s">
        <v>2647</v>
      </c>
      <c r="L1287" s="622">
        <v>1364.8525000000052</v>
      </c>
      <c r="M1287" s="622">
        <v>3.9999999999999996</v>
      </c>
      <c r="N1287" s="623">
        <v>5459.4100000000199</v>
      </c>
    </row>
    <row r="1288" spans="1:14" ht="14.4" customHeight="1" x14ac:dyDescent="0.3">
      <c r="A1288" s="618" t="s">
        <v>563</v>
      </c>
      <c r="B1288" s="619" t="s">
        <v>565</v>
      </c>
      <c r="C1288" s="620" t="s">
        <v>583</v>
      </c>
      <c r="D1288" s="621" t="s">
        <v>584</v>
      </c>
      <c r="E1288" s="620" t="s">
        <v>566</v>
      </c>
      <c r="F1288" s="621" t="s">
        <v>567</v>
      </c>
      <c r="G1288" s="620" t="s">
        <v>2184</v>
      </c>
      <c r="H1288" s="620" t="s">
        <v>3666</v>
      </c>
      <c r="I1288" s="620" t="s">
        <v>3667</v>
      </c>
      <c r="J1288" s="620" t="s">
        <v>2527</v>
      </c>
      <c r="K1288" s="620" t="s">
        <v>3668</v>
      </c>
      <c r="L1288" s="622">
        <v>379.60793120420703</v>
      </c>
      <c r="M1288" s="622">
        <v>5</v>
      </c>
      <c r="N1288" s="623">
        <v>1898.0396560210352</v>
      </c>
    </row>
    <row r="1289" spans="1:14" ht="14.4" customHeight="1" x14ac:dyDescent="0.3">
      <c r="A1289" s="618" t="s">
        <v>563</v>
      </c>
      <c r="B1289" s="619" t="s">
        <v>565</v>
      </c>
      <c r="C1289" s="620" t="s">
        <v>583</v>
      </c>
      <c r="D1289" s="621" t="s">
        <v>584</v>
      </c>
      <c r="E1289" s="620" t="s">
        <v>566</v>
      </c>
      <c r="F1289" s="621" t="s">
        <v>567</v>
      </c>
      <c r="G1289" s="620" t="s">
        <v>2184</v>
      </c>
      <c r="H1289" s="620" t="s">
        <v>3669</v>
      </c>
      <c r="I1289" s="620" t="s">
        <v>3670</v>
      </c>
      <c r="J1289" s="620" t="s">
        <v>3671</v>
      </c>
      <c r="K1289" s="620" t="s">
        <v>2376</v>
      </c>
      <c r="L1289" s="622">
        <v>128.71017966403099</v>
      </c>
      <c r="M1289" s="622">
        <v>2</v>
      </c>
      <c r="N1289" s="623">
        <v>257.42035932806198</v>
      </c>
    </row>
    <row r="1290" spans="1:14" ht="14.4" customHeight="1" x14ac:dyDescent="0.3">
      <c r="A1290" s="618" t="s">
        <v>563</v>
      </c>
      <c r="B1290" s="619" t="s">
        <v>565</v>
      </c>
      <c r="C1290" s="620" t="s">
        <v>583</v>
      </c>
      <c r="D1290" s="621" t="s">
        <v>584</v>
      </c>
      <c r="E1290" s="620" t="s">
        <v>566</v>
      </c>
      <c r="F1290" s="621" t="s">
        <v>567</v>
      </c>
      <c r="G1290" s="620" t="s">
        <v>2184</v>
      </c>
      <c r="H1290" s="620" t="s">
        <v>3672</v>
      </c>
      <c r="I1290" s="620" t="s">
        <v>3673</v>
      </c>
      <c r="J1290" s="620" t="s">
        <v>3674</v>
      </c>
      <c r="K1290" s="620" t="s">
        <v>3675</v>
      </c>
      <c r="L1290" s="622">
        <v>925.89</v>
      </c>
      <c r="M1290" s="622">
        <v>2</v>
      </c>
      <c r="N1290" s="623">
        <v>1851.78</v>
      </c>
    </row>
    <row r="1291" spans="1:14" ht="14.4" customHeight="1" x14ac:dyDescent="0.3">
      <c r="A1291" s="618" t="s">
        <v>563</v>
      </c>
      <c r="B1291" s="619" t="s">
        <v>565</v>
      </c>
      <c r="C1291" s="620" t="s">
        <v>583</v>
      </c>
      <c r="D1291" s="621" t="s">
        <v>584</v>
      </c>
      <c r="E1291" s="620" t="s">
        <v>568</v>
      </c>
      <c r="F1291" s="621" t="s">
        <v>569</v>
      </c>
      <c r="G1291" s="620" t="s">
        <v>821</v>
      </c>
      <c r="H1291" s="620" t="s">
        <v>2648</v>
      </c>
      <c r="I1291" s="620" t="s">
        <v>2649</v>
      </c>
      <c r="J1291" s="620" t="s">
        <v>2650</v>
      </c>
      <c r="K1291" s="620" t="s">
        <v>2651</v>
      </c>
      <c r="L1291" s="622">
        <v>2332.2948102489809</v>
      </c>
      <c r="M1291" s="622">
        <v>11</v>
      </c>
      <c r="N1291" s="623">
        <v>25655.242912738788</v>
      </c>
    </row>
    <row r="1292" spans="1:14" ht="14.4" customHeight="1" x14ac:dyDescent="0.3">
      <c r="A1292" s="618" t="s">
        <v>563</v>
      </c>
      <c r="B1292" s="619" t="s">
        <v>565</v>
      </c>
      <c r="C1292" s="620" t="s">
        <v>583</v>
      </c>
      <c r="D1292" s="621" t="s">
        <v>584</v>
      </c>
      <c r="E1292" s="620" t="s">
        <v>568</v>
      </c>
      <c r="F1292" s="621" t="s">
        <v>569</v>
      </c>
      <c r="G1292" s="620" t="s">
        <v>821</v>
      </c>
      <c r="H1292" s="620" t="s">
        <v>3676</v>
      </c>
      <c r="I1292" s="620" t="s">
        <v>3677</v>
      </c>
      <c r="J1292" s="620" t="s">
        <v>3678</v>
      </c>
      <c r="K1292" s="620" t="s">
        <v>2655</v>
      </c>
      <c r="L1292" s="622">
        <v>1735.66</v>
      </c>
      <c r="M1292" s="622">
        <v>3</v>
      </c>
      <c r="N1292" s="623">
        <v>5206.9800000000005</v>
      </c>
    </row>
    <row r="1293" spans="1:14" ht="14.4" customHeight="1" x14ac:dyDescent="0.3">
      <c r="A1293" s="618" t="s">
        <v>563</v>
      </c>
      <c r="B1293" s="619" t="s">
        <v>565</v>
      </c>
      <c r="C1293" s="620" t="s">
        <v>583</v>
      </c>
      <c r="D1293" s="621" t="s">
        <v>584</v>
      </c>
      <c r="E1293" s="620" t="s">
        <v>568</v>
      </c>
      <c r="F1293" s="621" t="s">
        <v>569</v>
      </c>
      <c r="G1293" s="620" t="s">
        <v>821</v>
      </c>
      <c r="H1293" s="620" t="s">
        <v>3679</v>
      </c>
      <c r="I1293" s="620" t="s">
        <v>3680</v>
      </c>
      <c r="J1293" s="620" t="s">
        <v>3681</v>
      </c>
      <c r="K1293" s="620" t="s">
        <v>3682</v>
      </c>
      <c r="L1293" s="622">
        <v>232.22999999999996</v>
      </c>
      <c r="M1293" s="622">
        <v>5</v>
      </c>
      <c r="N1293" s="623">
        <v>1161.1499999999999</v>
      </c>
    </row>
    <row r="1294" spans="1:14" ht="14.4" customHeight="1" x14ac:dyDescent="0.3">
      <c r="A1294" s="618" t="s">
        <v>563</v>
      </c>
      <c r="B1294" s="619" t="s">
        <v>565</v>
      </c>
      <c r="C1294" s="620" t="s">
        <v>583</v>
      </c>
      <c r="D1294" s="621" t="s">
        <v>584</v>
      </c>
      <c r="E1294" s="620" t="s">
        <v>568</v>
      </c>
      <c r="F1294" s="621" t="s">
        <v>569</v>
      </c>
      <c r="G1294" s="620" t="s">
        <v>821</v>
      </c>
      <c r="H1294" s="620" t="s">
        <v>2652</v>
      </c>
      <c r="I1294" s="620" t="s">
        <v>2653</v>
      </c>
      <c r="J1294" s="620" t="s">
        <v>2654</v>
      </c>
      <c r="K1294" s="620" t="s">
        <v>2655</v>
      </c>
      <c r="L1294" s="622">
        <v>1389.8645089894001</v>
      </c>
      <c r="M1294" s="622">
        <v>1</v>
      </c>
      <c r="N1294" s="623">
        <v>1389.8645089894001</v>
      </c>
    </row>
    <row r="1295" spans="1:14" ht="14.4" customHeight="1" x14ac:dyDescent="0.3">
      <c r="A1295" s="618" t="s">
        <v>563</v>
      </c>
      <c r="B1295" s="619" t="s">
        <v>565</v>
      </c>
      <c r="C1295" s="620" t="s">
        <v>583</v>
      </c>
      <c r="D1295" s="621" t="s">
        <v>584</v>
      </c>
      <c r="E1295" s="620" t="s">
        <v>568</v>
      </c>
      <c r="F1295" s="621" t="s">
        <v>569</v>
      </c>
      <c r="G1295" s="620" t="s">
        <v>821</v>
      </c>
      <c r="H1295" s="620" t="s">
        <v>3683</v>
      </c>
      <c r="I1295" s="620" t="s">
        <v>3684</v>
      </c>
      <c r="J1295" s="620" t="s">
        <v>3685</v>
      </c>
      <c r="K1295" s="620" t="s">
        <v>3682</v>
      </c>
      <c r="L1295" s="622">
        <v>290.14621290210198</v>
      </c>
      <c r="M1295" s="622">
        <v>2</v>
      </c>
      <c r="N1295" s="623">
        <v>580.29242580420396</v>
      </c>
    </row>
    <row r="1296" spans="1:14" ht="14.4" customHeight="1" x14ac:dyDescent="0.3">
      <c r="A1296" s="618" t="s">
        <v>563</v>
      </c>
      <c r="B1296" s="619" t="s">
        <v>565</v>
      </c>
      <c r="C1296" s="620" t="s">
        <v>583</v>
      </c>
      <c r="D1296" s="621" t="s">
        <v>584</v>
      </c>
      <c r="E1296" s="620" t="s">
        <v>568</v>
      </c>
      <c r="F1296" s="621" t="s">
        <v>569</v>
      </c>
      <c r="G1296" s="620" t="s">
        <v>821</v>
      </c>
      <c r="H1296" s="620" t="s">
        <v>3686</v>
      </c>
      <c r="I1296" s="620" t="s">
        <v>3687</v>
      </c>
      <c r="J1296" s="620" t="s">
        <v>3688</v>
      </c>
      <c r="K1296" s="620" t="s">
        <v>3689</v>
      </c>
      <c r="L1296" s="622">
        <v>1747.86</v>
      </c>
      <c r="M1296" s="622">
        <v>1</v>
      </c>
      <c r="N1296" s="623">
        <v>1747.86</v>
      </c>
    </row>
    <row r="1297" spans="1:14" ht="14.4" customHeight="1" x14ac:dyDescent="0.3">
      <c r="A1297" s="618" t="s">
        <v>563</v>
      </c>
      <c r="B1297" s="619" t="s">
        <v>565</v>
      </c>
      <c r="C1297" s="620" t="s">
        <v>583</v>
      </c>
      <c r="D1297" s="621" t="s">
        <v>584</v>
      </c>
      <c r="E1297" s="620" t="s">
        <v>568</v>
      </c>
      <c r="F1297" s="621" t="s">
        <v>569</v>
      </c>
      <c r="G1297" s="620" t="s">
        <v>821</v>
      </c>
      <c r="H1297" s="620" t="s">
        <v>3690</v>
      </c>
      <c r="I1297" s="620" t="s">
        <v>3690</v>
      </c>
      <c r="J1297" s="620" t="s">
        <v>3688</v>
      </c>
      <c r="K1297" s="620" t="s">
        <v>3691</v>
      </c>
      <c r="L1297" s="622">
        <v>4106.37</v>
      </c>
      <c r="M1297" s="622">
        <v>2</v>
      </c>
      <c r="N1297" s="623">
        <v>8212.74</v>
      </c>
    </row>
    <row r="1298" spans="1:14" ht="14.4" customHeight="1" x14ac:dyDescent="0.3">
      <c r="A1298" s="618" t="s">
        <v>563</v>
      </c>
      <c r="B1298" s="619" t="s">
        <v>565</v>
      </c>
      <c r="C1298" s="620" t="s">
        <v>583</v>
      </c>
      <c r="D1298" s="621" t="s">
        <v>584</v>
      </c>
      <c r="E1298" s="620" t="s">
        <v>568</v>
      </c>
      <c r="F1298" s="621" t="s">
        <v>569</v>
      </c>
      <c r="G1298" s="620" t="s">
        <v>2184</v>
      </c>
      <c r="H1298" s="620" t="s">
        <v>3692</v>
      </c>
      <c r="I1298" s="620" t="s">
        <v>3693</v>
      </c>
      <c r="J1298" s="620" t="s">
        <v>3694</v>
      </c>
      <c r="K1298" s="620" t="s">
        <v>2246</v>
      </c>
      <c r="L1298" s="622">
        <v>40.57</v>
      </c>
      <c r="M1298" s="622">
        <v>3</v>
      </c>
      <c r="N1298" s="623">
        <v>121.71000000000001</v>
      </c>
    </row>
    <row r="1299" spans="1:14" ht="14.4" customHeight="1" x14ac:dyDescent="0.3">
      <c r="A1299" s="618" t="s">
        <v>563</v>
      </c>
      <c r="B1299" s="619" t="s">
        <v>565</v>
      </c>
      <c r="C1299" s="620" t="s">
        <v>583</v>
      </c>
      <c r="D1299" s="621" t="s">
        <v>584</v>
      </c>
      <c r="E1299" s="620" t="s">
        <v>568</v>
      </c>
      <c r="F1299" s="621" t="s">
        <v>569</v>
      </c>
      <c r="G1299" s="620" t="s">
        <v>2184</v>
      </c>
      <c r="H1299" s="620" t="s">
        <v>3695</v>
      </c>
      <c r="I1299" s="620" t="s">
        <v>3696</v>
      </c>
      <c r="J1299" s="620" t="s">
        <v>3697</v>
      </c>
      <c r="K1299" s="620" t="s">
        <v>2246</v>
      </c>
      <c r="L1299" s="622">
        <v>42.828147599904</v>
      </c>
      <c r="M1299" s="622">
        <v>5</v>
      </c>
      <c r="N1299" s="623">
        <v>214.14073799951998</v>
      </c>
    </row>
    <row r="1300" spans="1:14" ht="14.4" customHeight="1" x14ac:dyDescent="0.3">
      <c r="A1300" s="618" t="s">
        <v>563</v>
      </c>
      <c r="B1300" s="619" t="s">
        <v>565</v>
      </c>
      <c r="C1300" s="620" t="s">
        <v>583</v>
      </c>
      <c r="D1300" s="621" t="s">
        <v>584</v>
      </c>
      <c r="E1300" s="620" t="s">
        <v>568</v>
      </c>
      <c r="F1300" s="621" t="s">
        <v>569</v>
      </c>
      <c r="G1300" s="620" t="s">
        <v>2184</v>
      </c>
      <c r="H1300" s="620" t="s">
        <v>3698</v>
      </c>
      <c r="I1300" s="620" t="s">
        <v>3699</v>
      </c>
      <c r="J1300" s="620" t="s">
        <v>3700</v>
      </c>
      <c r="K1300" s="620" t="s">
        <v>3701</v>
      </c>
      <c r="L1300" s="622">
        <v>202.84221010595778</v>
      </c>
      <c r="M1300" s="622">
        <v>99</v>
      </c>
      <c r="N1300" s="623">
        <v>20081.37880048982</v>
      </c>
    </row>
    <row r="1301" spans="1:14" ht="14.4" customHeight="1" x14ac:dyDescent="0.3">
      <c r="A1301" s="618" t="s">
        <v>563</v>
      </c>
      <c r="B1301" s="619" t="s">
        <v>565</v>
      </c>
      <c r="C1301" s="620" t="s">
        <v>583</v>
      </c>
      <c r="D1301" s="621" t="s">
        <v>584</v>
      </c>
      <c r="E1301" s="620" t="s">
        <v>568</v>
      </c>
      <c r="F1301" s="621" t="s">
        <v>569</v>
      </c>
      <c r="G1301" s="620" t="s">
        <v>2184</v>
      </c>
      <c r="H1301" s="620" t="s">
        <v>2656</v>
      </c>
      <c r="I1301" s="620" t="s">
        <v>2657</v>
      </c>
      <c r="J1301" s="620" t="s">
        <v>2658</v>
      </c>
      <c r="K1301" s="620" t="s">
        <v>2246</v>
      </c>
      <c r="L1301" s="622">
        <v>54.082394735923465</v>
      </c>
      <c r="M1301" s="622">
        <v>50</v>
      </c>
      <c r="N1301" s="623">
        <v>2704.1197367961731</v>
      </c>
    </row>
    <row r="1302" spans="1:14" ht="14.4" customHeight="1" x14ac:dyDescent="0.3">
      <c r="A1302" s="618" t="s">
        <v>563</v>
      </c>
      <c r="B1302" s="619" t="s">
        <v>565</v>
      </c>
      <c r="C1302" s="620" t="s">
        <v>583</v>
      </c>
      <c r="D1302" s="621" t="s">
        <v>584</v>
      </c>
      <c r="E1302" s="620" t="s">
        <v>568</v>
      </c>
      <c r="F1302" s="621" t="s">
        <v>569</v>
      </c>
      <c r="G1302" s="620" t="s">
        <v>2184</v>
      </c>
      <c r="H1302" s="620" t="s">
        <v>2659</v>
      </c>
      <c r="I1302" s="620" t="s">
        <v>2660</v>
      </c>
      <c r="J1302" s="620" t="s">
        <v>2661</v>
      </c>
      <c r="K1302" s="620" t="s">
        <v>2246</v>
      </c>
      <c r="L1302" s="622">
        <v>54.072996861500251</v>
      </c>
      <c r="M1302" s="622">
        <v>50</v>
      </c>
      <c r="N1302" s="623">
        <v>2703.6498430750125</v>
      </c>
    </row>
    <row r="1303" spans="1:14" ht="14.4" customHeight="1" x14ac:dyDescent="0.3">
      <c r="A1303" s="618" t="s">
        <v>563</v>
      </c>
      <c r="B1303" s="619" t="s">
        <v>565</v>
      </c>
      <c r="C1303" s="620" t="s">
        <v>583</v>
      </c>
      <c r="D1303" s="621" t="s">
        <v>584</v>
      </c>
      <c r="E1303" s="620" t="s">
        <v>568</v>
      </c>
      <c r="F1303" s="621" t="s">
        <v>569</v>
      </c>
      <c r="G1303" s="620" t="s">
        <v>2184</v>
      </c>
      <c r="H1303" s="620" t="s">
        <v>2662</v>
      </c>
      <c r="I1303" s="620" t="s">
        <v>2663</v>
      </c>
      <c r="J1303" s="620" t="s">
        <v>2664</v>
      </c>
      <c r="K1303" s="620" t="s">
        <v>2246</v>
      </c>
      <c r="L1303" s="622">
        <v>54.460216806913429</v>
      </c>
      <c r="M1303" s="622">
        <v>28</v>
      </c>
      <c r="N1303" s="623">
        <v>1524.8860705935761</v>
      </c>
    </row>
    <row r="1304" spans="1:14" ht="14.4" customHeight="1" x14ac:dyDescent="0.3">
      <c r="A1304" s="618" t="s">
        <v>563</v>
      </c>
      <c r="B1304" s="619" t="s">
        <v>565</v>
      </c>
      <c r="C1304" s="620" t="s">
        <v>583</v>
      </c>
      <c r="D1304" s="621" t="s">
        <v>584</v>
      </c>
      <c r="E1304" s="620" t="s">
        <v>568</v>
      </c>
      <c r="F1304" s="621" t="s">
        <v>569</v>
      </c>
      <c r="G1304" s="620" t="s">
        <v>2184</v>
      </c>
      <c r="H1304" s="620" t="s">
        <v>2665</v>
      </c>
      <c r="I1304" s="620" t="s">
        <v>2666</v>
      </c>
      <c r="J1304" s="620" t="s">
        <v>2667</v>
      </c>
      <c r="K1304" s="620" t="s">
        <v>2246</v>
      </c>
      <c r="L1304" s="622">
        <v>54.443209732494715</v>
      </c>
      <c r="M1304" s="622">
        <v>28</v>
      </c>
      <c r="N1304" s="623">
        <v>1524.409872509852</v>
      </c>
    </row>
    <row r="1305" spans="1:14" ht="14.4" customHeight="1" x14ac:dyDescent="0.3">
      <c r="A1305" s="618" t="s">
        <v>563</v>
      </c>
      <c r="B1305" s="619" t="s">
        <v>565</v>
      </c>
      <c r="C1305" s="620" t="s">
        <v>583</v>
      </c>
      <c r="D1305" s="621" t="s">
        <v>584</v>
      </c>
      <c r="E1305" s="620" t="s">
        <v>568</v>
      </c>
      <c r="F1305" s="621" t="s">
        <v>569</v>
      </c>
      <c r="G1305" s="620" t="s">
        <v>2184</v>
      </c>
      <c r="H1305" s="620" t="s">
        <v>2668</v>
      </c>
      <c r="I1305" s="620" t="s">
        <v>2669</v>
      </c>
      <c r="J1305" s="620" t="s">
        <v>2670</v>
      </c>
      <c r="K1305" s="620" t="s">
        <v>2246</v>
      </c>
      <c r="L1305" s="622">
        <v>54.119993786228214</v>
      </c>
      <c r="M1305" s="622">
        <v>35</v>
      </c>
      <c r="N1305" s="623">
        <v>1894.1997825179876</v>
      </c>
    </row>
    <row r="1306" spans="1:14" ht="14.4" customHeight="1" x14ac:dyDescent="0.3">
      <c r="A1306" s="618" t="s">
        <v>563</v>
      </c>
      <c r="B1306" s="619" t="s">
        <v>565</v>
      </c>
      <c r="C1306" s="620" t="s">
        <v>583</v>
      </c>
      <c r="D1306" s="621" t="s">
        <v>584</v>
      </c>
      <c r="E1306" s="620" t="s">
        <v>568</v>
      </c>
      <c r="F1306" s="621" t="s">
        <v>569</v>
      </c>
      <c r="G1306" s="620" t="s">
        <v>2184</v>
      </c>
      <c r="H1306" s="620" t="s">
        <v>3702</v>
      </c>
      <c r="I1306" s="620" t="s">
        <v>3702</v>
      </c>
      <c r="J1306" s="620" t="s">
        <v>3703</v>
      </c>
      <c r="K1306" s="620" t="s">
        <v>2677</v>
      </c>
      <c r="L1306" s="622">
        <v>252.96999999999997</v>
      </c>
      <c r="M1306" s="622">
        <v>5</v>
      </c>
      <c r="N1306" s="623">
        <v>1264.8499999999999</v>
      </c>
    </row>
    <row r="1307" spans="1:14" ht="14.4" customHeight="1" x14ac:dyDescent="0.3">
      <c r="A1307" s="618" t="s">
        <v>563</v>
      </c>
      <c r="B1307" s="619" t="s">
        <v>565</v>
      </c>
      <c r="C1307" s="620" t="s">
        <v>583</v>
      </c>
      <c r="D1307" s="621" t="s">
        <v>584</v>
      </c>
      <c r="E1307" s="620" t="s">
        <v>568</v>
      </c>
      <c r="F1307" s="621" t="s">
        <v>569</v>
      </c>
      <c r="G1307" s="620" t="s">
        <v>2184</v>
      </c>
      <c r="H1307" s="620" t="s">
        <v>3704</v>
      </c>
      <c r="I1307" s="620" t="s">
        <v>3705</v>
      </c>
      <c r="J1307" s="620" t="s">
        <v>3706</v>
      </c>
      <c r="K1307" s="620" t="s">
        <v>3707</v>
      </c>
      <c r="L1307" s="622">
        <v>206.9999962291802</v>
      </c>
      <c r="M1307" s="622">
        <v>161</v>
      </c>
      <c r="N1307" s="623">
        <v>33326.999392898011</v>
      </c>
    </row>
    <row r="1308" spans="1:14" ht="14.4" customHeight="1" x14ac:dyDescent="0.3">
      <c r="A1308" s="618" t="s">
        <v>563</v>
      </c>
      <c r="B1308" s="619" t="s">
        <v>565</v>
      </c>
      <c r="C1308" s="620" t="s">
        <v>583</v>
      </c>
      <c r="D1308" s="621" t="s">
        <v>584</v>
      </c>
      <c r="E1308" s="620" t="s">
        <v>568</v>
      </c>
      <c r="F1308" s="621" t="s">
        <v>569</v>
      </c>
      <c r="G1308" s="620" t="s">
        <v>2184</v>
      </c>
      <c r="H1308" s="620" t="s">
        <v>3708</v>
      </c>
      <c r="I1308" s="620" t="s">
        <v>3709</v>
      </c>
      <c r="J1308" s="620" t="s">
        <v>3710</v>
      </c>
      <c r="K1308" s="620" t="s">
        <v>3711</v>
      </c>
      <c r="L1308" s="622">
        <v>216.22015321371561</v>
      </c>
      <c r="M1308" s="622">
        <v>10</v>
      </c>
      <c r="N1308" s="623">
        <v>2162.2015321371559</v>
      </c>
    </row>
    <row r="1309" spans="1:14" ht="14.4" customHeight="1" x14ac:dyDescent="0.3">
      <c r="A1309" s="618" t="s">
        <v>563</v>
      </c>
      <c r="B1309" s="619" t="s">
        <v>565</v>
      </c>
      <c r="C1309" s="620" t="s">
        <v>583</v>
      </c>
      <c r="D1309" s="621" t="s">
        <v>584</v>
      </c>
      <c r="E1309" s="620" t="s">
        <v>568</v>
      </c>
      <c r="F1309" s="621" t="s">
        <v>569</v>
      </c>
      <c r="G1309" s="620" t="s">
        <v>2184</v>
      </c>
      <c r="H1309" s="620" t="s">
        <v>2671</v>
      </c>
      <c r="I1309" s="620" t="s">
        <v>2672</v>
      </c>
      <c r="J1309" s="620" t="s">
        <v>2673</v>
      </c>
      <c r="K1309" s="620" t="s">
        <v>2674</v>
      </c>
      <c r="L1309" s="622">
        <v>198.10350683743536</v>
      </c>
      <c r="M1309" s="622">
        <v>11</v>
      </c>
      <c r="N1309" s="623">
        <v>2179.138575211789</v>
      </c>
    </row>
    <row r="1310" spans="1:14" ht="14.4" customHeight="1" x14ac:dyDescent="0.3">
      <c r="A1310" s="618" t="s">
        <v>563</v>
      </c>
      <c r="B1310" s="619" t="s">
        <v>565</v>
      </c>
      <c r="C1310" s="620" t="s">
        <v>583</v>
      </c>
      <c r="D1310" s="621" t="s">
        <v>584</v>
      </c>
      <c r="E1310" s="620" t="s">
        <v>568</v>
      </c>
      <c r="F1310" s="621" t="s">
        <v>569</v>
      </c>
      <c r="G1310" s="620" t="s">
        <v>2184</v>
      </c>
      <c r="H1310" s="620" t="s">
        <v>2675</v>
      </c>
      <c r="I1310" s="620" t="s">
        <v>2675</v>
      </c>
      <c r="J1310" s="620" t="s">
        <v>2676</v>
      </c>
      <c r="K1310" s="620" t="s">
        <v>2677</v>
      </c>
      <c r="L1310" s="622">
        <v>183.23890308118789</v>
      </c>
      <c r="M1310" s="622">
        <v>171</v>
      </c>
      <c r="N1310" s="623">
        <v>31333.852426883128</v>
      </c>
    </row>
    <row r="1311" spans="1:14" ht="14.4" customHeight="1" x14ac:dyDescent="0.3">
      <c r="A1311" s="618" t="s">
        <v>563</v>
      </c>
      <c r="B1311" s="619" t="s">
        <v>565</v>
      </c>
      <c r="C1311" s="620" t="s">
        <v>583</v>
      </c>
      <c r="D1311" s="621" t="s">
        <v>584</v>
      </c>
      <c r="E1311" s="620" t="s">
        <v>568</v>
      </c>
      <c r="F1311" s="621" t="s">
        <v>569</v>
      </c>
      <c r="G1311" s="620" t="s">
        <v>2184</v>
      </c>
      <c r="H1311" s="620" t="s">
        <v>2678</v>
      </c>
      <c r="I1311" s="620" t="s">
        <v>2679</v>
      </c>
      <c r="J1311" s="620" t="s">
        <v>2680</v>
      </c>
      <c r="K1311" s="620" t="s">
        <v>2681</v>
      </c>
      <c r="L1311" s="622">
        <v>217.49993862643697</v>
      </c>
      <c r="M1311" s="622">
        <v>21</v>
      </c>
      <c r="N1311" s="623">
        <v>4567.4987111551764</v>
      </c>
    </row>
    <row r="1312" spans="1:14" ht="14.4" customHeight="1" x14ac:dyDescent="0.3">
      <c r="A1312" s="618" t="s">
        <v>563</v>
      </c>
      <c r="B1312" s="619" t="s">
        <v>565</v>
      </c>
      <c r="C1312" s="620" t="s">
        <v>583</v>
      </c>
      <c r="D1312" s="621" t="s">
        <v>584</v>
      </c>
      <c r="E1312" s="620" t="s">
        <v>568</v>
      </c>
      <c r="F1312" s="621" t="s">
        <v>569</v>
      </c>
      <c r="G1312" s="620" t="s">
        <v>2184</v>
      </c>
      <c r="H1312" s="620" t="s">
        <v>3712</v>
      </c>
      <c r="I1312" s="620" t="s">
        <v>3713</v>
      </c>
      <c r="J1312" s="620" t="s">
        <v>3714</v>
      </c>
      <c r="K1312" s="620" t="s">
        <v>2246</v>
      </c>
      <c r="L1312" s="622">
        <v>40.394964151174804</v>
      </c>
      <c r="M1312" s="622">
        <v>10</v>
      </c>
      <c r="N1312" s="623">
        <v>403.94964151174804</v>
      </c>
    </row>
    <row r="1313" spans="1:14" ht="14.4" customHeight="1" x14ac:dyDescent="0.3">
      <c r="A1313" s="618" t="s">
        <v>563</v>
      </c>
      <c r="B1313" s="619" t="s">
        <v>565</v>
      </c>
      <c r="C1313" s="620" t="s">
        <v>583</v>
      </c>
      <c r="D1313" s="621" t="s">
        <v>584</v>
      </c>
      <c r="E1313" s="620" t="s">
        <v>568</v>
      </c>
      <c r="F1313" s="621" t="s">
        <v>569</v>
      </c>
      <c r="G1313" s="620" t="s">
        <v>2184</v>
      </c>
      <c r="H1313" s="620" t="s">
        <v>3715</v>
      </c>
      <c r="I1313" s="620" t="s">
        <v>3716</v>
      </c>
      <c r="J1313" s="620" t="s">
        <v>3717</v>
      </c>
      <c r="K1313" s="620" t="s">
        <v>2246</v>
      </c>
      <c r="L1313" s="622">
        <v>40.369906312522396</v>
      </c>
      <c r="M1313" s="622">
        <v>14</v>
      </c>
      <c r="N1313" s="623">
        <v>565.17868837531353</v>
      </c>
    </row>
    <row r="1314" spans="1:14" ht="14.4" customHeight="1" x14ac:dyDescent="0.3">
      <c r="A1314" s="618" t="s">
        <v>563</v>
      </c>
      <c r="B1314" s="619" t="s">
        <v>565</v>
      </c>
      <c r="C1314" s="620" t="s">
        <v>583</v>
      </c>
      <c r="D1314" s="621" t="s">
        <v>584</v>
      </c>
      <c r="E1314" s="620" t="s">
        <v>572</v>
      </c>
      <c r="F1314" s="621" t="s">
        <v>573</v>
      </c>
      <c r="G1314" s="620"/>
      <c r="H1314" s="620" t="s">
        <v>2682</v>
      </c>
      <c r="I1314" s="620" t="s">
        <v>2683</v>
      </c>
      <c r="J1314" s="620" t="s">
        <v>2684</v>
      </c>
      <c r="K1314" s="620" t="s">
        <v>1820</v>
      </c>
      <c r="L1314" s="622">
        <v>32.42</v>
      </c>
      <c r="M1314" s="622">
        <v>42</v>
      </c>
      <c r="N1314" s="623">
        <v>1361.64</v>
      </c>
    </row>
    <row r="1315" spans="1:14" ht="14.4" customHeight="1" x14ac:dyDescent="0.3">
      <c r="A1315" s="618" t="s">
        <v>563</v>
      </c>
      <c r="B1315" s="619" t="s">
        <v>565</v>
      </c>
      <c r="C1315" s="620" t="s">
        <v>583</v>
      </c>
      <c r="D1315" s="621" t="s">
        <v>584</v>
      </c>
      <c r="E1315" s="620" t="s">
        <v>572</v>
      </c>
      <c r="F1315" s="621" t="s">
        <v>573</v>
      </c>
      <c r="G1315" s="620"/>
      <c r="H1315" s="620" t="s">
        <v>3718</v>
      </c>
      <c r="I1315" s="620" t="s">
        <v>3719</v>
      </c>
      <c r="J1315" s="620" t="s">
        <v>3720</v>
      </c>
      <c r="K1315" s="620" t="s">
        <v>3721</v>
      </c>
      <c r="L1315" s="622">
        <v>31.17</v>
      </c>
      <c r="M1315" s="622">
        <v>2</v>
      </c>
      <c r="N1315" s="623">
        <v>62.34</v>
      </c>
    </row>
    <row r="1316" spans="1:14" ht="14.4" customHeight="1" x14ac:dyDescent="0.3">
      <c r="A1316" s="618" t="s">
        <v>563</v>
      </c>
      <c r="B1316" s="619" t="s">
        <v>565</v>
      </c>
      <c r="C1316" s="620" t="s">
        <v>583</v>
      </c>
      <c r="D1316" s="621" t="s">
        <v>584</v>
      </c>
      <c r="E1316" s="620" t="s">
        <v>572</v>
      </c>
      <c r="F1316" s="621" t="s">
        <v>573</v>
      </c>
      <c r="G1316" s="620" t="s">
        <v>821</v>
      </c>
      <c r="H1316" s="620" t="s">
        <v>2685</v>
      </c>
      <c r="I1316" s="620" t="s">
        <v>2686</v>
      </c>
      <c r="J1316" s="620" t="s">
        <v>2687</v>
      </c>
      <c r="K1316" s="620" t="s">
        <v>2688</v>
      </c>
      <c r="L1316" s="622">
        <v>38.20898160441137</v>
      </c>
      <c r="M1316" s="622">
        <v>30</v>
      </c>
      <c r="N1316" s="623">
        <v>1146.269448132341</v>
      </c>
    </row>
    <row r="1317" spans="1:14" ht="14.4" customHeight="1" x14ac:dyDescent="0.3">
      <c r="A1317" s="618" t="s">
        <v>563</v>
      </c>
      <c r="B1317" s="619" t="s">
        <v>565</v>
      </c>
      <c r="C1317" s="620" t="s">
        <v>583</v>
      </c>
      <c r="D1317" s="621" t="s">
        <v>584</v>
      </c>
      <c r="E1317" s="620" t="s">
        <v>572</v>
      </c>
      <c r="F1317" s="621" t="s">
        <v>573</v>
      </c>
      <c r="G1317" s="620" t="s">
        <v>821</v>
      </c>
      <c r="H1317" s="620" t="s">
        <v>2689</v>
      </c>
      <c r="I1317" s="620" t="s">
        <v>2690</v>
      </c>
      <c r="J1317" s="620" t="s">
        <v>2691</v>
      </c>
      <c r="K1317" s="620" t="s">
        <v>881</v>
      </c>
      <c r="L1317" s="622">
        <v>65.357321590089441</v>
      </c>
      <c r="M1317" s="622">
        <v>8</v>
      </c>
      <c r="N1317" s="623">
        <v>522.85857272071553</v>
      </c>
    </row>
    <row r="1318" spans="1:14" ht="14.4" customHeight="1" x14ac:dyDescent="0.3">
      <c r="A1318" s="618" t="s">
        <v>563</v>
      </c>
      <c r="B1318" s="619" t="s">
        <v>565</v>
      </c>
      <c r="C1318" s="620" t="s">
        <v>583</v>
      </c>
      <c r="D1318" s="621" t="s">
        <v>584</v>
      </c>
      <c r="E1318" s="620" t="s">
        <v>572</v>
      </c>
      <c r="F1318" s="621" t="s">
        <v>573</v>
      </c>
      <c r="G1318" s="620" t="s">
        <v>821</v>
      </c>
      <c r="H1318" s="620" t="s">
        <v>2696</v>
      </c>
      <c r="I1318" s="620" t="s">
        <v>2697</v>
      </c>
      <c r="J1318" s="620" t="s">
        <v>2698</v>
      </c>
      <c r="K1318" s="620" t="s">
        <v>2699</v>
      </c>
      <c r="L1318" s="622">
        <v>33.311939079579908</v>
      </c>
      <c r="M1318" s="622">
        <v>38</v>
      </c>
      <c r="N1318" s="623">
        <v>1265.8536850240364</v>
      </c>
    </row>
    <row r="1319" spans="1:14" ht="14.4" customHeight="1" x14ac:dyDescent="0.3">
      <c r="A1319" s="618" t="s">
        <v>563</v>
      </c>
      <c r="B1319" s="619" t="s">
        <v>565</v>
      </c>
      <c r="C1319" s="620" t="s">
        <v>583</v>
      </c>
      <c r="D1319" s="621" t="s">
        <v>584</v>
      </c>
      <c r="E1319" s="620" t="s">
        <v>572</v>
      </c>
      <c r="F1319" s="621" t="s">
        <v>573</v>
      </c>
      <c r="G1319" s="620" t="s">
        <v>821</v>
      </c>
      <c r="H1319" s="620" t="s">
        <v>3722</v>
      </c>
      <c r="I1319" s="620" t="s">
        <v>3723</v>
      </c>
      <c r="J1319" s="620" t="s">
        <v>3724</v>
      </c>
      <c r="K1319" s="620" t="s">
        <v>3725</v>
      </c>
      <c r="L1319" s="622">
        <v>4255.9209696285898</v>
      </c>
      <c r="M1319" s="622">
        <v>1.5</v>
      </c>
      <c r="N1319" s="623">
        <v>6383.8814544428842</v>
      </c>
    </row>
    <row r="1320" spans="1:14" ht="14.4" customHeight="1" x14ac:dyDescent="0.3">
      <c r="A1320" s="618" t="s">
        <v>563</v>
      </c>
      <c r="B1320" s="619" t="s">
        <v>565</v>
      </c>
      <c r="C1320" s="620" t="s">
        <v>583</v>
      </c>
      <c r="D1320" s="621" t="s">
        <v>584</v>
      </c>
      <c r="E1320" s="620" t="s">
        <v>572</v>
      </c>
      <c r="F1320" s="621" t="s">
        <v>573</v>
      </c>
      <c r="G1320" s="620" t="s">
        <v>821</v>
      </c>
      <c r="H1320" s="620" t="s">
        <v>3726</v>
      </c>
      <c r="I1320" s="620" t="s">
        <v>3727</v>
      </c>
      <c r="J1320" s="620" t="s">
        <v>3728</v>
      </c>
      <c r="K1320" s="620" t="s">
        <v>3729</v>
      </c>
      <c r="L1320" s="622">
        <v>86.569721227034194</v>
      </c>
      <c r="M1320" s="622">
        <v>2</v>
      </c>
      <c r="N1320" s="623">
        <v>173.13944245406839</v>
      </c>
    </row>
    <row r="1321" spans="1:14" ht="14.4" customHeight="1" x14ac:dyDescent="0.3">
      <c r="A1321" s="618" t="s">
        <v>563</v>
      </c>
      <c r="B1321" s="619" t="s">
        <v>565</v>
      </c>
      <c r="C1321" s="620" t="s">
        <v>583</v>
      </c>
      <c r="D1321" s="621" t="s">
        <v>584</v>
      </c>
      <c r="E1321" s="620" t="s">
        <v>572</v>
      </c>
      <c r="F1321" s="621" t="s">
        <v>573</v>
      </c>
      <c r="G1321" s="620" t="s">
        <v>821</v>
      </c>
      <c r="H1321" s="620" t="s">
        <v>2700</v>
      </c>
      <c r="I1321" s="620" t="s">
        <v>2701</v>
      </c>
      <c r="J1321" s="620" t="s">
        <v>2702</v>
      </c>
      <c r="K1321" s="620" t="s">
        <v>2703</v>
      </c>
      <c r="L1321" s="622">
        <v>605.26799783209435</v>
      </c>
      <c r="M1321" s="622">
        <v>1.9999999999999989</v>
      </c>
      <c r="N1321" s="623">
        <v>1210.535995664188</v>
      </c>
    </row>
    <row r="1322" spans="1:14" ht="14.4" customHeight="1" x14ac:dyDescent="0.3">
      <c r="A1322" s="618" t="s">
        <v>563</v>
      </c>
      <c r="B1322" s="619" t="s">
        <v>565</v>
      </c>
      <c r="C1322" s="620" t="s">
        <v>583</v>
      </c>
      <c r="D1322" s="621" t="s">
        <v>584</v>
      </c>
      <c r="E1322" s="620" t="s">
        <v>572</v>
      </c>
      <c r="F1322" s="621" t="s">
        <v>573</v>
      </c>
      <c r="G1322" s="620" t="s">
        <v>821</v>
      </c>
      <c r="H1322" s="620" t="s">
        <v>2704</v>
      </c>
      <c r="I1322" s="620" t="s">
        <v>2705</v>
      </c>
      <c r="J1322" s="620" t="s">
        <v>2706</v>
      </c>
      <c r="K1322" s="620" t="s">
        <v>2707</v>
      </c>
      <c r="L1322" s="622">
        <v>517.49862082347715</v>
      </c>
      <c r="M1322" s="622">
        <v>5</v>
      </c>
      <c r="N1322" s="623">
        <v>2587.4931041173859</v>
      </c>
    </row>
    <row r="1323" spans="1:14" ht="14.4" customHeight="1" x14ac:dyDescent="0.3">
      <c r="A1323" s="618" t="s">
        <v>563</v>
      </c>
      <c r="B1323" s="619" t="s">
        <v>565</v>
      </c>
      <c r="C1323" s="620" t="s">
        <v>583</v>
      </c>
      <c r="D1323" s="621" t="s">
        <v>584</v>
      </c>
      <c r="E1323" s="620" t="s">
        <v>572</v>
      </c>
      <c r="F1323" s="621" t="s">
        <v>573</v>
      </c>
      <c r="G1323" s="620" t="s">
        <v>821</v>
      </c>
      <c r="H1323" s="620" t="s">
        <v>3730</v>
      </c>
      <c r="I1323" s="620" t="s">
        <v>3731</v>
      </c>
      <c r="J1323" s="620" t="s">
        <v>3732</v>
      </c>
      <c r="K1323" s="620" t="s">
        <v>3733</v>
      </c>
      <c r="L1323" s="622">
        <v>115.31</v>
      </c>
      <c r="M1323" s="622">
        <v>1</v>
      </c>
      <c r="N1323" s="623">
        <v>115.31</v>
      </c>
    </row>
    <row r="1324" spans="1:14" ht="14.4" customHeight="1" x14ac:dyDescent="0.3">
      <c r="A1324" s="618" t="s">
        <v>563</v>
      </c>
      <c r="B1324" s="619" t="s">
        <v>565</v>
      </c>
      <c r="C1324" s="620" t="s">
        <v>583</v>
      </c>
      <c r="D1324" s="621" t="s">
        <v>584</v>
      </c>
      <c r="E1324" s="620" t="s">
        <v>572</v>
      </c>
      <c r="F1324" s="621" t="s">
        <v>573</v>
      </c>
      <c r="G1324" s="620" t="s">
        <v>821</v>
      </c>
      <c r="H1324" s="620" t="s">
        <v>3734</v>
      </c>
      <c r="I1324" s="620" t="s">
        <v>3735</v>
      </c>
      <c r="J1324" s="620" t="s">
        <v>2687</v>
      </c>
      <c r="K1324" s="620" t="s">
        <v>3736</v>
      </c>
      <c r="L1324" s="622">
        <v>46.575961502605082</v>
      </c>
      <c r="M1324" s="622">
        <v>10</v>
      </c>
      <c r="N1324" s="623">
        <v>465.75961502605082</v>
      </c>
    </row>
    <row r="1325" spans="1:14" ht="14.4" customHeight="1" x14ac:dyDescent="0.3">
      <c r="A1325" s="618" t="s">
        <v>563</v>
      </c>
      <c r="B1325" s="619" t="s">
        <v>565</v>
      </c>
      <c r="C1325" s="620" t="s">
        <v>583</v>
      </c>
      <c r="D1325" s="621" t="s">
        <v>584</v>
      </c>
      <c r="E1325" s="620" t="s">
        <v>572</v>
      </c>
      <c r="F1325" s="621" t="s">
        <v>573</v>
      </c>
      <c r="G1325" s="620" t="s">
        <v>821</v>
      </c>
      <c r="H1325" s="620" t="s">
        <v>3737</v>
      </c>
      <c r="I1325" s="620" t="s">
        <v>3738</v>
      </c>
      <c r="J1325" s="620" t="s">
        <v>2687</v>
      </c>
      <c r="K1325" s="620" t="s">
        <v>3739</v>
      </c>
      <c r="L1325" s="622">
        <v>36.699920952517303</v>
      </c>
      <c r="M1325" s="622">
        <v>3</v>
      </c>
      <c r="N1325" s="623">
        <v>110.09976285755191</v>
      </c>
    </row>
    <row r="1326" spans="1:14" ht="14.4" customHeight="1" x14ac:dyDescent="0.3">
      <c r="A1326" s="618" t="s">
        <v>563</v>
      </c>
      <c r="B1326" s="619" t="s">
        <v>565</v>
      </c>
      <c r="C1326" s="620" t="s">
        <v>583</v>
      </c>
      <c r="D1326" s="621" t="s">
        <v>584</v>
      </c>
      <c r="E1326" s="620" t="s">
        <v>572</v>
      </c>
      <c r="F1326" s="621" t="s">
        <v>573</v>
      </c>
      <c r="G1326" s="620" t="s">
        <v>821</v>
      </c>
      <c r="H1326" s="620" t="s">
        <v>3740</v>
      </c>
      <c r="I1326" s="620" t="s">
        <v>3741</v>
      </c>
      <c r="J1326" s="620" t="s">
        <v>3742</v>
      </c>
      <c r="K1326" s="620" t="s">
        <v>3743</v>
      </c>
      <c r="L1326" s="622">
        <v>98.05</v>
      </c>
      <c r="M1326" s="622">
        <v>2</v>
      </c>
      <c r="N1326" s="623">
        <v>196.1</v>
      </c>
    </row>
    <row r="1327" spans="1:14" ht="14.4" customHeight="1" x14ac:dyDescent="0.3">
      <c r="A1327" s="618" t="s">
        <v>563</v>
      </c>
      <c r="B1327" s="619" t="s">
        <v>565</v>
      </c>
      <c r="C1327" s="620" t="s">
        <v>583</v>
      </c>
      <c r="D1327" s="621" t="s">
        <v>584</v>
      </c>
      <c r="E1327" s="620" t="s">
        <v>572</v>
      </c>
      <c r="F1327" s="621" t="s">
        <v>573</v>
      </c>
      <c r="G1327" s="620" t="s">
        <v>821</v>
      </c>
      <c r="H1327" s="620" t="s">
        <v>3744</v>
      </c>
      <c r="I1327" s="620" t="s">
        <v>3745</v>
      </c>
      <c r="J1327" s="620" t="s">
        <v>3746</v>
      </c>
      <c r="K1327" s="620" t="s">
        <v>3747</v>
      </c>
      <c r="L1327" s="622">
        <v>44.346594282275596</v>
      </c>
      <c r="M1327" s="622">
        <v>3</v>
      </c>
      <c r="N1327" s="623">
        <v>133.0397828468268</v>
      </c>
    </row>
    <row r="1328" spans="1:14" ht="14.4" customHeight="1" x14ac:dyDescent="0.3">
      <c r="A1328" s="618" t="s">
        <v>563</v>
      </c>
      <c r="B1328" s="619" t="s">
        <v>565</v>
      </c>
      <c r="C1328" s="620" t="s">
        <v>583</v>
      </c>
      <c r="D1328" s="621" t="s">
        <v>584</v>
      </c>
      <c r="E1328" s="620" t="s">
        <v>572</v>
      </c>
      <c r="F1328" s="621" t="s">
        <v>573</v>
      </c>
      <c r="G1328" s="620" t="s">
        <v>2184</v>
      </c>
      <c r="H1328" s="620" t="s">
        <v>2727</v>
      </c>
      <c r="I1328" s="620" t="s">
        <v>2728</v>
      </c>
      <c r="J1328" s="620" t="s">
        <v>2729</v>
      </c>
      <c r="K1328" s="620" t="s">
        <v>2730</v>
      </c>
      <c r="L1328" s="622">
        <v>269.40699067764382</v>
      </c>
      <c r="M1328" s="622">
        <v>27</v>
      </c>
      <c r="N1328" s="623">
        <v>7273.9887482963832</v>
      </c>
    </row>
    <row r="1329" spans="1:14" ht="14.4" customHeight="1" x14ac:dyDescent="0.3">
      <c r="A1329" s="618" t="s">
        <v>563</v>
      </c>
      <c r="B1329" s="619" t="s">
        <v>565</v>
      </c>
      <c r="C1329" s="620" t="s">
        <v>583</v>
      </c>
      <c r="D1329" s="621" t="s">
        <v>584</v>
      </c>
      <c r="E1329" s="620" t="s">
        <v>572</v>
      </c>
      <c r="F1329" s="621" t="s">
        <v>573</v>
      </c>
      <c r="G1329" s="620" t="s">
        <v>2184</v>
      </c>
      <c r="H1329" s="620" t="s">
        <v>2735</v>
      </c>
      <c r="I1329" s="620" t="s">
        <v>2736</v>
      </c>
      <c r="J1329" s="620" t="s">
        <v>2737</v>
      </c>
      <c r="K1329" s="620" t="s">
        <v>2738</v>
      </c>
      <c r="L1329" s="622">
        <v>45.85</v>
      </c>
      <c r="M1329" s="622">
        <v>30</v>
      </c>
      <c r="N1329" s="623">
        <v>1375.5</v>
      </c>
    </row>
    <row r="1330" spans="1:14" ht="14.4" customHeight="1" x14ac:dyDescent="0.3">
      <c r="A1330" s="618" t="s">
        <v>563</v>
      </c>
      <c r="B1330" s="619" t="s">
        <v>565</v>
      </c>
      <c r="C1330" s="620" t="s">
        <v>583</v>
      </c>
      <c r="D1330" s="621" t="s">
        <v>584</v>
      </c>
      <c r="E1330" s="620" t="s">
        <v>572</v>
      </c>
      <c r="F1330" s="621" t="s">
        <v>573</v>
      </c>
      <c r="G1330" s="620" t="s">
        <v>2184</v>
      </c>
      <c r="H1330" s="620" t="s">
        <v>2739</v>
      </c>
      <c r="I1330" s="620" t="s">
        <v>2740</v>
      </c>
      <c r="J1330" s="620" t="s">
        <v>2741</v>
      </c>
      <c r="K1330" s="620" t="s">
        <v>2742</v>
      </c>
      <c r="L1330" s="622">
        <v>3768.2637067053161</v>
      </c>
      <c r="M1330" s="622">
        <v>4.4973333333333274</v>
      </c>
      <c r="N1330" s="623">
        <v>16947.137976956019</v>
      </c>
    </row>
    <row r="1331" spans="1:14" ht="14.4" customHeight="1" x14ac:dyDescent="0.3">
      <c r="A1331" s="618" t="s">
        <v>563</v>
      </c>
      <c r="B1331" s="619" t="s">
        <v>565</v>
      </c>
      <c r="C1331" s="620" t="s">
        <v>583</v>
      </c>
      <c r="D1331" s="621" t="s">
        <v>584</v>
      </c>
      <c r="E1331" s="620" t="s">
        <v>572</v>
      </c>
      <c r="F1331" s="621" t="s">
        <v>573</v>
      </c>
      <c r="G1331" s="620" t="s">
        <v>2184</v>
      </c>
      <c r="H1331" s="620" t="s">
        <v>2743</v>
      </c>
      <c r="I1331" s="620" t="s">
        <v>2744</v>
      </c>
      <c r="J1331" s="620" t="s">
        <v>2745</v>
      </c>
      <c r="K1331" s="620" t="s">
        <v>2746</v>
      </c>
      <c r="L1331" s="622">
        <v>138.35995182181264</v>
      </c>
      <c r="M1331" s="622">
        <v>3</v>
      </c>
      <c r="N1331" s="623">
        <v>415.07985546543796</v>
      </c>
    </row>
    <row r="1332" spans="1:14" ht="14.4" customHeight="1" x14ac:dyDescent="0.3">
      <c r="A1332" s="618" t="s">
        <v>563</v>
      </c>
      <c r="B1332" s="619" t="s">
        <v>565</v>
      </c>
      <c r="C1332" s="620" t="s">
        <v>583</v>
      </c>
      <c r="D1332" s="621" t="s">
        <v>584</v>
      </c>
      <c r="E1332" s="620" t="s">
        <v>572</v>
      </c>
      <c r="F1332" s="621" t="s">
        <v>573</v>
      </c>
      <c r="G1332" s="620" t="s">
        <v>2184</v>
      </c>
      <c r="H1332" s="620" t="s">
        <v>2750</v>
      </c>
      <c r="I1332" s="620" t="s">
        <v>2751</v>
      </c>
      <c r="J1332" s="620" t="s">
        <v>2752</v>
      </c>
      <c r="K1332" s="620" t="s">
        <v>2753</v>
      </c>
      <c r="L1332" s="622">
        <v>203.07520851189534</v>
      </c>
      <c r="M1332" s="622">
        <v>9</v>
      </c>
      <c r="N1332" s="623">
        <v>1827.6768766070581</v>
      </c>
    </row>
    <row r="1333" spans="1:14" ht="14.4" customHeight="1" x14ac:dyDescent="0.3">
      <c r="A1333" s="618" t="s">
        <v>563</v>
      </c>
      <c r="B1333" s="619" t="s">
        <v>565</v>
      </c>
      <c r="C1333" s="620" t="s">
        <v>583</v>
      </c>
      <c r="D1333" s="621" t="s">
        <v>584</v>
      </c>
      <c r="E1333" s="620" t="s">
        <v>572</v>
      </c>
      <c r="F1333" s="621" t="s">
        <v>573</v>
      </c>
      <c r="G1333" s="620" t="s">
        <v>2184</v>
      </c>
      <c r="H1333" s="620" t="s">
        <v>3748</v>
      </c>
      <c r="I1333" s="620" t="s">
        <v>3749</v>
      </c>
      <c r="J1333" s="620" t="s">
        <v>3750</v>
      </c>
      <c r="K1333" s="620" t="s">
        <v>3751</v>
      </c>
      <c r="L1333" s="622">
        <v>55.550062853186844</v>
      </c>
      <c r="M1333" s="622">
        <v>2</v>
      </c>
      <c r="N1333" s="623">
        <v>111.10012570637369</v>
      </c>
    </row>
    <row r="1334" spans="1:14" ht="14.4" customHeight="1" x14ac:dyDescent="0.3">
      <c r="A1334" s="618" t="s">
        <v>563</v>
      </c>
      <c r="B1334" s="619" t="s">
        <v>565</v>
      </c>
      <c r="C1334" s="620" t="s">
        <v>583</v>
      </c>
      <c r="D1334" s="621" t="s">
        <v>584</v>
      </c>
      <c r="E1334" s="620" t="s">
        <v>572</v>
      </c>
      <c r="F1334" s="621" t="s">
        <v>573</v>
      </c>
      <c r="G1334" s="620" t="s">
        <v>2184</v>
      </c>
      <c r="H1334" s="620" t="s">
        <v>2754</v>
      </c>
      <c r="I1334" s="620" t="s">
        <v>2755</v>
      </c>
      <c r="J1334" s="620" t="s">
        <v>2756</v>
      </c>
      <c r="K1334" s="620" t="s">
        <v>2757</v>
      </c>
      <c r="L1334" s="622">
        <v>262.96224845166597</v>
      </c>
      <c r="M1334" s="622">
        <v>15</v>
      </c>
      <c r="N1334" s="623">
        <v>3944.4337267749897</v>
      </c>
    </row>
    <row r="1335" spans="1:14" ht="14.4" customHeight="1" x14ac:dyDescent="0.3">
      <c r="A1335" s="618" t="s">
        <v>563</v>
      </c>
      <c r="B1335" s="619" t="s">
        <v>565</v>
      </c>
      <c r="C1335" s="620" t="s">
        <v>583</v>
      </c>
      <c r="D1335" s="621" t="s">
        <v>584</v>
      </c>
      <c r="E1335" s="620" t="s">
        <v>572</v>
      </c>
      <c r="F1335" s="621" t="s">
        <v>573</v>
      </c>
      <c r="G1335" s="620" t="s">
        <v>2184</v>
      </c>
      <c r="H1335" s="620" t="s">
        <v>2758</v>
      </c>
      <c r="I1335" s="620" t="s">
        <v>2759</v>
      </c>
      <c r="J1335" s="620" t="s">
        <v>2760</v>
      </c>
      <c r="K1335" s="620" t="s">
        <v>2761</v>
      </c>
      <c r="L1335" s="622">
        <v>226.68779826670814</v>
      </c>
      <c r="M1335" s="622">
        <v>154</v>
      </c>
      <c r="N1335" s="623">
        <v>34909.920933073052</v>
      </c>
    </row>
    <row r="1336" spans="1:14" ht="14.4" customHeight="1" x14ac:dyDescent="0.3">
      <c r="A1336" s="618" t="s">
        <v>563</v>
      </c>
      <c r="B1336" s="619" t="s">
        <v>565</v>
      </c>
      <c r="C1336" s="620" t="s">
        <v>583</v>
      </c>
      <c r="D1336" s="621" t="s">
        <v>584</v>
      </c>
      <c r="E1336" s="620" t="s">
        <v>572</v>
      </c>
      <c r="F1336" s="621" t="s">
        <v>573</v>
      </c>
      <c r="G1336" s="620" t="s">
        <v>2184</v>
      </c>
      <c r="H1336" s="620" t="s">
        <v>2762</v>
      </c>
      <c r="I1336" s="620" t="s">
        <v>2763</v>
      </c>
      <c r="J1336" s="620" t="s">
        <v>2764</v>
      </c>
      <c r="K1336" s="620" t="s">
        <v>2765</v>
      </c>
      <c r="L1336" s="622">
        <v>75.300069920459578</v>
      </c>
      <c r="M1336" s="622">
        <v>100</v>
      </c>
      <c r="N1336" s="623">
        <v>7530.0069920459582</v>
      </c>
    </row>
    <row r="1337" spans="1:14" ht="14.4" customHeight="1" x14ac:dyDescent="0.3">
      <c r="A1337" s="618" t="s">
        <v>563</v>
      </c>
      <c r="B1337" s="619" t="s">
        <v>565</v>
      </c>
      <c r="C1337" s="620" t="s">
        <v>583</v>
      </c>
      <c r="D1337" s="621" t="s">
        <v>584</v>
      </c>
      <c r="E1337" s="620" t="s">
        <v>572</v>
      </c>
      <c r="F1337" s="621" t="s">
        <v>573</v>
      </c>
      <c r="G1337" s="620" t="s">
        <v>2184</v>
      </c>
      <c r="H1337" s="620" t="s">
        <v>3752</v>
      </c>
      <c r="I1337" s="620" t="s">
        <v>3753</v>
      </c>
      <c r="J1337" s="620" t="s">
        <v>3754</v>
      </c>
      <c r="K1337" s="620" t="s">
        <v>3755</v>
      </c>
      <c r="L1337" s="622">
        <v>283.36668762518656</v>
      </c>
      <c r="M1337" s="622">
        <v>9</v>
      </c>
      <c r="N1337" s="623">
        <v>2550.3001886266788</v>
      </c>
    </row>
    <row r="1338" spans="1:14" ht="14.4" customHeight="1" x14ac:dyDescent="0.3">
      <c r="A1338" s="618" t="s">
        <v>563</v>
      </c>
      <c r="B1338" s="619" t="s">
        <v>565</v>
      </c>
      <c r="C1338" s="620" t="s">
        <v>583</v>
      </c>
      <c r="D1338" s="621" t="s">
        <v>584</v>
      </c>
      <c r="E1338" s="620" t="s">
        <v>572</v>
      </c>
      <c r="F1338" s="621" t="s">
        <v>573</v>
      </c>
      <c r="G1338" s="620" t="s">
        <v>2184</v>
      </c>
      <c r="H1338" s="620" t="s">
        <v>2766</v>
      </c>
      <c r="I1338" s="620" t="s">
        <v>2767</v>
      </c>
      <c r="J1338" s="620" t="s">
        <v>2768</v>
      </c>
      <c r="K1338" s="620" t="s">
        <v>2769</v>
      </c>
      <c r="L1338" s="622">
        <v>154.05130938762701</v>
      </c>
      <c r="M1338" s="622">
        <v>30</v>
      </c>
      <c r="N1338" s="623">
        <v>4621.5392816288104</v>
      </c>
    </row>
    <row r="1339" spans="1:14" ht="14.4" customHeight="1" x14ac:dyDescent="0.3">
      <c r="A1339" s="618" t="s">
        <v>563</v>
      </c>
      <c r="B1339" s="619" t="s">
        <v>565</v>
      </c>
      <c r="C1339" s="620" t="s">
        <v>583</v>
      </c>
      <c r="D1339" s="621" t="s">
        <v>584</v>
      </c>
      <c r="E1339" s="620" t="s">
        <v>572</v>
      </c>
      <c r="F1339" s="621" t="s">
        <v>573</v>
      </c>
      <c r="G1339" s="620" t="s">
        <v>2184</v>
      </c>
      <c r="H1339" s="620" t="s">
        <v>3756</v>
      </c>
      <c r="I1339" s="620" t="s">
        <v>3757</v>
      </c>
      <c r="J1339" s="620" t="s">
        <v>3754</v>
      </c>
      <c r="K1339" s="620" t="s">
        <v>3758</v>
      </c>
      <c r="L1339" s="622">
        <v>245.42290577514399</v>
      </c>
      <c r="M1339" s="622">
        <v>2</v>
      </c>
      <c r="N1339" s="623">
        <v>490.84581155028798</v>
      </c>
    </row>
    <row r="1340" spans="1:14" ht="14.4" customHeight="1" x14ac:dyDescent="0.3">
      <c r="A1340" s="618" t="s">
        <v>563</v>
      </c>
      <c r="B1340" s="619" t="s">
        <v>565</v>
      </c>
      <c r="C1340" s="620" t="s">
        <v>583</v>
      </c>
      <c r="D1340" s="621" t="s">
        <v>584</v>
      </c>
      <c r="E1340" s="620" t="s">
        <v>572</v>
      </c>
      <c r="F1340" s="621" t="s">
        <v>573</v>
      </c>
      <c r="G1340" s="620" t="s">
        <v>2184</v>
      </c>
      <c r="H1340" s="620" t="s">
        <v>3759</v>
      </c>
      <c r="I1340" s="620" t="s">
        <v>3760</v>
      </c>
      <c r="J1340" s="620" t="s">
        <v>3761</v>
      </c>
      <c r="K1340" s="620" t="s">
        <v>3762</v>
      </c>
      <c r="L1340" s="622">
        <v>168.04999695786799</v>
      </c>
      <c r="M1340" s="622">
        <v>1</v>
      </c>
      <c r="N1340" s="623">
        <v>168.04999695786799</v>
      </c>
    </row>
    <row r="1341" spans="1:14" ht="14.4" customHeight="1" x14ac:dyDescent="0.3">
      <c r="A1341" s="618" t="s">
        <v>563</v>
      </c>
      <c r="B1341" s="619" t="s">
        <v>565</v>
      </c>
      <c r="C1341" s="620" t="s">
        <v>583</v>
      </c>
      <c r="D1341" s="621" t="s">
        <v>584</v>
      </c>
      <c r="E1341" s="620" t="s">
        <v>572</v>
      </c>
      <c r="F1341" s="621" t="s">
        <v>573</v>
      </c>
      <c r="G1341" s="620" t="s">
        <v>2184</v>
      </c>
      <c r="H1341" s="620" t="s">
        <v>3763</v>
      </c>
      <c r="I1341" s="620" t="s">
        <v>3764</v>
      </c>
      <c r="J1341" s="620" t="s">
        <v>3765</v>
      </c>
      <c r="K1341" s="620" t="s">
        <v>3766</v>
      </c>
      <c r="L1341" s="622">
        <v>70.73</v>
      </c>
      <c r="M1341" s="622">
        <v>2</v>
      </c>
      <c r="N1341" s="623">
        <v>141.46</v>
      </c>
    </row>
    <row r="1342" spans="1:14" ht="14.4" customHeight="1" x14ac:dyDescent="0.3">
      <c r="A1342" s="618" t="s">
        <v>563</v>
      </c>
      <c r="B1342" s="619" t="s">
        <v>565</v>
      </c>
      <c r="C1342" s="620" t="s">
        <v>583</v>
      </c>
      <c r="D1342" s="621" t="s">
        <v>584</v>
      </c>
      <c r="E1342" s="620" t="s">
        <v>574</v>
      </c>
      <c r="F1342" s="621" t="s">
        <v>575</v>
      </c>
      <c r="G1342" s="620" t="s">
        <v>821</v>
      </c>
      <c r="H1342" s="620" t="s">
        <v>2778</v>
      </c>
      <c r="I1342" s="620" t="s">
        <v>2779</v>
      </c>
      <c r="J1342" s="620" t="s">
        <v>2780</v>
      </c>
      <c r="K1342" s="620" t="s">
        <v>2781</v>
      </c>
      <c r="L1342" s="622">
        <v>84.019517212335003</v>
      </c>
      <c r="M1342" s="622">
        <v>1</v>
      </c>
      <c r="N1342" s="623">
        <v>84.019517212335003</v>
      </c>
    </row>
    <row r="1343" spans="1:14" ht="14.4" customHeight="1" x14ac:dyDescent="0.3">
      <c r="A1343" s="618" t="s">
        <v>563</v>
      </c>
      <c r="B1343" s="619" t="s">
        <v>565</v>
      </c>
      <c r="C1343" s="620" t="s">
        <v>583</v>
      </c>
      <c r="D1343" s="621" t="s">
        <v>584</v>
      </c>
      <c r="E1343" s="620" t="s">
        <v>574</v>
      </c>
      <c r="F1343" s="621" t="s">
        <v>575</v>
      </c>
      <c r="G1343" s="620" t="s">
        <v>821</v>
      </c>
      <c r="H1343" s="620" t="s">
        <v>3767</v>
      </c>
      <c r="I1343" s="620" t="s">
        <v>3768</v>
      </c>
      <c r="J1343" s="620" t="s">
        <v>3769</v>
      </c>
      <c r="K1343" s="620" t="s">
        <v>3770</v>
      </c>
      <c r="L1343" s="622">
        <v>83.08</v>
      </c>
      <c r="M1343" s="622">
        <v>2</v>
      </c>
      <c r="N1343" s="623">
        <v>166.16</v>
      </c>
    </row>
    <row r="1344" spans="1:14" ht="14.4" customHeight="1" x14ac:dyDescent="0.3">
      <c r="A1344" s="618" t="s">
        <v>563</v>
      </c>
      <c r="B1344" s="619" t="s">
        <v>565</v>
      </c>
      <c r="C1344" s="620" t="s">
        <v>583</v>
      </c>
      <c r="D1344" s="621" t="s">
        <v>584</v>
      </c>
      <c r="E1344" s="620" t="s">
        <v>574</v>
      </c>
      <c r="F1344" s="621" t="s">
        <v>575</v>
      </c>
      <c r="G1344" s="620" t="s">
        <v>821</v>
      </c>
      <c r="H1344" s="620" t="s">
        <v>3771</v>
      </c>
      <c r="I1344" s="620" t="s">
        <v>3772</v>
      </c>
      <c r="J1344" s="620" t="s">
        <v>3773</v>
      </c>
      <c r="K1344" s="620" t="s">
        <v>3774</v>
      </c>
      <c r="L1344" s="622">
        <v>62.95</v>
      </c>
      <c r="M1344" s="622">
        <v>1</v>
      </c>
      <c r="N1344" s="623">
        <v>62.95</v>
      </c>
    </row>
    <row r="1345" spans="1:14" ht="14.4" customHeight="1" x14ac:dyDescent="0.3">
      <c r="A1345" s="618" t="s">
        <v>563</v>
      </c>
      <c r="B1345" s="619" t="s">
        <v>565</v>
      </c>
      <c r="C1345" s="620" t="s">
        <v>583</v>
      </c>
      <c r="D1345" s="621" t="s">
        <v>584</v>
      </c>
      <c r="E1345" s="620" t="s">
        <v>574</v>
      </c>
      <c r="F1345" s="621" t="s">
        <v>575</v>
      </c>
      <c r="G1345" s="620" t="s">
        <v>821</v>
      </c>
      <c r="H1345" s="620" t="s">
        <v>3775</v>
      </c>
      <c r="I1345" s="620" t="s">
        <v>3776</v>
      </c>
      <c r="J1345" s="620" t="s">
        <v>3777</v>
      </c>
      <c r="K1345" s="620" t="s">
        <v>3778</v>
      </c>
      <c r="L1345" s="622">
        <v>77.430000000000007</v>
      </c>
      <c r="M1345" s="622">
        <v>3</v>
      </c>
      <c r="N1345" s="623">
        <v>232.29000000000002</v>
      </c>
    </row>
    <row r="1346" spans="1:14" ht="14.4" customHeight="1" x14ac:dyDescent="0.3">
      <c r="A1346" s="618" t="s">
        <v>563</v>
      </c>
      <c r="B1346" s="619" t="s">
        <v>565</v>
      </c>
      <c r="C1346" s="620" t="s">
        <v>583</v>
      </c>
      <c r="D1346" s="621" t="s">
        <v>584</v>
      </c>
      <c r="E1346" s="620" t="s">
        <v>574</v>
      </c>
      <c r="F1346" s="621" t="s">
        <v>575</v>
      </c>
      <c r="G1346" s="620" t="s">
        <v>821</v>
      </c>
      <c r="H1346" s="620" t="s">
        <v>3779</v>
      </c>
      <c r="I1346" s="620" t="s">
        <v>3780</v>
      </c>
      <c r="J1346" s="620" t="s">
        <v>3781</v>
      </c>
      <c r="K1346" s="620" t="s">
        <v>875</v>
      </c>
      <c r="L1346" s="622">
        <v>76.77</v>
      </c>
      <c r="M1346" s="622">
        <v>2</v>
      </c>
      <c r="N1346" s="623">
        <v>153.54</v>
      </c>
    </row>
    <row r="1347" spans="1:14" ht="14.4" customHeight="1" x14ac:dyDescent="0.3">
      <c r="A1347" s="618" t="s">
        <v>563</v>
      </c>
      <c r="B1347" s="619" t="s">
        <v>565</v>
      </c>
      <c r="C1347" s="620" t="s">
        <v>583</v>
      </c>
      <c r="D1347" s="621" t="s">
        <v>584</v>
      </c>
      <c r="E1347" s="620" t="s">
        <v>574</v>
      </c>
      <c r="F1347" s="621" t="s">
        <v>575</v>
      </c>
      <c r="G1347" s="620" t="s">
        <v>821</v>
      </c>
      <c r="H1347" s="620" t="s">
        <v>3782</v>
      </c>
      <c r="I1347" s="620" t="s">
        <v>3783</v>
      </c>
      <c r="J1347" s="620" t="s">
        <v>3784</v>
      </c>
      <c r="K1347" s="620" t="s">
        <v>3785</v>
      </c>
      <c r="L1347" s="622">
        <v>59.55</v>
      </c>
      <c r="M1347" s="622">
        <v>1</v>
      </c>
      <c r="N1347" s="623">
        <v>59.55</v>
      </c>
    </row>
    <row r="1348" spans="1:14" ht="14.4" customHeight="1" x14ac:dyDescent="0.3">
      <c r="A1348" s="618" t="s">
        <v>563</v>
      </c>
      <c r="B1348" s="619" t="s">
        <v>565</v>
      </c>
      <c r="C1348" s="620" t="s">
        <v>583</v>
      </c>
      <c r="D1348" s="621" t="s">
        <v>584</v>
      </c>
      <c r="E1348" s="620" t="s">
        <v>574</v>
      </c>
      <c r="F1348" s="621" t="s">
        <v>575</v>
      </c>
      <c r="G1348" s="620" t="s">
        <v>821</v>
      </c>
      <c r="H1348" s="620" t="s">
        <v>3786</v>
      </c>
      <c r="I1348" s="620" t="s">
        <v>3787</v>
      </c>
      <c r="J1348" s="620" t="s">
        <v>3788</v>
      </c>
      <c r="K1348" s="620" t="s">
        <v>3778</v>
      </c>
      <c r="L1348" s="622">
        <v>67.560029508445993</v>
      </c>
      <c r="M1348" s="622">
        <v>3</v>
      </c>
      <c r="N1348" s="623">
        <v>202.68008852533796</v>
      </c>
    </row>
    <row r="1349" spans="1:14" ht="14.4" customHeight="1" x14ac:dyDescent="0.3">
      <c r="A1349" s="618" t="s">
        <v>563</v>
      </c>
      <c r="B1349" s="619" t="s">
        <v>565</v>
      </c>
      <c r="C1349" s="620" t="s">
        <v>583</v>
      </c>
      <c r="D1349" s="621" t="s">
        <v>584</v>
      </c>
      <c r="E1349" s="620" t="s">
        <v>574</v>
      </c>
      <c r="F1349" s="621" t="s">
        <v>575</v>
      </c>
      <c r="G1349" s="620" t="s">
        <v>821</v>
      </c>
      <c r="H1349" s="620" t="s">
        <v>2782</v>
      </c>
      <c r="I1349" s="620" t="s">
        <v>2783</v>
      </c>
      <c r="J1349" s="620" t="s">
        <v>2784</v>
      </c>
      <c r="K1349" s="620" t="s">
        <v>2785</v>
      </c>
      <c r="L1349" s="622">
        <v>87.017219573361473</v>
      </c>
      <c r="M1349" s="622">
        <v>7</v>
      </c>
      <c r="N1349" s="623">
        <v>609.12053701353034</v>
      </c>
    </row>
    <row r="1350" spans="1:14" ht="14.4" customHeight="1" x14ac:dyDescent="0.3">
      <c r="A1350" s="618" t="s">
        <v>563</v>
      </c>
      <c r="B1350" s="619" t="s">
        <v>565</v>
      </c>
      <c r="C1350" s="620" t="s">
        <v>583</v>
      </c>
      <c r="D1350" s="621" t="s">
        <v>584</v>
      </c>
      <c r="E1350" s="620" t="s">
        <v>574</v>
      </c>
      <c r="F1350" s="621" t="s">
        <v>575</v>
      </c>
      <c r="G1350" s="620" t="s">
        <v>821</v>
      </c>
      <c r="H1350" s="620" t="s">
        <v>3789</v>
      </c>
      <c r="I1350" s="620" t="s">
        <v>3790</v>
      </c>
      <c r="J1350" s="620" t="s">
        <v>3791</v>
      </c>
      <c r="K1350" s="620" t="s">
        <v>1770</v>
      </c>
      <c r="L1350" s="622">
        <v>146.24991385599498</v>
      </c>
      <c r="M1350" s="622">
        <v>5</v>
      </c>
      <c r="N1350" s="623">
        <v>731.24956927997493</v>
      </c>
    </row>
    <row r="1351" spans="1:14" ht="14.4" customHeight="1" x14ac:dyDescent="0.3">
      <c r="A1351" s="618" t="s">
        <v>563</v>
      </c>
      <c r="B1351" s="619" t="s">
        <v>565</v>
      </c>
      <c r="C1351" s="620" t="s">
        <v>583</v>
      </c>
      <c r="D1351" s="621" t="s">
        <v>584</v>
      </c>
      <c r="E1351" s="620" t="s">
        <v>574</v>
      </c>
      <c r="F1351" s="621" t="s">
        <v>575</v>
      </c>
      <c r="G1351" s="620" t="s">
        <v>821</v>
      </c>
      <c r="H1351" s="620" t="s">
        <v>2786</v>
      </c>
      <c r="I1351" s="620" t="s">
        <v>2787</v>
      </c>
      <c r="J1351" s="620" t="s">
        <v>2788</v>
      </c>
      <c r="K1351" s="620" t="s">
        <v>1231</v>
      </c>
      <c r="L1351" s="622">
        <v>392.99066896100697</v>
      </c>
      <c r="M1351" s="622">
        <v>2</v>
      </c>
      <c r="N1351" s="623">
        <v>785.98133792201395</v>
      </c>
    </row>
    <row r="1352" spans="1:14" ht="14.4" customHeight="1" x14ac:dyDescent="0.3">
      <c r="A1352" s="618" t="s">
        <v>563</v>
      </c>
      <c r="B1352" s="619" t="s">
        <v>565</v>
      </c>
      <c r="C1352" s="620" t="s">
        <v>583</v>
      </c>
      <c r="D1352" s="621" t="s">
        <v>584</v>
      </c>
      <c r="E1352" s="620" t="s">
        <v>574</v>
      </c>
      <c r="F1352" s="621" t="s">
        <v>575</v>
      </c>
      <c r="G1352" s="620" t="s">
        <v>821</v>
      </c>
      <c r="H1352" s="620" t="s">
        <v>3792</v>
      </c>
      <c r="I1352" s="620" t="s">
        <v>3793</v>
      </c>
      <c r="J1352" s="620" t="s">
        <v>3794</v>
      </c>
      <c r="K1352" s="620" t="s">
        <v>3795</v>
      </c>
      <c r="L1352" s="622">
        <v>150.43</v>
      </c>
      <c r="M1352" s="622">
        <v>1</v>
      </c>
      <c r="N1352" s="623">
        <v>150.43</v>
      </c>
    </row>
    <row r="1353" spans="1:14" ht="14.4" customHeight="1" x14ac:dyDescent="0.3">
      <c r="A1353" s="618" t="s">
        <v>563</v>
      </c>
      <c r="B1353" s="619" t="s">
        <v>565</v>
      </c>
      <c r="C1353" s="620" t="s">
        <v>583</v>
      </c>
      <c r="D1353" s="621" t="s">
        <v>584</v>
      </c>
      <c r="E1353" s="620" t="s">
        <v>574</v>
      </c>
      <c r="F1353" s="621" t="s">
        <v>575</v>
      </c>
      <c r="G1353" s="620" t="s">
        <v>2184</v>
      </c>
      <c r="H1353" s="620" t="s">
        <v>2789</v>
      </c>
      <c r="I1353" s="620" t="s">
        <v>2790</v>
      </c>
      <c r="J1353" s="620" t="s">
        <v>2791</v>
      </c>
      <c r="K1353" s="620"/>
      <c r="L1353" s="622">
        <v>91.71</v>
      </c>
      <c r="M1353" s="622">
        <v>20</v>
      </c>
      <c r="N1353" s="623">
        <v>1834.1999999999998</v>
      </c>
    </row>
    <row r="1354" spans="1:14" ht="14.4" customHeight="1" x14ac:dyDescent="0.3">
      <c r="A1354" s="618" t="s">
        <v>563</v>
      </c>
      <c r="B1354" s="619" t="s">
        <v>565</v>
      </c>
      <c r="C1354" s="620" t="s">
        <v>583</v>
      </c>
      <c r="D1354" s="621" t="s">
        <v>584</v>
      </c>
      <c r="E1354" s="620" t="s">
        <v>574</v>
      </c>
      <c r="F1354" s="621" t="s">
        <v>575</v>
      </c>
      <c r="G1354" s="620" t="s">
        <v>2184</v>
      </c>
      <c r="H1354" s="620" t="s">
        <v>3796</v>
      </c>
      <c r="I1354" s="620" t="s">
        <v>3797</v>
      </c>
      <c r="J1354" s="620" t="s">
        <v>3798</v>
      </c>
      <c r="K1354" s="620" t="s">
        <v>3799</v>
      </c>
      <c r="L1354" s="622">
        <v>457.78</v>
      </c>
      <c r="M1354" s="622">
        <v>1</v>
      </c>
      <c r="N1354" s="623">
        <v>457.78</v>
      </c>
    </row>
    <row r="1355" spans="1:14" ht="14.4" customHeight="1" x14ac:dyDescent="0.3">
      <c r="A1355" s="618" t="s">
        <v>563</v>
      </c>
      <c r="B1355" s="619" t="s">
        <v>565</v>
      </c>
      <c r="C1355" s="620" t="s">
        <v>583</v>
      </c>
      <c r="D1355" s="621" t="s">
        <v>584</v>
      </c>
      <c r="E1355" s="620" t="s">
        <v>570</v>
      </c>
      <c r="F1355" s="621" t="s">
        <v>571</v>
      </c>
      <c r="G1355" s="620"/>
      <c r="H1355" s="620"/>
      <c r="I1355" s="620" t="s">
        <v>3800</v>
      </c>
      <c r="J1355" s="620" t="s">
        <v>3801</v>
      </c>
      <c r="K1355" s="620"/>
      <c r="L1355" s="622">
        <v>1407.54</v>
      </c>
      <c r="M1355" s="622">
        <v>2</v>
      </c>
      <c r="N1355" s="623">
        <v>2815.08</v>
      </c>
    </row>
    <row r="1356" spans="1:14" ht="14.4" customHeight="1" x14ac:dyDescent="0.3">
      <c r="A1356" s="618" t="s">
        <v>563</v>
      </c>
      <c r="B1356" s="619" t="s">
        <v>565</v>
      </c>
      <c r="C1356" s="620" t="s">
        <v>585</v>
      </c>
      <c r="D1356" s="621" t="s">
        <v>586</v>
      </c>
      <c r="E1356" s="620" t="s">
        <v>566</v>
      </c>
      <c r="F1356" s="621" t="s">
        <v>567</v>
      </c>
      <c r="G1356" s="620"/>
      <c r="H1356" s="620" t="s">
        <v>765</v>
      </c>
      <c r="I1356" s="620" t="s">
        <v>765</v>
      </c>
      <c r="J1356" s="620" t="s">
        <v>763</v>
      </c>
      <c r="K1356" s="620" t="s">
        <v>766</v>
      </c>
      <c r="L1356" s="622">
        <v>2773.91161384304</v>
      </c>
      <c r="M1356" s="622">
        <v>1</v>
      </c>
      <c r="N1356" s="623">
        <v>2773.91161384304</v>
      </c>
    </row>
    <row r="1357" spans="1:14" ht="14.4" customHeight="1" x14ac:dyDescent="0.3">
      <c r="A1357" s="618" t="s">
        <v>563</v>
      </c>
      <c r="B1357" s="619" t="s">
        <v>565</v>
      </c>
      <c r="C1357" s="620" t="s">
        <v>585</v>
      </c>
      <c r="D1357" s="621" t="s">
        <v>586</v>
      </c>
      <c r="E1357" s="620" t="s">
        <v>566</v>
      </c>
      <c r="F1357" s="621" t="s">
        <v>567</v>
      </c>
      <c r="G1357" s="620"/>
      <c r="H1357" s="620" t="s">
        <v>776</v>
      </c>
      <c r="I1357" s="620" t="s">
        <v>776</v>
      </c>
      <c r="J1357" s="620" t="s">
        <v>763</v>
      </c>
      <c r="K1357" s="620" t="s">
        <v>777</v>
      </c>
      <c r="L1357" s="622">
        <v>5702.15</v>
      </c>
      <c r="M1357" s="622">
        <v>0.24399999999999999</v>
      </c>
      <c r="N1357" s="623">
        <v>1391.3245999999999</v>
      </c>
    </row>
    <row r="1358" spans="1:14" ht="14.4" customHeight="1" x14ac:dyDescent="0.3">
      <c r="A1358" s="618" t="s">
        <v>563</v>
      </c>
      <c r="B1358" s="619" t="s">
        <v>565</v>
      </c>
      <c r="C1358" s="620" t="s">
        <v>585</v>
      </c>
      <c r="D1358" s="621" t="s">
        <v>586</v>
      </c>
      <c r="E1358" s="620" t="s">
        <v>566</v>
      </c>
      <c r="F1358" s="621" t="s">
        <v>567</v>
      </c>
      <c r="G1358" s="620" t="s">
        <v>821</v>
      </c>
      <c r="H1358" s="620" t="s">
        <v>1567</v>
      </c>
      <c r="I1358" s="620" t="s">
        <v>1568</v>
      </c>
      <c r="J1358" s="620" t="s">
        <v>1569</v>
      </c>
      <c r="K1358" s="620" t="s">
        <v>1570</v>
      </c>
      <c r="L1358" s="622">
        <v>15.249000000000001</v>
      </c>
      <c r="M1358" s="622">
        <v>1</v>
      </c>
      <c r="N1358" s="623">
        <v>15.249000000000001</v>
      </c>
    </row>
    <row r="1359" spans="1:14" ht="14.4" customHeight="1" x14ac:dyDescent="0.3">
      <c r="A1359" s="618" t="s">
        <v>563</v>
      </c>
      <c r="B1359" s="619" t="s">
        <v>565</v>
      </c>
      <c r="C1359" s="620" t="s">
        <v>587</v>
      </c>
      <c r="D1359" s="621" t="s">
        <v>588</v>
      </c>
      <c r="E1359" s="620" t="s">
        <v>566</v>
      </c>
      <c r="F1359" s="621" t="s">
        <v>567</v>
      </c>
      <c r="G1359" s="620"/>
      <c r="H1359" s="620" t="s">
        <v>708</v>
      </c>
      <c r="I1359" s="620" t="s">
        <v>709</v>
      </c>
      <c r="J1359" s="620" t="s">
        <v>710</v>
      </c>
      <c r="K1359" s="620" t="s">
        <v>711</v>
      </c>
      <c r="L1359" s="622">
        <v>1105.1989689565737</v>
      </c>
      <c r="M1359" s="622">
        <v>518.46760470000038</v>
      </c>
      <c r="N1359" s="623">
        <v>573009.86215182487</v>
      </c>
    </row>
    <row r="1360" spans="1:14" ht="14.4" customHeight="1" x14ac:dyDescent="0.3">
      <c r="A1360" s="618" t="s">
        <v>563</v>
      </c>
      <c r="B1360" s="619" t="s">
        <v>565</v>
      </c>
      <c r="C1360" s="620" t="s">
        <v>587</v>
      </c>
      <c r="D1360" s="621" t="s">
        <v>588</v>
      </c>
      <c r="E1360" s="620" t="s">
        <v>566</v>
      </c>
      <c r="F1360" s="621" t="s">
        <v>567</v>
      </c>
      <c r="G1360" s="620"/>
      <c r="H1360" s="620" t="s">
        <v>716</v>
      </c>
      <c r="I1360" s="620" t="s">
        <v>717</v>
      </c>
      <c r="J1360" s="620" t="s">
        <v>718</v>
      </c>
      <c r="K1360" s="620" t="s">
        <v>719</v>
      </c>
      <c r="L1360" s="622">
        <v>4238.174627418397</v>
      </c>
      <c r="M1360" s="622">
        <v>29.937051399999998</v>
      </c>
      <c r="N1360" s="623">
        <v>126878.45166320039</v>
      </c>
    </row>
    <row r="1361" spans="1:14" ht="14.4" customHeight="1" x14ac:dyDescent="0.3">
      <c r="A1361" s="618" t="s">
        <v>563</v>
      </c>
      <c r="B1361" s="619" t="s">
        <v>565</v>
      </c>
      <c r="C1361" s="620" t="s">
        <v>587</v>
      </c>
      <c r="D1361" s="621" t="s">
        <v>588</v>
      </c>
      <c r="E1361" s="620" t="s">
        <v>566</v>
      </c>
      <c r="F1361" s="621" t="s">
        <v>567</v>
      </c>
      <c r="G1361" s="620"/>
      <c r="H1361" s="620" t="s">
        <v>720</v>
      </c>
      <c r="I1361" s="620" t="s">
        <v>721</v>
      </c>
      <c r="J1361" s="620" t="s">
        <v>722</v>
      </c>
      <c r="K1361" s="620" t="s">
        <v>723</v>
      </c>
      <c r="L1361" s="622">
        <v>267.18878621241601</v>
      </c>
      <c r="M1361" s="622">
        <v>190.1204139999999</v>
      </c>
      <c r="N1361" s="623">
        <v>50798.042650862</v>
      </c>
    </row>
    <row r="1362" spans="1:14" ht="14.4" customHeight="1" x14ac:dyDescent="0.3">
      <c r="A1362" s="618" t="s">
        <v>563</v>
      </c>
      <c r="B1362" s="619" t="s">
        <v>565</v>
      </c>
      <c r="C1362" s="620" t="s">
        <v>587</v>
      </c>
      <c r="D1362" s="621" t="s">
        <v>588</v>
      </c>
      <c r="E1362" s="620" t="s">
        <v>566</v>
      </c>
      <c r="F1362" s="621" t="s">
        <v>567</v>
      </c>
      <c r="G1362" s="620"/>
      <c r="H1362" s="620" t="s">
        <v>3802</v>
      </c>
      <c r="I1362" s="620" t="s">
        <v>3802</v>
      </c>
      <c r="J1362" s="620" t="s">
        <v>3803</v>
      </c>
      <c r="K1362" s="620" t="s">
        <v>3804</v>
      </c>
      <c r="L1362" s="622">
        <v>5657.81</v>
      </c>
      <c r="M1362" s="622">
        <v>2</v>
      </c>
      <c r="N1362" s="623">
        <v>11315.62</v>
      </c>
    </row>
    <row r="1363" spans="1:14" ht="14.4" customHeight="1" x14ac:dyDescent="0.3">
      <c r="A1363" s="618" t="s">
        <v>563</v>
      </c>
      <c r="B1363" s="619" t="s">
        <v>565</v>
      </c>
      <c r="C1363" s="620" t="s">
        <v>587</v>
      </c>
      <c r="D1363" s="621" t="s">
        <v>588</v>
      </c>
      <c r="E1363" s="620" t="s">
        <v>566</v>
      </c>
      <c r="F1363" s="621" t="s">
        <v>567</v>
      </c>
      <c r="G1363" s="620"/>
      <c r="H1363" s="620" t="s">
        <v>728</v>
      </c>
      <c r="I1363" s="620" t="s">
        <v>729</v>
      </c>
      <c r="J1363" s="620" t="s">
        <v>730</v>
      </c>
      <c r="K1363" s="620" t="s">
        <v>731</v>
      </c>
      <c r="L1363" s="622">
        <v>270.24000000000012</v>
      </c>
      <c r="M1363" s="622">
        <v>32.63819359999998</v>
      </c>
      <c r="N1363" s="623">
        <v>8820.1454384639983</v>
      </c>
    </row>
    <row r="1364" spans="1:14" ht="14.4" customHeight="1" x14ac:dyDescent="0.3">
      <c r="A1364" s="618" t="s">
        <v>563</v>
      </c>
      <c r="B1364" s="619" t="s">
        <v>565</v>
      </c>
      <c r="C1364" s="620" t="s">
        <v>587</v>
      </c>
      <c r="D1364" s="621" t="s">
        <v>588</v>
      </c>
      <c r="E1364" s="620" t="s">
        <v>566</v>
      </c>
      <c r="F1364" s="621" t="s">
        <v>567</v>
      </c>
      <c r="G1364" s="620"/>
      <c r="H1364" s="620" t="s">
        <v>3805</v>
      </c>
      <c r="I1364" s="620" t="s">
        <v>3806</v>
      </c>
      <c r="J1364" s="620" t="s">
        <v>3807</v>
      </c>
      <c r="K1364" s="620" t="s">
        <v>3808</v>
      </c>
      <c r="L1364" s="622">
        <v>116.84839329525079</v>
      </c>
      <c r="M1364" s="622">
        <v>16.370412399999999</v>
      </c>
      <c r="N1364" s="623">
        <v>1912.8563865206502</v>
      </c>
    </row>
    <row r="1365" spans="1:14" ht="14.4" customHeight="1" x14ac:dyDescent="0.3">
      <c r="A1365" s="618" t="s">
        <v>563</v>
      </c>
      <c r="B1365" s="619" t="s">
        <v>565</v>
      </c>
      <c r="C1365" s="620" t="s">
        <v>587</v>
      </c>
      <c r="D1365" s="621" t="s">
        <v>588</v>
      </c>
      <c r="E1365" s="620" t="s">
        <v>566</v>
      </c>
      <c r="F1365" s="621" t="s">
        <v>567</v>
      </c>
      <c r="G1365" s="620"/>
      <c r="H1365" s="620" t="s">
        <v>2833</v>
      </c>
      <c r="I1365" s="620" t="s">
        <v>2834</v>
      </c>
      <c r="J1365" s="620" t="s">
        <v>2835</v>
      </c>
      <c r="K1365" s="620" t="s">
        <v>885</v>
      </c>
      <c r="L1365" s="622">
        <v>4841.360207123761</v>
      </c>
      <c r="M1365" s="622">
        <v>9.023299999999999</v>
      </c>
      <c r="N1365" s="623">
        <v>43685.045556939825</v>
      </c>
    </row>
    <row r="1366" spans="1:14" ht="14.4" customHeight="1" x14ac:dyDescent="0.3">
      <c r="A1366" s="618" t="s">
        <v>563</v>
      </c>
      <c r="B1366" s="619" t="s">
        <v>565</v>
      </c>
      <c r="C1366" s="620" t="s">
        <v>587</v>
      </c>
      <c r="D1366" s="621" t="s">
        <v>588</v>
      </c>
      <c r="E1366" s="620" t="s">
        <v>566</v>
      </c>
      <c r="F1366" s="621" t="s">
        <v>567</v>
      </c>
      <c r="G1366" s="620"/>
      <c r="H1366" s="620" t="s">
        <v>748</v>
      </c>
      <c r="I1366" s="620" t="s">
        <v>748</v>
      </c>
      <c r="J1366" s="620" t="s">
        <v>749</v>
      </c>
      <c r="K1366" s="620" t="s">
        <v>750</v>
      </c>
      <c r="L1366" s="622">
        <v>1183.9622303851697</v>
      </c>
      <c r="M1366" s="622">
        <v>99.321999999999989</v>
      </c>
      <c r="N1366" s="623">
        <v>117593.49664631582</v>
      </c>
    </row>
    <row r="1367" spans="1:14" ht="14.4" customHeight="1" x14ac:dyDescent="0.3">
      <c r="A1367" s="618" t="s">
        <v>563</v>
      </c>
      <c r="B1367" s="619" t="s">
        <v>565</v>
      </c>
      <c r="C1367" s="620" t="s">
        <v>587</v>
      </c>
      <c r="D1367" s="621" t="s">
        <v>588</v>
      </c>
      <c r="E1367" s="620" t="s">
        <v>566</v>
      </c>
      <c r="F1367" s="621" t="s">
        <v>567</v>
      </c>
      <c r="G1367" s="620"/>
      <c r="H1367" s="620" t="s">
        <v>751</v>
      </c>
      <c r="I1367" s="620" t="s">
        <v>751</v>
      </c>
      <c r="J1367" s="620" t="s">
        <v>749</v>
      </c>
      <c r="K1367" s="620" t="s">
        <v>752</v>
      </c>
      <c r="L1367" s="622">
        <v>1539.5080982087113</v>
      </c>
      <c r="M1367" s="622">
        <v>77.920732900000004</v>
      </c>
      <c r="N1367" s="623">
        <v>119959.59931790797</v>
      </c>
    </row>
    <row r="1368" spans="1:14" ht="14.4" customHeight="1" x14ac:dyDescent="0.3">
      <c r="A1368" s="618" t="s">
        <v>563</v>
      </c>
      <c r="B1368" s="619" t="s">
        <v>565</v>
      </c>
      <c r="C1368" s="620" t="s">
        <v>587</v>
      </c>
      <c r="D1368" s="621" t="s">
        <v>588</v>
      </c>
      <c r="E1368" s="620" t="s">
        <v>566</v>
      </c>
      <c r="F1368" s="621" t="s">
        <v>567</v>
      </c>
      <c r="G1368" s="620"/>
      <c r="H1368" s="620" t="s">
        <v>753</v>
      </c>
      <c r="I1368" s="620" t="s">
        <v>753</v>
      </c>
      <c r="J1368" s="620" t="s">
        <v>754</v>
      </c>
      <c r="K1368" s="620" t="s">
        <v>755</v>
      </c>
      <c r="L1368" s="622">
        <v>150.79995158914124</v>
      </c>
      <c r="M1368" s="622">
        <v>260.95194960000003</v>
      </c>
      <c r="N1368" s="623">
        <v>39351.541366772028</v>
      </c>
    </row>
    <row r="1369" spans="1:14" ht="14.4" customHeight="1" x14ac:dyDescent="0.3">
      <c r="A1369" s="618" t="s">
        <v>563</v>
      </c>
      <c r="B1369" s="619" t="s">
        <v>565</v>
      </c>
      <c r="C1369" s="620" t="s">
        <v>587</v>
      </c>
      <c r="D1369" s="621" t="s">
        <v>588</v>
      </c>
      <c r="E1369" s="620" t="s">
        <v>566</v>
      </c>
      <c r="F1369" s="621" t="s">
        <v>567</v>
      </c>
      <c r="G1369" s="620"/>
      <c r="H1369" s="620" t="s">
        <v>756</v>
      </c>
      <c r="I1369" s="620" t="s">
        <v>756</v>
      </c>
      <c r="J1369" s="620" t="s">
        <v>754</v>
      </c>
      <c r="K1369" s="620" t="s">
        <v>757</v>
      </c>
      <c r="L1369" s="622">
        <v>379.07029400634656</v>
      </c>
      <c r="M1369" s="622">
        <v>339.93518180000001</v>
      </c>
      <c r="N1369" s="623">
        <v>128859.32930802686</v>
      </c>
    </row>
    <row r="1370" spans="1:14" ht="14.4" customHeight="1" x14ac:dyDescent="0.3">
      <c r="A1370" s="618" t="s">
        <v>563</v>
      </c>
      <c r="B1370" s="619" t="s">
        <v>565</v>
      </c>
      <c r="C1370" s="620" t="s">
        <v>587</v>
      </c>
      <c r="D1370" s="621" t="s">
        <v>588</v>
      </c>
      <c r="E1370" s="620" t="s">
        <v>566</v>
      </c>
      <c r="F1370" s="621" t="s">
        <v>567</v>
      </c>
      <c r="G1370" s="620"/>
      <c r="H1370" s="620" t="s">
        <v>758</v>
      </c>
      <c r="I1370" s="620" t="s">
        <v>758</v>
      </c>
      <c r="J1370" s="620" t="s">
        <v>754</v>
      </c>
      <c r="K1370" s="620" t="s">
        <v>759</v>
      </c>
      <c r="L1370" s="622">
        <v>1221.4099824208706</v>
      </c>
      <c r="M1370" s="622">
        <v>87.422270100000048</v>
      </c>
      <c r="N1370" s="623">
        <v>106778.43338603366</v>
      </c>
    </row>
    <row r="1371" spans="1:14" ht="14.4" customHeight="1" x14ac:dyDescent="0.3">
      <c r="A1371" s="618" t="s">
        <v>563</v>
      </c>
      <c r="B1371" s="619" t="s">
        <v>565</v>
      </c>
      <c r="C1371" s="620" t="s">
        <v>587</v>
      </c>
      <c r="D1371" s="621" t="s">
        <v>588</v>
      </c>
      <c r="E1371" s="620" t="s">
        <v>566</v>
      </c>
      <c r="F1371" s="621" t="s">
        <v>567</v>
      </c>
      <c r="G1371" s="620"/>
      <c r="H1371" s="620" t="s">
        <v>760</v>
      </c>
      <c r="I1371" s="620" t="s">
        <v>760</v>
      </c>
      <c r="J1371" s="620" t="s">
        <v>754</v>
      </c>
      <c r="K1371" s="620" t="s">
        <v>761</v>
      </c>
      <c r="L1371" s="622">
        <v>1656.6590689880027</v>
      </c>
      <c r="M1371" s="622">
        <v>43.20200490000002</v>
      </c>
      <c r="N1371" s="623">
        <v>71570.993216049159</v>
      </c>
    </row>
    <row r="1372" spans="1:14" ht="14.4" customHeight="1" x14ac:dyDescent="0.3">
      <c r="A1372" s="618" t="s">
        <v>563</v>
      </c>
      <c r="B1372" s="619" t="s">
        <v>565</v>
      </c>
      <c r="C1372" s="620" t="s">
        <v>587</v>
      </c>
      <c r="D1372" s="621" t="s">
        <v>588</v>
      </c>
      <c r="E1372" s="620" t="s">
        <v>566</v>
      </c>
      <c r="F1372" s="621" t="s">
        <v>567</v>
      </c>
      <c r="G1372" s="620"/>
      <c r="H1372" s="620" t="s">
        <v>762</v>
      </c>
      <c r="I1372" s="620" t="s">
        <v>762</v>
      </c>
      <c r="J1372" s="620" t="s">
        <v>763</v>
      </c>
      <c r="K1372" s="620" t="s">
        <v>764</v>
      </c>
      <c r="L1372" s="622">
        <v>507.80911225144143</v>
      </c>
      <c r="M1372" s="622">
        <v>154.68815820000003</v>
      </c>
      <c r="N1372" s="623">
        <v>78552.05629135255</v>
      </c>
    </row>
    <row r="1373" spans="1:14" ht="14.4" customHeight="1" x14ac:dyDescent="0.3">
      <c r="A1373" s="618" t="s">
        <v>563</v>
      </c>
      <c r="B1373" s="619" t="s">
        <v>565</v>
      </c>
      <c r="C1373" s="620" t="s">
        <v>587</v>
      </c>
      <c r="D1373" s="621" t="s">
        <v>588</v>
      </c>
      <c r="E1373" s="620" t="s">
        <v>566</v>
      </c>
      <c r="F1373" s="621" t="s">
        <v>567</v>
      </c>
      <c r="G1373" s="620"/>
      <c r="H1373" s="620" t="s">
        <v>765</v>
      </c>
      <c r="I1373" s="620" t="s">
        <v>765</v>
      </c>
      <c r="J1373" s="620" t="s">
        <v>763</v>
      </c>
      <c r="K1373" s="620" t="s">
        <v>766</v>
      </c>
      <c r="L1373" s="622">
        <v>2773.916352042876</v>
      </c>
      <c r="M1373" s="622">
        <v>90.497999999999976</v>
      </c>
      <c r="N1373" s="623">
        <v>251033.88202717615</v>
      </c>
    </row>
    <row r="1374" spans="1:14" ht="14.4" customHeight="1" x14ac:dyDescent="0.3">
      <c r="A1374" s="618" t="s">
        <v>563</v>
      </c>
      <c r="B1374" s="619" t="s">
        <v>565</v>
      </c>
      <c r="C1374" s="620" t="s">
        <v>587</v>
      </c>
      <c r="D1374" s="621" t="s">
        <v>588</v>
      </c>
      <c r="E1374" s="620" t="s">
        <v>566</v>
      </c>
      <c r="F1374" s="621" t="s">
        <v>567</v>
      </c>
      <c r="G1374" s="620"/>
      <c r="H1374" s="620" t="s">
        <v>2836</v>
      </c>
      <c r="I1374" s="620" t="s">
        <v>2837</v>
      </c>
      <c r="J1374" s="620" t="s">
        <v>2835</v>
      </c>
      <c r="K1374" s="620" t="s">
        <v>2838</v>
      </c>
      <c r="L1374" s="622">
        <v>28202.672647673138</v>
      </c>
      <c r="M1374" s="622">
        <v>0.89569999999999994</v>
      </c>
      <c r="N1374" s="623">
        <v>25261.133890520829</v>
      </c>
    </row>
    <row r="1375" spans="1:14" ht="14.4" customHeight="1" x14ac:dyDescent="0.3">
      <c r="A1375" s="618" t="s">
        <v>563</v>
      </c>
      <c r="B1375" s="619" t="s">
        <v>565</v>
      </c>
      <c r="C1375" s="620" t="s">
        <v>587</v>
      </c>
      <c r="D1375" s="621" t="s">
        <v>588</v>
      </c>
      <c r="E1375" s="620" t="s">
        <v>566</v>
      </c>
      <c r="F1375" s="621" t="s">
        <v>567</v>
      </c>
      <c r="G1375" s="620"/>
      <c r="H1375" s="620" t="s">
        <v>767</v>
      </c>
      <c r="I1375" s="620" t="s">
        <v>768</v>
      </c>
      <c r="J1375" s="620" t="s">
        <v>769</v>
      </c>
      <c r="K1375" s="620" t="s">
        <v>770</v>
      </c>
      <c r="L1375" s="622">
        <v>1691.6651190246362</v>
      </c>
      <c r="M1375" s="622">
        <v>23.936483599999999</v>
      </c>
      <c r="N1375" s="623">
        <v>40492.514378225249</v>
      </c>
    </row>
    <row r="1376" spans="1:14" ht="14.4" customHeight="1" x14ac:dyDescent="0.3">
      <c r="A1376" s="618" t="s">
        <v>563</v>
      </c>
      <c r="B1376" s="619" t="s">
        <v>565</v>
      </c>
      <c r="C1376" s="620" t="s">
        <v>587</v>
      </c>
      <c r="D1376" s="621" t="s">
        <v>588</v>
      </c>
      <c r="E1376" s="620" t="s">
        <v>566</v>
      </c>
      <c r="F1376" s="621" t="s">
        <v>567</v>
      </c>
      <c r="G1376" s="620"/>
      <c r="H1376" s="620" t="s">
        <v>3809</v>
      </c>
      <c r="I1376" s="620" t="s">
        <v>3809</v>
      </c>
      <c r="J1376" s="620" t="s">
        <v>749</v>
      </c>
      <c r="K1376" s="620" t="s">
        <v>3810</v>
      </c>
      <c r="L1376" s="622">
        <v>4186.5299999999988</v>
      </c>
      <c r="M1376" s="622">
        <v>9.0249448999999977</v>
      </c>
      <c r="N1376" s="623">
        <v>37783.202572196984</v>
      </c>
    </row>
    <row r="1377" spans="1:14" ht="14.4" customHeight="1" x14ac:dyDescent="0.3">
      <c r="A1377" s="618" t="s">
        <v>563</v>
      </c>
      <c r="B1377" s="619" t="s">
        <v>565</v>
      </c>
      <c r="C1377" s="620" t="s">
        <v>587</v>
      </c>
      <c r="D1377" s="621" t="s">
        <v>588</v>
      </c>
      <c r="E1377" s="620" t="s">
        <v>566</v>
      </c>
      <c r="F1377" s="621" t="s">
        <v>567</v>
      </c>
      <c r="G1377" s="620"/>
      <c r="H1377" s="620" t="s">
        <v>771</v>
      </c>
      <c r="I1377" s="620" t="s">
        <v>771</v>
      </c>
      <c r="J1377" s="620" t="s">
        <v>772</v>
      </c>
      <c r="K1377" s="620" t="s">
        <v>773</v>
      </c>
      <c r="L1377" s="622">
        <v>1114.015264614934</v>
      </c>
      <c r="M1377" s="622">
        <v>93.376000000000005</v>
      </c>
      <c r="N1377" s="623">
        <v>104022.28934868408</v>
      </c>
    </row>
    <row r="1378" spans="1:14" ht="14.4" customHeight="1" x14ac:dyDescent="0.3">
      <c r="A1378" s="618" t="s">
        <v>563</v>
      </c>
      <c r="B1378" s="619" t="s">
        <v>565</v>
      </c>
      <c r="C1378" s="620" t="s">
        <v>587</v>
      </c>
      <c r="D1378" s="621" t="s">
        <v>588</v>
      </c>
      <c r="E1378" s="620" t="s">
        <v>566</v>
      </c>
      <c r="F1378" s="621" t="s">
        <v>567</v>
      </c>
      <c r="G1378" s="620"/>
      <c r="H1378" s="620" t="s">
        <v>774</v>
      </c>
      <c r="I1378" s="620" t="s">
        <v>774</v>
      </c>
      <c r="J1378" s="620" t="s">
        <v>772</v>
      </c>
      <c r="K1378" s="620" t="s">
        <v>775</v>
      </c>
      <c r="L1378" s="622">
        <v>4745.7349595757905</v>
      </c>
      <c r="M1378" s="622">
        <v>58.680000000000007</v>
      </c>
      <c r="N1378" s="623">
        <v>278479.7274279074</v>
      </c>
    </row>
    <row r="1379" spans="1:14" ht="14.4" customHeight="1" x14ac:dyDescent="0.3">
      <c r="A1379" s="618" t="s">
        <v>563</v>
      </c>
      <c r="B1379" s="619" t="s">
        <v>565</v>
      </c>
      <c r="C1379" s="620" t="s">
        <v>587</v>
      </c>
      <c r="D1379" s="621" t="s">
        <v>588</v>
      </c>
      <c r="E1379" s="620" t="s">
        <v>566</v>
      </c>
      <c r="F1379" s="621" t="s">
        <v>567</v>
      </c>
      <c r="G1379" s="620"/>
      <c r="H1379" s="620" t="s">
        <v>776</v>
      </c>
      <c r="I1379" s="620" t="s">
        <v>776</v>
      </c>
      <c r="J1379" s="620" t="s">
        <v>763</v>
      </c>
      <c r="K1379" s="620" t="s">
        <v>777</v>
      </c>
      <c r="L1379" s="622">
        <v>5702.1465018937706</v>
      </c>
      <c r="M1379" s="622">
        <v>30.859000000000002</v>
      </c>
      <c r="N1379" s="623">
        <v>175962.53890193987</v>
      </c>
    </row>
    <row r="1380" spans="1:14" ht="14.4" customHeight="1" x14ac:dyDescent="0.3">
      <c r="A1380" s="618" t="s">
        <v>563</v>
      </c>
      <c r="B1380" s="619" t="s">
        <v>565</v>
      </c>
      <c r="C1380" s="620" t="s">
        <v>587</v>
      </c>
      <c r="D1380" s="621" t="s">
        <v>588</v>
      </c>
      <c r="E1380" s="620" t="s">
        <v>566</v>
      </c>
      <c r="F1380" s="621" t="s">
        <v>567</v>
      </c>
      <c r="G1380" s="620"/>
      <c r="H1380" s="620" t="s">
        <v>3811</v>
      </c>
      <c r="I1380" s="620" t="s">
        <v>3812</v>
      </c>
      <c r="J1380" s="620" t="s">
        <v>3813</v>
      </c>
      <c r="K1380" s="620" t="s">
        <v>3814</v>
      </c>
      <c r="L1380" s="622">
        <v>8229.8927913999978</v>
      </c>
      <c r="M1380" s="622">
        <v>10.000000000000002</v>
      </c>
      <c r="N1380" s="623">
        <v>82298.927914</v>
      </c>
    </row>
    <row r="1381" spans="1:14" ht="14.4" customHeight="1" x14ac:dyDescent="0.3">
      <c r="A1381" s="618" t="s">
        <v>563</v>
      </c>
      <c r="B1381" s="619" t="s">
        <v>565</v>
      </c>
      <c r="C1381" s="620" t="s">
        <v>587</v>
      </c>
      <c r="D1381" s="621" t="s">
        <v>588</v>
      </c>
      <c r="E1381" s="620" t="s">
        <v>566</v>
      </c>
      <c r="F1381" s="621" t="s">
        <v>567</v>
      </c>
      <c r="G1381" s="620"/>
      <c r="H1381" s="620" t="s">
        <v>778</v>
      </c>
      <c r="I1381" s="620" t="s">
        <v>779</v>
      </c>
      <c r="J1381" s="620" t="s">
        <v>780</v>
      </c>
      <c r="K1381" s="620" t="s">
        <v>781</v>
      </c>
      <c r="L1381" s="622">
        <v>73.261132562008399</v>
      </c>
      <c r="M1381" s="622">
        <v>360.15518159999999</v>
      </c>
      <c r="N1381" s="623">
        <v>26385.376502091807</v>
      </c>
    </row>
    <row r="1382" spans="1:14" ht="14.4" customHeight="1" x14ac:dyDescent="0.3">
      <c r="A1382" s="618" t="s">
        <v>563</v>
      </c>
      <c r="B1382" s="619" t="s">
        <v>565</v>
      </c>
      <c r="C1382" s="620" t="s">
        <v>587</v>
      </c>
      <c r="D1382" s="621" t="s">
        <v>588</v>
      </c>
      <c r="E1382" s="620" t="s">
        <v>566</v>
      </c>
      <c r="F1382" s="621" t="s">
        <v>567</v>
      </c>
      <c r="G1382" s="620"/>
      <c r="H1382" s="620" t="s">
        <v>782</v>
      </c>
      <c r="I1382" s="620" t="s">
        <v>783</v>
      </c>
      <c r="J1382" s="620" t="s">
        <v>780</v>
      </c>
      <c r="K1382" s="620" t="s">
        <v>784</v>
      </c>
      <c r="L1382" s="622">
        <v>141.28015067982901</v>
      </c>
      <c r="M1382" s="622">
        <v>85.799959599999937</v>
      </c>
      <c r="N1382" s="623">
        <v>12121.831220611233</v>
      </c>
    </row>
    <row r="1383" spans="1:14" ht="14.4" customHeight="1" x14ac:dyDescent="0.3">
      <c r="A1383" s="618" t="s">
        <v>563</v>
      </c>
      <c r="B1383" s="619" t="s">
        <v>565</v>
      </c>
      <c r="C1383" s="620" t="s">
        <v>587</v>
      </c>
      <c r="D1383" s="621" t="s">
        <v>588</v>
      </c>
      <c r="E1383" s="620" t="s">
        <v>566</v>
      </c>
      <c r="F1383" s="621" t="s">
        <v>567</v>
      </c>
      <c r="G1383" s="620"/>
      <c r="H1383" s="620" t="s">
        <v>785</v>
      </c>
      <c r="I1383" s="620" t="s">
        <v>786</v>
      </c>
      <c r="J1383" s="620" t="s">
        <v>780</v>
      </c>
      <c r="K1383" s="620" t="s">
        <v>787</v>
      </c>
      <c r="L1383" s="622">
        <v>591.58420884295799</v>
      </c>
      <c r="M1383" s="622">
        <v>572.6061033000002</v>
      </c>
      <c r="N1383" s="623">
        <v>338744.72859937971</v>
      </c>
    </row>
    <row r="1384" spans="1:14" ht="14.4" customHeight="1" x14ac:dyDescent="0.3">
      <c r="A1384" s="618" t="s">
        <v>563</v>
      </c>
      <c r="B1384" s="619" t="s">
        <v>565</v>
      </c>
      <c r="C1384" s="620" t="s">
        <v>587</v>
      </c>
      <c r="D1384" s="621" t="s">
        <v>588</v>
      </c>
      <c r="E1384" s="620" t="s">
        <v>566</v>
      </c>
      <c r="F1384" s="621" t="s">
        <v>567</v>
      </c>
      <c r="G1384" s="620"/>
      <c r="H1384" s="620" t="s">
        <v>795</v>
      </c>
      <c r="I1384" s="620" t="s">
        <v>796</v>
      </c>
      <c r="J1384" s="620" t="s">
        <v>780</v>
      </c>
      <c r="K1384" s="620" t="s">
        <v>797</v>
      </c>
      <c r="L1384" s="622">
        <v>40.740028667080502</v>
      </c>
      <c r="M1384" s="622">
        <v>84.440651800000012</v>
      </c>
      <c r="N1384" s="623">
        <v>3440.1145749989632</v>
      </c>
    </row>
    <row r="1385" spans="1:14" ht="14.4" customHeight="1" x14ac:dyDescent="0.3">
      <c r="A1385" s="618" t="s">
        <v>563</v>
      </c>
      <c r="B1385" s="619" t="s">
        <v>565</v>
      </c>
      <c r="C1385" s="620" t="s">
        <v>587</v>
      </c>
      <c r="D1385" s="621" t="s">
        <v>588</v>
      </c>
      <c r="E1385" s="620" t="s">
        <v>566</v>
      </c>
      <c r="F1385" s="621" t="s">
        <v>567</v>
      </c>
      <c r="G1385" s="620"/>
      <c r="H1385" s="620" t="s">
        <v>805</v>
      </c>
      <c r="I1385" s="620" t="s">
        <v>805</v>
      </c>
      <c r="J1385" s="620" t="s">
        <v>806</v>
      </c>
      <c r="K1385" s="620" t="s">
        <v>807</v>
      </c>
      <c r="L1385" s="622">
        <v>12860.312163173905</v>
      </c>
      <c r="M1385" s="622">
        <v>47.428870900000007</v>
      </c>
      <c r="N1385" s="623">
        <v>609950.08532087493</v>
      </c>
    </row>
    <row r="1386" spans="1:14" ht="14.4" customHeight="1" x14ac:dyDescent="0.3">
      <c r="A1386" s="618" t="s">
        <v>563</v>
      </c>
      <c r="B1386" s="619" t="s">
        <v>565</v>
      </c>
      <c r="C1386" s="620" t="s">
        <v>587</v>
      </c>
      <c r="D1386" s="621" t="s">
        <v>588</v>
      </c>
      <c r="E1386" s="620" t="s">
        <v>566</v>
      </c>
      <c r="F1386" s="621" t="s">
        <v>567</v>
      </c>
      <c r="G1386" s="620"/>
      <c r="H1386" s="620" t="s">
        <v>808</v>
      </c>
      <c r="I1386" s="620" t="s">
        <v>768</v>
      </c>
      <c r="J1386" s="620" t="s">
        <v>809</v>
      </c>
      <c r="K1386" s="620" t="s">
        <v>810</v>
      </c>
      <c r="L1386" s="622">
        <v>5821.2266957937181</v>
      </c>
      <c r="M1386" s="622">
        <v>14.825713600000002</v>
      </c>
      <c r="N1386" s="623">
        <v>86303.839792512008</v>
      </c>
    </row>
    <row r="1387" spans="1:14" ht="14.4" customHeight="1" x14ac:dyDescent="0.3">
      <c r="A1387" s="618" t="s">
        <v>563</v>
      </c>
      <c r="B1387" s="619" t="s">
        <v>565</v>
      </c>
      <c r="C1387" s="620" t="s">
        <v>587</v>
      </c>
      <c r="D1387" s="621" t="s">
        <v>588</v>
      </c>
      <c r="E1387" s="620" t="s">
        <v>566</v>
      </c>
      <c r="F1387" s="621" t="s">
        <v>567</v>
      </c>
      <c r="G1387" s="620"/>
      <c r="H1387" s="620" t="s">
        <v>2853</v>
      </c>
      <c r="I1387" s="620" t="s">
        <v>2854</v>
      </c>
      <c r="J1387" s="620" t="s">
        <v>2855</v>
      </c>
      <c r="K1387" s="620" t="s">
        <v>2856</v>
      </c>
      <c r="L1387" s="622">
        <v>340.572</v>
      </c>
      <c r="M1387" s="622">
        <v>10</v>
      </c>
      <c r="N1387" s="623">
        <v>3405.7200000000003</v>
      </c>
    </row>
    <row r="1388" spans="1:14" ht="14.4" customHeight="1" x14ac:dyDescent="0.3">
      <c r="A1388" s="618" t="s">
        <v>563</v>
      </c>
      <c r="B1388" s="619" t="s">
        <v>565</v>
      </c>
      <c r="C1388" s="620" t="s">
        <v>587</v>
      </c>
      <c r="D1388" s="621" t="s">
        <v>588</v>
      </c>
      <c r="E1388" s="620" t="s">
        <v>566</v>
      </c>
      <c r="F1388" s="621" t="s">
        <v>567</v>
      </c>
      <c r="G1388" s="620"/>
      <c r="H1388" s="620" t="s">
        <v>3815</v>
      </c>
      <c r="I1388" s="620" t="s">
        <v>3815</v>
      </c>
      <c r="J1388" s="620" t="s">
        <v>3816</v>
      </c>
      <c r="K1388" s="620" t="s">
        <v>3817</v>
      </c>
      <c r="L1388" s="622">
        <v>310.08</v>
      </c>
      <c r="M1388" s="622">
        <v>4</v>
      </c>
      <c r="N1388" s="623">
        <v>1240.32</v>
      </c>
    </row>
    <row r="1389" spans="1:14" ht="14.4" customHeight="1" x14ac:dyDescent="0.3">
      <c r="A1389" s="618" t="s">
        <v>563</v>
      </c>
      <c r="B1389" s="619" t="s">
        <v>565</v>
      </c>
      <c r="C1389" s="620" t="s">
        <v>587</v>
      </c>
      <c r="D1389" s="621" t="s">
        <v>588</v>
      </c>
      <c r="E1389" s="620" t="s">
        <v>566</v>
      </c>
      <c r="F1389" s="621" t="s">
        <v>567</v>
      </c>
      <c r="G1389" s="620"/>
      <c r="H1389" s="620" t="s">
        <v>3818</v>
      </c>
      <c r="I1389" s="620" t="s">
        <v>3818</v>
      </c>
      <c r="J1389" s="620" t="s">
        <v>3816</v>
      </c>
      <c r="K1389" s="620" t="s">
        <v>3819</v>
      </c>
      <c r="L1389" s="622">
        <v>1844.35</v>
      </c>
      <c r="M1389" s="622">
        <v>1</v>
      </c>
      <c r="N1389" s="623">
        <v>1844.35</v>
      </c>
    </row>
    <row r="1390" spans="1:14" ht="14.4" customHeight="1" x14ac:dyDescent="0.3">
      <c r="A1390" s="618" t="s">
        <v>563</v>
      </c>
      <c r="B1390" s="619" t="s">
        <v>565</v>
      </c>
      <c r="C1390" s="620" t="s">
        <v>587</v>
      </c>
      <c r="D1390" s="621" t="s">
        <v>588</v>
      </c>
      <c r="E1390" s="620" t="s">
        <v>566</v>
      </c>
      <c r="F1390" s="621" t="s">
        <v>567</v>
      </c>
      <c r="G1390" s="620"/>
      <c r="H1390" s="620" t="s">
        <v>3820</v>
      </c>
      <c r="I1390" s="620" t="s">
        <v>768</v>
      </c>
      <c r="J1390" s="620" t="s">
        <v>809</v>
      </c>
      <c r="K1390" s="620" t="s">
        <v>3821</v>
      </c>
      <c r="L1390" s="622">
        <v>2734.7762500000099</v>
      </c>
      <c r="M1390" s="622">
        <v>0.1</v>
      </c>
      <c r="N1390" s="623">
        <v>273.47762500000101</v>
      </c>
    </row>
    <row r="1391" spans="1:14" ht="14.4" customHeight="1" x14ac:dyDescent="0.3">
      <c r="A1391" s="618" t="s">
        <v>563</v>
      </c>
      <c r="B1391" s="619" t="s">
        <v>565</v>
      </c>
      <c r="C1391" s="620" t="s">
        <v>587</v>
      </c>
      <c r="D1391" s="621" t="s">
        <v>588</v>
      </c>
      <c r="E1391" s="620" t="s">
        <v>566</v>
      </c>
      <c r="F1391" s="621" t="s">
        <v>567</v>
      </c>
      <c r="G1391" s="620" t="s">
        <v>821</v>
      </c>
      <c r="H1391" s="620" t="s">
        <v>822</v>
      </c>
      <c r="I1391" s="620" t="s">
        <v>822</v>
      </c>
      <c r="J1391" s="620" t="s">
        <v>823</v>
      </c>
      <c r="K1391" s="620" t="s">
        <v>824</v>
      </c>
      <c r="L1391" s="622">
        <v>257.89970178239918</v>
      </c>
      <c r="M1391" s="622">
        <v>311</v>
      </c>
      <c r="N1391" s="623">
        <v>80206.807254326151</v>
      </c>
    </row>
    <row r="1392" spans="1:14" ht="14.4" customHeight="1" x14ac:dyDescent="0.3">
      <c r="A1392" s="618" t="s">
        <v>563</v>
      </c>
      <c r="B1392" s="619" t="s">
        <v>565</v>
      </c>
      <c r="C1392" s="620" t="s">
        <v>587</v>
      </c>
      <c r="D1392" s="621" t="s">
        <v>588</v>
      </c>
      <c r="E1392" s="620" t="s">
        <v>566</v>
      </c>
      <c r="F1392" s="621" t="s">
        <v>567</v>
      </c>
      <c r="G1392" s="620" t="s">
        <v>821</v>
      </c>
      <c r="H1392" s="620" t="s">
        <v>828</v>
      </c>
      <c r="I1392" s="620" t="s">
        <v>828</v>
      </c>
      <c r="J1392" s="620" t="s">
        <v>829</v>
      </c>
      <c r="K1392" s="620" t="s">
        <v>827</v>
      </c>
      <c r="L1392" s="622">
        <v>160.12804878048783</v>
      </c>
      <c r="M1392" s="622">
        <v>41</v>
      </c>
      <c r="N1392" s="623">
        <v>6565.2500000000009</v>
      </c>
    </row>
    <row r="1393" spans="1:14" ht="14.4" customHeight="1" x14ac:dyDescent="0.3">
      <c r="A1393" s="618" t="s">
        <v>563</v>
      </c>
      <c r="B1393" s="619" t="s">
        <v>565</v>
      </c>
      <c r="C1393" s="620" t="s">
        <v>587</v>
      </c>
      <c r="D1393" s="621" t="s">
        <v>588</v>
      </c>
      <c r="E1393" s="620" t="s">
        <v>566</v>
      </c>
      <c r="F1393" s="621" t="s">
        <v>567</v>
      </c>
      <c r="G1393" s="620" t="s">
        <v>821</v>
      </c>
      <c r="H1393" s="620" t="s">
        <v>830</v>
      </c>
      <c r="I1393" s="620" t="s">
        <v>830</v>
      </c>
      <c r="J1393" s="620" t="s">
        <v>823</v>
      </c>
      <c r="K1393" s="620" t="s">
        <v>831</v>
      </c>
      <c r="L1393" s="622">
        <v>145.43974544905413</v>
      </c>
      <c r="M1393" s="622">
        <v>147</v>
      </c>
      <c r="N1393" s="623">
        <v>21379.642581010958</v>
      </c>
    </row>
    <row r="1394" spans="1:14" ht="14.4" customHeight="1" x14ac:dyDescent="0.3">
      <c r="A1394" s="618" t="s">
        <v>563</v>
      </c>
      <c r="B1394" s="619" t="s">
        <v>565</v>
      </c>
      <c r="C1394" s="620" t="s">
        <v>587</v>
      </c>
      <c r="D1394" s="621" t="s">
        <v>588</v>
      </c>
      <c r="E1394" s="620" t="s">
        <v>566</v>
      </c>
      <c r="F1394" s="621" t="s">
        <v>567</v>
      </c>
      <c r="G1394" s="620" t="s">
        <v>821</v>
      </c>
      <c r="H1394" s="620" t="s">
        <v>832</v>
      </c>
      <c r="I1394" s="620" t="s">
        <v>832</v>
      </c>
      <c r="J1394" s="620" t="s">
        <v>823</v>
      </c>
      <c r="K1394" s="620" t="s">
        <v>833</v>
      </c>
      <c r="L1394" s="622">
        <v>149.93316446063864</v>
      </c>
      <c r="M1394" s="622">
        <v>52</v>
      </c>
      <c r="N1394" s="623">
        <v>7796.5245519532091</v>
      </c>
    </row>
    <row r="1395" spans="1:14" ht="14.4" customHeight="1" x14ac:dyDescent="0.3">
      <c r="A1395" s="618" t="s">
        <v>563</v>
      </c>
      <c r="B1395" s="619" t="s">
        <v>565</v>
      </c>
      <c r="C1395" s="620" t="s">
        <v>587</v>
      </c>
      <c r="D1395" s="621" t="s">
        <v>588</v>
      </c>
      <c r="E1395" s="620" t="s">
        <v>566</v>
      </c>
      <c r="F1395" s="621" t="s">
        <v>567</v>
      </c>
      <c r="G1395" s="620" t="s">
        <v>821</v>
      </c>
      <c r="H1395" s="620" t="s">
        <v>845</v>
      </c>
      <c r="I1395" s="620" t="s">
        <v>846</v>
      </c>
      <c r="J1395" s="620" t="s">
        <v>847</v>
      </c>
      <c r="K1395" s="620" t="s">
        <v>848</v>
      </c>
      <c r="L1395" s="622">
        <v>84.504896278671779</v>
      </c>
      <c r="M1395" s="622">
        <v>6</v>
      </c>
      <c r="N1395" s="623">
        <v>507.02937767203065</v>
      </c>
    </row>
    <row r="1396" spans="1:14" ht="14.4" customHeight="1" x14ac:dyDescent="0.3">
      <c r="A1396" s="618" t="s">
        <v>563</v>
      </c>
      <c r="B1396" s="619" t="s">
        <v>565</v>
      </c>
      <c r="C1396" s="620" t="s">
        <v>587</v>
      </c>
      <c r="D1396" s="621" t="s">
        <v>588</v>
      </c>
      <c r="E1396" s="620" t="s">
        <v>566</v>
      </c>
      <c r="F1396" s="621" t="s">
        <v>567</v>
      </c>
      <c r="G1396" s="620" t="s">
        <v>821</v>
      </c>
      <c r="H1396" s="620" t="s">
        <v>849</v>
      </c>
      <c r="I1396" s="620" t="s">
        <v>850</v>
      </c>
      <c r="J1396" s="620" t="s">
        <v>851</v>
      </c>
      <c r="K1396" s="620" t="s">
        <v>852</v>
      </c>
      <c r="L1396" s="622">
        <v>94.676888213530532</v>
      </c>
      <c r="M1396" s="622">
        <v>205</v>
      </c>
      <c r="N1396" s="623">
        <v>19408.76208377376</v>
      </c>
    </row>
    <row r="1397" spans="1:14" ht="14.4" customHeight="1" x14ac:dyDescent="0.3">
      <c r="A1397" s="618" t="s">
        <v>563</v>
      </c>
      <c r="B1397" s="619" t="s">
        <v>565</v>
      </c>
      <c r="C1397" s="620" t="s">
        <v>587</v>
      </c>
      <c r="D1397" s="621" t="s">
        <v>588</v>
      </c>
      <c r="E1397" s="620" t="s">
        <v>566</v>
      </c>
      <c r="F1397" s="621" t="s">
        <v>567</v>
      </c>
      <c r="G1397" s="620" t="s">
        <v>821</v>
      </c>
      <c r="H1397" s="620" t="s">
        <v>853</v>
      </c>
      <c r="I1397" s="620" t="s">
        <v>854</v>
      </c>
      <c r="J1397" s="620" t="s">
        <v>851</v>
      </c>
      <c r="K1397" s="620" t="s">
        <v>855</v>
      </c>
      <c r="L1397" s="622">
        <v>98.508514323531799</v>
      </c>
      <c r="M1397" s="622">
        <v>145</v>
      </c>
      <c r="N1397" s="623">
        <v>14283.734576912111</v>
      </c>
    </row>
    <row r="1398" spans="1:14" ht="14.4" customHeight="1" x14ac:dyDescent="0.3">
      <c r="A1398" s="618" t="s">
        <v>563</v>
      </c>
      <c r="B1398" s="619" t="s">
        <v>565</v>
      </c>
      <c r="C1398" s="620" t="s">
        <v>587</v>
      </c>
      <c r="D1398" s="621" t="s">
        <v>588</v>
      </c>
      <c r="E1398" s="620" t="s">
        <v>566</v>
      </c>
      <c r="F1398" s="621" t="s">
        <v>567</v>
      </c>
      <c r="G1398" s="620" t="s">
        <v>821</v>
      </c>
      <c r="H1398" s="620" t="s">
        <v>856</v>
      </c>
      <c r="I1398" s="620" t="s">
        <v>857</v>
      </c>
      <c r="J1398" s="620" t="s">
        <v>858</v>
      </c>
      <c r="K1398" s="620" t="s">
        <v>859</v>
      </c>
      <c r="L1398" s="622">
        <v>166.33218204290611</v>
      </c>
      <c r="M1398" s="622">
        <v>19</v>
      </c>
      <c r="N1398" s="623">
        <v>3160.3114588152162</v>
      </c>
    </row>
    <row r="1399" spans="1:14" ht="14.4" customHeight="1" x14ac:dyDescent="0.3">
      <c r="A1399" s="618" t="s">
        <v>563</v>
      </c>
      <c r="B1399" s="619" t="s">
        <v>565</v>
      </c>
      <c r="C1399" s="620" t="s">
        <v>587</v>
      </c>
      <c r="D1399" s="621" t="s">
        <v>588</v>
      </c>
      <c r="E1399" s="620" t="s">
        <v>566</v>
      </c>
      <c r="F1399" s="621" t="s">
        <v>567</v>
      </c>
      <c r="G1399" s="620" t="s">
        <v>821</v>
      </c>
      <c r="H1399" s="620" t="s">
        <v>894</v>
      </c>
      <c r="I1399" s="620" t="s">
        <v>895</v>
      </c>
      <c r="J1399" s="620" t="s">
        <v>896</v>
      </c>
      <c r="K1399" s="620" t="s">
        <v>897</v>
      </c>
      <c r="L1399" s="622">
        <v>27.65</v>
      </c>
      <c r="M1399" s="622">
        <v>2</v>
      </c>
      <c r="N1399" s="623">
        <v>55.3</v>
      </c>
    </row>
    <row r="1400" spans="1:14" ht="14.4" customHeight="1" x14ac:dyDescent="0.3">
      <c r="A1400" s="618" t="s">
        <v>563</v>
      </c>
      <c r="B1400" s="619" t="s">
        <v>565</v>
      </c>
      <c r="C1400" s="620" t="s">
        <v>587</v>
      </c>
      <c r="D1400" s="621" t="s">
        <v>588</v>
      </c>
      <c r="E1400" s="620" t="s">
        <v>566</v>
      </c>
      <c r="F1400" s="621" t="s">
        <v>567</v>
      </c>
      <c r="G1400" s="620" t="s">
        <v>821</v>
      </c>
      <c r="H1400" s="620" t="s">
        <v>908</v>
      </c>
      <c r="I1400" s="620" t="s">
        <v>909</v>
      </c>
      <c r="J1400" s="620" t="s">
        <v>910</v>
      </c>
      <c r="K1400" s="620" t="s">
        <v>911</v>
      </c>
      <c r="L1400" s="622">
        <v>120.985</v>
      </c>
      <c r="M1400" s="622">
        <v>16</v>
      </c>
      <c r="N1400" s="623">
        <v>1935.76</v>
      </c>
    </row>
    <row r="1401" spans="1:14" ht="14.4" customHeight="1" x14ac:dyDescent="0.3">
      <c r="A1401" s="618" t="s">
        <v>563</v>
      </c>
      <c r="B1401" s="619" t="s">
        <v>565</v>
      </c>
      <c r="C1401" s="620" t="s">
        <v>587</v>
      </c>
      <c r="D1401" s="621" t="s">
        <v>588</v>
      </c>
      <c r="E1401" s="620" t="s">
        <v>566</v>
      </c>
      <c r="F1401" s="621" t="s">
        <v>567</v>
      </c>
      <c r="G1401" s="620" t="s">
        <v>821</v>
      </c>
      <c r="H1401" s="620" t="s">
        <v>945</v>
      </c>
      <c r="I1401" s="620" t="s">
        <v>946</v>
      </c>
      <c r="J1401" s="620" t="s">
        <v>947</v>
      </c>
      <c r="K1401" s="620" t="s">
        <v>948</v>
      </c>
      <c r="L1401" s="622">
        <v>60.35</v>
      </c>
      <c r="M1401" s="622">
        <v>1</v>
      </c>
      <c r="N1401" s="623">
        <v>60.35</v>
      </c>
    </row>
    <row r="1402" spans="1:14" ht="14.4" customHeight="1" x14ac:dyDescent="0.3">
      <c r="A1402" s="618" t="s">
        <v>563</v>
      </c>
      <c r="B1402" s="619" t="s">
        <v>565</v>
      </c>
      <c r="C1402" s="620" t="s">
        <v>587</v>
      </c>
      <c r="D1402" s="621" t="s">
        <v>588</v>
      </c>
      <c r="E1402" s="620" t="s">
        <v>566</v>
      </c>
      <c r="F1402" s="621" t="s">
        <v>567</v>
      </c>
      <c r="G1402" s="620" t="s">
        <v>821</v>
      </c>
      <c r="H1402" s="620" t="s">
        <v>1033</v>
      </c>
      <c r="I1402" s="620" t="s">
        <v>1033</v>
      </c>
      <c r="J1402" s="620" t="s">
        <v>1034</v>
      </c>
      <c r="K1402" s="620" t="s">
        <v>1035</v>
      </c>
      <c r="L1402" s="622">
        <v>38.138276985144991</v>
      </c>
      <c r="M1402" s="622">
        <v>286</v>
      </c>
      <c r="N1402" s="623">
        <v>10907.547217751468</v>
      </c>
    </row>
    <row r="1403" spans="1:14" ht="14.4" customHeight="1" x14ac:dyDescent="0.3">
      <c r="A1403" s="618" t="s">
        <v>563</v>
      </c>
      <c r="B1403" s="619" t="s">
        <v>565</v>
      </c>
      <c r="C1403" s="620" t="s">
        <v>587</v>
      </c>
      <c r="D1403" s="621" t="s">
        <v>588</v>
      </c>
      <c r="E1403" s="620" t="s">
        <v>566</v>
      </c>
      <c r="F1403" s="621" t="s">
        <v>567</v>
      </c>
      <c r="G1403" s="620" t="s">
        <v>821</v>
      </c>
      <c r="H1403" s="620" t="s">
        <v>3822</v>
      </c>
      <c r="I1403" s="620" t="s">
        <v>3823</v>
      </c>
      <c r="J1403" s="620" t="s">
        <v>3200</v>
      </c>
      <c r="K1403" s="620" t="s">
        <v>3824</v>
      </c>
      <c r="L1403" s="622">
        <v>56.01</v>
      </c>
      <c r="M1403" s="622">
        <v>2</v>
      </c>
      <c r="N1403" s="623">
        <v>112.02</v>
      </c>
    </row>
    <row r="1404" spans="1:14" ht="14.4" customHeight="1" x14ac:dyDescent="0.3">
      <c r="A1404" s="618" t="s">
        <v>563</v>
      </c>
      <c r="B1404" s="619" t="s">
        <v>565</v>
      </c>
      <c r="C1404" s="620" t="s">
        <v>587</v>
      </c>
      <c r="D1404" s="621" t="s">
        <v>588</v>
      </c>
      <c r="E1404" s="620" t="s">
        <v>566</v>
      </c>
      <c r="F1404" s="621" t="s">
        <v>567</v>
      </c>
      <c r="G1404" s="620" t="s">
        <v>821</v>
      </c>
      <c r="H1404" s="620" t="s">
        <v>1066</v>
      </c>
      <c r="I1404" s="620" t="s">
        <v>1067</v>
      </c>
      <c r="J1404" s="620" t="s">
        <v>1068</v>
      </c>
      <c r="K1404" s="620" t="s">
        <v>1035</v>
      </c>
      <c r="L1404" s="622">
        <v>38.265776009551033</v>
      </c>
      <c r="M1404" s="622">
        <v>134</v>
      </c>
      <c r="N1404" s="623">
        <v>5127.6139852798387</v>
      </c>
    </row>
    <row r="1405" spans="1:14" ht="14.4" customHeight="1" x14ac:dyDescent="0.3">
      <c r="A1405" s="618" t="s">
        <v>563</v>
      </c>
      <c r="B1405" s="619" t="s">
        <v>565</v>
      </c>
      <c r="C1405" s="620" t="s">
        <v>587</v>
      </c>
      <c r="D1405" s="621" t="s">
        <v>588</v>
      </c>
      <c r="E1405" s="620" t="s">
        <v>566</v>
      </c>
      <c r="F1405" s="621" t="s">
        <v>567</v>
      </c>
      <c r="G1405" s="620" t="s">
        <v>821</v>
      </c>
      <c r="H1405" s="620" t="s">
        <v>1124</v>
      </c>
      <c r="I1405" s="620" t="s">
        <v>1125</v>
      </c>
      <c r="J1405" s="620" t="s">
        <v>1126</v>
      </c>
      <c r="K1405" s="620" t="s">
        <v>1127</v>
      </c>
      <c r="L1405" s="622">
        <v>16.604082107984468</v>
      </c>
      <c r="M1405" s="622">
        <v>405</v>
      </c>
      <c r="N1405" s="623">
        <v>6724.6532537337089</v>
      </c>
    </row>
    <row r="1406" spans="1:14" ht="14.4" customHeight="1" x14ac:dyDescent="0.3">
      <c r="A1406" s="618" t="s">
        <v>563</v>
      </c>
      <c r="B1406" s="619" t="s">
        <v>565</v>
      </c>
      <c r="C1406" s="620" t="s">
        <v>587</v>
      </c>
      <c r="D1406" s="621" t="s">
        <v>588</v>
      </c>
      <c r="E1406" s="620" t="s">
        <v>566</v>
      </c>
      <c r="F1406" s="621" t="s">
        <v>567</v>
      </c>
      <c r="G1406" s="620" t="s">
        <v>821</v>
      </c>
      <c r="H1406" s="620" t="s">
        <v>3825</v>
      </c>
      <c r="I1406" s="620" t="s">
        <v>3826</v>
      </c>
      <c r="J1406" s="620" t="s">
        <v>3827</v>
      </c>
      <c r="K1406" s="620" t="s">
        <v>3828</v>
      </c>
      <c r="L1406" s="622">
        <v>87.83</v>
      </c>
      <c r="M1406" s="622">
        <v>1</v>
      </c>
      <c r="N1406" s="623">
        <v>87.83</v>
      </c>
    </row>
    <row r="1407" spans="1:14" ht="14.4" customHeight="1" x14ac:dyDescent="0.3">
      <c r="A1407" s="618" t="s">
        <v>563</v>
      </c>
      <c r="B1407" s="619" t="s">
        <v>565</v>
      </c>
      <c r="C1407" s="620" t="s">
        <v>587</v>
      </c>
      <c r="D1407" s="621" t="s">
        <v>588</v>
      </c>
      <c r="E1407" s="620" t="s">
        <v>566</v>
      </c>
      <c r="F1407" s="621" t="s">
        <v>567</v>
      </c>
      <c r="G1407" s="620" t="s">
        <v>821</v>
      </c>
      <c r="H1407" s="620" t="s">
        <v>1218</v>
      </c>
      <c r="I1407" s="620" t="s">
        <v>1219</v>
      </c>
      <c r="J1407" s="620" t="s">
        <v>1220</v>
      </c>
      <c r="K1407" s="620" t="s">
        <v>1221</v>
      </c>
      <c r="L1407" s="622">
        <v>63.497788454731229</v>
      </c>
      <c r="M1407" s="622">
        <v>746</v>
      </c>
      <c r="N1407" s="623">
        <v>47369.350187229495</v>
      </c>
    </row>
    <row r="1408" spans="1:14" ht="14.4" customHeight="1" x14ac:dyDescent="0.3">
      <c r="A1408" s="618" t="s">
        <v>563</v>
      </c>
      <c r="B1408" s="619" t="s">
        <v>565</v>
      </c>
      <c r="C1408" s="620" t="s">
        <v>587</v>
      </c>
      <c r="D1408" s="621" t="s">
        <v>588</v>
      </c>
      <c r="E1408" s="620" t="s">
        <v>566</v>
      </c>
      <c r="F1408" s="621" t="s">
        <v>567</v>
      </c>
      <c r="G1408" s="620" t="s">
        <v>821</v>
      </c>
      <c r="H1408" s="620" t="s">
        <v>1232</v>
      </c>
      <c r="I1408" s="620" t="s">
        <v>1233</v>
      </c>
      <c r="J1408" s="620" t="s">
        <v>1234</v>
      </c>
      <c r="K1408" s="620" t="s">
        <v>1235</v>
      </c>
      <c r="L1408" s="622">
        <v>42.2</v>
      </c>
      <c r="M1408" s="622">
        <v>40</v>
      </c>
      <c r="N1408" s="623">
        <v>1688</v>
      </c>
    </row>
    <row r="1409" spans="1:14" ht="14.4" customHeight="1" x14ac:dyDescent="0.3">
      <c r="A1409" s="618" t="s">
        <v>563</v>
      </c>
      <c r="B1409" s="619" t="s">
        <v>565</v>
      </c>
      <c r="C1409" s="620" t="s">
        <v>587</v>
      </c>
      <c r="D1409" s="621" t="s">
        <v>588</v>
      </c>
      <c r="E1409" s="620" t="s">
        <v>566</v>
      </c>
      <c r="F1409" s="621" t="s">
        <v>567</v>
      </c>
      <c r="G1409" s="620" t="s">
        <v>821</v>
      </c>
      <c r="H1409" s="620" t="s">
        <v>1259</v>
      </c>
      <c r="I1409" s="620" t="s">
        <v>1260</v>
      </c>
      <c r="J1409" s="620" t="s">
        <v>959</v>
      </c>
      <c r="K1409" s="620" t="s">
        <v>1261</v>
      </c>
      <c r="L1409" s="622">
        <v>46.844361265178307</v>
      </c>
      <c r="M1409" s="622">
        <v>85</v>
      </c>
      <c r="N1409" s="623">
        <v>3981.7707075401559</v>
      </c>
    </row>
    <row r="1410" spans="1:14" ht="14.4" customHeight="1" x14ac:dyDescent="0.3">
      <c r="A1410" s="618" t="s">
        <v>563</v>
      </c>
      <c r="B1410" s="619" t="s">
        <v>565</v>
      </c>
      <c r="C1410" s="620" t="s">
        <v>587</v>
      </c>
      <c r="D1410" s="621" t="s">
        <v>588</v>
      </c>
      <c r="E1410" s="620" t="s">
        <v>566</v>
      </c>
      <c r="F1410" s="621" t="s">
        <v>567</v>
      </c>
      <c r="G1410" s="620" t="s">
        <v>821</v>
      </c>
      <c r="H1410" s="620" t="s">
        <v>1266</v>
      </c>
      <c r="I1410" s="620" t="s">
        <v>1267</v>
      </c>
      <c r="J1410" s="620" t="s">
        <v>1268</v>
      </c>
      <c r="K1410" s="620" t="s">
        <v>1269</v>
      </c>
      <c r="L1410" s="622">
        <v>47.041249999999998</v>
      </c>
      <c r="M1410" s="622">
        <v>8</v>
      </c>
      <c r="N1410" s="623">
        <v>376.33</v>
      </c>
    </row>
    <row r="1411" spans="1:14" ht="14.4" customHeight="1" x14ac:dyDescent="0.3">
      <c r="A1411" s="618" t="s">
        <v>563</v>
      </c>
      <c r="B1411" s="619" t="s">
        <v>565</v>
      </c>
      <c r="C1411" s="620" t="s">
        <v>587</v>
      </c>
      <c r="D1411" s="621" t="s">
        <v>588</v>
      </c>
      <c r="E1411" s="620" t="s">
        <v>566</v>
      </c>
      <c r="F1411" s="621" t="s">
        <v>567</v>
      </c>
      <c r="G1411" s="620" t="s">
        <v>821</v>
      </c>
      <c r="H1411" s="620" t="s">
        <v>1283</v>
      </c>
      <c r="I1411" s="620" t="s">
        <v>1284</v>
      </c>
      <c r="J1411" s="620" t="s">
        <v>1285</v>
      </c>
      <c r="K1411" s="620" t="s">
        <v>1286</v>
      </c>
      <c r="L1411" s="622">
        <v>390.69449875721608</v>
      </c>
      <c r="M1411" s="622">
        <v>264</v>
      </c>
      <c r="N1411" s="623">
        <v>103143.34767190505</v>
      </c>
    </row>
    <row r="1412" spans="1:14" ht="14.4" customHeight="1" x14ac:dyDescent="0.3">
      <c r="A1412" s="618" t="s">
        <v>563</v>
      </c>
      <c r="B1412" s="619" t="s">
        <v>565</v>
      </c>
      <c r="C1412" s="620" t="s">
        <v>587</v>
      </c>
      <c r="D1412" s="621" t="s">
        <v>588</v>
      </c>
      <c r="E1412" s="620" t="s">
        <v>566</v>
      </c>
      <c r="F1412" s="621" t="s">
        <v>567</v>
      </c>
      <c r="G1412" s="620" t="s">
        <v>821</v>
      </c>
      <c r="H1412" s="620" t="s">
        <v>1313</v>
      </c>
      <c r="I1412" s="620" t="s">
        <v>1314</v>
      </c>
      <c r="J1412" s="620" t="s">
        <v>1315</v>
      </c>
      <c r="K1412" s="620" t="s">
        <v>1316</v>
      </c>
      <c r="L1412" s="622">
        <v>14.504666886469074</v>
      </c>
      <c r="M1412" s="622">
        <v>2852</v>
      </c>
      <c r="N1412" s="623">
        <v>41367.309960209801</v>
      </c>
    </row>
    <row r="1413" spans="1:14" ht="14.4" customHeight="1" x14ac:dyDescent="0.3">
      <c r="A1413" s="618" t="s">
        <v>563</v>
      </c>
      <c r="B1413" s="619" t="s">
        <v>565</v>
      </c>
      <c r="C1413" s="620" t="s">
        <v>587</v>
      </c>
      <c r="D1413" s="621" t="s">
        <v>588</v>
      </c>
      <c r="E1413" s="620" t="s">
        <v>566</v>
      </c>
      <c r="F1413" s="621" t="s">
        <v>567</v>
      </c>
      <c r="G1413" s="620" t="s">
        <v>821</v>
      </c>
      <c r="H1413" s="620" t="s">
        <v>1364</v>
      </c>
      <c r="I1413" s="620" t="s">
        <v>1365</v>
      </c>
      <c r="J1413" s="620" t="s">
        <v>1366</v>
      </c>
      <c r="K1413" s="620" t="s">
        <v>1367</v>
      </c>
      <c r="L1413" s="622">
        <v>110.54852124590367</v>
      </c>
      <c r="M1413" s="622">
        <v>6</v>
      </c>
      <c r="N1413" s="623">
        <v>663.29112747542206</v>
      </c>
    </row>
    <row r="1414" spans="1:14" ht="14.4" customHeight="1" x14ac:dyDescent="0.3">
      <c r="A1414" s="618" t="s">
        <v>563</v>
      </c>
      <c r="B1414" s="619" t="s">
        <v>565</v>
      </c>
      <c r="C1414" s="620" t="s">
        <v>587</v>
      </c>
      <c r="D1414" s="621" t="s">
        <v>588</v>
      </c>
      <c r="E1414" s="620" t="s">
        <v>566</v>
      </c>
      <c r="F1414" s="621" t="s">
        <v>567</v>
      </c>
      <c r="G1414" s="620" t="s">
        <v>821</v>
      </c>
      <c r="H1414" s="620" t="s">
        <v>1384</v>
      </c>
      <c r="I1414" s="620" t="s">
        <v>1385</v>
      </c>
      <c r="J1414" s="620" t="s">
        <v>1386</v>
      </c>
      <c r="K1414" s="620" t="s">
        <v>1387</v>
      </c>
      <c r="L1414" s="622">
        <v>37.949968471987269</v>
      </c>
      <c r="M1414" s="622">
        <v>3</v>
      </c>
      <c r="N1414" s="623">
        <v>113.84990541596181</v>
      </c>
    </row>
    <row r="1415" spans="1:14" ht="14.4" customHeight="1" x14ac:dyDescent="0.3">
      <c r="A1415" s="618" t="s">
        <v>563</v>
      </c>
      <c r="B1415" s="619" t="s">
        <v>565</v>
      </c>
      <c r="C1415" s="620" t="s">
        <v>587</v>
      </c>
      <c r="D1415" s="621" t="s">
        <v>588</v>
      </c>
      <c r="E1415" s="620" t="s">
        <v>566</v>
      </c>
      <c r="F1415" s="621" t="s">
        <v>567</v>
      </c>
      <c r="G1415" s="620" t="s">
        <v>821</v>
      </c>
      <c r="H1415" s="620" t="s">
        <v>2983</v>
      </c>
      <c r="I1415" s="620" t="s">
        <v>2984</v>
      </c>
      <c r="J1415" s="620" t="s">
        <v>1394</v>
      </c>
      <c r="K1415" s="620" t="s">
        <v>2985</v>
      </c>
      <c r="L1415" s="622">
        <v>71.059288591447398</v>
      </c>
      <c r="M1415" s="622">
        <v>2</v>
      </c>
      <c r="N1415" s="623">
        <v>142.1185771828948</v>
      </c>
    </row>
    <row r="1416" spans="1:14" ht="14.4" customHeight="1" x14ac:dyDescent="0.3">
      <c r="A1416" s="618" t="s">
        <v>563</v>
      </c>
      <c r="B1416" s="619" t="s">
        <v>565</v>
      </c>
      <c r="C1416" s="620" t="s">
        <v>587</v>
      </c>
      <c r="D1416" s="621" t="s">
        <v>588</v>
      </c>
      <c r="E1416" s="620" t="s">
        <v>566</v>
      </c>
      <c r="F1416" s="621" t="s">
        <v>567</v>
      </c>
      <c r="G1416" s="620" t="s">
        <v>821</v>
      </c>
      <c r="H1416" s="620" t="s">
        <v>1433</v>
      </c>
      <c r="I1416" s="620" t="s">
        <v>1433</v>
      </c>
      <c r="J1416" s="620" t="s">
        <v>823</v>
      </c>
      <c r="K1416" s="620" t="s">
        <v>1434</v>
      </c>
      <c r="L1416" s="622">
        <v>273.2983333333334</v>
      </c>
      <c r="M1416" s="622">
        <v>12</v>
      </c>
      <c r="N1416" s="623">
        <v>3279.5800000000008</v>
      </c>
    </row>
    <row r="1417" spans="1:14" ht="14.4" customHeight="1" x14ac:dyDescent="0.3">
      <c r="A1417" s="618" t="s">
        <v>563</v>
      </c>
      <c r="B1417" s="619" t="s">
        <v>565</v>
      </c>
      <c r="C1417" s="620" t="s">
        <v>587</v>
      </c>
      <c r="D1417" s="621" t="s">
        <v>588</v>
      </c>
      <c r="E1417" s="620" t="s">
        <v>566</v>
      </c>
      <c r="F1417" s="621" t="s">
        <v>567</v>
      </c>
      <c r="G1417" s="620" t="s">
        <v>821</v>
      </c>
      <c r="H1417" s="620" t="s">
        <v>1495</v>
      </c>
      <c r="I1417" s="620" t="s">
        <v>1496</v>
      </c>
      <c r="J1417" s="620" t="s">
        <v>947</v>
      </c>
      <c r="K1417" s="620" t="s">
        <v>1497</v>
      </c>
      <c r="L1417" s="622">
        <v>60.350027850944457</v>
      </c>
      <c r="M1417" s="622">
        <v>6</v>
      </c>
      <c r="N1417" s="623">
        <v>362.10016710566674</v>
      </c>
    </row>
    <row r="1418" spans="1:14" ht="14.4" customHeight="1" x14ac:dyDescent="0.3">
      <c r="A1418" s="618" t="s">
        <v>563</v>
      </c>
      <c r="B1418" s="619" t="s">
        <v>565</v>
      </c>
      <c r="C1418" s="620" t="s">
        <v>587</v>
      </c>
      <c r="D1418" s="621" t="s">
        <v>588</v>
      </c>
      <c r="E1418" s="620" t="s">
        <v>566</v>
      </c>
      <c r="F1418" s="621" t="s">
        <v>567</v>
      </c>
      <c r="G1418" s="620" t="s">
        <v>821</v>
      </c>
      <c r="H1418" s="620" t="s">
        <v>1506</v>
      </c>
      <c r="I1418" s="620" t="s">
        <v>1507</v>
      </c>
      <c r="J1418" s="620" t="s">
        <v>1508</v>
      </c>
      <c r="K1418" s="620" t="s">
        <v>1509</v>
      </c>
      <c r="L1418" s="622">
        <v>197.47038934880976</v>
      </c>
      <c r="M1418" s="622">
        <v>8</v>
      </c>
      <c r="N1418" s="623">
        <v>1579.7631147904781</v>
      </c>
    </row>
    <row r="1419" spans="1:14" ht="14.4" customHeight="1" x14ac:dyDescent="0.3">
      <c r="A1419" s="618" t="s">
        <v>563</v>
      </c>
      <c r="B1419" s="619" t="s">
        <v>565</v>
      </c>
      <c r="C1419" s="620" t="s">
        <v>587</v>
      </c>
      <c r="D1419" s="621" t="s">
        <v>588</v>
      </c>
      <c r="E1419" s="620" t="s">
        <v>566</v>
      </c>
      <c r="F1419" s="621" t="s">
        <v>567</v>
      </c>
      <c r="G1419" s="620" t="s">
        <v>821</v>
      </c>
      <c r="H1419" s="620" t="s">
        <v>1563</v>
      </c>
      <c r="I1419" s="620" t="s">
        <v>1564</v>
      </c>
      <c r="J1419" s="620" t="s">
        <v>1565</v>
      </c>
      <c r="K1419" s="620" t="s">
        <v>1566</v>
      </c>
      <c r="L1419" s="622">
        <v>16.219493192993905</v>
      </c>
      <c r="M1419" s="622">
        <v>1117</v>
      </c>
      <c r="N1419" s="623">
        <v>18117.173896574193</v>
      </c>
    </row>
    <row r="1420" spans="1:14" ht="14.4" customHeight="1" x14ac:dyDescent="0.3">
      <c r="A1420" s="618" t="s">
        <v>563</v>
      </c>
      <c r="B1420" s="619" t="s">
        <v>565</v>
      </c>
      <c r="C1420" s="620" t="s">
        <v>587</v>
      </c>
      <c r="D1420" s="621" t="s">
        <v>588</v>
      </c>
      <c r="E1420" s="620" t="s">
        <v>566</v>
      </c>
      <c r="F1420" s="621" t="s">
        <v>567</v>
      </c>
      <c r="G1420" s="620" t="s">
        <v>821</v>
      </c>
      <c r="H1420" s="620" t="s">
        <v>1567</v>
      </c>
      <c r="I1420" s="620" t="s">
        <v>1568</v>
      </c>
      <c r="J1420" s="620" t="s">
        <v>1569</v>
      </c>
      <c r="K1420" s="620" t="s">
        <v>1570</v>
      </c>
      <c r="L1420" s="622">
        <v>15.052500805552583</v>
      </c>
      <c r="M1420" s="622">
        <v>4539</v>
      </c>
      <c r="N1420" s="623">
        <v>68323.301156403177</v>
      </c>
    </row>
    <row r="1421" spans="1:14" ht="14.4" customHeight="1" x14ac:dyDescent="0.3">
      <c r="A1421" s="618" t="s">
        <v>563</v>
      </c>
      <c r="B1421" s="619" t="s">
        <v>565</v>
      </c>
      <c r="C1421" s="620" t="s">
        <v>587</v>
      </c>
      <c r="D1421" s="621" t="s">
        <v>588</v>
      </c>
      <c r="E1421" s="620" t="s">
        <v>566</v>
      </c>
      <c r="F1421" s="621" t="s">
        <v>567</v>
      </c>
      <c r="G1421" s="620" t="s">
        <v>821</v>
      </c>
      <c r="H1421" s="620" t="s">
        <v>1610</v>
      </c>
      <c r="I1421" s="620" t="s">
        <v>1330</v>
      </c>
      <c r="J1421" s="620" t="s">
        <v>1611</v>
      </c>
      <c r="K1421" s="620"/>
      <c r="L1421" s="622">
        <v>71.583697164615302</v>
      </c>
      <c r="M1421" s="622">
        <v>1</v>
      </c>
      <c r="N1421" s="623">
        <v>71.583697164615302</v>
      </c>
    </row>
    <row r="1422" spans="1:14" ht="14.4" customHeight="1" x14ac:dyDescent="0.3">
      <c r="A1422" s="618" t="s">
        <v>563</v>
      </c>
      <c r="B1422" s="619" t="s">
        <v>565</v>
      </c>
      <c r="C1422" s="620" t="s">
        <v>587</v>
      </c>
      <c r="D1422" s="621" t="s">
        <v>588</v>
      </c>
      <c r="E1422" s="620" t="s">
        <v>566</v>
      </c>
      <c r="F1422" s="621" t="s">
        <v>567</v>
      </c>
      <c r="G1422" s="620" t="s">
        <v>821</v>
      </c>
      <c r="H1422" s="620" t="s">
        <v>1614</v>
      </c>
      <c r="I1422" s="620" t="s">
        <v>1615</v>
      </c>
      <c r="J1422" s="620" t="s">
        <v>858</v>
      </c>
      <c r="K1422" s="620" t="s">
        <v>1616</v>
      </c>
      <c r="L1422" s="622">
        <v>46.145000000000003</v>
      </c>
      <c r="M1422" s="622">
        <v>8</v>
      </c>
      <c r="N1422" s="623">
        <v>369.16</v>
      </c>
    </row>
    <row r="1423" spans="1:14" ht="14.4" customHeight="1" x14ac:dyDescent="0.3">
      <c r="A1423" s="618" t="s">
        <v>563</v>
      </c>
      <c r="B1423" s="619" t="s">
        <v>565</v>
      </c>
      <c r="C1423" s="620" t="s">
        <v>587</v>
      </c>
      <c r="D1423" s="621" t="s">
        <v>588</v>
      </c>
      <c r="E1423" s="620" t="s">
        <v>566</v>
      </c>
      <c r="F1423" s="621" t="s">
        <v>567</v>
      </c>
      <c r="G1423" s="620" t="s">
        <v>821</v>
      </c>
      <c r="H1423" s="620" t="s">
        <v>1617</v>
      </c>
      <c r="I1423" s="620" t="s">
        <v>1618</v>
      </c>
      <c r="J1423" s="620" t="s">
        <v>906</v>
      </c>
      <c r="K1423" s="620" t="s">
        <v>1619</v>
      </c>
      <c r="L1423" s="622">
        <v>147.87229840738073</v>
      </c>
      <c r="M1423" s="622">
        <v>245</v>
      </c>
      <c r="N1423" s="623">
        <v>36228.713109808275</v>
      </c>
    </row>
    <row r="1424" spans="1:14" ht="14.4" customHeight="1" x14ac:dyDescent="0.3">
      <c r="A1424" s="618" t="s">
        <v>563</v>
      </c>
      <c r="B1424" s="619" t="s">
        <v>565</v>
      </c>
      <c r="C1424" s="620" t="s">
        <v>587</v>
      </c>
      <c r="D1424" s="621" t="s">
        <v>588</v>
      </c>
      <c r="E1424" s="620" t="s">
        <v>566</v>
      </c>
      <c r="F1424" s="621" t="s">
        <v>567</v>
      </c>
      <c r="G1424" s="620" t="s">
        <v>821</v>
      </c>
      <c r="H1424" s="620" t="s">
        <v>1620</v>
      </c>
      <c r="I1424" s="620" t="s">
        <v>1621</v>
      </c>
      <c r="J1424" s="620" t="s">
        <v>1622</v>
      </c>
      <c r="K1424" s="620" t="s">
        <v>1623</v>
      </c>
      <c r="L1424" s="622">
        <v>63.234903801125938</v>
      </c>
      <c r="M1424" s="622">
        <v>18</v>
      </c>
      <c r="N1424" s="623">
        <v>1138.2282684202669</v>
      </c>
    </row>
    <row r="1425" spans="1:14" ht="14.4" customHeight="1" x14ac:dyDescent="0.3">
      <c r="A1425" s="618" t="s">
        <v>563</v>
      </c>
      <c r="B1425" s="619" t="s">
        <v>565</v>
      </c>
      <c r="C1425" s="620" t="s">
        <v>587</v>
      </c>
      <c r="D1425" s="621" t="s">
        <v>588</v>
      </c>
      <c r="E1425" s="620" t="s">
        <v>566</v>
      </c>
      <c r="F1425" s="621" t="s">
        <v>567</v>
      </c>
      <c r="G1425" s="620" t="s">
        <v>821</v>
      </c>
      <c r="H1425" s="620" t="s">
        <v>1641</v>
      </c>
      <c r="I1425" s="620" t="s">
        <v>1642</v>
      </c>
      <c r="J1425" s="620" t="s">
        <v>1643</v>
      </c>
      <c r="K1425" s="620" t="s">
        <v>1644</v>
      </c>
      <c r="L1425" s="622">
        <v>12.937469428293346</v>
      </c>
      <c r="M1425" s="622">
        <v>163</v>
      </c>
      <c r="N1425" s="623">
        <v>2108.8075168118153</v>
      </c>
    </row>
    <row r="1426" spans="1:14" ht="14.4" customHeight="1" x14ac:dyDescent="0.3">
      <c r="A1426" s="618" t="s">
        <v>563</v>
      </c>
      <c r="B1426" s="619" t="s">
        <v>565</v>
      </c>
      <c r="C1426" s="620" t="s">
        <v>587</v>
      </c>
      <c r="D1426" s="621" t="s">
        <v>588</v>
      </c>
      <c r="E1426" s="620" t="s">
        <v>566</v>
      </c>
      <c r="F1426" s="621" t="s">
        <v>567</v>
      </c>
      <c r="G1426" s="620" t="s">
        <v>821</v>
      </c>
      <c r="H1426" s="620" t="s">
        <v>1645</v>
      </c>
      <c r="I1426" s="620" t="s">
        <v>1646</v>
      </c>
      <c r="J1426" s="620" t="s">
        <v>1647</v>
      </c>
      <c r="K1426" s="620" t="s">
        <v>1648</v>
      </c>
      <c r="L1426" s="622">
        <v>28.669069607397873</v>
      </c>
      <c r="M1426" s="622">
        <v>375</v>
      </c>
      <c r="N1426" s="623">
        <v>10750.901102774202</v>
      </c>
    </row>
    <row r="1427" spans="1:14" ht="14.4" customHeight="1" x14ac:dyDescent="0.3">
      <c r="A1427" s="618" t="s">
        <v>563</v>
      </c>
      <c r="B1427" s="619" t="s">
        <v>565</v>
      </c>
      <c r="C1427" s="620" t="s">
        <v>587</v>
      </c>
      <c r="D1427" s="621" t="s">
        <v>588</v>
      </c>
      <c r="E1427" s="620" t="s">
        <v>566</v>
      </c>
      <c r="F1427" s="621" t="s">
        <v>567</v>
      </c>
      <c r="G1427" s="620" t="s">
        <v>821</v>
      </c>
      <c r="H1427" s="620" t="s">
        <v>3829</v>
      </c>
      <c r="I1427" s="620" t="s">
        <v>3830</v>
      </c>
      <c r="J1427" s="620" t="s">
        <v>3831</v>
      </c>
      <c r="K1427" s="620" t="s">
        <v>1448</v>
      </c>
      <c r="L1427" s="622">
        <v>52.904973901813335</v>
      </c>
      <c r="M1427" s="622">
        <v>16</v>
      </c>
      <c r="N1427" s="623">
        <v>846.47958242901336</v>
      </c>
    </row>
    <row r="1428" spans="1:14" ht="14.4" customHeight="1" x14ac:dyDescent="0.3">
      <c r="A1428" s="618" t="s">
        <v>563</v>
      </c>
      <c r="B1428" s="619" t="s">
        <v>565</v>
      </c>
      <c r="C1428" s="620" t="s">
        <v>587</v>
      </c>
      <c r="D1428" s="621" t="s">
        <v>588</v>
      </c>
      <c r="E1428" s="620" t="s">
        <v>566</v>
      </c>
      <c r="F1428" s="621" t="s">
        <v>567</v>
      </c>
      <c r="G1428" s="620" t="s">
        <v>821</v>
      </c>
      <c r="H1428" s="620" t="s">
        <v>1659</v>
      </c>
      <c r="I1428" s="620" t="s">
        <v>1660</v>
      </c>
      <c r="J1428" s="620" t="s">
        <v>1661</v>
      </c>
      <c r="K1428" s="620" t="s">
        <v>1662</v>
      </c>
      <c r="L1428" s="622">
        <v>183.83</v>
      </c>
      <c r="M1428" s="622">
        <v>2</v>
      </c>
      <c r="N1428" s="623">
        <v>367.66</v>
      </c>
    </row>
    <row r="1429" spans="1:14" ht="14.4" customHeight="1" x14ac:dyDescent="0.3">
      <c r="A1429" s="618" t="s">
        <v>563</v>
      </c>
      <c r="B1429" s="619" t="s">
        <v>565</v>
      </c>
      <c r="C1429" s="620" t="s">
        <v>587</v>
      </c>
      <c r="D1429" s="621" t="s">
        <v>588</v>
      </c>
      <c r="E1429" s="620" t="s">
        <v>566</v>
      </c>
      <c r="F1429" s="621" t="s">
        <v>567</v>
      </c>
      <c r="G1429" s="620" t="s">
        <v>821</v>
      </c>
      <c r="H1429" s="620" t="s">
        <v>3832</v>
      </c>
      <c r="I1429" s="620" t="s">
        <v>3833</v>
      </c>
      <c r="J1429" s="620" t="s">
        <v>3834</v>
      </c>
      <c r="K1429" s="620" t="s">
        <v>3835</v>
      </c>
      <c r="L1429" s="622">
        <v>1401.33602647412</v>
      </c>
      <c r="M1429" s="622">
        <v>1</v>
      </c>
      <c r="N1429" s="623">
        <v>1401.33602647412</v>
      </c>
    </row>
    <row r="1430" spans="1:14" ht="14.4" customHeight="1" x14ac:dyDescent="0.3">
      <c r="A1430" s="618" t="s">
        <v>563</v>
      </c>
      <c r="B1430" s="619" t="s">
        <v>565</v>
      </c>
      <c r="C1430" s="620" t="s">
        <v>587</v>
      </c>
      <c r="D1430" s="621" t="s">
        <v>588</v>
      </c>
      <c r="E1430" s="620" t="s">
        <v>566</v>
      </c>
      <c r="F1430" s="621" t="s">
        <v>567</v>
      </c>
      <c r="G1430" s="620" t="s">
        <v>821</v>
      </c>
      <c r="H1430" s="620" t="s">
        <v>3836</v>
      </c>
      <c r="I1430" s="620" t="s">
        <v>3837</v>
      </c>
      <c r="J1430" s="620" t="s">
        <v>1152</v>
      </c>
      <c r="K1430" s="620" t="s">
        <v>3838</v>
      </c>
      <c r="L1430" s="622">
        <v>70.057999601530696</v>
      </c>
      <c r="M1430" s="622">
        <v>2</v>
      </c>
      <c r="N1430" s="623">
        <v>140.11599920306139</v>
      </c>
    </row>
    <row r="1431" spans="1:14" ht="14.4" customHeight="1" x14ac:dyDescent="0.3">
      <c r="A1431" s="618" t="s">
        <v>563</v>
      </c>
      <c r="B1431" s="619" t="s">
        <v>565</v>
      </c>
      <c r="C1431" s="620" t="s">
        <v>587</v>
      </c>
      <c r="D1431" s="621" t="s">
        <v>588</v>
      </c>
      <c r="E1431" s="620" t="s">
        <v>566</v>
      </c>
      <c r="F1431" s="621" t="s">
        <v>567</v>
      </c>
      <c r="G1431" s="620" t="s">
        <v>821</v>
      </c>
      <c r="H1431" s="620" t="s">
        <v>1727</v>
      </c>
      <c r="I1431" s="620" t="s">
        <v>1728</v>
      </c>
      <c r="J1431" s="620" t="s">
        <v>1729</v>
      </c>
      <c r="K1431" s="620" t="s">
        <v>1730</v>
      </c>
      <c r="L1431" s="622">
        <v>49.7</v>
      </c>
      <c r="M1431" s="622">
        <v>10</v>
      </c>
      <c r="N1431" s="623">
        <v>497</v>
      </c>
    </row>
    <row r="1432" spans="1:14" ht="14.4" customHeight="1" x14ac:dyDescent="0.3">
      <c r="A1432" s="618" t="s">
        <v>563</v>
      </c>
      <c r="B1432" s="619" t="s">
        <v>565</v>
      </c>
      <c r="C1432" s="620" t="s">
        <v>587</v>
      </c>
      <c r="D1432" s="621" t="s">
        <v>588</v>
      </c>
      <c r="E1432" s="620" t="s">
        <v>566</v>
      </c>
      <c r="F1432" s="621" t="s">
        <v>567</v>
      </c>
      <c r="G1432" s="620" t="s">
        <v>821</v>
      </c>
      <c r="H1432" s="620" t="s">
        <v>1742</v>
      </c>
      <c r="I1432" s="620" t="s">
        <v>1743</v>
      </c>
      <c r="J1432" s="620" t="s">
        <v>1744</v>
      </c>
      <c r="K1432" s="620" t="s">
        <v>1745</v>
      </c>
      <c r="L1432" s="622">
        <v>15.390021614516467</v>
      </c>
      <c r="M1432" s="622">
        <v>946</v>
      </c>
      <c r="N1432" s="623">
        <v>14558.960447332578</v>
      </c>
    </row>
    <row r="1433" spans="1:14" ht="14.4" customHeight="1" x14ac:dyDescent="0.3">
      <c r="A1433" s="618" t="s">
        <v>563</v>
      </c>
      <c r="B1433" s="619" t="s">
        <v>565</v>
      </c>
      <c r="C1433" s="620" t="s">
        <v>587</v>
      </c>
      <c r="D1433" s="621" t="s">
        <v>588</v>
      </c>
      <c r="E1433" s="620" t="s">
        <v>566</v>
      </c>
      <c r="F1433" s="621" t="s">
        <v>567</v>
      </c>
      <c r="G1433" s="620" t="s">
        <v>821</v>
      </c>
      <c r="H1433" s="620" t="s">
        <v>3839</v>
      </c>
      <c r="I1433" s="620" t="s">
        <v>1330</v>
      </c>
      <c r="J1433" s="620" t="s">
        <v>3840</v>
      </c>
      <c r="K1433" s="620"/>
      <c r="L1433" s="622">
        <v>60.659999999999989</v>
      </c>
      <c r="M1433" s="622">
        <v>5</v>
      </c>
      <c r="N1433" s="623">
        <v>303.29999999999995</v>
      </c>
    </row>
    <row r="1434" spans="1:14" ht="14.4" customHeight="1" x14ac:dyDescent="0.3">
      <c r="A1434" s="618" t="s">
        <v>563</v>
      </c>
      <c r="B1434" s="619" t="s">
        <v>565</v>
      </c>
      <c r="C1434" s="620" t="s">
        <v>587</v>
      </c>
      <c r="D1434" s="621" t="s">
        <v>588</v>
      </c>
      <c r="E1434" s="620" t="s">
        <v>566</v>
      </c>
      <c r="F1434" s="621" t="s">
        <v>567</v>
      </c>
      <c r="G1434" s="620" t="s">
        <v>821</v>
      </c>
      <c r="H1434" s="620" t="s">
        <v>1809</v>
      </c>
      <c r="I1434" s="620" t="s">
        <v>1810</v>
      </c>
      <c r="J1434" s="620" t="s">
        <v>1811</v>
      </c>
      <c r="K1434" s="620" t="s">
        <v>1812</v>
      </c>
      <c r="L1434" s="622">
        <v>623.42697287127385</v>
      </c>
      <c r="M1434" s="622">
        <v>33.528355000000012</v>
      </c>
      <c r="N1434" s="623">
        <v>20902.480863003446</v>
      </c>
    </row>
    <row r="1435" spans="1:14" ht="14.4" customHeight="1" x14ac:dyDescent="0.3">
      <c r="A1435" s="618" t="s">
        <v>563</v>
      </c>
      <c r="B1435" s="619" t="s">
        <v>565</v>
      </c>
      <c r="C1435" s="620" t="s">
        <v>587</v>
      </c>
      <c r="D1435" s="621" t="s">
        <v>588</v>
      </c>
      <c r="E1435" s="620" t="s">
        <v>566</v>
      </c>
      <c r="F1435" s="621" t="s">
        <v>567</v>
      </c>
      <c r="G1435" s="620" t="s">
        <v>821</v>
      </c>
      <c r="H1435" s="620" t="s">
        <v>1813</v>
      </c>
      <c r="I1435" s="620" t="s">
        <v>1814</v>
      </c>
      <c r="J1435" s="620" t="s">
        <v>1815</v>
      </c>
      <c r="K1435" s="620" t="s">
        <v>1816</v>
      </c>
      <c r="L1435" s="622">
        <v>158.79335465299778</v>
      </c>
      <c r="M1435" s="622">
        <v>89.029310899999984</v>
      </c>
      <c r="N1435" s="623">
        <v>14137.2629402557</v>
      </c>
    </row>
    <row r="1436" spans="1:14" ht="14.4" customHeight="1" x14ac:dyDescent="0.3">
      <c r="A1436" s="618" t="s">
        <v>563</v>
      </c>
      <c r="B1436" s="619" t="s">
        <v>565</v>
      </c>
      <c r="C1436" s="620" t="s">
        <v>587</v>
      </c>
      <c r="D1436" s="621" t="s">
        <v>588</v>
      </c>
      <c r="E1436" s="620" t="s">
        <v>566</v>
      </c>
      <c r="F1436" s="621" t="s">
        <v>567</v>
      </c>
      <c r="G1436" s="620" t="s">
        <v>821</v>
      </c>
      <c r="H1436" s="620" t="s">
        <v>1817</v>
      </c>
      <c r="I1436" s="620" t="s">
        <v>1818</v>
      </c>
      <c r="J1436" s="620" t="s">
        <v>1819</v>
      </c>
      <c r="K1436" s="620" t="s">
        <v>1820</v>
      </c>
      <c r="L1436" s="622">
        <v>319.66181641179264</v>
      </c>
      <c r="M1436" s="622">
        <v>242.77770379999987</v>
      </c>
      <c r="N1436" s="623">
        <v>77606.761780992136</v>
      </c>
    </row>
    <row r="1437" spans="1:14" ht="14.4" customHeight="1" x14ac:dyDescent="0.3">
      <c r="A1437" s="618" t="s">
        <v>563</v>
      </c>
      <c r="B1437" s="619" t="s">
        <v>565</v>
      </c>
      <c r="C1437" s="620" t="s">
        <v>587</v>
      </c>
      <c r="D1437" s="621" t="s">
        <v>588</v>
      </c>
      <c r="E1437" s="620" t="s">
        <v>566</v>
      </c>
      <c r="F1437" s="621" t="s">
        <v>567</v>
      </c>
      <c r="G1437" s="620" t="s">
        <v>821</v>
      </c>
      <c r="H1437" s="620" t="s">
        <v>3841</v>
      </c>
      <c r="I1437" s="620" t="s">
        <v>1330</v>
      </c>
      <c r="J1437" s="620" t="s">
        <v>3842</v>
      </c>
      <c r="K1437" s="620"/>
      <c r="L1437" s="622">
        <v>3.5714721186137179</v>
      </c>
      <c r="M1437" s="622">
        <v>351</v>
      </c>
      <c r="N1437" s="623">
        <v>1253.586713633415</v>
      </c>
    </row>
    <row r="1438" spans="1:14" ht="14.4" customHeight="1" x14ac:dyDescent="0.3">
      <c r="A1438" s="618" t="s">
        <v>563</v>
      </c>
      <c r="B1438" s="619" t="s">
        <v>565</v>
      </c>
      <c r="C1438" s="620" t="s">
        <v>587</v>
      </c>
      <c r="D1438" s="621" t="s">
        <v>588</v>
      </c>
      <c r="E1438" s="620" t="s">
        <v>566</v>
      </c>
      <c r="F1438" s="621" t="s">
        <v>567</v>
      </c>
      <c r="G1438" s="620" t="s">
        <v>821</v>
      </c>
      <c r="H1438" s="620" t="s">
        <v>1874</v>
      </c>
      <c r="I1438" s="620" t="s">
        <v>1875</v>
      </c>
      <c r="J1438" s="620" t="s">
        <v>1876</v>
      </c>
      <c r="K1438" s="620" t="s">
        <v>1877</v>
      </c>
      <c r="L1438" s="622">
        <v>29405.290381214221</v>
      </c>
      <c r="M1438" s="622">
        <v>58</v>
      </c>
      <c r="N1438" s="623">
        <v>1705506.8421104248</v>
      </c>
    </row>
    <row r="1439" spans="1:14" ht="14.4" customHeight="1" x14ac:dyDescent="0.3">
      <c r="A1439" s="618" t="s">
        <v>563</v>
      </c>
      <c r="B1439" s="619" t="s">
        <v>565</v>
      </c>
      <c r="C1439" s="620" t="s">
        <v>587</v>
      </c>
      <c r="D1439" s="621" t="s">
        <v>588</v>
      </c>
      <c r="E1439" s="620" t="s">
        <v>566</v>
      </c>
      <c r="F1439" s="621" t="s">
        <v>567</v>
      </c>
      <c r="G1439" s="620" t="s">
        <v>821</v>
      </c>
      <c r="H1439" s="620" t="s">
        <v>3843</v>
      </c>
      <c r="I1439" s="620" t="s">
        <v>1330</v>
      </c>
      <c r="J1439" s="620" t="s">
        <v>3844</v>
      </c>
      <c r="K1439" s="620"/>
      <c r="L1439" s="622">
        <v>3.6789633492837002</v>
      </c>
      <c r="M1439" s="622">
        <v>150</v>
      </c>
      <c r="N1439" s="623">
        <v>551.844502392555</v>
      </c>
    </row>
    <row r="1440" spans="1:14" ht="14.4" customHeight="1" x14ac:dyDescent="0.3">
      <c r="A1440" s="618" t="s">
        <v>563</v>
      </c>
      <c r="B1440" s="619" t="s">
        <v>565</v>
      </c>
      <c r="C1440" s="620" t="s">
        <v>587</v>
      </c>
      <c r="D1440" s="621" t="s">
        <v>588</v>
      </c>
      <c r="E1440" s="620" t="s">
        <v>566</v>
      </c>
      <c r="F1440" s="621" t="s">
        <v>567</v>
      </c>
      <c r="G1440" s="620" t="s">
        <v>821</v>
      </c>
      <c r="H1440" s="620" t="s">
        <v>3845</v>
      </c>
      <c r="I1440" s="620" t="s">
        <v>3846</v>
      </c>
      <c r="J1440" s="620" t="s">
        <v>3847</v>
      </c>
      <c r="K1440" s="620" t="s">
        <v>3848</v>
      </c>
      <c r="L1440" s="622">
        <v>18430.538496404282</v>
      </c>
      <c r="M1440" s="622">
        <v>23</v>
      </c>
      <c r="N1440" s="623">
        <v>423902.38541729847</v>
      </c>
    </row>
    <row r="1441" spans="1:14" ht="14.4" customHeight="1" x14ac:dyDescent="0.3">
      <c r="A1441" s="618" t="s">
        <v>563</v>
      </c>
      <c r="B1441" s="619" t="s">
        <v>565</v>
      </c>
      <c r="C1441" s="620" t="s">
        <v>587</v>
      </c>
      <c r="D1441" s="621" t="s">
        <v>588</v>
      </c>
      <c r="E1441" s="620" t="s">
        <v>566</v>
      </c>
      <c r="F1441" s="621" t="s">
        <v>567</v>
      </c>
      <c r="G1441" s="620" t="s">
        <v>821</v>
      </c>
      <c r="H1441" s="620" t="s">
        <v>3849</v>
      </c>
      <c r="I1441" s="620" t="s">
        <v>3850</v>
      </c>
      <c r="J1441" s="620" t="s">
        <v>1933</v>
      </c>
      <c r="K1441" s="620" t="s">
        <v>3851</v>
      </c>
      <c r="L1441" s="622">
        <v>63.24</v>
      </c>
      <c r="M1441" s="622">
        <v>1</v>
      </c>
      <c r="N1441" s="623">
        <v>63.24</v>
      </c>
    </row>
    <row r="1442" spans="1:14" ht="14.4" customHeight="1" x14ac:dyDescent="0.3">
      <c r="A1442" s="618" t="s">
        <v>563</v>
      </c>
      <c r="B1442" s="619" t="s">
        <v>565</v>
      </c>
      <c r="C1442" s="620" t="s">
        <v>587</v>
      </c>
      <c r="D1442" s="621" t="s">
        <v>588</v>
      </c>
      <c r="E1442" s="620" t="s">
        <v>566</v>
      </c>
      <c r="F1442" s="621" t="s">
        <v>567</v>
      </c>
      <c r="G1442" s="620" t="s">
        <v>821</v>
      </c>
      <c r="H1442" s="620" t="s">
        <v>1991</v>
      </c>
      <c r="I1442" s="620" t="s">
        <v>1992</v>
      </c>
      <c r="J1442" s="620" t="s">
        <v>1993</v>
      </c>
      <c r="K1442" s="620" t="s">
        <v>1994</v>
      </c>
      <c r="L1442" s="622">
        <v>170.82876680673493</v>
      </c>
      <c r="M1442" s="622">
        <v>9.0978764000000005</v>
      </c>
      <c r="N1442" s="623">
        <v>1554.1790059720972</v>
      </c>
    </row>
    <row r="1443" spans="1:14" ht="14.4" customHeight="1" x14ac:dyDescent="0.3">
      <c r="A1443" s="618" t="s">
        <v>563</v>
      </c>
      <c r="B1443" s="619" t="s">
        <v>565</v>
      </c>
      <c r="C1443" s="620" t="s">
        <v>587</v>
      </c>
      <c r="D1443" s="621" t="s">
        <v>588</v>
      </c>
      <c r="E1443" s="620" t="s">
        <v>566</v>
      </c>
      <c r="F1443" s="621" t="s">
        <v>567</v>
      </c>
      <c r="G1443" s="620" t="s">
        <v>821</v>
      </c>
      <c r="H1443" s="620" t="s">
        <v>1995</v>
      </c>
      <c r="I1443" s="620" t="s">
        <v>1996</v>
      </c>
      <c r="J1443" s="620" t="s">
        <v>1993</v>
      </c>
      <c r="K1443" s="620" t="s">
        <v>1997</v>
      </c>
      <c r="L1443" s="622">
        <v>281.74604633333507</v>
      </c>
      <c r="M1443" s="622">
        <v>16.391834199999998</v>
      </c>
      <c r="N1443" s="623">
        <v>4618.3344780015459</v>
      </c>
    </row>
    <row r="1444" spans="1:14" ht="14.4" customHeight="1" x14ac:dyDescent="0.3">
      <c r="A1444" s="618" t="s">
        <v>563</v>
      </c>
      <c r="B1444" s="619" t="s">
        <v>565</v>
      </c>
      <c r="C1444" s="620" t="s">
        <v>587</v>
      </c>
      <c r="D1444" s="621" t="s">
        <v>588</v>
      </c>
      <c r="E1444" s="620" t="s">
        <v>566</v>
      </c>
      <c r="F1444" s="621" t="s">
        <v>567</v>
      </c>
      <c r="G1444" s="620" t="s">
        <v>821</v>
      </c>
      <c r="H1444" s="620" t="s">
        <v>3852</v>
      </c>
      <c r="I1444" s="620" t="s">
        <v>3852</v>
      </c>
      <c r="J1444" s="620" t="s">
        <v>3853</v>
      </c>
      <c r="K1444" s="620" t="s">
        <v>3854</v>
      </c>
      <c r="L1444" s="622">
        <v>8099.2199999999993</v>
      </c>
      <c r="M1444" s="622">
        <v>58</v>
      </c>
      <c r="N1444" s="623">
        <v>469754.75999999995</v>
      </c>
    </row>
    <row r="1445" spans="1:14" ht="14.4" customHeight="1" x14ac:dyDescent="0.3">
      <c r="A1445" s="618" t="s">
        <v>563</v>
      </c>
      <c r="B1445" s="619" t="s">
        <v>565</v>
      </c>
      <c r="C1445" s="620" t="s">
        <v>587</v>
      </c>
      <c r="D1445" s="621" t="s">
        <v>588</v>
      </c>
      <c r="E1445" s="620" t="s">
        <v>566</v>
      </c>
      <c r="F1445" s="621" t="s">
        <v>567</v>
      </c>
      <c r="G1445" s="620" t="s">
        <v>821</v>
      </c>
      <c r="H1445" s="620" t="s">
        <v>2091</v>
      </c>
      <c r="I1445" s="620" t="s">
        <v>2092</v>
      </c>
      <c r="J1445" s="620" t="s">
        <v>2093</v>
      </c>
      <c r="K1445" s="620" t="s">
        <v>2094</v>
      </c>
      <c r="L1445" s="622">
        <v>23333.499913374322</v>
      </c>
      <c r="M1445" s="622">
        <v>57</v>
      </c>
      <c r="N1445" s="623">
        <v>1330009.4950623363</v>
      </c>
    </row>
    <row r="1446" spans="1:14" ht="14.4" customHeight="1" x14ac:dyDescent="0.3">
      <c r="A1446" s="618" t="s">
        <v>563</v>
      </c>
      <c r="B1446" s="619" t="s">
        <v>565</v>
      </c>
      <c r="C1446" s="620" t="s">
        <v>587</v>
      </c>
      <c r="D1446" s="621" t="s">
        <v>588</v>
      </c>
      <c r="E1446" s="620" t="s">
        <v>566</v>
      </c>
      <c r="F1446" s="621" t="s">
        <v>567</v>
      </c>
      <c r="G1446" s="620" t="s">
        <v>821</v>
      </c>
      <c r="H1446" s="620" t="s">
        <v>2118</v>
      </c>
      <c r="I1446" s="620" t="s">
        <v>2119</v>
      </c>
      <c r="J1446" s="620" t="s">
        <v>2120</v>
      </c>
      <c r="K1446" s="620" t="s">
        <v>2121</v>
      </c>
      <c r="L1446" s="622">
        <v>2190.2804000915703</v>
      </c>
      <c r="M1446" s="622">
        <v>597</v>
      </c>
      <c r="N1446" s="623">
        <v>1307597.3988546676</v>
      </c>
    </row>
    <row r="1447" spans="1:14" ht="14.4" customHeight="1" x14ac:dyDescent="0.3">
      <c r="A1447" s="618" t="s">
        <v>563</v>
      </c>
      <c r="B1447" s="619" t="s">
        <v>565</v>
      </c>
      <c r="C1447" s="620" t="s">
        <v>587</v>
      </c>
      <c r="D1447" s="621" t="s">
        <v>588</v>
      </c>
      <c r="E1447" s="620" t="s">
        <v>566</v>
      </c>
      <c r="F1447" s="621" t="s">
        <v>567</v>
      </c>
      <c r="G1447" s="620" t="s">
        <v>821</v>
      </c>
      <c r="H1447" s="620" t="s">
        <v>2129</v>
      </c>
      <c r="I1447" s="620" t="s">
        <v>2130</v>
      </c>
      <c r="J1447" s="620" t="s">
        <v>829</v>
      </c>
      <c r="K1447" s="620" t="s">
        <v>2131</v>
      </c>
      <c r="L1447" s="622">
        <v>31.789977673713686</v>
      </c>
      <c r="M1447" s="622">
        <v>18</v>
      </c>
      <c r="N1447" s="623">
        <v>572.21959812684634</v>
      </c>
    </row>
    <row r="1448" spans="1:14" ht="14.4" customHeight="1" x14ac:dyDescent="0.3">
      <c r="A1448" s="618" t="s">
        <v>563</v>
      </c>
      <c r="B1448" s="619" t="s">
        <v>565</v>
      </c>
      <c r="C1448" s="620" t="s">
        <v>587</v>
      </c>
      <c r="D1448" s="621" t="s">
        <v>588</v>
      </c>
      <c r="E1448" s="620" t="s">
        <v>566</v>
      </c>
      <c r="F1448" s="621" t="s">
        <v>567</v>
      </c>
      <c r="G1448" s="620" t="s">
        <v>821</v>
      </c>
      <c r="H1448" s="620" t="s">
        <v>2155</v>
      </c>
      <c r="I1448" s="620" t="s">
        <v>768</v>
      </c>
      <c r="J1448" s="620" t="s">
        <v>2156</v>
      </c>
      <c r="K1448" s="620" t="s">
        <v>2157</v>
      </c>
      <c r="L1448" s="622">
        <v>32.767699318758304</v>
      </c>
      <c r="M1448" s="622">
        <v>47</v>
      </c>
      <c r="N1448" s="623">
        <v>1540.0818679816402</v>
      </c>
    </row>
    <row r="1449" spans="1:14" ht="14.4" customHeight="1" x14ac:dyDescent="0.3">
      <c r="A1449" s="618" t="s">
        <v>563</v>
      </c>
      <c r="B1449" s="619" t="s">
        <v>565</v>
      </c>
      <c r="C1449" s="620" t="s">
        <v>587</v>
      </c>
      <c r="D1449" s="621" t="s">
        <v>588</v>
      </c>
      <c r="E1449" s="620" t="s">
        <v>566</v>
      </c>
      <c r="F1449" s="621" t="s">
        <v>567</v>
      </c>
      <c r="G1449" s="620" t="s">
        <v>821</v>
      </c>
      <c r="H1449" s="620" t="s">
        <v>2158</v>
      </c>
      <c r="I1449" s="620" t="s">
        <v>768</v>
      </c>
      <c r="J1449" s="620" t="s">
        <v>2159</v>
      </c>
      <c r="K1449" s="620" t="s">
        <v>2160</v>
      </c>
      <c r="L1449" s="622">
        <v>19.574833333333402</v>
      </c>
      <c r="M1449" s="622">
        <v>1</v>
      </c>
      <c r="N1449" s="623">
        <v>19.574833333333402</v>
      </c>
    </row>
    <row r="1450" spans="1:14" ht="14.4" customHeight="1" x14ac:dyDescent="0.3">
      <c r="A1450" s="618" t="s">
        <v>563</v>
      </c>
      <c r="B1450" s="619" t="s">
        <v>565</v>
      </c>
      <c r="C1450" s="620" t="s">
        <v>587</v>
      </c>
      <c r="D1450" s="621" t="s">
        <v>588</v>
      </c>
      <c r="E1450" s="620" t="s">
        <v>566</v>
      </c>
      <c r="F1450" s="621" t="s">
        <v>567</v>
      </c>
      <c r="G1450" s="620" t="s">
        <v>821</v>
      </c>
      <c r="H1450" s="620" t="s">
        <v>3390</v>
      </c>
      <c r="I1450" s="620" t="s">
        <v>3391</v>
      </c>
      <c r="J1450" s="620" t="s">
        <v>3392</v>
      </c>
      <c r="K1450" s="620" t="s">
        <v>3393</v>
      </c>
      <c r="L1450" s="622">
        <v>503.86</v>
      </c>
      <c r="M1450" s="622">
        <v>1</v>
      </c>
      <c r="N1450" s="623">
        <v>503.86</v>
      </c>
    </row>
    <row r="1451" spans="1:14" ht="14.4" customHeight="1" x14ac:dyDescent="0.3">
      <c r="A1451" s="618" t="s">
        <v>563</v>
      </c>
      <c r="B1451" s="619" t="s">
        <v>565</v>
      </c>
      <c r="C1451" s="620" t="s">
        <v>587</v>
      </c>
      <c r="D1451" s="621" t="s">
        <v>588</v>
      </c>
      <c r="E1451" s="620" t="s">
        <v>566</v>
      </c>
      <c r="F1451" s="621" t="s">
        <v>567</v>
      </c>
      <c r="G1451" s="620" t="s">
        <v>821</v>
      </c>
      <c r="H1451" s="620" t="s">
        <v>3441</v>
      </c>
      <c r="I1451" s="620" t="s">
        <v>768</v>
      </c>
      <c r="J1451" s="620" t="s">
        <v>3392</v>
      </c>
      <c r="K1451" s="620" t="s">
        <v>3393</v>
      </c>
      <c r="L1451" s="622">
        <v>802.10202898550403</v>
      </c>
      <c r="M1451" s="622">
        <v>1</v>
      </c>
      <c r="N1451" s="623">
        <v>802.10202898550403</v>
      </c>
    </row>
    <row r="1452" spans="1:14" ht="14.4" customHeight="1" x14ac:dyDescent="0.3">
      <c r="A1452" s="618" t="s">
        <v>563</v>
      </c>
      <c r="B1452" s="619" t="s">
        <v>565</v>
      </c>
      <c r="C1452" s="620" t="s">
        <v>587</v>
      </c>
      <c r="D1452" s="621" t="s">
        <v>588</v>
      </c>
      <c r="E1452" s="620" t="s">
        <v>566</v>
      </c>
      <c r="F1452" s="621" t="s">
        <v>567</v>
      </c>
      <c r="G1452" s="620" t="s">
        <v>821</v>
      </c>
      <c r="H1452" s="620" t="s">
        <v>3451</v>
      </c>
      <c r="I1452" s="620" t="s">
        <v>3452</v>
      </c>
      <c r="J1452" s="620" t="s">
        <v>3453</v>
      </c>
      <c r="K1452" s="620" t="s">
        <v>3454</v>
      </c>
      <c r="L1452" s="622">
        <v>444.373469848632</v>
      </c>
      <c r="M1452" s="622">
        <v>8</v>
      </c>
      <c r="N1452" s="623">
        <v>3554.987758789056</v>
      </c>
    </row>
    <row r="1453" spans="1:14" ht="14.4" customHeight="1" x14ac:dyDescent="0.3">
      <c r="A1453" s="618" t="s">
        <v>563</v>
      </c>
      <c r="B1453" s="619" t="s">
        <v>565</v>
      </c>
      <c r="C1453" s="620" t="s">
        <v>587</v>
      </c>
      <c r="D1453" s="621" t="s">
        <v>588</v>
      </c>
      <c r="E1453" s="620" t="s">
        <v>566</v>
      </c>
      <c r="F1453" s="621" t="s">
        <v>567</v>
      </c>
      <c r="G1453" s="620" t="s">
        <v>821</v>
      </c>
      <c r="H1453" s="620" t="s">
        <v>3458</v>
      </c>
      <c r="I1453" s="620" t="s">
        <v>3459</v>
      </c>
      <c r="J1453" s="620" t="s">
        <v>3460</v>
      </c>
      <c r="K1453" s="620" t="s">
        <v>3461</v>
      </c>
      <c r="L1453" s="622">
        <v>357.45475245497022</v>
      </c>
      <c r="M1453" s="622">
        <v>13.440890199999998</v>
      </c>
      <c r="N1453" s="623">
        <v>4804.5100792154344</v>
      </c>
    </row>
    <row r="1454" spans="1:14" ht="14.4" customHeight="1" x14ac:dyDescent="0.3">
      <c r="A1454" s="618" t="s">
        <v>563</v>
      </c>
      <c r="B1454" s="619" t="s">
        <v>565</v>
      </c>
      <c r="C1454" s="620" t="s">
        <v>587</v>
      </c>
      <c r="D1454" s="621" t="s">
        <v>588</v>
      </c>
      <c r="E1454" s="620" t="s">
        <v>566</v>
      </c>
      <c r="F1454" s="621" t="s">
        <v>567</v>
      </c>
      <c r="G1454" s="620" t="s">
        <v>821</v>
      </c>
      <c r="H1454" s="620" t="s">
        <v>3855</v>
      </c>
      <c r="I1454" s="620" t="s">
        <v>3856</v>
      </c>
      <c r="J1454" s="620" t="s">
        <v>3857</v>
      </c>
      <c r="K1454" s="620" t="s">
        <v>3858</v>
      </c>
      <c r="L1454" s="622">
        <v>7514.2430025925196</v>
      </c>
      <c r="M1454" s="622">
        <v>21</v>
      </c>
      <c r="N1454" s="623">
        <v>157799.10305444291</v>
      </c>
    </row>
    <row r="1455" spans="1:14" ht="14.4" customHeight="1" x14ac:dyDescent="0.3">
      <c r="A1455" s="618" t="s">
        <v>563</v>
      </c>
      <c r="B1455" s="619" t="s">
        <v>565</v>
      </c>
      <c r="C1455" s="620" t="s">
        <v>587</v>
      </c>
      <c r="D1455" s="621" t="s">
        <v>588</v>
      </c>
      <c r="E1455" s="620" t="s">
        <v>566</v>
      </c>
      <c r="F1455" s="621" t="s">
        <v>567</v>
      </c>
      <c r="G1455" s="620" t="s">
        <v>821</v>
      </c>
      <c r="H1455" s="620" t="s">
        <v>3859</v>
      </c>
      <c r="I1455" s="620" t="s">
        <v>3860</v>
      </c>
      <c r="J1455" s="620" t="s">
        <v>3861</v>
      </c>
      <c r="K1455" s="620" t="s">
        <v>3862</v>
      </c>
      <c r="L1455" s="622">
        <v>4064.0675000000006</v>
      </c>
      <c r="M1455" s="622">
        <v>16</v>
      </c>
      <c r="N1455" s="623">
        <v>65025.080000000009</v>
      </c>
    </row>
    <row r="1456" spans="1:14" ht="14.4" customHeight="1" x14ac:dyDescent="0.3">
      <c r="A1456" s="618" t="s">
        <v>563</v>
      </c>
      <c r="B1456" s="619" t="s">
        <v>565</v>
      </c>
      <c r="C1456" s="620" t="s">
        <v>587</v>
      </c>
      <c r="D1456" s="621" t="s">
        <v>588</v>
      </c>
      <c r="E1456" s="620" t="s">
        <v>566</v>
      </c>
      <c r="F1456" s="621" t="s">
        <v>567</v>
      </c>
      <c r="G1456" s="620" t="s">
        <v>821</v>
      </c>
      <c r="H1456" s="620" t="s">
        <v>3863</v>
      </c>
      <c r="I1456" s="620" t="s">
        <v>3863</v>
      </c>
      <c r="J1456" s="620" t="s">
        <v>3864</v>
      </c>
      <c r="K1456" s="620" t="s">
        <v>3865</v>
      </c>
      <c r="L1456" s="622">
        <v>9466.7999999999993</v>
      </c>
      <c r="M1456" s="622">
        <v>12</v>
      </c>
      <c r="N1456" s="623">
        <v>113601.59999999999</v>
      </c>
    </row>
    <row r="1457" spans="1:14" ht="14.4" customHeight="1" x14ac:dyDescent="0.3">
      <c r="A1457" s="618" t="s">
        <v>563</v>
      </c>
      <c r="B1457" s="619" t="s">
        <v>565</v>
      </c>
      <c r="C1457" s="620" t="s">
        <v>587</v>
      </c>
      <c r="D1457" s="621" t="s">
        <v>588</v>
      </c>
      <c r="E1457" s="620" t="s">
        <v>566</v>
      </c>
      <c r="F1457" s="621" t="s">
        <v>567</v>
      </c>
      <c r="G1457" s="620" t="s">
        <v>821</v>
      </c>
      <c r="H1457" s="620" t="s">
        <v>3866</v>
      </c>
      <c r="I1457" s="620" t="s">
        <v>3866</v>
      </c>
      <c r="J1457" s="620" t="s">
        <v>3867</v>
      </c>
      <c r="K1457" s="620" t="s">
        <v>3868</v>
      </c>
      <c r="L1457" s="622">
        <v>1</v>
      </c>
      <c r="M1457" s="622">
        <v>25</v>
      </c>
      <c r="N1457" s="623">
        <v>25</v>
      </c>
    </row>
    <row r="1458" spans="1:14" ht="14.4" customHeight="1" x14ac:dyDescent="0.3">
      <c r="A1458" s="618" t="s">
        <v>563</v>
      </c>
      <c r="B1458" s="619" t="s">
        <v>565</v>
      </c>
      <c r="C1458" s="620" t="s">
        <v>587</v>
      </c>
      <c r="D1458" s="621" t="s">
        <v>588</v>
      </c>
      <c r="E1458" s="620" t="s">
        <v>566</v>
      </c>
      <c r="F1458" s="621" t="s">
        <v>567</v>
      </c>
      <c r="G1458" s="620" t="s">
        <v>821</v>
      </c>
      <c r="H1458" s="620" t="s">
        <v>3869</v>
      </c>
      <c r="I1458" s="620" t="s">
        <v>768</v>
      </c>
      <c r="J1458" s="620" t="s">
        <v>3870</v>
      </c>
      <c r="K1458" s="620" t="s">
        <v>3871</v>
      </c>
      <c r="L1458" s="622">
        <v>1187.8800000000001</v>
      </c>
      <c r="M1458" s="622">
        <v>1.1120000000000001</v>
      </c>
      <c r="N1458" s="623">
        <v>1320.9225600000002</v>
      </c>
    </row>
    <row r="1459" spans="1:14" ht="14.4" customHeight="1" x14ac:dyDescent="0.3">
      <c r="A1459" s="618" t="s">
        <v>563</v>
      </c>
      <c r="B1459" s="619" t="s">
        <v>565</v>
      </c>
      <c r="C1459" s="620" t="s">
        <v>587</v>
      </c>
      <c r="D1459" s="621" t="s">
        <v>588</v>
      </c>
      <c r="E1459" s="620" t="s">
        <v>566</v>
      </c>
      <c r="F1459" s="621" t="s">
        <v>567</v>
      </c>
      <c r="G1459" s="620" t="s">
        <v>821</v>
      </c>
      <c r="H1459" s="620" t="s">
        <v>3872</v>
      </c>
      <c r="I1459" s="620" t="s">
        <v>1330</v>
      </c>
      <c r="J1459" s="620" t="s">
        <v>3873</v>
      </c>
      <c r="K1459" s="620" t="s">
        <v>3874</v>
      </c>
      <c r="L1459" s="622">
        <v>25.717222222222201</v>
      </c>
      <c r="M1459" s="622">
        <v>18</v>
      </c>
      <c r="N1459" s="623">
        <v>462.90999999999963</v>
      </c>
    </row>
    <row r="1460" spans="1:14" ht="14.4" customHeight="1" x14ac:dyDescent="0.3">
      <c r="A1460" s="618" t="s">
        <v>563</v>
      </c>
      <c r="B1460" s="619" t="s">
        <v>565</v>
      </c>
      <c r="C1460" s="620" t="s">
        <v>587</v>
      </c>
      <c r="D1460" s="621" t="s">
        <v>588</v>
      </c>
      <c r="E1460" s="620" t="s">
        <v>566</v>
      </c>
      <c r="F1460" s="621" t="s">
        <v>567</v>
      </c>
      <c r="G1460" s="620" t="s">
        <v>821</v>
      </c>
      <c r="H1460" s="620" t="s">
        <v>3875</v>
      </c>
      <c r="I1460" s="620" t="s">
        <v>1330</v>
      </c>
      <c r="J1460" s="620" t="s">
        <v>3876</v>
      </c>
      <c r="K1460" s="620"/>
      <c r="L1460" s="622">
        <v>13.733756020219882</v>
      </c>
      <c r="M1460" s="622">
        <v>741</v>
      </c>
      <c r="N1460" s="623">
        <v>10176.713210982933</v>
      </c>
    </row>
    <row r="1461" spans="1:14" ht="14.4" customHeight="1" x14ac:dyDescent="0.3">
      <c r="A1461" s="618" t="s">
        <v>563</v>
      </c>
      <c r="B1461" s="619" t="s">
        <v>565</v>
      </c>
      <c r="C1461" s="620" t="s">
        <v>587</v>
      </c>
      <c r="D1461" s="621" t="s">
        <v>588</v>
      </c>
      <c r="E1461" s="620" t="s">
        <v>566</v>
      </c>
      <c r="F1461" s="621" t="s">
        <v>567</v>
      </c>
      <c r="G1461" s="620" t="s">
        <v>821</v>
      </c>
      <c r="H1461" s="620" t="s">
        <v>3877</v>
      </c>
      <c r="I1461" s="620" t="s">
        <v>1330</v>
      </c>
      <c r="J1461" s="620" t="s">
        <v>3878</v>
      </c>
      <c r="K1461" s="620"/>
      <c r="L1461" s="622">
        <v>3.6247914798283483</v>
      </c>
      <c r="M1461" s="622">
        <v>288</v>
      </c>
      <c r="N1461" s="623">
        <v>1043.9399461905643</v>
      </c>
    </row>
    <row r="1462" spans="1:14" ht="14.4" customHeight="1" x14ac:dyDescent="0.3">
      <c r="A1462" s="618" t="s">
        <v>563</v>
      </c>
      <c r="B1462" s="619" t="s">
        <v>565</v>
      </c>
      <c r="C1462" s="620" t="s">
        <v>587</v>
      </c>
      <c r="D1462" s="621" t="s">
        <v>588</v>
      </c>
      <c r="E1462" s="620" t="s">
        <v>566</v>
      </c>
      <c r="F1462" s="621" t="s">
        <v>567</v>
      </c>
      <c r="G1462" s="620" t="s">
        <v>821</v>
      </c>
      <c r="H1462" s="620" t="s">
        <v>3879</v>
      </c>
      <c r="I1462" s="620" t="s">
        <v>1330</v>
      </c>
      <c r="J1462" s="620" t="s">
        <v>3880</v>
      </c>
      <c r="K1462" s="620"/>
      <c r="L1462" s="622">
        <v>124493.25</v>
      </c>
      <c r="M1462" s="622">
        <v>2</v>
      </c>
      <c r="N1462" s="623">
        <v>248986.5</v>
      </c>
    </row>
    <row r="1463" spans="1:14" ht="14.4" customHeight="1" x14ac:dyDescent="0.3">
      <c r="A1463" s="618" t="s">
        <v>563</v>
      </c>
      <c r="B1463" s="619" t="s">
        <v>565</v>
      </c>
      <c r="C1463" s="620" t="s">
        <v>587</v>
      </c>
      <c r="D1463" s="621" t="s">
        <v>588</v>
      </c>
      <c r="E1463" s="620" t="s">
        <v>566</v>
      </c>
      <c r="F1463" s="621" t="s">
        <v>567</v>
      </c>
      <c r="G1463" s="620" t="s">
        <v>2184</v>
      </c>
      <c r="H1463" s="620" t="s">
        <v>2188</v>
      </c>
      <c r="I1463" s="620" t="s">
        <v>2189</v>
      </c>
      <c r="J1463" s="620" t="s">
        <v>2190</v>
      </c>
      <c r="K1463" s="620" t="s">
        <v>2191</v>
      </c>
      <c r="L1463" s="622">
        <v>36.329950475782852</v>
      </c>
      <c r="M1463" s="622">
        <v>13</v>
      </c>
      <c r="N1463" s="623">
        <v>472.28935618517704</v>
      </c>
    </row>
    <row r="1464" spans="1:14" ht="14.4" customHeight="1" x14ac:dyDescent="0.3">
      <c r="A1464" s="618" t="s">
        <v>563</v>
      </c>
      <c r="B1464" s="619" t="s">
        <v>565</v>
      </c>
      <c r="C1464" s="620" t="s">
        <v>587</v>
      </c>
      <c r="D1464" s="621" t="s">
        <v>588</v>
      </c>
      <c r="E1464" s="620" t="s">
        <v>566</v>
      </c>
      <c r="F1464" s="621" t="s">
        <v>567</v>
      </c>
      <c r="G1464" s="620" t="s">
        <v>2184</v>
      </c>
      <c r="H1464" s="620" t="s">
        <v>2306</v>
      </c>
      <c r="I1464" s="620" t="s">
        <v>2307</v>
      </c>
      <c r="J1464" s="620" t="s">
        <v>2308</v>
      </c>
      <c r="K1464" s="620" t="s">
        <v>2309</v>
      </c>
      <c r="L1464" s="622">
        <v>167.44665929062342</v>
      </c>
      <c r="M1464" s="622">
        <v>502</v>
      </c>
      <c r="N1464" s="623">
        <v>84058.222963892957</v>
      </c>
    </row>
    <row r="1465" spans="1:14" ht="14.4" customHeight="1" x14ac:dyDescent="0.3">
      <c r="A1465" s="618" t="s">
        <v>563</v>
      </c>
      <c r="B1465" s="619" t="s">
        <v>565</v>
      </c>
      <c r="C1465" s="620" t="s">
        <v>587</v>
      </c>
      <c r="D1465" s="621" t="s">
        <v>588</v>
      </c>
      <c r="E1465" s="620" t="s">
        <v>566</v>
      </c>
      <c r="F1465" s="621" t="s">
        <v>567</v>
      </c>
      <c r="G1465" s="620" t="s">
        <v>2184</v>
      </c>
      <c r="H1465" s="620" t="s">
        <v>2334</v>
      </c>
      <c r="I1465" s="620" t="s">
        <v>2335</v>
      </c>
      <c r="J1465" s="620" t="s">
        <v>2325</v>
      </c>
      <c r="K1465" s="620" t="s">
        <v>2336</v>
      </c>
      <c r="L1465" s="622">
        <v>73.155355391644378</v>
      </c>
      <c r="M1465" s="622">
        <v>55</v>
      </c>
      <c r="N1465" s="623">
        <v>4023.5445465404409</v>
      </c>
    </row>
    <row r="1466" spans="1:14" ht="14.4" customHeight="1" x14ac:dyDescent="0.3">
      <c r="A1466" s="618" t="s">
        <v>563</v>
      </c>
      <c r="B1466" s="619" t="s">
        <v>565</v>
      </c>
      <c r="C1466" s="620" t="s">
        <v>587</v>
      </c>
      <c r="D1466" s="621" t="s">
        <v>588</v>
      </c>
      <c r="E1466" s="620" t="s">
        <v>566</v>
      </c>
      <c r="F1466" s="621" t="s">
        <v>567</v>
      </c>
      <c r="G1466" s="620" t="s">
        <v>2184</v>
      </c>
      <c r="H1466" s="620" t="s">
        <v>3881</v>
      </c>
      <c r="I1466" s="620" t="s">
        <v>3882</v>
      </c>
      <c r="J1466" s="620" t="s">
        <v>2190</v>
      </c>
      <c r="K1466" s="620" t="s">
        <v>3883</v>
      </c>
      <c r="L1466" s="622">
        <v>131.05000000000001</v>
      </c>
      <c r="M1466" s="622">
        <v>3</v>
      </c>
      <c r="N1466" s="623">
        <v>393.15000000000003</v>
      </c>
    </row>
    <row r="1467" spans="1:14" ht="14.4" customHeight="1" x14ac:dyDescent="0.3">
      <c r="A1467" s="618" t="s">
        <v>563</v>
      </c>
      <c r="B1467" s="619" t="s">
        <v>565</v>
      </c>
      <c r="C1467" s="620" t="s">
        <v>587</v>
      </c>
      <c r="D1467" s="621" t="s">
        <v>588</v>
      </c>
      <c r="E1467" s="620" t="s">
        <v>566</v>
      </c>
      <c r="F1467" s="621" t="s">
        <v>567</v>
      </c>
      <c r="G1467" s="620" t="s">
        <v>2184</v>
      </c>
      <c r="H1467" s="620" t="s">
        <v>3884</v>
      </c>
      <c r="I1467" s="620" t="s">
        <v>3885</v>
      </c>
      <c r="J1467" s="620" t="s">
        <v>2190</v>
      </c>
      <c r="K1467" s="620" t="s">
        <v>3886</v>
      </c>
      <c r="L1467" s="622">
        <v>72.041538270034238</v>
      </c>
      <c r="M1467" s="622">
        <v>13</v>
      </c>
      <c r="N1467" s="623">
        <v>936.53999751044512</v>
      </c>
    </row>
    <row r="1468" spans="1:14" ht="14.4" customHeight="1" x14ac:dyDescent="0.3">
      <c r="A1468" s="618" t="s">
        <v>563</v>
      </c>
      <c r="B1468" s="619" t="s">
        <v>565</v>
      </c>
      <c r="C1468" s="620" t="s">
        <v>587</v>
      </c>
      <c r="D1468" s="621" t="s">
        <v>588</v>
      </c>
      <c r="E1468" s="620" t="s">
        <v>566</v>
      </c>
      <c r="F1468" s="621" t="s">
        <v>567</v>
      </c>
      <c r="G1468" s="620" t="s">
        <v>2184</v>
      </c>
      <c r="H1468" s="620" t="s">
        <v>2496</v>
      </c>
      <c r="I1468" s="620" t="s">
        <v>2497</v>
      </c>
      <c r="J1468" s="620" t="s">
        <v>710</v>
      </c>
      <c r="K1468" s="620" t="s">
        <v>2498</v>
      </c>
      <c r="L1468" s="622">
        <v>211.20147134217348</v>
      </c>
      <c r="M1468" s="622">
        <v>226.83668350000005</v>
      </c>
      <c r="N1468" s="623">
        <v>47908.241309578938</v>
      </c>
    </row>
    <row r="1469" spans="1:14" ht="14.4" customHeight="1" x14ac:dyDescent="0.3">
      <c r="A1469" s="618" t="s">
        <v>563</v>
      </c>
      <c r="B1469" s="619" t="s">
        <v>565</v>
      </c>
      <c r="C1469" s="620" t="s">
        <v>587</v>
      </c>
      <c r="D1469" s="621" t="s">
        <v>588</v>
      </c>
      <c r="E1469" s="620" t="s">
        <v>566</v>
      </c>
      <c r="F1469" s="621" t="s">
        <v>567</v>
      </c>
      <c r="G1469" s="620" t="s">
        <v>2184</v>
      </c>
      <c r="H1469" s="620" t="s">
        <v>2506</v>
      </c>
      <c r="I1469" s="620" t="s">
        <v>2507</v>
      </c>
      <c r="J1469" s="620" t="s">
        <v>2504</v>
      </c>
      <c r="K1469" s="620" t="s">
        <v>2508</v>
      </c>
      <c r="L1469" s="622">
        <v>389.21749999999997</v>
      </c>
      <c r="M1469" s="622">
        <v>6.0283959999999999</v>
      </c>
      <c r="N1469" s="623">
        <v>2346.3572201299999</v>
      </c>
    </row>
    <row r="1470" spans="1:14" ht="14.4" customHeight="1" x14ac:dyDescent="0.3">
      <c r="A1470" s="618" t="s">
        <v>563</v>
      </c>
      <c r="B1470" s="619" t="s">
        <v>565</v>
      </c>
      <c r="C1470" s="620" t="s">
        <v>587</v>
      </c>
      <c r="D1470" s="621" t="s">
        <v>588</v>
      </c>
      <c r="E1470" s="620" t="s">
        <v>566</v>
      </c>
      <c r="F1470" s="621" t="s">
        <v>567</v>
      </c>
      <c r="G1470" s="620" t="s">
        <v>2184</v>
      </c>
      <c r="H1470" s="620" t="s">
        <v>2509</v>
      </c>
      <c r="I1470" s="620" t="s">
        <v>2510</v>
      </c>
      <c r="J1470" s="620" t="s">
        <v>2511</v>
      </c>
      <c r="K1470" s="620" t="s">
        <v>2512</v>
      </c>
      <c r="L1470" s="622">
        <v>6028.477374826718</v>
      </c>
      <c r="M1470" s="622">
        <v>488</v>
      </c>
      <c r="N1470" s="623">
        <v>2941896.9589154385</v>
      </c>
    </row>
    <row r="1471" spans="1:14" ht="14.4" customHeight="1" x14ac:dyDescent="0.3">
      <c r="A1471" s="618" t="s">
        <v>563</v>
      </c>
      <c r="B1471" s="619" t="s">
        <v>565</v>
      </c>
      <c r="C1471" s="620" t="s">
        <v>587</v>
      </c>
      <c r="D1471" s="621" t="s">
        <v>588</v>
      </c>
      <c r="E1471" s="620" t="s">
        <v>566</v>
      </c>
      <c r="F1471" s="621" t="s">
        <v>567</v>
      </c>
      <c r="G1471" s="620" t="s">
        <v>2184</v>
      </c>
      <c r="H1471" s="620" t="s">
        <v>3625</v>
      </c>
      <c r="I1471" s="620" t="s">
        <v>3626</v>
      </c>
      <c r="J1471" s="620" t="s">
        <v>710</v>
      </c>
      <c r="K1471" s="620" t="s">
        <v>2498</v>
      </c>
      <c r="L1471" s="622">
        <v>211.4299606389059</v>
      </c>
      <c r="M1471" s="622">
        <v>76.190999999999988</v>
      </c>
      <c r="N1471" s="623">
        <v>16109.060131038876</v>
      </c>
    </row>
    <row r="1472" spans="1:14" ht="14.4" customHeight="1" x14ac:dyDescent="0.3">
      <c r="A1472" s="618" t="s">
        <v>563</v>
      </c>
      <c r="B1472" s="619" t="s">
        <v>565</v>
      </c>
      <c r="C1472" s="620" t="s">
        <v>587</v>
      </c>
      <c r="D1472" s="621" t="s">
        <v>588</v>
      </c>
      <c r="E1472" s="620" t="s">
        <v>566</v>
      </c>
      <c r="F1472" s="621" t="s">
        <v>567</v>
      </c>
      <c r="G1472" s="620" t="s">
        <v>2184</v>
      </c>
      <c r="H1472" s="620" t="s">
        <v>2513</v>
      </c>
      <c r="I1472" s="620" t="s">
        <v>2514</v>
      </c>
      <c r="J1472" s="620" t="s">
        <v>710</v>
      </c>
      <c r="K1472" s="620" t="s">
        <v>711</v>
      </c>
      <c r="L1472" s="622">
        <v>1107.5999558756064</v>
      </c>
      <c r="M1472" s="622">
        <v>80.293000000000006</v>
      </c>
      <c r="N1472" s="623">
        <v>88932.523257120061</v>
      </c>
    </row>
    <row r="1473" spans="1:14" ht="14.4" customHeight="1" x14ac:dyDescent="0.3">
      <c r="A1473" s="618" t="s">
        <v>563</v>
      </c>
      <c r="B1473" s="619" t="s">
        <v>565</v>
      </c>
      <c r="C1473" s="620" t="s">
        <v>587</v>
      </c>
      <c r="D1473" s="621" t="s">
        <v>588</v>
      </c>
      <c r="E1473" s="620" t="s">
        <v>566</v>
      </c>
      <c r="F1473" s="621" t="s">
        <v>567</v>
      </c>
      <c r="G1473" s="620" t="s">
        <v>2184</v>
      </c>
      <c r="H1473" s="620" t="s">
        <v>2515</v>
      </c>
      <c r="I1473" s="620" t="s">
        <v>2515</v>
      </c>
      <c r="J1473" s="620" t="s">
        <v>2516</v>
      </c>
      <c r="K1473" s="620" t="s">
        <v>2517</v>
      </c>
      <c r="L1473" s="622">
        <v>7061.9880371892095</v>
      </c>
      <c r="M1473" s="622">
        <v>42</v>
      </c>
      <c r="N1473" s="623">
        <v>296603.4975619468</v>
      </c>
    </row>
    <row r="1474" spans="1:14" ht="14.4" customHeight="1" x14ac:dyDescent="0.3">
      <c r="A1474" s="618" t="s">
        <v>563</v>
      </c>
      <c r="B1474" s="619" t="s">
        <v>565</v>
      </c>
      <c r="C1474" s="620" t="s">
        <v>587</v>
      </c>
      <c r="D1474" s="621" t="s">
        <v>588</v>
      </c>
      <c r="E1474" s="620" t="s">
        <v>566</v>
      </c>
      <c r="F1474" s="621" t="s">
        <v>567</v>
      </c>
      <c r="G1474" s="620" t="s">
        <v>2184</v>
      </c>
      <c r="H1474" s="620" t="s">
        <v>2518</v>
      </c>
      <c r="I1474" s="620" t="s">
        <v>2518</v>
      </c>
      <c r="J1474" s="620" t="s">
        <v>2519</v>
      </c>
      <c r="K1474" s="620" t="s">
        <v>2520</v>
      </c>
      <c r="L1474" s="622">
        <v>620.38914635837898</v>
      </c>
      <c r="M1474" s="622">
        <v>12.293267300000002</v>
      </c>
      <c r="N1474" s="623">
        <v>7626.6096062023762</v>
      </c>
    </row>
    <row r="1475" spans="1:14" ht="14.4" customHeight="1" x14ac:dyDescent="0.3">
      <c r="A1475" s="618" t="s">
        <v>563</v>
      </c>
      <c r="B1475" s="619" t="s">
        <v>565</v>
      </c>
      <c r="C1475" s="620" t="s">
        <v>587</v>
      </c>
      <c r="D1475" s="621" t="s">
        <v>588</v>
      </c>
      <c r="E1475" s="620" t="s">
        <v>566</v>
      </c>
      <c r="F1475" s="621" t="s">
        <v>567</v>
      </c>
      <c r="G1475" s="620" t="s">
        <v>2184</v>
      </c>
      <c r="H1475" s="620" t="s">
        <v>3647</v>
      </c>
      <c r="I1475" s="620" t="s">
        <v>3648</v>
      </c>
      <c r="J1475" s="620" t="s">
        <v>3649</v>
      </c>
      <c r="K1475" s="620" t="s">
        <v>3650</v>
      </c>
      <c r="L1475" s="622">
        <v>265.3148306404475</v>
      </c>
      <c r="M1475" s="622">
        <v>26.637526199999989</v>
      </c>
      <c r="N1475" s="623">
        <v>7067.3307524334805</v>
      </c>
    </row>
    <row r="1476" spans="1:14" ht="14.4" customHeight="1" x14ac:dyDescent="0.3">
      <c r="A1476" s="618" t="s">
        <v>563</v>
      </c>
      <c r="B1476" s="619" t="s">
        <v>565</v>
      </c>
      <c r="C1476" s="620" t="s">
        <v>587</v>
      </c>
      <c r="D1476" s="621" t="s">
        <v>588</v>
      </c>
      <c r="E1476" s="620" t="s">
        <v>566</v>
      </c>
      <c r="F1476" s="621" t="s">
        <v>567</v>
      </c>
      <c r="G1476" s="620" t="s">
        <v>2184</v>
      </c>
      <c r="H1476" s="620" t="s">
        <v>3651</v>
      </c>
      <c r="I1476" s="620" t="s">
        <v>3652</v>
      </c>
      <c r="J1476" s="620" t="s">
        <v>3649</v>
      </c>
      <c r="K1476" s="620" t="s">
        <v>3653</v>
      </c>
      <c r="L1476" s="622">
        <v>1283.0558956021387</v>
      </c>
      <c r="M1476" s="622">
        <v>40.761000000000003</v>
      </c>
      <c r="N1476" s="623">
        <v>52298.64136063878</v>
      </c>
    </row>
    <row r="1477" spans="1:14" ht="14.4" customHeight="1" x14ac:dyDescent="0.3">
      <c r="A1477" s="618" t="s">
        <v>563</v>
      </c>
      <c r="B1477" s="619" t="s">
        <v>565</v>
      </c>
      <c r="C1477" s="620" t="s">
        <v>587</v>
      </c>
      <c r="D1477" s="621" t="s">
        <v>588</v>
      </c>
      <c r="E1477" s="620" t="s">
        <v>566</v>
      </c>
      <c r="F1477" s="621" t="s">
        <v>567</v>
      </c>
      <c r="G1477" s="620" t="s">
        <v>2184</v>
      </c>
      <c r="H1477" s="620" t="s">
        <v>2532</v>
      </c>
      <c r="I1477" s="620" t="s">
        <v>2532</v>
      </c>
      <c r="J1477" s="620" t="s">
        <v>2533</v>
      </c>
      <c r="K1477" s="620" t="s">
        <v>755</v>
      </c>
      <c r="L1477" s="622">
        <v>77.263239821815503</v>
      </c>
      <c r="M1477" s="622">
        <v>54.287755099999998</v>
      </c>
      <c r="N1477" s="623">
        <v>4194.4478416792872</v>
      </c>
    </row>
    <row r="1478" spans="1:14" ht="14.4" customHeight="1" x14ac:dyDescent="0.3">
      <c r="A1478" s="618" t="s">
        <v>563</v>
      </c>
      <c r="B1478" s="619" t="s">
        <v>565</v>
      </c>
      <c r="C1478" s="620" t="s">
        <v>587</v>
      </c>
      <c r="D1478" s="621" t="s">
        <v>588</v>
      </c>
      <c r="E1478" s="620" t="s">
        <v>566</v>
      </c>
      <c r="F1478" s="621" t="s">
        <v>567</v>
      </c>
      <c r="G1478" s="620" t="s">
        <v>2184</v>
      </c>
      <c r="H1478" s="620" t="s">
        <v>2534</v>
      </c>
      <c r="I1478" s="620" t="s">
        <v>2534</v>
      </c>
      <c r="J1478" s="620" t="s">
        <v>2533</v>
      </c>
      <c r="K1478" s="620" t="s">
        <v>731</v>
      </c>
      <c r="L1478" s="622">
        <v>173.07712733776182</v>
      </c>
      <c r="M1478" s="622">
        <v>582.20115810000027</v>
      </c>
      <c r="N1478" s="623">
        <v>100765.70397666615</v>
      </c>
    </row>
    <row r="1479" spans="1:14" ht="14.4" customHeight="1" x14ac:dyDescent="0.3">
      <c r="A1479" s="618" t="s">
        <v>563</v>
      </c>
      <c r="B1479" s="619" t="s">
        <v>565</v>
      </c>
      <c r="C1479" s="620" t="s">
        <v>587</v>
      </c>
      <c r="D1479" s="621" t="s">
        <v>588</v>
      </c>
      <c r="E1479" s="620" t="s">
        <v>566</v>
      </c>
      <c r="F1479" s="621" t="s">
        <v>567</v>
      </c>
      <c r="G1479" s="620" t="s">
        <v>2184</v>
      </c>
      <c r="H1479" s="620" t="s">
        <v>2539</v>
      </c>
      <c r="I1479" s="620" t="s">
        <v>2540</v>
      </c>
      <c r="J1479" s="620" t="s">
        <v>2541</v>
      </c>
      <c r="K1479" s="620" t="s">
        <v>2542</v>
      </c>
      <c r="L1479" s="622">
        <v>945.08922685844118</v>
      </c>
      <c r="M1479" s="622">
        <v>320.92965700000002</v>
      </c>
      <c r="N1479" s="623">
        <v>303307.16141007474</v>
      </c>
    </row>
    <row r="1480" spans="1:14" ht="14.4" customHeight="1" x14ac:dyDescent="0.3">
      <c r="A1480" s="618" t="s">
        <v>563</v>
      </c>
      <c r="B1480" s="619" t="s">
        <v>565</v>
      </c>
      <c r="C1480" s="620" t="s">
        <v>587</v>
      </c>
      <c r="D1480" s="621" t="s">
        <v>588</v>
      </c>
      <c r="E1480" s="620" t="s">
        <v>566</v>
      </c>
      <c r="F1480" s="621" t="s">
        <v>567</v>
      </c>
      <c r="G1480" s="620" t="s">
        <v>2184</v>
      </c>
      <c r="H1480" s="620" t="s">
        <v>2547</v>
      </c>
      <c r="I1480" s="620" t="s">
        <v>2548</v>
      </c>
      <c r="J1480" s="620" t="s">
        <v>2549</v>
      </c>
      <c r="K1480" s="620" t="s">
        <v>2550</v>
      </c>
      <c r="L1480" s="622">
        <v>353.68046282959966</v>
      </c>
      <c r="M1480" s="622">
        <v>217.16877339999996</v>
      </c>
      <c r="N1480" s="623">
        <v>76808.352288248439</v>
      </c>
    </row>
    <row r="1481" spans="1:14" ht="14.4" customHeight="1" x14ac:dyDescent="0.3">
      <c r="A1481" s="618" t="s">
        <v>563</v>
      </c>
      <c r="B1481" s="619" t="s">
        <v>565</v>
      </c>
      <c r="C1481" s="620" t="s">
        <v>587</v>
      </c>
      <c r="D1481" s="621" t="s">
        <v>588</v>
      </c>
      <c r="E1481" s="620" t="s">
        <v>566</v>
      </c>
      <c r="F1481" s="621" t="s">
        <v>567</v>
      </c>
      <c r="G1481" s="620" t="s">
        <v>2184</v>
      </c>
      <c r="H1481" s="620" t="s">
        <v>2551</v>
      </c>
      <c r="I1481" s="620" t="s">
        <v>2551</v>
      </c>
      <c r="J1481" s="620" t="s">
        <v>2552</v>
      </c>
      <c r="K1481" s="620" t="s">
        <v>2553</v>
      </c>
      <c r="L1481" s="622">
        <v>690.26071424312715</v>
      </c>
      <c r="M1481" s="622">
        <v>15.921383399999979</v>
      </c>
      <c r="N1481" s="623">
        <v>10989.905477422653</v>
      </c>
    </row>
    <row r="1482" spans="1:14" ht="14.4" customHeight="1" x14ac:dyDescent="0.3">
      <c r="A1482" s="618" t="s">
        <v>563</v>
      </c>
      <c r="B1482" s="619" t="s">
        <v>565</v>
      </c>
      <c r="C1482" s="620" t="s">
        <v>587</v>
      </c>
      <c r="D1482" s="621" t="s">
        <v>588</v>
      </c>
      <c r="E1482" s="620" t="s">
        <v>566</v>
      </c>
      <c r="F1482" s="621" t="s">
        <v>567</v>
      </c>
      <c r="G1482" s="620" t="s">
        <v>2184</v>
      </c>
      <c r="H1482" s="620" t="s">
        <v>2554</v>
      </c>
      <c r="I1482" s="620" t="s">
        <v>2554</v>
      </c>
      <c r="J1482" s="620" t="s">
        <v>2555</v>
      </c>
      <c r="K1482" s="620" t="s">
        <v>2556</v>
      </c>
      <c r="L1482" s="622">
        <v>297.55393395146825</v>
      </c>
      <c r="M1482" s="622">
        <v>74.271884999999983</v>
      </c>
      <c r="N1482" s="623">
        <v>22099.891563741039</v>
      </c>
    </row>
    <row r="1483" spans="1:14" ht="14.4" customHeight="1" x14ac:dyDescent="0.3">
      <c r="A1483" s="618" t="s">
        <v>563</v>
      </c>
      <c r="B1483" s="619" t="s">
        <v>565</v>
      </c>
      <c r="C1483" s="620" t="s">
        <v>587</v>
      </c>
      <c r="D1483" s="621" t="s">
        <v>588</v>
      </c>
      <c r="E1483" s="620" t="s">
        <v>566</v>
      </c>
      <c r="F1483" s="621" t="s">
        <v>567</v>
      </c>
      <c r="G1483" s="620" t="s">
        <v>2184</v>
      </c>
      <c r="H1483" s="620" t="s">
        <v>2557</v>
      </c>
      <c r="I1483" s="620" t="s">
        <v>2557</v>
      </c>
      <c r="J1483" s="620" t="s">
        <v>2558</v>
      </c>
      <c r="K1483" s="620" t="s">
        <v>2559</v>
      </c>
      <c r="L1483" s="622">
        <v>180.84329231404388</v>
      </c>
      <c r="M1483" s="622">
        <v>466.94566759999975</v>
      </c>
      <c r="N1483" s="623">
        <v>84443.991860563125</v>
      </c>
    </row>
    <row r="1484" spans="1:14" ht="14.4" customHeight="1" x14ac:dyDescent="0.3">
      <c r="A1484" s="618" t="s">
        <v>563</v>
      </c>
      <c r="B1484" s="619" t="s">
        <v>565</v>
      </c>
      <c r="C1484" s="620" t="s">
        <v>587</v>
      </c>
      <c r="D1484" s="621" t="s">
        <v>588</v>
      </c>
      <c r="E1484" s="620" t="s">
        <v>566</v>
      </c>
      <c r="F1484" s="621" t="s">
        <v>567</v>
      </c>
      <c r="G1484" s="620" t="s">
        <v>2184</v>
      </c>
      <c r="H1484" s="620" t="s">
        <v>2560</v>
      </c>
      <c r="I1484" s="620" t="s">
        <v>2560</v>
      </c>
      <c r="J1484" s="620" t="s">
        <v>2561</v>
      </c>
      <c r="K1484" s="620" t="s">
        <v>2562</v>
      </c>
      <c r="L1484" s="622">
        <v>1273.0101604954339</v>
      </c>
      <c r="M1484" s="622">
        <v>84.016261600000036</v>
      </c>
      <c r="N1484" s="623">
        <v>106953.5546636424</v>
      </c>
    </row>
    <row r="1485" spans="1:14" ht="14.4" customHeight="1" x14ac:dyDescent="0.3">
      <c r="A1485" s="618" t="s">
        <v>563</v>
      </c>
      <c r="B1485" s="619" t="s">
        <v>565</v>
      </c>
      <c r="C1485" s="620" t="s">
        <v>587</v>
      </c>
      <c r="D1485" s="621" t="s">
        <v>588</v>
      </c>
      <c r="E1485" s="620" t="s">
        <v>566</v>
      </c>
      <c r="F1485" s="621" t="s">
        <v>567</v>
      </c>
      <c r="G1485" s="620" t="s">
        <v>2184</v>
      </c>
      <c r="H1485" s="620" t="s">
        <v>3654</v>
      </c>
      <c r="I1485" s="620" t="s">
        <v>3654</v>
      </c>
      <c r="J1485" s="620" t="s">
        <v>3655</v>
      </c>
      <c r="K1485" s="620" t="s">
        <v>3656</v>
      </c>
      <c r="L1485" s="622">
        <v>2107.1484961723031</v>
      </c>
      <c r="M1485" s="622">
        <v>14</v>
      </c>
      <c r="N1485" s="623">
        <v>29500.078946412243</v>
      </c>
    </row>
    <row r="1486" spans="1:14" ht="14.4" customHeight="1" x14ac:dyDescent="0.3">
      <c r="A1486" s="618" t="s">
        <v>563</v>
      </c>
      <c r="B1486" s="619" t="s">
        <v>565</v>
      </c>
      <c r="C1486" s="620" t="s">
        <v>587</v>
      </c>
      <c r="D1486" s="621" t="s">
        <v>588</v>
      </c>
      <c r="E1486" s="620" t="s">
        <v>566</v>
      </c>
      <c r="F1486" s="621" t="s">
        <v>567</v>
      </c>
      <c r="G1486" s="620" t="s">
        <v>2184</v>
      </c>
      <c r="H1486" s="620" t="s">
        <v>2563</v>
      </c>
      <c r="I1486" s="620" t="s">
        <v>2563</v>
      </c>
      <c r="J1486" s="620" t="s">
        <v>2564</v>
      </c>
      <c r="K1486" s="620" t="s">
        <v>2565</v>
      </c>
      <c r="L1486" s="622">
        <v>8415.3205035651372</v>
      </c>
      <c r="M1486" s="622">
        <v>58</v>
      </c>
      <c r="N1486" s="623">
        <v>488088.58920677798</v>
      </c>
    </row>
    <row r="1487" spans="1:14" ht="14.4" customHeight="1" x14ac:dyDescent="0.3">
      <c r="A1487" s="618" t="s">
        <v>563</v>
      </c>
      <c r="B1487" s="619" t="s">
        <v>565</v>
      </c>
      <c r="C1487" s="620" t="s">
        <v>587</v>
      </c>
      <c r="D1487" s="621" t="s">
        <v>588</v>
      </c>
      <c r="E1487" s="620" t="s">
        <v>566</v>
      </c>
      <c r="F1487" s="621" t="s">
        <v>567</v>
      </c>
      <c r="G1487" s="620" t="s">
        <v>2184</v>
      </c>
      <c r="H1487" s="620" t="s">
        <v>2566</v>
      </c>
      <c r="I1487" s="620" t="s">
        <v>2566</v>
      </c>
      <c r="J1487" s="620" t="s">
        <v>2567</v>
      </c>
      <c r="K1487" s="620" t="s">
        <v>2568</v>
      </c>
      <c r="L1487" s="622">
        <v>1352.4296945158335</v>
      </c>
      <c r="M1487" s="622">
        <v>492.66805330000022</v>
      </c>
      <c r="N1487" s="623">
        <v>666298.90482222964</v>
      </c>
    </row>
    <row r="1488" spans="1:14" ht="14.4" customHeight="1" x14ac:dyDescent="0.3">
      <c r="A1488" s="618" t="s">
        <v>563</v>
      </c>
      <c r="B1488" s="619" t="s">
        <v>565</v>
      </c>
      <c r="C1488" s="620" t="s">
        <v>587</v>
      </c>
      <c r="D1488" s="621" t="s">
        <v>588</v>
      </c>
      <c r="E1488" s="620" t="s">
        <v>566</v>
      </c>
      <c r="F1488" s="621" t="s">
        <v>567</v>
      </c>
      <c r="G1488" s="620" t="s">
        <v>2184</v>
      </c>
      <c r="H1488" s="620" t="s">
        <v>2569</v>
      </c>
      <c r="I1488" s="620" t="s">
        <v>2569</v>
      </c>
      <c r="J1488" s="620" t="s">
        <v>2567</v>
      </c>
      <c r="K1488" s="620" t="s">
        <v>2570</v>
      </c>
      <c r="L1488" s="622">
        <v>4508.4116441723336</v>
      </c>
      <c r="M1488" s="622">
        <v>797.09455019999928</v>
      </c>
      <c r="N1488" s="623">
        <v>3593630.3516279855</v>
      </c>
    </row>
    <row r="1489" spans="1:14" ht="14.4" customHeight="1" x14ac:dyDescent="0.3">
      <c r="A1489" s="618" t="s">
        <v>563</v>
      </c>
      <c r="B1489" s="619" t="s">
        <v>565</v>
      </c>
      <c r="C1489" s="620" t="s">
        <v>587</v>
      </c>
      <c r="D1489" s="621" t="s">
        <v>588</v>
      </c>
      <c r="E1489" s="620" t="s">
        <v>566</v>
      </c>
      <c r="F1489" s="621" t="s">
        <v>567</v>
      </c>
      <c r="G1489" s="620" t="s">
        <v>2184</v>
      </c>
      <c r="H1489" s="620" t="s">
        <v>2571</v>
      </c>
      <c r="I1489" s="620" t="s">
        <v>2571</v>
      </c>
      <c r="J1489" s="620" t="s">
        <v>2567</v>
      </c>
      <c r="K1489" s="620" t="s">
        <v>2572</v>
      </c>
      <c r="L1489" s="622">
        <v>13554.606944272966</v>
      </c>
      <c r="M1489" s="622">
        <v>558.98187999999891</v>
      </c>
      <c r="N1489" s="623">
        <v>7576779.672370743</v>
      </c>
    </row>
    <row r="1490" spans="1:14" ht="14.4" customHeight="1" x14ac:dyDescent="0.3">
      <c r="A1490" s="618" t="s">
        <v>563</v>
      </c>
      <c r="B1490" s="619" t="s">
        <v>565</v>
      </c>
      <c r="C1490" s="620" t="s">
        <v>587</v>
      </c>
      <c r="D1490" s="621" t="s">
        <v>588</v>
      </c>
      <c r="E1490" s="620" t="s">
        <v>566</v>
      </c>
      <c r="F1490" s="621" t="s">
        <v>567</v>
      </c>
      <c r="G1490" s="620" t="s">
        <v>2184</v>
      </c>
      <c r="H1490" s="620" t="s">
        <v>2573</v>
      </c>
      <c r="I1490" s="620" t="s">
        <v>2574</v>
      </c>
      <c r="J1490" s="620" t="s">
        <v>2549</v>
      </c>
      <c r="K1490" s="620" t="s">
        <v>2575</v>
      </c>
      <c r="L1490" s="622">
        <v>1746.292446415478</v>
      </c>
      <c r="M1490" s="622">
        <v>131.56012850000002</v>
      </c>
      <c r="N1490" s="623">
        <v>229742.45864899969</v>
      </c>
    </row>
    <row r="1491" spans="1:14" ht="14.4" customHeight="1" x14ac:dyDescent="0.3">
      <c r="A1491" s="618" t="s">
        <v>563</v>
      </c>
      <c r="B1491" s="619" t="s">
        <v>565</v>
      </c>
      <c r="C1491" s="620" t="s">
        <v>587</v>
      </c>
      <c r="D1491" s="621" t="s">
        <v>588</v>
      </c>
      <c r="E1491" s="620" t="s">
        <v>566</v>
      </c>
      <c r="F1491" s="621" t="s">
        <v>567</v>
      </c>
      <c r="G1491" s="620" t="s">
        <v>2184</v>
      </c>
      <c r="H1491" s="620" t="s">
        <v>2576</v>
      </c>
      <c r="I1491" s="620" t="s">
        <v>2577</v>
      </c>
      <c r="J1491" s="620" t="s">
        <v>2578</v>
      </c>
      <c r="K1491" s="620" t="s">
        <v>2579</v>
      </c>
      <c r="L1491" s="622">
        <v>531.26158555606435</v>
      </c>
      <c r="M1491" s="622">
        <v>375.03914900000007</v>
      </c>
      <c r="N1491" s="623">
        <v>199243.89294333709</v>
      </c>
    </row>
    <row r="1492" spans="1:14" ht="14.4" customHeight="1" x14ac:dyDescent="0.3">
      <c r="A1492" s="618" t="s">
        <v>563</v>
      </c>
      <c r="B1492" s="619" t="s">
        <v>565</v>
      </c>
      <c r="C1492" s="620" t="s">
        <v>587</v>
      </c>
      <c r="D1492" s="621" t="s">
        <v>588</v>
      </c>
      <c r="E1492" s="620" t="s">
        <v>566</v>
      </c>
      <c r="F1492" s="621" t="s">
        <v>567</v>
      </c>
      <c r="G1492" s="620" t="s">
        <v>2184</v>
      </c>
      <c r="H1492" s="620" t="s">
        <v>2582</v>
      </c>
      <c r="I1492" s="620" t="s">
        <v>2582</v>
      </c>
      <c r="J1492" s="620" t="s">
        <v>2583</v>
      </c>
      <c r="K1492" s="620" t="s">
        <v>2584</v>
      </c>
      <c r="L1492" s="622">
        <v>425.44859481311499</v>
      </c>
      <c r="M1492" s="622">
        <v>501.72915350000005</v>
      </c>
      <c r="N1492" s="623">
        <v>213459.96333334869</v>
      </c>
    </row>
    <row r="1493" spans="1:14" ht="14.4" customHeight="1" x14ac:dyDescent="0.3">
      <c r="A1493" s="618" t="s">
        <v>563</v>
      </c>
      <c r="B1493" s="619" t="s">
        <v>565</v>
      </c>
      <c r="C1493" s="620" t="s">
        <v>587</v>
      </c>
      <c r="D1493" s="621" t="s">
        <v>588</v>
      </c>
      <c r="E1493" s="620" t="s">
        <v>566</v>
      </c>
      <c r="F1493" s="621" t="s">
        <v>567</v>
      </c>
      <c r="G1493" s="620" t="s">
        <v>2184</v>
      </c>
      <c r="H1493" s="620" t="s">
        <v>2585</v>
      </c>
      <c r="I1493" s="620" t="s">
        <v>2585</v>
      </c>
      <c r="J1493" s="620" t="s">
        <v>2586</v>
      </c>
      <c r="K1493" s="620" t="s">
        <v>2587</v>
      </c>
      <c r="L1493" s="622">
        <v>2126.3474152467261</v>
      </c>
      <c r="M1493" s="622">
        <v>254.99973590000005</v>
      </c>
      <c r="N1493" s="623">
        <v>542218.02931956283</v>
      </c>
    </row>
    <row r="1494" spans="1:14" ht="14.4" customHeight="1" x14ac:dyDescent="0.3">
      <c r="A1494" s="618" t="s">
        <v>563</v>
      </c>
      <c r="B1494" s="619" t="s">
        <v>565</v>
      </c>
      <c r="C1494" s="620" t="s">
        <v>587</v>
      </c>
      <c r="D1494" s="621" t="s">
        <v>588</v>
      </c>
      <c r="E1494" s="620" t="s">
        <v>566</v>
      </c>
      <c r="F1494" s="621" t="s">
        <v>567</v>
      </c>
      <c r="G1494" s="620" t="s">
        <v>2184</v>
      </c>
      <c r="H1494" s="620" t="s">
        <v>2588</v>
      </c>
      <c r="I1494" s="620" t="s">
        <v>2589</v>
      </c>
      <c r="J1494" s="620" t="s">
        <v>2549</v>
      </c>
      <c r="K1494" s="620" t="s">
        <v>2590</v>
      </c>
      <c r="L1494" s="622">
        <v>4024.519508771265</v>
      </c>
      <c r="M1494" s="622">
        <v>109.24299999999998</v>
      </c>
      <c r="N1494" s="623">
        <v>439650.58469669922</v>
      </c>
    </row>
    <row r="1495" spans="1:14" ht="14.4" customHeight="1" x14ac:dyDescent="0.3">
      <c r="A1495" s="618" t="s">
        <v>563</v>
      </c>
      <c r="B1495" s="619" t="s">
        <v>565</v>
      </c>
      <c r="C1495" s="620" t="s">
        <v>587</v>
      </c>
      <c r="D1495" s="621" t="s">
        <v>588</v>
      </c>
      <c r="E1495" s="620" t="s">
        <v>566</v>
      </c>
      <c r="F1495" s="621" t="s">
        <v>567</v>
      </c>
      <c r="G1495" s="620" t="s">
        <v>2184</v>
      </c>
      <c r="H1495" s="620" t="s">
        <v>2606</v>
      </c>
      <c r="I1495" s="620" t="s">
        <v>2606</v>
      </c>
      <c r="J1495" s="620" t="s">
        <v>806</v>
      </c>
      <c r="K1495" s="620" t="s">
        <v>2607</v>
      </c>
      <c r="L1495" s="622">
        <v>2792.8308278813638</v>
      </c>
      <c r="M1495" s="622">
        <v>416.30789569999973</v>
      </c>
      <c r="N1495" s="623">
        <v>1162677.5250013787</v>
      </c>
    </row>
    <row r="1496" spans="1:14" ht="14.4" customHeight="1" x14ac:dyDescent="0.3">
      <c r="A1496" s="618" t="s">
        <v>563</v>
      </c>
      <c r="B1496" s="619" t="s">
        <v>565</v>
      </c>
      <c r="C1496" s="620" t="s">
        <v>587</v>
      </c>
      <c r="D1496" s="621" t="s">
        <v>588</v>
      </c>
      <c r="E1496" s="620" t="s">
        <v>566</v>
      </c>
      <c r="F1496" s="621" t="s">
        <v>567</v>
      </c>
      <c r="G1496" s="620" t="s">
        <v>2184</v>
      </c>
      <c r="H1496" s="620" t="s">
        <v>2612</v>
      </c>
      <c r="I1496" s="620" t="s">
        <v>2612</v>
      </c>
      <c r="J1496" s="620" t="s">
        <v>2613</v>
      </c>
      <c r="K1496" s="620" t="s">
        <v>2614</v>
      </c>
      <c r="L1496" s="622">
        <v>2501.7137317710053</v>
      </c>
      <c r="M1496" s="622">
        <v>22.463026100000011</v>
      </c>
      <c r="N1496" s="623">
        <v>56196.060851500515</v>
      </c>
    </row>
    <row r="1497" spans="1:14" ht="14.4" customHeight="1" x14ac:dyDescent="0.3">
      <c r="A1497" s="618" t="s">
        <v>563</v>
      </c>
      <c r="B1497" s="619" t="s">
        <v>565</v>
      </c>
      <c r="C1497" s="620" t="s">
        <v>587</v>
      </c>
      <c r="D1497" s="621" t="s">
        <v>588</v>
      </c>
      <c r="E1497" s="620" t="s">
        <v>566</v>
      </c>
      <c r="F1497" s="621" t="s">
        <v>567</v>
      </c>
      <c r="G1497" s="620" t="s">
        <v>2184</v>
      </c>
      <c r="H1497" s="620" t="s">
        <v>2615</v>
      </c>
      <c r="I1497" s="620" t="s">
        <v>2615</v>
      </c>
      <c r="J1497" s="620" t="s">
        <v>2616</v>
      </c>
      <c r="K1497" s="620" t="s">
        <v>2617</v>
      </c>
      <c r="L1497" s="622">
        <v>49.310055772765942</v>
      </c>
      <c r="M1497" s="622">
        <v>215.60362469999993</v>
      </c>
      <c r="N1497" s="623">
        <v>10631.426758767493</v>
      </c>
    </row>
    <row r="1498" spans="1:14" ht="14.4" customHeight="1" x14ac:dyDescent="0.3">
      <c r="A1498" s="618" t="s">
        <v>563</v>
      </c>
      <c r="B1498" s="619" t="s">
        <v>565</v>
      </c>
      <c r="C1498" s="620" t="s">
        <v>587</v>
      </c>
      <c r="D1498" s="621" t="s">
        <v>588</v>
      </c>
      <c r="E1498" s="620" t="s">
        <v>566</v>
      </c>
      <c r="F1498" s="621" t="s">
        <v>567</v>
      </c>
      <c r="G1498" s="620" t="s">
        <v>2184</v>
      </c>
      <c r="H1498" s="620" t="s">
        <v>2618</v>
      </c>
      <c r="I1498" s="620" t="s">
        <v>2618</v>
      </c>
      <c r="J1498" s="620" t="s">
        <v>2616</v>
      </c>
      <c r="K1498" s="620" t="s">
        <v>2619</v>
      </c>
      <c r="L1498" s="622">
        <v>84.939990885518256</v>
      </c>
      <c r="M1498" s="622">
        <v>229.37919489999999</v>
      </c>
      <c r="N1498" s="623">
        <v>19483.466724133516</v>
      </c>
    </row>
    <row r="1499" spans="1:14" ht="14.4" customHeight="1" x14ac:dyDescent="0.3">
      <c r="A1499" s="618" t="s">
        <v>563</v>
      </c>
      <c r="B1499" s="619" t="s">
        <v>565</v>
      </c>
      <c r="C1499" s="620" t="s">
        <v>587</v>
      </c>
      <c r="D1499" s="621" t="s">
        <v>588</v>
      </c>
      <c r="E1499" s="620" t="s">
        <v>566</v>
      </c>
      <c r="F1499" s="621" t="s">
        <v>567</v>
      </c>
      <c r="G1499" s="620" t="s">
        <v>2184</v>
      </c>
      <c r="H1499" s="620" t="s">
        <v>2620</v>
      </c>
      <c r="I1499" s="620" t="s">
        <v>2620</v>
      </c>
      <c r="J1499" s="620" t="s">
        <v>2616</v>
      </c>
      <c r="K1499" s="620" t="s">
        <v>2621</v>
      </c>
      <c r="L1499" s="622">
        <v>438.86730500076357</v>
      </c>
      <c r="M1499" s="622">
        <v>344.36658980000016</v>
      </c>
      <c r="N1499" s="623">
        <v>151131.2371978295</v>
      </c>
    </row>
    <row r="1500" spans="1:14" ht="14.4" customHeight="1" x14ac:dyDescent="0.3">
      <c r="A1500" s="618" t="s">
        <v>563</v>
      </c>
      <c r="B1500" s="619" t="s">
        <v>565</v>
      </c>
      <c r="C1500" s="620" t="s">
        <v>587</v>
      </c>
      <c r="D1500" s="621" t="s">
        <v>588</v>
      </c>
      <c r="E1500" s="620" t="s">
        <v>566</v>
      </c>
      <c r="F1500" s="621" t="s">
        <v>567</v>
      </c>
      <c r="G1500" s="620" t="s">
        <v>2184</v>
      </c>
      <c r="H1500" s="620" t="s">
        <v>2622</v>
      </c>
      <c r="I1500" s="620" t="s">
        <v>2622</v>
      </c>
      <c r="J1500" s="620" t="s">
        <v>2533</v>
      </c>
      <c r="K1500" s="620" t="s">
        <v>2623</v>
      </c>
      <c r="L1500" s="622">
        <v>648.22405649960729</v>
      </c>
      <c r="M1500" s="622">
        <v>24.814342600000003</v>
      </c>
      <c r="N1500" s="623">
        <v>16085.253819543013</v>
      </c>
    </row>
    <row r="1501" spans="1:14" ht="14.4" customHeight="1" x14ac:dyDescent="0.3">
      <c r="A1501" s="618" t="s">
        <v>563</v>
      </c>
      <c r="B1501" s="619" t="s">
        <v>565</v>
      </c>
      <c r="C1501" s="620" t="s">
        <v>587</v>
      </c>
      <c r="D1501" s="621" t="s">
        <v>588</v>
      </c>
      <c r="E1501" s="620" t="s">
        <v>566</v>
      </c>
      <c r="F1501" s="621" t="s">
        <v>567</v>
      </c>
      <c r="G1501" s="620" t="s">
        <v>2184</v>
      </c>
      <c r="H1501" s="620" t="s">
        <v>2628</v>
      </c>
      <c r="I1501" s="620" t="s">
        <v>2629</v>
      </c>
      <c r="J1501" s="620" t="s">
        <v>2630</v>
      </c>
      <c r="K1501" s="620" t="s">
        <v>2505</v>
      </c>
      <c r="L1501" s="622">
        <v>2359.5658861332581</v>
      </c>
      <c r="M1501" s="622">
        <v>290.56799999999998</v>
      </c>
      <c r="N1501" s="623">
        <v>685614.34040196845</v>
      </c>
    </row>
    <row r="1502" spans="1:14" ht="14.4" customHeight="1" x14ac:dyDescent="0.3">
      <c r="A1502" s="618" t="s">
        <v>563</v>
      </c>
      <c r="B1502" s="619" t="s">
        <v>565</v>
      </c>
      <c r="C1502" s="620" t="s">
        <v>587</v>
      </c>
      <c r="D1502" s="621" t="s">
        <v>588</v>
      </c>
      <c r="E1502" s="620" t="s">
        <v>566</v>
      </c>
      <c r="F1502" s="621" t="s">
        <v>567</v>
      </c>
      <c r="G1502" s="620" t="s">
        <v>2184</v>
      </c>
      <c r="H1502" s="620" t="s">
        <v>2631</v>
      </c>
      <c r="I1502" s="620" t="s">
        <v>2632</v>
      </c>
      <c r="J1502" s="620" t="s">
        <v>2633</v>
      </c>
      <c r="K1502" s="620" t="s">
        <v>2634</v>
      </c>
      <c r="L1502" s="622">
        <v>7090.0653817737275</v>
      </c>
      <c r="M1502" s="622">
        <v>311.69800000000004</v>
      </c>
      <c r="N1502" s="623">
        <v>2209959.1993681076</v>
      </c>
    </row>
    <row r="1503" spans="1:14" ht="14.4" customHeight="1" x14ac:dyDescent="0.3">
      <c r="A1503" s="618" t="s">
        <v>563</v>
      </c>
      <c r="B1503" s="619" t="s">
        <v>565</v>
      </c>
      <c r="C1503" s="620" t="s">
        <v>587</v>
      </c>
      <c r="D1503" s="621" t="s">
        <v>588</v>
      </c>
      <c r="E1503" s="620" t="s">
        <v>566</v>
      </c>
      <c r="F1503" s="621" t="s">
        <v>567</v>
      </c>
      <c r="G1503" s="620" t="s">
        <v>2184</v>
      </c>
      <c r="H1503" s="620" t="s">
        <v>2635</v>
      </c>
      <c r="I1503" s="620" t="s">
        <v>2636</v>
      </c>
      <c r="J1503" s="620" t="s">
        <v>2637</v>
      </c>
      <c r="K1503" s="620" t="s">
        <v>2638</v>
      </c>
      <c r="L1503" s="622">
        <v>5739.8683735200875</v>
      </c>
      <c r="M1503" s="622">
        <v>872.04271999999969</v>
      </c>
      <c r="N1503" s="623">
        <v>5005410.4288864313</v>
      </c>
    </row>
    <row r="1504" spans="1:14" ht="14.4" customHeight="1" x14ac:dyDescent="0.3">
      <c r="A1504" s="618" t="s">
        <v>563</v>
      </c>
      <c r="B1504" s="619" t="s">
        <v>565</v>
      </c>
      <c r="C1504" s="620" t="s">
        <v>587</v>
      </c>
      <c r="D1504" s="621" t="s">
        <v>588</v>
      </c>
      <c r="E1504" s="620" t="s">
        <v>566</v>
      </c>
      <c r="F1504" s="621" t="s">
        <v>567</v>
      </c>
      <c r="G1504" s="620" t="s">
        <v>2184</v>
      </c>
      <c r="H1504" s="620" t="s">
        <v>2639</v>
      </c>
      <c r="I1504" s="620" t="s">
        <v>2640</v>
      </c>
      <c r="J1504" s="620" t="s">
        <v>2641</v>
      </c>
      <c r="K1504" s="620" t="s">
        <v>2642</v>
      </c>
      <c r="L1504" s="622">
        <v>10202.277880247635</v>
      </c>
      <c r="M1504" s="622">
        <v>185</v>
      </c>
      <c r="N1504" s="623">
        <v>1887421.4078458124</v>
      </c>
    </row>
    <row r="1505" spans="1:14" ht="14.4" customHeight="1" x14ac:dyDescent="0.3">
      <c r="A1505" s="618" t="s">
        <v>563</v>
      </c>
      <c r="B1505" s="619" t="s">
        <v>565</v>
      </c>
      <c r="C1505" s="620" t="s">
        <v>587</v>
      </c>
      <c r="D1505" s="621" t="s">
        <v>588</v>
      </c>
      <c r="E1505" s="620" t="s">
        <v>566</v>
      </c>
      <c r="F1505" s="621" t="s">
        <v>567</v>
      </c>
      <c r="G1505" s="620" t="s">
        <v>2184</v>
      </c>
      <c r="H1505" s="620" t="s">
        <v>2643</v>
      </c>
      <c r="I1505" s="620" t="s">
        <v>2643</v>
      </c>
      <c r="J1505" s="620" t="s">
        <v>2644</v>
      </c>
      <c r="K1505" s="620" t="s">
        <v>2645</v>
      </c>
      <c r="L1505" s="622">
        <v>272.981082284254</v>
      </c>
      <c r="M1505" s="622">
        <v>3</v>
      </c>
      <c r="N1505" s="623">
        <v>818.94324685276206</v>
      </c>
    </row>
    <row r="1506" spans="1:14" ht="14.4" customHeight="1" x14ac:dyDescent="0.3">
      <c r="A1506" s="618" t="s">
        <v>563</v>
      </c>
      <c r="B1506" s="619" t="s">
        <v>565</v>
      </c>
      <c r="C1506" s="620" t="s">
        <v>587</v>
      </c>
      <c r="D1506" s="621" t="s">
        <v>588</v>
      </c>
      <c r="E1506" s="620" t="s">
        <v>566</v>
      </c>
      <c r="F1506" s="621" t="s">
        <v>567</v>
      </c>
      <c r="G1506" s="620" t="s">
        <v>2184</v>
      </c>
      <c r="H1506" s="620" t="s">
        <v>2646</v>
      </c>
      <c r="I1506" s="620" t="s">
        <v>2646</v>
      </c>
      <c r="J1506" s="620" t="s">
        <v>2644</v>
      </c>
      <c r="K1506" s="620" t="s">
        <v>2647</v>
      </c>
      <c r="L1506" s="622">
        <v>1364.85</v>
      </c>
      <c r="M1506" s="622">
        <v>1</v>
      </c>
      <c r="N1506" s="623">
        <v>1364.85</v>
      </c>
    </row>
    <row r="1507" spans="1:14" ht="14.4" customHeight="1" x14ac:dyDescent="0.3">
      <c r="A1507" s="618" t="s">
        <v>563</v>
      </c>
      <c r="B1507" s="619" t="s">
        <v>565</v>
      </c>
      <c r="C1507" s="620" t="s">
        <v>587</v>
      </c>
      <c r="D1507" s="621" t="s">
        <v>588</v>
      </c>
      <c r="E1507" s="620" t="s">
        <v>566</v>
      </c>
      <c r="F1507" s="621" t="s">
        <v>567</v>
      </c>
      <c r="G1507" s="620" t="s">
        <v>2184</v>
      </c>
      <c r="H1507" s="620" t="s">
        <v>3887</v>
      </c>
      <c r="I1507" s="620" t="s">
        <v>3888</v>
      </c>
      <c r="J1507" s="620" t="s">
        <v>3889</v>
      </c>
      <c r="K1507" s="620" t="s">
        <v>3890</v>
      </c>
      <c r="L1507" s="622">
        <v>30991.044125782701</v>
      </c>
      <c r="M1507" s="622">
        <v>83</v>
      </c>
      <c r="N1507" s="623">
        <v>2572256.6624399642</v>
      </c>
    </row>
    <row r="1508" spans="1:14" ht="14.4" customHeight="1" x14ac:dyDescent="0.3">
      <c r="A1508" s="618" t="s">
        <v>563</v>
      </c>
      <c r="B1508" s="619" t="s">
        <v>565</v>
      </c>
      <c r="C1508" s="620" t="s">
        <v>587</v>
      </c>
      <c r="D1508" s="621" t="s">
        <v>588</v>
      </c>
      <c r="E1508" s="620" t="s">
        <v>566</v>
      </c>
      <c r="F1508" s="621" t="s">
        <v>567</v>
      </c>
      <c r="G1508" s="620" t="s">
        <v>2184</v>
      </c>
      <c r="H1508" s="620" t="s">
        <v>3891</v>
      </c>
      <c r="I1508" s="620" t="s">
        <v>3892</v>
      </c>
      <c r="J1508" s="620" t="s">
        <v>3893</v>
      </c>
      <c r="K1508" s="620" t="s">
        <v>3894</v>
      </c>
      <c r="L1508" s="622">
        <v>23156.150649238018</v>
      </c>
      <c r="M1508" s="622">
        <v>24</v>
      </c>
      <c r="N1508" s="623">
        <v>555747.61558171245</v>
      </c>
    </row>
    <row r="1509" spans="1:14" ht="14.4" customHeight="1" x14ac:dyDescent="0.3">
      <c r="A1509" s="618" t="s">
        <v>563</v>
      </c>
      <c r="B1509" s="619" t="s">
        <v>565</v>
      </c>
      <c r="C1509" s="620" t="s">
        <v>587</v>
      </c>
      <c r="D1509" s="621" t="s">
        <v>588</v>
      </c>
      <c r="E1509" s="620" t="s">
        <v>566</v>
      </c>
      <c r="F1509" s="621" t="s">
        <v>567</v>
      </c>
      <c r="G1509" s="620" t="s">
        <v>2184</v>
      </c>
      <c r="H1509" s="620" t="s">
        <v>3895</v>
      </c>
      <c r="I1509" s="620" t="s">
        <v>3895</v>
      </c>
      <c r="J1509" s="620" t="s">
        <v>3896</v>
      </c>
      <c r="K1509" s="620" t="s">
        <v>2542</v>
      </c>
      <c r="L1509" s="622">
        <v>803.62956896765797</v>
      </c>
      <c r="M1509" s="622">
        <v>79</v>
      </c>
      <c r="N1509" s="623">
        <v>63486.735948444977</v>
      </c>
    </row>
    <row r="1510" spans="1:14" ht="14.4" customHeight="1" x14ac:dyDescent="0.3">
      <c r="A1510" s="618" t="s">
        <v>563</v>
      </c>
      <c r="B1510" s="619" t="s">
        <v>565</v>
      </c>
      <c r="C1510" s="620" t="s">
        <v>587</v>
      </c>
      <c r="D1510" s="621" t="s">
        <v>588</v>
      </c>
      <c r="E1510" s="620" t="s">
        <v>572</v>
      </c>
      <c r="F1510" s="621" t="s">
        <v>573</v>
      </c>
      <c r="G1510" s="620" t="s">
        <v>2184</v>
      </c>
      <c r="H1510" s="620" t="s">
        <v>3748</v>
      </c>
      <c r="I1510" s="620" t="s">
        <v>3749</v>
      </c>
      <c r="J1510" s="620" t="s">
        <v>3750</v>
      </c>
      <c r="K1510" s="620" t="s">
        <v>3751</v>
      </c>
      <c r="L1510" s="622">
        <v>55.54999999999999</v>
      </c>
      <c r="M1510" s="622">
        <v>3</v>
      </c>
      <c r="N1510" s="623">
        <v>166.64999999999998</v>
      </c>
    </row>
    <row r="1511" spans="1:14" ht="14.4" customHeight="1" x14ac:dyDescent="0.3">
      <c r="A1511" s="618" t="s">
        <v>563</v>
      </c>
      <c r="B1511" s="619" t="s">
        <v>565</v>
      </c>
      <c r="C1511" s="620" t="s">
        <v>587</v>
      </c>
      <c r="D1511" s="621" t="s">
        <v>588</v>
      </c>
      <c r="E1511" s="620" t="s">
        <v>576</v>
      </c>
      <c r="F1511" s="621" t="s">
        <v>577</v>
      </c>
      <c r="G1511" s="620" t="s">
        <v>821</v>
      </c>
      <c r="H1511" s="620" t="s">
        <v>3897</v>
      </c>
      <c r="I1511" s="620" t="s">
        <v>3898</v>
      </c>
      <c r="J1511" s="620" t="s">
        <v>3899</v>
      </c>
      <c r="K1511" s="620" t="s">
        <v>3900</v>
      </c>
      <c r="L1511" s="622">
        <v>43090.19666666667</v>
      </c>
      <c r="M1511" s="622">
        <v>9</v>
      </c>
      <c r="N1511" s="623">
        <v>387811.77</v>
      </c>
    </row>
    <row r="1512" spans="1:14" ht="14.4" customHeight="1" x14ac:dyDescent="0.3">
      <c r="A1512" s="618" t="s">
        <v>563</v>
      </c>
      <c r="B1512" s="619" t="s">
        <v>565</v>
      </c>
      <c r="C1512" s="620" t="s">
        <v>587</v>
      </c>
      <c r="D1512" s="621" t="s">
        <v>588</v>
      </c>
      <c r="E1512" s="620" t="s">
        <v>576</v>
      </c>
      <c r="F1512" s="621" t="s">
        <v>577</v>
      </c>
      <c r="G1512" s="620" t="s">
        <v>821</v>
      </c>
      <c r="H1512" s="620" t="s">
        <v>3901</v>
      </c>
      <c r="I1512" s="620" t="s">
        <v>3902</v>
      </c>
      <c r="J1512" s="620" t="s">
        <v>3903</v>
      </c>
      <c r="K1512" s="620" t="s">
        <v>3904</v>
      </c>
      <c r="L1512" s="622">
        <v>25665.373441849173</v>
      </c>
      <c r="M1512" s="622">
        <v>8</v>
      </c>
      <c r="N1512" s="623">
        <v>205322.98753479338</v>
      </c>
    </row>
    <row r="1513" spans="1:14" ht="14.4" customHeight="1" x14ac:dyDescent="0.3">
      <c r="A1513" s="618" t="s">
        <v>563</v>
      </c>
      <c r="B1513" s="619" t="s">
        <v>565</v>
      </c>
      <c r="C1513" s="620" t="s">
        <v>587</v>
      </c>
      <c r="D1513" s="621" t="s">
        <v>588</v>
      </c>
      <c r="E1513" s="620" t="s">
        <v>576</v>
      </c>
      <c r="F1513" s="621" t="s">
        <v>577</v>
      </c>
      <c r="G1513" s="620" t="s">
        <v>821</v>
      </c>
      <c r="H1513" s="620" t="s">
        <v>3905</v>
      </c>
      <c r="I1513" s="620" t="s">
        <v>3905</v>
      </c>
      <c r="J1513" s="620" t="s">
        <v>3906</v>
      </c>
      <c r="K1513" s="620" t="s">
        <v>3907</v>
      </c>
      <c r="L1513" s="622">
        <v>5203.1220000000003</v>
      </c>
      <c r="M1513" s="622">
        <v>5</v>
      </c>
      <c r="N1513" s="623">
        <v>26015.61</v>
      </c>
    </row>
    <row r="1514" spans="1:14" ht="14.4" customHeight="1" x14ac:dyDescent="0.3">
      <c r="A1514" s="618" t="s">
        <v>563</v>
      </c>
      <c r="B1514" s="619" t="s">
        <v>565</v>
      </c>
      <c r="C1514" s="620" t="s">
        <v>587</v>
      </c>
      <c r="D1514" s="621" t="s">
        <v>588</v>
      </c>
      <c r="E1514" s="620" t="s">
        <v>576</v>
      </c>
      <c r="F1514" s="621" t="s">
        <v>577</v>
      </c>
      <c r="G1514" s="620" t="s">
        <v>821</v>
      </c>
      <c r="H1514" s="620" t="s">
        <v>3908</v>
      </c>
      <c r="I1514" s="620" t="s">
        <v>3908</v>
      </c>
      <c r="J1514" s="620" t="s">
        <v>3909</v>
      </c>
      <c r="K1514" s="620" t="s">
        <v>3910</v>
      </c>
      <c r="L1514" s="622">
        <v>0</v>
      </c>
      <c r="M1514" s="622">
        <v>0</v>
      </c>
      <c r="N1514" s="623">
        <v>0</v>
      </c>
    </row>
    <row r="1515" spans="1:14" ht="14.4" customHeight="1" x14ac:dyDescent="0.3">
      <c r="A1515" s="618" t="s">
        <v>563</v>
      </c>
      <c r="B1515" s="619" t="s">
        <v>565</v>
      </c>
      <c r="C1515" s="620" t="s">
        <v>587</v>
      </c>
      <c r="D1515" s="621" t="s">
        <v>588</v>
      </c>
      <c r="E1515" s="620" t="s">
        <v>576</v>
      </c>
      <c r="F1515" s="621" t="s">
        <v>577</v>
      </c>
      <c r="G1515" s="620" t="s">
        <v>821</v>
      </c>
      <c r="H1515" s="620" t="s">
        <v>3911</v>
      </c>
      <c r="I1515" s="620" t="s">
        <v>3912</v>
      </c>
      <c r="J1515" s="620" t="s">
        <v>3913</v>
      </c>
      <c r="K1515" s="620" t="s">
        <v>3914</v>
      </c>
      <c r="L1515" s="622">
        <v>127520.3125</v>
      </c>
      <c r="M1515" s="622">
        <v>8</v>
      </c>
      <c r="N1515" s="623">
        <v>1020162.5</v>
      </c>
    </row>
    <row r="1516" spans="1:14" ht="14.4" customHeight="1" x14ac:dyDescent="0.3">
      <c r="A1516" s="618" t="s">
        <v>563</v>
      </c>
      <c r="B1516" s="619" t="s">
        <v>565</v>
      </c>
      <c r="C1516" s="620" t="s">
        <v>587</v>
      </c>
      <c r="D1516" s="621" t="s">
        <v>588</v>
      </c>
      <c r="E1516" s="620" t="s">
        <v>576</v>
      </c>
      <c r="F1516" s="621" t="s">
        <v>577</v>
      </c>
      <c r="G1516" s="620" t="s">
        <v>821</v>
      </c>
      <c r="H1516" s="620" t="s">
        <v>3915</v>
      </c>
      <c r="I1516" s="620" t="s">
        <v>3915</v>
      </c>
      <c r="J1516" s="620" t="s">
        <v>3916</v>
      </c>
      <c r="K1516" s="620" t="s">
        <v>2607</v>
      </c>
      <c r="L1516" s="622">
        <v>97825.06</v>
      </c>
      <c r="M1516" s="622">
        <v>1</v>
      </c>
      <c r="N1516" s="623">
        <v>97825.06</v>
      </c>
    </row>
    <row r="1517" spans="1:14" ht="14.4" customHeight="1" x14ac:dyDescent="0.3">
      <c r="A1517" s="618" t="s">
        <v>563</v>
      </c>
      <c r="B1517" s="619" t="s">
        <v>565</v>
      </c>
      <c r="C1517" s="620" t="s">
        <v>587</v>
      </c>
      <c r="D1517" s="621" t="s">
        <v>588</v>
      </c>
      <c r="E1517" s="620" t="s">
        <v>576</v>
      </c>
      <c r="F1517" s="621" t="s">
        <v>577</v>
      </c>
      <c r="G1517" s="620" t="s">
        <v>821</v>
      </c>
      <c r="H1517" s="620" t="s">
        <v>3917</v>
      </c>
      <c r="I1517" s="620" t="s">
        <v>3917</v>
      </c>
      <c r="J1517" s="620" t="s">
        <v>3916</v>
      </c>
      <c r="K1517" s="620" t="s">
        <v>807</v>
      </c>
      <c r="L1517" s="622">
        <v>391298.38</v>
      </c>
      <c r="M1517" s="622">
        <v>1</v>
      </c>
      <c r="N1517" s="623">
        <v>391298.38</v>
      </c>
    </row>
    <row r="1518" spans="1:14" ht="14.4" customHeight="1" x14ac:dyDescent="0.3">
      <c r="A1518" s="618" t="s">
        <v>563</v>
      </c>
      <c r="B1518" s="619" t="s">
        <v>565</v>
      </c>
      <c r="C1518" s="620" t="s">
        <v>589</v>
      </c>
      <c r="D1518" s="621" t="s">
        <v>590</v>
      </c>
      <c r="E1518" s="620" t="s">
        <v>566</v>
      </c>
      <c r="F1518" s="621" t="s">
        <v>567</v>
      </c>
      <c r="G1518" s="620" t="s">
        <v>821</v>
      </c>
      <c r="H1518" s="620" t="s">
        <v>845</v>
      </c>
      <c r="I1518" s="620" t="s">
        <v>846</v>
      </c>
      <c r="J1518" s="620" t="s">
        <v>847</v>
      </c>
      <c r="K1518" s="620" t="s">
        <v>848</v>
      </c>
      <c r="L1518" s="622">
        <v>84.569920808207598</v>
      </c>
      <c r="M1518" s="622">
        <v>1</v>
      </c>
      <c r="N1518" s="623">
        <v>84.569920808207598</v>
      </c>
    </row>
    <row r="1519" spans="1:14" ht="14.4" customHeight="1" x14ac:dyDescent="0.3">
      <c r="A1519" s="618" t="s">
        <v>563</v>
      </c>
      <c r="B1519" s="619" t="s">
        <v>565</v>
      </c>
      <c r="C1519" s="620" t="s">
        <v>589</v>
      </c>
      <c r="D1519" s="621" t="s">
        <v>590</v>
      </c>
      <c r="E1519" s="620" t="s">
        <v>566</v>
      </c>
      <c r="F1519" s="621" t="s">
        <v>567</v>
      </c>
      <c r="G1519" s="620" t="s">
        <v>821</v>
      </c>
      <c r="H1519" s="620" t="s">
        <v>1329</v>
      </c>
      <c r="I1519" s="620" t="s">
        <v>1330</v>
      </c>
      <c r="J1519" s="620" t="s">
        <v>1331</v>
      </c>
      <c r="K1519" s="620"/>
      <c r="L1519" s="622">
        <v>97.624445615838482</v>
      </c>
      <c r="M1519" s="622">
        <v>8</v>
      </c>
      <c r="N1519" s="623">
        <v>780.99556492670786</v>
      </c>
    </row>
    <row r="1520" spans="1:14" ht="14.4" customHeight="1" x14ac:dyDescent="0.3">
      <c r="A1520" s="618" t="s">
        <v>563</v>
      </c>
      <c r="B1520" s="619" t="s">
        <v>565</v>
      </c>
      <c r="C1520" s="620" t="s">
        <v>589</v>
      </c>
      <c r="D1520" s="621" t="s">
        <v>590</v>
      </c>
      <c r="E1520" s="620" t="s">
        <v>566</v>
      </c>
      <c r="F1520" s="621" t="s">
        <v>567</v>
      </c>
      <c r="G1520" s="620" t="s">
        <v>821</v>
      </c>
      <c r="H1520" s="620" t="s">
        <v>3918</v>
      </c>
      <c r="I1520" s="620" t="s">
        <v>1330</v>
      </c>
      <c r="J1520" s="620" t="s">
        <v>3919</v>
      </c>
      <c r="K1520" s="620"/>
      <c r="L1520" s="622">
        <v>39.080124563326997</v>
      </c>
      <c r="M1520" s="622">
        <v>1</v>
      </c>
      <c r="N1520" s="623">
        <v>39.080124563326997</v>
      </c>
    </row>
    <row r="1521" spans="1:14" ht="14.4" customHeight="1" x14ac:dyDescent="0.3">
      <c r="A1521" s="618" t="s">
        <v>563</v>
      </c>
      <c r="B1521" s="619" t="s">
        <v>565</v>
      </c>
      <c r="C1521" s="620" t="s">
        <v>589</v>
      </c>
      <c r="D1521" s="621" t="s">
        <v>590</v>
      </c>
      <c r="E1521" s="620" t="s">
        <v>566</v>
      </c>
      <c r="F1521" s="621" t="s">
        <v>567</v>
      </c>
      <c r="G1521" s="620" t="s">
        <v>821</v>
      </c>
      <c r="H1521" s="620" t="s">
        <v>2983</v>
      </c>
      <c r="I1521" s="620" t="s">
        <v>2984</v>
      </c>
      <c r="J1521" s="620" t="s">
        <v>1394</v>
      </c>
      <c r="K1521" s="620" t="s">
        <v>2985</v>
      </c>
      <c r="L1521" s="622">
        <v>66.833009259259128</v>
      </c>
      <c r="M1521" s="622">
        <v>3</v>
      </c>
      <c r="N1521" s="623">
        <v>200.4990277777774</v>
      </c>
    </row>
    <row r="1522" spans="1:14" ht="14.4" customHeight="1" x14ac:dyDescent="0.3">
      <c r="A1522" s="618" t="s">
        <v>563</v>
      </c>
      <c r="B1522" s="619" t="s">
        <v>565</v>
      </c>
      <c r="C1522" s="620" t="s">
        <v>589</v>
      </c>
      <c r="D1522" s="621" t="s">
        <v>590</v>
      </c>
      <c r="E1522" s="620" t="s">
        <v>566</v>
      </c>
      <c r="F1522" s="621" t="s">
        <v>567</v>
      </c>
      <c r="G1522" s="620" t="s">
        <v>821</v>
      </c>
      <c r="H1522" s="620" t="s">
        <v>1435</v>
      </c>
      <c r="I1522" s="620" t="s">
        <v>1436</v>
      </c>
      <c r="J1522" s="620" t="s">
        <v>1437</v>
      </c>
      <c r="K1522" s="620" t="s">
        <v>1438</v>
      </c>
      <c r="L1522" s="622">
        <v>69.279773510287001</v>
      </c>
      <c r="M1522" s="622">
        <v>1</v>
      </c>
      <c r="N1522" s="623">
        <v>69.279773510287001</v>
      </c>
    </row>
    <row r="1523" spans="1:14" ht="14.4" customHeight="1" x14ac:dyDescent="0.3">
      <c r="A1523" s="618" t="s">
        <v>563</v>
      </c>
      <c r="B1523" s="619" t="s">
        <v>565</v>
      </c>
      <c r="C1523" s="620" t="s">
        <v>589</v>
      </c>
      <c r="D1523" s="621" t="s">
        <v>590</v>
      </c>
      <c r="E1523" s="620" t="s">
        <v>566</v>
      </c>
      <c r="F1523" s="621" t="s">
        <v>567</v>
      </c>
      <c r="G1523" s="620" t="s">
        <v>821</v>
      </c>
      <c r="H1523" s="620" t="s">
        <v>1620</v>
      </c>
      <c r="I1523" s="620" t="s">
        <v>1621</v>
      </c>
      <c r="J1523" s="620" t="s">
        <v>1622</v>
      </c>
      <c r="K1523" s="620" t="s">
        <v>1623</v>
      </c>
      <c r="L1523" s="622">
        <v>63.390319732156001</v>
      </c>
      <c r="M1523" s="622">
        <v>2</v>
      </c>
      <c r="N1523" s="623">
        <v>126.780639464312</v>
      </c>
    </row>
    <row r="1524" spans="1:14" ht="14.4" customHeight="1" x14ac:dyDescent="0.3">
      <c r="A1524" s="618" t="s">
        <v>563</v>
      </c>
      <c r="B1524" s="619" t="s">
        <v>565</v>
      </c>
      <c r="C1524" s="620" t="s">
        <v>589</v>
      </c>
      <c r="D1524" s="621" t="s">
        <v>590</v>
      </c>
      <c r="E1524" s="620" t="s">
        <v>566</v>
      </c>
      <c r="F1524" s="621" t="s">
        <v>567</v>
      </c>
      <c r="G1524" s="620" t="s">
        <v>821</v>
      </c>
      <c r="H1524" s="620" t="s">
        <v>1668</v>
      </c>
      <c r="I1524" s="620" t="s">
        <v>1330</v>
      </c>
      <c r="J1524" s="620" t="s">
        <v>1669</v>
      </c>
      <c r="K1524" s="620"/>
      <c r="L1524" s="622">
        <v>542.52068999878441</v>
      </c>
      <c r="M1524" s="622">
        <v>25</v>
      </c>
      <c r="N1524" s="623">
        <v>13563.017249969611</v>
      </c>
    </row>
    <row r="1525" spans="1:14" ht="14.4" customHeight="1" x14ac:dyDescent="0.3">
      <c r="A1525" s="618" t="s">
        <v>563</v>
      </c>
      <c r="B1525" s="619" t="s">
        <v>565</v>
      </c>
      <c r="C1525" s="620" t="s">
        <v>589</v>
      </c>
      <c r="D1525" s="621" t="s">
        <v>590</v>
      </c>
      <c r="E1525" s="620" t="s">
        <v>566</v>
      </c>
      <c r="F1525" s="621" t="s">
        <v>567</v>
      </c>
      <c r="G1525" s="620" t="s">
        <v>821</v>
      </c>
      <c r="H1525" s="620" t="s">
        <v>3839</v>
      </c>
      <c r="I1525" s="620" t="s">
        <v>1330</v>
      </c>
      <c r="J1525" s="620" t="s">
        <v>3840</v>
      </c>
      <c r="K1525" s="620"/>
      <c r="L1525" s="622">
        <v>60.292152048049296</v>
      </c>
      <c r="M1525" s="622">
        <v>10</v>
      </c>
      <c r="N1525" s="623">
        <v>602.92152048049297</v>
      </c>
    </row>
    <row r="1526" spans="1:14" ht="14.4" customHeight="1" x14ac:dyDescent="0.3">
      <c r="A1526" s="618" t="s">
        <v>563</v>
      </c>
      <c r="B1526" s="619" t="s">
        <v>565</v>
      </c>
      <c r="C1526" s="620" t="s">
        <v>589</v>
      </c>
      <c r="D1526" s="621" t="s">
        <v>590</v>
      </c>
      <c r="E1526" s="620" t="s">
        <v>566</v>
      </c>
      <c r="F1526" s="621" t="s">
        <v>567</v>
      </c>
      <c r="G1526" s="620" t="s">
        <v>821</v>
      </c>
      <c r="H1526" s="620" t="s">
        <v>1843</v>
      </c>
      <c r="I1526" s="620" t="s">
        <v>1330</v>
      </c>
      <c r="J1526" s="620" t="s">
        <v>1844</v>
      </c>
      <c r="K1526" s="620" t="s">
        <v>1845</v>
      </c>
      <c r="L1526" s="622">
        <v>75.02</v>
      </c>
      <c r="M1526" s="622">
        <v>3</v>
      </c>
      <c r="N1526" s="623">
        <v>225.06</v>
      </c>
    </row>
    <row r="1527" spans="1:14" ht="14.4" customHeight="1" x14ac:dyDescent="0.3">
      <c r="A1527" s="618" t="s">
        <v>563</v>
      </c>
      <c r="B1527" s="619" t="s">
        <v>565</v>
      </c>
      <c r="C1527" s="620" t="s">
        <v>589</v>
      </c>
      <c r="D1527" s="621" t="s">
        <v>590</v>
      </c>
      <c r="E1527" s="620" t="s">
        <v>566</v>
      </c>
      <c r="F1527" s="621" t="s">
        <v>567</v>
      </c>
      <c r="G1527" s="620" t="s">
        <v>821</v>
      </c>
      <c r="H1527" s="620" t="s">
        <v>3920</v>
      </c>
      <c r="I1527" s="620" t="s">
        <v>3921</v>
      </c>
      <c r="J1527" s="620" t="s">
        <v>3922</v>
      </c>
      <c r="K1527" s="620" t="s">
        <v>3923</v>
      </c>
      <c r="L1527" s="622">
        <v>7751.8290078758318</v>
      </c>
      <c r="M1527" s="622">
        <v>37</v>
      </c>
      <c r="N1527" s="623">
        <v>286817.67329140578</v>
      </c>
    </row>
    <row r="1528" spans="1:14" ht="14.4" customHeight="1" x14ac:dyDescent="0.3">
      <c r="A1528" s="618" t="s">
        <v>563</v>
      </c>
      <c r="B1528" s="619" t="s">
        <v>565</v>
      </c>
      <c r="C1528" s="620" t="s">
        <v>589</v>
      </c>
      <c r="D1528" s="621" t="s">
        <v>590</v>
      </c>
      <c r="E1528" s="620" t="s">
        <v>566</v>
      </c>
      <c r="F1528" s="621" t="s">
        <v>567</v>
      </c>
      <c r="G1528" s="620" t="s">
        <v>821</v>
      </c>
      <c r="H1528" s="620" t="s">
        <v>3924</v>
      </c>
      <c r="I1528" s="620" t="s">
        <v>3924</v>
      </c>
      <c r="J1528" s="620" t="s">
        <v>3925</v>
      </c>
      <c r="K1528" s="620" t="s">
        <v>3926</v>
      </c>
      <c r="L1528" s="622">
        <v>7500.2464704902768</v>
      </c>
      <c r="M1528" s="622">
        <v>36</v>
      </c>
      <c r="N1528" s="623">
        <v>270008.87293764995</v>
      </c>
    </row>
    <row r="1529" spans="1:14" ht="14.4" customHeight="1" x14ac:dyDescent="0.3">
      <c r="A1529" s="618" t="s">
        <v>563</v>
      </c>
      <c r="B1529" s="619" t="s">
        <v>565</v>
      </c>
      <c r="C1529" s="620" t="s">
        <v>589</v>
      </c>
      <c r="D1529" s="621" t="s">
        <v>590</v>
      </c>
      <c r="E1529" s="620" t="s">
        <v>566</v>
      </c>
      <c r="F1529" s="621" t="s">
        <v>567</v>
      </c>
      <c r="G1529" s="620" t="s">
        <v>821</v>
      </c>
      <c r="H1529" s="620" t="s">
        <v>3855</v>
      </c>
      <c r="I1529" s="620" t="s">
        <v>3856</v>
      </c>
      <c r="J1529" s="620" t="s">
        <v>3857</v>
      </c>
      <c r="K1529" s="620" t="s">
        <v>3858</v>
      </c>
      <c r="L1529" s="622">
        <v>7392.5232071332848</v>
      </c>
      <c r="M1529" s="622">
        <v>66</v>
      </c>
      <c r="N1529" s="623">
        <v>487906.5316707968</v>
      </c>
    </row>
    <row r="1530" spans="1:14" ht="14.4" customHeight="1" x14ac:dyDescent="0.3">
      <c r="A1530" s="618" t="s">
        <v>563</v>
      </c>
      <c r="B1530" s="619" t="s">
        <v>565</v>
      </c>
      <c r="C1530" s="620" t="s">
        <v>589</v>
      </c>
      <c r="D1530" s="621" t="s">
        <v>590</v>
      </c>
      <c r="E1530" s="620" t="s">
        <v>566</v>
      </c>
      <c r="F1530" s="621" t="s">
        <v>567</v>
      </c>
      <c r="G1530" s="620" t="s">
        <v>821</v>
      </c>
      <c r="H1530" s="620" t="s">
        <v>3866</v>
      </c>
      <c r="I1530" s="620" t="s">
        <v>3866</v>
      </c>
      <c r="J1530" s="620" t="s">
        <v>3867</v>
      </c>
      <c r="K1530" s="620" t="s">
        <v>3868</v>
      </c>
      <c r="L1530" s="622">
        <v>1</v>
      </c>
      <c r="M1530" s="622">
        <v>15</v>
      </c>
      <c r="N1530" s="623">
        <v>15</v>
      </c>
    </row>
    <row r="1531" spans="1:14" ht="14.4" customHeight="1" x14ac:dyDescent="0.3">
      <c r="A1531" s="618" t="s">
        <v>563</v>
      </c>
      <c r="B1531" s="619" t="s">
        <v>565</v>
      </c>
      <c r="C1531" s="620" t="s">
        <v>589</v>
      </c>
      <c r="D1531" s="621" t="s">
        <v>590</v>
      </c>
      <c r="E1531" s="620" t="s">
        <v>566</v>
      </c>
      <c r="F1531" s="621" t="s">
        <v>567</v>
      </c>
      <c r="G1531" s="620" t="s">
        <v>821</v>
      </c>
      <c r="H1531" s="620" t="s">
        <v>3927</v>
      </c>
      <c r="I1531" s="620" t="s">
        <v>1330</v>
      </c>
      <c r="J1531" s="620" t="s">
        <v>3928</v>
      </c>
      <c r="K1531" s="620"/>
      <c r="L1531" s="622">
        <v>85.9495521010424</v>
      </c>
      <c r="M1531" s="622">
        <v>1</v>
      </c>
      <c r="N1531" s="623">
        <v>85.9495521010424</v>
      </c>
    </row>
    <row r="1532" spans="1:14" ht="14.4" customHeight="1" x14ac:dyDescent="0.3">
      <c r="A1532" s="618" t="s">
        <v>563</v>
      </c>
      <c r="B1532" s="619" t="s">
        <v>565</v>
      </c>
      <c r="C1532" s="620" t="s">
        <v>589</v>
      </c>
      <c r="D1532" s="621" t="s">
        <v>590</v>
      </c>
      <c r="E1532" s="620" t="s">
        <v>566</v>
      </c>
      <c r="F1532" s="621" t="s">
        <v>567</v>
      </c>
      <c r="G1532" s="620" t="s">
        <v>2184</v>
      </c>
      <c r="H1532" s="620" t="s">
        <v>2509</v>
      </c>
      <c r="I1532" s="620" t="s">
        <v>2510</v>
      </c>
      <c r="J1532" s="620" t="s">
        <v>2511</v>
      </c>
      <c r="K1532" s="620" t="s">
        <v>2512</v>
      </c>
      <c r="L1532" s="622">
        <v>5967.75</v>
      </c>
      <c r="M1532" s="622">
        <v>2</v>
      </c>
      <c r="N1532" s="623">
        <v>11935.5</v>
      </c>
    </row>
    <row r="1533" spans="1:14" ht="14.4" customHeight="1" x14ac:dyDescent="0.3">
      <c r="A1533" s="618" t="s">
        <v>563</v>
      </c>
      <c r="B1533" s="619" t="s">
        <v>565</v>
      </c>
      <c r="C1533" s="620" t="s">
        <v>589</v>
      </c>
      <c r="D1533" s="621" t="s">
        <v>590</v>
      </c>
      <c r="E1533" s="620" t="s">
        <v>566</v>
      </c>
      <c r="F1533" s="621" t="s">
        <v>567</v>
      </c>
      <c r="G1533" s="620" t="s">
        <v>2184</v>
      </c>
      <c r="H1533" s="620" t="s">
        <v>3887</v>
      </c>
      <c r="I1533" s="620" t="s">
        <v>3888</v>
      </c>
      <c r="J1533" s="620" t="s">
        <v>3889</v>
      </c>
      <c r="K1533" s="620" t="s">
        <v>3890</v>
      </c>
      <c r="L1533" s="622">
        <v>29563.45</v>
      </c>
      <c r="M1533" s="622">
        <v>3</v>
      </c>
      <c r="N1533" s="623">
        <v>88690.35</v>
      </c>
    </row>
    <row r="1534" spans="1:14" ht="14.4" customHeight="1" x14ac:dyDescent="0.3">
      <c r="A1534" s="618" t="s">
        <v>563</v>
      </c>
      <c r="B1534" s="619" t="s">
        <v>565</v>
      </c>
      <c r="C1534" s="620" t="s">
        <v>589</v>
      </c>
      <c r="D1534" s="621" t="s">
        <v>590</v>
      </c>
      <c r="E1534" s="620" t="s">
        <v>576</v>
      </c>
      <c r="F1534" s="621" t="s">
        <v>577</v>
      </c>
      <c r="G1534" s="620" t="s">
        <v>821</v>
      </c>
      <c r="H1534" s="620" t="s">
        <v>3897</v>
      </c>
      <c r="I1534" s="620" t="s">
        <v>3898</v>
      </c>
      <c r="J1534" s="620" t="s">
        <v>3899</v>
      </c>
      <c r="K1534" s="620" t="s">
        <v>3900</v>
      </c>
      <c r="L1534" s="622">
        <v>43479.88</v>
      </c>
      <c r="M1534" s="622">
        <v>1</v>
      </c>
      <c r="N1534" s="623">
        <v>43479.88</v>
      </c>
    </row>
    <row r="1535" spans="1:14" ht="14.4" customHeight="1" x14ac:dyDescent="0.3">
      <c r="A1535" s="618" t="s">
        <v>563</v>
      </c>
      <c r="B1535" s="619" t="s">
        <v>565</v>
      </c>
      <c r="C1535" s="620" t="s">
        <v>591</v>
      </c>
      <c r="D1535" s="621" t="s">
        <v>592</v>
      </c>
      <c r="E1535" s="620" t="s">
        <v>566</v>
      </c>
      <c r="F1535" s="621" t="s">
        <v>567</v>
      </c>
      <c r="G1535" s="620" t="s">
        <v>821</v>
      </c>
      <c r="H1535" s="620" t="s">
        <v>845</v>
      </c>
      <c r="I1535" s="620" t="s">
        <v>846</v>
      </c>
      <c r="J1535" s="620" t="s">
        <v>847</v>
      </c>
      <c r="K1535" s="620" t="s">
        <v>848</v>
      </c>
      <c r="L1535" s="622">
        <v>84.57</v>
      </c>
      <c r="M1535" s="622">
        <v>1</v>
      </c>
      <c r="N1535" s="623">
        <v>84.57</v>
      </c>
    </row>
    <row r="1536" spans="1:14" ht="14.4" customHeight="1" x14ac:dyDescent="0.3">
      <c r="A1536" s="618" t="s">
        <v>563</v>
      </c>
      <c r="B1536" s="619" t="s">
        <v>565</v>
      </c>
      <c r="C1536" s="620" t="s">
        <v>591</v>
      </c>
      <c r="D1536" s="621" t="s">
        <v>592</v>
      </c>
      <c r="E1536" s="620" t="s">
        <v>566</v>
      </c>
      <c r="F1536" s="621" t="s">
        <v>567</v>
      </c>
      <c r="G1536" s="620" t="s">
        <v>821</v>
      </c>
      <c r="H1536" s="620" t="s">
        <v>1033</v>
      </c>
      <c r="I1536" s="620" t="s">
        <v>1033</v>
      </c>
      <c r="J1536" s="620" t="s">
        <v>1034</v>
      </c>
      <c r="K1536" s="620" t="s">
        <v>1035</v>
      </c>
      <c r="L1536" s="622">
        <v>38.269957804466202</v>
      </c>
      <c r="M1536" s="622">
        <v>10</v>
      </c>
      <c r="N1536" s="623">
        <v>382.69957804466202</v>
      </c>
    </row>
    <row r="1537" spans="1:14" ht="14.4" customHeight="1" x14ac:dyDescent="0.3">
      <c r="A1537" s="618" t="s">
        <v>563</v>
      </c>
      <c r="B1537" s="619" t="s">
        <v>565</v>
      </c>
      <c r="C1537" s="620" t="s">
        <v>591</v>
      </c>
      <c r="D1537" s="621" t="s">
        <v>592</v>
      </c>
      <c r="E1537" s="620" t="s">
        <v>566</v>
      </c>
      <c r="F1537" s="621" t="s">
        <v>567</v>
      </c>
      <c r="G1537" s="620" t="s">
        <v>821</v>
      </c>
      <c r="H1537" s="620" t="s">
        <v>1423</v>
      </c>
      <c r="I1537" s="620" t="s">
        <v>1424</v>
      </c>
      <c r="J1537" s="620" t="s">
        <v>1425</v>
      </c>
      <c r="K1537" s="620" t="s">
        <v>1426</v>
      </c>
      <c r="L1537" s="622">
        <v>218.17791896846819</v>
      </c>
      <c r="M1537" s="622">
        <v>5</v>
      </c>
      <c r="N1537" s="623">
        <v>1090.889594842341</v>
      </c>
    </row>
    <row r="1538" spans="1:14" ht="14.4" customHeight="1" x14ac:dyDescent="0.3">
      <c r="A1538" s="618" t="s">
        <v>563</v>
      </c>
      <c r="B1538" s="619" t="s">
        <v>565</v>
      </c>
      <c r="C1538" s="620" t="s">
        <v>591</v>
      </c>
      <c r="D1538" s="621" t="s">
        <v>592</v>
      </c>
      <c r="E1538" s="620" t="s">
        <v>566</v>
      </c>
      <c r="F1538" s="621" t="s">
        <v>567</v>
      </c>
      <c r="G1538" s="620" t="s">
        <v>821</v>
      </c>
      <c r="H1538" s="620" t="s">
        <v>3929</v>
      </c>
      <c r="I1538" s="620" t="s">
        <v>3930</v>
      </c>
      <c r="J1538" s="620" t="s">
        <v>3931</v>
      </c>
      <c r="K1538" s="620" t="s">
        <v>3932</v>
      </c>
      <c r="L1538" s="622">
        <v>527.85000999966996</v>
      </c>
      <c r="M1538" s="622">
        <v>2</v>
      </c>
      <c r="N1538" s="623">
        <v>1055.7000199993399</v>
      </c>
    </row>
    <row r="1539" spans="1:14" ht="14.4" customHeight="1" x14ac:dyDescent="0.3">
      <c r="A1539" s="618" t="s">
        <v>563</v>
      </c>
      <c r="B1539" s="619" t="s">
        <v>565</v>
      </c>
      <c r="C1539" s="620" t="s">
        <v>591</v>
      </c>
      <c r="D1539" s="621" t="s">
        <v>592</v>
      </c>
      <c r="E1539" s="620" t="s">
        <v>566</v>
      </c>
      <c r="F1539" s="621" t="s">
        <v>567</v>
      </c>
      <c r="G1539" s="620" t="s">
        <v>821</v>
      </c>
      <c r="H1539" s="620" t="s">
        <v>1427</v>
      </c>
      <c r="I1539" s="620" t="s">
        <v>1330</v>
      </c>
      <c r="J1539" s="620" t="s">
        <v>1428</v>
      </c>
      <c r="K1539" s="620"/>
      <c r="L1539" s="622">
        <v>185.56399842940036</v>
      </c>
      <c r="M1539" s="622">
        <v>3</v>
      </c>
      <c r="N1539" s="623">
        <v>556.69199528820104</v>
      </c>
    </row>
    <row r="1540" spans="1:14" ht="14.4" customHeight="1" x14ac:dyDescent="0.3">
      <c r="A1540" s="618" t="s">
        <v>563</v>
      </c>
      <c r="B1540" s="619" t="s">
        <v>565</v>
      </c>
      <c r="C1540" s="620" t="s">
        <v>591</v>
      </c>
      <c r="D1540" s="621" t="s">
        <v>592</v>
      </c>
      <c r="E1540" s="620" t="s">
        <v>566</v>
      </c>
      <c r="F1540" s="621" t="s">
        <v>567</v>
      </c>
      <c r="G1540" s="620" t="s">
        <v>821</v>
      </c>
      <c r="H1540" s="620" t="s">
        <v>1452</v>
      </c>
      <c r="I1540" s="620" t="s">
        <v>1453</v>
      </c>
      <c r="J1540" s="620" t="s">
        <v>1454</v>
      </c>
      <c r="K1540" s="620" t="s">
        <v>1455</v>
      </c>
      <c r="L1540" s="622">
        <v>91.919895923696998</v>
      </c>
      <c r="M1540" s="622">
        <v>1</v>
      </c>
      <c r="N1540" s="623">
        <v>91.919895923696998</v>
      </c>
    </row>
    <row r="1541" spans="1:14" ht="14.4" customHeight="1" x14ac:dyDescent="0.3">
      <c r="A1541" s="618" t="s">
        <v>563</v>
      </c>
      <c r="B1541" s="619" t="s">
        <v>565</v>
      </c>
      <c r="C1541" s="620" t="s">
        <v>591</v>
      </c>
      <c r="D1541" s="621" t="s">
        <v>592</v>
      </c>
      <c r="E1541" s="620" t="s">
        <v>566</v>
      </c>
      <c r="F1541" s="621" t="s">
        <v>567</v>
      </c>
      <c r="G1541" s="620" t="s">
        <v>821</v>
      </c>
      <c r="H1541" s="620" t="s">
        <v>1620</v>
      </c>
      <c r="I1541" s="620" t="s">
        <v>1621</v>
      </c>
      <c r="J1541" s="620" t="s">
        <v>1622</v>
      </c>
      <c r="K1541" s="620" t="s">
        <v>1623</v>
      </c>
      <c r="L1541" s="622">
        <v>63.290107006721676</v>
      </c>
      <c r="M1541" s="622">
        <v>5</v>
      </c>
      <c r="N1541" s="623">
        <v>316.45053503360839</v>
      </c>
    </row>
    <row r="1542" spans="1:14" ht="14.4" customHeight="1" x14ac:dyDescent="0.3">
      <c r="A1542" s="618" t="s">
        <v>563</v>
      </c>
      <c r="B1542" s="619" t="s">
        <v>565</v>
      </c>
      <c r="C1542" s="620" t="s">
        <v>591</v>
      </c>
      <c r="D1542" s="621" t="s">
        <v>592</v>
      </c>
      <c r="E1542" s="620" t="s">
        <v>566</v>
      </c>
      <c r="F1542" s="621" t="s">
        <v>567</v>
      </c>
      <c r="G1542" s="620" t="s">
        <v>821</v>
      </c>
      <c r="H1542" s="620" t="s">
        <v>3933</v>
      </c>
      <c r="I1542" s="620" t="s">
        <v>3934</v>
      </c>
      <c r="J1542" s="620" t="s">
        <v>1520</v>
      </c>
      <c r="K1542" s="620" t="s">
        <v>3935</v>
      </c>
      <c r="L1542" s="622">
        <v>298.99951857966499</v>
      </c>
      <c r="M1542" s="622">
        <v>2</v>
      </c>
      <c r="N1542" s="623">
        <v>597.99903715932999</v>
      </c>
    </row>
    <row r="1543" spans="1:14" ht="14.4" customHeight="1" x14ac:dyDescent="0.3">
      <c r="A1543" s="618" t="s">
        <v>563</v>
      </c>
      <c r="B1543" s="619" t="s">
        <v>565</v>
      </c>
      <c r="C1543" s="620" t="s">
        <v>591</v>
      </c>
      <c r="D1543" s="621" t="s">
        <v>592</v>
      </c>
      <c r="E1543" s="620" t="s">
        <v>566</v>
      </c>
      <c r="F1543" s="621" t="s">
        <v>567</v>
      </c>
      <c r="G1543" s="620" t="s">
        <v>821</v>
      </c>
      <c r="H1543" s="620" t="s">
        <v>3936</v>
      </c>
      <c r="I1543" s="620" t="s">
        <v>3937</v>
      </c>
      <c r="J1543" s="620" t="s">
        <v>3094</v>
      </c>
      <c r="K1543" s="620" t="s">
        <v>3938</v>
      </c>
      <c r="L1543" s="622">
        <v>555.41899999999998</v>
      </c>
      <c r="M1543" s="622">
        <v>3</v>
      </c>
      <c r="N1543" s="623">
        <v>1666.2570000000001</v>
      </c>
    </row>
    <row r="1544" spans="1:14" ht="14.4" customHeight="1" x14ac:dyDescent="0.3">
      <c r="A1544" s="618" t="s">
        <v>563</v>
      </c>
      <c r="B1544" s="619" t="s">
        <v>565</v>
      </c>
      <c r="C1544" s="620" t="s">
        <v>591</v>
      </c>
      <c r="D1544" s="621" t="s">
        <v>592</v>
      </c>
      <c r="E1544" s="620" t="s">
        <v>566</v>
      </c>
      <c r="F1544" s="621" t="s">
        <v>567</v>
      </c>
      <c r="G1544" s="620" t="s">
        <v>821</v>
      </c>
      <c r="H1544" s="620" t="s">
        <v>1705</v>
      </c>
      <c r="I1544" s="620" t="s">
        <v>1706</v>
      </c>
      <c r="J1544" s="620" t="s">
        <v>1031</v>
      </c>
      <c r="K1544" s="620" t="s">
        <v>1707</v>
      </c>
      <c r="L1544" s="622">
        <v>566.09</v>
      </c>
      <c r="M1544" s="622">
        <v>1</v>
      </c>
      <c r="N1544" s="623">
        <v>566.09</v>
      </c>
    </row>
    <row r="1545" spans="1:14" ht="14.4" customHeight="1" x14ac:dyDescent="0.3">
      <c r="A1545" s="618" t="s">
        <v>563</v>
      </c>
      <c r="B1545" s="619" t="s">
        <v>565</v>
      </c>
      <c r="C1545" s="620" t="s">
        <v>591</v>
      </c>
      <c r="D1545" s="621" t="s">
        <v>592</v>
      </c>
      <c r="E1545" s="620" t="s">
        <v>566</v>
      </c>
      <c r="F1545" s="621" t="s">
        <v>567</v>
      </c>
      <c r="G1545" s="620" t="s">
        <v>821</v>
      </c>
      <c r="H1545" s="620" t="s">
        <v>1727</v>
      </c>
      <c r="I1545" s="620" t="s">
        <v>1728</v>
      </c>
      <c r="J1545" s="620" t="s">
        <v>1729</v>
      </c>
      <c r="K1545" s="620" t="s">
        <v>1730</v>
      </c>
      <c r="L1545" s="622">
        <v>49.700098399784601</v>
      </c>
      <c r="M1545" s="622">
        <v>1</v>
      </c>
      <c r="N1545" s="623">
        <v>49.700098399784601</v>
      </c>
    </row>
    <row r="1546" spans="1:14" ht="14.4" customHeight="1" x14ac:dyDescent="0.3">
      <c r="A1546" s="618" t="s">
        <v>563</v>
      </c>
      <c r="B1546" s="619" t="s">
        <v>565</v>
      </c>
      <c r="C1546" s="620" t="s">
        <v>591</v>
      </c>
      <c r="D1546" s="621" t="s">
        <v>592</v>
      </c>
      <c r="E1546" s="620" t="s">
        <v>566</v>
      </c>
      <c r="F1546" s="621" t="s">
        <v>567</v>
      </c>
      <c r="G1546" s="620" t="s">
        <v>821</v>
      </c>
      <c r="H1546" s="620" t="s">
        <v>3839</v>
      </c>
      <c r="I1546" s="620" t="s">
        <v>1330</v>
      </c>
      <c r="J1546" s="620" t="s">
        <v>3840</v>
      </c>
      <c r="K1546" s="620"/>
      <c r="L1546" s="622">
        <v>57.103502568948464</v>
      </c>
      <c r="M1546" s="622">
        <v>37</v>
      </c>
      <c r="N1546" s="623">
        <v>2112.8295950510933</v>
      </c>
    </row>
    <row r="1547" spans="1:14" ht="14.4" customHeight="1" x14ac:dyDescent="0.3">
      <c r="A1547" s="618" t="s">
        <v>563</v>
      </c>
      <c r="B1547" s="619" t="s">
        <v>565</v>
      </c>
      <c r="C1547" s="620" t="s">
        <v>591</v>
      </c>
      <c r="D1547" s="621" t="s">
        <v>592</v>
      </c>
      <c r="E1547" s="620" t="s">
        <v>566</v>
      </c>
      <c r="F1547" s="621" t="s">
        <v>567</v>
      </c>
      <c r="G1547" s="620" t="s">
        <v>821</v>
      </c>
      <c r="H1547" s="620" t="s">
        <v>1763</v>
      </c>
      <c r="I1547" s="620" t="s">
        <v>1764</v>
      </c>
      <c r="J1547" s="620" t="s">
        <v>1765</v>
      </c>
      <c r="K1547" s="620" t="s">
        <v>1766</v>
      </c>
      <c r="L1547" s="622">
        <v>38.94</v>
      </c>
      <c r="M1547" s="622">
        <v>2</v>
      </c>
      <c r="N1547" s="623">
        <v>77.88</v>
      </c>
    </row>
    <row r="1548" spans="1:14" ht="14.4" customHeight="1" x14ac:dyDescent="0.3">
      <c r="A1548" s="618" t="s">
        <v>563</v>
      </c>
      <c r="B1548" s="619" t="s">
        <v>565</v>
      </c>
      <c r="C1548" s="620" t="s">
        <v>591</v>
      </c>
      <c r="D1548" s="621" t="s">
        <v>592</v>
      </c>
      <c r="E1548" s="620" t="s">
        <v>566</v>
      </c>
      <c r="F1548" s="621" t="s">
        <v>567</v>
      </c>
      <c r="G1548" s="620" t="s">
        <v>821</v>
      </c>
      <c r="H1548" s="620" t="s">
        <v>3939</v>
      </c>
      <c r="I1548" s="620" t="s">
        <v>1330</v>
      </c>
      <c r="J1548" s="620" t="s">
        <v>3940</v>
      </c>
      <c r="K1548" s="620" t="s">
        <v>3941</v>
      </c>
      <c r="L1548" s="622">
        <v>34.10193902781252</v>
      </c>
      <c r="M1548" s="622">
        <v>5</v>
      </c>
      <c r="N1548" s="623">
        <v>170.50969513906259</v>
      </c>
    </row>
    <row r="1549" spans="1:14" ht="14.4" customHeight="1" x14ac:dyDescent="0.3">
      <c r="A1549" s="618" t="s">
        <v>563</v>
      </c>
      <c r="B1549" s="619" t="s">
        <v>565</v>
      </c>
      <c r="C1549" s="620" t="s">
        <v>591</v>
      </c>
      <c r="D1549" s="621" t="s">
        <v>592</v>
      </c>
      <c r="E1549" s="620" t="s">
        <v>566</v>
      </c>
      <c r="F1549" s="621" t="s">
        <v>567</v>
      </c>
      <c r="G1549" s="620" t="s">
        <v>821</v>
      </c>
      <c r="H1549" s="620" t="s">
        <v>3942</v>
      </c>
      <c r="I1549" s="620" t="s">
        <v>3943</v>
      </c>
      <c r="J1549" s="620" t="s">
        <v>3944</v>
      </c>
      <c r="K1549" s="620" t="s">
        <v>3945</v>
      </c>
      <c r="L1549" s="622">
        <v>28.280016381681499</v>
      </c>
      <c r="M1549" s="622">
        <v>1</v>
      </c>
      <c r="N1549" s="623">
        <v>28.280016381681499</v>
      </c>
    </row>
    <row r="1550" spans="1:14" ht="14.4" customHeight="1" x14ac:dyDescent="0.3">
      <c r="A1550" s="618" t="s">
        <v>563</v>
      </c>
      <c r="B1550" s="619" t="s">
        <v>565</v>
      </c>
      <c r="C1550" s="620" t="s">
        <v>591</v>
      </c>
      <c r="D1550" s="621" t="s">
        <v>592</v>
      </c>
      <c r="E1550" s="620" t="s">
        <v>566</v>
      </c>
      <c r="F1550" s="621" t="s">
        <v>567</v>
      </c>
      <c r="G1550" s="620" t="s">
        <v>821</v>
      </c>
      <c r="H1550" s="620" t="s">
        <v>3946</v>
      </c>
      <c r="I1550" s="620" t="s">
        <v>1330</v>
      </c>
      <c r="J1550" s="620" t="s">
        <v>3947</v>
      </c>
      <c r="K1550" s="620" t="s">
        <v>3948</v>
      </c>
      <c r="L1550" s="622">
        <v>145.45200354473499</v>
      </c>
      <c r="M1550" s="622">
        <v>2</v>
      </c>
      <c r="N1550" s="623">
        <v>290.90400708946999</v>
      </c>
    </row>
    <row r="1551" spans="1:14" ht="14.4" customHeight="1" x14ac:dyDescent="0.3">
      <c r="A1551" s="618" t="s">
        <v>563</v>
      </c>
      <c r="B1551" s="619" t="s">
        <v>565</v>
      </c>
      <c r="C1551" s="620" t="s">
        <v>591</v>
      </c>
      <c r="D1551" s="621" t="s">
        <v>592</v>
      </c>
      <c r="E1551" s="620" t="s">
        <v>566</v>
      </c>
      <c r="F1551" s="621" t="s">
        <v>567</v>
      </c>
      <c r="G1551" s="620" t="s">
        <v>821</v>
      </c>
      <c r="H1551" s="620" t="s">
        <v>3849</v>
      </c>
      <c r="I1551" s="620" t="s">
        <v>3850</v>
      </c>
      <c r="J1551" s="620" t="s">
        <v>1933</v>
      </c>
      <c r="K1551" s="620" t="s">
        <v>3851</v>
      </c>
      <c r="L1551" s="622">
        <v>64.558390883736607</v>
      </c>
      <c r="M1551" s="622">
        <v>1</v>
      </c>
      <c r="N1551" s="623">
        <v>64.558390883736607</v>
      </c>
    </row>
    <row r="1552" spans="1:14" ht="14.4" customHeight="1" x14ac:dyDescent="0.3">
      <c r="A1552" s="618" t="s">
        <v>563</v>
      </c>
      <c r="B1552" s="619" t="s">
        <v>565</v>
      </c>
      <c r="C1552" s="620" t="s">
        <v>591</v>
      </c>
      <c r="D1552" s="621" t="s">
        <v>592</v>
      </c>
      <c r="E1552" s="620" t="s">
        <v>566</v>
      </c>
      <c r="F1552" s="621" t="s">
        <v>567</v>
      </c>
      <c r="G1552" s="620" t="s">
        <v>821</v>
      </c>
      <c r="H1552" s="620" t="s">
        <v>3949</v>
      </c>
      <c r="I1552" s="620" t="s">
        <v>1330</v>
      </c>
      <c r="J1552" s="620" t="s">
        <v>3950</v>
      </c>
      <c r="K1552" s="620"/>
      <c r="L1552" s="622">
        <v>199.86866077647099</v>
      </c>
      <c r="M1552" s="622">
        <v>4</v>
      </c>
      <c r="N1552" s="623">
        <v>799.47464310588396</v>
      </c>
    </row>
    <row r="1553" spans="1:14" ht="14.4" customHeight="1" x14ac:dyDescent="0.3">
      <c r="A1553" s="618" t="s">
        <v>563</v>
      </c>
      <c r="B1553" s="619" t="s">
        <v>565</v>
      </c>
      <c r="C1553" s="620" t="s">
        <v>593</v>
      </c>
      <c r="D1553" s="621" t="s">
        <v>594</v>
      </c>
      <c r="E1553" s="620" t="s">
        <v>566</v>
      </c>
      <c r="F1553" s="621" t="s">
        <v>567</v>
      </c>
      <c r="G1553" s="620" t="s">
        <v>821</v>
      </c>
      <c r="H1553" s="620" t="s">
        <v>3951</v>
      </c>
      <c r="I1553" s="620" t="s">
        <v>3952</v>
      </c>
      <c r="J1553" s="620" t="s">
        <v>3953</v>
      </c>
      <c r="K1553" s="620" t="s">
        <v>3954</v>
      </c>
      <c r="L1553" s="622">
        <v>1.1499997550801839</v>
      </c>
      <c r="M1553" s="622">
        <v>10</v>
      </c>
      <c r="N1553" s="623">
        <v>11.49999755080184</v>
      </c>
    </row>
    <row r="1554" spans="1:14" ht="14.4" customHeight="1" x14ac:dyDescent="0.3">
      <c r="A1554" s="618" t="s">
        <v>563</v>
      </c>
      <c r="B1554" s="619" t="s">
        <v>565</v>
      </c>
      <c r="C1554" s="620" t="s">
        <v>593</v>
      </c>
      <c r="D1554" s="621" t="s">
        <v>594</v>
      </c>
      <c r="E1554" s="620" t="s">
        <v>576</v>
      </c>
      <c r="F1554" s="621" t="s">
        <v>577</v>
      </c>
      <c r="G1554" s="620" t="s">
        <v>821</v>
      </c>
      <c r="H1554" s="620" t="s">
        <v>3955</v>
      </c>
      <c r="I1554" s="620" t="s">
        <v>3956</v>
      </c>
      <c r="J1554" s="620" t="s">
        <v>3957</v>
      </c>
      <c r="K1554" s="620" t="s">
        <v>3958</v>
      </c>
      <c r="L1554" s="622">
        <v>8035.1800736666373</v>
      </c>
      <c r="M1554" s="622">
        <v>493.96271489999998</v>
      </c>
      <c r="N1554" s="623">
        <v>3969079.3638987541</v>
      </c>
    </row>
    <row r="1555" spans="1:14" ht="14.4" customHeight="1" x14ac:dyDescent="0.3">
      <c r="A1555" s="618" t="s">
        <v>563</v>
      </c>
      <c r="B1555" s="619" t="s">
        <v>565</v>
      </c>
      <c r="C1555" s="620" t="s">
        <v>593</v>
      </c>
      <c r="D1555" s="621" t="s">
        <v>594</v>
      </c>
      <c r="E1555" s="620" t="s">
        <v>576</v>
      </c>
      <c r="F1555" s="621" t="s">
        <v>577</v>
      </c>
      <c r="G1555" s="620" t="s">
        <v>821</v>
      </c>
      <c r="H1555" s="620" t="s">
        <v>3959</v>
      </c>
      <c r="I1555" s="620" t="s">
        <v>3960</v>
      </c>
      <c r="J1555" s="620" t="s">
        <v>3957</v>
      </c>
      <c r="K1555" s="620" t="s">
        <v>3961</v>
      </c>
      <c r="L1555" s="622">
        <v>31557.520002130364</v>
      </c>
      <c r="M1555" s="622">
        <v>199.62479160000001</v>
      </c>
      <c r="N1555" s="623">
        <v>6299663.3538381057</v>
      </c>
    </row>
    <row r="1556" spans="1:14" ht="14.4" customHeight="1" x14ac:dyDescent="0.3">
      <c r="A1556" s="618" t="s">
        <v>563</v>
      </c>
      <c r="B1556" s="619" t="s">
        <v>565</v>
      </c>
      <c r="C1556" s="620" t="s">
        <v>593</v>
      </c>
      <c r="D1556" s="621" t="s">
        <v>594</v>
      </c>
      <c r="E1556" s="620" t="s">
        <v>576</v>
      </c>
      <c r="F1556" s="621" t="s">
        <v>577</v>
      </c>
      <c r="G1556" s="620" t="s">
        <v>821</v>
      </c>
      <c r="H1556" s="620" t="s">
        <v>3897</v>
      </c>
      <c r="I1556" s="620" t="s">
        <v>3898</v>
      </c>
      <c r="J1556" s="620" t="s">
        <v>3899</v>
      </c>
      <c r="K1556" s="620" t="s">
        <v>3900</v>
      </c>
      <c r="L1556" s="622">
        <v>0</v>
      </c>
      <c r="M1556" s="622">
        <v>0</v>
      </c>
      <c r="N1556" s="623">
        <v>0</v>
      </c>
    </row>
    <row r="1557" spans="1:14" ht="14.4" customHeight="1" x14ac:dyDescent="0.3">
      <c r="A1557" s="618" t="s">
        <v>563</v>
      </c>
      <c r="B1557" s="619" t="s">
        <v>565</v>
      </c>
      <c r="C1557" s="620" t="s">
        <v>593</v>
      </c>
      <c r="D1557" s="621" t="s">
        <v>594</v>
      </c>
      <c r="E1557" s="620" t="s">
        <v>576</v>
      </c>
      <c r="F1557" s="621" t="s">
        <v>577</v>
      </c>
      <c r="G1557" s="620" t="s">
        <v>821</v>
      </c>
      <c r="H1557" s="620" t="s">
        <v>3901</v>
      </c>
      <c r="I1557" s="620" t="s">
        <v>3902</v>
      </c>
      <c r="J1557" s="620" t="s">
        <v>3903</v>
      </c>
      <c r="K1557" s="620" t="s">
        <v>3904</v>
      </c>
      <c r="L1557" s="622">
        <v>25721.29</v>
      </c>
      <c r="M1557" s="622">
        <v>31</v>
      </c>
      <c r="N1557" s="623">
        <v>797359.99</v>
      </c>
    </row>
    <row r="1558" spans="1:14" ht="14.4" customHeight="1" x14ac:dyDescent="0.3">
      <c r="A1558" s="618" t="s">
        <v>563</v>
      </c>
      <c r="B1558" s="619" t="s">
        <v>565</v>
      </c>
      <c r="C1558" s="620" t="s">
        <v>593</v>
      </c>
      <c r="D1558" s="621" t="s">
        <v>594</v>
      </c>
      <c r="E1558" s="620" t="s">
        <v>576</v>
      </c>
      <c r="F1558" s="621" t="s">
        <v>577</v>
      </c>
      <c r="G1558" s="620" t="s">
        <v>821</v>
      </c>
      <c r="H1558" s="620" t="s">
        <v>3905</v>
      </c>
      <c r="I1558" s="620" t="s">
        <v>3905</v>
      </c>
      <c r="J1558" s="620" t="s">
        <v>3906</v>
      </c>
      <c r="K1558" s="620" t="s">
        <v>3907</v>
      </c>
      <c r="L1558" s="622">
        <v>5223.4128819389716</v>
      </c>
      <c r="M1558" s="622">
        <v>26</v>
      </c>
      <c r="N1558" s="623">
        <v>135808.73493041325</v>
      </c>
    </row>
    <row r="1559" spans="1:14" ht="14.4" customHeight="1" x14ac:dyDescent="0.3">
      <c r="A1559" s="618" t="s">
        <v>563</v>
      </c>
      <c r="B1559" s="619" t="s">
        <v>565</v>
      </c>
      <c r="C1559" s="620" t="s">
        <v>593</v>
      </c>
      <c r="D1559" s="621" t="s">
        <v>594</v>
      </c>
      <c r="E1559" s="620" t="s">
        <v>576</v>
      </c>
      <c r="F1559" s="621" t="s">
        <v>577</v>
      </c>
      <c r="G1559" s="620" t="s">
        <v>821</v>
      </c>
      <c r="H1559" s="620" t="s">
        <v>3908</v>
      </c>
      <c r="I1559" s="620" t="s">
        <v>3908</v>
      </c>
      <c r="J1559" s="620" t="s">
        <v>3909</v>
      </c>
      <c r="K1559" s="620" t="s">
        <v>3910</v>
      </c>
      <c r="L1559" s="622">
        <v>71263.48023821594</v>
      </c>
      <c r="M1559" s="622">
        <v>116</v>
      </c>
      <c r="N1559" s="623">
        <v>8266563.7076330483</v>
      </c>
    </row>
    <row r="1560" spans="1:14" ht="14.4" customHeight="1" x14ac:dyDescent="0.3">
      <c r="A1560" s="618" t="s">
        <v>563</v>
      </c>
      <c r="B1560" s="619" t="s">
        <v>565</v>
      </c>
      <c r="C1560" s="620" t="s">
        <v>593</v>
      </c>
      <c r="D1560" s="621" t="s">
        <v>594</v>
      </c>
      <c r="E1560" s="620" t="s">
        <v>576</v>
      </c>
      <c r="F1560" s="621" t="s">
        <v>577</v>
      </c>
      <c r="G1560" s="620" t="s">
        <v>821</v>
      </c>
      <c r="H1560" s="620" t="s">
        <v>3911</v>
      </c>
      <c r="I1560" s="620" t="s">
        <v>3912</v>
      </c>
      <c r="J1560" s="620" t="s">
        <v>3913</v>
      </c>
      <c r="K1560" s="620" t="s">
        <v>3914</v>
      </c>
      <c r="L1560" s="622">
        <v>106474.23</v>
      </c>
      <c r="M1560" s="622">
        <v>1</v>
      </c>
      <c r="N1560" s="623">
        <v>106474.23</v>
      </c>
    </row>
    <row r="1561" spans="1:14" ht="14.4" customHeight="1" x14ac:dyDescent="0.3">
      <c r="A1561" s="618" t="s">
        <v>563</v>
      </c>
      <c r="B1561" s="619" t="s">
        <v>565</v>
      </c>
      <c r="C1561" s="620" t="s">
        <v>593</v>
      </c>
      <c r="D1561" s="621" t="s">
        <v>594</v>
      </c>
      <c r="E1561" s="620" t="s">
        <v>576</v>
      </c>
      <c r="F1561" s="621" t="s">
        <v>577</v>
      </c>
      <c r="G1561" s="620" t="s">
        <v>821</v>
      </c>
      <c r="H1561" s="620" t="s">
        <v>3962</v>
      </c>
      <c r="I1561" s="620" t="s">
        <v>3963</v>
      </c>
      <c r="J1561" s="620" t="s">
        <v>3964</v>
      </c>
      <c r="K1561" s="620" t="s">
        <v>3965</v>
      </c>
      <c r="L1561" s="622">
        <v>14471.309541733215</v>
      </c>
      <c r="M1561" s="622">
        <v>2140.6900001999961</v>
      </c>
      <c r="N1561" s="623">
        <v>30978587.625787083</v>
      </c>
    </row>
    <row r="1562" spans="1:14" ht="14.4" customHeight="1" x14ac:dyDescent="0.3">
      <c r="A1562" s="618" t="s">
        <v>563</v>
      </c>
      <c r="B1562" s="619" t="s">
        <v>565</v>
      </c>
      <c r="C1562" s="620" t="s">
        <v>593</v>
      </c>
      <c r="D1562" s="621" t="s">
        <v>594</v>
      </c>
      <c r="E1562" s="620" t="s">
        <v>576</v>
      </c>
      <c r="F1562" s="621" t="s">
        <v>577</v>
      </c>
      <c r="G1562" s="620" t="s">
        <v>821</v>
      </c>
      <c r="H1562" s="620" t="s">
        <v>3966</v>
      </c>
      <c r="I1562" s="620" t="s">
        <v>3967</v>
      </c>
      <c r="J1562" s="620" t="s">
        <v>3968</v>
      </c>
      <c r="K1562" s="620" t="s">
        <v>3969</v>
      </c>
      <c r="L1562" s="622">
        <v>91657.718620262633</v>
      </c>
      <c r="M1562" s="622">
        <v>32</v>
      </c>
      <c r="N1562" s="623">
        <v>2933046.9958484042</v>
      </c>
    </row>
    <row r="1563" spans="1:14" ht="14.4" customHeight="1" x14ac:dyDescent="0.3">
      <c r="A1563" s="618" t="s">
        <v>563</v>
      </c>
      <c r="B1563" s="619" t="s">
        <v>565</v>
      </c>
      <c r="C1563" s="620" t="s">
        <v>593</v>
      </c>
      <c r="D1563" s="621" t="s">
        <v>594</v>
      </c>
      <c r="E1563" s="620" t="s">
        <v>576</v>
      </c>
      <c r="F1563" s="621" t="s">
        <v>577</v>
      </c>
      <c r="G1563" s="620" t="s">
        <v>821</v>
      </c>
      <c r="H1563" s="620" t="s">
        <v>3970</v>
      </c>
      <c r="I1563" s="620" t="s">
        <v>3971</v>
      </c>
      <c r="J1563" s="620" t="s">
        <v>3972</v>
      </c>
      <c r="K1563" s="620" t="s">
        <v>3973</v>
      </c>
      <c r="L1563" s="622">
        <v>5465.8333642330199</v>
      </c>
      <c r="M1563" s="622">
        <v>1882.0000000000002</v>
      </c>
      <c r="N1563" s="623">
        <v>10286698.391486544</v>
      </c>
    </row>
    <row r="1564" spans="1:14" ht="14.4" customHeight="1" x14ac:dyDescent="0.3">
      <c r="A1564" s="618" t="s">
        <v>563</v>
      </c>
      <c r="B1564" s="619" t="s">
        <v>565</v>
      </c>
      <c r="C1564" s="620" t="s">
        <v>593</v>
      </c>
      <c r="D1564" s="621" t="s">
        <v>594</v>
      </c>
      <c r="E1564" s="620" t="s">
        <v>576</v>
      </c>
      <c r="F1564" s="621" t="s">
        <v>577</v>
      </c>
      <c r="G1564" s="620" t="s">
        <v>821</v>
      </c>
      <c r="H1564" s="620" t="s">
        <v>3974</v>
      </c>
      <c r="I1564" s="620" t="s">
        <v>3975</v>
      </c>
      <c r="J1564" s="620" t="s">
        <v>3976</v>
      </c>
      <c r="K1564" s="620" t="s">
        <v>3977</v>
      </c>
      <c r="L1564" s="622">
        <v>21150.5</v>
      </c>
      <c r="M1564" s="622">
        <v>2</v>
      </c>
      <c r="N1564" s="623">
        <v>42301</v>
      </c>
    </row>
    <row r="1565" spans="1:14" ht="14.4" customHeight="1" x14ac:dyDescent="0.3">
      <c r="A1565" s="618" t="s">
        <v>563</v>
      </c>
      <c r="B1565" s="619" t="s">
        <v>565</v>
      </c>
      <c r="C1565" s="620" t="s">
        <v>593</v>
      </c>
      <c r="D1565" s="621" t="s">
        <v>594</v>
      </c>
      <c r="E1565" s="620" t="s">
        <v>576</v>
      </c>
      <c r="F1565" s="621" t="s">
        <v>577</v>
      </c>
      <c r="G1565" s="620" t="s">
        <v>821</v>
      </c>
      <c r="H1565" s="620" t="s">
        <v>3978</v>
      </c>
      <c r="I1565" s="620" t="s">
        <v>3979</v>
      </c>
      <c r="J1565" s="620" t="s">
        <v>3980</v>
      </c>
      <c r="K1565" s="620" t="s">
        <v>3981</v>
      </c>
      <c r="L1565" s="622">
        <v>11212.482088544786</v>
      </c>
      <c r="M1565" s="622">
        <v>933.71900000000039</v>
      </c>
      <c r="N1565" s="623">
        <v>10469307.563233953</v>
      </c>
    </row>
    <row r="1566" spans="1:14" ht="14.4" customHeight="1" x14ac:dyDescent="0.3">
      <c r="A1566" s="618" t="s">
        <v>563</v>
      </c>
      <c r="B1566" s="619" t="s">
        <v>565</v>
      </c>
      <c r="C1566" s="620" t="s">
        <v>593</v>
      </c>
      <c r="D1566" s="621" t="s">
        <v>594</v>
      </c>
      <c r="E1566" s="620" t="s">
        <v>576</v>
      </c>
      <c r="F1566" s="621" t="s">
        <v>577</v>
      </c>
      <c r="G1566" s="620" t="s">
        <v>821</v>
      </c>
      <c r="H1566" s="620" t="s">
        <v>3982</v>
      </c>
      <c r="I1566" s="620" t="s">
        <v>3982</v>
      </c>
      <c r="J1566" s="620" t="s">
        <v>3983</v>
      </c>
      <c r="K1566" s="620" t="s">
        <v>687</v>
      </c>
      <c r="L1566" s="622">
        <v>95766.229775990389</v>
      </c>
      <c r="M1566" s="622">
        <v>97</v>
      </c>
      <c r="N1566" s="623">
        <v>9289324.2882710677</v>
      </c>
    </row>
    <row r="1567" spans="1:14" ht="14.4" customHeight="1" x14ac:dyDescent="0.3">
      <c r="A1567" s="618" t="s">
        <v>563</v>
      </c>
      <c r="B1567" s="619" t="s">
        <v>565</v>
      </c>
      <c r="C1567" s="620" t="s">
        <v>593</v>
      </c>
      <c r="D1567" s="621" t="s">
        <v>594</v>
      </c>
      <c r="E1567" s="620" t="s">
        <v>576</v>
      </c>
      <c r="F1567" s="621" t="s">
        <v>577</v>
      </c>
      <c r="G1567" s="620" t="s">
        <v>821</v>
      </c>
      <c r="H1567" s="620" t="s">
        <v>3984</v>
      </c>
      <c r="I1567" s="620" t="s">
        <v>3984</v>
      </c>
      <c r="J1567" s="620" t="s">
        <v>3985</v>
      </c>
      <c r="K1567" s="620" t="s">
        <v>3039</v>
      </c>
      <c r="L1567" s="622">
        <v>80102.03</v>
      </c>
      <c r="M1567" s="622">
        <v>5</v>
      </c>
      <c r="N1567" s="623">
        <v>400510.15</v>
      </c>
    </row>
    <row r="1568" spans="1:14" ht="14.4" customHeight="1" x14ac:dyDescent="0.3">
      <c r="A1568" s="618" t="s">
        <v>563</v>
      </c>
      <c r="B1568" s="619" t="s">
        <v>565</v>
      </c>
      <c r="C1568" s="620" t="s">
        <v>593</v>
      </c>
      <c r="D1568" s="621" t="s">
        <v>594</v>
      </c>
      <c r="E1568" s="620" t="s">
        <v>576</v>
      </c>
      <c r="F1568" s="621" t="s">
        <v>577</v>
      </c>
      <c r="G1568" s="620" t="s">
        <v>821</v>
      </c>
      <c r="H1568" s="620" t="s">
        <v>3986</v>
      </c>
      <c r="I1568" s="620" t="s">
        <v>3952</v>
      </c>
      <c r="J1568" s="620" t="s">
        <v>3987</v>
      </c>
      <c r="K1568" s="620" t="s">
        <v>1928</v>
      </c>
      <c r="L1568" s="622">
        <v>69440.722500000003</v>
      </c>
      <c r="M1568" s="622">
        <v>4</v>
      </c>
      <c r="N1568" s="623">
        <v>277762.89</v>
      </c>
    </row>
    <row r="1569" spans="1:14" ht="14.4" customHeight="1" x14ac:dyDescent="0.3">
      <c r="A1569" s="618" t="s">
        <v>563</v>
      </c>
      <c r="B1569" s="619" t="s">
        <v>565</v>
      </c>
      <c r="C1569" s="620" t="s">
        <v>593</v>
      </c>
      <c r="D1569" s="621" t="s">
        <v>594</v>
      </c>
      <c r="E1569" s="620" t="s">
        <v>576</v>
      </c>
      <c r="F1569" s="621" t="s">
        <v>577</v>
      </c>
      <c r="G1569" s="620" t="s">
        <v>821</v>
      </c>
      <c r="H1569" s="620" t="s">
        <v>3988</v>
      </c>
      <c r="I1569" s="620" t="s">
        <v>3989</v>
      </c>
      <c r="J1569" s="620" t="s">
        <v>3990</v>
      </c>
      <c r="K1569" s="620" t="s">
        <v>3991</v>
      </c>
      <c r="L1569" s="622">
        <v>17168.857304486235</v>
      </c>
      <c r="M1569" s="622">
        <v>40</v>
      </c>
      <c r="N1569" s="623">
        <v>686754.29217944934</v>
      </c>
    </row>
    <row r="1570" spans="1:14" ht="14.4" customHeight="1" x14ac:dyDescent="0.3">
      <c r="A1570" s="618" t="s">
        <v>563</v>
      </c>
      <c r="B1570" s="619" t="s">
        <v>565</v>
      </c>
      <c r="C1570" s="620" t="s">
        <v>593</v>
      </c>
      <c r="D1570" s="621" t="s">
        <v>594</v>
      </c>
      <c r="E1570" s="620" t="s">
        <v>576</v>
      </c>
      <c r="F1570" s="621" t="s">
        <v>577</v>
      </c>
      <c r="G1570" s="620" t="s">
        <v>821</v>
      </c>
      <c r="H1570" s="620" t="s">
        <v>3992</v>
      </c>
      <c r="I1570" s="620" t="s">
        <v>3992</v>
      </c>
      <c r="J1570" s="620" t="s">
        <v>3993</v>
      </c>
      <c r="K1570" s="620" t="s">
        <v>3994</v>
      </c>
      <c r="L1570" s="622">
        <v>92785.3</v>
      </c>
      <c r="M1570" s="622">
        <v>5</v>
      </c>
      <c r="N1570" s="623">
        <v>463926.5</v>
      </c>
    </row>
    <row r="1571" spans="1:14" ht="14.4" customHeight="1" x14ac:dyDescent="0.3">
      <c r="A1571" s="618" t="s">
        <v>563</v>
      </c>
      <c r="B1571" s="619" t="s">
        <v>565</v>
      </c>
      <c r="C1571" s="620" t="s">
        <v>593</v>
      </c>
      <c r="D1571" s="621" t="s">
        <v>594</v>
      </c>
      <c r="E1571" s="620" t="s">
        <v>576</v>
      </c>
      <c r="F1571" s="621" t="s">
        <v>577</v>
      </c>
      <c r="G1571" s="620" t="s">
        <v>2184</v>
      </c>
      <c r="H1571" s="620" t="s">
        <v>3995</v>
      </c>
      <c r="I1571" s="620" t="s">
        <v>3996</v>
      </c>
      <c r="J1571" s="620" t="s">
        <v>3997</v>
      </c>
      <c r="K1571" s="620" t="s">
        <v>3998</v>
      </c>
      <c r="L1571" s="622">
        <v>58818.18802442689</v>
      </c>
      <c r="M1571" s="622">
        <v>316</v>
      </c>
      <c r="N1571" s="623">
        <v>18586547.415718898</v>
      </c>
    </row>
    <row r="1572" spans="1:14" ht="14.4" customHeight="1" x14ac:dyDescent="0.3">
      <c r="A1572" s="618" t="s">
        <v>563</v>
      </c>
      <c r="B1572" s="619" t="s">
        <v>565</v>
      </c>
      <c r="C1572" s="620" t="s">
        <v>593</v>
      </c>
      <c r="D1572" s="621" t="s">
        <v>594</v>
      </c>
      <c r="E1572" s="620" t="s">
        <v>576</v>
      </c>
      <c r="F1572" s="621" t="s">
        <v>577</v>
      </c>
      <c r="G1572" s="620" t="s">
        <v>2184</v>
      </c>
      <c r="H1572" s="620" t="s">
        <v>3999</v>
      </c>
      <c r="I1572" s="620" t="s">
        <v>3999</v>
      </c>
      <c r="J1572" s="620" t="s">
        <v>3997</v>
      </c>
      <c r="K1572" s="620" t="s">
        <v>4000</v>
      </c>
      <c r="L1572" s="622">
        <v>176927.63034868723</v>
      </c>
      <c r="M1572" s="622">
        <v>22</v>
      </c>
      <c r="N1572" s="623">
        <v>3892407.867671119</v>
      </c>
    </row>
    <row r="1573" spans="1:14" ht="14.4" customHeight="1" x14ac:dyDescent="0.3">
      <c r="A1573" s="618" t="s">
        <v>563</v>
      </c>
      <c r="B1573" s="619" t="s">
        <v>565</v>
      </c>
      <c r="C1573" s="620" t="s">
        <v>593</v>
      </c>
      <c r="D1573" s="621" t="s">
        <v>594</v>
      </c>
      <c r="E1573" s="620" t="s">
        <v>576</v>
      </c>
      <c r="F1573" s="621" t="s">
        <v>577</v>
      </c>
      <c r="G1573" s="620" t="s">
        <v>2184</v>
      </c>
      <c r="H1573" s="620" t="s">
        <v>4001</v>
      </c>
      <c r="I1573" s="620" t="s">
        <v>4002</v>
      </c>
      <c r="J1573" s="620" t="s">
        <v>4003</v>
      </c>
      <c r="K1573" s="620" t="s">
        <v>4004</v>
      </c>
      <c r="L1573" s="622">
        <v>31663.265279016243</v>
      </c>
      <c r="M1573" s="622">
        <v>40</v>
      </c>
      <c r="N1573" s="623">
        <v>1266530.6111606497</v>
      </c>
    </row>
    <row r="1574" spans="1:14" ht="14.4" customHeight="1" x14ac:dyDescent="0.3">
      <c r="A1574" s="618" t="s">
        <v>563</v>
      </c>
      <c r="B1574" s="619" t="s">
        <v>565</v>
      </c>
      <c r="C1574" s="620" t="s">
        <v>593</v>
      </c>
      <c r="D1574" s="621" t="s">
        <v>594</v>
      </c>
      <c r="E1574" s="620" t="s">
        <v>576</v>
      </c>
      <c r="F1574" s="621" t="s">
        <v>577</v>
      </c>
      <c r="G1574" s="620" t="s">
        <v>2184</v>
      </c>
      <c r="H1574" s="620" t="s">
        <v>4005</v>
      </c>
      <c r="I1574" s="620" t="s">
        <v>4006</v>
      </c>
      <c r="J1574" s="620" t="s">
        <v>4007</v>
      </c>
      <c r="K1574" s="620" t="s">
        <v>4008</v>
      </c>
      <c r="L1574" s="622">
        <v>64166.973390009603</v>
      </c>
      <c r="M1574" s="622">
        <v>40</v>
      </c>
      <c r="N1574" s="623">
        <v>2566678.9356003841</v>
      </c>
    </row>
    <row r="1575" spans="1:14" ht="14.4" customHeight="1" x14ac:dyDescent="0.3">
      <c r="A1575" s="618" t="s">
        <v>563</v>
      </c>
      <c r="B1575" s="619" t="s">
        <v>565</v>
      </c>
      <c r="C1575" s="620" t="s">
        <v>593</v>
      </c>
      <c r="D1575" s="621" t="s">
        <v>594</v>
      </c>
      <c r="E1575" s="620" t="s">
        <v>576</v>
      </c>
      <c r="F1575" s="621" t="s">
        <v>577</v>
      </c>
      <c r="G1575" s="620" t="s">
        <v>2184</v>
      </c>
      <c r="H1575" s="620" t="s">
        <v>4009</v>
      </c>
      <c r="I1575" s="620" t="s">
        <v>4010</v>
      </c>
      <c r="J1575" s="620" t="s">
        <v>4011</v>
      </c>
      <c r="K1575" s="620" t="s">
        <v>2358</v>
      </c>
      <c r="L1575" s="622">
        <v>123976.93948156561</v>
      </c>
      <c r="M1575" s="622">
        <v>109</v>
      </c>
      <c r="N1575" s="623">
        <v>13513486.403490651</v>
      </c>
    </row>
    <row r="1576" spans="1:14" ht="14.4" customHeight="1" thickBot="1" x14ac:dyDescent="0.35">
      <c r="A1576" s="624" t="s">
        <v>563</v>
      </c>
      <c r="B1576" s="625" t="s">
        <v>565</v>
      </c>
      <c r="C1576" s="626" t="s">
        <v>593</v>
      </c>
      <c r="D1576" s="627" t="s">
        <v>594</v>
      </c>
      <c r="E1576" s="626" t="s">
        <v>576</v>
      </c>
      <c r="F1576" s="627" t="s">
        <v>577</v>
      </c>
      <c r="G1576" s="626" t="s">
        <v>2184</v>
      </c>
      <c r="H1576" s="626" t="s">
        <v>4012</v>
      </c>
      <c r="I1576" s="626" t="s">
        <v>4012</v>
      </c>
      <c r="J1576" s="626" t="s">
        <v>4013</v>
      </c>
      <c r="K1576" s="626" t="s">
        <v>4014</v>
      </c>
      <c r="L1576" s="628">
        <v>24201.842101014416</v>
      </c>
      <c r="M1576" s="628">
        <v>61</v>
      </c>
      <c r="N1576" s="629">
        <v>1476312.3681618792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140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69" customWidth="1"/>
    <col min="2" max="2" width="10" style="98" customWidth="1"/>
    <col min="3" max="3" width="5.5546875" style="91" customWidth="1"/>
    <col min="4" max="4" width="10" style="98" customWidth="1"/>
    <col min="5" max="5" width="5.5546875" style="91" customWidth="1"/>
    <col min="6" max="6" width="10" style="98" customWidth="1"/>
    <col min="7" max="16384" width="8.88671875" style="69"/>
  </cols>
  <sheetData>
    <row r="1" spans="1:6" ht="18.600000000000001" customHeight="1" thickBot="1" x14ac:dyDescent="0.4">
      <c r="A1" s="474" t="s">
        <v>4021</v>
      </c>
      <c r="B1" s="474"/>
      <c r="C1" s="474"/>
      <c r="D1" s="474"/>
      <c r="E1" s="474"/>
      <c r="F1" s="474"/>
    </row>
    <row r="2" spans="1:6" ht="14.4" customHeight="1" thickBot="1" x14ac:dyDescent="0.35">
      <c r="A2" s="580" t="s">
        <v>297</v>
      </c>
      <c r="B2" s="93"/>
      <c r="C2" s="94"/>
      <c r="D2" s="95"/>
      <c r="E2" s="94"/>
      <c r="F2" s="95"/>
    </row>
    <row r="3" spans="1:6" ht="14.4" customHeight="1" thickBot="1" x14ac:dyDescent="0.35">
      <c r="A3" s="352"/>
      <c r="B3" s="475" t="s">
        <v>257</v>
      </c>
      <c r="C3" s="476"/>
      <c r="D3" s="477" t="s">
        <v>256</v>
      </c>
      <c r="E3" s="476"/>
      <c r="F3" s="180" t="s">
        <v>6</v>
      </c>
    </row>
    <row r="4" spans="1:6" ht="14.4" customHeight="1" thickBot="1" x14ac:dyDescent="0.35">
      <c r="A4" s="630" t="s">
        <v>280</v>
      </c>
      <c r="B4" s="631" t="s">
        <v>17</v>
      </c>
      <c r="C4" s="632" t="s">
        <v>5</v>
      </c>
      <c r="D4" s="631" t="s">
        <v>17</v>
      </c>
      <c r="E4" s="632" t="s">
        <v>5</v>
      </c>
      <c r="F4" s="633" t="s">
        <v>17</v>
      </c>
    </row>
    <row r="5" spans="1:6" ht="14.4" customHeight="1" x14ac:dyDescent="0.3">
      <c r="A5" s="644" t="s">
        <v>4015</v>
      </c>
      <c r="B5" s="616">
        <v>5581230.9018678451</v>
      </c>
      <c r="C5" s="634">
        <v>0.11225290244974578</v>
      </c>
      <c r="D5" s="616">
        <v>44138916.907820128</v>
      </c>
      <c r="E5" s="634">
        <v>0.88774709755025427</v>
      </c>
      <c r="F5" s="617">
        <v>49720147.809687972</v>
      </c>
    </row>
    <row r="6" spans="1:6" ht="14.4" customHeight="1" x14ac:dyDescent="0.3">
      <c r="A6" s="645" t="s">
        <v>4016</v>
      </c>
      <c r="B6" s="622">
        <v>3549864.9551861403</v>
      </c>
      <c r="C6" s="635">
        <v>9.0012808511753042E-2</v>
      </c>
      <c r="D6" s="622">
        <v>35887466.39663621</v>
      </c>
      <c r="E6" s="635">
        <v>0.90998719148824692</v>
      </c>
      <c r="F6" s="623">
        <v>39437331.351822354</v>
      </c>
    </row>
    <row r="7" spans="1:6" ht="14.4" customHeight="1" x14ac:dyDescent="0.3">
      <c r="A7" s="645" t="s">
        <v>4017</v>
      </c>
      <c r="B7" s="622">
        <v>663988.57252053102</v>
      </c>
      <c r="C7" s="635">
        <v>0.12830324671761234</v>
      </c>
      <c r="D7" s="622">
        <v>4511161.6244337959</v>
      </c>
      <c r="E7" s="635">
        <v>0.87169675328238772</v>
      </c>
      <c r="F7" s="623">
        <v>5175150.1969543267</v>
      </c>
    </row>
    <row r="8" spans="1:6" ht="14.4" customHeight="1" x14ac:dyDescent="0.3">
      <c r="A8" s="645" t="s">
        <v>4018</v>
      </c>
      <c r="B8" s="622">
        <v>524186.14306687377</v>
      </c>
      <c r="C8" s="635">
        <v>0.12922071317694792</v>
      </c>
      <c r="D8" s="622">
        <v>3532331.8112109466</v>
      </c>
      <c r="E8" s="635">
        <v>0.87077928682305206</v>
      </c>
      <c r="F8" s="623">
        <v>4056517.9542778204</v>
      </c>
    </row>
    <row r="9" spans="1:6" ht="14.4" customHeight="1" x14ac:dyDescent="0.3">
      <c r="A9" s="645" t="s">
        <v>4019</v>
      </c>
      <c r="B9" s="622">
        <v>4165.2362138430399</v>
      </c>
      <c r="C9" s="635">
        <v>1</v>
      </c>
      <c r="D9" s="622"/>
      <c r="E9" s="635">
        <v>0</v>
      </c>
      <c r="F9" s="623">
        <v>4165.2362138430399</v>
      </c>
    </row>
    <row r="10" spans="1:6" ht="14.4" customHeight="1" thickBot="1" x14ac:dyDescent="0.35">
      <c r="A10" s="646" t="s">
        <v>4020</v>
      </c>
      <c r="B10" s="637"/>
      <c r="C10" s="638">
        <v>0</v>
      </c>
      <c r="D10" s="637">
        <v>130464.60688979455</v>
      </c>
      <c r="E10" s="638">
        <v>1</v>
      </c>
      <c r="F10" s="639">
        <v>130464.60688979455</v>
      </c>
    </row>
    <row r="11" spans="1:6" ht="14.4" customHeight="1" thickBot="1" x14ac:dyDescent="0.35">
      <c r="A11" s="640" t="s">
        <v>6</v>
      </c>
      <c r="B11" s="641">
        <v>10323435.808855234</v>
      </c>
      <c r="C11" s="642">
        <v>0.10478116153144938</v>
      </c>
      <c r="D11" s="641">
        <v>88200341.346990868</v>
      </c>
      <c r="E11" s="642">
        <v>0.89521883846855055</v>
      </c>
      <c r="F11" s="643">
        <v>98523777.155846104</v>
      </c>
    </row>
    <row r="12" spans="1:6" ht="14.4" customHeight="1" thickBot="1" x14ac:dyDescent="0.35"/>
    <row r="13" spans="1:6" ht="14.4" customHeight="1" x14ac:dyDescent="0.3">
      <c r="A13" s="644" t="s">
        <v>4022</v>
      </c>
      <c r="B13" s="616">
        <v>5581230.9018678451</v>
      </c>
      <c r="C13" s="634">
        <v>1</v>
      </c>
      <c r="D13" s="616"/>
      <c r="E13" s="634">
        <v>0</v>
      </c>
      <c r="F13" s="617">
        <v>5581230.9018678451</v>
      </c>
    </row>
    <row r="14" spans="1:6" ht="14.4" customHeight="1" x14ac:dyDescent="0.3">
      <c r="A14" s="645" t="s">
        <v>4023</v>
      </c>
      <c r="B14" s="622">
        <v>956309.32301112404</v>
      </c>
      <c r="C14" s="635">
        <v>0.82312430460672659</v>
      </c>
      <c r="D14" s="622">
        <v>205494.93627147697</v>
      </c>
      <c r="E14" s="635">
        <v>0.17687569539327339</v>
      </c>
      <c r="F14" s="623">
        <v>1161804.2592826011</v>
      </c>
    </row>
    <row r="15" spans="1:6" ht="14.4" customHeight="1" x14ac:dyDescent="0.3">
      <c r="A15" s="645" t="s">
        <v>4024</v>
      </c>
      <c r="B15" s="622">
        <v>771618.73</v>
      </c>
      <c r="C15" s="635">
        <v>7.136923884259852E-2</v>
      </c>
      <c r="D15" s="622">
        <v>10040024.248311266</v>
      </c>
      <c r="E15" s="635">
        <v>0.9286307611574014</v>
      </c>
      <c r="F15" s="623">
        <v>10811642.978311267</v>
      </c>
    </row>
    <row r="16" spans="1:6" ht="14.4" customHeight="1" x14ac:dyDescent="0.3">
      <c r="A16" s="645" t="s">
        <v>4025</v>
      </c>
      <c r="B16" s="622">
        <v>744950.68950634461</v>
      </c>
      <c r="C16" s="635">
        <v>0.66339704109315212</v>
      </c>
      <c r="D16" s="622">
        <v>377982.70235625334</v>
      </c>
      <c r="E16" s="635">
        <v>0.33660295890684783</v>
      </c>
      <c r="F16" s="623">
        <v>1122933.391862598</v>
      </c>
    </row>
    <row r="17" spans="1:6" ht="14.4" customHeight="1" x14ac:dyDescent="0.3">
      <c r="A17" s="645" t="s">
        <v>4026</v>
      </c>
      <c r="B17" s="622">
        <v>688942.65161653957</v>
      </c>
      <c r="C17" s="635">
        <v>0.24951340643584335</v>
      </c>
      <c r="D17" s="622">
        <v>2072202.1760610279</v>
      </c>
      <c r="E17" s="635">
        <v>0.75048659356415659</v>
      </c>
      <c r="F17" s="623">
        <v>2761144.8276775675</v>
      </c>
    </row>
    <row r="18" spans="1:6" ht="14.4" customHeight="1" x14ac:dyDescent="0.3">
      <c r="A18" s="645" t="s">
        <v>4027</v>
      </c>
      <c r="B18" s="622">
        <v>425861.28877462907</v>
      </c>
      <c r="C18" s="635">
        <v>0.43096468799658555</v>
      </c>
      <c r="D18" s="622">
        <v>562296.90756001614</v>
      </c>
      <c r="E18" s="635">
        <v>0.56903531200341451</v>
      </c>
      <c r="F18" s="623">
        <v>988158.19633464515</v>
      </c>
    </row>
    <row r="19" spans="1:6" ht="14.4" customHeight="1" x14ac:dyDescent="0.3">
      <c r="A19" s="645" t="s">
        <v>4028</v>
      </c>
      <c r="B19" s="622">
        <v>403656.79683486943</v>
      </c>
      <c r="C19" s="635">
        <v>0.35439640766048741</v>
      </c>
      <c r="D19" s="622">
        <v>735341.195553286</v>
      </c>
      <c r="E19" s="635">
        <v>0.6456035923395127</v>
      </c>
      <c r="F19" s="623">
        <v>1138997.9923881553</v>
      </c>
    </row>
    <row r="20" spans="1:6" ht="14.4" customHeight="1" x14ac:dyDescent="0.3">
      <c r="A20" s="645" t="s">
        <v>4029</v>
      </c>
      <c r="B20" s="622">
        <v>371657.00490976439</v>
      </c>
      <c r="C20" s="635">
        <v>2.562068863697578E-2</v>
      </c>
      <c r="D20" s="622">
        <v>14134471.623240728</v>
      </c>
      <c r="E20" s="635">
        <v>0.97437931136302414</v>
      </c>
      <c r="F20" s="623">
        <v>14506128.628150493</v>
      </c>
    </row>
    <row r="21" spans="1:6" ht="14.4" customHeight="1" x14ac:dyDescent="0.3">
      <c r="A21" s="645" t="s">
        <v>4030</v>
      </c>
      <c r="B21" s="622">
        <v>201659.58440172998</v>
      </c>
      <c r="C21" s="635">
        <v>0.57740288557456176</v>
      </c>
      <c r="D21" s="622">
        <v>147593.23272103636</v>
      </c>
      <c r="E21" s="635">
        <v>0.42259711442543829</v>
      </c>
      <c r="F21" s="623">
        <v>349252.81712276634</v>
      </c>
    </row>
    <row r="22" spans="1:6" ht="14.4" customHeight="1" x14ac:dyDescent="0.3">
      <c r="A22" s="645" t="s">
        <v>4031</v>
      </c>
      <c r="B22" s="622">
        <v>85889.006886638541</v>
      </c>
      <c r="C22" s="635">
        <v>1</v>
      </c>
      <c r="D22" s="622"/>
      <c r="E22" s="635">
        <v>0</v>
      </c>
      <c r="F22" s="623">
        <v>85889.006886638541</v>
      </c>
    </row>
    <row r="23" spans="1:6" ht="14.4" customHeight="1" x14ac:dyDescent="0.3">
      <c r="A23" s="645" t="s">
        <v>4032</v>
      </c>
      <c r="B23" s="622">
        <v>16169.269919999997</v>
      </c>
      <c r="C23" s="635">
        <v>6.5390523857281307E-2</v>
      </c>
      <c r="D23" s="622">
        <v>231103.10176630714</v>
      </c>
      <c r="E23" s="635">
        <v>0.93460947614271872</v>
      </c>
      <c r="F23" s="623">
        <v>247272.37168630713</v>
      </c>
    </row>
    <row r="24" spans="1:6" ht="14.4" customHeight="1" x14ac:dyDescent="0.3">
      <c r="A24" s="645" t="s">
        <v>4033</v>
      </c>
      <c r="B24" s="622">
        <v>15860.895802946121</v>
      </c>
      <c r="C24" s="635">
        <v>4.1403146885157137E-2</v>
      </c>
      <c r="D24" s="622">
        <v>367223.41049243329</v>
      </c>
      <c r="E24" s="635">
        <v>0.95859685311484288</v>
      </c>
      <c r="F24" s="623">
        <v>383084.30629537941</v>
      </c>
    </row>
    <row r="25" spans="1:6" ht="14.4" customHeight="1" x14ac:dyDescent="0.3">
      <c r="A25" s="645" t="s">
        <v>4034</v>
      </c>
      <c r="B25" s="622">
        <v>11315.62</v>
      </c>
      <c r="C25" s="635">
        <v>1</v>
      </c>
      <c r="D25" s="622"/>
      <c r="E25" s="635">
        <v>0</v>
      </c>
      <c r="F25" s="623">
        <v>11315.62</v>
      </c>
    </row>
    <row r="26" spans="1:6" ht="14.4" customHeight="1" x14ac:dyDescent="0.3">
      <c r="A26" s="645" t="s">
        <v>4035</v>
      </c>
      <c r="B26" s="622">
        <v>4371.5399999999963</v>
      </c>
      <c r="C26" s="635">
        <v>0.14047026135842131</v>
      </c>
      <c r="D26" s="622">
        <v>26749.210810348795</v>
      </c>
      <c r="E26" s="635">
        <v>0.85952973864157867</v>
      </c>
      <c r="F26" s="623">
        <v>31120.750810348793</v>
      </c>
    </row>
    <row r="27" spans="1:6" ht="14.4" customHeight="1" x14ac:dyDescent="0.3">
      <c r="A27" s="645" t="s">
        <v>4036</v>
      </c>
      <c r="B27" s="622">
        <v>4103.074973308243</v>
      </c>
      <c r="C27" s="635">
        <v>0.35809070588377223</v>
      </c>
      <c r="D27" s="622">
        <v>7355.1251583645508</v>
      </c>
      <c r="E27" s="635">
        <v>0.64190929411622766</v>
      </c>
      <c r="F27" s="623">
        <v>11458.200131672795</v>
      </c>
    </row>
    <row r="28" spans="1:6" ht="14.4" customHeight="1" x14ac:dyDescent="0.3">
      <c r="A28" s="645" t="s">
        <v>4037</v>
      </c>
      <c r="B28" s="622">
        <v>3717.7023363537783</v>
      </c>
      <c r="C28" s="635">
        <v>0.38488841642473171</v>
      </c>
      <c r="D28" s="622">
        <v>5941.4668610149029</v>
      </c>
      <c r="E28" s="635">
        <v>0.61511158357526829</v>
      </c>
      <c r="F28" s="623">
        <v>9659.1691973686811</v>
      </c>
    </row>
    <row r="29" spans="1:6" ht="14.4" customHeight="1" x14ac:dyDescent="0.3">
      <c r="A29" s="645" t="s">
        <v>4038</v>
      </c>
      <c r="B29" s="622">
        <v>2972.3675161317965</v>
      </c>
      <c r="C29" s="635">
        <v>0.73609209768104833</v>
      </c>
      <c r="D29" s="622">
        <v>1065.6700140846131</v>
      </c>
      <c r="E29" s="635">
        <v>0.26390790231895167</v>
      </c>
      <c r="F29" s="623">
        <v>4038.0375302164093</v>
      </c>
    </row>
    <row r="30" spans="1:6" ht="14.4" customHeight="1" x14ac:dyDescent="0.3">
      <c r="A30" s="645" t="s">
        <v>4039</v>
      </c>
      <c r="B30" s="622">
        <v>2777.25</v>
      </c>
      <c r="C30" s="635">
        <v>2.7962637462835564E-2</v>
      </c>
      <c r="D30" s="622">
        <v>96542.780297255507</v>
      </c>
      <c r="E30" s="635">
        <v>0.97203736253716444</v>
      </c>
      <c r="F30" s="623">
        <v>99320.030297255507</v>
      </c>
    </row>
    <row r="31" spans="1:6" ht="14.4" customHeight="1" x14ac:dyDescent="0.3">
      <c r="A31" s="645" t="s">
        <v>4040</v>
      </c>
      <c r="B31" s="622">
        <v>2369.6400000000003</v>
      </c>
      <c r="C31" s="635">
        <v>1</v>
      </c>
      <c r="D31" s="622"/>
      <c r="E31" s="635">
        <v>0</v>
      </c>
      <c r="F31" s="623">
        <v>2369.6400000000003</v>
      </c>
    </row>
    <row r="32" spans="1:6" ht="14.4" customHeight="1" x14ac:dyDescent="0.3">
      <c r="A32" s="645" t="s">
        <v>4041</v>
      </c>
      <c r="B32" s="622">
        <v>2358.7629368298221</v>
      </c>
      <c r="C32" s="635">
        <v>1</v>
      </c>
      <c r="D32" s="622"/>
      <c r="E32" s="635">
        <v>0</v>
      </c>
      <c r="F32" s="623">
        <v>2358.7629368298221</v>
      </c>
    </row>
    <row r="33" spans="1:6" ht="14.4" customHeight="1" x14ac:dyDescent="0.3">
      <c r="A33" s="645" t="s">
        <v>4042</v>
      </c>
      <c r="B33" s="622">
        <v>2041.1849495716399</v>
      </c>
      <c r="C33" s="635">
        <v>0.64009371011316696</v>
      </c>
      <c r="D33" s="622">
        <v>1147.6996111136436</v>
      </c>
      <c r="E33" s="635">
        <v>0.35990628988683293</v>
      </c>
      <c r="F33" s="623">
        <v>3188.8845606852838</v>
      </c>
    </row>
    <row r="34" spans="1:6" ht="14.4" customHeight="1" x14ac:dyDescent="0.3">
      <c r="A34" s="645" t="s">
        <v>4043</v>
      </c>
      <c r="B34" s="622">
        <v>1868.8993742010289</v>
      </c>
      <c r="C34" s="635">
        <v>1</v>
      </c>
      <c r="D34" s="622"/>
      <c r="E34" s="635">
        <v>0</v>
      </c>
      <c r="F34" s="623">
        <v>1868.8993742010289</v>
      </c>
    </row>
    <row r="35" spans="1:6" ht="14.4" customHeight="1" x14ac:dyDescent="0.3">
      <c r="A35" s="645" t="s">
        <v>4044</v>
      </c>
      <c r="B35" s="622">
        <v>1743.25</v>
      </c>
      <c r="C35" s="635">
        <v>1</v>
      </c>
      <c r="D35" s="622"/>
      <c r="E35" s="635">
        <v>0</v>
      </c>
      <c r="F35" s="623">
        <v>1743.25</v>
      </c>
    </row>
    <row r="36" spans="1:6" ht="14.4" customHeight="1" x14ac:dyDescent="0.3">
      <c r="A36" s="645" t="s">
        <v>4045</v>
      </c>
      <c r="B36" s="622">
        <v>1737.9699264299384</v>
      </c>
      <c r="C36" s="635">
        <v>0.69086317576648626</v>
      </c>
      <c r="D36" s="622">
        <v>777.68004217886369</v>
      </c>
      <c r="E36" s="635">
        <v>0.3091368242335138</v>
      </c>
      <c r="F36" s="623">
        <v>2515.6499686088018</v>
      </c>
    </row>
    <row r="37" spans="1:6" ht="14.4" customHeight="1" x14ac:dyDescent="0.3">
      <c r="A37" s="645" t="s">
        <v>4046</v>
      </c>
      <c r="B37" s="622">
        <v>1588.5722731127048</v>
      </c>
      <c r="C37" s="635">
        <v>0.37145749972476738</v>
      </c>
      <c r="D37" s="622">
        <v>2688.02</v>
      </c>
      <c r="E37" s="635">
        <v>0.62854250027523262</v>
      </c>
      <c r="F37" s="623">
        <v>4276.5922731127048</v>
      </c>
    </row>
    <row r="38" spans="1:6" ht="14.4" customHeight="1" x14ac:dyDescent="0.3">
      <c r="A38" s="645" t="s">
        <v>4047</v>
      </c>
      <c r="B38" s="622">
        <v>1323.429092867329</v>
      </c>
      <c r="C38" s="635">
        <v>0.40710402753647246</v>
      </c>
      <c r="D38" s="622">
        <v>1927.4085391646038</v>
      </c>
      <c r="E38" s="635">
        <v>0.59289597246352743</v>
      </c>
      <c r="F38" s="623">
        <v>3250.837632031933</v>
      </c>
    </row>
    <row r="39" spans="1:6" ht="14.4" customHeight="1" x14ac:dyDescent="0.3">
      <c r="A39" s="645" t="s">
        <v>4048</v>
      </c>
      <c r="B39" s="622">
        <v>1166.2392982843462</v>
      </c>
      <c r="C39" s="635">
        <v>0.36071983386718259</v>
      </c>
      <c r="D39" s="622">
        <v>2066.8496222260706</v>
      </c>
      <c r="E39" s="635">
        <v>0.63928016613281746</v>
      </c>
      <c r="F39" s="623">
        <v>3233.0889205104168</v>
      </c>
    </row>
    <row r="40" spans="1:6" ht="14.4" customHeight="1" x14ac:dyDescent="0.3">
      <c r="A40" s="645" t="s">
        <v>4049</v>
      </c>
      <c r="B40" s="622">
        <v>1127.046416420317</v>
      </c>
      <c r="C40" s="635">
        <v>0.29352436435333934</v>
      </c>
      <c r="D40" s="622">
        <v>2712.6566995486141</v>
      </c>
      <c r="E40" s="635">
        <v>0.7064756356466606</v>
      </c>
      <c r="F40" s="623">
        <v>3839.7031159689313</v>
      </c>
    </row>
    <row r="41" spans="1:6" ht="14.4" customHeight="1" x14ac:dyDescent="0.3">
      <c r="A41" s="645" t="s">
        <v>4050</v>
      </c>
      <c r="B41" s="622">
        <v>1116.5600000000002</v>
      </c>
      <c r="C41" s="635">
        <v>0.41229470442307448</v>
      </c>
      <c r="D41" s="622">
        <v>1591.5999351667801</v>
      </c>
      <c r="E41" s="635">
        <v>0.58770529557692563</v>
      </c>
      <c r="F41" s="623">
        <v>2708.1599351667801</v>
      </c>
    </row>
    <row r="42" spans="1:6" ht="14.4" customHeight="1" x14ac:dyDescent="0.3">
      <c r="A42" s="645" t="s">
        <v>4051</v>
      </c>
      <c r="B42" s="622">
        <v>1011.99</v>
      </c>
      <c r="C42" s="635">
        <v>0.2691411837594716</v>
      </c>
      <c r="D42" s="622">
        <v>2748.0811487707651</v>
      </c>
      <c r="E42" s="635">
        <v>0.7308588162405284</v>
      </c>
      <c r="F42" s="623">
        <v>3760.0711487707649</v>
      </c>
    </row>
    <row r="43" spans="1:6" ht="14.4" customHeight="1" x14ac:dyDescent="0.3">
      <c r="A43" s="645" t="s">
        <v>4052</v>
      </c>
      <c r="B43" s="622">
        <v>951.79964406239321</v>
      </c>
      <c r="C43" s="635">
        <v>0.42885453715807981</v>
      </c>
      <c r="D43" s="622">
        <v>1267.6000861345869</v>
      </c>
      <c r="E43" s="635">
        <v>0.57114546284192014</v>
      </c>
      <c r="F43" s="623">
        <v>2219.3997301969803</v>
      </c>
    </row>
    <row r="44" spans="1:6" ht="14.4" customHeight="1" x14ac:dyDescent="0.3">
      <c r="A44" s="645" t="s">
        <v>4053</v>
      </c>
      <c r="B44" s="622">
        <v>816.64004133685205</v>
      </c>
      <c r="C44" s="635">
        <v>0.59972079619202678</v>
      </c>
      <c r="D44" s="622">
        <v>545.06034744767999</v>
      </c>
      <c r="E44" s="635">
        <v>0.40027920380797311</v>
      </c>
      <c r="F44" s="623">
        <v>1361.7003887845322</v>
      </c>
    </row>
    <row r="45" spans="1:6" ht="14.4" customHeight="1" x14ac:dyDescent="0.3">
      <c r="A45" s="645" t="s">
        <v>4054</v>
      </c>
      <c r="B45" s="622">
        <v>809.77993669894829</v>
      </c>
      <c r="C45" s="635">
        <v>0.7968159395298724</v>
      </c>
      <c r="D45" s="622">
        <v>206.4898146023682</v>
      </c>
      <c r="E45" s="635">
        <v>0.20318406047012755</v>
      </c>
      <c r="F45" s="623">
        <v>1016.2697513013165</v>
      </c>
    </row>
    <row r="46" spans="1:6" ht="14.4" customHeight="1" x14ac:dyDescent="0.3">
      <c r="A46" s="645" t="s">
        <v>4055</v>
      </c>
      <c r="B46" s="622">
        <v>809.49160929260302</v>
      </c>
      <c r="C46" s="635">
        <v>2.6299353135759904E-2</v>
      </c>
      <c r="D46" s="622">
        <v>29970.414083213444</v>
      </c>
      <c r="E46" s="635">
        <v>0.97370064686424007</v>
      </c>
      <c r="F46" s="623">
        <v>30779.905692506047</v>
      </c>
    </row>
    <row r="47" spans="1:6" ht="14.4" customHeight="1" x14ac:dyDescent="0.3">
      <c r="A47" s="645" t="s">
        <v>4056</v>
      </c>
      <c r="B47" s="622">
        <v>711.15</v>
      </c>
      <c r="C47" s="635">
        <v>0.79806772936334713</v>
      </c>
      <c r="D47" s="622">
        <v>179.93978327856308</v>
      </c>
      <c r="E47" s="635">
        <v>0.20193227063665278</v>
      </c>
      <c r="F47" s="623">
        <v>891.08978327856312</v>
      </c>
    </row>
    <row r="48" spans="1:6" ht="14.4" customHeight="1" x14ac:dyDescent="0.3">
      <c r="A48" s="645" t="s">
        <v>4057</v>
      </c>
      <c r="B48" s="622">
        <v>669.30000000000007</v>
      </c>
      <c r="C48" s="635">
        <v>0.86322306055329856</v>
      </c>
      <c r="D48" s="622">
        <v>106.05</v>
      </c>
      <c r="E48" s="635">
        <v>0.1367769394467015</v>
      </c>
      <c r="F48" s="623">
        <v>775.35</v>
      </c>
    </row>
    <row r="49" spans="1:6" ht="14.4" customHeight="1" x14ac:dyDescent="0.3">
      <c r="A49" s="645" t="s">
        <v>4058</v>
      </c>
      <c r="B49" s="622">
        <v>660.81849442003272</v>
      </c>
      <c r="C49" s="635">
        <v>0.10998418587248102</v>
      </c>
      <c r="D49" s="622">
        <v>5347.4861466326875</v>
      </c>
      <c r="E49" s="635">
        <v>0.89001581412751896</v>
      </c>
      <c r="F49" s="623">
        <v>6008.3046410527204</v>
      </c>
    </row>
    <row r="50" spans="1:6" ht="14.4" customHeight="1" x14ac:dyDescent="0.3">
      <c r="A50" s="645" t="s">
        <v>4059</v>
      </c>
      <c r="B50" s="622">
        <v>602.53065490663607</v>
      </c>
      <c r="C50" s="635">
        <v>4.2418785797442495E-2</v>
      </c>
      <c r="D50" s="622">
        <v>13601.804607866581</v>
      </c>
      <c r="E50" s="635">
        <v>0.9575812142025576</v>
      </c>
      <c r="F50" s="623">
        <v>14204.335262773217</v>
      </c>
    </row>
    <row r="51" spans="1:6" ht="14.4" customHeight="1" x14ac:dyDescent="0.3">
      <c r="A51" s="645" t="s">
        <v>4060</v>
      </c>
      <c r="B51" s="622">
        <v>547.33999999999992</v>
      </c>
      <c r="C51" s="635">
        <v>1</v>
      </c>
      <c r="D51" s="622"/>
      <c r="E51" s="635">
        <v>0</v>
      </c>
      <c r="F51" s="623">
        <v>547.33999999999992</v>
      </c>
    </row>
    <row r="52" spans="1:6" ht="14.4" customHeight="1" x14ac:dyDescent="0.3">
      <c r="A52" s="645" t="s">
        <v>4061</v>
      </c>
      <c r="B52" s="622">
        <v>541.48023650434197</v>
      </c>
      <c r="C52" s="635">
        <v>1</v>
      </c>
      <c r="D52" s="622"/>
      <c r="E52" s="635">
        <v>0</v>
      </c>
      <c r="F52" s="623">
        <v>541.48023650434197</v>
      </c>
    </row>
    <row r="53" spans="1:6" ht="14.4" customHeight="1" x14ac:dyDescent="0.3">
      <c r="A53" s="645" t="s">
        <v>4062</v>
      </c>
      <c r="B53" s="622">
        <v>436.01989772879205</v>
      </c>
      <c r="C53" s="635">
        <v>0.1925586674649</v>
      </c>
      <c r="D53" s="622">
        <v>1828.3284355305802</v>
      </c>
      <c r="E53" s="635">
        <v>0.80744133253509998</v>
      </c>
      <c r="F53" s="623">
        <v>2264.3483332593723</v>
      </c>
    </row>
    <row r="54" spans="1:6" ht="14.4" customHeight="1" x14ac:dyDescent="0.3">
      <c r="A54" s="645" t="s">
        <v>4063</v>
      </c>
      <c r="B54" s="622">
        <v>412.48177656687398</v>
      </c>
      <c r="C54" s="635">
        <v>1</v>
      </c>
      <c r="D54" s="622"/>
      <c r="E54" s="635">
        <v>0</v>
      </c>
      <c r="F54" s="623">
        <v>412.48177656687398</v>
      </c>
    </row>
    <row r="55" spans="1:6" ht="14.4" customHeight="1" x14ac:dyDescent="0.3">
      <c r="A55" s="645" t="s">
        <v>4064</v>
      </c>
      <c r="B55" s="622">
        <v>409.82755911266997</v>
      </c>
      <c r="C55" s="635">
        <v>1</v>
      </c>
      <c r="D55" s="622"/>
      <c r="E55" s="635">
        <v>0</v>
      </c>
      <c r="F55" s="623">
        <v>409.82755911266997</v>
      </c>
    </row>
    <row r="56" spans="1:6" ht="14.4" customHeight="1" x14ac:dyDescent="0.3">
      <c r="A56" s="645" t="s">
        <v>4065</v>
      </c>
      <c r="B56" s="622">
        <v>303.07950109721799</v>
      </c>
      <c r="C56" s="635">
        <v>0.14486186501409082</v>
      </c>
      <c r="D56" s="622">
        <v>1789.1170964527118</v>
      </c>
      <c r="E56" s="635">
        <v>0.85513813498590929</v>
      </c>
      <c r="F56" s="623">
        <v>2092.1965975499297</v>
      </c>
    </row>
    <row r="57" spans="1:6" ht="14.4" customHeight="1" x14ac:dyDescent="0.3">
      <c r="A57" s="645" t="s">
        <v>4066</v>
      </c>
      <c r="B57" s="622">
        <v>294.23</v>
      </c>
      <c r="C57" s="635">
        <v>0.12318137549810404</v>
      </c>
      <c r="D57" s="622">
        <v>2094.3616098130328</v>
      </c>
      <c r="E57" s="635">
        <v>0.87681862450189596</v>
      </c>
      <c r="F57" s="623">
        <v>2388.5916098130328</v>
      </c>
    </row>
    <row r="58" spans="1:6" ht="14.4" customHeight="1" x14ac:dyDescent="0.3">
      <c r="A58" s="645" t="s">
        <v>4067</v>
      </c>
      <c r="B58" s="622">
        <v>197.83999999999997</v>
      </c>
      <c r="C58" s="635">
        <v>1</v>
      </c>
      <c r="D58" s="622"/>
      <c r="E58" s="635">
        <v>0</v>
      </c>
      <c r="F58" s="623">
        <v>197.83999999999997</v>
      </c>
    </row>
    <row r="59" spans="1:6" ht="14.4" customHeight="1" x14ac:dyDescent="0.3">
      <c r="A59" s="645" t="s">
        <v>4068</v>
      </c>
      <c r="B59" s="622">
        <v>195.2</v>
      </c>
      <c r="C59" s="635">
        <v>1</v>
      </c>
      <c r="D59" s="622"/>
      <c r="E59" s="635">
        <v>0</v>
      </c>
      <c r="F59" s="623">
        <v>195.2</v>
      </c>
    </row>
    <row r="60" spans="1:6" ht="14.4" customHeight="1" x14ac:dyDescent="0.3">
      <c r="A60" s="645" t="s">
        <v>4069</v>
      </c>
      <c r="B60" s="622">
        <v>193.37</v>
      </c>
      <c r="C60" s="635">
        <v>0.43495991351608698</v>
      </c>
      <c r="D60" s="622">
        <v>251.19970399146501</v>
      </c>
      <c r="E60" s="635">
        <v>0.56504008648391302</v>
      </c>
      <c r="F60" s="623">
        <v>444.56970399146502</v>
      </c>
    </row>
    <row r="61" spans="1:6" ht="14.4" customHeight="1" x14ac:dyDescent="0.3">
      <c r="A61" s="645" t="s">
        <v>4070</v>
      </c>
      <c r="B61" s="622">
        <v>167.5</v>
      </c>
      <c r="C61" s="635">
        <v>0.6479690522243714</v>
      </c>
      <c r="D61" s="622">
        <v>91</v>
      </c>
      <c r="E61" s="635">
        <v>0.3520309477756286</v>
      </c>
      <c r="F61" s="623">
        <v>258.5</v>
      </c>
    </row>
    <row r="62" spans="1:6" ht="14.4" customHeight="1" x14ac:dyDescent="0.3">
      <c r="A62" s="645" t="s">
        <v>4071</v>
      </c>
      <c r="B62" s="622">
        <v>152.12</v>
      </c>
      <c r="C62" s="635">
        <v>2.7281521405826917E-2</v>
      </c>
      <c r="D62" s="622">
        <v>5423.8153643491996</v>
      </c>
      <c r="E62" s="635">
        <v>0.97271847859417315</v>
      </c>
      <c r="F62" s="623">
        <v>5575.9353643491995</v>
      </c>
    </row>
    <row r="63" spans="1:6" ht="14.4" customHeight="1" x14ac:dyDescent="0.3">
      <c r="A63" s="645" t="s">
        <v>4072</v>
      </c>
      <c r="B63" s="622">
        <v>150.22</v>
      </c>
      <c r="C63" s="635">
        <v>0.1255662634965645</v>
      </c>
      <c r="D63" s="622">
        <v>1046.120448595972</v>
      </c>
      <c r="E63" s="635">
        <v>0.87443373650343548</v>
      </c>
      <c r="F63" s="623">
        <v>1196.340448595972</v>
      </c>
    </row>
    <row r="64" spans="1:6" ht="14.4" customHeight="1" x14ac:dyDescent="0.3">
      <c r="A64" s="645" t="s">
        <v>4073</v>
      </c>
      <c r="B64" s="622">
        <v>134.30998528967899</v>
      </c>
      <c r="C64" s="635">
        <v>0.42492404309177439</v>
      </c>
      <c r="D64" s="622">
        <v>181.77</v>
      </c>
      <c r="E64" s="635">
        <v>0.57507595690822555</v>
      </c>
      <c r="F64" s="623">
        <v>316.07998528967903</v>
      </c>
    </row>
    <row r="65" spans="1:6" ht="14.4" customHeight="1" x14ac:dyDescent="0.3">
      <c r="A65" s="645" t="s">
        <v>4074</v>
      </c>
      <c r="B65" s="622">
        <v>132.22001163079199</v>
      </c>
      <c r="C65" s="635">
        <v>1.0827046348493725E-2</v>
      </c>
      <c r="D65" s="622">
        <v>12079.791221625508</v>
      </c>
      <c r="E65" s="635">
        <v>0.98917295365150626</v>
      </c>
      <c r="F65" s="623">
        <v>12212.0112332563</v>
      </c>
    </row>
    <row r="66" spans="1:6" ht="14.4" customHeight="1" x14ac:dyDescent="0.3">
      <c r="A66" s="645" t="s">
        <v>4075</v>
      </c>
      <c r="B66" s="622">
        <v>128.01</v>
      </c>
      <c r="C66" s="635">
        <v>5.6124839245949555E-2</v>
      </c>
      <c r="D66" s="622">
        <v>2152.798314461912</v>
      </c>
      <c r="E66" s="635">
        <v>0.94387516075405031</v>
      </c>
      <c r="F66" s="623">
        <v>2280.8083144619122</v>
      </c>
    </row>
    <row r="67" spans="1:6" ht="14.4" customHeight="1" x14ac:dyDescent="0.3">
      <c r="A67" s="645" t="s">
        <v>4076</v>
      </c>
      <c r="B67" s="622">
        <v>110.52</v>
      </c>
      <c r="C67" s="635">
        <v>9.6620507019792347E-4</v>
      </c>
      <c r="D67" s="622">
        <v>114275.1351874235</v>
      </c>
      <c r="E67" s="635">
        <v>0.99903379492980204</v>
      </c>
      <c r="F67" s="623">
        <v>114385.6551874235</v>
      </c>
    </row>
    <row r="68" spans="1:6" ht="14.4" customHeight="1" x14ac:dyDescent="0.3">
      <c r="A68" s="645" t="s">
        <v>4077</v>
      </c>
      <c r="B68" s="622">
        <v>103.98</v>
      </c>
      <c r="C68" s="635">
        <v>4.597653379719413E-2</v>
      </c>
      <c r="D68" s="622">
        <v>2157.6084977032724</v>
      </c>
      <c r="E68" s="635">
        <v>0.95402346620280587</v>
      </c>
      <c r="F68" s="623">
        <v>2261.5884977032724</v>
      </c>
    </row>
    <row r="69" spans="1:6" ht="14.4" customHeight="1" x14ac:dyDescent="0.3">
      <c r="A69" s="645" t="s">
        <v>4078</v>
      </c>
      <c r="B69" s="622">
        <v>80.81</v>
      </c>
      <c r="C69" s="635">
        <v>2.0925586305517632E-2</v>
      </c>
      <c r="D69" s="622">
        <v>3780.9694894804038</v>
      </c>
      <c r="E69" s="635">
        <v>0.97907441369448234</v>
      </c>
      <c r="F69" s="623">
        <v>3861.7794894804038</v>
      </c>
    </row>
    <row r="70" spans="1:6" ht="14.4" customHeight="1" x14ac:dyDescent="0.3">
      <c r="A70" s="645" t="s">
        <v>4079</v>
      </c>
      <c r="B70" s="622">
        <v>66.528309214143306</v>
      </c>
      <c r="C70" s="635">
        <v>1</v>
      </c>
      <c r="D70" s="622"/>
      <c r="E70" s="635">
        <v>0</v>
      </c>
      <c r="F70" s="623">
        <v>66.528309214143306</v>
      </c>
    </row>
    <row r="71" spans="1:6" ht="14.4" customHeight="1" x14ac:dyDescent="0.3">
      <c r="A71" s="645" t="s">
        <v>4080</v>
      </c>
      <c r="B71" s="622">
        <v>62.34</v>
      </c>
      <c r="C71" s="635">
        <v>1</v>
      </c>
      <c r="D71" s="622"/>
      <c r="E71" s="635">
        <v>0</v>
      </c>
      <c r="F71" s="623">
        <v>62.34</v>
      </c>
    </row>
    <row r="72" spans="1:6" ht="14.4" customHeight="1" x14ac:dyDescent="0.3">
      <c r="A72" s="645" t="s">
        <v>4081</v>
      </c>
      <c r="B72" s="622">
        <v>60.53</v>
      </c>
      <c r="C72" s="635">
        <v>0.29519609066942648</v>
      </c>
      <c r="D72" s="622">
        <v>144.52014095116911</v>
      </c>
      <c r="E72" s="635">
        <v>0.70480390933057346</v>
      </c>
      <c r="F72" s="623">
        <v>205.05014095116911</v>
      </c>
    </row>
    <row r="73" spans="1:6" ht="14.4" customHeight="1" x14ac:dyDescent="0.3">
      <c r="A73" s="645" t="s">
        <v>4082</v>
      </c>
      <c r="B73" s="622">
        <v>7.0985714285714199</v>
      </c>
      <c r="C73" s="635">
        <v>6.3304794993769074E-5</v>
      </c>
      <c r="D73" s="622">
        <v>112126.1360322079</v>
      </c>
      <c r="E73" s="635">
        <v>0.99993669520500617</v>
      </c>
      <c r="F73" s="623">
        <v>112133.23460363648</v>
      </c>
    </row>
    <row r="74" spans="1:6" ht="14.4" customHeight="1" x14ac:dyDescent="0.3">
      <c r="A74" s="645" t="s">
        <v>4083</v>
      </c>
      <c r="B74" s="622"/>
      <c r="C74" s="635">
        <v>0</v>
      </c>
      <c r="D74" s="622">
        <v>522.09949519005602</v>
      </c>
      <c r="E74" s="635">
        <v>1</v>
      </c>
      <c r="F74" s="623">
        <v>522.09949519005602</v>
      </c>
    </row>
    <row r="75" spans="1:6" ht="14.4" customHeight="1" x14ac:dyDescent="0.3">
      <c r="A75" s="645" t="s">
        <v>4084</v>
      </c>
      <c r="B75" s="622"/>
      <c r="C75" s="635">
        <v>0</v>
      </c>
      <c r="D75" s="622">
        <v>4257414.5990583114</v>
      </c>
      <c r="E75" s="635">
        <v>1</v>
      </c>
      <c r="F75" s="623">
        <v>4257414.5990583114</v>
      </c>
    </row>
    <row r="76" spans="1:6" ht="14.4" customHeight="1" x14ac:dyDescent="0.3">
      <c r="A76" s="645" t="s">
        <v>4085</v>
      </c>
      <c r="B76" s="622"/>
      <c r="C76" s="635">
        <v>0</v>
      </c>
      <c r="D76" s="622">
        <v>16595.310009465033</v>
      </c>
      <c r="E76" s="635">
        <v>1</v>
      </c>
      <c r="F76" s="623">
        <v>16595.310009465033</v>
      </c>
    </row>
    <row r="77" spans="1:6" ht="14.4" customHeight="1" x14ac:dyDescent="0.3">
      <c r="A77" s="645" t="s">
        <v>4086</v>
      </c>
      <c r="B77" s="622"/>
      <c r="C77" s="635">
        <v>0</v>
      </c>
      <c r="D77" s="622">
        <v>23719565.419406548</v>
      </c>
      <c r="E77" s="635">
        <v>1</v>
      </c>
      <c r="F77" s="623">
        <v>23719565.419406548</v>
      </c>
    </row>
    <row r="78" spans="1:6" ht="14.4" customHeight="1" x14ac:dyDescent="0.3">
      <c r="A78" s="645" t="s">
        <v>4087</v>
      </c>
      <c r="B78" s="622"/>
      <c r="C78" s="635">
        <v>0</v>
      </c>
      <c r="D78" s="622">
        <v>197.81</v>
      </c>
      <c r="E78" s="635">
        <v>1</v>
      </c>
      <c r="F78" s="623">
        <v>197.81</v>
      </c>
    </row>
    <row r="79" spans="1:6" ht="14.4" customHeight="1" x14ac:dyDescent="0.3">
      <c r="A79" s="645" t="s">
        <v>4088</v>
      </c>
      <c r="B79" s="622"/>
      <c r="C79" s="635">
        <v>0</v>
      </c>
      <c r="D79" s="622">
        <v>246.45000000000002</v>
      </c>
      <c r="E79" s="635">
        <v>1</v>
      </c>
      <c r="F79" s="623">
        <v>246.45000000000002</v>
      </c>
    </row>
    <row r="80" spans="1:6" ht="14.4" customHeight="1" x14ac:dyDescent="0.3">
      <c r="A80" s="645" t="s">
        <v>4089</v>
      </c>
      <c r="B80" s="622"/>
      <c r="C80" s="635">
        <v>0</v>
      </c>
      <c r="D80" s="622">
        <v>2394.9298683427996</v>
      </c>
      <c r="E80" s="635">
        <v>1</v>
      </c>
      <c r="F80" s="623">
        <v>2394.9298683427996</v>
      </c>
    </row>
    <row r="81" spans="1:6" ht="14.4" customHeight="1" x14ac:dyDescent="0.3">
      <c r="A81" s="645" t="s">
        <v>4090</v>
      </c>
      <c r="B81" s="622"/>
      <c r="C81" s="635">
        <v>0</v>
      </c>
      <c r="D81" s="622">
        <v>96900.332941119646</v>
      </c>
      <c r="E81" s="635">
        <v>1</v>
      </c>
      <c r="F81" s="623">
        <v>96900.332941119646</v>
      </c>
    </row>
    <row r="82" spans="1:6" ht="14.4" customHeight="1" x14ac:dyDescent="0.3">
      <c r="A82" s="645" t="s">
        <v>4091</v>
      </c>
      <c r="B82" s="622"/>
      <c r="C82" s="635">
        <v>0</v>
      </c>
      <c r="D82" s="622">
        <v>6005.1992816288102</v>
      </c>
      <c r="E82" s="635">
        <v>1</v>
      </c>
      <c r="F82" s="623">
        <v>6005.1992816288102</v>
      </c>
    </row>
    <row r="83" spans="1:6" ht="14.4" customHeight="1" x14ac:dyDescent="0.3">
      <c r="A83" s="645" t="s">
        <v>4092</v>
      </c>
      <c r="B83" s="622"/>
      <c r="C83" s="635">
        <v>0</v>
      </c>
      <c r="D83" s="622">
        <v>1947.0193536956222</v>
      </c>
      <c r="E83" s="635">
        <v>1</v>
      </c>
      <c r="F83" s="623">
        <v>1947.0193536956222</v>
      </c>
    </row>
    <row r="84" spans="1:6" ht="14.4" customHeight="1" x14ac:dyDescent="0.3">
      <c r="A84" s="645" t="s">
        <v>4093</v>
      </c>
      <c r="B84" s="622"/>
      <c r="C84" s="635">
        <v>0</v>
      </c>
      <c r="D84" s="622">
        <v>3555.5129291484</v>
      </c>
      <c r="E84" s="635">
        <v>1</v>
      </c>
      <c r="F84" s="623">
        <v>3555.5129291484</v>
      </c>
    </row>
    <row r="85" spans="1:6" ht="14.4" customHeight="1" x14ac:dyDescent="0.3">
      <c r="A85" s="645" t="s">
        <v>4094</v>
      </c>
      <c r="B85" s="622"/>
      <c r="C85" s="635">
        <v>0</v>
      </c>
      <c r="D85" s="622">
        <v>1645725.5981618797</v>
      </c>
      <c r="E85" s="635">
        <v>1</v>
      </c>
      <c r="F85" s="623">
        <v>1645725.5981618797</v>
      </c>
    </row>
    <row r="86" spans="1:6" ht="14.4" customHeight="1" x14ac:dyDescent="0.3">
      <c r="A86" s="645" t="s">
        <v>4095</v>
      </c>
      <c r="B86" s="622"/>
      <c r="C86" s="635">
        <v>0</v>
      </c>
      <c r="D86" s="622">
        <v>27847.731381824036</v>
      </c>
      <c r="E86" s="635">
        <v>1</v>
      </c>
      <c r="F86" s="623">
        <v>27847.731381824036</v>
      </c>
    </row>
    <row r="87" spans="1:6" ht="14.4" customHeight="1" x14ac:dyDescent="0.3">
      <c r="A87" s="645" t="s">
        <v>4096</v>
      </c>
      <c r="B87" s="622"/>
      <c r="C87" s="635">
        <v>0</v>
      </c>
      <c r="D87" s="622">
        <v>1200.1099999999999</v>
      </c>
      <c r="E87" s="635">
        <v>1</v>
      </c>
      <c r="F87" s="623">
        <v>1200.1099999999999</v>
      </c>
    </row>
    <row r="88" spans="1:6" ht="14.4" customHeight="1" x14ac:dyDescent="0.3">
      <c r="A88" s="645" t="s">
        <v>4097</v>
      </c>
      <c r="B88" s="622"/>
      <c r="C88" s="635">
        <v>0</v>
      </c>
      <c r="D88" s="622">
        <v>1239.21</v>
      </c>
      <c r="E88" s="635">
        <v>1</v>
      </c>
      <c r="F88" s="623">
        <v>1239.21</v>
      </c>
    </row>
    <row r="89" spans="1:6" ht="14.4" customHeight="1" x14ac:dyDescent="0.3">
      <c r="A89" s="645" t="s">
        <v>4098</v>
      </c>
      <c r="B89" s="622"/>
      <c r="C89" s="635">
        <v>0</v>
      </c>
      <c r="D89" s="622">
        <v>1223.47</v>
      </c>
      <c r="E89" s="635">
        <v>1</v>
      </c>
      <c r="F89" s="623">
        <v>1223.47</v>
      </c>
    </row>
    <row r="90" spans="1:6" ht="14.4" customHeight="1" x14ac:dyDescent="0.3">
      <c r="A90" s="645" t="s">
        <v>4099</v>
      </c>
      <c r="B90" s="622"/>
      <c r="C90" s="635">
        <v>0</v>
      </c>
      <c r="D90" s="622">
        <v>349.52970765902393</v>
      </c>
      <c r="E90" s="635">
        <v>1</v>
      </c>
      <c r="F90" s="623">
        <v>349.52970765902393</v>
      </c>
    </row>
    <row r="91" spans="1:6" ht="14.4" customHeight="1" x14ac:dyDescent="0.3">
      <c r="A91" s="645" t="s">
        <v>4100</v>
      </c>
      <c r="B91" s="622"/>
      <c r="C91" s="635">
        <v>0</v>
      </c>
      <c r="D91" s="622">
        <v>4705.63995365336</v>
      </c>
      <c r="E91" s="635">
        <v>1</v>
      </c>
      <c r="F91" s="623">
        <v>4705.63995365336</v>
      </c>
    </row>
    <row r="92" spans="1:6" ht="14.4" customHeight="1" x14ac:dyDescent="0.3">
      <c r="A92" s="645" t="s">
        <v>4101</v>
      </c>
      <c r="B92" s="622"/>
      <c r="C92" s="635">
        <v>0</v>
      </c>
      <c r="D92" s="622">
        <v>8764.349221829305</v>
      </c>
      <c r="E92" s="635">
        <v>1</v>
      </c>
      <c r="F92" s="623">
        <v>8764.349221829305</v>
      </c>
    </row>
    <row r="93" spans="1:6" ht="14.4" customHeight="1" x14ac:dyDescent="0.3">
      <c r="A93" s="645" t="s">
        <v>4102</v>
      </c>
      <c r="B93" s="622"/>
      <c r="C93" s="635">
        <v>0</v>
      </c>
      <c r="D93" s="622">
        <v>3209.49831159205</v>
      </c>
      <c r="E93" s="635">
        <v>1</v>
      </c>
      <c r="F93" s="623">
        <v>3209.49831159205</v>
      </c>
    </row>
    <row r="94" spans="1:6" ht="14.4" customHeight="1" x14ac:dyDescent="0.3">
      <c r="A94" s="645" t="s">
        <v>4103</v>
      </c>
      <c r="B94" s="622"/>
      <c r="C94" s="635">
        <v>0</v>
      </c>
      <c r="D94" s="622">
        <v>1338.2698812662611</v>
      </c>
      <c r="E94" s="635">
        <v>1</v>
      </c>
      <c r="F94" s="623">
        <v>1338.2698812662611</v>
      </c>
    </row>
    <row r="95" spans="1:6" ht="14.4" customHeight="1" x14ac:dyDescent="0.3">
      <c r="A95" s="645" t="s">
        <v>4104</v>
      </c>
      <c r="B95" s="622"/>
      <c r="C95" s="635">
        <v>0</v>
      </c>
      <c r="D95" s="622">
        <v>3736802.1380216777</v>
      </c>
      <c r="E95" s="635">
        <v>1</v>
      </c>
      <c r="F95" s="623">
        <v>3736802.1380216777</v>
      </c>
    </row>
    <row r="96" spans="1:6" ht="14.4" customHeight="1" x14ac:dyDescent="0.3">
      <c r="A96" s="645" t="s">
        <v>4105</v>
      </c>
      <c r="B96" s="622"/>
      <c r="C96" s="635">
        <v>0</v>
      </c>
      <c r="D96" s="622">
        <v>159799.72249959869</v>
      </c>
      <c r="E96" s="635">
        <v>1</v>
      </c>
      <c r="F96" s="623">
        <v>159799.72249959869</v>
      </c>
    </row>
    <row r="97" spans="1:6" ht="14.4" customHeight="1" x14ac:dyDescent="0.3">
      <c r="A97" s="645" t="s">
        <v>4106</v>
      </c>
      <c r="B97" s="622"/>
      <c r="C97" s="635">
        <v>0</v>
      </c>
      <c r="D97" s="622">
        <v>1512.35082791839</v>
      </c>
      <c r="E97" s="635">
        <v>1</v>
      </c>
      <c r="F97" s="623">
        <v>1512.35082791839</v>
      </c>
    </row>
    <row r="98" spans="1:6" ht="14.4" customHeight="1" x14ac:dyDescent="0.3">
      <c r="A98" s="645" t="s">
        <v>4107</v>
      </c>
      <c r="B98" s="622"/>
      <c r="C98" s="635">
        <v>0</v>
      </c>
      <c r="D98" s="622">
        <v>3094.930302601635</v>
      </c>
      <c r="E98" s="635">
        <v>1</v>
      </c>
      <c r="F98" s="623">
        <v>3094.930302601635</v>
      </c>
    </row>
    <row r="99" spans="1:6" ht="14.4" customHeight="1" x14ac:dyDescent="0.3">
      <c r="A99" s="645" t="s">
        <v>4108</v>
      </c>
      <c r="B99" s="622"/>
      <c r="C99" s="635">
        <v>0</v>
      </c>
      <c r="D99" s="622">
        <v>18773625.890251692</v>
      </c>
      <c r="E99" s="635">
        <v>1</v>
      </c>
      <c r="F99" s="623">
        <v>18773625.890251692</v>
      </c>
    </row>
    <row r="100" spans="1:6" ht="14.4" customHeight="1" x14ac:dyDescent="0.3">
      <c r="A100" s="645" t="s">
        <v>4109</v>
      </c>
      <c r="B100" s="622"/>
      <c r="C100" s="635">
        <v>0</v>
      </c>
      <c r="D100" s="622">
        <v>5043.28</v>
      </c>
      <c r="E100" s="635">
        <v>1</v>
      </c>
      <c r="F100" s="623">
        <v>5043.28</v>
      </c>
    </row>
    <row r="101" spans="1:6" ht="14.4" customHeight="1" x14ac:dyDescent="0.3">
      <c r="A101" s="645" t="s">
        <v>4110</v>
      </c>
      <c r="B101" s="622"/>
      <c r="C101" s="635">
        <v>0</v>
      </c>
      <c r="D101" s="622">
        <v>812.71991141866101</v>
      </c>
      <c r="E101" s="635">
        <v>1</v>
      </c>
      <c r="F101" s="623">
        <v>812.71991141866101</v>
      </c>
    </row>
    <row r="102" spans="1:6" ht="14.4" customHeight="1" x14ac:dyDescent="0.3">
      <c r="A102" s="645" t="s">
        <v>4111</v>
      </c>
      <c r="B102" s="622"/>
      <c r="C102" s="635">
        <v>0</v>
      </c>
      <c r="D102" s="622">
        <v>87050.509275575998</v>
      </c>
      <c r="E102" s="635">
        <v>1</v>
      </c>
      <c r="F102" s="623">
        <v>87050.509275575998</v>
      </c>
    </row>
    <row r="103" spans="1:6" ht="14.4" customHeight="1" x14ac:dyDescent="0.3">
      <c r="A103" s="645" t="s">
        <v>4112</v>
      </c>
      <c r="B103" s="622"/>
      <c r="C103" s="635">
        <v>0</v>
      </c>
      <c r="D103" s="622">
        <v>2233902.6445124778</v>
      </c>
      <c r="E103" s="635">
        <v>1</v>
      </c>
      <c r="F103" s="623">
        <v>2233902.6445124778</v>
      </c>
    </row>
    <row r="104" spans="1:6" ht="14.4" customHeight="1" x14ac:dyDescent="0.3">
      <c r="A104" s="645" t="s">
        <v>4113</v>
      </c>
      <c r="B104" s="622"/>
      <c r="C104" s="635">
        <v>0</v>
      </c>
      <c r="D104" s="622">
        <v>1851.78</v>
      </c>
      <c r="E104" s="635">
        <v>1</v>
      </c>
      <c r="F104" s="623">
        <v>1851.78</v>
      </c>
    </row>
    <row r="105" spans="1:6" ht="14.4" customHeight="1" x14ac:dyDescent="0.3">
      <c r="A105" s="645" t="s">
        <v>4114</v>
      </c>
      <c r="B105" s="622"/>
      <c r="C105" s="635">
        <v>0</v>
      </c>
      <c r="D105" s="622">
        <v>226.18</v>
      </c>
      <c r="E105" s="635">
        <v>1</v>
      </c>
      <c r="F105" s="623">
        <v>226.18</v>
      </c>
    </row>
    <row r="106" spans="1:6" ht="14.4" customHeight="1" x14ac:dyDescent="0.3">
      <c r="A106" s="645" t="s">
        <v>4115</v>
      </c>
      <c r="B106" s="622"/>
      <c r="C106" s="635">
        <v>0</v>
      </c>
      <c r="D106" s="622">
        <v>182.8</v>
      </c>
      <c r="E106" s="635">
        <v>1</v>
      </c>
      <c r="F106" s="623">
        <v>182.8</v>
      </c>
    </row>
    <row r="107" spans="1:6" ht="14.4" customHeight="1" x14ac:dyDescent="0.3">
      <c r="A107" s="645" t="s">
        <v>4116</v>
      </c>
      <c r="B107" s="622"/>
      <c r="C107" s="635">
        <v>0</v>
      </c>
      <c r="D107" s="622">
        <v>775.18</v>
      </c>
      <c r="E107" s="635">
        <v>1</v>
      </c>
      <c r="F107" s="623">
        <v>775.18</v>
      </c>
    </row>
    <row r="108" spans="1:6" ht="14.4" customHeight="1" x14ac:dyDescent="0.3">
      <c r="A108" s="645" t="s">
        <v>4117</v>
      </c>
      <c r="B108" s="622"/>
      <c r="C108" s="635">
        <v>0</v>
      </c>
      <c r="D108" s="622">
        <v>840.13998433023903</v>
      </c>
      <c r="E108" s="635">
        <v>1</v>
      </c>
      <c r="F108" s="623">
        <v>840.13998433023903</v>
      </c>
    </row>
    <row r="109" spans="1:6" ht="14.4" customHeight="1" x14ac:dyDescent="0.3">
      <c r="A109" s="645" t="s">
        <v>4118</v>
      </c>
      <c r="B109" s="622"/>
      <c r="C109" s="635">
        <v>0</v>
      </c>
      <c r="D109" s="622">
        <v>46866.143313769637</v>
      </c>
      <c r="E109" s="635">
        <v>1</v>
      </c>
      <c r="F109" s="623">
        <v>46866.143313769637</v>
      </c>
    </row>
    <row r="110" spans="1:6" ht="14.4" customHeight="1" x14ac:dyDescent="0.3">
      <c r="A110" s="645" t="s">
        <v>4119</v>
      </c>
      <c r="B110" s="622"/>
      <c r="C110" s="635">
        <v>0</v>
      </c>
      <c r="D110" s="622">
        <v>65.23</v>
      </c>
      <c r="E110" s="635">
        <v>1</v>
      </c>
      <c r="F110" s="623">
        <v>65.23</v>
      </c>
    </row>
    <row r="111" spans="1:6" ht="14.4" customHeight="1" x14ac:dyDescent="0.3">
      <c r="A111" s="645" t="s">
        <v>4120</v>
      </c>
      <c r="B111" s="622"/>
      <c r="C111" s="635">
        <v>0</v>
      </c>
      <c r="D111" s="622">
        <v>3486256.1061152183</v>
      </c>
      <c r="E111" s="635">
        <v>1</v>
      </c>
      <c r="F111" s="623">
        <v>3486256.1061152183</v>
      </c>
    </row>
    <row r="112" spans="1:6" ht="14.4" customHeight="1" x14ac:dyDescent="0.3">
      <c r="A112" s="645" t="s">
        <v>4121</v>
      </c>
      <c r="B112" s="622"/>
      <c r="C112" s="635">
        <v>0</v>
      </c>
      <c r="D112" s="622">
        <v>115212.60095424137</v>
      </c>
      <c r="E112" s="635">
        <v>1</v>
      </c>
      <c r="F112" s="623">
        <v>115212.60095424137</v>
      </c>
    </row>
    <row r="113" spans="1:6" ht="14.4" customHeight="1" x14ac:dyDescent="0.3">
      <c r="A113" s="645" t="s">
        <v>4122</v>
      </c>
      <c r="B113" s="622"/>
      <c r="C113" s="635">
        <v>0</v>
      </c>
      <c r="D113" s="622">
        <v>1694.04</v>
      </c>
      <c r="E113" s="635">
        <v>1</v>
      </c>
      <c r="F113" s="623">
        <v>1694.04</v>
      </c>
    </row>
    <row r="114" spans="1:6" ht="14.4" customHeight="1" x14ac:dyDescent="0.3">
      <c r="A114" s="645" t="s">
        <v>4123</v>
      </c>
      <c r="B114" s="622"/>
      <c r="C114" s="635">
        <v>0</v>
      </c>
      <c r="D114" s="622">
        <v>123150.80890959362</v>
      </c>
      <c r="E114" s="635">
        <v>1</v>
      </c>
      <c r="F114" s="623">
        <v>123150.80890959362</v>
      </c>
    </row>
    <row r="115" spans="1:6" ht="14.4" customHeight="1" x14ac:dyDescent="0.3">
      <c r="A115" s="645" t="s">
        <v>4124</v>
      </c>
      <c r="B115" s="622"/>
      <c r="C115" s="635">
        <v>0</v>
      </c>
      <c r="D115" s="622">
        <v>5393.485845270754</v>
      </c>
      <c r="E115" s="635">
        <v>1</v>
      </c>
      <c r="F115" s="623">
        <v>5393.485845270754</v>
      </c>
    </row>
    <row r="116" spans="1:6" ht="14.4" customHeight="1" x14ac:dyDescent="0.3">
      <c r="A116" s="645" t="s">
        <v>4125</v>
      </c>
      <c r="B116" s="622"/>
      <c r="C116" s="635">
        <v>0</v>
      </c>
      <c r="D116" s="622">
        <v>15815.339249806968</v>
      </c>
      <c r="E116" s="635">
        <v>1</v>
      </c>
      <c r="F116" s="623">
        <v>15815.339249806968</v>
      </c>
    </row>
    <row r="117" spans="1:6" ht="14.4" customHeight="1" x14ac:dyDescent="0.3">
      <c r="A117" s="645" t="s">
        <v>4126</v>
      </c>
      <c r="B117" s="622"/>
      <c r="C117" s="635">
        <v>0</v>
      </c>
      <c r="D117" s="622">
        <v>20789.580087897233</v>
      </c>
      <c r="E117" s="635">
        <v>1</v>
      </c>
      <c r="F117" s="623">
        <v>20789.580087897233</v>
      </c>
    </row>
    <row r="118" spans="1:6" ht="14.4" customHeight="1" x14ac:dyDescent="0.3">
      <c r="A118" s="645" t="s">
        <v>4127</v>
      </c>
      <c r="B118" s="622"/>
      <c r="C118" s="635">
        <v>0</v>
      </c>
      <c r="D118" s="622">
        <v>1913.5500000000002</v>
      </c>
      <c r="E118" s="635">
        <v>1</v>
      </c>
      <c r="F118" s="623">
        <v>1913.5500000000002</v>
      </c>
    </row>
    <row r="119" spans="1:6" ht="14.4" customHeight="1" x14ac:dyDescent="0.3">
      <c r="A119" s="645" t="s">
        <v>4128</v>
      </c>
      <c r="B119" s="622"/>
      <c r="C119" s="635">
        <v>0</v>
      </c>
      <c r="D119" s="622">
        <v>3229.5473543393546</v>
      </c>
      <c r="E119" s="635">
        <v>1</v>
      </c>
      <c r="F119" s="623">
        <v>3229.5473543393546</v>
      </c>
    </row>
    <row r="120" spans="1:6" ht="14.4" customHeight="1" x14ac:dyDescent="0.3">
      <c r="A120" s="645" t="s">
        <v>4129</v>
      </c>
      <c r="B120" s="622"/>
      <c r="C120" s="635">
        <v>0</v>
      </c>
      <c r="D120" s="622">
        <v>7467.5013789971044</v>
      </c>
      <c r="E120" s="635">
        <v>1</v>
      </c>
      <c r="F120" s="623">
        <v>7467.5013789971044</v>
      </c>
    </row>
    <row r="121" spans="1:6" ht="14.4" customHeight="1" x14ac:dyDescent="0.3">
      <c r="A121" s="645" t="s">
        <v>4130</v>
      </c>
      <c r="B121" s="622"/>
      <c r="C121" s="635">
        <v>0</v>
      </c>
      <c r="D121" s="622">
        <v>1495.9643097293017</v>
      </c>
      <c r="E121" s="635">
        <v>1</v>
      </c>
      <c r="F121" s="623">
        <v>1495.9643097293017</v>
      </c>
    </row>
    <row r="122" spans="1:6" ht="14.4" customHeight="1" x14ac:dyDescent="0.3">
      <c r="A122" s="645" t="s">
        <v>4131</v>
      </c>
      <c r="B122" s="622"/>
      <c r="C122" s="635">
        <v>0</v>
      </c>
      <c r="D122" s="622">
        <v>812.07027571293395</v>
      </c>
      <c r="E122" s="635">
        <v>1</v>
      </c>
      <c r="F122" s="623">
        <v>812.07027571293395</v>
      </c>
    </row>
    <row r="123" spans="1:6" ht="14.4" customHeight="1" x14ac:dyDescent="0.3">
      <c r="A123" s="645" t="s">
        <v>4132</v>
      </c>
      <c r="B123" s="622"/>
      <c r="C123" s="635">
        <v>0</v>
      </c>
      <c r="D123" s="622">
        <v>1415.4212081747312</v>
      </c>
      <c r="E123" s="635">
        <v>1</v>
      </c>
      <c r="F123" s="623">
        <v>1415.4212081747312</v>
      </c>
    </row>
    <row r="124" spans="1:6" ht="14.4" customHeight="1" x14ac:dyDescent="0.3">
      <c r="A124" s="645" t="s">
        <v>4133</v>
      </c>
      <c r="B124" s="622"/>
      <c r="C124" s="635">
        <v>0</v>
      </c>
      <c r="D124" s="622">
        <v>3350.4805755775969</v>
      </c>
      <c r="E124" s="635">
        <v>1</v>
      </c>
      <c r="F124" s="623">
        <v>3350.4805755775969</v>
      </c>
    </row>
    <row r="125" spans="1:6" ht="14.4" customHeight="1" x14ac:dyDescent="0.3">
      <c r="A125" s="645" t="s">
        <v>4134</v>
      </c>
      <c r="B125" s="622"/>
      <c r="C125" s="635">
        <v>0</v>
      </c>
      <c r="D125" s="622">
        <v>5685.0102593656584</v>
      </c>
      <c r="E125" s="635">
        <v>1</v>
      </c>
      <c r="F125" s="623">
        <v>5685.0102593656584</v>
      </c>
    </row>
    <row r="126" spans="1:6" ht="14.4" customHeight="1" x14ac:dyDescent="0.3">
      <c r="A126" s="645" t="s">
        <v>4135</v>
      </c>
      <c r="B126" s="622"/>
      <c r="C126" s="635">
        <v>0</v>
      </c>
      <c r="D126" s="622">
        <v>111.58</v>
      </c>
      <c r="E126" s="635">
        <v>1</v>
      </c>
      <c r="F126" s="623">
        <v>111.58</v>
      </c>
    </row>
    <row r="127" spans="1:6" ht="14.4" customHeight="1" x14ac:dyDescent="0.3">
      <c r="A127" s="645" t="s">
        <v>4136</v>
      </c>
      <c r="B127" s="622"/>
      <c r="C127" s="635">
        <v>0</v>
      </c>
      <c r="D127" s="622">
        <v>472.479311382802</v>
      </c>
      <c r="E127" s="635">
        <v>1</v>
      </c>
      <c r="F127" s="623">
        <v>472.479311382802</v>
      </c>
    </row>
    <row r="128" spans="1:6" ht="14.4" customHeight="1" x14ac:dyDescent="0.3">
      <c r="A128" s="645" t="s">
        <v>4137</v>
      </c>
      <c r="B128" s="622"/>
      <c r="C128" s="635">
        <v>0</v>
      </c>
      <c r="D128" s="622">
        <v>665.72</v>
      </c>
      <c r="E128" s="635">
        <v>1</v>
      </c>
      <c r="F128" s="623">
        <v>665.72</v>
      </c>
    </row>
    <row r="129" spans="1:6" ht="14.4" customHeight="1" x14ac:dyDescent="0.3">
      <c r="A129" s="645" t="s">
        <v>4138</v>
      </c>
      <c r="B129" s="622"/>
      <c r="C129" s="635">
        <v>0</v>
      </c>
      <c r="D129" s="622">
        <v>12828.270319986421</v>
      </c>
      <c r="E129" s="635">
        <v>1</v>
      </c>
      <c r="F129" s="623">
        <v>12828.270319986421</v>
      </c>
    </row>
    <row r="130" spans="1:6" ht="14.4" customHeight="1" x14ac:dyDescent="0.3">
      <c r="A130" s="645" t="s">
        <v>4139</v>
      </c>
      <c r="B130" s="622"/>
      <c r="C130" s="635">
        <v>0</v>
      </c>
      <c r="D130" s="622">
        <v>1740.231612783665</v>
      </c>
      <c r="E130" s="635">
        <v>1</v>
      </c>
      <c r="F130" s="623">
        <v>1740.231612783665</v>
      </c>
    </row>
    <row r="131" spans="1:6" ht="14.4" customHeight="1" x14ac:dyDescent="0.3">
      <c r="A131" s="645" t="s">
        <v>4140</v>
      </c>
      <c r="B131" s="622"/>
      <c r="C131" s="635">
        <v>0</v>
      </c>
      <c r="D131" s="622">
        <v>168.04999695786799</v>
      </c>
      <c r="E131" s="635">
        <v>1</v>
      </c>
      <c r="F131" s="623">
        <v>168.04999695786799</v>
      </c>
    </row>
    <row r="132" spans="1:6" ht="14.4" customHeight="1" x14ac:dyDescent="0.3">
      <c r="A132" s="645" t="s">
        <v>4141</v>
      </c>
      <c r="B132" s="622"/>
      <c r="C132" s="635">
        <v>0</v>
      </c>
      <c r="D132" s="622">
        <v>1747.499774437651</v>
      </c>
      <c r="E132" s="635">
        <v>1</v>
      </c>
      <c r="F132" s="623">
        <v>1747.499774437651</v>
      </c>
    </row>
    <row r="133" spans="1:6" ht="14.4" customHeight="1" x14ac:dyDescent="0.3">
      <c r="A133" s="645" t="s">
        <v>4142</v>
      </c>
      <c r="B133" s="622"/>
      <c r="C133" s="635">
        <v>0</v>
      </c>
      <c r="D133" s="622">
        <v>2799.4588214647119</v>
      </c>
      <c r="E133" s="635">
        <v>1</v>
      </c>
      <c r="F133" s="623">
        <v>2799.4588214647119</v>
      </c>
    </row>
    <row r="134" spans="1:6" ht="14.4" customHeight="1" x14ac:dyDescent="0.3">
      <c r="A134" s="645" t="s">
        <v>4143</v>
      </c>
      <c r="B134" s="622"/>
      <c r="C134" s="635">
        <v>0</v>
      </c>
      <c r="D134" s="622">
        <v>460.48099165233901</v>
      </c>
      <c r="E134" s="635">
        <v>1</v>
      </c>
      <c r="F134" s="623">
        <v>460.48099165233901</v>
      </c>
    </row>
    <row r="135" spans="1:6" ht="14.4" customHeight="1" x14ac:dyDescent="0.3">
      <c r="A135" s="645" t="s">
        <v>4144</v>
      </c>
      <c r="B135" s="622"/>
      <c r="C135" s="635">
        <v>0</v>
      </c>
      <c r="D135" s="622">
        <v>5176.4745543043819</v>
      </c>
      <c r="E135" s="635">
        <v>1</v>
      </c>
      <c r="F135" s="623">
        <v>5176.4745543043819</v>
      </c>
    </row>
    <row r="136" spans="1:6" ht="14.4" customHeight="1" x14ac:dyDescent="0.3">
      <c r="A136" s="645" t="s">
        <v>4145</v>
      </c>
      <c r="B136" s="622"/>
      <c r="C136" s="635">
        <v>0</v>
      </c>
      <c r="D136" s="622">
        <v>184171.6858375805</v>
      </c>
      <c r="E136" s="635">
        <v>1</v>
      </c>
      <c r="F136" s="623">
        <v>184171.6858375805</v>
      </c>
    </row>
    <row r="137" spans="1:6" ht="14.4" customHeight="1" x14ac:dyDescent="0.3">
      <c r="A137" s="645" t="s">
        <v>4146</v>
      </c>
      <c r="B137" s="622"/>
      <c r="C137" s="635">
        <v>0</v>
      </c>
      <c r="D137" s="622">
        <v>170.61053762441338</v>
      </c>
      <c r="E137" s="635">
        <v>1</v>
      </c>
      <c r="F137" s="623">
        <v>170.61053762441338</v>
      </c>
    </row>
    <row r="138" spans="1:6" ht="14.4" customHeight="1" x14ac:dyDescent="0.3">
      <c r="A138" s="645" t="s">
        <v>4147</v>
      </c>
      <c r="B138" s="622"/>
      <c r="C138" s="635">
        <v>0</v>
      </c>
      <c r="D138" s="622">
        <v>3238.3999999999996</v>
      </c>
      <c r="E138" s="635">
        <v>1</v>
      </c>
      <c r="F138" s="623">
        <v>3238.3999999999996</v>
      </c>
    </row>
    <row r="139" spans="1:6" ht="14.4" customHeight="1" thickBot="1" x14ac:dyDescent="0.35">
      <c r="A139" s="646" t="s">
        <v>4148</v>
      </c>
      <c r="B139" s="637"/>
      <c r="C139" s="638">
        <v>0</v>
      </c>
      <c r="D139" s="637">
        <v>1813.8713597339702</v>
      </c>
      <c r="E139" s="638">
        <v>1</v>
      </c>
      <c r="F139" s="639">
        <v>1813.8713597339702</v>
      </c>
    </row>
    <row r="140" spans="1:6" ht="14.4" customHeight="1" thickBot="1" x14ac:dyDescent="0.35">
      <c r="A140" s="640" t="s">
        <v>6</v>
      </c>
      <c r="B140" s="641">
        <v>10323435.808855236</v>
      </c>
      <c r="C140" s="642">
        <v>0.1047811615314494</v>
      </c>
      <c r="D140" s="641">
        <v>88200341.346990854</v>
      </c>
      <c r="E140" s="642">
        <v>0.89521883846855033</v>
      </c>
      <c r="F140" s="643">
        <v>98523777.155846119</v>
      </c>
    </row>
  </sheetData>
  <mergeCells count="3">
    <mergeCell ref="A1:F1"/>
    <mergeCell ref="B3:C3"/>
    <mergeCell ref="D3:E3"/>
  </mergeCells>
  <conditionalFormatting sqref="C5:C1048576">
    <cfRule type="cellIs" dxfId="55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624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69" bestFit="1" customWidth="1"/>
    <col min="2" max="2" width="8.88671875" style="69" bestFit="1" customWidth="1"/>
    <col min="3" max="3" width="7" style="69" bestFit="1" customWidth="1"/>
    <col min="4" max="4" width="53.44140625" style="69" bestFit="1" customWidth="1"/>
    <col min="5" max="5" width="28.44140625" style="69" bestFit="1" customWidth="1"/>
    <col min="6" max="6" width="6.6640625" style="98" customWidth="1"/>
    <col min="7" max="7" width="10" style="98" customWidth="1"/>
    <col min="8" max="8" width="6.77734375" style="91" bestFit="1" customWidth="1"/>
    <col min="9" max="9" width="6.6640625" style="98" customWidth="1"/>
    <col min="10" max="10" width="10" style="98" customWidth="1"/>
    <col min="11" max="11" width="6.77734375" style="91" bestFit="1" customWidth="1"/>
    <col min="12" max="12" width="6.6640625" style="98" customWidth="1"/>
    <col min="13" max="13" width="10" style="98" customWidth="1"/>
    <col min="14" max="16384" width="8.88671875" style="69"/>
  </cols>
  <sheetData>
    <row r="1" spans="1:13" ht="18.600000000000001" customHeight="1" thickBot="1" x14ac:dyDescent="0.4">
      <c r="A1" s="474" t="s">
        <v>263</v>
      </c>
      <c r="B1" s="484"/>
      <c r="C1" s="484"/>
      <c r="D1" s="484"/>
      <c r="E1" s="484"/>
      <c r="F1" s="484"/>
      <c r="G1" s="484"/>
      <c r="H1" s="484"/>
      <c r="I1" s="484"/>
      <c r="J1" s="484"/>
      <c r="K1" s="484"/>
      <c r="L1" s="440"/>
      <c r="M1" s="440"/>
    </row>
    <row r="2" spans="1:13" ht="14.4" customHeight="1" thickBot="1" x14ac:dyDescent="0.35">
      <c r="A2" s="580" t="s">
        <v>297</v>
      </c>
      <c r="B2" s="96"/>
      <c r="C2" s="96"/>
      <c r="D2" s="96"/>
      <c r="E2" s="96"/>
      <c r="F2" s="97"/>
      <c r="G2" s="97"/>
      <c r="H2" s="353"/>
      <c r="I2" s="97"/>
      <c r="J2" s="97"/>
      <c r="K2" s="353"/>
      <c r="L2" s="97"/>
    </row>
    <row r="3" spans="1:13" ht="14.4" customHeight="1" thickBot="1" x14ac:dyDescent="0.35">
      <c r="E3" s="179" t="s">
        <v>255</v>
      </c>
      <c r="F3" s="56">
        <f>SUBTOTAL(9,F6:F1048576)</f>
        <v>6889.8423317000006</v>
      </c>
      <c r="G3" s="56">
        <f>SUBTOTAL(9,G6:G1048576)</f>
        <v>10323435.808855232</v>
      </c>
      <c r="H3" s="57">
        <f>IF(M3=0,0,G3/M3)</f>
        <v>0.10478116153144935</v>
      </c>
      <c r="I3" s="56">
        <f>SUBTOTAL(9,I6:I1048576)</f>
        <v>21109.652530433334</v>
      </c>
      <c r="J3" s="56">
        <f>SUBTOTAL(9,J6:J1048576)</f>
        <v>88200341.346990883</v>
      </c>
      <c r="K3" s="57">
        <f>IF(M3=0,0,J3/M3)</f>
        <v>0.89521883846855066</v>
      </c>
      <c r="L3" s="56">
        <f>SUBTOTAL(9,L6:L1048576)</f>
        <v>27999.49486213331</v>
      </c>
      <c r="M3" s="58">
        <f>SUBTOTAL(9,M6:M1048576)</f>
        <v>98523777.155846119</v>
      </c>
    </row>
    <row r="4" spans="1:13" ht="14.4" customHeight="1" thickBot="1" x14ac:dyDescent="0.35">
      <c r="A4" s="54"/>
      <c r="B4" s="54"/>
      <c r="C4" s="54"/>
      <c r="D4" s="54"/>
      <c r="E4" s="55"/>
      <c r="F4" s="478" t="s">
        <v>257</v>
      </c>
      <c r="G4" s="479"/>
      <c r="H4" s="480"/>
      <c r="I4" s="481" t="s">
        <v>256</v>
      </c>
      <c r="J4" s="479"/>
      <c r="K4" s="480"/>
      <c r="L4" s="482" t="s">
        <v>6</v>
      </c>
      <c r="M4" s="483"/>
    </row>
    <row r="5" spans="1:13" ht="14.4" customHeight="1" thickBot="1" x14ac:dyDescent="0.35">
      <c r="A5" s="630" t="s">
        <v>258</v>
      </c>
      <c r="B5" s="647" t="s">
        <v>259</v>
      </c>
      <c r="C5" s="647" t="s">
        <v>175</v>
      </c>
      <c r="D5" s="647" t="s">
        <v>260</v>
      </c>
      <c r="E5" s="647" t="s">
        <v>261</v>
      </c>
      <c r="F5" s="648" t="s">
        <v>31</v>
      </c>
      <c r="G5" s="648" t="s">
        <v>17</v>
      </c>
      <c r="H5" s="632" t="s">
        <v>262</v>
      </c>
      <c r="I5" s="631" t="s">
        <v>31</v>
      </c>
      <c r="J5" s="648" t="s">
        <v>17</v>
      </c>
      <c r="K5" s="632" t="s">
        <v>262</v>
      </c>
      <c r="L5" s="631" t="s">
        <v>31</v>
      </c>
      <c r="M5" s="649" t="s">
        <v>17</v>
      </c>
    </row>
    <row r="6" spans="1:13" ht="14.4" customHeight="1" x14ac:dyDescent="0.3">
      <c r="A6" s="612" t="s">
        <v>579</v>
      </c>
      <c r="B6" s="613" t="s">
        <v>4149</v>
      </c>
      <c r="C6" s="613" t="s">
        <v>2324</v>
      </c>
      <c r="D6" s="613" t="s">
        <v>4150</v>
      </c>
      <c r="E6" s="613" t="s">
        <v>4151</v>
      </c>
      <c r="F6" s="616"/>
      <c r="G6" s="616"/>
      <c r="H6" s="634">
        <v>0</v>
      </c>
      <c r="I6" s="616">
        <v>6</v>
      </c>
      <c r="J6" s="616">
        <v>283.08191902376279</v>
      </c>
      <c r="K6" s="634">
        <v>1</v>
      </c>
      <c r="L6" s="616">
        <v>6</v>
      </c>
      <c r="M6" s="617">
        <v>283.08191902376279</v>
      </c>
    </row>
    <row r="7" spans="1:13" ht="14.4" customHeight="1" x14ac:dyDescent="0.3">
      <c r="A7" s="618" t="s">
        <v>579</v>
      </c>
      <c r="B7" s="619" t="s">
        <v>4149</v>
      </c>
      <c r="C7" s="619" t="s">
        <v>2335</v>
      </c>
      <c r="D7" s="619" t="s">
        <v>4152</v>
      </c>
      <c r="E7" s="619" t="s">
        <v>4153</v>
      </c>
      <c r="F7" s="622"/>
      <c r="G7" s="622"/>
      <c r="H7" s="635">
        <v>0</v>
      </c>
      <c r="I7" s="622">
        <v>6</v>
      </c>
      <c r="J7" s="622">
        <v>448.82968106848341</v>
      </c>
      <c r="K7" s="635">
        <v>1</v>
      </c>
      <c r="L7" s="622">
        <v>6</v>
      </c>
      <c r="M7" s="623">
        <v>448.82968106848341</v>
      </c>
    </row>
    <row r="8" spans="1:13" ht="14.4" customHeight="1" x14ac:dyDescent="0.3">
      <c r="A8" s="618" t="s">
        <v>579</v>
      </c>
      <c r="B8" s="619" t="s">
        <v>4149</v>
      </c>
      <c r="C8" s="619" t="s">
        <v>693</v>
      </c>
      <c r="D8" s="619" t="s">
        <v>4154</v>
      </c>
      <c r="E8" s="619" t="s">
        <v>4151</v>
      </c>
      <c r="F8" s="622">
        <v>13</v>
      </c>
      <c r="G8" s="622">
        <v>451.99837267320595</v>
      </c>
      <c r="H8" s="635">
        <v>1</v>
      </c>
      <c r="I8" s="622"/>
      <c r="J8" s="622"/>
      <c r="K8" s="635">
        <v>0</v>
      </c>
      <c r="L8" s="622">
        <v>13</v>
      </c>
      <c r="M8" s="623">
        <v>451.99837267320595</v>
      </c>
    </row>
    <row r="9" spans="1:13" ht="14.4" customHeight="1" x14ac:dyDescent="0.3">
      <c r="A9" s="618" t="s">
        <v>579</v>
      </c>
      <c r="B9" s="619" t="s">
        <v>4155</v>
      </c>
      <c r="C9" s="619" t="s">
        <v>803</v>
      </c>
      <c r="D9" s="619" t="s">
        <v>4156</v>
      </c>
      <c r="E9" s="619" t="s">
        <v>2261</v>
      </c>
      <c r="F9" s="622">
        <v>2</v>
      </c>
      <c r="G9" s="622">
        <v>110.52</v>
      </c>
      <c r="H9" s="635">
        <v>1</v>
      </c>
      <c r="I9" s="622"/>
      <c r="J9" s="622"/>
      <c r="K9" s="635">
        <v>0</v>
      </c>
      <c r="L9" s="622">
        <v>2</v>
      </c>
      <c r="M9" s="623">
        <v>110.52</v>
      </c>
    </row>
    <row r="10" spans="1:13" ht="14.4" customHeight="1" x14ac:dyDescent="0.3">
      <c r="A10" s="618" t="s">
        <v>579</v>
      </c>
      <c r="B10" s="619" t="s">
        <v>4155</v>
      </c>
      <c r="C10" s="619" t="s">
        <v>2307</v>
      </c>
      <c r="D10" s="619" t="s">
        <v>2308</v>
      </c>
      <c r="E10" s="619" t="s">
        <v>2309</v>
      </c>
      <c r="F10" s="622"/>
      <c r="G10" s="622"/>
      <c r="H10" s="635">
        <v>0</v>
      </c>
      <c r="I10" s="622">
        <v>88</v>
      </c>
      <c r="J10" s="622">
        <v>14774.302399337494</v>
      </c>
      <c r="K10" s="635">
        <v>1</v>
      </c>
      <c r="L10" s="622">
        <v>88</v>
      </c>
      <c r="M10" s="623">
        <v>14774.302399337494</v>
      </c>
    </row>
    <row r="11" spans="1:13" ht="14.4" customHeight="1" x14ac:dyDescent="0.3">
      <c r="A11" s="618" t="s">
        <v>579</v>
      </c>
      <c r="B11" s="619" t="s">
        <v>4157</v>
      </c>
      <c r="C11" s="619" t="s">
        <v>1037</v>
      </c>
      <c r="D11" s="619" t="s">
        <v>1038</v>
      </c>
      <c r="E11" s="619" t="s">
        <v>1039</v>
      </c>
      <c r="F11" s="622"/>
      <c r="G11" s="622"/>
      <c r="H11" s="635">
        <v>0</v>
      </c>
      <c r="I11" s="622">
        <v>6</v>
      </c>
      <c r="J11" s="622">
        <v>700.38196282186004</v>
      </c>
      <c r="K11" s="635">
        <v>1</v>
      </c>
      <c r="L11" s="622">
        <v>6</v>
      </c>
      <c r="M11" s="623">
        <v>700.38196282186004</v>
      </c>
    </row>
    <row r="12" spans="1:13" ht="14.4" customHeight="1" x14ac:dyDescent="0.3">
      <c r="A12" s="618" t="s">
        <v>579</v>
      </c>
      <c r="B12" s="619" t="s">
        <v>4157</v>
      </c>
      <c r="C12" s="619" t="s">
        <v>1041</v>
      </c>
      <c r="D12" s="619" t="s">
        <v>1038</v>
      </c>
      <c r="E12" s="619" t="s">
        <v>1042</v>
      </c>
      <c r="F12" s="622"/>
      <c r="G12" s="622"/>
      <c r="H12" s="635">
        <v>0</v>
      </c>
      <c r="I12" s="622">
        <v>35</v>
      </c>
      <c r="J12" s="622">
        <v>10435.699001165081</v>
      </c>
      <c r="K12" s="635">
        <v>1</v>
      </c>
      <c r="L12" s="622">
        <v>35</v>
      </c>
      <c r="M12" s="623">
        <v>10435.699001165081</v>
      </c>
    </row>
    <row r="13" spans="1:13" ht="14.4" customHeight="1" x14ac:dyDescent="0.3">
      <c r="A13" s="618" t="s">
        <v>579</v>
      </c>
      <c r="B13" s="619" t="s">
        <v>4157</v>
      </c>
      <c r="C13" s="619" t="s">
        <v>628</v>
      </c>
      <c r="D13" s="619" t="s">
        <v>4158</v>
      </c>
      <c r="E13" s="619" t="s">
        <v>4159</v>
      </c>
      <c r="F13" s="622"/>
      <c r="G13" s="622"/>
      <c r="H13" s="635">
        <v>0</v>
      </c>
      <c r="I13" s="622">
        <v>49</v>
      </c>
      <c r="J13" s="622">
        <v>3810.3195079762877</v>
      </c>
      <c r="K13" s="635">
        <v>1</v>
      </c>
      <c r="L13" s="622">
        <v>49</v>
      </c>
      <c r="M13" s="623">
        <v>3810.3195079762877</v>
      </c>
    </row>
    <row r="14" spans="1:13" ht="14.4" customHeight="1" x14ac:dyDescent="0.3">
      <c r="A14" s="618" t="s">
        <v>579</v>
      </c>
      <c r="B14" s="619" t="s">
        <v>4160</v>
      </c>
      <c r="C14" s="619" t="s">
        <v>663</v>
      </c>
      <c r="D14" s="619" t="s">
        <v>660</v>
      </c>
      <c r="E14" s="619" t="s">
        <v>664</v>
      </c>
      <c r="F14" s="622">
        <v>5</v>
      </c>
      <c r="G14" s="622">
        <v>354.32</v>
      </c>
      <c r="H14" s="635">
        <v>1</v>
      </c>
      <c r="I14" s="622"/>
      <c r="J14" s="622"/>
      <c r="K14" s="635">
        <v>0</v>
      </c>
      <c r="L14" s="622">
        <v>5</v>
      </c>
      <c r="M14" s="623">
        <v>354.32</v>
      </c>
    </row>
    <row r="15" spans="1:13" ht="14.4" customHeight="1" x14ac:dyDescent="0.3">
      <c r="A15" s="618" t="s">
        <v>579</v>
      </c>
      <c r="B15" s="619" t="s">
        <v>4160</v>
      </c>
      <c r="C15" s="619" t="s">
        <v>659</v>
      </c>
      <c r="D15" s="619" t="s">
        <v>660</v>
      </c>
      <c r="E15" s="619" t="s">
        <v>661</v>
      </c>
      <c r="F15" s="622">
        <v>1</v>
      </c>
      <c r="G15" s="622">
        <v>143.08160929260299</v>
      </c>
      <c r="H15" s="635">
        <v>1</v>
      </c>
      <c r="I15" s="622"/>
      <c r="J15" s="622"/>
      <c r="K15" s="635">
        <v>0</v>
      </c>
      <c r="L15" s="622">
        <v>1</v>
      </c>
      <c r="M15" s="623">
        <v>143.08160929260299</v>
      </c>
    </row>
    <row r="16" spans="1:13" ht="14.4" customHeight="1" x14ac:dyDescent="0.3">
      <c r="A16" s="618" t="s">
        <v>579</v>
      </c>
      <c r="B16" s="619" t="s">
        <v>4160</v>
      </c>
      <c r="C16" s="619" t="s">
        <v>2418</v>
      </c>
      <c r="D16" s="619" t="s">
        <v>2419</v>
      </c>
      <c r="E16" s="619" t="s">
        <v>2420</v>
      </c>
      <c r="F16" s="622"/>
      <c r="G16" s="622"/>
      <c r="H16" s="635">
        <v>0</v>
      </c>
      <c r="I16" s="622">
        <v>52</v>
      </c>
      <c r="J16" s="622">
        <v>3689.8388066303287</v>
      </c>
      <c r="K16" s="635">
        <v>1</v>
      </c>
      <c r="L16" s="622">
        <v>52</v>
      </c>
      <c r="M16" s="623">
        <v>3689.8388066303287</v>
      </c>
    </row>
    <row r="17" spans="1:13" ht="14.4" customHeight="1" x14ac:dyDescent="0.3">
      <c r="A17" s="618" t="s">
        <v>579</v>
      </c>
      <c r="B17" s="619" t="s">
        <v>4161</v>
      </c>
      <c r="C17" s="619" t="s">
        <v>2218</v>
      </c>
      <c r="D17" s="619" t="s">
        <v>4162</v>
      </c>
      <c r="E17" s="619" t="s">
        <v>4163</v>
      </c>
      <c r="F17" s="622"/>
      <c r="G17" s="622"/>
      <c r="H17" s="635">
        <v>0</v>
      </c>
      <c r="I17" s="622">
        <v>1</v>
      </c>
      <c r="J17" s="622">
        <v>121.52</v>
      </c>
      <c r="K17" s="635">
        <v>1</v>
      </c>
      <c r="L17" s="622">
        <v>1</v>
      </c>
      <c r="M17" s="623">
        <v>121.52</v>
      </c>
    </row>
    <row r="18" spans="1:13" ht="14.4" customHeight="1" x14ac:dyDescent="0.3">
      <c r="A18" s="618" t="s">
        <v>579</v>
      </c>
      <c r="B18" s="619" t="s">
        <v>4161</v>
      </c>
      <c r="C18" s="619" t="s">
        <v>2222</v>
      </c>
      <c r="D18" s="619" t="s">
        <v>4162</v>
      </c>
      <c r="E18" s="619" t="s">
        <v>4164</v>
      </c>
      <c r="F18" s="622"/>
      <c r="G18" s="622"/>
      <c r="H18" s="635">
        <v>0</v>
      </c>
      <c r="I18" s="622">
        <v>1</v>
      </c>
      <c r="J18" s="622">
        <v>289.41000000000003</v>
      </c>
      <c r="K18" s="635">
        <v>1</v>
      </c>
      <c r="L18" s="622">
        <v>1</v>
      </c>
      <c r="M18" s="623">
        <v>289.41000000000003</v>
      </c>
    </row>
    <row r="19" spans="1:13" ht="14.4" customHeight="1" x14ac:dyDescent="0.3">
      <c r="A19" s="618" t="s">
        <v>579</v>
      </c>
      <c r="B19" s="619" t="s">
        <v>4165</v>
      </c>
      <c r="C19" s="619" t="s">
        <v>4166</v>
      </c>
      <c r="D19" s="619" t="s">
        <v>4167</v>
      </c>
      <c r="E19" s="619" t="s">
        <v>4168</v>
      </c>
      <c r="F19" s="622"/>
      <c r="G19" s="622"/>
      <c r="H19" s="635">
        <v>0</v>
      </c>
      <c r="I19" s="622">
        <v>1</v>
      </c>
      <c r="J19" s="622">
        <v>65.23</v>
      </c>
      <c r="K19" s="635">
        <v>1</v>
      </c>
      <c r="L19" s="622">
        <v>1</v>
      </c>
      <c r="M19" s="623">
        <v>65.23</v>
      </c>
    </row>
    <row r="20" spans="1:13" ht="14.4" customHeight="1" x14ac:dyDescent="0.3">
      <c r="A20" s="618" t="s">
        <v>579</v>
      </c>
      <c r="B20" s="619" t="s">
        <v>4169</v>
      </c>
      <c r="C20" s="619" t="s">
        <v>2468</v>
      </c>
      <c r="D20" s="619" t="s">
        <v>2469</v>
      </c>
      <c r="E20" s="619" t="s">
        <v>2470</v>
      </c>
      <c r="F20" s="622"/>
      <c r="G20" s="622"/>
      <c r="H20" s="635">
        <v>0</v>
      </c>
      <c r="I20" s="622">
        <v>158</v>
      </c>
      <c r="J20" s="622">
        <v>60130.023249826903</v>
      </c>
      <c r="K20" s="635">
        <v>1</v>
      </c>
      <c r="L20" s="622">
        <v>158</v>
      </c>
      <c r="M20" s="623">
        <v>60130.023249826903</v>
      </c>
    </row>
    <row r="21" spans="1:13" ht="14.4" customHeight="1" x14ac:dyDescent="0.3">
      <c r="A21" s="618" t="s">
        <v>579</v>
      </c>
      <c r="B21" s="619" t="s">
        <v>4169</v>
      </c>
      <c r="C21" s="619" t="s">
        <v>2493</v>
      </c>
      <c r="D21" s="619" t="s">
        <v>2494</v>
      </c>
      <c r="E21" s="619" t="s">
        <v>4170</v>
      </c>
      <c r="F21" s="622"/>
      <c r="G21" s="622"/>
      <c r="H21" s="635">
        <v>0</v>
      </c>
      <c r="I21" s="622">
        <v>5</v>
      </c>
      <c r="J21" s="622">
        <v>2740.3999999999987</v>
      </c>
      <c r="K21" s="635">
        <v>1</v>
      </c>
      <c r="L21" s="622">
        <v>5</v>
      </c>
      <c r="M21" s="623">
        <v>2740.3999999999987</v>
      </c>
    </row>
    <row r="22" spans="1:13" ht="14.4" customHeight="1" x14ac:dyDescent="0.3">
      <c r="A22" s="618" t="s">
        <v>579</v>
      </c>
      <c r="B22" s="619" t="s">
        <v>4169</v>
      </c>
      <c r="C22" s="619" t="s">
        <v>2625</v>
      </c>
      <c r="D22" s="619" t="s">
        <v>2626</v>
      </c>
      <c r="E22" s="619" t="s">
        <v>4171</v>
      </c>
      <c r="F22" s="622"/>
      <c r="G22" s="622"/>
      <c r="H22" s="635">
        <v>0</v>
      </c>
      <c r="I22" s="622">
        <v>1</v>
      </c>
      <c r="J22" s="622">
        <v>575.52</v>
      </c>
      <c r="K22" s="635">
        <v>1</v>
      </c>
      <c r="L22" s="622">
        <v>1</v>
      </c>
      <c r="M22" s="623">
        <v>575.52</v>
      </c>
    </row>
    <row r="23" spans="1:13" ht="14.4" customHeight="1" x14ac:dyDescent="0.3">
      <c r="A23" s="618" t="s">
        <v>579</v>
      </c>
      <c r="B23" s="619" t="s">
        <v>4172</v>
      </c>
      <c r="C23" s="619" t="s">
        <v>2536</v>
      </c>
      <c r="D23" s="619" t="s">
        <v>2537</v>
      </c>
      <c r="E23" s="619" t="s">
        <v>4173</v>
      </c>
      <c r="F23" s="622"/>
      <c r="G23" s="622"/>
      <c r="H23" s="635">
        <v>0</v>
      </c>
      <c r="I23" s="622">
        <v>1</v>
      </c>
      <c r="J23" s="622">
        <v>528.76</v>
      </c>
      <c r="K23" s="635">
        <v>1</v>
      </c>
      <c r="L23" s="622">
        <v>1</v>
      </c>
      <c r="M23" s="623">
        <v>528.76</v>
      </c>
    </row>
    <row r="24" spans="1:13" ht="14.4" customHeight="1" x14ac:dyDescent="0.3">
      <c r="A24" s="618" t="s">
        <v>579</v>
      </c>
      <c r="B24" s="619" t="s">
        <v>4174</v>
      </c>
      <c r="C24" s="619" t="s">
        <v>677</v>
      </c>
      <c r="D24" s="619" t="s">
        <v>678</v>
      </c>
      <c r="E24" s="619" t="s">
        <v>4175</v>
      </c>
      <c r="F24" s="622">
        <v>22</v>
      </c>
      <c r="G24" s="622">
        <v>1954.527466064726</v>
      </c>
      <c r="H24" s="635">
        <v>1</v>
      </c>
      <c r="I24" s="622"/>
      <c r="J24" s="622"/>
      <c r="K24" s="635">
        <v>0</v>
      </c>
      <c r="L24" s="622">
        <v>22</v>
      </c>
      <c r="M24" s="623">
        <v>1954.527466064726</v>
      </c>
    </row>
    <row r="25" spans="1:13" ht="14.4" customHeight="1" x14ac:dyDescent="0.3">
      <c r="A25" s="618" t="s">
        <v>579</v>
      </c>
      <c r="B25" s="619" t="s">
        <v>4174</v>
      </c>
      <c r="C25" s="619" t="s">
        <v>2414</v>
      </c>
      <c r="D25" s="619" t="s">
        <v>2415</v>
      </c>
      <c r="E25" s="619" t="s">
        <v>2416</v>
      </c>
      <c r="F25" s="622"/>
      <c r="G25" s="622"/>
      <c r="H25" s="635">
        <v>0</v>
      </c>
      <c r="I25" s="622">
        <v>38</v>
      </c>
      <c r="J25" s="622">
        <v>2927.8089890165165</v>
      </c>
      <c r="K25" s="635">
        <v>1</v>
      </c>
      <c r="L25" s="622">
        <v>38</v>
      </c>
      <c r="M25" s="623">
        <v>2927.8089890165165</v>
      </c>
    </row>
    <row r="26" spans="1:13" ht="14.4" customHeight="1" x14ac:dyDescent="0.3">
      <c r="A26" s="618" t="s">
        <v>579</v>
      </c>
      <c r="B26" s="619" t="s">
        <v>4176</v>
      </c>
      <c r="C26" s="619" t="s">
        <v>2522</v>
      </c>
      <c r="D26" s="619" t="s">
        <v>2523</v>
      </c>
      <c r="E26" s="619" t="s">
        <v>2187</v>
      </c>
      <c r="F26" s="622"/>
      <c r="G26" s="622"/>
      <c r="H26" s="635">
        <v>0</v>
      </c>
      <c r="I26" s="622">
        <v>12</v>
      </c>
      <c r="J26" s="622">
        <v>999.920469846468</v>
      </c>
      <c r="K26" s="635">
        <v>1</v>
      </c>
      <c r="L26" s="622">
        <v>12</v>
      </c>
      <c r="M26" s="623">
        <v>999.920469846468</v>
      </c>
    </row>
    <row r="27" spans="1:13" ht="14.4" customHeight="1" x14ac:dyDescent="0.3">
      <c r="A27" s="618" t="s">
        <v>579</v>
      </c>
      <c r="B27" s="619" t="s">
        <v>4177</v>
      </c>
      <c r="C27" s="619" t="s">
        <v>2447</v>
      </c>
      <c r="D27" s="619" t="s">
        <v>4178</v>
      </c>
      <c r="E27" s="619" t="s">
        <v>2449</v>
      </c>
      <c r="F27" s="622"/>
      <c r="G27" s="622"/>
      <c r="H27" s="635">
        <v>0</v>
      </c>
      <c r="I27" s="622">
        <v>2</v>
      </c>
      <c r="J27" s="622">
        <v>1436.5411487707649</v>
      </c>
      <c r="K27" s="635">
        <v>1</v>
      </c>
      <c r="L27" s="622">
        <v>2</v>
      </c>
      <c r="M27" s="623">
        <v>1436.5411487707649</v>
      </c>
    </row>
    <row r="28" spans="1:13" ht="14.4" customHeight="1" x14ac:dyDescent="0.3">
      <c r="A28" s="618" t="s">
        <v>579</v>
      </c>
      <c r="B28" s="619" t="s">
        <v>4179</v>
      </c>
      <c r="C28" s="619" t="s">
        <v>2402</v>
      </c>
      <c r="D28" s="619" t="s">
        <v>2403</v>
      </c>
      <c r="E28" s="619" t="s">
        <v>2404</v>
      </c>
      <c r="F28" s="622"/>
      <c r="G28" s="622"/>
      <c r="H28" s="635">
        <v>0</v>
      </c>
      <c r="I28" s="622">
        <v>1</v>
      </c>
      <c r="J28" s="622">
        <v>472.479311382802</v>
      </c>
      <c r="K28" s="635">
        <v>1</v>
      </c>
      <c r="L28" s="622">
        <v>1</v>
      </c>
      <c r="M28" s="623">
        <v>472.479311382802</v>
      </c>
    </row>
    <row r="29" spans="1:13" ht="14.4" customHeight="1" x14ac:dyDescent="0.3">
      <c r="A29" s="618" t="s">
        <v>579</v>
      </c>
      <c r="B29" s="619" t="s">
        <v>4180</v>
      </c>
      <c r="C29" s="619" t="s">
        <v>681</v>
      </c>
      <c r="D29" s="619" t="s">
        <v>4181</v>
      </c>
      <c r="E29" s="619" t="s">
        <v>4182</v>
      </c>
      <c r="F29" s="622">
        <v>1</v>
      </c>
      <c r="G29" s="622">
        <v>64.099999999999895</v>
      </c>
      <c r="H29" s="635">
        <v>1</v>
      </c>
      <c r="I29" s="622"/>
      <c r="J29" s="622"/>
      <c r="K29" s="635">
        <v>0</v>
      </c>
      <c r="L29" s="622">
        <v>1</v>
      </c>
      <c r="M29" s="623">
        <v>64.099999999999895</v>
      </c>
    </row>
    <row r="30" spans="1:13" ht="14.4" customHeight="1" x14ac:dyDescent="0.3">
      <c r="A30" s="618" t="s">
        <v>579</v>
      </c>
      <c r="B30" s="619" t="s">
        <v>4180</v>
      </c>
      <c r="C30" s="619" t="s">
        <v>2270</v>
      </c>
      <c r="D30" s="619" t="s">
        <v>2271</v>
      </c>
      <c r="E30" s="619" t="s">
        <v>4183</v>
      </c>
      <c r="F30" s="622"/>
      <c r="G30" s="622"/>
      <c r="H30" s="635">
        <v>0</v>
      </c>
      <c r="I30" s="622">
        <v>1</v>
      </c>
      <c r="J30" s="622">
        <v>76.64</v>
      </c>
      <c r="K30" s="635">
        <v>1</v>
      </c>
      <c r="L30" s="622">
        <v>1</v>
      </c>
      <c r="M30" s="623">
        <v>76.64</v>
      </c>
    </row>
    <row r="31" spans="1:13" ht="14.4" customHeight="1" x14ac:dyDescent="0.3">
      <c r="A31" s="618" t="s">
        <v>579</v>
      </c>
      <c r="B31" s="619" t="s">
        <v>4180</v>
      </c>
      <c r="C31" s="619" t="s">
        <v>1143</v>
      </c>
      <c r="D31" s="619" t="s">
        <v>1144</v>
      </c>
      <c r="E31" s="619" t="s">
        <v>4184</v>
      </c>
      <c r="F31" s="622">
        <v>1</v>
      </c>
      <c r="G31" s="622">
        <v>97.66</v>
      </c>
      <c r="H31" s="635">
        <v>1</v>
      </c>
      <c r="I31" s="622"/>
      <c r="J31" s="622"/>
      <c r="K31" s="635">
        <v>0</v>
      </c>
      <c r="L31" s="622">
        <v>1</v>
      </c>
      <c r="M31" s="623">
        <v>97.66</v>
      </c>
    </row>
    <row r="32" spans="1:13" ht="14.4" customHeight="1" x14ac:dyDescent="0.3">
      <c r="A32" s="618" t="s">
        <v>579</v>
      </c>
      <c r="B32" s="619" t="s">
        <v>4185</v>
      </c>
      <c r="C32" s="619" t="s">
        <v>2364</v>
      </c>
      <c r="D32" s="619" t="s">
        <v>2365</v>
      </c>
      <c r="E32" s="619" t="s">
        <v>2366</v>
      </c>
      <c r="F32" s="622"/>
      <c r="G32" s="622"/>
      <c r="H32" s="635">
        <v>0</v>
      </c>
      <c r="I32" s="622">
        <v>1</v>
      </c>
      <c r="J32" s="622">
        <v>23.92</v>
      </c>
      <c r="K32" s="635">
        <v>1</v>
      </c>
      <c r="L32" s="622">
        <v>1</v>
      </c>
      <c r="M32" s="623">
        <v>23.92</v>
      </c>
    </row>
    <row r="33" spans="1:13" ht="14.4" customHeight="1" x14ac:dyDescent="0.3">
      <c r="A33" s="618" t="s">
        <v>579</v>
      </c>
      <c r="B33" s="619" t="s">
        <v>4185</v>
      </c>
      <c r="C33" s="619" t="s">
        <v>2360</v>
      </c>
      <c r="D33" s="619" t="s">
        <v>2361</v>
      </c>
      <c r="E33" s="619" t="s">
        <v>2362</v>
      </c>
      <c r="F33" s="622"/>
      <c r="G33" s="622"/>
      <c r="H33" s="635">
        <v>0</v>
      </c>
      <c r="I33" s="622">
        <v>1</v>
      </c>
      <c r="J33" s="622">
        <v>30.65</v>
      </c>
      <c r="K33" s="635">
        <v>1</v>
      </c>
      <c r="L33" s="622">
        <v>1</v>
      </c>
      <c r="M33" s="623">
        <v>30.65</v>
      </c>
    </row>
    <row r="34" spans="1:13" ht="14.4" customHeight="1" x14ac:dyDescent="0.3">
      <c r="A34" s="618" t="s">
        <v>579</v>
      </c>
      <c r="B34" s="619" t="s">
        <v>4185</v>
      </c>
      <c r="C34" s="619" t="s">
        <v>792</v>
      </c>
      <c r="D34" s="619" t="s">
        <v>793</v>
      </c>
      <c r="E34" s="619" t="s">
        <v>794</v>
      </c>
      <c r="F34" s="622">
        <v>1</v>
      </c>
      <c r="G34" s="622">
        <v>99.66</v>
      </c>
      <c r="H34" s="635">
        <v>1</v>
      </c>
      <c r="I34" s="622"/>
      <c r="J34" s="622"/>
      <c r="K34" s="635">
        <v>0</v>
      </c>
      <c r="L34" s="622">
        <v>1</v>
      </c>
      <c r="M34" s="623">
        <v>99.66</v>
      </c>
    </row>
    <row r="35" spans="1:13" ht="14.4" customHeight="1" x14ac:dyDescent="0.3">
      <c r="A35" s="618" t="s">
        <v>579</v>
      </c>
      <c r="B35" s="619" t="s">
        <v>4186</v>
      </c>
      <c r="C35" s="619" t="s">
        <v>2430</v>
      </c>
      <c r="D35" s="619" t="s">
        <v>4187</v>
      </c>
      <c r="E35" s="619" t="s">
        <v>4188</v>
      </c>
      <c r="F35" s="622"/>
      <c r="G35" s="622"/>
      <c r="H35" s="635">
        <v>0</v>
      </c>
      <c r="I35" s="622">
        <v>2</v>
      </c>
      <c r="J35" s="622">
        <v>232.91027571293398</v>
      </c>
      <c r="K35" s="635">
        <v>1</v>
      </c>
      <c r="L35" s="622">
        <v>2</v>
      </c>
      <c r="M35" s="623">
        <v>232.91027571293398</v>
      </c>
    </row>
    <row r="36" spans="1:13" ht="14.4" customHeight="1" x14ac:dyDescent="0.3">
      <c r="A36" s="618" t="s">
        <v>579</v>
      </c>
      <c r="B36" s="619" t="s">
        <v>4189</v>
      </c>
      <c r="C36" s="619" t="s">
        <v>2454</v>
      </c>
      <c r="D36" s="619" t="s">
        <v>2455</v>
      </c>
      <c r="E36" s="619" t="s">
        <v>2456</v>
      </c>
      <c r="F36" s="622"/>
      <c r="G36" s="622"/>
      <c r="H36" s="635">
        <v>0</v>
      </c>
      <c r="I36" s="622">
        <v>3</v>
      </c>
      <c r="J36" s="622">
        <v>1069.4992321409379</v>
      </c>
      <c r="K36" s="635">
        <v>1</v>
      </c>
      <c r="L36" s="622">
        <v>3</v>
      </c>
      <c r="M36" s="623">
        <v>1069.4992321409379</v>
      </c>
    </row>
    <row r="37" spans="1:13" ht="14.4" customHeight="1" x14ac:dyDescent="0.3">
      <c r="A37" s="618" t="s">
        <v>579</v>
      </c>
      <c r="B37" s="619" t="s">
        <v>4189</v>
      </c>
      <c r="C37" s="619" t="s">
        <v>2458</v>
      </c>
      <c r="D37" s="619" t="s">
        <v>2455</v>
      </c>
      <c r="E37" s="619" t="s">
        <v>2459</v>
      </c>
      <c r="F37" s="622"/>
      <c r="G37" s="622"/>
      <c r="H37" s="635">
        <v>0</v>
      </c>
      <c r="I37" s="622">
        <v>2</v>
      </c>
      <c r="J37" s="622">
        <v>828.00048547611095</v>
      </c>
      <c r="K37" s="635">
        <v>1</v>
      </c>
      <c r="L37" s="622">
        <v>2</v>
      </c>
      <c r="M37" s="623">
        <v>828.00048547611095</v>
      </c>
    </row>
    <row r="38" spans="1:13" ht="14.4" customHeight="1" x14ac:dyDescent="0.3">
      <c r="A38" s="618" t="s">
        <v>579</v>
      </c>
      <c r="B38" s="619" t="s">
        <v>4189</v>
      </c>
      <c r="C38" s="619" t="s">
        <v>2266</v>
      </c>
      <c r="D38" s="619" t="s">
        <v>2267</v>
      </c>
      <c r="E38" s="619" t="s">
        <v>4190</v>
      </c>
      <c r="F38" s="622"/>
      <c r="G38" s="622"/>
      <c r="H38" s="635">
        <v>0</v>
      </c>
      <c r="I38" s="622">
        <v>11</v>
      </c>
      <c r="J38" s="622">
        <v>37950.020053122855</v>
      </c>
      <c r="K38" s="635">
        <v>1</v>
      </c>
      <c r="L38" s="622">
        <v>11</v>
      </c>
      <c r="M38" s="623">
        <v>37950.020053122855</v>
      </c>
    </row>
    <row r="39" spans="1:13" ht="14.4" customHeight="1" x14ac:dyDescent="0.3">
      <c r="A39" s="618" t="s">
        <v>579</v>
      </c>
      <c r="B39" s="619" t="s">
        <v>4189</v>
      </c>
      <c r="C39" s="619" t="s">
        <v>2287</v>
      </c>
      <c r="D39" s="619" t="s">
        <v>2288</v>
      </c>
      <c r="E39" s="619" t="s">
        <v>3507</v>
      </c>
      <c r="F39" s="622"/>
      <c r="G39" s="622"/>
      <c r="H39" s="635">
        <v>0</v>
      </c>
      <c r="I39" s="622">
        <v>4</v>
      </c>
      <c r="J39" s="622">
        <v>5845.9718583474705</v>
      </c>
      <c r="K39" s="635">
        <v>1</v>
      </c>
      <c r="L39" s="622">
        <v>4</v>
      </c>
      <c r="M39" s="623">
        <v>5845.9718583474705</v>
      </c>
    </row>
    <row r="40" spans="1:13" ht="14.4" customHeight="1" x14ac:dyDescent="0.3">
      <c r="A40" s="618" t="s">
        <v>579</v>
      </c>
      <c r="B40" s="619" t="s">
        <v>4189</v>
      </c>
      <c r="C40" s="619" t="s">
        <v>2291</v>
      </c>
      <c r="D40" s="619" t="s">
        <v>2288</v>
      </c>
      <c r="E40" s="619" t="s">
        <v>3510</v>
      </c>
      <c r="F40" s="622"/>
      <c r="G40" s="622"/>
      <c r="H40" s="635">
        <v>0</v>
      </c>
      <c r="I40" s="622">
        <v>3</v>
      </c>
      <c r="J40" s="622">
        <v>5891.9987420624402</v>
      </c>
      <c r="K40" s="635">
        <v>1</v>
      </c>
      <c r="L40" s="622">
        <v>3</v>
      </c>
      <c r="M40" s="623">
        <v>5891.9987420624402</v>
      </c>
    </row>
    <row r="41" spans="1:13" ht="14.4" customHeight="1" x14ac:dyDescent="0.3">
      <c r="A41" s="618" t="s">
        <v>579</v>
      </c>
      <c r="B41" s="619" t="s">
        <v>4189</v>
      </c>
      <c r="C41" s="619" t="s">
        <v>2294</v>
      </c>
      <c r="D41" s="619" t="s">
        <v>2288</v>
      </c>
      <c r="E41" s="619" t="s">
        <v>3513</v>
      </c>
      <c r="F41" s="622"/>
      <c r="G41" s="622"/>
      <c r="H41" s="635">
        <v>0</v>
      </c>
      <c r="I41" s="622">
        <v>6</v>
      </c>
      <c r="J41" s="622">
        <v>14865.358077235313</v>
      </c>
      <c r="K41" s="635">
        <v>1</v>
      </c>
      <c r="L41" s="622">
        <v>6</v>
      </c>
      <c r="M41" s="623">
        <v>14865.358077235313</v>
      </c>
    </row>
    <row r="42" spans="1:13" ht="14.4" customHeight="1" x14ac:dyDescent="0.3">
      <c r="A42" s="618" t="s">
        <v>579</v>
      </c>
      <c r="B42" s="619" t="s">
        <v>4191</v>
      </c>
      <c r="C42" s="619" t="s">
        <v>815</v>
      </c>
      <c r="D42" s="619" t="s">
        <v>816</v>
      </c>
      <c r="E42" s="619" t="s">
        <v>817</v>
      </c>
      <c r="F42" s="622">
        <v>1</v>
      </c>
      <c r="G42" s="622">
        <v>294.23</v>
      </c>
      <c r="H42" s="635">
        <v>1</v>
      </c>
      <c r="I42" s="622"/>
      <c r="J42" s="622"/>
      <c r="K42" s="635">
        <v>0</v>
      </c>
      <c r="L42" s="622">
        <v>1</v>
      </c>
      <c r="M42" s="623">
        <v>294.23</v>
      </c>
    </row>
    <row r="43" spans="1:13" ht="14.4" customHeight="1" x14ac:dyDescent="0.3">
      <c r="A43" s="618" t="s">
        <v>579</v>
      </c>
      <c r="B43" s="619" t="s">
        <v>4191</v>
      </c>
      <c r="C43" s="619" t="s">
        <v>2380</v>
      </c>
      <c r="D43" s="619" t="s">
        <v>2381</v>
      </c>
      <c r="E43" s="619" t="s">
        <v>2382</v>
      </c>
      <c r="F43" s="622"/>
      <c r="G43" s="622"/>
      <c r="H43" s="635">
        <v>0</v>
      </c>
      <c r="I43" s="622">
        <v>1</v>
      </c>
      <c r="J43" s="622">
        <v>100.88</v>
      </c>
      <c r="K43" s="635">
        <v>1</v>
      </c>
      <c r="L43" s="622">
        <v>1</v>
      </c>
      <c r="M43" s="623">
        <v>100.88</v>
      </c>
    </row>
    <row r="44" spans="1:13" ht="14.4" customHeight="1" x14ac:dyDescent="0.3">
      <c r="A44" s="618" t="s">
        <v>579</v>
      </c>
      <c r="B44" s="619" t="s">
        <v>4192</v>
      </c>
      <c r="C44" s="619" t="s">
        <v>643</v>
      </c>
      <c r="D44" s="619" t="s">
        <v>4193</v>
      </c>
      <c r="E44" s="619" t="s">
        <v>4194</v>
      </c>
      <c r="F44" s="622">
        <v>2</v>
      </c>
      <c r="G44" s="622">
        <v>272.82</v>
      </c>
      <c r="H44" s="635">
        <v>1</v>
      </c>
      <c r="I44" s="622"/>
      <c r="J44" s="622"/>
      <c r="K44" s="635">
        <v>0</v>
      </c>
      <c r="L44" s="622">
        <v>2</v>
      </c>
      <c r="M44" s="623">
        <v>272.82</v>
      </c>
    </row>
    <row r="45" spans="1:13" ht="14.4" customHeight="1" x14ac:dyDescent="0.3">
      <c r="A45" s="618" t="s">
        <v>579</v>
      </c>
      <c r="B45" s="619" t="s">
        <v>4192</v>
      </c>
      <c r="C45" s="619" t="s">
        <v>647</v>
      </c>
      <c r="D45" s="619" t="s">
        <v>4195</v>
      </c>
      <c r="E45" s="619" t="s">
        <v>4194</v>
      </c>
      <c r="F45" s="622">
        <v>2</v>
      </c>
      <c r="G45" s="622">
        <v>274.52</v>
      </c>
      <c r="H45" s="635">
        <v>1</v>
      </c>
      <c r="I45" s="622"/>
      <c r="J45" s="622"/>
      <c r="K45" s="635">
        <v>0</v>
      </c>
      <c r="L45" s="622">
        <v>2</v>
      </c>
      <c r="M45" s="623">
        <v>274.52</v>
      </c>
    </row>
    <row r="46" spans="1:13" ht="14.4" customHeight="1" x14ac:dyDescent="0.3">
      <c r="A46" s="618" t="s">
        <v>579</v>
      </c>
      <c r="B46" s="619" t="s">
        <v>4196</v>
      </c>
      <c r="C46" s="619" t="s">
        <v>2206</v>
      </c>
      <c r="D46" s="619" t="s">
        <v>2580</v>
      </c>
      <c r="E46" s="619" t="s">
        <v>2581</v>
      </c>
      <c r="F46" s="622"/>
      <c r="G46" s="622"/>
      <c r="H46" s="635">
        <v>0</v>
      </c>
      <c r="I46" s="622">
        <v>3</v>
      </c>
      <c r="J46" s="622">
        <v>248.37</v>
      </c>
      <c r="K46" s="635">
        <v>1</v>
      </c>
      <c r="L46" s="622">
        <v>3</v>
      </c>
      <c r="M46" s="623">
        <v>248.37</v>
      </c>
    </row>
    <row r="47" spans="1:13" ht="14.4" customHeight="1" x14ac:dyDescent="0.3">
      <c r="A47" s="618" t="s">
        <v>579</v>
      </c>
      <c r="B47" s="619" t="s">
        <v>4196</v>
      </c>
      <c r="C47" s="619" t="s">
        <v>2394</v>
      </c>
      <c r="D47" s="619" t="s">
        <v>2211</v>
      </c>
      <c r="E47" s="619" t="s">
        <v>4197</v>
      </c>
      <c r="F47" s="622"/>
      <c r="G47" s="622"/>
      <c r="H47" s="635">
        <v>0</v>
      </c>
      <c r="I47" s="622">
        <v>3</v>
      </c>
      <c r="J47" s="622">
        <v>293.34000000000003</v>
      </c>
      <c r="K47" s="635">
        <v>1</v>
      </c>
      <c r="L47" s="622">
        <v>3</v>
      </c>
      <c r="M47" s="623">
        <v>293.34000000000003</v>
      </c>
    </row>
    <row r="48" spans="1:13" ht="14.4" customHeight="1" x14ac:dyDescent="0.3">
      <c r="A48" s="618" t="s">
        <v>579</v>
      </c>
      <c r="B48" s="619" t="s">
        <v>4196</v>
      </c>
      <c r="C48" s="619" t="s">
        <v>2210</v>
      </c>
      <c r="D48" s="619" t="s">
        <v>2211</v>
      </c>
      <c r="E48" s="619" t="s">
        <v>2212</v>
      </c>
      <c r="F48" s="622"/>
      <c r="G48" s="622"/>
      <c r="H48" s="635">
        <v>0</v>
      </c>
      <c r="I48" s="622">
        <v>1</v>
      </c>
      <c r="J48" s="622">
        <v>331.05</v>
      </c>
      <c r="K48" s="635">
        <v>1</v>
      </c>
      <c r="L48" s="622">
        <v>1</v>
      </c>
      <c r="M48" s="623">
        <v>331.05</v>
      </c>
    </row>
    <row r="49" spans="1:13" ht="14.4" customHeight="1" x14ac:dyDescent="0.3">
      <c r="A49" s="618" t="s">
        <v>579</v>
      </c>
      <c r="B49" s="619" t="s">
        <v>4196</v>
      </c>
      <c r="C49" s="619" t="s">
        <v>2214</v>
      </c>
      <c r="D49" s="619" t="s">
        <v>4198</v>
      </c>
      <c r="E49" s="619" t="s">
        <v>4199</v>
      </c>
      <c r="F49" s="622"/>
      <c r="G49" s="622"/>
      <c r="H49" s="635">
        <v>0</v>
      </c>
      <c r="I49" s="622">
        <v>2</v>
      </c>
      <c r="J49" s="622">
        <v>220.39982541235298</v>
      </c>
      <c r="K49" s="635">
        <v>1</v>
      </c>
      <c r="L49" s="622">
        <v>2</v>
      </c>
      <c r="M49" s="623">
        <v>220.39982541235298</v>
      </c>
    </row>
    <row r="50" spans="1:13" ht="14.4" customHeight="1" x14ac:dyDescent="0.3">
      <c r="A50" s="618" t="s">
        <v>579</v>
      </c>
      <c r="B50" s="619" t="s">
        <v>4200</v>
      </c>
      <c r="C50" s="619" t="s">
        <v>705</v>
      </c>
      <c r="D50" s="619" t="s">
        <v>706</v>
      </c>
      <c r="E50" s="619" t="s">
        <v>2366</v>
      </c>
      <c r="F50" s="622">
        <v>3</v>
      </c>
      <c r="G50" s="622">
        <v>466.08000000000004</v>
      </c>
      <c r="H50" s="635">
        <v>1</v>
      </c>
      <c r="I50" s="622"/>
      <c r="J50" s="622"/>
      <c r="K50" s="635">
        <v>0</v>
      </c>
      <c r="L50" s="622">
        <v>3</v>
      </c>
      <c r="M50" s="623">
        <v>466.08000000000004</v>
      </c>
    </row>
    <row r="51" spans="1:13" ht="14.4" customHeight="1" x14ac:dyDescent="0.3">
      <c r="A51" s="618" t="s">
        <v>579</v>
      </c>
      <c r="B51" s="619" t="s">
        <v>4201</v>
      </c>
      <c r="C51" s="619" t="s">
        <v>2352</v>
      </c>
      <c r="D51" s="619" t="s">
        <v>2353</v>
      </c>
      <c r="E51" s="619" t="s">
        <v>2354</v>
      </c>
      <c r="F51" s="622"/>
      <c r="G51" s="622"/>
      <c r="H51" s="635">
        <v>0</v>
      </c>
      <c r="I51" s="622">
        <v>4</v>
      </c>
      <c r="J51" s="622">
        <v>460.82</v>
      </c>
      <c r="K51" s="635">
        <v>1</v>
      </c>
      <c r="L51" s="622">
        <v>4</v>
      </c>
      <c r="M51" s="623">
        <v>460.82</v>
      </c>
    </row>
    <row r="52" spans="1:13" ht="14.4" customHeight="1" x14ac:dyDescent="0.3">
      <c r="A52" s="618" t="s">
        <v>579</v>
      </c>
      <c r="B52" s="619" t="s">
        <v>4201</v>
      </c>
      <c r="C52" s="619" t="s">
        <v>635</v>
      </c>
      <c r="D52" s="619" t="s">
        <v>636</v>
      </c>
      <c r="E52" s="619" t="s">
        <v>637</v>
      </c>
      <c r="F52" s="622">
        <v>3</v>
      </c>
      <c r="G52" s="622">
        <v>164.04999672126161</v>
      </c>
      <c r="H52" s="635">
        <v>1</v>
      </c>
      <c r="I52" s="622"/>
      <c r="J52" s="622"/>
      <c r="K52" s="635">
        <v>0</v>
      </c>
      <c r="L52" s="622">
        <v>3</v>
      </c>
      <c r="M52" s="623">
        <v>164.04999672126161</v>
      </c>
    </row>
    <row r="53" spans="1:13" ht="14.4" customHeight="1" x14ac:dyDescent="0.3">
      <c r="A53" s="618" t="s">
        <v>579</v>
      </c>
      <c r="B53" s="619" t="s">
        <v>4201</v>
      </c>
      <c r="C53" s="619" t="s">
        <v>733</v>
      </c>
      <c r="D53" s="619" t="s">
        <v>734</v>
      </c>
      <c r="E53" s="619" t="s">
        <v>657</v>
      </c>
      <c r="F53" s="622">
        <v>4</v>
      </c>
      <c r="G53" s="622">
        <v>267.67</v>
      </c>
      <c r="H53" s="635">
        <v>1</v>
      </c>
      <c r="I53" s="622"/>
      <c r="J53" s="622"/>
      <c r="K53" s="635">
        <v>0</v>
      </c>
      <c r="L53" s="622">
        <v>4</v>
      </c>
      <c r="M53" s="623">
        <v>267.67</v>
      </c>
    </row>
    <row r="54" spans="1:13" ht="14.4" customHeight="1" x14ac:dyDescent="0.3">
      <c r="A54" s="618" t="s">
        <v>579</v>
      </c>
      <c r="B54" s="619" t="s">
        <v>4201</v>
      </c>
      <c r="C54" s="619" t="s">
        <v>655</v>
      </c>
      <c r="D54" s="619" t="s">
        <v>656</v>
      </c>
      <c r="E54" s="619" t="s">
        <v>657</v>
      </c>
      <c r="F54" s="622">
        <v>1</v>
      </c>
      <c r="G54" s="622">
        <v>41.16</v>
      </c>
      <c r="H54" s="635">
        <v>1</v>
      </c>
      <c r="I54" s="622"/>
      <c r="J54" s="622"/>
      <c r="K54" s="635">
        <v>0</v>
      </c>
      <c r="L54" s="622">
        <v>1</v>
      </c>
      <c r="M54" s="623">
        <v>41.16</v>
      </c>
    </row>
    <row r="55" spans="1:13" ht="14.4" customHeight="1" x14ac:dyDescent="0.3">
      <c r="A55" s="618" t="s">
        <v>579</v>
      </c>
      <c r="B55" s="619" t="s">
        <v>4202</v>
      </c>
      <c r="C55" s="619" t="s">
        <v>670</v>
      </c>
      <c r="D55" s="619" t="s">
        <v>671</v>
      </c>
      <c r="E55" s="619" t="s">
        <v>672</v>
      </c>
      <c r="F55" s="622">
        <v>2</v>
      </c>
      <c r="G55" s="622">
        <v>144.1</v>
      </c>
      <c r="H55" s="635">
        <v>1</v>
      </c>
      <c r="I55" s="622"/>
      <c r="J55" s="622"/>
      <c r="K55" s="635">
        <v>0</v>
      </c>
      <c r="L55" s="622">
        <v>2</v>
      </c>
      <c r="M55" s="623">
        <v>144.1</v>
      </c>
    </row>
    <row r="56" spans="1:13" ht="14.4" customHeight="1" x14ac:dyDescent="0.3">
      <c r="A56" s="618" t="s">
        <v>579</v>
      </c>
      <c r="B56" s="619" t="s">
        <v>4203</v>
      </c>
      <c r="C56" s="619" t="s">
        <v>2259</v>
      </c>
      <c r="D56" s="619" t="s">
        <v>2260</v>
      </c>
      <c r="E56" s="619" t="s">
        <v>2261</v>
      </c>
      <c r="F56" s="622"/>
      <c r="G56" s="622"/>
      <c r="H56" s="635">
        <v>0</v>
      </c>
      <c r="I56" s="622">
        <v>4</v>
      </c>
      <c r="J56" s="622">
        <v>319.32</v>
      </c>
      <c r="K56" s="635">
        <v>1</v>
      </c>
      <c r="L56" s="622">
        <v>4</v>
      </c>
      <c r="M56" s="623">
        <v>319.32</v>
      </c>
    </row>
    <row r="57" spans="1:13" ht="14.4" customHeight="1" x14ac:dyDescent="0.3">
      <c r="A57" s="618" t="s">
        <v>579</v>
      </c>
      <c r="B57" s="619" t="s">
        <v>4203</v>
      </c>
      <c r="C57" s="619" t="s">
        <v>2263</v>
      </c>
      <c r="D57" s="619" t="s">
        <v>2260</v>
      </c>
      <c r="E57" s="619" t="s">
        <v>2264</v>
      </c>
      <c r="F57" s="622"/>
      <c r="G57" s="622"/>
      <c r="H57" s="635">
        <v>0</v>
      </c>
      <c r="I57" s="622">
        <v>2</v>
      </c>
      <c r="J57" s="622">
        <v>558.83983018631602</v>
      </c>
      <c r="K57" s="635">
        <v>1</v>
      </c>
      <c r="L57" s="622">
        <v>2</v>
      </c>
      <c r="M57" s="623">
        <v>558.83983018631602</v>
      </c>
    </row>
    <row r="58" spans="1:13" ht="14.4" customHeight="1" x14ac:dyDescent="0.3">
      <c r="A58" s="618" t="s">
        <v>579</v>
      </c>
      <c r="B58" s="619" t="s">
        <v>4204</v>
      </c>
      <c r="C58" s="619" t="s">
        <v>685</v>
      </c>
      <c r="D58" s="619" t="s">
        <v>686</v>
      </c>
      <c r="E58" s="619" t="s">
        <v>687</v>
      </c>
      <c r="F58" s="622">
        <v>1</v>
      </c>
      <c r="G58" s="622">
        <v>45</v>
      </c>
      <c r="H58" s="635">
        <v>1</v>
      </c>
      <c r="I58" s="622"/>
      <c r="J58" s="622"/>
      <c r="K58" s="635">
        <v>0</v>
      </c>
      <c r="L58" s="622">
        <v>1</v>
      </c>
      <c r="M58" s="623">
        <v>45</v>
      </c>
    </row>
    <row r="59" spans="1:13" ht="14.4" customHeight="1" x14ac:dyDescent="0.3">
      <c r="A59" s="618" t="s">
        <v>579</v>
      </c>
      <c r="B59" s="619" t="s">
        <v>4204</v>
      </c>
      <c r="C59" s="619" t="s">
        <v>600</v>
      </c>
      <c r="D59" s="619" t="s">
        <v>4205</v>
      </c>
      <c r="E59" s="619" t="s">
        <v>4206</v>
      </c>
      <c r="F59" s="622">
        <v>2</v>
      </c>
      <c r="G59" s="622">
        <v>141.75</v>
      </c>
      <c r="H59" s="635">
        <v>1</v>
      </c>
      <c r="I59" s="622"/>
      <c r="J59" s="622"/>
      <c r="K59" s="635">
        <v>0</v>
      </c>
      <c r="L59" s="622">
        <v>2</v>
      </c>
      <c r="M59" s="623">
        <v>141.75</v>
      </c>
    </row>
    <row r="60" spans="1:13" ht="14.4" customHeight="1" x14ac:dyDescent="0.3">
      <c r="A60" s="618" t="s">
        <v>579</v>
      </c>
      <c r="B60" s="619" t="s">
        <v>4204</v>
      </c>
      <c r="C60" s="619" t="s">
        <v>2253</v>
      </c>
      <c r="D60" s="619" t="s">
        <v>2254</v>
      </c>
      <c r="E60" s="619" t="s">
        <v>675</v>
      </c>
      <c r="F60" s="622"/>
      <c r="G60" s="622"/>
      <c r="H60" s="635">
        <v>0</v>
      </c>
      <c r="I60" s="622">
        <v>4</v>
      </c>
      <c r="J60" s="622">
        <v>173.98960931546088</v>
      </c>
      <c r="K60" s="635">
        <v>1</v>
      </c>
      <c r="L60" s="622">
        <v>4</v>
      </c>
      <c r="M60" s="623">
        <v>173.98960931546088</v>
      </c>
    </row>
    <row r="61" spans="1:13" ht="14.4" customHeight="1" x14ac:dyDescent="0.3">
      <c r="A61" s="618" t="s">
        <v>579</v>
      </c>
      <c r="B61" s="619" t="s">
        <v>4204</v>
      </c>
      <c r="C61" s="619" t="s">
        <v>2256</v>
      </c>
      <c r="D61" s="619" t="s">
        <v>2257</v>
      </c>
      <c r="E61" s="619" t="s">
        <v>641</v>
      </c>
      <c r="F61" s="622"/>
      <c r="G61" s="622"/>
      <c r="H61" s="635">
        <v>0</v>
      </c>
      <c r="I61" s="622">
        <v>3</v>
      </c>
      <c r="J61" s="622">
        <v>165.1202223376801</v>
      </c>
      <c r="K61" s="635">
        <v>1</v>
      </c>
      <c r="L61" s="622">
        <v>3</v>
      </c>
      <c r="M61" s="623">
        <v>165.1202223376801</v>
      </c>
    </row>
    <row r="62" spans="1:13" ht="14.4" customHeight="1" x14ac:dyDescent="0.3">
      <c r="A62" s="618" t="s">
        <v>579</v>
      </c>
      <c r="B62" s="619" t="s">
        <v>4204</v>
      </c>
      <c r="C62" s="619" t="s">
        <v>651</v>
      </c>
      <c r="D62" s="619" t="s">
        <v>4207</v>
      </c>
      <c r="E62" s="619" t="s">
        <v>675</v>
      </c>
      <c r="F62" s="622">
        <v>2</v>
      </c>
      <c r="G62" s="622">
        <v>215.40005504310602</v>
      </c>
      <c r="H62" s="635">
        <v>1</v>
      </c>
      <c r="I62" s="622"/>
      <c r="J62" s="622"/>
      <c r="K62" s="635">
        <v>0</v>
      </c>
      <c r="L62" s="622">
        <v>2</v>
      </c>
      <c r="M62" s="623">
        <v>215.40005504310602</v>
      </c>
    </row>
    <row r="63" spans="1:13" ht="14.4" customHeight="1" x14ac:dyDescent="0.3">
      <c r="A63" s="618" t="s">
        <v>579</v>
      </c>
      <c r="B63" s="619" t="s">
        <v>4208</v>
      </c>
      <c r="C63" s="619" t="s">
        <v>2384</v>
      </c>
      <c r="D63" s="619" t="s">
        <v>2385</v>
      </c>
      <c r="E63" s="619" t="s">
        <v>1899</v>
      </c>
      <c r="F63" s="622"/>
      <c r="G63" s="622"/>
      <c r="H63" s="635">
        <v>0</v>
      </c>
      <c r="I63" s="622">
        <v>2</v>
      </c>
      <c r="J63" s="622">
        <v>92.350138951642407</v>
      </c>
      <c r="K63" s="635">
        <v>1</v>
      </c>
      <c r="L63" s="622">
        <v>2</v>
      </c>
      <c r="M63" s="623">
        <v>92.350138951642407</v>
      </c>
    </row>
    <row r="64" spans="1:13" ht="14.4" customHeight="1" x14ac:dyDescent="0.3">
      <c r="A64" s="618" t="s">
        <v>579</v>
      </c>
      <c r="B64" s="619" t="s">
        <v>4208</v>
      </c>
      <c r="C64" s="619" t="s">
        <v>608</v>
      </c>
      <c r="D64" s="619" t="s">
        <v>4209</v>
      </c>
      <c r="E64" s="619" t="s">
        <v>4210</v>
      </c>
      <c r="F64" s="622">
        <v>1</v>
      </c>
      <c r="G64" s="622">
        <v>34.42</v>
      </c>
      <c r="H64" s="635">
        <v>1</v>
      </c>
      <c r="I64" s="622"/>
      <c r="J64" s="622"/>
      <c r="K64" s="635">
        <v>0</v>
      </c>
      <c r="L64" s="622">
        <v>1</v>
      </c>
      <c r="M64" s="623">
        <v>34.42</v>
      </c>
    </row>
    <row r="65" spans="1:13" ht="14.4" customHeight="1" x14ac:dyDescent="0.3">
      <c r="A65" s="618" t="s">
        <v>579</v>
      </c>
      <c r="B65" s="619" t="s">
        <v>4208</v>
      </c>
      <c r="C65" s="619" t="s">
        <v>725</v>
      </c>
      <c r="D65" s="619" t="s">
        <v>4211</v>
      </c>
      <c r="E65" s="619" t="s">
        <v>4212</v>
      </c>
      <c r="F65" s="622">
        <v>1</v>
      </c>
      <c r="G65" s="622">
        <v>26.11</v>
      </c>
      <c r="H65" s="635">
        <v>1</v>
      </c>
      <c r="I65" s="622"/>
      <c r="J65" s="622"/>
      <c r="K65" s="635">
        <v>0</v>
      </c>
      <c r="L65" s="622">
        <v>1</v>
      </c>
      <c r="M65" s="623">
        <v>26.11</v>
      </c>
    </row>
    <row r="66" spans="1:13" ht="14.4" customHeight="1" x14ac:dyDescent="0.3">
      <c r="A66" s="618" t="s">
        <v>579</v>
      </c>
      <c r="B66" s="619" t="s">
        <v>4213</v>
      </c>
      <c r="C66" s="619" t="s">
        <v>2196</v>
      </c>
      <c r="D66" s="619" t="s">
        <v>2197</v>
      </c>
      <c r="E66" s="619" t="s">
        <v>1379</v>
      </c>
      <c r="F66" s="622"/>
      <c r="G66" s="622"/>
      <c r="H66" s="635">
        <v>0</v>
      </c>
      <c r="I66" s="622">
        <v>1</v>
      </c>
      <c r="J66" s="622">
        <v>130.65</v>
      </c>
      <c r="K66" s="635">
        <v>1</v>
      </c>
      <c r="L66" s="622">
        <v>1</v>
      </c>
      <c r="M66" s="623">
        <v>130.65</v>
      </c>
    </row>
    <row r="67" spans="1:13" ht="14.4" customHeight="1" x14ac:dyDescent="0.3">
      <c r="A67" s="618" t="s">
        <v>579</v>
      </c>
      <c r="B67" s="619" t="s">
        <v>4214</v>
      </c>
      <c r="C67" s="619" t="s">
        <v>2378</v>
      </c>
      <c r="D67" s="619" t="s">
        <v>2375</v>
      </c>
      <c r="E67" s="619" t="s">
        <v>687</v>
      </c>
      <c r="F67" s="622"/>
      <c r="G67" s="622"/>
      <c r="H67" s="635">
        <v>0</v>
      </c>
      <c r="I67" s="622">
        <v>8</v>
      </c>
      <c r="J67" s="622">
        <v>517.08988425117354</v>
      </c>
      <c r="K67" s="635">
        <v>1</v>
      </c>
      <c r="L67" s="622">
        <v>8</v>
      </c>
      <c r="M67" s="623">
        <v>517.08988425117354</v>
      </c>
    </row>
    <row r="68" spans="1:13" ht="14.4" customHeight="1" x14ac:dyDescent="0.3">
      <c r="A68" s="618" t="s">
        <v>579</v>
      </c>
      <c r="B68" s="619" t="s">
        <v>4214</v>
      </c>
      <c r="C68" s="619" t="s">
        <v>2374</v>
      </c>
      <c r="D68" s="619" t="s">
        <v>2375</v>
      </c>
      <c r="E68" s="619" t="s">
        <v>2376</v>
      </c>
      <c r="F68" s="622"/>
      <c r="G68" s="622"/>
      <c r="H68" s="635">
        <v>0</v>
      </c>
      <c r="I68" s="622">
        <v>1</v>
      </c>
      <c r="J68" s="622">
        <v>214.47995738014501</v>
      </c>
      <c r="K68" s="635">
        <v>1</v>
      </c>
      <c r="L68" s="622">
        <v>1</v>
      </c>
      <c r="M68" s="623">
        <v>214.47995738014501</v>
      </c>
    </row>
    <row r="69" spans="1:13" ht="14.4" customHeight="1" x14ac:dyDescent="0.3">
      <c r="A69" s="618" t="s">
        <v>579</v>
      </c>
      <c r="B69" s="619" t="s">
        <v>4214</v>
      </c>
      <c r="C69" s="619" t="s">
        <v>2372</v>
      </c>
      <c r="D69" s="619" t="s">
        <v>2369</v>
      </c>
      <c r="E69" s="619" t="s">
        <v>1928</v>
      </c>
      <c r="F69" s="622"/>
      <c r="G69" s="622"/>
      <c r="H69" s="635">
        <v>0</v>
      </c>
      <c r="I69" s="622">
        <v>16</v>
      </c>
      <c r="J69" s="622">
        <v>734.70057928992321</v>
      </c>
      <c r="K69" s="635">
        <v>1</v>
      </c>
      <c r="L69" s="622">
        <v>16</v>
      </c>
      <c r="M69" s="623">
        <v>734.70057928992321</v>
      </c>
    </row>
    <row r="70" spans="1:13" ht="14.4" customHeight="1" x14ac:dyDescent="0.3">
      <c r="A70" s="618" t="s">
        <v>579</v>
      </c>
      <c r="B70" s="619" t="s">
        <v>4214</v>
      </c>
      <c r="C70" s="619" t="s">
        <v>2368</v>
      </c>
      <c r="D70" s="619" t="s">
        <v>2369</v>
      </c>
      <c r="E70" s="619" t="s">
        <v>2370</v>
      </c>
      <c r="F70" s="622"/>
      <c r="G70" s="622"/>
      <c r="H70" s="635">
        <v>0</v>
      </c>
      <c r="I70" s="622">
        <v>1</v>
      </c>
      <c r="J70" s="622">
        <v>152.22999999999999</v>
      </c>
      <c r="K70" s="635">
        <v>1</v>
      </c>
      <c r="L70" s="622">
        <v>1</v>
      </c>
      <c r="M70" s="623">
        <v>152.22999999999999</v>
      </c>
    </row>
    <row r="71" spans="1:13" ht="14.4" customHeight="1" x14ac:dyDescent="0.3">
      <c r="A71" s="618" t="s">
        <v>579</v>
      </c>
      <c r="B71" s="619" t="s">
        <v>4215</v>
      </c>
      <c r="C71" s="619" t="s">
        <v>2437</v>
      </c>
      <c r="D71" s="619" t="s">
        <v>2438</v>
      </c>
      <c r="E71" s="619" t="s">
        <v>747</v>
      </c>
      <c r="F71" s="622"/>
      <c r="G71" s="622"/>
      <c r="H71" s="635">
        <v>0</v>
      </c>
      <c r="I71" s="622">
        <v>2</v>
      </c>
      <c r="J71" s="622">
        <v>83.2</v>
      </c>
      <c r="K71" s="635">
        <v>1</v>
      </c>
      <c r="L71" s="622">
        <v>2</v>
      </c>
      <c r="M71" s="623">
        <v>83.2</v>
      </c>
    </row>
    <row r="72" spans="1:13" ht="14.4" customHeight="1" x14ac:dyDescent="0.3">
      <c r="A72" s="618" t="s">
        <v>579</v>
      </c>
      <c r="B72" s="619" t="s">
        <v>4215</v>
      </c>
      <c r="C72" s="619" t="s">
        <v>612</v>
      </c>
      <c r="D72" s="619" t="s">
        <v>613</v>
      </c>
      <c r="E72" s="619" t="s">
        <v>4216</v>
      </c>
      <c r="F72" s="622">
        <v>9</v>
      </c>
      <c r="G72" s="622">
        <v>581.72993669894822</v>
      </c>
      <c r="H72" s="635">
        <v>1</v>
      </c>
      <c r="I72" s="622"/>
      <c r="J72" s="622"/>
      <c r="K72" s="635">
        <v>0</v>
      </c>
      <c r="L72" s="622">
        <v>9</v>
      </c>
      <c r="M72" s="623">
        <v>581.72993669894822</v>
      </c>
    </row>
    <row r="73" spans="1:13" ht="14.4" customHeight="1" x14ac:dyDescent="0.3">
      <c r="A73" s="618" t="s">
        <v>579</v>
      </c>
      <c r="B73" s="619" t="s">
        <v>4215</v>
      </c>
      <c r="C73" s="619" t="s">
        <v>737</v>
      </c>
      <c r="D73" s="619" t="s">
        <v>738</v>
      </c>
      <c r="E73" s="619" t="s">
        <v>687</v>
      </c>
      <c r="F73" s="622">
        <v>1</v>
      </c>
      <c r="G73" s="622">
        <v>34.869999999999997</v>
      </c>
      <c r="H73" s="635">
        <v>1</v>
      </c>
      <c r="I73" s="622"/>
      <c r="J73" s="622"/>
      <c r="K73" s="635">
        <v>0</v>
      </c>
      <c r="L73" s="622">
        <v>1</v>
      </c>
      <c r="M73" s="623">
        <v>34.869999999999997</v>
      </c>
    </row>
    <row r="74" spans="1:13" ht="14.4" customHeight="1" x14ac:dyDescent="0.3">
      <c r="A74" s="618" t="s">
        <v>579</v>
      </c>
      <c r="B74" s="619" t="s">
        <v>4217</v>
      </c>
      <c r="C74" s="619" t="s">
        <v>2440</v>
      </c>
      <c r="D74" s="619" t="s">
        <v>2441</v>
      </c>
      <c r="E74" s="619" t="s">
        <v>2370</v>
      </c>
      <c r="F74" s="622"/>
      <c r="G74" s="622"/>
      <c r="H74" s="635">
        <v>0</v>
      </c>
      <c r="I74" s="622">
        <v>1</v>
      </c>
      <c r="J74" s="622">
        <v>95.759988119618001</v>
      </c>
      <c r="K74" s="635">
        <v>1</v>
      </c>
      <c r="L74" s="622">
        <v>1</v>
      </c>
      <c r="M74" s="623">
        <v>95.759988119618001</v>
      </c>
    </row>
    <row r="75" spans="1:13" ht="14.4" customHeight="1" x14ac:dyDescent="0.3">
      <c r="A75" s="618" t="s">
        <v>579</v>
      </c>
      <c r="B75" s="619" t="s">
        <v>4217</v>
      </c>
      <c r="C75" s="619" t="s">
        <v>631</v>
      </c>
      <c r="D75" s="619" t="s">
        <v>4218</v>
      </c>
      <c r="E75" s="619" t="s">
        <v>1928</v>
      </c>
      <c r="F75" s="622">
        <v>3</v>
      </c>
      <c r="G75" s="622">
        <v>120.01002053000509</v>
      </c>
      <c r="H75" s="635">
        <v>1</v>
      </c>
      <c r="I75" s="622"/>
      <c r="J75" s="622"/>
      <c r="K75" s="635">
        <v>0</v>
      </c>
      <c r="L75" s="622">
        <v>3</v>
      </c>
      <c r="M75" s="623">
        <v>120.01002053000509</v>
      </c>
    </row>
    <row r="76" spans="1:13" ht="14.4" customHeight="1" x14ac:dyDescent="0.3">
      <c r="A76" s="618" t="s">
        <v>579</v>
      </c>
      <c r="B76" s="619" t="s">
        <v>4219</v>
      </c>
      <c r="C76" s="619" t="s">
        <v>745</v>
      </c>
      <c r="D76" s="619" t="s">
        <v>746</v>
      </c>
      <c r="E76" s="619" t="s">
        <v>747</v>
      </c>
      <c r="F76" s="622">
        <v>2</v>
      </c>
      <c r="G76" s="622">
        <v>167.5</v>
      </c>
      <c r="H76" s="635">
        <v>1</v>
      </c>
      <c r="I76" s="622"/>
      <c r="J76" s="622"/>
      <c r="K76" s="635">
        <v>0</v>
      </c>
      <c r="L76" s="622">
        <v>2</v>
      </c>
      <c r="M76" s="623">
        <v>167.5</v>
      </c>
    </row>
    <row r="77" spans="1:13" ht="14.4" customHeight="1" x14ac:dyDescent="0.3">
      <c r="A77" s="618" t="s">
        <v>579</v>
      </c>
      <c r="B77" s="619" t="s">
        <v>4220</v>
      </c>
      <c r="C77" s="619" t="s">
        <v>1351</v>
      </c>
      <c r="D77" s="619" t="s">
        <v>1352</v>
      </c>
      <c r="E77" s="619" t="s">
        <v>675</v>
      </c>
      <c r="F77" s="622">
        <v>3</v>
      </c>
      <c r="G77" s="622">
        <v>361.99876185456702</v>
      </c>
      <c r="H77" s="635">
        <v>1</v>
      </c>
      <c r="I77" s="622"/>
      <c r="J77" s="622"/>
      <c r="K77" s="635">
        <v>0</v>
      </c>
      <c r="L77" s="622">
        <v>3</v>
      </c>
      <c r="M77" s="623">
        <v>361.99876185456702</v>
      </c>
    </row>
    <row r="78" spans="1:13" ht="14.4" customHeight="1" x14ac:dyDescent="0.3">
      <c r="A78" s="618" t="s">
        <v>579</v>
      </c>
      <c r="B78" s="619" t="s">
        <v>4220</v>
      </c>
      <c r="C78" s="619" t="s">
        <v>2387</v>
      </c>
      <c r="D78" s="619" t="s">
        <v>2388</v>
      </c>
      <c r="E78" s="619" t="s">
        <v>2389</v>
      </c>
      <c r="F78" s="622"/>
      <c r="G78" s="622"/>
      <c r="H78" s="635">
        <v>0</v>
      </c>
      <c r="I78" s="622">
        <v>17</v>
      </c>
      <c r="J78" s="622">
        <v>1303.0802968900825</v>
      </c>
      <c r="K78" s="635">
        <v>1</v>
      </c>
      <c r="L78" s="622">
        <v>17</v>
      </c>
      <c r="M78" s="623">
        <v>1303.0802968900825</v>
      </c>
    </row>
    <row r="79" spans="1:13" ht="14.4" customHeight="1" x14ac:dyDescent="0.3">
      <c r="A79" s="618" t="s">
        <v>579</v>
      </c>
      <c r="B79" s="619" t="s">
        <v>4220</v>
      </c>
      <c r="C79" s="619" t="s">
        <v>2443</v>
      </c>
      <c r="D79" s="619" t="s">
        <v>2444</v>
      </c>
      <c r="E79" s="619" t="s">
        <v>2445</v>
      </c>
      <c r="F79" s="622"/>
      <c r="G79" s="622"/>
      <c r="H79" s="635">
        <v>0</v>
      </c>
      <c r="I79" s="622">
        <v>5</v>
      </c>
      <c r="J79" s="622">
        <v>536.21662479551094</v>
      </c>
      <c r="K79" s="635">
        <v>1</v>
      </c>
      <c r="L79" s="622">
        <v>5</v>
      </c>
      <c r="M79" s="623">
        <v>536.21662479551094</v>
      </c>
    </row>
    <row r="80" spans="1:13" ht="14.4" customHeight="1" x14ac:dyDescent="0.3">
      <c r="A80" s="618" t="s">
        <v>579</v>
      </c>
      <c r="B80" s="619" t="s">
        <v>4221</v>
      </c>
      <c r="C80" s="619" t="s">
        <v>2185</v>
      </c>
      <c r="D80" s="619" t="s">
        <v>2186</v>
      </c>
      <c r="E80" s="619" t="s">
        <v>2187</v>
      </c>
      <c r="F80" s="622"/>
      <c r="G80" s="622"/>
      <c r="H80" s="635">
        <v>0</v>
      </c>
      <c r="I80" s="622">
        <v>5</v>
      </c>
      <c r="J80" s="622">
        <v>399.22953706200997</v>
      </c>
      <c r="K80" s="635">
        <v>1</v>
      </c>
      <c r="L80" s="622">
        <v>5</v>
      </c>
      <c r="M80" s="623">
        <v>399.22953706200997</v>
      </c>
    </row>
    <row r="81" spans="1:13" ht="14.4" customHeight="1" x14ac:dyDescent="0.3">
      <c r="A81" s="618" t="s">
        <v>579</v>
      </c>
      <c r="B81" s="619" t="s">
        <v>4221</v>
      </c>
      <c r="C81" s="619" t="s">
        <v>2274</v>
      </c>
      <c r="D81" s="619" t="s">
        <v>4222</v>
      </c>
      <c r="E81" s="619" t="s">
        <v>1928</v>
      </c>
      <c r="F81" s="622"/>
      <c r="G81" s="622"/>
      <c r="H81" s="635">
        <v>0</v>
      </c>
      <c r="I81" s="622">
        <v>6</v>
      </c>
      <c r="J81" s="622">
        <v>568.67985144394959</v>
      </c>
      <c r="K81" s="635">
        <v>1</v>
      </c>
      <c r="L81" s="622">
        <v>6</v>
      </c>
      <c r="M81" s="623">
        <v>568.67985144394959</v>
      </c>
    </row>
    <row r="82" spans="1:13" ht="14.4" customHeight="1" x14ac:dyDescent="0.3">
      <c r="A82" s="618" t="s">
        <v>579</v>
      </c>
      <c r="B82" s="619" t="s">
        <v>4223</v>
      </c>
      <c r="C82" s="619" t="s">
        <v>2603</v>
      </c>
      <c r="D82" s="619" t="s">
        <v>2604</v>
      </c>
      <c r="E82" s="619" t="s">
        <v>2605</v>
      </c>
      <c r="F82" s="622"/>
      <c r="G82" s="622"/>
      <c r="H82" s="635">
        <v>0</v>
      </c>
      <c r="I82" s="622">
        <v>2</v>
      </c>
      <c r="J82" s="622">
        <v>239.02</v>
      </c>
      <c r="K82" s="635">
        <v>1</v>
      </c>
      <c r="L82" s="622">
        <v>2</v>
      </c>
      <c r="M82" s="623">
        <v>239.02</v>
      </c>
    </row>
    <row r="83" spans="1:13" ht="14.4" customHeight="1" x14ac:dyDescent="0.3">
      <c r="A83" s="618" t="s">
        <v>579</v>
      </c>
      <c r="B83" s="619" t="s">
        <v>4224</v>
      </c>
      <c r="C83" s="619" t="s">
        <v>1377</v>
      </c>
      <c r="D83" s="619" t="s">
        <v>4225</v>
      </c>
      <c r="E83" s="619" t="s">
        <v>1379</v>
      </c>
      <c r="F83" s="622">
        <v>1</v>
      </c>
      <c r="G83" s="622">
        <v>121.23</v>
      </c>
      <c r="H83" s="635">
        <v>1</v>
      </c>
      <c r="I83" s="622"/>
      <c r="J83" s="622"/>
      <c r="K83" s="635">
        <v>0</v>
      </c>
      <c r="L83" s="622">
        <v>1</v>
      </c>
      <c r="M83" s="623">
        <v>121.23</v>
      </c>
    </row>
    <row r="84" spans="1:13" ht="14.4" customHeight="1" x14ac:dyDescent="0.3">
      <c r="A84" s="618" t="s">
        <v>579</v>
      </c>
      <c r="B84" s="619" t="s">
        <v>4224</v>
      </c>
      <c r="C84" s="619" t="s">
        <v>2342</v>
      </c>
      <c r="D84" s="619" t="s">
        <v>2343</v>
      </c>
      <c r="E84" s="619" t="s">
        <v>657</v>
      </c>
      <c r="F84" s="622"/>
      <c r="G84" s="622"/>
      <c r="H84" s="635">
        <v>0</v>
      </c>
      <c r="I84" s="622">
        <v>1</v>
      </c>
      <c r="J84" s="622">
        <v>82.87</v>
      </c>
      <c r="K84" s="635">
        <v>1</v>
      </c>
      <c r="L84" s="622">
        <v>1</v>
      </c>
      <c r="M84" s="623">
        <v>82.87</v>
      </c>
    </row>
    <row r="85" spans="1:13" ht="14.4" customHeight="1" x14ac:dyDescent="0.3">
      <c r="A85" s="618" t="s">
        <v>579</v>
      </c>
      <c r="B85" s="619" t="s">
        <v>4226</v>
      </c>
      <c r="C85" s="619" t="s">
        <v>1588</v>
      </c>
      <c r="D85" s="619" t="s">
        <v>1589</v>
      </c>
      <c r="E85" s="619" t="s">
        <v>657</v>
      </c>
      <c r="F85" s="622">
        <v>1</v>
      </c>
      <c r="G85" s="622">
        <v>237.65</v>
      </c>
      <c r="H85" s="635">
        <v>1</v>
      </c>
      <c r="I85" s="622"/>
      <c r="J85" s="622"/>
      <c r="K85" s="635">
        <v>0</v>
      </c>
      <c r="L85" s="622">
        <v>1</v>
      </c>
      <c r="M85" s="623">
        <v>237.65</v>
      </c>
    </row>
    <row r="86" spans="1:13" ht="14.4" customHeight="1" x14ac:dyDescent="0.3">
      <c r="A86" s="618" t="s">
        <v>579</v>
      </c>
      <c r="B86" s="619" t="s">
        <v>4226</v>
      </c>
      <c r="C86" s="619" t="s">
        <v>2318</v>
      </c>
      <c r="D86" s="619" t="s">
        <v>2319</v>
      </c>
      <c r="E86" s="619" t="s">
        <v>657</v>
      </c>
      <c r="F86" s="622"/>
      <c r="G86" s="622"/>
      <c r="H86" s="635">
        <v>0</v>
      </c>
      <c r="I86" s="622">
        <v>4</v>
      </c>
      <c r="J86" s="622">
        <v>759.21001408461302</v>
      </c>
      <c r="K86" s="635">
        <v>1</v>
      </c>
      <c r="L86" s="622">
        <v>4</v>
      </c>
      <c r="M86" s="623">
        <v>759.21001408461302</v>
      </c>
    </row>
    <row r="87" spans="1:13" ht="14.4" customHeight="1" x14ac:dyDescent="0.3">
      <c r="A87" s="618" t="s">
        <v>579</v>
      </c>
      <c r="B87" s="619" t="s">
        <v>4227</v>
      </c>
      <c r="C87" s="619" t="s">
        <v>604</v>
      </c>
      <c r="D87" s="619" t="s">
        <v>4228</v>
      </c>
      <c r="E87" s="619" t="s">
        <v>2832</v>
      </c>
      <c r="F87" s="622">
        <v>1</v>
      </c>
      <c r="G87" s="622">
        <v>80.81</v>
      </c>
      <c r="H87" s="635">
        <v>1</v>
      </c>
      <c r="I87" s="622"/>
      <c r="J87" s="622"/>
      <c r="K87" s="635">
        <v>0</v>
      </c>
      <c r="L87" s="622">
        <v>1</v>
      </c>
      <c r="M87" s="623">
        <v>80.81</v>
      </c>
    </row>
    <row r="88" spans="1:13" ht="14.4" customHeight="1" x14ac:dyDescent="0.3">
      <c r="A88" s="618" t="s">
        <v>579</v>
      </c>
      <c r="B88" s="619" t="s">
        <v>4227</v>
      </c>
      <c r="C88" s="619" t="s">
        <v>2338</v>
      </c>
      <c r="D88" s="619" t="s">
        <v>2339</v>
      </c>
      <c r="E88" s="619" t="s">
        <v>2340</v>
      </c>
      <c r="F88" s="622"/>
      <c r="G88" s="622"/>
      <c r="H88" s="635">
        <v>0</v>
      </c>
      <c r="I88" s="622">
        <v>11</v>
      </c>
      <c r="J88" s="622">
        <v>1129.3999999999999</v>
      </c>
      <c r="K88" s="635">
        <v>1</v>
      </c>
      <c r="L88" s="622">
        <v>11</v>
      </c>
      <c r="M88" s="623">
        <v>1129.3999999999999</v>
      </c>
    </row>
    <row r="89" spans="1:13" ht="14.4" customHeight="1" x14ac:dyDescent="0.3">
      <c r="A89" s="618" t="s">
        <v>579</v>
      </c>
      <c r="B89" s="619" t="s">
        <v>4229</v>
      </c>
      <c r="C89" s="619" t="s">
        <v>624</v>
      </c>
      <c r="D89" s="619" t="s">
        <v>625</v>
      </c>
      <c r="E89" s="619" t="s">
        <v>626</v>
      </c>
      <c r="F89" s="622">
        <v>1</v>
      </c>
      <c r="G89" s="622">
        <v>195.2</v>
      </c>
      <c r="H89" s="635">
        <v>1</v>
      </c>
      <c r="I89" s="622"/>
      <c r="J89" s="622"/>
      <c r="K89" s="635">
        <v>0</v>
      </c>
      <c r="L89" s="622">
        <v>1</v>
      </c>
      <c r="M89" s="623">
        <v>195.2</v>
      </c>
    </row>
    <row r="90" spans="1:13" ht="14.4" customHeight="1" x14ac:dyDescent="0.3">
      <c r="A90" s="618" t="s">
        <v>579</v>
      </c>
      <c r="B90" s="619" t="s">
        <v>4230</v>
      </c>
      <c r="C90" s="619" t="s">
        <v>2203</v>
      </c>
      <c r="D90" s="619" t="s">
        <v>2204</v>
      </c>
      <c r="E90" s="619" t="s">
        <v>1379</v>
      </c>
      <c r="F90" s="622"/>
      <c r="G90" s="622"/>
      <c r="H90" s="635">
        <v>0</v>
      </c>
      <c r="I90" s="622">
        <v>5</v>
      </c>
      <c r="J90" s="622">
        <v>421.90999999999963</v>
      </c>
      <c r="K90" s="635">
        <v>1</v>
      </c>
      <c r="L90" s="622">
        <v>5</v>
      </c>
      <c r="M90" s="623">
        <v>421.90999999999963</v>
      </c>
    </row>
    <row r="91" spans="1:13" ht="14.4" customHeight="1" x14ac:dyDescent="0.3">
      <c r="A91" s="618" t="s">
        <v>579</v>
      </c>
      <c r="B91" s="619" t="s">
        <v>4231</v>
      </c>
      <c r="C91" s="619" t="s">
        <v>639</v>
      </c>
      <c r="D91" s="619" t="s">
        <v>640</v>
      </c>
      <c r="E91" s="619" t="s">
        <v>641</v>
      </c>
      <c r="F91" s="622">
        <v>1</v>
      </c>
      <c r="G91" s="622">
        <v>152.12</v>
      </c>
      <c r="H91" s="635">
        <v>1</v>
      </c>
      <c r="I91" s="622"/>
      <c r="J91" s="622"/>
      <c r="K91" s="635">
        <v>0</v>
      </c>
      <c r="L91" s="622">
        <v>1</v>
      </c>
      <c r="M91" s="623">
        <v>152.12</v>
      </c>
    </row>
    <row r="92" spans="1:13" ht="14.4" customHeight="1" x14ac:dyDescent="0.3">
      <c r="A92" s="618" t="s">
        <v>579</v>
      </c>
      <c r="B92" s="619" t="s">
        <v>4231</v>
      </c>
      <c r="C92" s="619" t="s">
        <v>2328</v>
      </c>
      <c r="D92" s="619" t="s">
        <v>4232</v>
      </c>
      <c r="E92" s="619" t="s">
        <v>641</v>
      </c>
      <c r="F92" s="622"/>
      <c r="G92" s="622"/>
      <c r="H92" s="635">
        <v>0</v>
      </c>
      <c r="I92" s="622">
        <v>5</v>
      </c>
      <c r="J92" s="622">
        <v>424.43999999999988</v>
      </c>
      <c r="K92" s="635">
        <v>1</v>
      </c>
      <c r="L92" s="622">
        <v>5</v>
      </c>
      <c r="M92" s="623">
        <v>424.43999999999988</v>
      </c>
    </row>
    <row r="93" spans="1:13" ht="14.4" customHeight="1" x14ac:dyDescent="0.3">
      <c r="A93" s="618" t="s">
        <v>579</v>
      </c>
      <c r="B93" s="619" t="s">
        <v>4231</v>
      </c>
      <c r="C93" s="619" t="s">
        <v>2331</v>
      </c>
      <c r="D93" s="619" t="s">
        <v>4233</v>
      </c>
      <c r="E93" s="619" t="s">
        <v>668</v>
      </c>
      <c r="F93" s="622"/>
      <c r="G93" s="622"/>
      <c r="H93" s="635">
        <v>0</v>
      </c>
      <c r="I93" s="622">
        <v>4</v>
      </c>
      <c r="J93" s="622">
        <v>754.69643931933194</v>
      </c>
      <c r="K93" s="635">
        <v>1</v>
      </c>
      <c r="L93" s="622">
        <v>4</v>
      </c>
      <c r="M93" s="623">
        <v>754.69643931933194</v>
      </c>
    </row>
    <row r="94" spans="1:13" ht="14.4" customHeight="1" x14ac:dyDescent="0.3">
      <c r="A94" s="618" t="s">
        <v>579</v>
      </c>
      <c r="B94" s="619" t="s">
        <v>4231</v>
      </c>
      <c r="C94" s="619" t="s">
        <v>2426</v>
      </c>
      <c r="D94" s="619" t="s">
        <v>4234</v>
      </c>
      <c r="E94" s="619" t="s">
        <v>3601</v>
      </c>
      <c r="F94" s="622"/>
      <c r="G94" s="622"/>
      <c r="H94" s="635">
        <v>0</v>
      </c>
      <c r="I94" s="622">
        <v>1</v>
      </c>
      <c r="J94" s="622">
        <v>278.36973933286902</v>
      </c>
      <c r="K94" s="635">
        <v>1</v>
      </c>
      <c r="L94" s="622">
        <v>1</v>
      </c>
      <c r="M94" s="623">
        <v>278.36973933286902</v>
      </c>
    </row>
    <row r="95" spans="1:13" ht="14.4" customHeight="1" x14ac:dyDescent="0.3">
      <c r="A95" s="618" t="s">
        <v>579</v>
      </c>
      <c r="B95" s="619" t="s">
        <v>4235</v>
      </c>
      <c r="C95" s="619" t="s">
        <v>2526</v>
      </c>
      <c r="D95" s="619" t="s">
        <v>2527</v>
      </c>
      <c r="E95" s="619" t="s">
        <v>743</v>
      </c>
      <c r="F95" s="622"/>
      <c r="G95" s="622"/>
      <c r="H95" s="635">
        <v>0</v>
      </c>
      <c r="I95" s="622">
        <v>1</v>
      </c>
      <c r="J95" s="622">
        <v>116.25</v>
      </c>
      <c r="K95" s="635">
        <v>1</v>
      </c>
      <c r="L95" s="622">
        <v>1</v>
      </c>
      <c r="M95" s="623">
        <v>116.25</v>
      </c>
    </row>
    <row r="96" spans="1:13" ht="14.4" customHeight="1" x14ac:dyDescent="0.3">
      <c r="A96" s="618" t="s">
        <v>579</v>
      </c>
      <c r="B96" s="619" t="s">
        <v>4235</v>
      </c>
      <c r="C96" s="619" t="s">
        <v>741</v>
      </c>
      <c r="D96" s="619" t="s">
        <v>742</v>
      </c>
      <c r="E96" s="619" t="s">
        <v>743</v>
      </c>
      <c r="F96" s="622">
        <v>1</v>
      </c>
      <c r="G96" s="622">
        <v>103.98</v>
      </c>
      <c r="H96" s="635">
        <v>1</v>
      </c>
      <c r="I96" s="622"/>
      <c r="J96" s="622"/>
      <c r="K96" s="635">
        <v>0</v>
      </c>
      <c r="L96" s="622">
        <v>1</v>
      </c>
      <c r="M96" s="623">
        <v>103.98</v>
      </c>
    </row>
    <row r="97" spans="1:13" ht="14.4" customHeight="1" x14ac:dyDescent="0.3">
      <c r="A97" s="618" t="s">
        <v>579</v>
      </c>
      <c r="B97" s="619" t="s">
        <v>4236</v>
      </c>
      <c r="C97" s="619" t="s">
        <v>2229</v>
      </c>
      <c r="D97" s="619" t="s">
        <v>4237</v>
      </c>
      <c r="E97" s="619" t="s">
        <v>1379</v>
      </c>
      <c r="F97" s="622"/>
      <c r="G97" s="622"/>
      <c r="H97" s="635">
        <v>0</v>
      </c>
      <c r="I97" s="622">
        <v>1</v>
      </c>
      <c r="J97" s="622">
        <v>193.61</v>
      </c>
      <c r="K97" s="635">
        <v>1</v>
      </c>
      <c r="L97" s="622">
        <v>1</v>
      </c>
      <c r="M97" s="623">
        <v>193.61</v>
      </c>
    </row>
    <row r="98" spans="1:13" ht="14.4" customHeight="1" x14ac:dyDescent="0.3">
      <c r="A98" s="618" t="s">
        <v>579</v>
      </c>
      <c r="B98" s="619" t="s">
        <v>4238</v>
      </c>
      <c r="C98" s="619" t="s">
        <v>2199</v>
      </c>
      <c r="D98" s="619" t="s">
        <v>2200</v>
      </c>
      <c r="E98" s="619" t="s">
        <v>4239</v>
      </c>
      <c r="F98" s="622"/>
      <c r="G98" s="622"/>
      <c r="H98" s="635">
        <v>0</v>
      </c>
      <c r="I98" s="622">
        <v>4</v>
      </c>
      <c r="J98" s="622">
        <v>491.97</v>
      </c>
      <c r="K98" s="635">
        <v>1</v>
      </c>
      <c r="L98" s="622">
        <v>4</v>
      </c>
      <c r="M98" s="623">
        <v>491.97</v>
      </c>
    </row>
    <row r="99" spans="1:13" ht="14.4" customHeight="1" x14ac:dyDescent="0.3">
      <c r="A99" s="618" t="s">
        <v>579</v>
      </c>
      <c r="B99" s="619" t="s">
        <v>4240</v>
      </c>
      <c r="C99" s="619" t="s">
        <v>673</v>
      </c>
      <c r="D99" s="619" t="s">
        <v>674</v>
      </c>
      <c r="E99" s="619" t="s">
        <v>675</v>
      </c>
      <c r="F99" s="622">
        <v>1</v>
      </c>
      <c r="G99" s="622">
        <v>206.24088828343699</v>
      </c>
      <c r="H99" s="635">
        <v>1</v>
      </c>
      <c r="I99" s="622"/>
      <c r="J99" s="622"/>
      <c r="K99" s="635">
        <v>0</v>
      </c>
      <c r="L99" s="622">
        <v>1</v>
      </c>
      <c r="M99" s="623">
        <v>206.24088828343699</v>
      </c>
    </row>
    <row r="100" spans="1:13" ht="14.4" customHeight="1" x14ac:dyDescent="0.3">
      <c r="A100" s="618" t="s">
        <v>579</v>
      </c>
      <c r="B100" s="619" t="s">
        <v>4241</v>
      </c>
      <c r="C100" s="619" t="s">
        <v>2189</v>
      </c>
      <c r="D100" s="619" t="s">
        <v>4242</v>
      </c>
      <c r="E100" s="619" t="s">
        <v>4243</v>
      </c>
      <c r="F100" s="622"/>
      <c r="G100" s="622"/>
      <c r="H100" s="635">
        <v>0</v>
      </c>
      <c r="I100" s="622">
        <v>4</v>
      </c>
      <c r="J100" s="622">
        <v>145.04</v>
      </c>
      <c r="K100" s="635">
        <v>1</v>
      </c>
      <c r="L100" s="622">
        <v>4</v>
      </c>
      <c r="M100" s="623">
        <v>145.04</v>
      </c>
    </row>
    <row r="101" spans="1:13" ht="14.4" customHeight="1" x14ac:dyDescent="0.3">
      <c r="A101" s="618" t="s">
        <v>579</v>
      </c>
      <c r="B101" s="619" t="s">
        <v>4244</v>
      </c>
      <c r="C101" s="619" t="s">
        <v>818</v>
      </c>
      <c r="D101" s="619" t="s">
        <v>819</v>
      </c>
      <c r="E101" s="619" t="s">
        <v>820</v>
      </c>
      <c r="F101" s="622">
        <v>2</v>
      </c>
      <c r="G101" s="622">
        <v>99.6</v>
      </c>
      <c r="H101" s="635">
        <v>1</v>
      </c>
      <c r="I101" s="622"/>
      <c r="J101" s="622"/>
      <c r="K101" s="635">
        <v>0</v>
      </c>
      <c r="L101" s="622">
        <v>2</v>
      </c>
      <c r="M101" s="623">
        <v>99.6</v>
      </c>
    </row>
    <row r="102" spans="1:13" ht="14.4" customHeight="1" x14ac:dyDescent="0.3">
      <c r="A102" s="618" t="s">
        <v>579</v>
      </c>
      <c r="B102" s="619" t="s">
        <v>4244</v>
      </c>
      <c r="C102" s="619" t="s">
        <v>2225</v>
      </c>
      <c r="D102" s="619" t="s">
        <v>2226</v>
      </c>
      <c r="E102" s="619" t="s">
        <v>4245</v>
      </c>
      <c r="F102" s="622"/>
      <c r="G102" s="622"/>
      <c r="H102" s="635">
        <v>0</v>
      </c>
      <c r="I102" s="622">
        <v>2</v>
      </c>
      <c r="J102" s="622">
        <v>129.46011783411592</v>
      </c>
      <c r="K102" s="635">
        <v>1</v>
      </c>
      <c r="L102" s="622">
        <v>2</v>
      </c>
      <c r="M102" s="623">
        <v>129.46011783411592</v>
      </c>
    </row>
    <row r="103" spans="1:13" ht="14.4" customHeight="1" x14ac:dyDescent="0.3">
      <c r="A103" s="618" t="s">
        <v>579</v>
      </c>
      <c r="B103" s="619" t="s">
        <v>4244</v>
      </c>
      <c r="C103" s="619" t="s">
        <v>2479</v>
      </c>
      <c r="D103" s="619" t="s">
        <v>2480</v>
      </c>
      <c r="E103" s="619" t="s">
        <v>2481</v>
      </c>
      <c r="F103" s="622"/>
      <c r="G103" s="622"/>
      <c r="H103" s="635">
        <v>0</v>
      </c>
      <c r="I103" s="622">
        <v>3</v>
      </c>
      <c r="J103" s="622">
        <v>245.51</v>
      </c>
      <c r="K103" s="635">
        <v>1</v>
      </c>
      <c r="L103" s="622">
        <v>3</v>
      </c>
      <c r="M103" s="623">
        <v>245.51</v>
      </c>
    </row>
    <row r="104" spans="1:13" ht="14.4" customHeight="1" x14ac:dyDescent="0.3">
      <c r="A104" s="618" t="s">
        <v>579</v>
      </c>
      <c r="B104" s="619" t="s">
        <v>4244</v>
      </c>
      <c r="C104" s="619" t="s">
        <v>2461</v>
      </c>
      <c r="D104" s="619" t="s">
        <v>2462</v>
      </c>
      <c r="E104" s="619" t="s">
        <v>4246</v>
      </c>
      <c r="F104" s="622"/>
      <c r="G104" s="622"/>
      <c r="H104" s="635">
        <v>0</v>
      </c>
      <c r="I104" s="622">
        <v>1</v>
      </c>
      <c r="J104" s="622">
        <v>97.760384314928302</v>
      </c>
      <c r="K104" s="635">
        <v>1</v>
      </c>
      <c r="L104" s="622">
        <v>1</v>
      </c>
      <c r="M104" s="623">
        <v>97.760384314928302</v>
      </c>
    </row>
    <row r="105" spans="1:13" ht="14.4" customHeight="1" x14ac:dyDescent="0.3">
      <c r="A105" s="618" t="s">
        <v>579</v>
      </c>
      <c r="B105" s="619" t="s">
        <v>4244</v>
      </c>
      <c r="C105" s="619" t="s">
        <v>2248</v>
      </c>
      <c r="D105" s="619" t="s">
        <v>819</v>
      </c>
      <c r="E105" s="619" t="s">
        <v>4247</v>
      </c>
      <c r="F105" s="622"/>
      <c r="G105" s="622"/>
      <c r="H105" s="635">
        <v>0</v>
      </c>
      <c r="I105" s="622">
        <v>8</v>
      </c>
      <c r="J105" s="622">
        <v>399.41969878373317</v>
      </c>
      <c r="K105" s="635">
        <v>1</v>
      </c>
      <c r="L105" s="622">
        <v>8</v>
      </c>
      <c r="M105" s="623">
        <v>399.41969878373317</v>
      </c>
    </row>
    <row r="106" spans="1:13" ht="14.4" customHeight="1" x14ac:dyDescent="0.3">
      <c r="A106" s="618" t="s">
        <v>579</v>
      </c>
      <c r="B106" s="619" t="s">
        <v>4244</v>
      </c>
      <c r="C106" s="619" t="s">
        <v>2250</v>
      </c>
      <c r="D106" s="619" t="s">
        <v>2251</v>
      </c>
      <c r="E106" s="619" t="s">
        <v>4248</v>
      </c>
      <c r="F106" s="622"/>
      <c r="G106" s="622"/>
      <c r="H106" s="635">
        <v>0</v>
      </c>
      <c r="I106" s="622">
        <v>6</v>
      </c>
      <c r="J106" s="622">
        <v>397.02999999999986</v>
      </c>
      <c r="K106" s="635">
        <v>1</v>
      </c>
      <c r="L106" s="622">
        <v>6</v>
      </c>
      <c r="M106" s="623">
        <v>397.02999999999986</v>
      </c>
    </row>
    <row r="107" spans="1:13" ht="14.4" customHeight="1" x14ac:dyDescent="0.3">
      <c r="A107" s="618" t="s">
        <v>579</v>
      </c>
      <c r="B107" s="619" t="s">
        <v>4244</v>
      </c>
      <c r="C107" s="619" t="s">
        <v>1523</v>
      </c>
      <c r="D107" s="619" t="s">
        <v>4249</v>
      </c>
      <c r="E107" s="619" t="s">
        <v>4250</v>
      </c>
      <c r="F107" s="622">
        <v>2</v>
      </c>
      <c r="G107" s="622">
        <v>134.82012506786941</v>
      </c>
      <c r="H107" s="635">
        <v>1</v>
      </c>
      <c r="I107" s="622"/>
      <c r="J107" s="622"/>
      <c r="K107" s="635">
        <v>0</v>
      </c>
      <c r="L107" s="622">
        <v>2</v>
      </c>
      <c r="M107" s="623">
        <v>134.82012506786941</v>
      </c>
    </row>
    <row r="108" spans="1:13" ht="14.4" customHeight="1" x14ac:dyDescent="0.3">
      <c r="A108" s="618" t="s">
        <v>579</v>
      </c>
      <c r="B108" s="619" t="s">
        <v>4244</v>
      </c>
      <c r="C108" s="619" t="s">
        <v>1957</v>
      </c>
      <c r="D108" s="619" t="s">
        <v>4251</v>
      </c>
      <c r="E108" s="619" t="s">
        <v>4246</v>
      </c>
      <c r="F108" s="622">
        <v>1</v>
      </c>
      <c r="G108" s="622">
        <v>107.57</v>
      </c>
      <c r="H108" s="635">
        <v>1</v>
      </c>
      <c r="I108" s="622"/>
      <c r="J108" s="622"/>
      <c r="K108" s="635">
        <v>0</v>
      </c>
      <c r="L108" s="622">
        <v>1</v>
      </c>
      <c r="M108" s="623">
        <v>107.57</v>
      </c>
    </row>
    <row r="109" spans="1:13" ht="14.4" customHeight="1" x14ac:dyDescent="0.3">
      <c r="A109" s="618" t="s">
        <v>579</v>
      </c>
      <c r="B109" s="619" t="s">
        <v>4244</v>
      </c>
      <c r="C109" s="619" t="s">
        <v>1572</v>
      </c>
      <c r="D109" s="619" t="s">
        <v>4252</v>
      </c>
      <c r="E109" s="619" t="s">
        <v>4253</v>
      </c>
      <c r="F109" s="622">
        <v>4</v>
      </c>
      <c r="G109" s="622">
        <v>377.66896779945989</v>
      </c>
      <c r="H109" s="635">
        <v>1</v>
      </c>
      <c r="I109" s="622"/>
      <c r="J109" s="622"/>
      <c r="K109" s="635">
        <v>0</v>
      </c>
      <c r="L109" s="622">
        <v>4</v>
      </c>
      <c r="M109" s="623">
        <v>377.66896779945989</v>
      </c>
    </row>
    <row r="110" spans="1:13" ht="14.4" customHeight="1" x14ac:dyDescent="0.3">
      <c r="A110" s="618" t="s">
        <v>579</v>
      </c>
      <c r="B110" s="619" t="s">
        <v>4254</v>
      </c>
      <c r="C110" s="619" t="s">
        <v>2736</v>
      </c>
      <c r="D110" s="619" t="s">
        <v>2737</v>
      </c>
      <c r="E110" s="619" t="s">
        <v>2738</v>
      </c>
      <c r="F110" s="622"/>
      <c r="G110" s="622"/>
      <c r="H110" s="635">
        <v>0</v>
      </c>
      <c r="I110" s="622">
        <v>40</v>
      </c>
      <c r="J110" s="622">
        <v>1833.99831159205</v>
      </c>
      <c r="K110" s="635">
        <v>1</v>
      </c>
      <c r="L110" s="622">
        <v>40</v>
      </c>
      <c r="M110" s="623">
        <v>1833.99831159205</v>
      </c>
    </row>
    <row r="111" spans="1:13" ht="14.4" customHeight="1" x14ac:dyDescent="0.3">
      <c r="A111" s="618" t="s">
        <v>579</v>
      </c>
      <c r="B111" s="619" t="s">
        <v>4255</v>
      </c>
      <c r="C111" s="619" t="s">
        <v>2728</v>
      </c>
      <c r="D111" s="619" t="s">
        <v>4256</v>
      </c>
      <c r="E111" s="619" t="s">
        <v>4257</v>
      </c>
      <c r="F111" s="622"/>
      <c r="G111" s="622"/>
      <c r="H111" s="635">
        <v>0</v>
      </c>
      <c r="I111" s="622">
        <v>48</v>
      </c>
      <c r="J111" s="622">
        <v>12448.985095145939</v>
      </c>
      <c r="K111" s="635">
        <v>1</v>
      </c>
      <c r="L111" s="622">
        <v>48</v>
      </c>
      <c r="M111" s="623">
        <v>12448.985095145939</v>
      </c>
    </row>
    <row r="112" spans="1:13" ht="14.4" customHeight="1" x14ac:dyDescent="0.3">
      <c r="A112" s="618" t="s">
        <v>579</v>
      </c>
      <c r="B112" s="619" t="s">
        <v>4255</v>
      </c>
      <c r="C112" s="619" t="s">
        <v>2759</v>
      </c>
      <c r="D112" s="619" t="s">
        <v>4258</v>
      </c>
      <c r="E112" s="619" t="s">
        <v>4259</v>
      </c>
      <c r="F112" s="622"/>
      <c r="G112" s="622"/>
      <c r="H112" s="635">
        <v>0</v>
      </c>
      <c r="I112" s="622">
        <v>171</v>
      </c>
      <c r="J112" s="622">
        <v>38771.115029427201</v>
      </c>
      <c r="K112" s="635">
        <v>1</v>
      </c>
      <c r="L112" s="622">
        <v>171</v>
      </c>
      <c r="M112" s="623">
        <v>38771.115029427201</v>
      </c>
    </row>
    <row r="113" spans="1:13" ht="14.4" customHeight="1" x14ac:dyDescent="0.3">
      <c r="A113" s="618" t="s">
        <v>579</v>
      </c>
      <c r="B113" s="619" t="s">
        <v>4260</v>
      </c>
      <c r="C113" s="619" t="s">
        <v>4261</v>
      </c>
      <c r="D113" s="619" t="s">
        <v>4262</v>
      </c>
      <c r="E113" s="619" t="s">
        <v>4263</v>
      </c>
      <c r="F113" s="622">
        <v>1.5</v>
      </c>
      <c r="G113" s="622">
        <v>2777.25</v>
      </c>
      <c r="H113" s="635">
        <v>1</v>
      </c>
      <c r="I113" s="622"/>
      <c r="J113" s="622"/>
      <c r="K113" s="635">
        <v>0</v>
      </c>
      <c r="L113" s="622">
        <v>1.5</v>
      </c>
      <c r="M113" s="623">
        <v>2777.25</v>
      </c>
    </row>
    <row r="114" spans="1:13" ht="14.4" customHeight="1" x14ac:dyDescent="0.3">
      <c r="A114" s="618" t="s">
        <v>579</v>
      </c>
      <c r="B114" s="619" t="s">
        <v>4260</v>
      </c>
      <c r="C114" s="619" t="s">
        <v>2740</v>
      </c>
      <c r="D114" s="619" t="s">
        <v>4264</v>
      </c>
      <c r="E114" s="619" t="s">
        <v>4265</v>
      </c>
      <c r="F114" s="622"/>
      <c r="G114" s="622"/>
      <c r="H114" s="635">
        <v>0</v>
      </c>
      <c r="I114" s="622">
        <v>16.862633333333338</v>
      </c>
      <c r="J114" s="622">
        <v>63894.558986966127</v>
      </c>
      <c r="K114" s="635">
        <v>1</v>
      </c>
      <c r="L114" s="622">
        <v>16.862633333333338</v>
      </c>
      <c r="M114" s="623">
        <v>63894.558986966127</v>
      </c>
    </row>
    <row r="115" spans="1:13" ht="14.4" customHeight="1" x14ac:dyDescent="0.3">
      <c r="A115" s="618" t="s">
        <v>579</v>
      </c>
      <c r="B115" s="619" t="s">
        <v>4266</v>
      </c>
      <c r="C115" s="619" t="s">
        <v>2744</v>
      </c>
      <c r="D115" s="619" t="s">
        <v>2745</v>
      </c>
      <c r="E115" s="619" t="s">
        <v>4267</v>
      </c>
      <c r="F115" s="622"/>
      <c r="G115" s="622"/>
      <c r="H115" s="635">
        <v>0</v>
      </c>
      <c r="I115" s="622">
        <v>10</v>
      </c>
      <c r="J115" s="622">
        <v>1873.8698554654379</v>
      </c>
      <c r="K115" s="635">
        <v>1</v>
      </c>
      <c r="L115" s="622">
        <v>10</v>
      </c>
      <c r="M115" s="623">
        <v>1873.8698554654379</v>
      </c>
    </row>
    <row r="116" spans="1:13" ht="14.4" customHeight="1" x14ac:dyDescent="0.3">
      <c r="A116" s="618" t="s">
        <v>579</v>
      </c>
      <c r="B116" s="619" t="s">
        <v>4266</v>
      </c>
      <c r="C116" s="619" t="s">
        <v>2763</v>
      </c>
      <c r="D116" s="619" t="s">
        <v>4268</v>
      </c>
      <c r="E116" s="619" t="s">
        <v>2738</v>
      </c>
      <c r="F116" s="622"/>
      <c r="G116" s="622"/>
      <c r="H116" s="635">
        <v>0</v>
      </c>
      <c r="I116" s="622">
        <v>90</v>
      </c>
      <c r="J116" s="622">
        <v>6776.3533064881976</v>
      </c>
      <c r="K116" s="635">
        <v>1</v>
      </c>
      <c r="L116" s="622">
        <v>90</v>
      </c>
      <c r="M116" s="623">
        <v>6776.3533064881976</v>
      </c>
    </row>
    <row r="117" spans="1:13" ht="14.4" customHeight="1" x14ac:dyDescent="0.3">
      <c r="A117" s="618" t="s">
        <v>579</v>
      </c>
      <c r="B117" s="619" t="s">
        <v>4269</v>
      </c>
      <c r="C117" s="619" t="s">
        <v>2683</v>
      </c>
      <c r="D117" s="619" t="s">
        <v>2684</v>
      </c>
      <c r="E117" s="619" t="s">
        <v>1820</v>
      </c>
      <c r="F117" s="622">
        <v>30</v>
      </c>
      <c r="G117" s="622">
        <v>1008</v>
      </c>
      <c r="H117" s="635">
        <v>1</v>
      </c>
      <c r="I117" s="622"/>
      <c r="J117" s="622"/>
      <c r="K117" s="635">
        <v>0</v>
      </c>
      <c r="L117" s="622">
        <v>30</v>
      </c>
      <c r="M117" s="623">
        <v>1008</v>
      </c>
    </row>
    <row r="118" spans="1:13" ht="14.4" customHeight="1" x14ac:dyDescent="0.3">
      <c r="A118" s="618" t="s">
        <v>579</v>
      </c>
      <c r="B118" s="619" t="s">
        <v>4270</v>
      </c>
      <c r="C118" s="619" t="s">
        <v>2767</v>
      </c>
      <c r="D118" s="619" t="s">
        <v>2768</v>
      </c>
      <c r="E118" s="619" t="s">
        <v>1820</v>
      </c>
      <c r="F118" s="622"/>
      <c r="G118" s="622"/>
      <c r="H118" s="635">
        <v>0</v>
      </c>
      <c r="I118" s="622">
        <v>9</v>
      </c>
      <c r="J118" s="622">
        <v>1383.66</v>
      </c>
      <c r="K118" s="635">
        <v>1</v>
      </c>
      <c r="L118" s="622">
        <v>9</v>
      </c>
      <c r="M118" s="623">
        <v>1383.66</v>
      </c>
    </row>
    <row r="119" spans="1:13" ht="14.4" customHeight="1" x14ac:dyDescent="0.3">
      <c r="A119" s="618" t="s">
        <v>579</v>
      </c>
      <c r="B119" s="619" t="s">
        <v>4271</v>
      </c>
      <c r="C119" s="619" t="s">
        <v>2775</v>
      </c>
      <c r="D119" s="619" t="s">
        <v>2776</v>
      </c>
      <c r="E119" s="619" t="s">
        <v>4272</v>
      </c>
      <c r="F119" s="622"/>
      <c r="G119" s="622"/>
      <c r="H119" s="635">
        <v>0</v>
      </c>
      <c r="I119" s="622">
        <v>18</v>
      </c>
      <c r="J119" s="622">
        <v>3555.5129291484</v>
      </c>
      <c r="K119" s="635">
        <v>1</v>
      </c>
      <c r="L119" s="622">
        <v>18</v>
      </c>
      <c r="M119" s="623">
        <v>3555.5129291484</v>
      </c>
    </row>
    <row r="120" spans="1:13" ht="14.4" customHeight="1" x14ac:dyDescent="0.3">
      <c r="A120" s="618" t="s">
        <v>579</v>
      </c>
      <c r="B120" s="619" t="s">
        <v>4273</v>
      </c>
      <c r="C120" s="619" t="s">
        <v>2450</v>
      </c>
      <c r="D120" s="619" t="s">
        <v>2451</v>
      </c>
      <c r="E120" s="619" t="s">
        <v>2452</v>
      </c>
      <c r="F120" s="622"/>
      <c r="G120" s="622"/>
      <c r="H120" s="635">
        <v>0</v>
      </c>
      <c r="I120" s="622">
        <v>7</v>
      </c>
      <c r="J120" s="622">
        <v>15003.069618875459</v>
      </c>
      <c r="K120" s="635">
        <v>1</v>
      </c>
      <c r="L120" s="622">
        <v>7</v>
      </c>
      <c r="M120" s="623">
        <v>15003.069618875459</v>
      </c>
    </row>
    <row r="121" spans="1:13" ht="14.4" customHeight="1" x14ac:dyDescent="0.3">
      <c r="A121" s="618" t="s">
        <v>579</v>
      </c>
      <c r="B121" s="619" t="s">
        <v>4274</v>
      </c>
      <c r="C121" s="619" t="s">
        <v>2751</v>
      </c>
      <c r="D121" s="619" t="s">
        <v>2752</v>
      </c>
      <c r="E121" s="619" t="s">
        <v>4275</v>
      </c>
      <c r="F121" s="622"/>
      <c r="G121" s="622"/>
      <c r="H121" s="635">
        <v>0</v>
      </c>
      <c r="I121" s="622">
        <v>8</v>
      </c>
      <c r="J121" s="622">
        <v>1835.1597166043721</v>
      </c>
      <c r="K121" s="635">
        <v>1</v>
      </c>
      <c r="L121" s="622">
        <v>8</v>
      </c>
      <c r="M121" s="623">
        <v>1835.1597166043721</v>
      </c>
    </row>
    <row r="122" spans="1:13" ht="14.4" customHeight="1" x14ac:dyDescent="0.3">
      <c r="A122" s="618" t="s">
        <v>579</v>
      </c>
      <c r="B122" s="619" t="s">
        <v>4274</v>
      </c>
      <c r="C122" s="619" t="s">
        <v>2755</v>
      </c>
      <c r="D122" s="619" t="s">
        <v>2756</v>
      </c>
      <c r="E122" s="619" t="s">
        <v>4276</v>
      </c>
      <c r="F122" s="622"/>
      <c r="G122" s="622"/>
      <c r="H122" s="635">
        <v>0</v>
      </c>
      <c r="I122" s="622">
        <v>20</v>
      </c>
      <c r="J122" s="622">
        <v>5221</v>
      </c>
      <c r="K122" s="635">
        <v>1</v>
      </c>
      <c r="L122" s="622">
        <v>20</v>
      </c>
      <c r="M122" s="623">
        <v>5221</v>
      </c>
    </row>
    <row r="123" spans="1:13" ht="14.4" customHeight="1" x14ac:dyDescent="0.3">
      <c r="A123" s="618" t="s">
        <v>579</v>
      </c>
      <c r="B123" s="619" t="s">
        <v>4277</v>
      </c>
      <c r="C123" s="619" t="s">
        <v>2732</v>
      </c>
      <c r="D123" s="619" t="s">
        <v>4278</v>
      </c>
      <c r="E123" s="619" t="s">
        <v>4279</v>
      </c>
      <c r="F123" s="622"/>
      <c r="G123" s="622"/>
      <c r="H123" s="635">
        <v>0</v>
      </c>
      <c r="I123" s="622">
        <v>30</v>
      </c>
      <c r="J123" s="622">
        <v>2657.9988214647119</v>
      </c>
      <c r="K123" s="635">
        <v>1</v>
      </c>
      <c r="L123" s="622">
        <v>30</v>
      </c>
      <c r="M123" s="623">
        <v>2657.9988214647119</v>
      </c>
    </row>
    <row r="124" spans="1:13" ht="14.4" customHeight="1" x14ac:dyDescent="0.3">
      <c r="A124" s="618" t="s">
        <v>579</v>
      </c>
      <c r="B124" s="619" t="s">
        <v>4280</v>
      </c>
      <c r="C124" s="619" t="s">
        <v>2771</v>
      </c>
      <c r="D124" s="619" t="s">
        <v>2772</v>
      </c>
      <c r="E124" s="619" t="s">
        <v>4281</v>
      </c>
      <c r="F124" s="622"/>
      <c r="G124" s="622"/>
      <c r="H124" s="635">
        <v>0</v>
      </c>
      <c r="I124" s="622">
        <v>90</v>
      </c>
      <c r="J124" s="622">
        <v>4898.7244285980087</v>
      </c>
      <c r="K124" s="635">
        <v>1</v>
      </c>
      <c r="L124" s="622">
        <v>90</v>
      </c>
      <c r="M124" s="623">
        <v>4898.7244285980087</v>
      </c>
    </row>
    <row r="125" spans="1:13" ht="14.4" customHeight="1" x14ac:dyDescent="0.3">
      <c r="A125" s="618" t="s">
        <v>579</v>
      </c>
      <c r="B125" s="619" t="s">
        <v>4282</v>
      </c>
      <c r="C125" s="619" t="s">
        <v>2748</v>
      </c>
      <c r="D125" s="619" t="s">
        <v>2749</v>
      </c>
      <c r="E125" s="619" t="s">
        <v>4267</v>
      </c>
      <c r="F125" s="622"/>
      <c r="G125" s="622"/>
      <c r="H125" s="635">
        <v>0</v>
      </c>
      <c r="I125" s="622">
        <v>3</v>
      </c>
      <c r="J125" s="622">
        <v>170.61053762441338</v>
      </c>
      <c r="K125" s="635">
        <v>1</v>
      </c>
      <c r="L125" s="622">
        <v>3</v>
      </c>
      <c r="M125" s="623">
        <v>170.61053762441338</v>
      </c>
    </row>
    <row r="126" spans="1:13" ht="14.4" customHeight="1" x14ac:dyDescent="0.3">
      <c r="A126" s="618" t="s">
        <v>579</v>
      </c>
      <c r="B126" s="619" t="s">
        <v>4283</v>
      </c>
      <c r="C126" s="619" t="s">
        <v>4284</v>
      </c>
      <c r="D126" s="619" t="s">
        <v>4285</v>
      </c>
      <c r="E126" s="619" t="s">
        <v>1816</v>
      </c>
      <c r="F126" s="622"/>
      <c r="G126" s="622"/>
      <c r="H126" s="635">
        <v>0</v>
      </c>
      <c r="I126" s="622">
        <v>20</v>
      </c>
      <c r="J126" s="622">
        <v>3238.3999999999996</v>
      </c>
      <c r="K126" s="635">
        <v>1</v>
      </c>
      <c r="L126" s="622">
        <v>20</v>
      </c>
      <c r="M126" s="623">
        <v>3238.3999999999996</v>
      </c>
    </row>
    <row r="127" spans="1:13" ht="14.4" customHeight="1" x14ac:dyDescent="0.3">
      <c r="A127" s="618" t="s">
        <v>579</v>
      </c>
      <c r="B127" s="619" t="s">
        <v>4286</v>
      </c>
      <c r="C127" s="619" t="s">
        <v>2790</v>
      </c>
      <c r="D127" s="619" t="s">
        <v>4287</v>
      </c>
      <c r="E127" s="619" t="s">
        <v>4288</v>
      </c>
      <c r="F127" s="622"/>
      <c r="G127" s="622"/>
      <c r="H127" s="635">
        <v>0</v>
      </c>
      <c r="I127" s="622">
        <v>30</v>
      </c>
      <c r="J127" s="622">
        <v>2751.2999999999997</v>
      </c>
      <c r="K127" s="635">
        <v>1</v>
      </c>
      <c r="L127" s="622">
        <v>30</v>
      </c>
      <c r="M127" s="623">
        <v>2751.2999999999997</v>
      </c>
    </row>
    <row r="128" spans="1:13" ht="14.4" customHeight="1" x14ac:dyDescent="0.3">
      <c r="A128" s="618" t="s">
        <v>579</v>
      </c>
      <c r="B128" s="619" t="s">
        <v>4289</v>
      </c>
      <c r="C128" s="619" t="s">
        <v>2612</v>
      </c>
      <c r="D128" s="619" t="s">
        <v>2613</v>
      </c>
      <c r="E128" s="619" t="s">
        <v>2614</v>
      </c>
      <c r="F128" s="622"/>
      <c r="G128" s="622"/>
      <c r="H128" s="635">
        <v>0</v>
      </c>
      <c r="I128" s="622">
        <v>2.8364411</v>
      </c>
      <c r="J128" s="622">
        <v>7719.9559240754998</v>
      </c>
      <c r="K128" s="635">
        <v>1</v>
      </c>
      <c r="L128" s="622">
        <v>2.8364411</v>
      </c>
      <c r="M128" s="623">
        <v>7719.9559240754998</v>
      </c>
    </row>
    <row r="129" spans="1:13" ht="14.4" customHeight="1" x14ac:dyDescent="0.3">
      <c r="A129" s="618" t="s">
        <v>579</v>
      </c>
      <c r="B129" s="619" t="s">
        <v>4290</v>
      </c>
      <c r="C129" s="619" t="s">
        <v>779</v>
      </c>
      <c r="D129" s="619" t="s">
        <v>4291</v>
      </c>
      <c r="E129" s="619" t="s">
        <v>2617</v>
      </c>
      <c r="F129" s="622">
        <v>496.35658430000001</v>
      </c>
      <c r="G129" s="622">
        <v>36300.24022731436</v>
      </c>
      <c r="H129" s="635">
        <v>1</v>
      </c>
      <c r="I129" s="622"/>
      <c r="J129" s="622"/>
      <c r="K129" s="635">
        <v>0</v>
      </c>
      <c r="L129" s="622">
        <v>496.35658430000001</v>
      </c>
      <c r="M129" s="623">
        <v>36300.24022731436</v>
      </c>
    </row>
    <row r="130" spans="1:13" ht="14.4" customHeight="1" x14ac:dyDescent="0.3">
      <c r="A130" s="618" t="s">
        <v>579</v>
      </c>
      <c r="B130" s="619" t="s">
        <v>4290</v>
      </c>
      <c r="C130" s="619" t="s">
        <v>783</v>
      </c>
      <c r="D130" s="619" t="s">
        <v>4291</v>
      </c>
      <c r="E130" s="619" t="s">
        <v>2619</v>
      </c>
      <c r="F130" s="622">
        <v>142.36112729999996</v>
      </c>
      <c r="G130" s="622">
        <v>20112.805207602618</v>
      </c>
      <c r="H130" s="635">
        <v>1</v>
      </c>
      <c r="I130" s="622"/>
      <c r="J130" s="622"/>
      <c r="K130" s="635">
        <v>0</v>
      </c>
      <c r="L130" s="622">
        <v>142.36112729999996</v>
      </c>
      <c r="M130" s="623">
        <v>20112.805207602618</v>
      </c>
    </row>
    <row r="131" spans="1:13" ht="14.4" customHeight="1" x14ac:dyDescent="0.3">
      <c r="A131" s="618" t="s">
        <v>579</v>
      </c>
      <c r="B131" s="619" t="s">
        <v>4290</v>
      </c>
      <c r="C131" s="619" t="s">
        <v>786</v>
      </c>
      <c r="D131" s="619" t="s">
        <v>4291</v>
      </c>
      <c r="E131" s="619" t="s">
        <v>4292</v>
      </c>
      <c r="F131" s="622">
        <v>258.0290010999995</v>
      </c>
      <c r="G131" s="622">
        <v>152325.64951916973</v>
      </c>
      <c r="H131" s="635">
        <v>1</v>
      </c>
      <c r="I131" s="622"/>
      <c r="J131" s="622"/>
      <c r="K131" s="635">
        <v>0</v>
      </c>
      <c r="L131" s="622">
        <v>258.0290010999995</v>
      </c>
      <c r="M131" s="623">
        <v>152325.64951916973</v>
      </c>
    </row>
    <row r="132" spans="1:13" ht="14.4" customHeight="1" x14ac:dyDescent="0.3">
      <c r="A132" s="618" t="s">
        <v>579</v>
      </c>
      <c r="B132" s="619" t="s">
        <v>4290</v>
      </c>
      <c r="C132" s="619" t="s">
        <v>2615</v>
      </c>
      <c r="D132" s="619" t="s">
        <v>2616</v>
      </c>
      <c r="E132" s="619" t="s">
        <v>2617</v>
      </c>
      <c r="F132" s="622"/>
      <c r="G132" s="622"/>
      <c r="H132" s="635">
        <v>0</v>
      </c>
      <c r="I132" s="622">
        <v>265.01257299999997</v>
      </c>
      <c r="J132" s="622">
        <v>13067.787266705993</v>
      </c>
      <c r="K132" s="635">
        <v>1</v>
      </c>
      <c r="L132" s="622">
        <v>265.01257299999997</v>
      </c>
      <c r="M132" s="623">
        <v>13067.787266705993</v>
      </c>
    </row>
    <row r="133" spans="1:13" ht="14.4" customHeight="1" x14ac:dyDescent="0.3">
      <c r="A133" s="618" t="s">
        <v>579</v>
      </c>
      <c r="B133" s="619" t="s">
        <v>4290</v>
      </c>
      <c r="C133" s="619" t="s">
        <v>2618</v>
      </c>
      <c r="D133" s="619" t="s">
        <v>2616</v>
      </c>
      <c r="E133" s="619" t="s">
        <v>2619</v>
      </c>
      <c r="F133" s="622"/>
      <c r="G133" s="622"/>
      <c r="H133" s="635">
        <v>0</v>
      </c>
      <c r="I133" s="622">
        <v>430.57752150000005</v>
      </c>
      <c r="J133" s="622">
        <v>36573.252224374533</v>
      </c>
      <c r="K133" s="635">
        <v>1</v>
      </c>
      <c r="L133" s="622">
        <v>430.57752150000005</v>
      </c>
      <c r="M133" s="623">
        <v>36573.252224374533</v>
      </c>
    </row>
    <row r="134" spans="1:13" ht="14.4" customHeight="1" x14ac:dyDescent="0.3">
      <c r="A134" s="618" t="s">
        <v>579</v>
      </c>
      <c r="B134" s="619" t="s">
        <v>4290</v>
      </c>
      <c r="C134" s="619" t="s">
        <v>2620</v>
      </c>
      <c r="D134" s="619" t="s">
        <v>2616</v>
      </c>
      <c r="E134" s="619" t="s">
        <v>2621</v>
      </c>
      <c r="F134" s="622"/>
      <c r="G134" s="622"/>
      <c r="H134" s="635">
        <v>0</v>
      </c>
      <c r="I134" s="622">
        <v>82.668867900000009</v>
      </c>
      <c r="J134" s="622">
        <v>36280.874484948152</v>
      </c>
      <c r="K134" s="635">
        <v>1</v>
      </c>
      <c r="L134" s="622">
        <v>82.668867900000009</v>
      </c>
      <c r="M134" s="623">
        <v>36280.874484948152</v>
      </c>
    </row>
    <row r="135" spans="1:13" ht="14.4" customHeight="1" x14ac:dyDescent="0.3">
      <c r="A135" s="618" t="s">
        <v>579</v>
      </c>
      <c r="B135" s="619" t="s">
        <v>4290</v>
      </c>
      <c r="C135" s="619" t="s">
        <v>796</v>
      </c>
      <c r="D135" s="619" t="s">
        <v>4291</v>
      </c>
      <c r="E135" s="619" t="s">
        <v>4293</v>
      </c>
      <c r="F135" s="622">
        <v>118.16732329999992</v>
      </c>
      <c r="G135" s="622">
        <v>4814.1417031131077</v>
      </c>
      <c r="H135" s="635">
        <v>1</v>
      </c>
      <c r="I135" s="622"/>
      <c r="J135" s="622"/>
      <c r="K135" s="635">
        <v>0</v>
      </c>
      <c r="L135" s="622">
        <v>118.16732329999992</v>
      </c>
      <c r="M135" s="623">
        <v>4814.1417031131077</v>
      </c>
    </row>
    <row r="136" spans="1:13" ht="14.4" customHeight="1" x14ac:dyDescent="0.3">
      <c r="A136" s="618" t="s">
        <v>579</v>
      </c>
      <c r="B136" s="619" t="s">
        <v>4294</v>
      </c>
      <c r="C136" s="619" t="s">
        <v>2548</v>
      </c>
      <c r="D136" s="619" t="s">
        <v>4295</v>
      </c>
      <c r="E136" s="619" t="s">
        <v>764</v>
      </c>
      <c r="F136" s="622"/>
      <c r="G136" s="622"/>
      <c r="H136" s="635">
        <v>0</v>
      </c>
      <c r="I136" s="622">
        <v>17.5002286</v>
      </c>
      <c r="J136" s="622">
        <v>6189.4868677127761</v>
      </c>
      <c r="K136" s="635">
        <v>1</v>
      </c>
      <c r="L136" s="622">
        <v>17.5002286</v>
      </c>
      <c r="M136" s="623">
        <v>6189.4868677127761</v>
      </c>
    </row>
    <row r="137" spans="1:13" ht="14.4" customHeight="1" x14ac:dyDescent="0.3">
      <c r="A137" s="618" t="s">
        <v>579</v>
      </c>
      <c r="B137" s="619" t="s">
        <v>4294</v>
      </c>
      <c r="C137" s="619" t="s">
        <v>2582</v>
      </c>
      <c r="D137" s="619" t="s">
        <v>2583</v>
      </c>
      <c r="E137" s="619" t="s">
        <v>2584</v>
      </c>
      <c r="F137" s="622"/>
      <c r="G137" s="622"/>
      <c r="H137" s="635">
        <v>0</v>
      </c>
      <c r="I137" s="622">
        <v>42.7198013</v>
      </c>
      <c r="J137" s="622">
        <v>18171.365639404168</v>
      </c>
      <c r="K137" s="635">
        <v>1</v>
      </c>
      <c r="L137" s="622">
        <v>42.7198013</v>
      </c>
      <c r="M137" s="623">
        <v>18171.365639404168</v>
      </c>
    </row>
    <row r="138" spans="1:13" ht="14.4" customHeight="1" x14ac:dyDescent="0.3">
      <c r="A138" s="618" t="s">
        <v>579</v>
      </c>
      <c r="B138" s="619" t="s">
        <v>4294</v>
      </c>
      <c r="C138" s="619" t="s">
        <v>2585</v>
      </c>
      <c r="D138" s="619" t="s">
        <v>2586</v>
      </c>
      <c r="E138" s="619" t="s">
        <v>2587</v>
      </c>
      <c r="F138" s="622"/>
      <c r="G138" s="622"/>
      <c r="H138" s="635">
        <v>0</v>
      </c>
      <c r="I138" s="622">
        <v>31.857904400000002</v>
      </c>
      <c r="J138" s="622">
        <v>67709.835120796983</v>
      </c>
      <c r="K138" s="635">
        <v>1</v>
      </c>
      <c r="L138" s="622">
        <v>31.857904400000002</v>
      </c>
      <c r="M138" s="623">
        <v>67709.835120796983</v>
      </c>
    </row>
    <row r="139" spans="1:13" ht="14.4" customHeight="1" x14ac:dyDescent="0.3">
      <c r="A139" s="618" t="s">
        <v>579</v>
      </c>
      <c r="B139" s="619" t="s">
        <v>4294</v>
      </c>
      <c r="C139" s="619" t="s">
        <v>2589</v>
      </c>
      <c r="D139" s="619" t="s">
        <v>4295</v>
      </c>
      <c r="E139" s="619" t="s">
        <v>4296</v>
      </c>
      <c r="F139" s="622"/>
      <c r="G139" s="622"/>
      <c r="H139" s="635">
        <v>0</v>
      </c>
      <c r="I139" s="622">
        <v>13.543733300000001</v>
      </c>
      <c r="J139" s="622">
        <v>54507.026488320786</v>
      </c>
      <c r="K139" s="635">
        <v>1</v>
      </c>
      <c r="L139" s="622">
        <v>13.543733300000001</v>
      </c>
      <c r="M139" s="623">
        <v>54507.026488320786</v>
      </c>
    </row>
    <row r="140" spans="1:13" ht="14.4" customHeight="1" x14ac:dyDescent="0.3">
      <c r="A140" s="618" t="s">
        <v>579</v>
      </c>
      <c r="B140" s="619" t="s">
        <v>4294</v>
      </c>
      <c r="C140" s="619" t="s">
        <v>2574</v>
      </c>
      <c r="D140" s="619" t="s">
        <v>4295</v>
      </c>
      <c r="E140" s="619" t="s">
        <v>4297</v>
      </c>
      <c r="F140" s="622"/>
      <c r="G140" s="622"/>
      <c r="H140" s="635">
        <v>0</v>
      </c>
      <c r="I140" s="622">
        <v>14.73</v>
      </c>
      <c r="J140" s="622">
        <v>28821.018715203703</v>
      </c>
      <c r="K140" s="635">
        <v>1</v>
      </c>
      <c r="L140" s="622">
        <v>14.73</v>
      </c>
      <c r="M140" s="623">
        <v>28821.018715203703</v>
      </c>
    </row>
    <row r="141" spans="1:13" ht="14.4" customHeight="1" x14ac:dyDescent="0.3">
      <c r="A141" s="618" t="s">
        <v>579</v>
      </c>
      <c r="B141" s="619" t="s">
        <v>4294</v>
      </c>
      <c r="C141" s="619" t="s">
        <v>762</v>
      </c>
      <c r="D141" s="619" t="s">
        <v>763</v>
      </c>
      <c r="E141" s="619" t="s">
        <v>764</v>
      </c>
      <c r="F141" s="622">
        <v>5.6530000000000005</v>
      </c>
      <c r="G141" s="622">
        <v>2870.6360214709011</v>
      </c>
      <c r="H141" s="635">
        <v>1</v>
      </c>
      <c r="I141" s="622"/>
      <c r="J141" s="622"/>
      <c r="K141" s="635">
        <v>0</v>
      </c>
      <c r="L141" s="622">
        <v>5.6530000000000005</v>
      </c>
      <c r="M141" s="623">
        <v>2870.6360214709011</v>
      </c>
    </row>
    <row r="142" spans="1:13" ht="14.4" customHeight="1" x14ac:dyDescent="0.3">
      <c r="A142" s="618" t="s">
        <v>579</v>
      </c>
      <c r="B142" s="619" t="s">
        <v>4294</v>
      </c>
      <c r="C142" s="619" t="s">
        <v>765</v>
      </c>
      <c r="D142" s="619" t="s">
        <v>763</v>
      </c>
      <c r="E142" s="619" t="s">
        <v>766</v>
      </c>
      <c r="F142" s="622">
        <v>3.919</v>
      </c>
      <c r="G142" s="622">
        <v>10870.972769023494</v>
      </c>
      <c r="H142" s="635">
        <v>1</v>
      </c>
      <c r="I142" s="622"/>
      <c r="J142" s="622"/>
      <c r="K142" s="635">
        <v>0</v>
      </c>
      <c r="L142" s="622">
        <v>3.919</v>
      </c>
      <c r="M142" s="623">
        <v>10870.972769023494</v>
      </c>
    </row>
    <row r="143" spans="1:13" ht="14.4" customHeight="1" x14ac:dyDescent="0.3">
      <c r="A143" s="618" t="s">
        <v>579</v>
      </c>
      <c r="B143" s="619" t="s">
        <v>4294</v>
      </c>
      <c r="C143" s="619" t="s">
        <v>776</v>
      </c>
      <c r="D143" s="619" t="s">
        <v>763</v>
      </c>
      <c r="E143" s="619" t="s">
        <v>777</v>
      </c>
      <c r="F143" s="622">
        <v>2.8650000000000002</v>
      </c>
      <c r="G143" s="622">
        <v>16336.647618367093</v>
      </c>
      <c r="H143" s="635">
        <v>1</v>
      </c>
      <c r="I143" s="622"/>
      <c r="J143" s="622"/>
      <c r="K143" s="635">
        <v>0</v>
      </c>
      <c r="L143" s="622">
        <v>2.8650000000000002</v>
      </c>
      <c r="M143" s="623">
        <v>16336.647618367093</v>
      </c>
    </row>
    <row r="144" spans="1:13" ht="14.4" customHeight="1" x14ac:dyDescent="0.3">
      <c r="A144" s="618" t="s">
        <v>579</v>
      </c>
      <c r="B144" s="619" t="s">
        <v>4298</v>
      </c>
      <c r="C144" s="619" t="s">
        <v>2503</v>
      </c>
      <c r="D144" s="619" t="s">
        <v>2504</v>
      </c>
      <c r="E144" s="619" t="s">
        <v>2505</v>
      </c>
      <c r="F144" s="622"/>
      <c r="G144" s="622"/>
      <c r="H144" s="635">
        <v>0</v>
      </c>
      <c r="I144" s="622">
        <v>21.144153799999998</v>
      </c>
      <c r="J144" s="622">
        <v>3335.2536285485539</v>
      </c>
      <c r="K144" s="635">
        <v>1</v>
      </c>
      <c r="L144" s="622">
        <v>21.144153799999998</v>
      </c>
      <c r="M144" s="623">
        <v>3335.2536285485539</v>
      </c>
    </row>
    <row r="145" spans="1:13" ht="14.4" customHeight="1" x14ac:dyDescent="0.3">
      <c r="A145" s="618" t="s">
        <v>579</v>
      </c>
      <c r="B145" s="619" t="s">
        <v>4298</v>
      </c>
      <c r="C145" s="619" t="s">
        <v>2507</v>
      </c>
      <c r="D145" s="619" t="s">
        <v>2504</v>
      </c>
      <c r="E145" s="619" t="s">
        <v>4299</v>
      </c>
      <c r="F145" s="622"/>
      <c r="G145" s="622"/>
      <c r="H145" s="635">
        <v>0</v>
      </c>
      <c r="I145" s="622">
        <v>48.3404892</v>
      </c>
      <c r="J145" s="622">
        <v>18907.345713258732</v>
      </c>
      <c r="K145" s="635">
        <v>1</v>
      </c>
      <c r="L145" s="622">
        <v>48.3404892</v>
      </c>
      <c r="M145" s="623">
        <v>18907.345713258732</v>
      </c>
    </row>
    <row r="146" spans="1:13" ht="14.4" customHeight="1" x14ac:dyDescent="0.3">
      <c r="A146" s="618" t="s">
        <v>579</v>
      </c>
      <c r="B146" s="619" t="s">
        <v>4300</v>
      </c>
      <c r="C146" s="619" t="s">
        <v>2566</v>
      </c>
      <c r="D146" s="619" t="s">
        <v>2567</v>
      </c>
      <c r="E146" s="619" t="s">
        <v>2568</v>
      </c>
      <c r="F146" s="622"/>
      <c r="G146" s="622"/>
      <c r="H146" s="635">
        <v>0</v>
      </c>
      <c r="I146" s="622">
        <v>10.558999999999999</v>
      </c>
      <c r="J146" s="622">
        <v>14291.395850874136</v>
      </c>
      <c r="K146" s="635">
        <v>1</v>
      </c>
      <c r="L146" s="622">
        <v>10.558999999999999</v>
      </c>
      <c r="M146" s="623">
        <v>14291.395850874136</v>
      </c>
    </row>
    <row r="147" spans="1:13" ht="14.4" customHeight="1" x14ac:dyDescent="0.3">
      <c r="A147" s="618" t="s">
        <v>579</v>
      </c>
      <c r="B147" s="619" t="s">
        <v>4300</v>
      </c>
      <c r="C147" s="619" t="s">
        <v>2569</v>
      </c>
      <c r="D147" s="619" t="s">
        <v>2567</v>
      </c>
      <c r="E147" s="619" t="s">
        <v>2570</v>
      </c>
      <c r="F147" s="622"/>
      <c r="G147" s="622"/>
      <c r="H147" s="635">
        <v>0</v>
      </c>
      <c r="I147" s="622">
        <v>30.606795999999996</v>
      </c>
      <c r="J147" s="622">
        <v>138070.06407213109</v>
      </c>
      <c r="K147" s="635">
        <v>1</v>
      </c>
      <c r="L147" s="622">
        <v>30.606795999999996</v>
      </c>
      <c r="M147" s="623">
        <v>138070.06407213109</v>
      </c>
    </row>
    <row r="148" spans="1:13" ht="14.4" customHeight="1" x14ac:dyDescent="0.3">
      <c r="A148" s="618" t="s">
        <v>579</v>
      </c>
      <c r="B148" s="619" t="s">
        <v>4300</v>
      </c>
      <c r="C148" s="619" t="s">
        <v>2571</v>
      </c>
      <c r="D148" s="619" t="s">
        <v>2567</v>
      </c>
      <c r="E148" s="619" t="s">
        <v>2572</v>
      </c>
      <c r="F148" s="622"/>
      <c r="G148" s="622"/>
      <c r="H148" s="635">
        <v>0</v>
      </c>
      <c r="I148" s="622">
        <v>18.350179199999996</v>
      </c>
      <c r="J148" s="622">
        <v>248808.97051983626</v>
      </c>
      <c r="K148" s="635">
        <v>1</v>
      </c>
      <c r="L148" s="622">
        <v>18.350179199999996</v>
      </c>
      <c r="M148" s="623">
        <v>248808.97051983626</v>
      </c>
    </row>
    <row r="149" spans="1:13" ht="14.4" customHeight="1" x14ac:dyDescent="0.3">
      <c r="A149" s="618" t="s">
        <v>579</v>
      </c>
      <c r="B149" s="619" t="s">
        <v>4300</v>
      </c>
      <c r="C149" s="619" t="s">
        <v>748</v>
      </c>
      <c r="D149" s="619" t="s">
        <v>749</v>
      </c>
      <c r="E149" s="619" t="s">
        <v>750</v>
      </c>
      <c r="F149" s="622">
        <v>1</v>
      </c>
      <c r="G149" s="622">
        <v>1188.80105263158</v>
      </c>
      <c r="H149" s="635">
        <v>1</v>
      </c>
      <c r="I149" s="622"/>
      <c r="J149" s="622"/>
      <c r="K149" s="635">
        <v>0</v>
      </c>
      <c r="L149" s="622">
        <v>1</v>
      </c>
      <c r="M149" s="623">
        <v>1188.80105263158</v>
      </c>
    </row>
    <row r="150" spans="1:13" ht="14.4" customHeight="1" x14ac:dyDescent="0.3">
      <c r="A150" s="618" t="s">
        <v>579</v>
      </c>
      <c r="B150" s="619" t="s">
        <v>4300</v>
      </c>
      <c r="C150" s="619" t="s">
        <v>751</v>
      </c>
      <c r="D150" s="619" t="s">
        <v>749</v>
      </c>
      <c r="E150" s="619" t="s">
        <v>752</v>
      </c>
      <c r="F150" s="622">
        <v>0.90626610000000007</v>
      </c>
      <c r="G150" s="622">
        <v>163.055396712</v>
      </c>
      <c r="H150" s="635">
        <v>1</v>
      </c>
      <c r="I150" s="622"/>
      <c r="J150" s="622"/>
      <c r="K150" s="635">
        <v>0</v>
      </c>
      <c r="L150" s="622">
        <v>0.90626610000000007</v>
      </c>
      <c r="M150" s="623">
        <v>163.055396712</v>
      </c>
    </row>
    <row r="151" spans="1:13" ht="14.4" customHeight="1" x14ac:dyDescent="0.3">
      <c r="A151" s="618" t="s">
        <v>579</v>
      </c>
      <c r="B151" s="619" t="s">
        <v>4301</v>
      </c>
      <c r="C151" s="619" t="s">
        <v>771</v>
      </c>
      <c r="D151" s="619" t="s">
        <v>4302</v>
      </c>
      <c r="E151" s="619" t="s">
        <v>773</v>
      </c>
      <c r="F151" s="622">
        <v>1</v>
      </c>
      <c r="G151" s="622">
        <v>1114.4699043478663</v>
      </c>
      <c r="H151" s="635">
        <v>1</v>
      </c>
      <c r="I151" s="622"/>
      <c r="J151" s="622"/>
      <c r="K151" s="635">
        <v>0</v>
      </c>
      <c r="L151" s="622">
        <v>1</v>
      </c>
      <c r="M151" s="623">
        <v>1114.4699043478663</v>
      </c>
    </row>
    <row r="152" spans="1:13" ht="14.4" customHeight="1" x14ac:dyDescent="0.3">
      <c r="A152" s="618" t="s">
        <v>579</v>
      </c>
      <c r="B152" s="619" t="s">
        <v>4301</v>
      </c>
      <c r="C152" s="619" t="s">
        <v>774</v>
      </c>
      <c r="D152" s="619" t="s">
        <v>4302</v>
      </c>
      <c r="E152" s="619" t="s">
        <v>775</v>
      </c>
      <c r="F152" s="622">
        <v>2.2290000000000001</v>
      </c>
      <c r="G152" s="622">
        <v>10584.507697905348</v>
      </c>
      <c r="H152" s="635">
        <v>1</v>
      </c>
      <c r="I152" s="622"/>
      <c r="J152" s="622"/>
      <c r="K152" s="635">
        <v>0</v>
      </c>
      <c r="L152" s="622">
        <v>2.2290000000000001</v>
      </c>
      <c r="M152" s="623">
        <v>10584.507697905348</v>
      </c>
    </row>
    <row r="153" spans="1:13" ht="14.4" customHeight="1" x14ac:dyDescent="0.3">
      <c r="A153" s="618" t="s">
        <v>579</v>
      </c>
      <c r="B153" s="619" t="s">
        <v>4301</v>
      </c>
      <c r="C153" s="619" t="s">
        <v>2563</v>
      </c>
      <c r="D153" s="619" t="s">
        <v>4303</v>
      </c>
      <c r="E153" s="619" t="s">
        <v>2565</v>
      </c>
      <c r="F153" s="622"/>
      <c r="G153" s="622"/>
      <c r="H153" s="635">
        <v>0</v>
      </c>
      <c r="I153" s="622">
        <v>1</v>
      </c>
      <c r="J153" s="622">
        <v>8428.57999699227</v>
      </c>
      <c r="K153" s="635">
        <v>1</v>
      </c>
      <c r="L153" s="622">
        <v>1</v>
      </c>
      <c r="M153" s="623">
        <v>8428.57999699227</v>
      </c>
    </row>
    <row r="154" spans="1:13" ht="14.4" customHeight="1" x14ac:dyDescent="0.3">
      <c r="A154" s="618" t="s">
        <v>579</v>
      </c>
      <c r="B154" s="619" t="s">
        <v>4304</v>
      </c>
      <c r="C154" s="619" t="s">
        <v>2497</v>
      </c>
      <c r="D154" s="619" t="s">
        <v>4305</v>
      </c>
      <c r="E154" s="619" t="s">
        <v>4306</v>
      </c>
      <c r="F154" s="622">
        <v>10.94</v>
      </c>
      <c r="G154" s="622">
        <v>2313.0420147782179</v>
      </c>
      <c r="H154" s="635">
        <v>0.60905377580509679</v>
      </c>
      <c r="I154" s="622">
        <v>7.0440000000000005</v>
      </c>
      <c r="J154" s="622">
        <v>1484.7211822738825</v>
      </c>
      <c r="K154" s="635">
        <v>0.3909462241949031</v>
      </c>
      <c r="L154" s="622">
        <v>17.984000000000002</v>
      </c>
      <c r="M154" s="623">
        <v>3797.7631970521006</v>
      </c>
    </row>
    <row r="155" spans="1:13" ht="14.4" customHeight="1" x14ac:dyDescent="0.3">
      <c r="A155" s="618" t="s">
        <v>579</v>
      </c>
      <c r="B155" s="619" t="s">
        <v>4304</v>
      </c>
      <c r="C155" s="619" t="s">
        <v>709</v>
      </c>
      <c r="D155" s="619" t="s">
        <v>4305</v>
      </c>
      <c r="E155" s="619" t="s">
        <v>4307</v>
      </c>
      <c r="F155" s="622">
        <v>46.421266400000007</v>
      </c>
      <c r="G155" s="622">
        <v>51403.978995787853</v>
      </c>
      <c r="H155" s="635">
        <v>1</v>
      </c>
      <c r="I155" s="622"/>
      <c r="J155" s="622"/>
      <c r="K155" s="635">
        <v>0</v>
      </c>
      <c r="L155" s="622">
        <v>46.421266400000007</v>
      </c>
      <c r="M155" s="623">
        <v>51403.978995787853</v>
      </c>
    </row>
    <row r="156" spans="1:13" ht="14.4" customHeight="1" x14ac:dyDescent="0.3">
      <c r="A156" s="618" t="s">
        <v>579</v>
      </c>
      <c r="B156" s="619" t="s">
        <v>4304</v>
      </c>
      <c r="C156" s="619" t="s">
        <v>717</v>
      </c>
      <c r="D156" s="619" t="s">
        <v>4305</v>
      </c>
      <c r="E156" s="619" t="s">
        <v>4308</v>
      </c>
      <c r="F156" s="622">
        <v>2.6739999999999999</v>
      </c>
      <c r="G156" s="622">
        <v>11332.865933451025</v>
      </c>
      <c r="H156" s="635">
        <v>1</v>
      </c>
      <c r="I156" s="622"/>
      <c r="J156" s="622"/>
      <c r="K156" s="635">
        <v>0</v>
      </c>
      <c r="L156" s="622">
        <v>2.6739999999999999</v>
      </c>
      <c r="M156" s="623">
        <v>11332.865933451025</v>
      </c>
    </row>
    <row r="157" spans="1:13" ht="14.4" customHeight="1" x14ac:dyDescent="0.3">
      <c r="A157" s="618" t="s">
        <v>579</v>
      </c>
      <c r="B157" s="619" t="s">
        <v>4304</v>
      </c>
      <c r="C157" s="619" t="s">
        <v>2514</v>
      </c>
      <c r="D157" s="619" t="s">
        <v>718</v>
      </c>
      <c r="E157" s="619" t="s">
        <v>711</v>
      </c>
      <c r="F157" s="622"/>
      <c r="G157" s="622"/>
      <c r="H157" s="635">
        <v>0</v>
      </c>
      <c r="I157" s="622">
        <v>1.7689999999999999</v>
      </c>
      <c r="J157" s="622">
        <v>1959.3443999999997</v>
      </c>
      <c r="K157" s="635">
        <v>1</v>
      </c>
      <c r="L157" s="622">
        <v>1.7689999999999999</v>
      </c>
      <c r="M157" s="623">
        <v>1959.3443999999997</v>
      </c>
    </row>
    <row r="158" spans="1:13" ht="14.4" customHeight="1" x14ac:dyDescent="0.3">
      <c r="A158" s="618" t="s">
        <v>579</v>
      </c>
      <c r="B158" s="619" t="s">
        <v>4309</v>
      </c>
      <c r="C158" s="619" t="s">
        <v>2643</v>
      </c>
      <c r="D158" s="619" t="s">
        <v>2644</v>
      </c>
      <c r="E158" s="619" t="s">
        <v>2645</v>
      </c>
      <c r="F158" s="622"/>
      <c r="G158" s="622"/>
      <c r="H158" s="635">
        <v>0</v>
      </c>
      <c r="I158" s="622">
        <v>15</v>
      </c>
      <c r="J158" s="622">
        <v>4092.2903050297291</v>
      </c>
      <c r="K158" s="635">
        <v>1</v>
      </c>
      <c r="L158" s="622">
        <v>15</v>
      </c>
      <c r="M158" s="623">
        <v>4092.2903050297291</v>
      </c>
    </row>
    <row r="159" spans="1:13" ht="14.4" customHeight="1" x14ac:dyDescent="0.3">
      <c r="A159" s="618" t="s">
        <v>579</v>
      </c>
      <c r="B159" s="619" t="s">
        <v>4309</v>
      </c>
      <c r="C159" s="619" t="s">
        <v>2646</v>
      </c>
      <c r="D159" s="619" t="s">
        <v>2644</v>
      </c>
      <c r="E159" s="619" t="s">
        <v>2647</v>
      </c>
      <c r="F159" s="622"/>
      <c r="G159" s="622"/>
      <c r="H159" s="635">
        <v>0</v>
      </c>
      <c r="I159" s="622">
        <v>2</v>
      </c>
      <c r="J159" s="622">
        <v>2729.6982862234399</v>
      </c>
      <c r="K159" s="635">
        <v>1</v>
      </c>
      <c r="L159" s="622">
        <v>2</v>
      </c>
      <c r="M159" s="623">
        <v>2729.6982862234399</v>
      </c>
    </row>
    <row r="160" spans="1:13" ht="14.4" customHeight="1" x14ac:dyDescent="0.3">
      <c r="A160" s="618" t="s">
        <v>579</v>
      </c>
      <c r="B160" s="619" t="s">
        <v>4310</v>
      </c>
      <c r="C160" s="619" t="s">
        <v>2518</v>
      </c>
      <c r="D160" s="619" t="s">
        <v>2519</v>
      </c>
      <c r="E160" s="619" t="s">
        <v>2520</v>
      </c>
      <c r="F160" s="622"/>
      <c r="G160" s="622"/>
      <c r="H160" s="635">
        <v>0</v>
      </c>
      <c r="I160" s="622">
        <v>12.862610300000002</v>
      </c>
      <c r="J160" s="622">
        <v>8004.6871753360647</v>
      </c>
      <c r="K160" s="635">
        <v>1</v>
      </c>
      <c r="L160" s="622">
        <v>12.862610300000002</v>
      </c>
      <c r="M160" s="623">
        <v>8004.6871753360647</v>
      </c>
    </row>
    <row r="161" spans="1:13" ht="14.4" customHeight="1" x14ac:dyDescent="0.3">
      <c r="A161" s="618" t="s">
        <v>579</v>
      </c>
      <c r="B161" s="619" t="s">
        <v>4310</v>
      </c>
      <c r="C161" s="619" t="s">
        <v>2551</v>
      </c>
      <c r="D161" s="619" t="s">
        <v>2552</v>
      </c>
      <c r="E161" s="619" t="s">
        <v>2553</v>
      </c>
      <c r="F161" s="622"/>
      <c r="G161" s="622"/>
      <c r="H161" s="635">
        <v>0</v>
      </c>
      <c r="I161" s="622">
        <v>10.026016</v>
      </c>
      <c r="J161" s="622">
        <v>6920.5782940879935</v>
      </c>
      <c r="K161" s="635">
        <v>1</v>
      </c>
      <c r="L161" s="622">
        <v>10.026016</v>
      </c>
      <c r="M161" s="623">
        <v>6920.5782940879935</v>
      </c>
    </row>
    <row r="162" spans="1:13" ht="14.4" customHeight="1" x14ac:dyDescent="0.3">
      <c r="A162" s="618" t="s">
        <v>579</v>
      </c>
      <c r="B162" s="619" t="s">
        <v>4310</v>
      </c>
      <c r="C162" s="619" t="s">
        <v>2554</v>
      </c>
      <c r="D162" s="619" t="s">
        <v>2555</v>
      </c>
      <c r="E162" s="619" t="s">
        <v>2556</v>
      </c>
      <c r="F162" s="622"/>
      <c r="G162" s="622"/>
      <c r="H162" s="635">
        <v>0</v>
      </c>
      <c r="I162" s="622">
        <v>99.687831000000003</v>
      </c>
      <c r="J162" s="622">
        <v>29691.223121715786</v>
      </c>
      <c r="K162" s="635">
        <v>1</v>
      </c>
      <c r="L162" s="622">
        <v>99.687831000000003</v>
      </c>
      <c r="M162" s="623">
        <v>29691.223121715786</v>
      </c>
    </row>
    <row r="163" spans="1:13" ht="14.4" customHeight="1" x14ac:dyDescent="0.3">
      <c r="A163" s="618" t="s">
        <v>579</v>
      </c>
      <c r="B163" s="619" t="s">
        <v>4310</v>
      </c>
      <c r="C163" s="619" t="s">
        <v>721</v>
      </c>
      <c r="D163" s="619" t="s">
        <v>722</v>
      </c>
      <c r="E163" s="619" t="s">
        <v>723</v>
      </c>
      <c r="F163" s="622">
        <v>270.39072449999998</v>
      </c>
      <c r="G163" s="622">
        <v>71733.958476593223</v>
      </c>
      <c r="H163" s="635">
        <v>1</v>
      </c>
      <c r="I163" s="622"/>
      <c r="J163" s="622"/>
      <c r="K163" s="635">
        <v>0</v>
      </c>
      <c r="L163" s="622">
        <v>270.39072449999998</v>
      </c>
      <c r="M163" s="623">
        <v>71733.958476593223</v>
      </c>
    </row>
    <row r="164" spans="1:13" ht="14.4" customHeight="1" x14ac:dyDescent="0.3">
      <c r="A164" s="618" t="s">
        <v>579</v>
      </c>
      <c r="B164" s="619" t="s">
        <v>4311</v>
      </c>
      <c r="C164" s="619" t="s">
        <v>753</v>
      </c>
      <c r="D164" s="619" t="s">
        <v>754</v>
      </c>
      <c r="E164" s="619" t="s">
        <v>755</v>
      </c>
      <c r="F164" s="622">
        <v>20.602769999999992</v>
      </c>
      <c r="G164" s="622">
        <v>3106.8961402411137</v>
      </c>
      <c r="H164" s="635">
        <v>1</v>
      </c>
      <c r="I164" s="622"/>
      <c r="J164" s="622"/>
      <c r="K164" s="635">
        <v>0</v>
      </c>
      <c r="L164" s="622">
        <v>20.602769999999992</v>
      </c>
      <c r="M164" s="623">
        <v>3106.8961402411137</v>
      </c>
    </row>
    <row r="165" spans="1:13" ht="14.4" customHeight="1" x14ac:dyDescent="0.3">
      <c r="A165" s="618" t="s">
        <v>579</v>
      </c>
      <c r="B165" s="619" t="s">
        <v>4311</v>
      </c>
      <c r="C165" s="619" t="s">
        <v>756</v>
      </c>
      <c r="D165" s="619" t="s">
        <v>754</v>
      </c>
      <c r="E165" s="619" t="s">
        <v>757</v>
      </c>
      <c r="F165" s="622">
        <v>32.792489799999998</v>
      </c>
      <c r="G165" s="622">
        <v>12431.299023211493</v>
      </c>
      <c r="H165" s="635">
        <v>1</v>
      </c>
      <c r="I165" s="622"/>
      <c r="J165" s="622"/>
      <c r="K165" s="635">
        <v>0</v>
      </c>
      <c r="L165" s="622">
        <v>32.792489799999998</v>
      </c>
      <c r="M165" s="623">
        <v>12431.299023211493</v>
      </c>
    </row>
    <row r="166" spans="1:13" ht="14.4" customHeight="1" x14ac:dyDescent="0.3">
      <c r="A166" s="618" t="s">
        <v>579</v>
      </c>
      <c r="B166" s="619" t="s">
        <v>4311</v>
      </c>
      <c r="C166" s="619" t="s">
        <v>758</v>
      </c>
      <c r="D166" s="619" t="s">
        <v>754</v>
      </c>
      <c r="E166" s="619" t="s">
        <v>759</v>
      </c>
      <c r="F166" s="622">
        <v>5.8109999999999999</v>
      </c>
      <c r="G166" s="622">
        <v>7098.2423368700893</v>
      </c>
      <c r="H166" s="635">
        <v>1</v>
      </c>
      <c r="I166" s="622"/>
      <c r="J166" s="622"/>
      <c r="K166" s="635">
        <v>0</v>
      </c>
      <c r="L166" s="622">
        <v>5.8109999999999999</v>
      </c>
      <c r="M166" s="623">
        <v>7098.2423368700893</v>
      </c>
    </row>
    <row r="167" spans="1:13" ht="14.4" customHeight="1" x14ac:dyDescent="0.3">
      <c r="A167" s="618" t="s">
        <v>579</v>
      </c>
      <c r="B167" s="619" t="s">
        <v>4311</v>
      </c>
      <c r="C167" s="619" t="s">
        <v>760</v>
      </c>
      <c r="D167" s="619" t="s">
        <v>754</v>
      </c>
      <c r="E167" s="619" t="s">
        <v>761</v>
      </c>
      <c r="F167" s="622">
        <v>0.80900000000000005</v>
      </c>
      <c r="G167" s="622">
        <v>1340.2369810942146</v>
      </c>
      <c r="H167" s="635">
        <v>1</v>
      </c>
      <c r="I167" s="622"/>
      <c r="J167" s="622"/>
      <c r="K167" s="635">
        <v>0</v>
      </c>
      <c r="L167" s="622">
        <v>0.80900000000000005</v>
      </c>
      <c r="M167" s="623">
        <v>1340.2369810942146</v>
      </c>
    </row>
    <row r="168" spans="1:13" ht="14.4" customHeight="1" x14ac:dyDescent="0.3">
      <c r="A168" s="618" t="s">
        <v>579</v>
      </c>
      <c r="B168" s="619" t="s">
        <v>4311</v>
      </c>
      <c r="C168" s="619" t="s">
        <v>2557</v>
      </c>
      <c r="D168" s="619" t="s">
        <v>2558</v>
      </c>
      <c r="E168" s="619" t="s">
        <v>2559</v>
      </c>
      <c r="F168" s="622"/>
      <c r="G168" s="622"/>
      <c r="H168" s="635">
        <v>0</v>
      </c>
      <c r="I168" s="622">
        <v>49.826629600000004</v>
      </c>
      <c r="J168" s="622">
        <v>9019.4551716460555</v>
      </c>
      <c r="K168" s="635">
        <v>1</v>
      </c>
      <c r="L168" s="622">
        <v>49.826629600000004</v>
      </c>
      <c r="M168" s="623">
        <v>9019.4551716460555</v>
      </c>
    </row>
    <row r="169" spans="1:13" ht="14.4" customHeight="1" x14ac:dyDescent="0.3">
      <c r="A169" s="618" t="s">
        <v>579</v>
      </c>
      <c r="B169" s="619" t="s">
        <v>4311</v>
      </c>
      <c r="C169" s="619" t="s">
        <v>2560</v>
      </c>
      <c r="D169" s="619" t="s">
        <v>2561</v>
      </c>
      <c r="E169" s="619" t="s">
        <v>2562</v>
      </c>
      <c r="F169" s="622"/>
      <c r="G169" s="622"/>
      <c r="H169" s="635">
        <v>0</v>
      </c>
      <c r="I169" s="622">
        <v>7.6040000000000001</v>
      </c>
      <c r="J169" s="622">
        <v>9675.9647781267686</v>
      </c>
      <c r="K169" s="635">
        <v>1</v>
      </c>
      <c r="L169" s="622">
        <v>7.6040000000000001</v>
      </c>
      <c r="M169" s="623">
        <v>9675.9647781267686</v>
      </c>
    </row>
    <row r="170" spans="1:13" ht="14.4" customHeight="1" x14ac:dyDescent="0.3">
      <c r="A170" s="618" t="s">
        <v>579</v>
      </c>
      <c r="B170" s="619" t="s">
        <v>4311</v>
      </c>
      <c r="C170" s="619" t="s">
        <v>2577</v>
      </c>
      <c r="D170" s="619" t="s">
        <v>2578</v>
      </c>
      <c r="E170" s="619" t="s">
        <v>2579</v>
      </c>
      <c r="F170" s="622"/>
      <c r="G170" s="622"/>
      <c r="H170" s="635">
        <v>0</v>
      </c>
      <c r="I170" s="622">
        <v>39.04699999999999</v>
      </c>
      <c r="J170" s="622">
        <v>20744.173391243407</v>
      </c>
      <c r="K170" s="635">
        <v>1</v>
      </c>
      <c r="L170" s="622">
        <v>39.04699999999999</v>
      </c>
      <c r="M170" s="623">
        <v>20744.173391243407</v>
      </c>
    </row>
    <row r="171" spans="1:13" ht="14.4" customHeight="1" x14ac:dyDescent="0.3">
      <c r="A171" s="618" t="s">
        <v>579</v>
      </c>
      <c r="B171" s="619" t="s">
        <v>4312</v>
      </c>
      <c r="C171" s="619" t="s">
        <v>2606</v>
      </c>
      <c r="D171" s="619" t="s">
        <v>4313</v>
      </c>
      <c r="E171" s="619" t="s">
        <v>2607</v>
      </c>
      <c r="F171" s="622"/>
      <c r="G171" s="622"/>
      <c r="H171" s="635">
        <v>0</v>
      </c>
      <c r="I171" s="622">
        <v>145.83423950000002</v>
      </c>
      <c r="J171" s="622">
        <v>405752.80480550893</v>
      </c>
      <c r="K171" s="635">
        <v>1</v>
      </c>
      <c r="L171" s="622">
        <v>145.83423950000002</v>
      </c>
      <c r="M171" s="623">
        <v>405752.80480550893</v>
      </c>
    </row>
    <row r="172" spans="1:13" ht="14.4" customHeight="1" x14ac:dyDescent="0.3">
      <c r="A172" s="618" t="s">
        <v>579</v>
      </c>
      <c r="B172" s="619" t="s">
        <v>4312</v>
      </c>
      <c r="C172" s="619" t="s">
        <v>2636</v>
      </c>
      <c r="D172" s="619" t="s">
        <v>4313</v>
      </c>
      <c r="E172" s="619" t="s">
        <v>2638</v>
      </c>
      <c r="F172" s="622"/>
      <c r="G172" s="622"/>
      <c r="H172" s="635">
        <v>0</v>
      </c>
      <c r="I172" s="622">
        <v>238.64414940000003</v>
      </c>
      <c r="J172" s="622">
        <v>1320272.7256037639</v>
      </c>
      <c r="K172" s="635">
        <v>1</v>
      </c>
      <c r="L172" s="622">
        <v>238.64414940000003</v>
      </c>
      <c r="M172" s="623">
        <v>1320272.7256037639</v>
      </c>
    </row>
    <row r="173" spans="1:13" ht="14.4" customHeight="1" x14ac:dyDescent="0.3">
      <c r="A173" s="618" t="s">
        <v>579</v>
      </c>
      <c r="B173" s="619" t="s">
        <v>4312</v>
      </c>
      <c r="C173" s="619" t="s">
        <v>805</v>
      </c>
      <c r="D173" s="619" t="s">
        <v>4313</v>
      </c>
      <c r="E173" s="619" t="s">
        <v>807</v>
      </c>
      <c r="F173" s="622">
        <v>5.3357915000000009</v>
      </c>
      <c r="G173" s="622">
        <v>68619.944472746778</v>
      </c>
      <c r="H173" s="635">
        <v>1</v>
      </c>
      <c r="I173" s="622"/>
      <c r="J173" s="622"/>
      <c r="K173" s="635">
        <v>0</v>
      </c>
      <c r="L173" s="622">
        <v>5.3357915000000009</v>
      </c>
      <c r="M173" s="623">
        <v>68619.944472746778</v>
      </c>
    </row>
    <row r="174" spans="1:13" ht="14.4" customHeight="1" x14ac:dyDescent="0.3">
      <c r="A174" s="618" t="s">
        <v>579</v>
      </c>
      <c r="B174" s="619" t="s">
        <v>4314</v>
      </c>
      <c r="C174" s="619" t="s">
        <v>2540</v>
      </c>
      <c r="D174" s="619" t="s">
        <v>4315</v>
      </c>
      <c r="E174" s="619" t="s">
        <v>2542</v>
      </c>
      <c r="F174" s="622"/>
      <c r="G174" s="622"/>
      <c r="H174" s="635">
        <v>0</v>
      </c>
      <c r="I174" s="622">
        <v>38.381403900000002</v>
      </c>
      <c r="J174" s="622">
        <v>36266.8783056721</v>
      </c>
      <c r="K174" s="635">
        <v>1</v>
      </c>
      <c r="L174" s="622">
        <v>38.381403900000002</v>
      </c>
      <c r="M174" s="623">
        <v>36266.8783056721</v>
      </c>
    </row>
    <row r="175" spans="1:13" ht="14.4" customHeight="1" x14ac:dyDescent="0.3">
      <c r="A175" s="618" t="s">
        <v>579</v>
      </c>
      <c r="B175" s="619" t="s">
        <v>4314</v>
      </c>
      <c r="C175" s="619" t="s">
        <v>2629</v>
      </c>
      <c r="D175" s="619" t="s">
        <v>4315</v>
      </c>
      <c r="E175" s="619" t="s">
        <v>2505</v>
      </c>
      <c r="F175" s="622"/>
      <c r="G175" s="622"/>
      <c r="H175" s="635">
        <v>0</v>
      </c>
      <c r="I175" s="622">
        <v>15</v>
      </c>
      <c r="J175" s="622">
        <v>35375.999545786784</v>
      </c>
      <c r="K175" s="635">
        <v>1</v>
      </c>
      <c r="L175" s="622">
        <v>15</v>
      </c>
      <c r="M175" s="623">
        <v>35375.999545786784</v>
      </c>
    </row>
    <row r="176" spans="1:13" ht="14.4" customHeight="1" x14ac:dyDescent="0.3">
      <c r="A176" s="618" t="s">
        <v>579</v>
      </c>
      <c r="B176" s="619" t="s">
        <v>4314</v>
      </c>
      <c r="C176" s="619" t="s">
        <v>2632</v>
      </c>
      <c r="D176" s="619" t="s">
        <v>4315</v>
      </c>
      <c r="E176" s="619" t="s">
        <v>2634</v>
      </c>
      <c r="F176" s="622"/>
      <c r="G176" s="622"/>
      <c r="H176" s="635">
        <v>0</v>
      </c>
      <c r="I176" s="622">
        <v>28.591999999999999</v>
      </c>
      <c r="J176" s="622">
        <v>202702.74939182471</v>
      </c>
      <c r="K176" s="635">
        <v>1</v>
      </c>
      <c r="L176" s="622">
        <v>28.591999999999999</v>
      </c>
      <c r="M176" s="623">
        <v>202702.74939182471</v>
      </c>
    </row>
    <row r="177" spans="1:13" ht="14.4" customHeight="1" x14ac:dyDescent="0.3">
      <c r="A177" s="618" t="s">
        <v>579</v>
      </c>
      <c r="B177" s="619" t="s">
        <v>4316</v>
      </c>
      <c r="C177" s="619" t="s">
        <v>2640</v>
      </c>
      <c r="D177" s="619" t="s">
        <v>4317</v>
      </c>
      <c r="E177" s="619" t="s">
        <v>4318</v>
      </c>
      <c r="F177" s="622"/>
      <c r="G177" s="622"/>
      <c r="H177" s="635">
        <v>0</v>
      </c>
      <c r="I177" s="622">
        <v>4</v>
      </c>
      <c r="J177" s="622">
        <v>40753.160000000003</v>
      </c>
      <c r="K177" s="635">
        <v>1</v>
      </c>
      <c r="L177" s="622">
        <v>4</v>
      </c>
      <c r="M177" s="623">
        <v>40753.160000000003</v>
      </c>
    </row>
    <row r="178" spans="1:13" ht="14.4" customHeight="1" x14ac:dyDescent="0.3">
      <c r="A178" s="618" t="s">
        <v>579</v>
      </c>
      <c r="B178" s="619" t="s">
        <v>4319</v>
      </c>
      <c r="C178" s="619" t="s">
        <v>788</v>
      </c>
      <c r="D178" s="619" t="s">
        <v>789</v>
      </c>
      <c r="E178" s="619" t="s">
        <v>790</v>
      </c>
      <c r="F178" s="622">
        <v>1</v>
      </c>
      <c r="G178" s="622">
        <v>1743.25</v>
      </c>
      <c r="H178" s="635">
        <v>1</v>
      </c>
      <c r="I178" s="622"/>
      <c r="J178" s="622"/>
      <c r="K178" s="635">
        <v>0</v>
      </c>
      <c r="L178" s="622">
        <v>1</v>
      </c>
      <c r="M178" s="623">
        <v>1743.25</v>
      </c>
    </row>
    <row r="179" spans="1:13" ht="14.4" customHeight="1" x14ac:dyDescent="0.3">
      <c r="A179" s="618" t="s">
        <v>579</v>
      </c>
      <c r="B179" s="619" t="s">
        <v>4320</v>
      </c>
      <c r="C179" s="619" t="s">
        <v>2515</v>
      </c>
      <c r="D179" s="619" t="s">
        <v>2516</v>
      </c>
      <c r="E179" s="619" t="s">
        <v>2517</v>
      </c>
      <c r="F179" s="622"/>
      <c r="G179" s="622"/>
      <c r="H179" s="635">
        <v>0</v>
      </c>
      <c r="I179" s="622">
        <v>6</v>
      </c>
      <c r="J179" s="622">
        <v>42371.94</v>
      </c>
      <c r="K179" s="635">
        <v>1</v>
      </c>
      <c r="L179" s="622">
        <v>6</v>
      </c>
      <c r="M179" s="623">
        <v>42371.94</v>
      </c>
    </row>
    <row r="180" spans="1:13" ht="14.4" customHeight="1" x14ac:dyDescent="0.3">
      <c r="A180" s="618" t="s">
        <v>579</v>
      </c>
      <c r="B180" s="619" t="s">
        <v>4320</v>
      </c>
      <c r="C180" s="619" t="s">
        <v>811</v>
      </c>
      <c r="D180" s="619" t="s">
        <v>812</v>
      </c>
      <c r="E180" s="619" t="s">
        <v>813</v>
      </c>
      <c r="F180" s="622">
        <v>2</v>
      </c>
      <c r="G180" s="622">
        <v>15860.895802946121</v>
      </c>
      <c r="H180" s="635">
        <v>1</v>
      </c>
      <c r="I180" s="622"/>
      <c r="J180" s="622"/>
      <c r="K180" s="635">
        <v>0</v>
      </c>
      <c r="L180" s="622">
        <v>2</v>
      </c>
      <c r="M180" s="623">
        <v>15860.895802946121</v>
      </c>
    </row>
    <row r="181" spans="1:13" ht="14.4" customHeight="1" x14ac:dyDescent="0.3">
      <c r="A181" s="618" t="s">
        <v>579</v>
      </c>
      <c r="B181" s="619" t="s">
        <v>4321</v>
      </c>
      <c r="C181" s="619" t="s">
        <v>2592</v>
      </c>
      <c r="D181" s="619" t="s">
        <v>2593</v>
      </c>
      <c r="E181" s="619" t="s">
        <v>2594</v>
      </c>
      <c r="F181" s="622"/>
      <c r="G181" s="622"/>
      <c r="H181" s="635">
        <v>0</v>
      </c>
      <c r="I181" s="622">
        <v>1</v>
      </c>
      <c r="J181" s="622">
        <v>181.77</v>
      </c>
      <c r="K181" s="635">
        <v>1</v>
      </c>
      <c r="L181" s="622">
        <v>1</v>
      </c>
      <c r="M181" s="623">
        <v>181.77</v>
      </c>
    </row>
    <row r="182" spans="1:13" ht="14.4" customHeight="1" x14ac:dyDescent="0.3">
      <c r="A182" s="618" t="s">
        <v>579</v>
      </c>
      <c r="B182" s="619" t="s">
        <v>4321</v>
      </c>
      <c r="C182" s="619" t="s">
        <v>697</v>
      </c>
      <c r="D182" s="619" t="s">
        <v>4322</v>
      </c>
      <c r="E182" s="619" t="s">
        <v>4323</v>
      </c>
      <c r="F182" s="622">
        <v>1</v>
      </c>
      <c r="G182" s="622">
        <v>134.30998528967899</v>
      </c>
      <c r="H182" s="635">
        <v>1</v>
      </c>
      <c r="I182" s="622"/>
      <c r="J182" s="622"/>
      <c r="K182" s="635">
        <v>0</v>
      </c>
      <c r="L182" s="622">
        <v>1</v>
      </c>
      <c r="M182" s="623">
        <v>134.30998528967899</v>
      </c>
    </row>
    <row r="183" spans="1:13" ht="14.4" customHeight="1" x14ac:dyDescent="0.3">
      <c r="A183" s="618" t="s">
        <v>579</v>
      </c>
      <c r="B183" s="619" t="s">
        <v>4324</v>
      </c>
      <c r="C183" s="619" t="s">
        <v>2391</v>
      </c>
      <c r="D183" s="619" t="s">
        <v>979</v>
      </c>
      <c r="E183" s="619" t="s">
        <v>4325</v>
      </c>
      <c r="F183" s="622"/>
      <c r="G183" s="622"/>
      <c r="H183" s="635">
        <v>0</v>
      </c>
      <c r="I183" s="622">
        <v>16</v>
      </c>
      <c r="J183" s="622">
        <v>1155.5911253120771</v>
      </c>
      <c r="K183" s="635">
        <v>1</v>
      </c>
      <c r="L183" s="622">
        <v>16</v>
      </c>
      <c r="M183" s="623">
        <v>1155.5911253120771</v>
      </c>
    </row>
    <row r="184" spans="1:13" ht="14.4" customHeight="1" x14ac:dyDescent="0.3">
      <c r="A184" s="618" t="s">
        <v>579</v>
      </c>
      <c r="B184" s="619" t="s">
        <v>4324</v>
      </c>
      <c r="C184" s="619" t="s">
        <v>2193</v>
      </c>
      <c r="D184" s="619" t="s">
        <v>979</v>
      </c>
      <c r="E184" s="619" t="s">
        <v>4326</v>
      </c>
      <c r="F184" s="622"/>
      <c r="G184" s="622"/>
      <c r="H184" s="635">
        <v>0</v>
      </c>
      <c r="I184" s="622">
        <v>11</v>
      </c>
      <c r="J184" s="622">
        <v>1453.2118276930082</v>
      </c>
      <c r="K184" s="635">
        <v>1</v>
      </c>
      <c r="L184" s="622">
        <v>11</v>
      </c>
      <c r="M184" s="623">
        <v>1453.2118276930082</v>
      </c>
    </row>
    <row r="185" spans="1:13" ht="14.4" customHeight="1" x14ac:dyDescent="0.3">
      <c r="A185" s="618" t="s">
        <v>579</v>
      </c>
      <c r="B185" s="619" t="s">
        <v>4324</v>
      </c>
      <c r="C185" s="619" t="s">
        <v>616</v>
      </c>
      <c r="D185" s="619" t="s">
        <v>617</v>
      </c>
      <c r="E185" s="619" t="s">
        <v>4327</v>
      </c>
      <c r="F185" s="622">
        <v>3</v>
      </c>
      <c r="G185" s="622">
        <v>361.71065490663602</v>
      </c>
      <c r="H185" s="635">
        <v>1</v>
      </c>
      <c r="I185" s="622"/>
      <c r="J185" s="622"/>
      <c r="K185" s="635">
        <v>0</v>
      </c>
      <c r="L185" s="622">
        <v>3</v>
      </c>
      <c r="M185" s="623">
        <v>361.71065490663602</v>
      </c>
    </row>
    <row r="186" spans="1:13" ht="14.4" customHeight="1" x14ac:dyDescent="0.3">
      <c r="A186" s="618" t="s">
        <v>579</v>
      </c>
      <c r="B186" s="619" t="s">
        <v>4328</v>
      </c>
      <c r="C186" s="619" t="s">
        <v>2348</v>
      </c>
      <c r="D186" s="619" t="s">
        <v>2349</v>
      </c>
      <c r="E186" s="619" t="s">
        <v>2350</v>
      </c>
      <c r="F186" s="622"/>
      <c r="G186" s="622"/>
      <c r="H186" s="635">
        <v>0</v>
      </c>
      <c r="I186" s="622">
        <v>10</v>
      </c>
      <c r="J186" s="622">
        <v>717.11923112051477</v>
      </c>
      <c r="K186" s="635">
        <v>1</v>
      </c>
      <c r="L186" s="622">
        <v>10</v>
      </c>
      <c r="M186" s="623">
        <v>717.11923112051477</v>
      </c>
    </row>
    <row r="187" spans="1:13" ht="14.4" customHeight="1" x14ac:dyDescent="0.3">
      <c r="A187" s="618" t="s">
        <v>579</v>
      </c>
      <c r="B187" s="619" t="s">
        <v>4328</v>
      </c>
      <c r="C187" s="619" t="s">
        <v>596</v>
      </c>
      <c r="D187" s="619" t="s">
        <v>4329</v>
      </c>
      <c r="E187" s="619" t="s">
        <v>4330</v>
      </c>
      <c r="F187" s="622">
        <v>17</v>
      </c>
      <c r="G187" s="622">
        <v>1050.7960173127003</v>
      </c>
      <c r="H187" s="635">
        <v>1</v>
      </c>
      <c r="I187" s="622"/>
      <c r="J187" s="622"/>
      <c r="K187" s="635">
        <v>0</v>
      </c>
      <c r="L187" s="622">
        <v>17</v>
      </c>
      <c r="M187" s="623">
        <v>1050.7960173127003</v>
      </c>
    </row>
    <row r="188" spans="1:13" ht="14.4" customHeight="1" x14ac:dyDescent="0.3">
      <c r="A188" s="618" t="s">
        <v>579</v>
      </c>
      <c r="B188" s="619" t="s">
        <v>4331</v>
      </c>
      <c r="C188" s="619" t="s">
        <v>2510</v>
      </c>
      <c r="D188" s="619" t="s">
        <v>4332</v>
      </c>
      <c r="E188" s="619" t="s">
        <v>3868</v>
      </c>
      <c r="F188" s="622"/>
      <c r="G188" s="622"/>
      <c r="H188" s="635">
        <v>0</v>
      </c>
      <c r="I188" s="622">
        <v>19</v>
      </c>
      <c r="J188" s="622">
        <v>113387.25688979455</v>
      </c>
      <c r="K188" s="635">
        <v>1</v>
      </c>
      <c r="L188" s="622">
        <v>19</v>
      </c>
      <c r="M188" s="623">
        <v>113387.25688979455</v>
      </c>
    </row>
    <row r="189" spans="1:13" ht="14.4" customHeight="1" x14ac:dyDescent="0.3">
      <c r="A189" s="618" t="s">
        <v>579</v>
      </c>
      <c r="B189" s="619" t="s">
        <v>4333</v>
      </c>
      <c r="C189" s="619" t="s">
        <v>2057</v>
      </c>
      <c r="D189" s="619" t="s">
        <v>4334</v>
      </c>
      <c r="E189" s="619" t="s">
        <v>4335</v>
      </c>
      <c r="F189" s="622"/>
      <c r="G189" s="622"/>
      <c r="H189" s="635">
        <v>0</v>
      </c>
      <c r="I189" s="622">
        <v>4</v>
      </c>
      <c r="J189" s="622">
        <v>9439.0646745496597</v>
      </c>
      <c r="K189" s="635">
        <v>1</v>
      </c>
      <c r="L189" s="622">
        <v>4</v>
      </c>
      <c r="M189" s="623">
        <v>9439.0646745496597</v>
      </c>
    </row>
    <row r="190" spans="1:13" ht="14.4" customHeight="1" x14ac:dyDescent="0.3">
      <c r="A190" s="618" t="s">
        <v>579</v>
      </c>
      <c r="B190" s="619" t="s">
        <v>4333</v>
      </c>
      <c r="C190" s="619" t="s">
        <v>1855</v>
      </c>
      <c r="D190" s="619" t="s">
        <v>4336</v>
      </c>
      <c r="E190" s="619" t="s">
        <v>4337</v>
      </c>
      <c r="F190" s="622"/>
      <c r="G190" s="622"/>
      <c r="H190" s="635">
        <v>0</v>
      </c>
      <c r="I190" s="622">
        <v>8</v>
      </c>
      <c r="J190" s="622">
        <v>15765.68</v>
      </c>
      <c r="K190" s="635">
        <v>1</v>
      </c>
      <c r="L190" s="622">
        <v>8</v>
      </c>
      <c r="M190" s="623">
        <v>15765.68</v>
      </c>
    </row>
    <row r="191" spans="1:13" ht="14.4" customHeight="1" x14ac:dyDescent="0.3">
      <c r="A191" s="618" t="s">
        <v>579</v>
      </c>
      <c r="B191" s="619" t="s">
        <v>4333</v>
      </c>
      <c r="C191" s="619" t="s">
        <v>1511</v>
      </c>
      <c r="D191" s="619" t="s">
        <v>4338</v>
      </c>
      <c r="E191" s="619" t="s">
        <v>4339</v>
      </c>
      <c r="F191" s="622"/>
      <c r="G191" s="622"/>
      <c r="H191" s="635">
        <v>0</v>
      </c>
      <c r="I191" s="622">
        <v>8</v>
      </c>
      <c r="J191" s="622">
        <v>5634.9400000000005</v>
      </c>
      <c r="K191" s="635">
        <v>1</v>
      </c>
      <c r="L191" s="622">
        <v>8</v>
      </c>
      <c r="M191" s="623">
        <v>5634.9400000000005</v>
      </c>
    </row>
    <row r="192" spans="1:13" ht="14.4" customHeight="1" x14ac:dyDescent="0.3">
      <c r="A192" s="618" t="s">
        <v>579</v>
      </c>
      <c r="B192" s="619" t="s">
        <v>4333</v>
      </c>
      <c r="C192" s="619" t="s">
        <v>1724</v>
      </c>
      <c r="D192" s="619" t="s">
        <v>4340</v>
      </c>
      <c r="E192" s="619" t="s">
        <v>4341</v>
      </c>
      <c r="F192" s="622"/>
      <c r="G192" s="622"/>
      <c r="H192" s="635">
        <v>0</v>
      </c>
      <c r="I192" s="622">
        <v>4</v>
      </c>
      <c r="J192" s="622">
        <v>5400.26</v>
      </c>
      <c r="K192" s="635">
        <v>1</v>
      </c>
      <c r="L192" s="622">
        <v>4</v>
      </c>
      <c r="M192" s="623">
        <v>5400.26</v>
      </c>
    </row>
    <row r="193" spans="1:13" ht="14.4" customHeight="1" x14ac:dyDescent="0.3">
      <c r="A193" s="618" t="s">
        <v>579</v>
      </c>
      <c r="B193" s="619" t="s">
        <v>4342</v>
      </c>
      <c r="C193" s="619" t="s">
        <v>2483</v>
      </c>
      <c r="D193" s="619" t="s">
        <v>2465</v>
      </c>
      <c r="E193" s="619" t="s">
        <v>4343</v>
      </c>
      <c r="F193" s="622"/>
      <c r="G193" s="622"/>
      <c r="H193" s="635">
        <v>0</v>
      </c>
      <c r="I193" s="622">
        <v>4</v>
      </c>
      <c r="J193" s="622">
        <v>118.64</v>
      </c>
      <c r="K193" s="635">
        <v>1</v>
      </c>
      <c r="L193" s="622">
        <v>4</v>
      </c>
      <c r="M193" s="623">
        <v>118.64</v>
      </c>
    </row>
    <row r="194" spans="1:13" ht="14.4" customHeight="1" x14ac:dyDescent="0.3">
      <c r="A194" s="618" t="s">
        <v>579</v>
      </c>
      <c r="B194" s="619" t="s">
        <v>4342</v>
      </c>
      <c r="C194" s="619" t="s">
        <v>2232</v>
      </c>
      <c r="D194" s="619" t="s">
        <v>2233</v>
      </c>
      <c r="E194" s="619" t="s">
        <v>2234</v>
      </c>
      <c r="F194" s="622"/>
      <c r="G194" s="622"/>
      <c r="H194" s="635">
        <v>0</v>
      </c>
      <c r="I194" s="622">
        <v>23</v>
      </c>
      <c r="J194" s="622">
        <v>927.83995843528714</v>
      </c>
      <c r="K194" s="635">
        <v>1</v>
      </c>
      <c r="L194" s="622">
        <v>23</v>
      </c>
      <c r="M194" s="623">
        <v>927.83995843528714</v>
      </c>
    </row>
    <row r="195" spans="1:13" ht="14.4" customHeight="1" x14ac:dyDescent="0.3">
      <c r="A195" s="618" t="s">
        <v>579</v>
      </c>
      <c r="B195" s="619" t="s">
        <v>4342</v>
      </c>
      <c r="C195" s="619" t="s">
        <v>2236</v>
      </c>
      <c r="D195" s="619" t="s">
        <v>2237</v>
      </c>
      <c r="E195" s="619" t="s">
        <v>2238</v>
      </c>
      <c r="F195" s="622"/>
      <c r="G195" s="622"/>
      <c r="H195" s="635">
        <v>0</v>
      </c>
      <c r="I195" s="622">
        <v>8</v>
      </c>
      <c r="J195" s="622">
        <v>490.61870864142264</v>
      </c>
      <c r="K195" s="635">
        <v>1</v>
      </c>
      <c r="L195" s="622">
        <v>8</v>
      </c>
      <c r="M195" s="623">
        <v>490.61870864142264</v>
      </c>
    </row>
    <row r="196" spans="1:13" ht="14.4" customHeight="1" x14ac:dyDescent="0.3">
      <c r="A196" s="618" t="s">
        <v>579</v>
      </c>
      <c r="B196" s="619" t="s">
        <v>4342</v>
      </c>
      <c r="C196" s="619" t="s">
        <v>2240</v>
      </c>
      <c r="D196" s="619" t="s">
        <v>2241</v>
      </c>
      <c r="E196" s="619" t="s">
        <v>2242</v>
      </c>
      <c r="F196" s="622"/>
      <c r="G196" s="622"/>
      <c r="H196" s="635">
        <v>0</v>
      </c>
      <c r="I196" s="622">
        <v>5</v>
      </c>
      <c r="J196" s="622">
        <v>294.40000000000003</v>
      </c>
      <c r="K196" s="635">
        <v>1</v>
      </c>
      <c r="L196" s="622">
        <v>5</v>
      </c>
      <c r="M196" s="623">
        <v>294.40000000000003</v>
      </c>
    </row>
    <row r="197" spans="1:13" ht="14.4" customHeight="1" x14ac:dyDescent="0.3">
      <c r="A197" s="618" t="s">
        <v>579</v>
      </c>
      <c r="B197" s="619" t="s">
        <v>4342</v>
      </c>
      <c r="C197" s="619" t="s">
        <v>2544</v>
      </c>
      <c r="D197" s="619" t="s">
        <v>2545</v>
      </c>
      <c r="E197" s="619" t="s">
        <v>1181</v>
      </c>
      <c r="F197" s="622"/>
      <c r="G197" s="622"/>
      <c r="H197" s="635">
        <v>0</v>
      </c>
      <c r="I197" s="622">
        <v>4</v>
      </c>
      <c r="J197" s="622">
        <v>534.13977448764012</v>
      </c>
      <c r="K197" s="635">
        <v>1</v>
      </c>
      <c r="L197" s="622">
        <v>4</v>
      </c>
      <c r="M197" s="623">
        <v>534.13977448764012</v>
      </c>
    </row>
    <row r="198" spans="1:13" ht="14.4" customHeight="1" x14ac:dyDescent="0.3">
      <c r="A198" s="618" t="s">
        <v>579</v>
      </c>
      <c r="B198" s="619" t="s">
        <v>4342</v>
      </c>
      <c r="C198" s="619" t="s">
        <v>799</v>
      </c>
      <c r="D198" s="619" t="s">
        <v>4344</v>
      </c>
      <c r="E198" s="619" t="s">
        <v>4345</v>
      </c>
      <c r="F198" s="622">
        <v>1</v>
      </c>
      <c r="G198" s="622">
        <v>132.22001163079199</v>
      </c>
      <c r="H198" s="635">
        <v>1</v>
      </c>
      <c r="I198" s="622"/>
      <c r="J198" s="622"/>
      <c r="K198" s="635">
        <v>0</v>
      </c>
      <c r="L198" s="622">
        <v>1</v>
      </c>
      <c r="M198" s="623">
        <v>132.22001163079199</v>
      </c>
    </row>
    <row r="199" spans="1:13" ht="14.4" customHeight="1" x14ac:dyDescent="0.3">
      <c r="A199" s="618" t="s">
        <v>579</v>
      </c>
      <c r="B199" s="619" t="s">
        <v>4342</v>
      </c>
      <c r="C199" s="619" t="s">
        <v>2277</v>
      </c>
      <c r="D199" s="619" t="s">
        <v>2278</v>
      </c>
      <c r="E199" s="619" t="s">
        <v>4346</v>
      </c>
      <c r="F199" s="622"/>
      <c r="G199" s="622"/>
      <c r="H199" s="635">
        <v>0</v>
      </c>
      <c r="I199" s="622">
        <v>10</v>
      </c>
      <c r="J199" s="622">
        <v>344.06042022952158</v>
      </c>
      <c r="K199" s="635">
        <v>1</v>
      </c>
      <c r="L199" s="622">
        <v>10</v>
      </c>
      <c r="M199" s="623">
        <v>344.06042022952158</v>
      </c>
    </row>
    <row r="200" spans="1:13" ht="14.4" customHeight="1" x14ac:dyDescent="0.3">
      <c r="A200" s="618" t="s">
        <v>579</v>
      </c>
      <c r="B200" s="619" t="s">
        <v>4342</v>
      </c>
      <c r="C200" s="619" t="s">
        <v>2281</v>
      </c>
      <c r="D200" s="619" t="s">
        <v>2278</v>
      </c>
      <c r="E200" s="619" t="s">
        <v>4347</v>
      </c>
      <c r="F200" s="622"/>
      <c r="G200" s="622"/>
      <c r="H200" s="635">
        <v>0</v>
      </c>
      <c r="I200" s="622">
        <v>25</v>
      </c>
      <c r="J200" s="622">
        <v>2483.8860622984221</v>
      </c>
      <c r="K200" s="635">
        <v>1</v>
      </c>
      <c r="L200" s="622">
        <v>25</v>
      </c>
      <c r="M200" s="623">
        <v>2483.8860622984221</v>
      </c>
    </row>
    <row r="201" spans="1:13" ht="14.4" customHeight="1" x14ac:dyDescent="0.3">
      <c r="A201" s="618" t="s">
        <v>579</v>
      </c>
      <c r="B201" s="619" t="s">
        <v>4342</v>
      </c>
      <c r="C201" s="619" t="s">
        <v>2284</v>
      </c>
      <c r="D201" s="619" t="s">
        <v>2278</v>
      </c>
      <c r="E201" s="619" t="s">
        <v>4348</v>
      </c>
      <c r="F201" s="622"/>
      <c r="G201" s="622"/>
      <c r="H201" s="635">
        <v>0</v>
      </c>
      <c r="I201" s="622">
        <v>1</v>
      </c>
      <c r="J201" s="622">
        <v>156.91999999999999</v>
      </c>
      <c r="K201" s="635">
        <v>1</v>
      </c>
      <c r="L201" s="622">
        <v>1</v>
      </c>
      <c r="M201" s="623">
        <v>156.91999999999999</v>
      </c>
    </row>
    <row r="202" spans="1:13" ht="14.4" customHeight="1" x14ac:dyDescent="0.3">
      <c r="A202" s="618" t="s">
        <v>579</v>
      </c>
      <c r="B202" s="619" t="s">
        <v>4342</v>
      </c>
      <c r="C202" s="619" t="s">
        <v>2464</v>
      </c>
      <c r="D202" s="619" t="s">
        <v>2465</v>
      </c>
      <c r="E202" s="619" t="s">
        <v>2466</v>
      </c>
      <c r="F202" s="622"/>
      <c r="G202" s="622"/>
      <c r="H202" s="635">
        <v>0</v>
      </c>
      <c r="I202" s="622">
        <v>3</v>
      </c>
      <c r="J202" s="622">
        <v>765.02649534939792</v>
      </c>
      <c r="K202" s="635">
        <v>1</v>
      </c>
      <c r="L202" s="622">
        <v>3</v>
      </c>
      <c r="M202" s="623">
        <v>765.02649534939792</v>
      </c>
    </row>
    <row r="203" spans="1:13" ht="14.4" customHeight="1" x14ac:dyDescent="0.3">
      <c r="A203" s="618" t="s">
        <v>579</v>
      </c>
      <c r="B203" s="619" t="s">
        <v>4349</v>
      </c>
      <c r="C203" s="619" t="s">
        <v>2422</v>
      </c>
      <c r="D203" s="619" t="s">
        <v>4350</v>
      </c>
      <c r="E203" s="619" t="s">
        <v>4351</v>
      </c>
      <c r="F203" s="622"/>
      <c r="G203" s="622"/>
      <c r="H203" s="635">
        <v>0</v>
      </c>
      <c r="I203" s="622">
        <v>2</v>
      </c>
      <c r="J203" s="622">
        <v>205.78</v>
      </c>
      <c r="K203" s="635">
        <v>1</v>
      </c>
      <c r="L203" s="622">
        <v>2</v>
      </c>
      <c r="M203" s="623">
        <v>205.78</v>
      </c>
    </row>
    <row r="204" spans="1:13" ht="14.4" customHeight="1" x14ac:dyDescent="0.3">
      <c r="A204" s="618" t="s">
        <v>579</v>
      </c>
      <c r="B204" s="619" t="s">
        <v>4352</v>
      </c>
      <c r="C204" s="619" t="s">
        <v>2489</v>
      </c>
      <c r="D204" s="619" t="s">
        <v>4353</v>
      </c>
      <c r="E204" s="619" t="s">
        <v>4354</v>
      </c>
      <c r="F204" s="622"/>
      <c r="G204" s="622"/>
      <c r="H204" s="635">
        <v>0</v>
      </c>
      <c r="I204" s="622">
        <v>2</v>
      </c>
      <c r="J204" s="622">
        <v>167.4</v>
      </c>
      <c r="K204" s="635">
        <v>1</v>
      </c>
      <c r="L204" s="622">
        <v>2</v>
      </c>
      <c r="M204" s="623">
        <v>167.4</v>
      </c>
    </row>
    <row r="205" spans="1:13" ht="14.4" customHeight="1" x14ac:dyDescent="0.3">
      <c r="A205" s="618" t="s">
        <v>579</v>
      </c>
      <c r="B205" s="619" t="s">
        <v>4352</v>
      </c>
      <c r="C205" s="619" t="s">
        <v>2311</v>
      </c>
      <c r="D205" s="619" t="s">
        <v>2316</v>
      </c>
      <c r="E205" s="619" t="s">
        <v>4355</v>
      </c>
      <c r="F205" s="622"/>
      <c r="G205" s="622"/>
      <c r="H205" s="635">
        <v>0</v>
      </c>
      <c r="I205" s="622">
        <v>4</v>
      </c>
      <c r="J205" s="622">
        <v>1349.8979197507651</v>
      </c>
      <c r="K205" s="635">
        <v>1</v>
      </c>
      <c r="L205" s="622">
        <v>4</v>
      </c>
      <c r="M205" s="623">
        <v>1349.8979197507651</v>
      </c>
    </row>
    <row r="206" spans="1:13" ht="14.4" customHeight="1" x14ac:dyDescent="0.3">
      <c r="A206" s="618" t="s">
        <v>579</v>
      </c>
      <c r="B206" s="619" t="s">
        <v>4352</v>
      </c>
      <c r="C206" s="619" t="s">
        <v>2315</v>
      </c>
      <c r="D206" s="619" t="s">
        <v>2316</v>
      </c>
      <c r="E206" s="619" t="s">
        <v>2317</v>
      </c>
      <c r="F206" s="622"/>
      <c r="G206" s="622"/>
      <c r="H206" s="635">
        <v>0</v>
      </c>
      <c r="I206" s="622">
        <v>1</v>
      </c>
      <c r="J206" s="622">
        <v>706.99842153027805</v>
      </c>
      <c r="K206" s="635">
        <v>1</v>
      </c>
      <c r="L206" s="622">
        <v>1</v>
      </c>
      <c r="M206" s="623">
        <v>706.99842153027805</v>
      </c>
    </row>
    <row r="207" spans="1:13" ht="14.4" customHeight="1" x14ac:dyDescent="0.3">
      <c r="A207" s="618" t="s">
        <v>579</v>
      </c>
      <c r="B207" s="619" t="s">
        <v>4356</v>
      </c>
      <c r="C207" s="619" t="s">
        <v>2599</v>
      </c>
      <c r="D207" s="619" t="s">
        <v>2600</v>
      </c>
      <c r="E207" s="619" t="s">
        <v>2601</v>
      </c>
      <c r="F207" s="622"/>
      <c r="G207" s="622"/>
      <c r="H207" s="635">
        <v>0</v>
      </c>
      <c r="I207" s="622">
        <v>1</v>
      </c>
      <c r="J207" s="622">
        <v>1957.61</v>
      </c>
      <c r="K207" s="635">
        <v>1</v>
      </c>
      <c r="L207" s="622">
        <v>1</v>
      </c>
      <c r="M207" s="623">
        <v>1957.61</v>
      </c>
    </row>
    <row r="208" spans="1:13" ht="14.4" customHeight="1" x14ac:dyDescent="0.3">
      <c r="A208" s="618" t="s">
        <v>579</v>
      </c>
      <c r="B208" s="619" t="s">
        <v>4356</v>
      </c>
      <c r="C208" s="619" t="s">
        <v>689</v>
      </c>
      <c r="D208" s="619" t="s">
        <v>690</v>
      </c>
      <c r="E208" s="619" t="s">
        <v>3658</v>
      </c>
      <c r="F208" s="622">
        <v>2</v>
      </c>
      <c r="G208" s="622">
        <v>1588.5722731127048</v>
      </c>
      <c r="H208" s="635">
        <v>1</v>
      </c>
      <c r="I208" s="622"/>
      <c r="J208" s="622"/>
      <c r="K208" s="635">
        <v>0</v>
      </c>
      <c r="L208" s="622">
        <v>2</v>
      </c>
      <c r="M208" s="623">
        <v>1588.5722731127048</v>
      </c>
    </row>
    <row r="209" spans="1:13" ht="14.4" customHeight="1" x14ac:dyDescent="0.3">
      <c r="A209" s="618" t="s">
        <v>579</v>
      </c>
      <c r="B209" s="619" t="s">
        <v>4357</v>
      </c>
      <c r="C209" s="619" t="s">
        <v>2406</v>
      </c>
      <c r="D209" s="619" t="s">
        <v>2407</v>
      </c>
      <c r="E209" s="619" t="s">
        <v>4358</v>
      </c>
      <c r="F209" s="622"/>
      <c r="G209" s="622"/>
      <c r="H209" s="635">
        <v>0</v>
      </c>
      <c r="I209" s="622">
        <v>3</v>
      </c>
      <c r="J209" s="622">
        <v>748.88756923218602</v>
      </c>
      <c r="K209" s="635">
        <v>1</v>
      </c>
      <c r="L209" s="622">
        <v>3</v>
      </c>
      <c r="M209" s="623">
        <v>748.88756923218602</v>
      </c>
    </row>
    <row r="210" spans="1:13" ht="14.4" customHeight="1" x14ac:dyDescent="0.3">
      <c r="A210" s="618" t="s">
        <v>579</v>
      </c>
      <c r="B210" s="619" t="s">
        <v>4359</v>
      </c>
      <c r="C210" s="619" t="s">
        <v>2596</v>
      </c>
      <c r="D210" s="619" t="s">
        <v>2597</v>
      </c>
      <c r="E210" s="619" t="s">
        <v>2598</v>
      </c>
      <c r="F210" s="622"/>
      <c r="G210" s="622"/>
      <c r="H210" s="635">
        <v>0</v>
      </c>
      <c r="I210" s="622">
        <v>3</v>
      </c>
      <c r="J210" s="622">
        <v>1913.5500000000002</v>
      </c>
      <c r="K210" s="635">
        <v>1</v>
      </c>
      <c r="L210" s="622">
        <v>3</v>
      </c>
      <c r="M210" s="623">
        <v>1913.5500000000002</v>
      </c>
    </row>
    <row r="211" spans="1:13" ht="14.4" customHeight="1" x14ac:dyDescent="0.3">
      <c r="A211" s="618" t="s">
        <v>579</v>
      </c>
      <c r="B211" s="619" t="s">
        <v>4360</v>
      </c>
      <c r="C211" s="619" t="s">
        <v>4361</v>
      </c>
      <c r="D211" s="619" t="s">
        <v>4362</v>
      </c>
      <c r="E211" s="619" t="s">
        <v>4363</v>
      </c>
      <c r="F211" s="622">
        <v>1</v>
      </c>
      <c r="G211" s="622">
        <v>66.528309214143306</v>
      </c>
      <c r="H211" s="635">
        <v>1</v>
      </c>
      <c r="I211" s="622"/>
      <c r="J211" s="622"/>
      <c r="K211" s="635">
        <v>0</v>
      </c>
      <c r="L211" s="622">
        <v>1</v>
      </c>
      <c r="M211" s="623">
        <v>66.528309214143306</v>
      </c>
    </row>
    <row r="212" spans="1:13" ht="14.4" customHeight="1" x14ac:dyDescent="0.3">
      <c r="A212" s="618" t="s">
        <v>579</v>
      </c>
      <c r="B212" s="619" t="s">
        <v>4364</v>
      </c>
      <c r="C212" s="619" t="s">
        <v>2321</v>
      </c>
      <c r="D212" s="619" t="s">
        <v>4365</v>
      </c>
      <c r="E212" s="619" t="s">
        <v>4366</v>
      </c>
      <c r="F212" s="622"/>
      <c r="G212" s="622"/>
      <c r="H212" s="635">
        <v>0</v>
      </c>
      <c r="I212" s="622">
        <v>30</v>
      </c>
      <c r="J212" s="622">
        <v>1294.0188886192182</v>
      </c>
      <c r="K212" s="635">
        <v>1</v>
      </c>
      <c r="L212" s="622">
        <v>30</v>
      </c>
      <c r="M212" s="623">
        <v>1294.0188886192182</v>
      </c>
    </row>
    <row r="213" spans="1:13" ht="14.4" customHeight="1" x14ac:dyDescent="0.3">
      <c r="A213" s="618" t="s">
        <v>579</v>
      </c>
      <c r="B213" s="619" t="s">
        <v>4364</v>
      </c>
      <c r="C213" s="619" t="s">
        <v>2472</v>
      </c>
      <c r="D213" s="619" t="s">
        <v>4367</v>
      </c>
      <c r="E213" s="619" t="s">
        <v>4368</v>
      </c>
      <c r="F213" s="622"/>
      <c r="G213" s="622"/>
      <c r="H213" s="635">
        <v>0</v>
      </c>
      <c r="I213" s="622">
        <v>33</v>
      </c>
      <c r="J213" s="622">
        <v>1870.3328301682543</v>
      </c>
      <c r="K213" s="635">
        <v>1</v>
      </c>
      <c r="L213" s="622">
        <v>33</v>
      </c>
      <c r="M213" s="623">
        <v>1870.3328301682543</v>
      </c>
    </row>
    <row r="214" spans="1:13" ht="14.4" customHeight="1" x14ac:dyDescent="0.3">
      <c r="A214" s="618" t="s">
        <v>579</v>
      </c>
      <c r="B214" s="619" t="s">
        <v>4369</v>
      </c>
      <c r="C214" s="619" t="s">
        <v>2529</v>
      </c>
      <c r="D214" s="619" t="s">
        <v>2530</v>
      </c>
      <c r="E214" s="619" t="s">
        <v>4370</v>
      </c>
      <c r="F214" s="622"/>
      <c r="G214" s="622"/>
      <c r="H214" s="635">
        <v>0</v>
      </c>
      <c r="I214" s="622">
        <v>1</v>
      </c>
      <c r="J214" s="622">
        <v>82.72</v>
      </c>
      <c r="K214" s="635">
        <v>1</v>
      </c>
      <c r="L214" s="622">
        <v>1</v>
      </c>
      <c r="M214" s="623">
        <v>82.72</v>
      </c>
    </row>
    <row r="215" spans="1:13" ht="14.4" customHeight="1" x14ac:dyDescent="0.3">
      <c r="A215" s="618" t="s">
        <v>579</v>
      </c>
      <c r="B215" s="619" t="s">
        <v>4369</v>
      </c>
      <c r="C215" s="619" t="s">
        <v>3498</v>
      </c>
      <c r="D215" s="619" t="s">
        <v>3499</v>
      </c>
      <c r="E215" s="619" t="s">
        <v>3500</v>
      </c>
      <c r="F215" s="622"/>
      <c r="G215" s="622"/>
      <c r="H215" s="635">
        <v>0</v>
      </c>
      <c r="I215" s="622">
        <v>1</v>
      </c>
      <c r="J215" s="622">
        <v>144.53</v>
      </c>
      <c r="K215" s="635">
        <v>1</v>
      </c>
      <c r="L215" s="622">
        <v>1</v>
      </c>
      <c r="M215" s="623">
        <v>144.53</v>
      </c>
    </row>
    <row r="216" spans="1:13" ht="14.4" customHeight="1" x14ac:dyDescent="0.3">
      <c r="A216" s="618" t="s">
        <v>579</v>
      </c>
      <c r="B216" s="619" t="s">
        <v>4371</v>
      </c>
      <c r="C216" s="619" t="s">
        <v>666</v>
      </c>
      <c r="D216" s="619" t="s">
        <v>667</v>
      </c>
      <c r="E216" s="619" t="s">
        <v>668</v>
      </c>
      <c r="F216" s="622">
        <v>1</v>
      </c>
      <c r="G216" s="622">
        <v>162.04</v>
      </c>
      <c r="H216" s="635">
        <v>1</v>
      </c>
      <c r="I216" s="622"/>
      <c r="J216" s="622"/>
      <c r="K216" s="635">
        <v>0</v>
      </c>
      <c r="L216" s="622">
        <v>1</v>
      </c>
      <c r="M216" s="623">
        <v>162.04</v>
      </c>
    </row>
    <row r="217" spans="1:13" ht="14.4" customHeight="1" x14ac:dyDescent="0.3">
      <c r="A217" s="618" t="s">
        <v>579</v>
      </c>
      <c r="B217" s="619" t="s">
        <v>4371</v>
      </c>
      <c r="C217" s="619" t="s">
        <v>2398</v>
      </c>
      <c r="D217" s="619" t="s">
        <v>2399</v>
      </c>
      <c r="E217" s="619" t="s">
        <v>4372</v>
      </c>
      <c r="F217" s="622"/>
      <c r="G217" s="622"/>
      <c r="H217" s="635">
        <v>0</v>
      </c>
      <c r="I217" s="622">
        <v>21</v>
      </c>
      <c r="J217" s="622">
        <v>2613.087431847584</v>
      </c>
      <c r="K217" s="635">
        <v>1</v>
      </c>
      <c r="L217" s="622">
        <v>21</v>
      </c>
      <c r="M217" s="623">
        <v>2613.087431847584</v>
      </c>
    </row>
    <row r="218" spans="1:13" ht="14.4" customHeight="1" x14ac:dyDescent="0.3">
      <c r="A218" s="618" t="s">
        <v>579</v>
      </c>
      <c r="B218" s="619" t="s">
        <v>4371</v>
      </c>
      <c r="C218" s="619" t="s">
        <v>2475</v>
      </c>
      <c r="D218" s="619" t="s">
        <v>2476</v>
      </c>
      <c r="E218" s="619" t="s">
        <v>4373</v>
      </c>
      <c r="F218" s="622"/>
      <c r="G218" s="622"/>
      <c r="H218" s="635">
        <v>0</v>
      </c>
      <c r="I218" s="622">
        <v>2</v>
      </c>
      <c r="J218" s="622">
        <v>324.40001486702397</v>
      </c>
      <c r="K218" s="635">
        <v>1</v>
      </c>
      <c r="L218" s="622">
        <v>2</v>
      </c>
      <c r="M218" s="623">
        <v>324.40001486702397</v>
      </c>
    </row>
    <row r="219" spans="1:13" ht="14.4" customHeight="1" x14ac:dyDescent="0.3">
      <c r="A219" s="618" t="s">
        <v>579</v>
      </c>
      <c r="B219" s="619" t="s">
        <v>4371</v>
      </c>
      <c r="C219" s="619" t="s">
        <v>701</v>
      </c>
      <c r="D219" s="619" t="s">
        <v>4374</v>
      </c>
      <c r="E219" s="619" t="s">
        <v>2261</v>
      </c>
      <c r="F219" s="622">
        <v>1</v>
      </c>
      <c r="G219" s="622">
        <v>151.54</v>
      </c>
      <c r="H219" s="635">
        <v>1</v>
      </c>
      <c r="I219" s="622"/>
      <c r="J219" s="622"/>
      <c r="K219" s="635">
        <v>0</v>
      </c>
      <c r="L219" s="622">
        <v>1</v>
      </c>
      <c r="M219" s="623">
        <v>151.54</v>
      </c>
    </row>
    <row r="220" spans="1:13" ht="14.4" customHeight="1" x14ac:dyDescent="0.3">
      <c r="A220" s="618" t="s">
        <v>579</v>
      </c>
      <c r="B220" s="619" t="s">
        <v>4375</v>
      </c>
      <c r="C220" s="619" t="s">
        <v>2356</v>
      </c>
      <c r="D220" s="619" t="s">
        <v>2357</v>
      </c>
      <c r="E220" s="619" t="s">
        <v>2358</v>
      </c>
      <c r="F220" s="622"/>
      <c r="G220" s="622"/>
      <c r="H220" s="635">
        <v>0</v>
      </c>
      <c r="I220" s="622">
        <v>1</v>
      </c>
      <c r="J220" s="622">
        <v>257.05</v>
      </c>
      <c r="K220" s="635">
        <v>1</v>
      </c>
      <c r="L220" s="622">
        <v>1</v>
      </c>
      <c r="M220" s="623">
        <v>257.05</v>
      </c>
    </row>
    <row r="221" spans="1:13" ht="14.4" customHeight="1" x14ac:dyDescent="0.3">
      <c r="A221" s="618" t="s">
        <v>579</v>
      </c>
      <c r="B221" s="619" t="s">
        <v>4375</v>
      </c>
      <c r="C221" s="619" t="s">
        <v>2485</v>
      </c>
      <c r="D221" s="619" t="s">
        <v>4376</v>
      </c>
      <c r="E221" s="619" t="s">
        <v>2832</v>
      </c>
      <c r="F221" s="622"/>
      <c r="G221" s="622"/>
      <c r="H221" s="635">
        <v>0</v>
      </c>
      <c r="I221" s="622">
        <v>1</v>
      </c>
      <c r="J221" s="622">
        <v>151.25</v>
      </c>
      <c r="K221" s="635">
        <v>1</v>
      </c>
      <c r="L221" s="622">
        <v>1</v>
      </c>
      <c r="M221" s="623">
        <v>151.25</v>
      </c>
    </row>
    <row r="222" spans="1:13" ht="14.4" customHeight="1" x14ac:dyDescent="0.3">
      <c r="A222" s="618" t="s">
        <v>579</v>
      </c>
      <c r="B222" s="619" t="s">
        <v>4377</v>
      </c>
      <c r="C222" s="619" t="s">
        <v>2434</v>
      </c>
      <c r="D222" s="619" t="s">
        <v>2435</v>
      </c>
      <c r="E222" s="619" t="s">
        <v>641</v>
      </c>
      <c r="F222" s="622"/>
      <c r="G222" s="622"/>
      <c r="H222" s="635">
        <v>0</v>
      </c>
      <c r="I222" s="622">
        <v>6</v>
      </c>
      <c r="J222" s="622">
        <v>1046.120448595972</v>
      </c>
      <c r="K222" s="635">
        <v>1</v>
      </c>
      <c r="L222" s="622">
        <v>6</v>
      </c>
      <c r="M222" s="623">
        <v>1046.120448595972</v>
      </c>
    </row>
    <row r="223" spans="1:13" ht="14.4" customHeight="1" x14ac:dyDescent="0.3">
      <c r="A223" s="618" t="s">
        <v>579</v>
      </c>
      <c r="B223" s="619" t="s">
        <v>4377</v>
      </c>
      <c r="C223" s="619" t="s">
        <v>620</v>
      </c>
      <c r="D223" s="619" t="s">
        <v>621</v>
      </c>
      <c r="E223" s="619" t="s">
        <v>4378</v>
      </c>
      <c r="F223" s="622">
        <v>1</v>
      </c>
      <c r="G223" s="622">
        <v>150.22</v>
      </c>
      <c r="H223" s="635">
        <v>1</v>
      </c>
      <c r="I223" s="622"/>
      <c r="J223" s="622"/>
      <c r="K223" s="635">
        <v>0</v>
      </c>
      <c r="L223" s="622">
        <v>1</v>
      </c>
      <c r="M223" s="623">
        <v>150.22</v>
      </c>
    </row>
    <row r="224" spans="1:13" ht="14.4" customHeight="1" x14ac:dyDescent="0.3">
      <c r="A224" s="618" t="s">
        <v>579</v>
      </c>
      <c r="B224" s="619" t="s">
        <v>4379</v>
      </c>
      <c r="C224" s="619" t="s">
        <v>713</v>
      </c>
      <c r="D224" s="619" t="s">
        <v>714</v>
      </c>
      <c r="E224" s="619" t="s">
        <v>715</v>
      </c>
      <c r="F224" s="622">
        <v>3</v>
      </c>
      <c r="G224" s="622">
        <v>314.19</v>
      </c>
      <c r="H224" s="635">
        <v>1</v>
      </c>
      <c r="I224" s="622"/>
      <c r="J224" s="622"/>
      <c r="K224" s="635">
        <v>0</v>
      </c>
      <c r="L224" s="622">
        <v>3</v>
      </c>
      <c r="M224" s="623">
        <v>314.19</v>
      </c>
    </row>
    <row r="225" spans="1:13" ht="14.4" customHeight="1" x14ac:dyDescent="0.3">
      <c r="A225" s="618" t="s">
        <v>579</v>
      </c>
      <c r="B225" s="619" t="s">
        <v>4380</v>
      </c>
      <c r="C225" s="619" t="s">
        <v>2500</v>
      </c>
      <c r="D225" s="619" t="s">
        <v>2501</v>
      </c>
      <c r="E225" s="619" t="s">
        <v>2502</v>
      </c>
      <c r="F225" s="622"/>
      <c r="G225" s="622"/>
      <c r="H225" s="635">
        <v>0</v>
      </c>
      <c r="I225" s="622">
        <v>1</v>
      </c>
      <c r="J225" s="622">
        <v>111.58</v>
      </c>
      <c r="K225" s="635">
        <v>1</v>
      </c>
      <c r="L225" s="622">
        <v>1</v>
      </c>
      <c r="M225" s="623">
        <v>111.58</v>
      </c>
    </row>
    <row r="226" spans="1:13" ht="14.4" customHeight="1" x14ac:dyDescent="0.3">
      <c r="A226" s="618" t="s">
        <v>579</v>
      </c>
      <c r="B226" s="619" t="s">
        <v>4381</v>
      </c>
      <c r="C226" s="619" t="s">
        <v>4382</v>
      </c>
      <c r="D226" s="619" t="s">
        <v>4383</v>
      </c>
      <c r="E226" s="619" t="s">
        <v>4384</v>
      </c>
      <c r="F226" s="622"/>
      <c r="G226" s="622"/>
      <c r="H226" s="635">
        <v>0</v>
      </c>
      <c r="I226" s="622">
        <v>1</v>
      </c>
      <c r="J226" s="622">
        <v>128.929703991465</v>
      </c>
      <c r="K226" s="635">
        <v>1</v>
      </c>
      <c r="L226" s="622">
        <v>1</v>
      </c>
      <c r="M226" s="623">
        <v>128.929703991465</v>
      </c>
    </row>
    <row r="227" spans="1:13" ht="14.4" customHeight="1" x14ac:dyDescent="0.3">
      <c r="A227" s="618" t="s">
        <v>579</v>
      </c>
      <c r="B227" s="619" t="s">
        <v>4381</v>
      </c>
      <c r="C227" s="619" t="s">
        <v>2303</v>
      </c>
      <c r="D227" s="619" t="s">
        <v>2304</v>
      </c>
      <c r="E227" s="619" t="s">
        <v>2305</v>
      </c>
      <c r="F227" s="622"/>
      <c r="G227" s="622"/>
      <c r="H227" s="635">
        <v>0</v>
      </c>
      <c r="I227" s="622">
        <v>1</v>
      </c>
      <c r="J227" s="622">
        <v>122.27</v>
      </c>
      <c r="K227" s="635">
        <v>1</v>
      </c>
      <c r="L227" s="622">
        <v>1</v>
      </c>
      <c r="M227" s="623">
        <v>122.27</v>
      </c>
    </row>
    <row r="228" spans="1:13" ht="14.4" customHeight="1" x14ac:dyDescent="0.3">
      <c r="A228" s="618" t="s">
        <v>579</v>
      </c>
      <c r="B228" s="619" t="s">
        <v>4385</v>
      </c>
      <c r="C228" s="619" t="s">
        <v>2410</v>
      </c>
      <c r="D228" s="619" t="s">
        <v>2411</v>
      </c>
      <c r="E228" s="619" t="s">
        <v>4386</v>
      </c>
      <c r="F228" s="622"/>
      <c r="G228" s="622"/>
      <c r="H228" s="635">
        <v>0</v>
      </c>
      <c r="I228" s="622">
        <v>2</v>
      </c>
      <c r="J228" s="622">
        <v>105.62</v>
      </c>
      <c r="K228" s="635">
        <v>1</v>
      </c>
      <c r="L228" s="622">
        <v>2</v>
      </c>
      <c r="M228" s="623">
        <v>105.62</v>
      </c>
    </row>
    <row r="229" spans="1:13" ht="14.4" customHeight="1" x14ac:dyDescent="0.3">
      <c r="A229" s="618" t="s">
        <v>579</v>
      </c>
      <c r="B229" s="619" t="s">
        <v>4387</v>
      </c>
      <c r="C229" s="619" t="s">
        <v>2297</v>
      </c>
      <c r="D229" s="619" t="s">
        <v>2298</v>
      </c>
      <c r="E229" s="619" t="s">
        <v>1294</v>
      </c>
      <c r="F229" s="622"/>
      <c r="G229" s="622"/>
      <c r="H229" s="635">
        <v>0</v>
      </c>
      <c r="I229" s="622">
        <v>2</v>
      </c>
      <c r="J229" s="622">
        <v>116.46</v>
      </c>
      <c r="K229" s="635">
        <v>1</v>
      </c>
      <c r="L229" s="622">
        <v>2</v>
      </c>
      <c r="M229" s="623">
        <v>116.46</v>
      </c>
    </row>
    <row r="230" spans="1:13" ht="14.4" customHeight="1" x14ac:dyDescent="0.3">
      <c r="A230" s="618" t="s">
        <v>579</v>
      </c>
      <c r="B230" s="619" t="s">
        <v>4387</v>
      </c>
      <c r="C230" s="619" t="s">
        <v>2301</v>
      </c>
      <c r="D230" s="619" t="s">
        <v>2298</v>
      </c>
      <c r="E230" s="619" t="s">
        <v>641</v>
      </c>
      <c r="F230" s="622"/>
      <c r="G230" s="622"/>
      <c r="H230" s="635">
        <v>0</v>
      </c>
      <c r="I230" s="622">
        <v>5</v>
      </c>
      <c r="J230" s="622">
        <v>544.99986458921194</v>
      </c>
      <c r="K230" s="635">
        <v>1</v>
      </c>
      <c r="L230" s="622">
        <v>5</v>
      </c>
      <c r="M230" s="623">
        <v>544.99986458921194</v>
      </c>
    </row>
    <row r="231" spans="1:13" ht="14.4" customHeight="1" x14ac:dyDescent="0.3">
      <c r="A231" s="618" t="s">
        <v>579</v>
      </c>
      <c r="B231" s="619" t="s">
        <v>4388</v>
      </c>
      <c r="C231" s="619" t="s">
        <v>2345</v>
      </c>
      <c r="D231" s="619" t="s">
        <v>2346</v>
      </c>
      <c r="E231" s="619" t="s">
        <v>675</v>
      </c>
      <c r="F231" s="622"/>
      <c r="G231" s="622"/>
      <c r="H231" s="635">
        <v>0</v>
      </c>
      <c r="I231" s="622">
        <v>4</v>
      </c>
      <c r="J231" s="622">
        <v>411.75</v>
      </c>
      <c r="K231" s="635">
        <v>1</v>
      </c>
      <c r="L231" s="622">
        <v>4</v>
      </c>
      <c r="M231" s="623">
        <v>411.75</v>
      </c>
    </row>
    <row r="232" spans="1:13" ht="14.4" customHeight="1" x14ac:dyDescent="0.3">
      <c r="A232" s="618" t="s">
        <v>579</v>
      </c>
      <c r="B232" s="619" t="s">
        <v>4389</v>
      </c>
      <c r="C232" s="619" t="s">
        <v>729</v>
      </c>
      <c r="D232" s="619" t="s">
        <v>4390</v>
      </c>
      <c r="E232" s="619" t="s">
        <v>731</v>
      </c>
      <c r="F232" s="622">
        <v>14.342999999999998</v>
      </c>
      <c r="G232" s="622">
        <v>3876.0523200000007</v>
      </c>
      <c r="H232" s="635">
        <v>1</v>
      </c>
      <c r="I232" s="622"/>
      <c r="J232" s="622"/>
      <c r="K232" s="635">
        <v>0</v>
      </c>
      <c r="L232" s="622">
        <v>14.342999999999998</v>
      </c>
      <c r="M232" s="623">
        <v>3876.0523200000007</v>
      </c>
    </row>
    <row r="233" spans="1:13" ht="14.4" customHeight="1" x14ac:dyDescent="0.3">
      <c r="A233" s="618" t="s">
        <v>579</v>
      </c>
      <c r="B233" s="619" t="s">
        <v>4389</v>
      </c>
      <c r="C233" s="619" t="s">
        <v>2532</v>
      </c>
      <c r="D233" s="619" t="s">
        <v>2533</v>
      </c>
      <c r="E233" s="619" t="s">
        <v>755</v>
      </c>
      <c r="F233" s="622"/>
      <c r="G233" s="622"/>
      <c r="H233" s="635">
        <v>0</v>
      </c>
      <c r="I233" s="622">
        <v>21</v>
      </c>
      <c r="J233" s="622">
        <v>1623.0597034919242</v>
      </c>
      <c r="K233" s="635">
        <v>1</v>
      </c>
      <c r="L233" s="622">
        <v>21</v>
      </c>
      <c r="M233" s="623">
        <v>1623.0597034919242</v>
      </c>
    </row>
    <row r="234" spans="1:13" ht="14.4" customHeight="1" x14ac:dyDescent="0.3">
      <c r="A234" s="618" t="s">
        <v>579</v>
      </c>
      <c r="B234" s="619" t="s">
        <v>4389</v>
      </c>
      <c r="C234" s="619" t="s">
        <v>2534</v>
      </c>
      <c r="D234" s="619" t="s">
        <v>2533</v>
      </c>
      <c r="E234" s="619" t="s">
        <v>731</v>
      </c>
      <c r="F234" s="622"/>
      <c r="G234" s="622"/>
      <c r="H234" s="635">
        <v>0</v>
      </c>
      <c r="I234" s="622">
        <v>284.11145379999999</v>
      </c>
      <c r="J234" s="622">
        <v>49171.659986046092</v>
      </c>
      <c r="K234" s="635">
        <v>1</v>
      </c>
      <c r="L234" s="622">
        <v>284.11145379999999</v>
      </c>
      <c r="M234" s="623">
        <v>49171.659986046092</v>
      </c>
    </row>
    <row r="235" spans="1:13" ht="14.4" customHeight="1" x14ac:dyDescent="0.3">
      <c r="A235" s="618" t="s">
        <v>579</v>
      </c>
      <c r="B235" s="619" t="s">
        <v>4389</v>
      </c>
      <c r="C235" s="619" t="s">
        <v>2622</v>
      </c>
      <c r="D235" s="619" t="s">
        <v>2533</v>
      </c>
      <c r="E235" s="619" t="s">
        <v>2623</v>
      </c>
      <c r="F235" s="622"/>
      <c r="G235" s="622"/>
      <c r="H235" s="635">
        <v>0</v>
      </c>
      <c r="I235" s="622">
        <v>2.8361477000000002</v>
      </c>
      <c r="J235" s="622">
        <v>1889.2091354542392</v>
      </c>
      <c r="K235" s="635">
        <v>1</v>
      </c>
      <c r="L235" s="622">
        <v>2.8361477000000002</v>
      </c>
      <c r="M235" s="623">
        <v>1889.2091354542392</v>
      </c>
    </row>
    <row r="236" spans="1:13" ht="14.4" customHeight="1" x14ac:dyDescent="0.3">
      <c r="A236" s="618" t="s">
        <v>579</v>
      </c>
      <c r="B236" s="619" t="s">
        <v>4391</v>
      </c>
      <c r="C236" s="619" t="s">
        <v>2609</v>
      </c>
      <c r="D236" s="619" t="s">
        <v>2610</v>
      </c>
      <c r="E236" s="619" t="s">
        <v>4392</v>
      </c>
      <c r="F236" s="622"/>
      <c r="G236" s="622"/>
      <c r="H236" s="635">
        <v>0</v>
      </c>
      <c r="I236" s="622">
        <v>3</v>
      </c>
      <c r="J236" s="622">
        <v>736.68000000000006</v>
      </c>
      <c r="K236" s="635">
        <v>1</v>
      </c>
      <c r="L236" s="622">
        <v>3</v>
      </c>
      <c r="M236" s="623">
        <v>736.68000000000006</v>
      </c>
    </row>
    <row r="237" spans="1:13" ht="14.4" customHeight="1" x14ac:dyDescent="0.3">
      <c r="A237" s="618" t="s">
        <v>579</v>
      </c>
      <c r="B237" s="619" t="s">
        <v>4391</v>
      </c>
      <c r="C237" s="619" t="s">
        <v>2672</v>
      </c>
      <c r="D237" s="619" t="s">
        <v>2673</v>
      </c>
      <c r="E237" s="619" t="s">
        <v>2674</v>
      </c>
      <c r="F237" s="622"/>
      <c r="G237" s="622"/>
      <c r="H237" s="635">
        <v>0</v>
      </c>
      <c r="I237" s="622">
        <v>12</v>
      </c>
      <c r="J237" s="622">
        <v>2379.1193016236839</v>
      </c>
      <c r="K237" s="635">
        <v>1</v>
      </c>
      <c r="L237" s="622">
        <v>12</v>
      </c>
      <c r="M237" s="623">
        <v>2379.1193016236839</v>
      </c>
    </row>
    <row r="238" spans="1:13" ht="14.4" customHeight="1" x14ac:dyDescent="0.3">
      <c r="A238" s="618" t="s">
        <v>579</v>
      </c>
      <c r="B238" s="619" t="s">
        <v>4391</v>
      </c>
      <c r="C238" s="619" t="s">
        <v>2657</v>
      </c>
      <c r="D238" s="619" t="s">
        <v>4393</v>
      </c>
      <c r="E238" s="619" t="s">
        <v>2246</v>
      </c>
      <c r="F238" s="622"/>
      <c r="G238" s="622"/>
      <c r="H238" s="635">
        <v>0</v>
      </c>
      <c r="I238" s="622">
        <v>65</v>
      </c>
      <c r="J238" s="622">
        <v>3516.8578878802314</v>
      </c>
      <c r="K238" s="635">
        <v>1</v>
      </c>
      <c r="L238" s="622">
        <v>65</v>
      </c>
      <c r="M238" s="623">
        <v>3516.8578878802314</v>
      </c>
    </row>
    <row r="239" spans="1:13" ht="14.4" customHeight="1" x14ac:dyDescent="0.3">
      <c r="A239" s="618" t="s">
        <v>579</v>
      </c>
      <c r="B239" s="619" t="s">
        <v>4391</v>
      </c>
      <c r="C239" s="619" t="s">
        <v>2660</v>
      </c>
      <c r="D239" s="619" t="s">
        <v>4394</v>
      </c>
      <c r="E239" s="619" t="s">
        <v>2246</v>
      </c>
      <c r="F239" s="622"/>
      <c r="G239" s="622"/>
      <c r="H239" s="635">
        <v>0</v>
      </c>
      <c r="I239" s="622">
        <v>76</v>
      </c>
      <c r="J239" s="622">
        <v>4111.7077438821862</v>
      </c>
      <c r="K239" s="635">
        <v>1</v>
      </c>
      <c r="L239" s="622">
        <v>76</v>
      </c>
      <c r="M239" s="623">
        <v>4111.7077438821862</v>
      </c>
    </row>
    <row r="240" spans="1:13" ht="14.4" customHeight="1" x14ac:dyDescent="0.3">
      <c r="A240" s="618" t="s">
        <v>579</v>
      </c>
      <c r="B240" s="619" t="s">
        <v>4391</v>
      </c>
      <c r="C240" s="619" t="s">
        <v>2663</v>
      </c>
      <c r="D240" s="619" t="s">
        <v>4395</v>
      </c>
      <c r="E240" s="619" t="s">
        <v>2246</v>
      </c>
      <c r="F240" s="622"/>
      <c r="G240" s="622"/>
      <c r="H240" s="635">
        <v>0</v>
      </c>
      <c r="I240" s="622">
        <v>13</v>
      </c>
      <c r="J240" s="622">
        <v>707.04374960576376</v>
      </c>
      <c r="K240" s="635">
        <v>1</v>
      </c>
      <c r="L240" s="622">
        <v>13</v>
      </c>
      <c r="M240" s="623">
        <v>707.04374960576376</v>
      </c>
    </row>
    <row r="241" spans="1:13" ht="14.4" customHeight="1" x14ac:dyDescent="0.3">
      <c r="A241" s="618" t="s">
        <v>579</v>
      </c>
      <c r="B241" s="619" t="s">
        <v>4391</v>
      </c>
      <c r="C241" s="619" t="s">
        <v>2666</v>
      </c>
      <c r="D241" s="619" t="s">
        <v>4396</v>
      </c>
      <c r="E241" s="619" t="s">
        <v>2246</v>
      </c>
      <c r="F241" s="622"/>
      <c r="G241" s="622"/>
      <c r="H241" s="635">
        <v>0</v>
      </c>
      <c r="I241" s="622">
        <v>11</v>
      </c>
      <c r="J241" s="622">
        <v>597.64974960576387</v>
      </c>
      <c r="K241" s="635">
        <v>1</v>
      </c>
      <c r="L241" s="622">
        <v>11</v>
      </c>
      <c r="M241" s="623">
        <v>597.64974960576387</v>
      </c>
    </row>
    <row r="242" spans="1:13" ht="14.4" customHeight="1" x14ac:dyDescent="0.3">
      <c r="A242" s="618" t="s">
        <v>579</v>
      </c>
      <c r="B242" s="619" t="s">
        <v>4391</v>
      </c>
      <c r="C242" s="619" t="s">
        <v>2244</v>
      </c>
      <c r="D242" s="619" t="s">
        <v>4397</v>
      </c>
      <c r="E242" s="619" t="s">
        <v>2246</v>
      </c>
      <c r="F242" s="622"/>
      <c r="G242" s="622"/>
      <c r="H242" s="635">
        <v>0</v>
      </c>
      <c r="I242" s="622">
        <v>13</v>
      </c>
      <c r="J242" s="622">
        <v>706.09996690267974</v>
      </c>
      <c r="K242" s="635">
        <v>1</v>
      </c>
      <c r="L242" s="622">
        <v>13</v>
      </c>
      <c r="M242" s="623">
        <v>706.09996690267974</v>
      </c>
    </row>
    <row r="243" spans="1:13" ht="14.4" customHeight="1" x14ac:dyDescent="0.3">
      <c r="A243" s="618" t="s">
        <v>579</v>
      </c>
      <c r="B243" s="619" t="s">
        <v>4391</v>
      </c>
      <c r="C243" s="619" t="s">
        <v>2679</v>
      </c>
      <c r="D243" s="619" t="s">
        <v>4398</v>
      </c>
      <c r="E243" s="619" t="s">
        <v>2677</v>
      </c>
      <c r="F243" s="622"/>
      <c r="G243" s="622"/>
      <c r="H243" s="635">
        <v>0</v>
      </c>
      <c r="I243" s="622">
        <v>8</v>
      </c>
      <c r="J243" s="622">
        <v>1740</v>
      </c>
      <c r="K243" s="635">
        <v>1</v>
      </c>
      <c r="L243" s="622">
        <v>8</v>
      </c>
      <c r="M243" s="623">
        <v>1740</v>
      </c>
    </row>
    <row r="244" spans="1:13" ht="14.4" customHeight="1" x14ac:dyDescent="0.3">
      <c r="A244" s="618" t="s">
        <v>579</v>
      </c>
      <c r="B244" s="619" t="s">
        <v>4391</v>
      </c>
      <c r="C244" s="619" t="s">
        <v>2675</v>
      </c>
      <c r="D244" s="619" t="s">
        <v>2676</v>
      </c>
      <c r="E244" s="619" t="s">
        <v>2677</v>
      </c>
      <c r="F244" s="622"/>
      <c r="G244" s="622"/>
      <c r="H244" s="635">
        <v>0</v>
      </c>
      <c r="I244" s="622">
        <v>304</v>
      </c>
      <c r="J244" s="622">
        <v>55744.476233628266</v>
      </c>
      <c r="K244" s="635">
        <v>1</v>
      </c>
      <c r="L244" s="622">
        <v>304</v>
      </c>
      <c r="M244" s="623">
        <v>55744.476233628266</v>
      </c>
    </row>
    <row r="245" spans="1:13" ht="14.4" customHeight="1" x14ac:dyDescent="0.3">
      <c r="A245" s="618" t="s">
        <v>579</v>
      </c>
      <c r="B245" s="619" t="s">
        <v>4391</v>
      </c>
      <c r="C245" s="619" t="s">
        <v>2669</v>
      </c>
      <c r="D245" s="619" t="s">
        <v>4399</v>
      </c>
      <c r="E245" s="619" t="s">
        <v>2246</v>
      </c>
      <c r="F245" s="622"/>
      <c r="G245" s="622"/>
      <c r="H245" s="635">
        <v>0</v>
      </c>
      <c r="I245" s="622">
        <v>65</v>
      </c>
      <c r="J245" s="622">
        <v>3516.8586728247237</v>
      </c>
      <c r="K245" s="635">
        <v>1</v>
      </c>
      <c r="L245" s="622">
        <v>65</v>
      </c>
      <c r="M245" s="623">
        <v>3516.8586728247237</v>
      </c>
    </row>
    <row r="246" spans="1:13" ht="14.4" customHeight="1" x14ac:dyDescent="0.3">
      <c r="A246" s="618" t="s">
        <v>583</v>
      </c>
      <c r="B246" s="619" t="s">
        <v>4149</v>
      </c>
      <c r="C246" s="619" t="s">
        <v>2324</v>
      </c>
      <c r="D246" s="619" t="s">
        <v>4150</v>
      </c>
      <c r="E246" s="619" t="s">
        <v>4151</v>
      </c>
      <c r="F246" s="622"/>
      <c r="G246" s="622"/>
      <c r="H246" s="635">
        <v>0</v>
      </c>
      <c r="I246" s="622">
        <v>8</v>
      </c>
      <c r="J246" s="622">
        <v>377.46999999999997</v>
      </c>
      <c r="K246" s="635">
        <v>1</v>
      </c>
      <c r="L246" s="622">
        <v>8</v>
      </c>
      <c r="M246" s="623">
        <v>377.46999999999997</v>
      </c>
    </row>
    <row r="247" spans="1:13" ht="14.4" customHeight="1" x14ac:dyDescent="0.3">
      <c r="A247" s="618" t="s">
        <v>583</v>
      </c>
      <c r="B247" s="619" t="s">
        <v>4149</v>
      </c>
      <c r="C247" s="619" t="s">
        <v>2335</v>
      </c>
      <c r="D247" s="619" t="s">
        <v>4152</v>
      </c>
      <c r="E247" s="619" t="s">
        <v>4153</v>
      </c>
      <c r="F247" s="622"/>
      <c r="G247" s="622"/>
      <c r="H247" s="635">
        <v>0</v>
      </c>
      <c r="I247" s="622">
        <v>3</v>
      </c>
      <c r="J247" s="622">
        <v>214.56</v>
      </c>
      <c r="K247" s="635">
        <v>1</v>
      </c>
      <c r="L247" s="622">
        <v>3</v>
      </c>
      <c r="M247" s="623">
        <v>214.56</v>
      </c>
    </row>
    <row r="248" spans="1:13" ht="14.4" customHeight="1" x14ac:dyDescent="0.3">
      <c r="A248" s="618" t="s">
        <v>583</v>
      </c>
      <c r="B248" s="619" t="s">
        <v>4149</v>
      </c>
      <c r="C248" s="619" t="s">
        <v>693</v>
      </c>
      <c r="D248" s="619" t="s">
        <v>4154</v>
      </c>
      <c r="E248" s="619" t="s">
        <v>4151</v>
      </c>
      <c r="F248" s="622">
        <v>6</v>
      </c>
      <c r="G248" s="622">
        <v>208.82012174682677</v>
      </c>
      <c r="H248" s="635">
        <v>1</v>
      </c>
      <c r="I248" s="622"/>
      <c r="J248" s="622"/>
      <c r="K248" s="635">
        <v>0</v>
      </c>
      <c r="L248" s="622">
        <v>6</v>
      </c>
      <c r="M248" s="623">
        <v>208.82012174682677</v>
      </c>
    </row>
    <row r="249" spans="1:13" ht="14.4" customHeight="1" x14ac:dyDescent="0.3">
      <c r="A249" s="618" t="s">
        <v>583</v>
      </c>
      <c r="B249" s="619" t="s">
        <v>4155</v>
      </c>
      <c r="C249" s="619" t="s">
        <v>2307</v>
      </c>
      <c r="D249" s="619" t="s">
        <v>2308</v>
      </c>
      <c r="E249" s="619" t="s">
        <v>2309</v>
      </c>
      <c r="F249" s="622"/>
      <c r="G249" s="622"/>
      <c r="H249" s="635">
        <v>0</v>
      </c>
      <c r="I249" s="622">
        <v>72</v>
      </c>
      <c r="J249" s="622">
        <v>12081.81216111128</v>
      </c>
      <c r="K249" s="635">
        <v>1</v>
      </c>
      <c r="L249" s="622">
        <v>72</v>
      </c>
      <c r="M249" s="623">
        <v>12081.81216111128</v>
      </c>
    </row>
    <row r="250" spans="1:13" ht="14.4" customHeight="1" x14ac:dyDescent="0.3">
      <c r="A250" s="618" t="s">
        <v>583</v>
      </c>
      <c r="B250" s="619" t="s">
        <v>4157</v>
      </c>
      <c r="C250" s="619" t="s">
        <v>1041</v>
      </c>
      <c r="D250" s="619" t="s">
        <v>1038</v>
      </c>
      <c r="E250" s="619" t="s">
        <v>1042</v>
      </c>
      <c r="F250" s="622"/>
      <c r="G250" s="622"/>
      <c r="H250" s="635">
        <v>0</v>
      </c>
      <c r="I250" s="622">
        <v>42</v>
      </c>
      <c r="J250" s="622">
        <v>13274.043395566392</v>
      </c>
      <c r="K250" s="635">
        <v>1</v>
      </c>
      <c r="L250" s="622">
        <v>42</v>
      </c>
      <c r="M250" s="623">
        <v>13274.043395566392</v>
      </c>
    </row>
    <row r="251" spans="1:13" ht="14.4" customHeight="1" x14ac:dyDescent="0.3">
      <c r="A251" s="618" t="s">
        <v>583</v>
      </c>
      <c r="B251" s="619" t="s">
        <v>4157</v>
      </c>
      <c r="C251" s="619" t="s">
        <v>628</v>
      </c>
      <c r="D251" s="619" t="s">
        <v>4158</v>
      </c>
      <c r="E251" s="619" t="s">
        <v>4159</v>
      </c>
      <c r="F251" s="622"/>
      <c r="G251" s="622"/>
      <c r="H251" s="635">
        <v>0</v>
      </c>
      <c r="I251" s="622">
        <v>240</v>
      </c>
      <c r="J251" s="622">
        <v>18645.699446240014</v>
      </c>
      <c r="K251" s="635">
        <v>1</v>
      </c>
      <c r="L251" s="622">
        <v>240</v>
      </c>
      <c r="M251" s="623">
        <v>18645.699446240014</v>
      </c>
    </row>
    <row r="252" spans="1:13" ht="14.4" customHeight="1" x14ac:dyDescent="0.3">
      <c r="A252" s="618" t="s">
        <v>583</v>
      </c>
      <c r="B252" s="619" t="s">
        <v>4160</v>
      </c>
      <c r="C252" s="619" t="s">
        <v>3522</v>
      </c>
      <c r="D252" s="619" t="s">
        <v>3523</v>
      </c>
      <c r="E252" s="619" t="s">
        <v>4400</v>
      </c>
      <c r="F252" s="622">
        <v>2</v>
      </c>
      <c r="G252" s="622">
        <v>312.08999999999997</v>
      </c>
      <c r="H252" s="635">
        <v>1</v>
      </c>
      <c r="I252" s="622"/>
      <c r="J252" s="622"/>
      <c r="K252" s="635">
        <v>0</v>
      </c>
      <c r="L252" s="622">
        <v>2</v>
      </c>
      <c r="M252" s="623">
        <v>312.08999999999997</v>
      </c>
    </row>
    <row r="253" spans="1:13" ht="14.4" customHeight="1" x14ac:dyDescent="0.3">
      <c r="A253" s="618" t="s">
        <v>583</v>
      </c>
      <c r="B253" s="619" t="s">
        <v>4160</v>
      </c>
      <c r="C253" s="619" t="s">
        <v>2418</v>
      </c>
      <c r="D253" s="619" t="s">
        <v>2419</v>
      </c>
      <c r="E253" s="619" t="s">
        <v>2420</v>
      </c>
      <c r="F253" s="622"/>
      <c r="G253" s="622"/>
      <c r="H253" s="635">
        <v>0</v>
      </c>
      <c r="I253" s="622">
        <v>370</v>
      </c>
      <c r="J253" s="622">
        <v>26280.575276583113</v>
      </c>
      <c r="K253" s="635">
        <v>1</v>
      </c>
      <c r="L253" s="622">
        <v>370</v>
      </c>
      <c r="M253" s="623">
        <v>26280.575276583113</v>
      </c>
    </row>
    <row r="254" spans="1:13" ht="14.4" customHeight="1" x14ac:dyDescent="0.3">
      <c r="A254" s="618" t="s">
        <v>583</v>
      </c>
      <c r="B254" s="619" t="s">
        <v>4161</v>
      </c>
      <c r="C254" s="619" t="s">
        <v>2218</v>
      </c>
      <c r="D254" s="619" t="s">
        <v>4162</v>
      </c>
      <c r="E254" s="619" t="s">
        <v>4163</v>
      </c>
      <c r="F254" s="622"/>
      <c r="G254" s="622"/>
      <c r="H254" s="635">
        <v>0</v>
      </c>
      <c r="I254" s="622">
        <v>3</v>
      </c>
      <c r="J254" s="622">
        <v>429.20998433023897</v>
      </c>
      <c r="K254" s="635">
        <v>1</v>
      </c>
      <c r="L254" s="622">
        <v>3</v>
      </c>
      <c r="M254" s="623">
        <v>429.20998433023897</v>
      </c>
    </row>
    <row r="255" spans="1:13" ht="14.4" customHeight="1" x14ac:dyDescent="0.3">
      <c r="A255" s="618" t="s">
        <v>583</v>
      </c>
      <c r="B255" s="619" t="s">
        <v>4169</v>
      </c>
      <c r="C255" s="619" t="s">
        <v>2468</v>
      </c>
      <c r="D255" s="619" t="s">
        <v>2469</v>
      </c>
      <c r="E255" s="619" t="s">
        <v>2470</v>
      </c>
      <c r="F255" s="622"/>
      <c r="G255" s="622"/>
      <c r="H255" s="635">
        <v>0</v>
      </c>
      <c r="I255" s="622">
        <v>136</v>
      </c>
      <c r="J255" s="622">
        <v>51766.657704414465</v>
      </c>
      <c r="K255" s="635">
        <v>1</v>
      </c>
      <c r="L255" s="622">
        <v>136</v>
      </c>
      <c r="M255" s="623">
        <v>51766.657704414465</v>
      </c>
    </row>
    <row r="256" spans="1:13" ht="14.4" customHeight="1" x14ac:dyDescent="0.3">
      <c r="A256" s="618" t="s">
        <v>583</v>
      </c>
      <c r="B256" s="619" t="s">
        <v>4172</v>
      </c>
      <c r="C256" s="619" t="s">
        <v>2536</v>
      </c>
      <c r="D256" s="619" t="s">
        <v>2537</v>
      </c>
      <c r="E256" s="619" t="s">
        <v>4173</v>
      </c>
      <c r="F256" s="622"/>
      <c r="G256" s="622"/>
      <c r="H256" s="635">
        <v>0</v>
      </c>
      <c r="I256" s="622">
        <v>29</v>
      </c>
      <c r="J256" s="622">
        <v>15286.579249806966</v>
      </c>
      <c r="K256" s="635">
        <v>1</v>
      </c>
      <c r="L256" s="622">
        <v>29</v>
      </c>
      <c r="M256" s="623">
        <v>15286.579249806966</v>
      </c>
    </row>
    <row r="257" spans="1:13" ht="14.4" customHeight="1" x14ac:dyDescent="0.3">
      <c r="A257" s="618" t="s">
        <v>583</v>
      </c>
      <c r="B257" s="619" t="s">
        <v>4174</v>
      </c>
      <c r="C257" s="619" t="s">
        <v>677</v>
      </c>
      <c r="D257" s="619" t="s">
        <v>678</v>
      </c>
      <c r="E257" s="619" t="s">
        <v>4175</v>
      </c>
      <c r="F257" s="622">
        <v>25</v>
      </c>
      <c r="G257" s="622">
        <v>2148.5475072435165</v>
      </c>
      <c r="H257" s="635">
        <v>1</v>
      </c>
      <c r="I257" s="622"/>
      <c r="J257" s="622"/>
      <c r="K257" s="635">
        <v>0</v>
      </c>
      <c r="L257" s="622">
        <v>25</v>
      </c>
      <c r="M257" s="623">
        <v>2148.5475072435165</v>
      </c>
    </row>
    <row r="258" spans="1:13" ht="14.4" customHeight="1" x14ac:dyDescent="0.3">
      <c r="A258" s="618" t="s">
        <v>583</v>
      </c>
      <c r="B258" s="619" t="s">
        <v>4174</v>
      </c>
      <c r="C258" s="619" t="s">
        <v>2414</v>
      </c>
      <c r="D258" s="619" t="s">
        <v>2415</v>
      </c>
      <c r="E258" s="619" t="s">
        <v>2416</v>
      </c>
      <c r="F258" s="622"/>
      <c r="G258" s="622"/>
      <c r="H258" s="635">
        <v>0</v>
      </c>
      <c r="I258" s="622">
        <v>44</v>
      </c>
      <c r="J258" s="622">
        <v>3385.0461693480347</v>
      </c>
      <c r="K258" s="635">
        <v>1</v>
      </c>
      <c r="L258" s="622">
        <v>44</v>
      </c>
      <c r="M258" s="623">
        <v>3385.0461693480347</v>
      </c>
    </row>
    <row r="259" spans="1:13" ht="14.4" customHeight="1" x14ac:dyDescent="0.3">
      <c r="A259" s="618" t="s">
        <v>583</v>
      </c>
      <c r="B259" s="619" t="s">
        <v>4174</v>
      </c>
      <c r="C259" s="619" t="s">
        <v>3515</v>
      </c>
      <c r="D259" s="619" t="s">
        <v>2415</v>
      </c>
      <c r="E259" s="619" t="s">
        <v>3516</v>
      </c>
      <c r="F259" s="622"/>
      <c r="G259" s="622"/>
      <c r="H259" s="635">
        <v>0</v>
      </c>
      <c r="I259" s="622">
        <v>8</v>
      </c>
      <c r="J259" s="622">
        <v>1042.27</v>
      </c>
      <c r="K259" s="635">
        <v>1</v>
      </c>
      <c r="L259" s="622">
        <v>8</v>
      </c>
      <c r="M259" s="623">
        <v>1042.27</v>
      </c>
    </row>
    <row r="260" spans="1:13" ht="14.4" customHeight="1" x14ac:dyDescent="0.3">
      <c r="A260" s="618" t="s">
        <v>583</v>
      </c>
      <c r="B260" s="619" t="s">
        <v>4176</v>
      </c>
      <c r="C260" s="619" t="s">
        <v>2522</v>
      </c>
      <c r="D260" s="619" t="s">
        <v>2523</v>
      </c>
      <c r="E260" s="619" t="s">
        <v>2187</v>
      </c>
      <c r="F260" s="622"/>
      <c r="G260" s="622"/>
      <c r="H260" s="635">
        <v>0</v>
      </c>
      <c r="I260" s="622">
        <v>5</v>
      </c>
      <c r="J260" s="622">
        <v>415.50073832826325</v>
      </c>
      <c r="K260" s="635">
        <v>1</v>
      </c>
      <c r="L260" s="622">
        <v>5</v>
      </c>
      <c r="M260" s="623">
        <v>415.50073832826325</v>
      </c>
    </row>
    <row r="261" spans="1:13" ht="14.4" customHeight="1" x14ac:dyDescent="0.3">
      <c r="A261" s="618" t="s">
        <v>583</v>
      </c>
      <c r="B261" s="619" t="s">
        <v>4177</v>
      </c>
      <c r="C261" s="619" t="s">
        <v>2447</v>
      </c>
      <c r="D261" s="619" t="s">
        <v>4178</v>
      </c>
      <c r="E261" s="619" t="s">
        <v>2449</v>
      </c>
      <c r="F261" s="622"/>
      <c r="G261" s="622"/>
      <c r="H261" s="635">
        <v>0</v>
      </c>
      <c r="I261" s="622">
        <v>2</v>
      </c>
      <c r="J261" s="622">
        <v>1311.54</v>
      </c>
      <c r="K261" s="635">
        <v>1</v>
      </c>
      <c r="L261" s="622">
        <v>2</v>
      </c>
      <c r="M261" s="623">
        <v>1311.54</v>
      </c>
    </row>
    <row r="262" spans="1:13" ht="14.4" customHeight="1" x14ac:dyDescent="0.3">
      <c r="A262" s="618" t="s">
        <v>583</v>
      </c>
      <c r="B262" s="619" t="s">
        <v>4177</v>
      </c>
      <c r="C262" s="619" t="s">
        <v>1094</v>
      </c>
      <c r="D262" s="619" t="s">
        <v>1095</v>
      </c>
      <c r="E262" s="619" t="s">
        <v>4401</v>
      </c>
      <c r="F262" s="622">
        <v>3</v>
      </c>
      <c r="G262" s="622">
        <v>1011.99</v>
      </c>
      <c r="H262" s="635">
        <v>1</v>
      </c>
      <c r="I262" s="622"/>
      <c r="J262" s="622"/>
      <c r="K262" s="635">
        <v>0</v>
      </c>
      <c r="L262" s="622">
        <v>3</v>
      </c>
      <c r="M262" s="623">
        <v>1011.99</v>
      </c>
    </row>
    <row r="263" spans="1:13" ht="14.4" customHeight="1" x14ac:dyDescent="0.3">
      <c r="A263" s="618" t="s">
        <v>583</v>
      </c>
      <c r="B263" s="619" t="s">
        <v>4402</v>
      </c>
      <c r="C263" s="619" t="s">
        <v>3607</v>
      </c>
      <c r="D263" s="619" t="s">
        <v>3608</v>
      </c>
      <c r="E263" s="619" t="s">
        <v>3609</v>
      </c>
      <c r="F263" s="622"/>
      <c r="G263" s="622"/>
      <c r="H263" s="635">
        <v>0</v>
      </c>
      <c r="I263" s="622">
        <v>1</v>
      </c>
      <c r="J263" s="622">
        <v>665.72</v>
      </c>
      <c r="K263" s="635">
        <v>1</v>
      </c>
      <c r="L263" s="622">
        <v>1</v>
      </c>
      <c r="M263" s="623">
        <v>665.72</v>
      </c>
    </row>
    <row r="264" spans="1:13" ht="14.4" customHeight="1" x14ac:dyDescent="0.3">
      <c r="A264" s="618" t="s">
        <v>583</v>
      </c>
      <c r="B264" s="619" t="s">
        <v>4403</v>
      </c>
      <c r="C264" s="619" t="s">
        <v>3566</v>
      </c>
      <c r="D264" s="619" t="s">
        <v>3567</v>
      </c>
      <c r="E264" s="619" t="s">
        <v>2449</v>
      </c>
      <c r="F264" s="622"/>
      <c r="G264" s="622"/>
      <c r="H264" s="635">
        <v>0</v>
      </c>
      <c r="I264" s="622">
        <v>1</v>
      </c>
      <c r="J264" s="622">
        <v>1512.35082791839</v>
      </c>
      <c r="K264" s="635">
        <v>1</v>
      </c>
      <c r="L264" s="622">
        <v>1</v>
      </c>
      <c r="M264" s="623">
        <v>1512.35082791839</v>
      </c>
    </row>
    <row r="265" spans="1:13" ht="14.4" customHeight="1" x14ac:dyDescent="0.3">
      <c r="A265" s="618" t="s">
        <v>583</v>
      </c>
      <c r="B265" s="619" t="s">
        <v>4180</v>
      </c>
      <c r="C265" s="619" t="s">
        <v>3620</v>
      </c>
      <c r="D265" s="619" t="s">
        <v>2271</v>
      </c>
      <c r="E265" s="619" t="s">
        <v>3621</v>
      </c>
      <c r="F265" s="622"/>
      <c r="G265" s="622"/>
      <c r="H265" s="635">
        <v>0</v>
      </c>
      <c r="I265" s="622">
        <v>1</v>
      </c>
      <c r="J265" s="622">
        <v>153.4</v>
      </c>
      <c r="K265" s="635">
        <v>1</v>
      </c>
      <c r="L265" s="622">
        <v>1</v>
      </c>
      <c r="M265" s="623">
        <v>153.4</v>
      </c>
    </row>
    <row r="266" spans="1:13" ht="14.4" customHeight="1" x14ac:dyDescent="0.3">
      <c r="A266" s="618" t="s">
        <v>583</v>
      </c>
      <c r="B266" s="619" t="s">
        <v>4180</v>
      </c>
      <c r="C266" s="619" t="s">
        <v>1022</v>
      </c>
      <c r="D266" s="619" t="s">
        <v>1023</v>
      </c>
      <c r="E266" s="619" t="s">
        <v>4404</v>
      </c>
      <c r="F266" s="622">
        <v>1</v>
      </c>
      <c r="G266" s="622">
        <v>103.96</v>
      </c>
      <c r="H266" s="635">
        <v>1</v>
      </c>
      <c r="I266" s="622"/>
      <c r="J266" s="622"/>
      <c r="K266" s="635">
        <v>0</v>
      </c>
      <c r="L266" s="622">
        <v>1</v>
      </c>
      <c r="M266" s="623">
        <v>103.96</v>
      </c>
    </row>
    <row r="267" spans="1:13" ht="14.4" customHeight="1" x14ac:dyDescent="0.3">
      <c r="A267" s="618" t="s">
        <v>583</v>
      </c>
      <c r="B267" s="619" t="s">
        <v>4180</v>
      </c>
      <c r="C267" s="619" t="s">
        <v>4405</v>
      </c>
      <c r="D267" s="619" t="s">
        <v>1023</v>
      </c>
      <c r="E267" s="619" t="s">
        <v>4404</v>
      </c>
      <c r="F267" s="622">
        <v>2</v>
      </c>
      <c r="G267" s="622">
        <v>207.94</v>
      </c>
      <c r="H267" s="635">
        <v>1</v>
      </c>
      <c r="I267" s="622"/>
      <c r="J267" s="622"/>
      <c r="K267" s="635">
        <v>0</v>
      </c>
      <c r="L267" s="622">
        <v>2</v>
      </c>
      <c r="M267" s="623">
        <v>207.94</v>
      </c>
    </row>
    <row r="268" spans="1:13" ht="14.4" customHeight="1" x14ac:dyDescent="0.3">
      <c r="A268" s="618" t="s">
        <v>583</v>
      </c>
      <c r="B268" s="619" t="s">
        <v>4180</v>
      </c>
      <c r="C268" s="619" t="s">
        <v>681</v>
      </c>
      <c r="D268" s="619" t="s">
        <v>4181</v>
      </c>
      <c r="E268" s="619" t="s">
        <v>4182</v>
      </c>
      <c r="F268" s="622">
        <v>4</v>
      </c>
      <c r="G268" s="622">
        <v>256.40021822642041</v>
      </c>
      <c r="H268" s="635">
        <v>1</v>
      </c>
      <c r="I268" s="622"/>
      <c r="J268" s="622"/>
      <c r="K268" s="635">
        <v>0</v>
      </c>
      <c r="L268" s="622">
        <v>4</v>
      </c>
      <c r="M268" s="623">
        <v>256.40021822642041</v>
      </c>
    </row>
    <row r="269" spans="1:13" ht="14.4" customHeight="1" x14ac:dyDescent="0.3">
      <c r="A269" s="618" t="s">
        <v>583</v>
      </c>
      <c r="B269" s="619" t="s">
        <v>4180</v>
      </c>
      <c r="C269" s="619" t="s">
        <v>2809</v>
      </c>
      <c r="D269" s="619" t="s">
        <v>4181</v>
      </c>
      <c r="E269" s="619" t="s">
        <v>2811</v>
      </c>
      <c r="F269" s="622">
        <v>3</v>
      </c>
      <c r="G269" s="622">
        <v>338.51908005792598</v>
      </c>
      <c r="H269" s="635">
        <v>1</v>
      </c>
      <c r="I269" s="622"/>
      <c r="J269" s="622"/>
      <c r="K269" s="635">
        <v>0</v>
      </c>
      <c r="L269" s="622">
        <v>3</v>
      </c>
      <c r="M269" s="623">
        <v>338.51908005792598</v>
      </c>
    </row>
    <row r="270" spans="1:13" ht="14.4" customHeight="1" x14ac:dyDescent="0.3">
      <c r="A270" s="618" t="s">
        <v>583</v>
      </c>
      <c r="B270" s="619" t="s">
        <v>4180</v>
      </c>
      <c r="C270" s="619" t="s">
        <v>2270</v>
      </c>
      <c r="D270" s="619" t="s">
        <v>2271</v>
      </c>
      <c r="E270" s="619" t="s">
        <v>4183</v>
      </c>
      <c r="F270" s="622"/>
      <c r="G270" s="622"/>
      <c r="H270" s="635">
        <v>0</v>
      </c>
      <c r="I270" s="622">
        <v>24</v>
      </c>
      <c r="J270" s="622">
        <v>1836.8096222260706</v>
      </c>
      <c r="K270" s="635">
        <v>1</v>
      </c>
      <c r="L270" s="622">
        <v>24</v>
      </c>
      <c r="M270" s="623">
        <v>1836.8096222260706</v>
      </c>
    </row>
    <row r="271" spans="1:13" ht="14.4" customHeight="1" x14ac:dyDescent="0.3">
      <c r="A271" s="618" t="s">
        <v>583</v>
      </c>
      <c r="B271" s="619" t="s">
        <v>4180</v>
      </c>
      <c r="C271" s="619" t="s">
        <v>1143</v>
      </c>
      <c r="D271" s="619" t="s">
        <v>1144</v>
      </c>
      <c r="E271" s="619" t="s">
        <v>4184</v>
      </c>
      <c r="F271" s="622">
        <v>1</v>
      </c>
      <c r="G271" s="622">
        <v>97.66</v>
      </c>
      <c r="H271" s="635">
        <v>1</v>
      </c>
      <c r="I271" s="622"/>
      <c r="J271" s="622"/>
      <c r="K271" s="635">
        <v>0</v>
      </c>
      <c r="L271" s="622">
        <v>1</v>
      </c>
      <c r="M271" s="623">
        <v>97.66</v>
      </c>
    </row>
    <row r="272" spans="1:13" ht="14.4" customHeight="1" x14ac:dyDescent="0.3">
      <c r="A272" s="618" t="s">
        <v>583</v>
      </c>
      <c r="B272" s="619" t="s">
        <v>4185</v>
      </c>
      <c r="C272" s="619" t="s">
        <v>2797</v>
      </c>
      <c r="D272" s="619" t="s">
        <v>2798</v>
      </c>
      <c r="E272" s="619" t="s">
        <v>2389</v>
      </c>
      <c r="F272" s="622">
        <v>5</v>
      </c>
      <c r="G272" s="622">
        <v>246.39989772879198</v>
      </c>
      <c r="H272" s="635">
        <v>1</v>
      </c>
      <c r="I272" s="622"/>
      <c r="J272" s="622"/>
      <c r="K272" s="635">
        <v>0</v>
      </c>
      <c r="L272" s="622">
        <v>5</v>
      </c>
      <c r="M272" s="623">
        <v>246.39989772879198</v>
      </c>
    </row>
    <row r="273" spans="1:13" ht="14.4" customHeight="1" x14ac:dyDescent="0.3">
      <c r="A273" s="618" t="s">
        <v>583</v>
      </c>
      <c r="B273" s="619" t="s">
        <v>4185</v>
      </c>
      <c r="C273" s="619" t="s">
        <v>2364</v>
      </c>
      <c r="D273" s="619" t="s">
        <v>2365</v>
      </c>
      <c r="E273" s="619" t="s">
        <v>2366</v>
      </c>
      <c r="F273" s="622"/>
      <c r="G273" s="622"/>
      <c r="H273" s="635">
        <v>0</v>
      </c>
      <c r="I273" s="622">
        <v>16</v>
      </c>
      <c r="J273" s="622">
        <v>502.50976419382982</v>
      </c>
      <c r="K273" s="635">
        <v>1</v>
      </c>
      <c r="L273" s="622">
        <v>16</v>
      </c>
      <c r="M273" s="623">
        <v>502.50976419382982</v>
      </c>
    </row>
    <row r="274" spans="1:13" ht="14.4" customHeight="1" x14ac:dyDescent="0.3">
      <c r="A274" s="618" t="s">
        <v>583</v>
      </c>
      <c r="B274" s="619" t="s">
        <v>4185</v>
      </c>
      <c r="C274" s="619" t="s">
        <v>2360</v>
      </c>
      <c r="D274" s="619" t="s">
        <v>2361</v>
      </c>
      <c r="E274" s="619" t="s">
        <v>2362</v>
      </c>
      <c r="F274" s="622"/>
      <c r="G274" s="622"/>
      <c r="H274" s="635">
        <v>0</v>
      </c>
      <c r="I274" s="622">
        <v>34</v>
      </c>
      <c r="J274" s="622">
        <v>1271.2486713367505</v>
      </c>
      <c r="K274" s="635">
        <v>1</v>
      </c>
      <c r="L274" s="622">
        <v>34</v>
      </c>
      <c r="M274" s="623">
        <v>1271.2486713367505</v>
      </c>
    </row>
    <row r="275" spans="1:13" ht="14.4" customHeight="1" x14ac:dyDescent="0.3">
      <c r="A275" s="618" t="s">
        <v>583</v>
      </c>
      <c r="B275" s="619" t="s">
        <v>4185</v>
      </c>
      <c r="C275" s="619" t="s">
        <v>2840</v>
      </c>
      <c r="D275" s="619" t="s">
        <v>2841</v>
      </c>
      <c r="E275" s="619" t="s">
        <v>2389</v>
      </c>
      <c r="F275" s="622">
        <v>1</v>
      </c>
      <c r="G275" s="622">
        <v>89.96</v>
      </c>
      <c r="H275" s="635">
        <v>1</v>
      </c>
      <c r="I275" s="622"/>
      <c r="J275" s="622"/>
      <c r="K275" s="635">
        <v>0</v>
      </c>
      <c r="L275" s="622">
        <v>1</v>
      </c>
      <c r="M275" s="623">
        <v>89.96</v>
      </c>
    </row>
    <row r="276" spans="1:13" ht="14.4" customHeight="1" x14ac:dyDescent="0.3">
      <c r="A276" s="618" t="s">
        <v>583</v>
      </c>
      <c r="B276" s="619" t="s">
        <v>4406</v>
      </c>
      <c r="C276" s="619" t="s">
        <v>3603</v>
      </c>
      <c r="D276" s="619" t="s">
        <v>4407</v>
      </c>
      <c r="E276" s="619" t="s">
        <v>4408</v>
      </c>
      <c r="F276" s="622"/>
      <c r="G276" s="622"/>
      <c r="H276" s="635">
        <v>0</v>
      </c>
      <c r="I276" s="622">
        <v>4</v>
      </c>
      <c r="J276" s="622">
        <v>1223.47</v>
      </c>
      <c r="K276" s="635">
        <v>1</v>
      </c>
      <c r="L276" s="622">
        <v>4</v>
      </c>
      <c r="M276" s="623">
        <v>1223.47</v>
      </c>
    </row>
    <row r="277" spans="1:13" ht="14.4" customHeight="1" x14ac:dyDescent="0.3">
      <c r="A277" s="618" t="s">
        <v>583</v>
      </c>
      <c r="B277" s="619" t="s">
        <v>4186</v>
      </c>
      <c r="C277" s="619" t="s">
        <v>3541</v>
      </c>
      <c r="D277" s="619" t="s">
        <v>4409</v>
      </c>
      <c r="E277" s="619" t="s">
        <v>2370</v>
      </c>
      <c r="F277" s="622"/>
      <c r="G277" s="622"/>
      <c r="H277" s="635">
        <v>0</v>
      </c>
      <c r="I277" s="622">
        <v>4</v>
      </c>
      <c r="J277" s="622">
        <v>579.16</v>
      </c>
      <c r="K277" s="635">
        <v>1</v>
      </c>
      <c r="L277" s="622">
        <v>4</v>
      </c>
      <c r="M277" s="623">
        <v>579.16</v>
      </c>
    </row>
    <row r="278" spans="1:13" ht="14.4" customHeight="1" x14ac:dyDescent="0.3">
      <c r="A278" s="618" t="s">
        <v>583</v>
      </c>
      <c r="B278" s="619" t="s">
        <v>4189</v>
      </c>
      <c r="C278" s="619" t="s">
        <v>2454</v>
      </c>
      <c r="D278" s="619" t="s">
        <v>2455</v>
      </c>
      <c r="E278" s="619" t="s">
        <v>2456</v>
      </c>
      <c r="F278" s="622"/>
      <c r="G278" s="622"/>
      <c r="H278" s="635">
        <v>0</v>
      </c>
      <c r="I278" s="622">
        <v>27</v>
      </c>
      <c r="J278" s="622">
        <v>9625.4994715893099</v>
      </c>
      <c r="K278" s="635">
        <v>1</v>
      </c>
      <c r="L278" s="622">
        <v>27</v>
      </c>
      <c r="M278" s="623">
        <v>9625.4994715893099</v>
      </c>
    </row>
    <row r="279" spans="1:13" ht="14.4" customHeight="1" x14ac:dyDescent="0.3">
      <c r="A279" s="618" t="s">
        <v>583</v>
      </c>
      <c r="B279" s="619" t="s">
        <v>4189</v>
      </c>
      <c r="C279" s="619" t="s">
        <v>2458</v>
      </c>
      <c r="D279" s="619" t="s">
        <v>2455</v>
      </c>
      <c r="E279" s="619" t="s">
        <v>2459</v>
      </c>
      <c r="F279" s="622"/>
      <c r="G279" s="622"/>
      <c r="H279" s="635">
        <v>0</v>
      </c>
      <c r="I279" s="622">
        <v>46</v>
      </c>
      <c r="J279" s="622">
        <v>19043.991626724463</v>
      </c>
      <c r="K279" s="635">
        <v>1</v>
      </c>
      <c r="L279" s="622">
        <v>46</v>
      </c>
      <c r="M279" s="623">
        <v>19043.991626724463</v>
      </c>
    </row>
    <row r="280" spans="1:13" ht="14.4" customHeight="1" x14ac:dyDescent="0.3">
      <c r="A280" s="618" t="s">
        <v>583</v>
      </c>
      <c r="B280" s="619" t="s">
        <v>4189</v>
      </c>
      <c r="C280" s="619" t="s">
        <v>3506</v>
      </c>
      <c r="D280" s="619" t="s">
        <v>2455</v>
      </c>
      <c r="E280" s="619" t="s">
        <v>3507</v>
      </c>
      <c r="F280" s="622"/>
      <c r="G280" s="622"/>
      <c r="H280" s="635">
        <v>0</v>
      </c>
      <c r="I280" s="622">
        <v>41</v>
      </c>
      <c r="J280" s="622">
        <v>20180.168615674629</v>
      </c>
      <c r="K280" s="635">
        <v>1</v>
      </c>
      <c r="L280" s="622">
        <v>41</v>
      </c>
      <c r="M280" s="623">
        <v>20180.168615674629</v>
      </c>
    </row>
    <row r="281" spans="1:13" ht="14.4" customHeight="1" x14ac:dyDescent="0.3">
      <c r="A281" s="618" t="s">
        <v>583</v>
      </c>
      <c r="B281" s="619" t="s">
        <v>4189</v>
      </c>
      <c r="C281" s="619" t="s">
        <v>3509</v>
      </c>
      <c r="D281" s="619" t="s">
        <v>2455</v>
      </c>
      <c r="E281" s="619" t="s">
        <v>3510</v>
      </c>
      <c r="F281" s="622"/>
      <c r="G281" s="622"/>
      <c r="H281" s="635">
        <v>0</v>
      </c>
      <c r="I281" s="622">
        <v>19</v>
      </c>
      <c r="J281" s="622">
        <v>17916.969113027055</v>
      </c>
      <c r="K281" s="635">
        <v>1</v>
      </c>
      <c r="L281" s="622">
        <v>19</v>
      </c>
      <c r="M281" s="623">
        <v>17916.969113027055</v>
      </c>
    </row>
    <row r="282" spans="1:13" ht="14.4" customHeight="1" x14ac:dyDescent="0.3">
      <c r="A282" s="618" t="s">
        <v>583</v>
      </c>
      <c r="B282" s="619" t="s">
        <v>4189</v>
      </c>
      <c r="C282" s="619" t="s">
        <v>3512</v>
      </c>
      <c r="D282" s="619" t="s">
        <v>2455</v>
      </c>
      <c r="E282" s="619" t="s">
        <v>3513</v>
      </c>
      <c r="F282" s="622"/>
      <c r="G282" s="622"/>
      <c r="H282" s="635">
        <v>0</v>
      </c>
      <c r="I282" s="622">
        <v>7</v>
      </c>
      <c r="J282" s="622">
        <v>7402.1852241981205</v>
      </c>
      <c r="K282" s="635">
        <v>1</v>
      </c>
      <c r="L282" s="622">
        <v>7</v>
      </c>
      <c r="M282" s="623">
        <v>7402.1852241981205</v>
      </c>
    </row>
    <row r="283" spans="1:13" ht="14.4" customHeight="1" x14ac:dyDescent="0.3">
      <c r="A283" s="618" t="s">
        <v>583</v>
      </c>
      <c r="B283" s="619" t="s">
        <v>4189</v>
      </c>
      <c r="C283" s="619" t="s">
        <v>2266</v>
      </c>
      <c r="D283" s="619" t="s">
        <v>2267</v>
      </c>
      <c r="E283" s="619" t="s">
        <v>4190</v>
      </c>
      <c r="F283" s="622"/>
      <c r="G283" s="622"/>
      <c r="H283" s="635">
        <v>0</v>
      </c>
      <c r="I283" s="622">
        <v>4</v>
      </c>
      <c r="J283" s="622">
        <v>13800</v>
      </c>
      <c r="K283" s="635">
        <v>1</v>
      </c>
      <c r="L283" s="622">
        <v>4</v>
      </c>
      <c r="M283" s="623">
        <v>13800</v>
      </c>
    </row>
    <row r="284" spans="1:13" ht="14.4" customHeight="1" x14ac:dyDescent="0.3">
      <c r="A284" s="618" t="s">
        <v>583</v>
      </c>
      <c r="B284" s="619" t="s">
        <v>4189</v>
      </c>
      <c r="C284" s="619" t="s">
        <v>2287</v>
      </c>
      <c r="D284" s="619" t="s">
        <v>2288</v>
      </c>
      <c r="E284" s="619" t="s">
        <v>3507</v>
      </c>
      <c r="F284" s="622"/>
      <c r="G284" s="622"/>
      <c r="H284" s="635">
        <v>0</v>
      </c>
      <c r="I284" s="622">
        <v>1</v>
      </c>
      <c r="J284" s="622">
        <v>1452.06</v>
      </c>
      <c r="K284" s="635">
        <v>1</v>
      </c>
      <c r="L284" s="622">
        <v>1</v>
      </c>
      <c r="M284" s="623">
        <v>1452.06</v>
      </c>
    </row>
    <row r="285" spans="1:13" ht="14.4" customHeight="1" x14ac:dyDescent="0.3">
      <c r="A285" s="618" t="s">
        <v>583</v>
      </c>
      <c r="B285" s="619" t="s">
        <v>4189</v>
      </c>
      <c r="C285" s="619" t="s">
        <v>2291</v>
      </c>
      <c r="D285" s="619" t="s">
        <v>2288</v>
      </c>
      <c r="E285" s="619" t="s">
        <v>3510</v>
      </c>
      <c r="F285" s="622"/>
      <c r="G285" s="622"/>
      <c r="H285" s="635">
        <v>0</v>
      </c>
      <c r="I285" s="622">
        <v>2</v>
      </c>
      <c r="J285" s="622">
        <v>3928</v>
      </c>
      <c r="K285" s="635">
        <v>1</v>
      </c>
      <c r="L285" s="622">
        <v>2</v>
      </c>
      <c r="M285" s="623">
        <v>3928</v>
      </c>
    </row>
    <row r="286" spans="1:13" ht="14.4" customHeight="1" x14ac:dyDescent="0.3">
      <c r="A286" s="618" t="s">
        <v>583</v>
      </c>
      <c r="B286" s="619" t="s">
        <v>4410</v>
      </c>
      <c r="C286" s="619" t="s">
        <v>2947</v>
      </c>
      <c r="D286" s="619" t="s">
        <v>2948</v>
      </c>
      <c r="E286" s="619" t="s">
        <v>4411</v>
      </c>
      <c r="F286" s="622">
        <v>1</v>
      </c>
      <c r="G286" s="622">
        <v>541.48023650434197</v>
      </c>
      <c r="H286" s="635">
        <v>1</v>
      </c>
      <c r="I286" s="622"/>
      <c r="J286" s="622"/>
      <c r="K286" s="635">
        <v>0</v>
      </c>
      <c r="L286" s="622">
        <v>1</v>
      </c>
      <c r="M286" s="623">
        <v>541.48023650434197</v>
      </c>
    </row>
    <row r="287" spans="1:13" ht="14.4" customHeight="1" x14ac:dyDescent="0.3">
      <c r="A287" s="618" t="s">
        <v>583</v>
      </c>
      <c r="B287" s="619" t="s">
        <v>4191</v>
      </c>
      <c r="C287" s="619" t="s">
        <v>2380</v>
      </c>
      <c r="D287" s="619" t="s">
        <v>2381</v>
      </c>
      <c r="E287" s="619" t="s">
        <v>2382</v>
      </c>
      <c r="F287" s="622"/>
      <c r="G287" s="622"/>
      <c r="H287" s="635">
        <v>0</v>
      </c>
      <c r="I287" s="622">
        <v>7</v>
      </c>
      <c r="J287" s="622">
        <v>1993.4816098130332</v>
      </c>
      <c r="K287" s="635">
        <v>1</v>
      </c>
      <c r="L287" s="622">
        <v>7</v>
      </c>
      <c r="M287" s="623">
        <v>1993.4816098130332</v>
      </c>
    </row>
    <row r="288" spans="1:13" ht="14.4" customHeight="1" x14ac:dyDescent="0.3">
      <c r="A288" s="618" t="s">
        <v>583</v>
      </c>
      <c r="B288" s="619" t="s">
        <v>4412</v>
      </c>
      <c r="C288" s="619" t="s">
        <v>3562</v>
      </c>
      <c r="D288" s="619" t="s">
        <v>3563</v>
      </c>
      <c r="E288" s="619" t="s">
        <v>3564</v>
      </c>
      <c r="F288" s="622"/>
      <c r="G288" s="622"/>
      <c r="H288" s="635">
        <v>0</v>
      </c>
      <c r="I288" s="622">
        <v>1</v>
      </c>
      <c r="J288" s="622">
        <v>1200.1099999999999</v>
      </c>
      <c r="K288" s="635">
        <v>1</v>
      </c>
      <c r="L288" s="622">
        <v>1</v>
      </c>
      <c r="M288" s="623">
        <v>1200.1099999999999</v>
      </c>
    </row>
    <row r="289" spans="1:13" ht="14.4" customHeight="1" x14ac:dyDescent="0.3">
      <c r="A289" s="618" t="s">
        <v>583</v>
      </c>
      <c r="B289" s="619" t="s">
        <v>4413</v>
      </c>
      <c r="C289" s="619" t="s">
        <v>3549</v>
      </c>
      <c r="D289" s="619" t="s">
        <v>3488</v>
      </c>
      <c r="E289" s="619" t="s">
        <v>3550</v>
      </c>
      <c r="F289" s="622"/>
      <c r="G289" s="622"/>
      <c r="H289" s="635">
        <v>0</v>
      </c>
      <c r="I289" s="622">
        <v>1</v>
      </c>
      <c r="J289" s="622">
        <v>135.47</v>
      </c>
      <c r="K289" s="635">
        <v>1</v>
      </c>
      <c r="L289" s="622">
        <v>1</v>
      </c>
      <c r="M289" s="623">
        <v>135.47</v>
      </c>
    </row>
    <row r="290" spans="1:13" ht="14.4" customHeight="1" x14ac:dyDescent="0.3">
      <c r="A290" s="618" t="s">
        <v>583</v>
      </c>
      <c r="B290" s="619" t="s">
        <v>4413</v>
      </c>
      <c r="C290" s="619" t="s">
        <v>3487</v>
      </c>
      <c r="D290" s="619" t="s">
        <v>3488</v>
      </c>
      <c r="E290" s="619" t="s">
        <v>4414</v>
      </c>
      <c r="F290" s="622"/>
      <c r="G290" s="622"/>
      <c r="H290" s="635">
        <v>0</v>
      </c>
      <c r="I290" s="622">
        <v>1</v>
      </c>
      <c r="J290" s="622">
        <v>47.33</v>
      </c>
      <c r="K290" s="635">
        <v>1</v>
      </c>
      <c r="L290" s="622">
        <v>1</v>
      </c>
      <c r="M290" s="623">
        <v>47.33</v>
      </c>
    </row>
    <row r="291" spans="1:13" ht="14.4" customHeight="1" x14ac:dyDescent="0.3">
      <c r="A291" s="618" t="s">
        <v>583</v>
      </c>
      <c r="B291" s="619" t="s">
        <v>4196</v>
      </c>
      <c r="C291" s="619" t="s">
        <v>2206</v>
      </c>
      <c r="D291" s="619" t="s">
        <v>2580</v>
      </c>
      <c r="E291" s="619" t="s">
        <v>2581</v>
      </c>
      <c r="F291" s="622"/>
      <c r="G291" s="622"/>
      <c r="H291" s="635">
        <v>0</v>
      </c>
      <c r="I291" s="622">
        <v>2</v>
      </c>
      <c r="J291" s="622">
        <v>110.4</v>
      </c>
      <c r="K291" s="635">
        <v>1</v>
      </c>
      <c r="L291" s="622">
        <v>2</v>
      </c>
      <c r="M291" s="623">
        <v>110.4</v>
      </c>
    </row>
    <row r="292" spans="1:13" ht="14.4" customHeight="1" x14ac:dyDescent="0.3">
      <c r="A292" s="618" t="s">
        <v>583</v>
      </c>
      <c r="B292" s="619" t="s">
        <v>4196</v>
      </c>
      <c r="C292" s="619" t="s">
        <v>2394</v>
      </c>
      <c r="D292" s="619" t="s">
        <v>2211</v>
      </c>
      <c r="E292" s="619" t="s">
        <v>4197</v>
      </c>
      <c r="F292" s="622"/>
      <c r="G292" s="622"/>
      <c r="H292" s="635">
        <v>0</v>
      </c>
      <c r="I292" s="622">
        <v>12</v>
      </c>
      <c r="J292" s="622">
        <v>1234.8698681134661</v>
      </c>
      <c r="K292" s="635">
        <v>1</v>
      </c>
      <c r="L292" s="622">
        <v>12</v>
      </c>
      <c r="M292" s="623">
        <v>1234.8698681134661</v>
      </c>
    </row>
    <row r="293" spans="1:13" ht="14.4" customHeight="1" x14ac:dyDescent="0.3">
      <c r="A293" s="618" t="s">
        <v>583</v>
      </c>
      <c r="B293" s="619" t="s">
        <v>4196</v>
      </c>
      <c r="C293" s="619" t="s">
        <v>2210</v>
      </c>
      <c r="D293" s="619" t="s">
        <v>2211</v>
      </c>
      <c r="E293" s="619" t="s">
        <v>2212</v>
      </c>
      <c r="F293" s="622"/>
      <c r="G293" s="622"/>
      <c r="H293" s="635">
        <v>0</v>
      </c>
      <c r="I293" s="622">
        <v>2</v>
      </c>
      <c r="J293" s="622">
        <v>660.81744180592796</v>
      </c>
      <c r="K293" s="635">
        <v>1</v>
      </c>
      <c r="L293" s="622">
        <v>2</v>
      </c>
      <c r="M293" s="623">
        <v>660.81744180592796</v>
      </c>
    </row>
    <row r="294" spans="1:13" ht="14.4" customHeight="1" x14ac:dyDescent="0.3">
      <c r="A294" s="618" t="s">
        <v>583</v>
      </c>
      <c r="B294" s="619" t="s">
        <v>4196</v>
      </c>
      <c r="C294" s="619" t="s">
        <v>2214</v>
      </c>
      <c r="D294" s="619" t="s">
        <v>4198</v>
      </c>
      <c r="E294" s="619" t="s">
        <v>4199</v>
      </c>
      <c r="F294" s="622"/>
      <c r="G294" s="622"/>
      <c r="H294" s="635">
        <v>0</v>
      </c>
      <c r="I294" s="622">
        <v>1</v>
      </c>
      <c r="J294" s="622">
        <v>130.30021900760801</v>
      </c>
      <c r="K294" s="635">
        <v>1</v>
      </c>
      <c r="L294" s="622">
        <v>1</v>
      </c>
      <c r="M294" s="623">
        <v>130.30021900760801</v>
      </c>
    </row>
    <row r="295" spans="1:13" ht="14.4" customHeight="1" x14ac:dyDescent="0.3">
      <c r="A295" s="618" t="s">
        <v>583</v>
      </c>
      <c r="B295" s="619" t="s">
        <v>4200</v>
      </c>
      <c r="C295" s="619" t="s">
        <v>3569</v>
      </c>
      <c r="D295" s="619" t="s">
        <v>3570</v>
      </c>
      <c r="E295" s="619" t="s">
        <v>2366</v>
      </c>
      <c r="F295" s="622"/>
      <c r="G295" s="622"/>
      <c r="H295" s="635">
        <v>0</v>
      </c>
      <c r="I295" s="622">
        <v>1</v>
      </c>
      <c r="J295" s="622">
        <v>106.05</v>
      </c>
      <c r="K295" s="635">
        <v>1</v>
      </c>
      <c r="L295" s="622">
        <v>1</v>
      </c>
      <c r="M295" s="623">
        <v>106.05</v>
      </c>
    </row>
    <row r="296" spans="1:13" ht="14.4" customHeight="1" x14ac:dyDescent="0.3">
      <c r="A296" s="618" t="s">
        <v>583</v>
      </c>
      <c r="B296" s="619" t="s">
        <v>4200</v>
      </c>
      <c r="C296" s="619" t="s">
        <v>2807</v>
      </c>
      <c r="D296" s="619" t="s">
        <v>2808</v>
      </c>
      <c r="E296" s="619" t="s">
        <v>2389</v>
      </c>
      <c r="F296" s="622">
        <v>1</v>
      </c>
      <c r="G296" s="622">
        <v>203.22</v>
      </c>
      <c r="H296" s="635">
        <v>1</v>
      </c>
      <c r="I296" s="622"/>
      <c r="J296" s="622"/>
      <c r="K296" s="635">
        <v>0</v>
      </c>
      <c r="L296" s="622">
        <v>1</v>
      </c>
      <c r="M296" s="623">
        <v>203.22</v>
      </c>
    </row>
    <row r="297" spans="1:13" ht="14.4" customHeight="1" x14ac:dyDescent="0.3">
      <c r="A297" s="618" t="s">
        <v>583</v>
      </c>
      <c r="B297" s="619" t="s">
        <v>4201</v>
      </c>
      <c r="C297" s="619" t="s">
        <v>2352</v>
      </c>
      <c r="D297" s="619" t="s">
        <v>2353</v>
      </c>
      <c r="E297" s="619" t="s">
        <v>2354</v>
      </c>
      <c r="F297" s="622"/>
      <c r="G297" s="622"/>
      <c r="H297" s="635">
        <v>0</v>
      </c>
      <c r="I297" s="622">
        <v>7</v>
      </c>
      <c r="J297" s="622">
        <v>806.78008613458701</v>
      </c>
      <c r="K297" s="635">
        <v>1</v>
      </c>
      <c r="L297" s="622">
        <v>7</v>
      </c>
      <c r="M297" s="623">
        <v>806.78008613458701</v>
      </c>
    </row>
    <row r="298" spans="1:13" ht="14.4" customHeight="1" x14ac:dyDescent="0.3">
      <c r="A298" s="618" t="s">
        <v>583</v>
      </c>
      <c r="B298" s="619" t="s">
        <v>4201</v>
      </c>
      <c r="C298" s="619" t="s">
        <v>635</v>
      </c>
      <c r="D298" s="619" t="s">
        <v>636</v>
      </c>
      <c r="E298" s="619" t="s">
        <v>637</v>
      </c>
      <c r="F298" s="622">
        <v>5</v>
      </c>
      <c r="G298" s="622">
        <v>273.37999593851782</v>
      </c>
      <c r="H298" s="635">
        <v>1</v>
      </c>
      <c r="I298" s="622"/>
      <c r="J298" s="622"/>
      <c r="K298" s="635">
        <v>0</v>
      </c>
      <c r="L298" s="622">
        <v>5</v>
      </c>
      <c r="M298" s="623">
        <v>273.37999593851782</v>
      </c>
    </row>
    <row r="299" spans="1:13" ht="14.4" customHeight="1" x14ac:dyDescent="0.3">
      <c r="A299" s="618" t="s">
        <v>583</v>
      </c>
      <c r="B299" s="619" t="s">
        <v>4201</v>
      </c>
      <c r="C299" s="619" t="s">
        <v>655</v>
      </c>
      <c r="D299" s="619" t="s">
        <v>656</v>
      </c>
      <c r="E299" s="619" t="s">
        <v>657</v>
      </c>
      <c r="F299" s="622">
        <v>5</v>
      </c>
      <c r="G299" s="622">
        <v>205.53965140261369</v>
      </c>
      <c r="H299" s="635">
        <v>1</v>
      </c>
      <c r="I299" s="622"/>
      <c r="J299" s="622"/>
      <c r="K299" s="635">
        <v>0</v>
      </c>
      <c r="L299" s="622">
        <v>5</v>
      </c>
      <c r="M299" s="623">
        <v>205.53965140261369</v>
      </c>
    </row>
    <row r="300" spans="1:13" ht="14.4" customHeight="1" x14ac:dyDescent="0.3">
      <c r="A300" s="618" t="s">
        <v>583</v>
      </c>
      <c r="B300" s="619" t="s">
        <v>4202</v>
      </c>
      <c r="C300" s="619" t="s">
        <v>670</v>
      </c>
      <c r="D300" s="619" t="s">
        <v>671</v>
      </c>
      <c r="E300" s="619" t="s">
        <v>672</v>
      </c>
      <c r="F300" s="622">
        <v>3</v>
      </c>
      <c r="G300" s="622">
        <v>210.52011771311362</v>
      </c>
      <c r="H300" s="635">
        <v>1</v>
      </c>
      <c r="I300" s="622"/>
      <c r="J300" s="622"/>
      <c r="K300" s="635">
        <v>0</v>
      </c>
      <c r="L300" s="622">
        <v>3</v>
      </c>
      <c r="M300" s="623">
        <v>210.52011771311362</v>
      </c>
    </row>
    <row r="301" spans="1:13" ht="14.4" customHeight="1" x14ac:dyDescent="0.3">
      <c r="A301" s="618" t="s">
        <v>583</v>
      </c>
      <c r="B301" s="619" t="s">
        <v>4202</v>
      </c>
      <c r="C301" s="619" t="s">
        <v>2823</v>
      </c>
      <c r="D301" s="619" t="s">
        <v>4415</v>
      </c>
      <c r="E301" s="619" t="s">
        <v>4416</v>
      </c>
      <c r="F301" s="622">
        <v>5</v>
      </c>
      <c r="G301" s="622">
        <v>1096.1599999999999</v>
      </c>
      <c r="H301" s="635">
        <v>1</v>
      </c>
      <c r="I301" s="622"/>
      <c r="J301" s="622"/>
      <c r="K301" s="635">
        <v>0</v>
      </c>
      <c r="L301" s="622">
        <v>5</v>
      </c>
      <c r="M301" s="623">
        <v>1096.1599999999999</v>
      </c>
    </row>
    <row r="302" spans="1:13" ht="14.4" customHeight="1" x14ac:dyDescent="0.3">
      <c r="A302" s="618" t="s">
        <v>583</v>
      </c>
      <c r="B302" s="619" t="s">
        <v>4202</v>
      </c>
      <c r="C302" s="619" t="s">
        <v>2803</v>
      </c>
      <c r="D302" s="619" t="s">
        <v>4415</v>
      </c>
      <c r="E302" s="619" t="s">
        <v>1181</v>
      </c>
      <c r="F302" s="622">
        <v>4</v>
      </c>
      <c r="G302" s="622">
        <v>418.11925648791498</v>
      </c>
      <c r="H302" s="635">
        <v>1</v>
      </c>
      <c r="I302" s="622"/>
      <c r="J302" s="622"/>
      <c r="K302" s="635">
        <v>0</v>
      </c>
      <c r="L302" s="622">
        <v>4</v>
      </c>
      <c r="M302" s="623">
        <v>418.11925648791498</v>
      </c>
    </row>
    <row r="303" spans="1:13" ht="14.4" customHeight="1" x14ac:dyDescent="0.3">
      <c r="A303" s="618" t="s">
        <v>583</v>
      </c>
      <c r="B303" s="619" t="s">
        <v>4417</v>
      </c>
      <c r="C303" s="619" t="s">
        <v>2793</v>
      </c>
      <c r="D303" s="619" t="s">
        <v>2794</v>
      </c>
      <c r="E303" s="619" t="s">
        <v>2795</v>
      </c>
      <c r="F303" s="622">
        <v>3</v>
      </c>
      <c r="G303" s="622">
        <v>143.76</v>
      </c>
      <c r="H303" s="635">
        <v>1</v>
      </c>
      <c r="I303" s="622"/>
      <c r="J303" s="622"/>
      <c r="K303" s="635">
        <v>0</v>
      </c>
      <c r="L303" s="622">
        <v>3</v>
      </c>
      <c r="M303" s="623">
        <v>143.76</v>
      </c>
    </row>
    <row r="304" spans="1:13" ht="14.4" customHeight="1" x14ac:dyDescent="0.3">
      <c r="A304" s="618" t="s">
        <v>583</v>
      </c>
      <c r="B304" s="619" t="s">
        <v>4417</v>
      </c>
      <c r="C304" s="619" t="s">
        <v>4418</v>
      </c>
      <c r="D304" s="619" t="s">
        <v>1898</v>
      </c>
      <c r="E304" s="619" t="s">
        <v>4419</v>
      </c>
      <c r="F304" s="622">
        <v>1</v>
      </c>
      <c r="G304" s="622">
        <v>54.08</v>
      </c>
      <c r="H304" s="635">
        <v>1</v>
      </c>
      <c r="I304" s="622"/>
      <c r="J304" s="622"/>
      <c r="K304" s="635">
        <v>0</v>
      </c>
      <c r="L304" s="622">
        <v>1</v>
      </c>
      <c r="M304" s="623">
        <v>54.08</v>
      </c>
    </row>
    <row r="305" spans="1:13" ht="14.4" customHeight="1" x14ac:dyDescent="0.3">
      <c r="A305" s="618" t="s">
        <v>583</v>
      </c>
      <c r="B305" s="619" t="s">
        <v>4203</v>
      </c>
      <c r="C305" s="619" t="s">
        <v>2259</v>
      </c>
      <c r="D305" s="619" t="s">
        <v>2260</v>
      </c>
      <c r="E305" s="619" t="s">
        <v>2261</v>
      </c>
      <c r="F305" s="622"/>
      <c r="G305" s="622"/>
      <c r="H305" s="635">
        <v>0</v>
      </c>
      <c r="I305" s="622">
        <v>19</v>
      </c>
      <c r="J305" s="622">
        <v>1516.7700381564844</v>
      </c>
      <c r="K305" s="635">
        <v>1</v>
      </c>
      <c r="L305" s="622">
        <v>19</v>
      </c>
      <c r="M305" s="623">
        <v>1516.7700381564844</v>
      </c>
    </row>
    <row r="306" spans="1:13" ht="14.4" customHeight="1" x14ac:dyDescent="0.3">
      <c r="A306" s="618" t="s">
        <v>583</v>
      </c>
      <c r="B306" s="619" t="s">
        <v>4204</v>
      </c>
      <c r="C306" s="619" t="s">
        <v>2800</v>
      </c>
      <c r="D306" s="619" t="s">
        <v>2801</v>
      </c>
      <c r="E306" s="619" t="s">
        <v>1928</v>
      </c>
      <c r="F306" s="622">
        <v>3</v>
      </c>
      <c r="G306" s="622">
        <v>101.0200095192524</v>
      </c>
      <c r="H306" s="635">
        <v>1</v>
      </c>
      <c r="I306" s="622"/>
      <c r="J306" s="622"/>
      <c r="K306" s="635">
        <v>0</v>
      </c>
      <c r="L306" s="622">
        <v>3</v>
      </c>
      <c r="M306" s="623">
        <v>101.0200095192524</v>
      </c>
    </row>
    <row r="307" spans="1:13" ht="14.4" customHeight="1" x14ac:dyDescent="0.3">
      <c r="A307" s="618" t="s">
        <v>583</v>
      </c>
      <c r="B307" s="619" t="s">
        <v>4204</v>
      </c>
      <c r="C307" s="619" t="s">
        <v>685</v>
      </c>
      <c r="D307" s="619" t="s">
        <v>686</v>
      </c>
      <c r="E307" s="619" t="s">
        <v>687</v>
      </c>
      <c r="F307" s="622">
        <v>2</v>
      </c>
      <c r="G307" s="622">
        <v>90</v>
      </c>
      <c r="H307" s="635">
        <v>1</v>
      </c>
      <c r="I307" s="622"/>
      <c r="J307" s="622"/>
      <c r="K307" s="635">
        <v>0</v>
      </c>
      <c r="L307" s="622">
        <v>2</v>
      </c>
      <c r="M307" s="623">
        <v>90</v>
      </c>
    </row>
    <row r="308" spans="1:13" ht="14.4" customHeight="1" x14ac:dyDescent="0.3">
      <c r="A308" s="618" t="s">
        <v>583</v>
      </c>
      <c r="B308" s="619" t="s">
        <v>4204</v>
      </c>
      <c r="C308" s="619" t="s">
        <v>600</v>
      </c>
      <c r="D308" s="619" t="s">
        <v>4205</v>
      </c>
      <c r="E308" s="619" t="s">
        <v>4206</v>
      </c>
      <c r="F308" s="622">
        <v>7</v>
      </c>
      <c r="G308" s="622">
        <v>495.81</v>
      </c>
      <c r="H308" s="635">
        <v>1</v>
      </c>
      <c r="I308" s="622"/>
      <c r="J308" s="622"/>
      <c r="K308" s="635">
        <v>0</v>
      </c>
      <c r="L308" s="622">
        <v>7</v>
      </c>
      <c r="M308" s="623">
        <v>495.81</v>
      </c>
    </row>
    <row r="309" spans="1:13" ht="14.4" customHeight="1" x14ac:dyDescent="0.3">
      <c r="A309" s="618" t="s">
        <v>583</v>
      </c>
      <c r="B309" s="619" t="s">
        <v>4204</v>
      </c>
      <c r="C309" s="619" t="s">
        <v>2253</v>
      </c>
      <c r="D309" s="619" t="s">
        <v>2254</v>
      </c>
      <c r="E309" s="619" t="s">
        <v>675</v>
      </c>
      <c r="F309" s="622"/>
      <c r="G309" s="622"/>
      <c r="H309" s="635">
        <v>0</v>
      </c>
      <c r="I309" s="622">
        <v>5</v>
      </c>
      <c r="J309" s="622">
        <v>219.07</v>
      </c>
      <c r="K309" s="635">
        <v>1</v>
      </c>
      <c r="L309" s="622">
        <v>5</v>
      </c>
      <c r="M309" s="623">
        <v>219.07</v>
      </c>
    </row>
    <row r="310" spans="1:13" ht="14.4" customHeight="1" x14ac:dyDescent="0.3">
      <c r="A310" s="618" t="s">
        <v>583</v>
      </c>
      <c r="B310" s="619" t="s">
        <v>4204</v>
      </c>
      <c r="C310" s="619" t="s">
        <v>2256</v>
      </c>
      <c r="D310" s="619" t="s">
        <v>2257</v>
      </c>
      <c r="E310" s="619" t="s">
        <v>641</v>
      </c>
      <c r="F310" s="622"/>
      <c r="G310" s="622"/>
      <c r="H310" s="635">
        <v>0</v>
      </c>
      <c r="I310" s="622">
        <v>4</v>
      </c>
      <c r="J310" s="622">
        <v>219.50021052572259</v>
      </c>
      <c r="K310" s="635">
        <v>1</v>
      </c>
      <c r="L310" s="622">
        <v>4</v>
      </c>
      <c r="M310" s="623">
        <v>219.50021052572259</v>
      </c>
    </row>
    <row r="311" spans="1:13" ht="14.4" customHeight="1" x14ac:dyDescent="0.3">
      <c r="A311" s="618" t="s">
        <v>583</v>
      </c>
      <c r="B311" s="619" t="s">
        <v>4204</v>
      </c>
      <c r="C311" s="619" t="s">
        <v>651</v>
      </c>
      <c r="D311" s="619" t="s">
        <v>4207</v>
      </c>
      <c r="E311" s="619" t="s">
        <v>675</v>
      </c>
      <c r="F311" s="622">
        <v>6</v>
      </c>
      <c r="G311" s="622">
        <v>648.98986186757998</v>
      </c>
      <c r="H311" s="635">
        <v>1</v>
      </c>
      <c r="I311" s="622"/>
      <c r="J311" s="622"/>
      <c r="K311" s="635">
        <v>0</v>
      </c>
      <c r="L311" s="622">
        <v>6</v>
      </c>
      <c r="M311" s="623">
        <v>648.98986186757998</v>
      </c>
    </row>
    <row r="312" spans="1:13" ht="14.4" customHeight="1" x14ac:dyDescent="0.3">
      <c r="A312" s="618" t="s">
        <v>583</v>
      </c>
      <c r="B312" s="619" t="s">
        <v>4208</v>
      </c>
      <c r="C312" s="619" t="s">
        <v>3559</v>
      </c>
      <c r="D312" s="619" t="s">
        <v>3560</v>
      </c>
      <c r="E312" s="619" t="s">
        <v>3561</v>
      </c>
      <c r="F312" s="622"/>
      <c r="G312" s="622"/>
      <c r="H312" s="635">
        <v>0</v>
      </c>
      <c r="I312" s="622">
        <v>2</v>
      </c>
      <c r="J312" s="622">
        <v>52.170001999526704</v>
      </c>
      <c r="K312" s="635">
        <v>1</v>
      </c>
      <c r="L312" s="622">
        <v>2</v>
      </c>
      <c r="M312" s="623">
        <v>52.170001999526704</v>
      </c>
    </row>
    <row r="313" spans="1:13" ht="14.4" customHeight="1" x14ac:dyDescent="0.3">
      <c r="A313" s="618" t="s">
        <v>583</v>
      </c>
      <c r="B313" s="619" t="s">
        <v>4213</v>
      </c>
      <c r="C313" s="619" t="s">
        <v>2196</v>
      </c>
      <c r="D313" s="619" t="s">
        <v>2197</v>
      </c>
      <c r="E313" s="619" t="s">
        <v>1379</v>
      </c>
      <c r="F313" s="622"/>
      <c r="G313" s="622"/>
      <c r="H313" s="635">
        <v>0</v>
      </c>
      <c r="I313" s="622">
        <v>3</v>
      </c>
      <c r="J313" s="622">
        <v>391.44949519005604</v>
      </c>
      <c r="K313" s="635">
        <v>1</v>
      </c>
      <c r="L313" s="622">
        <v>3</v>
      </c>
      <c r="M313" s="623">
        <v>391.44949519005604</v>
      </c>
    </row>
    <row r="314" spans="1:13" ht="14.4" customHeight="1" x14ac:dyDescent="0.3">
      <c r="A314" s="618" t="s">
        <v>583</v>
      </c>
      <c r="B314" s="619" t="s">
        <v>4214</v>
      </c>
      <c r="C314" s="619" t="s">
        <v>2378</v>
      </c>
      <c r="D314" s="619" t="s">
        <v>2375</v>
      </c>
      <c r="E314" s="619" t="s">
        <v>687</v>
      </c>
      <c r="F314" s="622"/>
      <c r="G314" s="622"/>
      <c r="H314" s="635">
        <v>0</v>
      </c>
      <c r="I314" s="622">
        <v>8</v>
      </c>
      <c r="J314" s="622">
        <v>516.76020281322963</v>
      </c>
      <c r="K314" s="635">
        <v>1</v>
      </c>
      <c r="L314" s="622">
        <v>8</v>
      </c>
      <c r="M314" s="623">
        <v>516.76020281322963</v>
      </c>
    </row>
    <row r="315" spans="1:13" ht="14.4" customHeight="1" x14ac:dyDescent="0.3">
      <c r="A315" s="618" t="s">
        <v>583</v>
      </c>
      <c r="B315" s="619" t="s">
        <v>4214</v>
      </c>
      <c r="C315" s="619" t="s">
        <v>2372</v>
      </c>
      <c r="D315" s="619" t="s">
        <v>2369</v>
      </c>
      <c r="E315" s="619" t="s">
        <v>1928</v>
      </c>
      <c r="F315" s="622"/>
      <c r="G315" s="622"/>
      <c r="H315" s="635">
        <v>0</v>
      </c>
      <c r="I315" s="622">
        <v>22</v>
      </c>
      <c r="J315" s="622">
        <v>910.75994591399149</v>
      </c>
      <c r="K315" s="635">
        <v>1</v>
      </c>
      <c r="L315" s="622">
        <v>22</v>
      </c>
      <c r="M315" s="623">
        <v>910.75994591399149</v>
      </c>
    </row>
    <row r="316" spans="1:13" ht="14.4" customHeight="1" x14ac:dyDescent="0.3">
      <c r="A316" s="618" t="s">
        <v>583</v>
      </c>
      <c r="B316" s="619" t="s">
        <v>4214</v>
      </c>
      <c r="C316" s="619" t="s">
        <v>2368</v>
      </c>
      <c r="D316" s="619" t="s">
        <v>2369</v>
      </c>
      <c r="E316" s="619" t="s">
        <v>2370</v>
      </c>
      <c r="F316" s="622"/>
      <c r="G316" s="622"/>
      <c r="H316" s="635">
        <v>0</v>
      </c>
      <c r="I316" s="622">
        <v>2</v>
      </c>
      <c r="J316" s="622">
        <v>304.46000592913401</v>
      </c>
      <c r="K316" s="635">
        <v>1</v>
      </c>
      <c r="L316" s="622">
        <v>2</v>
      </c>
      <c r="M316" s="623">
        <v>304.46000592913401</v>
      </c>
    </row>
    <row r="317" spans="1:13" ht="14.4" customHeight="1" x14ac:dyDescent="0.3">
      <c r="A317" s="618" t="s">
        <v>583</v>
      </c>
      <c r="B317" s="619" t="s">
        <v>4215</v>
      </c>
      <c r="C317" s="619" t="s">
        <v>3635</v>
      </c>
      <c r="D317" s="619" t="s">
        <v>3636</v>
      </c>
      <c r="E317" s="619" t="s">
        <v>687</v>
      </c>
      <c r="F317" s="622"/>
      <c r="G317" s="622"/>
      <c r="H317" s="635">
        <v>0</v>
      </c>
      <c r="I317" s="622">
        <v>1</v>
      </c>
      <c r="J317" s="622">
        <v>40.25</v>
      </c>
      <c r="K317" s="635">
        <v>1</v>
      </c>
      <c r="L317" s="622">
        <v>1</v>
      </c>
      <c r="M317" s="623">
        <v>40.25</v>
      </c>
    </row>
    <row r="318" spans="1:13" ht="14.4" customHeight="1" x14ac:dyDescent="0.3">
      <c r="A318" s="618" t="s">
        <v>583</v>
      </c>
      <c r="B318" s="619" t="s">
        <v>4215</v>
      </c>
      <c r="C318" s="619" t="s">
        <v>2437</v>
      </c>
      <c r="D318" s="619" t="s">
        <v>2438</v>
      </c>
      <c r="E318" s="619" t="s">
        <v>747</v>
      </c>
      <c r="F318" s="622"/>
      <c r="G318" s="622"/>
      <c r="H318" s="635">
        <v>0</v>
      </c>
      <c r="I318" s="622">
        <v>2</v>
      </c>
      <c r="J318" s="622">
        <v>83.039814602368196</v>
      </c>
      <c r="K318" s="635">
        <v>1</v>
      </c>
      <c r="L318" s="622">
        <v>2</v>
      </c>
      <c r="M318" s="623">
        <v>83.039814602368196</v>
      </c>
    </row>
    <row r="319" spans="1:13" ht="14.4" customHeight="1" x14ac:dyDescent="0.3">
      <c r="A319" s="618" t="s">
        <v>583</v>
      </c>
      <c r="B319" s="619" t="s">
        <v>4215</v>
      </c>
      <c r="C319" s="619" t="s">
        <v>612</v>
      </c>
      <c r="D319" s="619" t="s">
        <v>613</v>
      </c>
      <c r="E319" s="619" t="s">
        <v>4216</v>
      </c>
      <c r="F319" s="622">
        <v>3</v>
      </c>
      <c r="G319" s="622">
        <v>193.18</v>
      </c>
      <c r="H319" s="635">
        <v>1</v>
      </c>
      <c r="I319" s="622"/>
      <c r="J319" s="622"/>
      <c r="K319" s="635">
        <v>0</v>
      </c>
      <c r="L319" s="622">
        <v>3</v>
      </c>
      <c r="M319" s="623">
        <v>193.18</v>
      </c>
    </row>
    <row r="320" spans="1:13" ht="14.4" customHeight="1" x14ac:dyDescent="0.3">
      <c r="A320" s="618" t="s">
        <v>583</v>
      </c>
      <c r="B320" s="619" t="s">
        <v>4420</v>
      </c>
      <c r="C320" s="619" t="s">
        <v>2843</v>
      </c>
      <c r="D320" s="619" t="s">
        <v>4421</v>
      </c>
      <c r="E320" s="619" t="s">
        <v>4422</v>
      </c>
      <c r="F320" s="622">
        <v>1</v>
      </c>
      <c r="G320" s="622">
        <v>409.82755911266997</v>
      </c>
      <c r="H320" s="635">
        <v>1</v>
      </c>
      <c r="I320" s="622"/>
      <c r="J320" s="622"/>
      <c r="K320" s="635">
        <v>0</v>
      </c>
      <c r="L320" s="622">
        <v>1</v>
      </c>
      <c r="M320" s="623">
        <v>409.82755911266997</v>
      </c>
    </row>
    <row r="321" spans="1:13" ht="14.4" customHeight="1" x14ac:dyDescent="0.3">
      <c r="A321" s="618" t="s">
        <v>583</v>
      </c>
      <c r="B321" s="619" t="s">
        <v>4217</v>
      </c>
      <c r="C321" s="619" t="s">
        <v>2440</v>
      </c>
      <c r="D321" s="619" t="s">
        <v>2441</v>
      </c>
      <c r="E321" s="619" t="s">
        <v>2370</v>
      </c>
      <c r="F321" s="622"/>
      <c r="G321" s="622"/>
      <c r="H321" s="635">
        <v>0</v>
      </c>
      <c r="I321" s="622">
        <v>2</v>
      </c>
      <c r="J321" s="622">
        <v>191.88</v>
      </c>
      <c r="K321" s="635">
        <v>1</v>
      </c>
      <c r="L321" s="622">
        <v>2</v>
      </c>
      <c r="M321" s="623">
        <v>191.88</v>
      </c>
    </row>
    <row r="322" spans="1:13" ht="14.4" customHeight="1" x14ac:dyDescent="0.3">
      <c r="A322" s="618" t="s">
        <v>583</v>
      </c>
      <c r="B322" s="619" t="s">
        <v>4217</v>
      </c>
      <c r="C322" s="619" t="s">
        <v>3670</v>
      </c>
      <c r="D322" s="619" t="s">
        <v>3671</v>
      </c>
      <c r="E322" s="619" t="s">
        <v>2376</v>
      </c>
      <c r="F322" s="622"/>
      <c r="G322" s="622"/>
      <c r="H322" s="635">
        <v>0</v>
      </c>
      <c r="I322" s="622">
        <v>2</v>
      </c>
      <c r="J322" s="622">
        <v>257.42035932806198</v>
      </c>
      <c r="K322" s="635">
        <v>1</v>
      </c>
      <c r="L322" s="622">
        <v>2</v>
      </c>
      <c r="M322" s="623">
        <v>257.42035932806198</v>
      </c>
    </row>
    <row r="323" spans="1:13" ht="14.4" customHeight="1" x14ac:dyDescent="0.3">
      <c r="A323" s="618" t="s">
        <v>583</v>
      </c>
      <c r="B323" s="619" t="s">
        <v>4217</v>
      </c>
      <c r="C323" s="619" t="s">
        <v>631</v>
      </c>
      <c r="D323" s="619" t="s">
        <v>4218</v>
      </c>
      <c r="E323" s="619" t="s">
        <v>1928</v>
      </c>
      <c r="F323" s="622">
        <v>2</v>
      </c>
      <c r="G323" s="622">
        <v>81.700244999120201</v>
      </c>
      <c r="H323" s="635">
        <v>1</v>
      </c>
      <c r="I323" s="622"/>
      <c r="J323" s="622"/>
      <c r="K323" s="635">
        <v>0</v>
      </c>
      <c r="L323" s="622">
        <v>2</v>
      </c>
      <c r="M323" s="623">
        <v>81.700244999120201</v>
      </c>
    </row>
    <row r="324" spans="1:13" ht="14.4" customHeight="1" x14ac:dyDescent="0.3">
      <c r="A324" s="618" t="s">
        <v>583</v>
      </c>
      <c r="B324" s="619" t="s">
        <v>4217</v>
      </c>
      <c r="C324" s="619" t="s">
        <v>2820</v>
      </c>
      <c r="D324" s="619" t="s">
        <v>4423</v>
      </c>
      <c r="E324" s="619" t="s">
        <v>687</v>
      </c>
      <c r="F324" s="622">
        <v>13</v>
      </c>
      <c r="G324" s="622">
        <v>614.92977580772686</v>
      </c>
      <c r="H324" s="635">
        <v>1</v>
      </c>
      <c r="I324" s="622"/>
      <c r="J324" s="622"/>
      <c r="K324" s="635">
        <v>0</v>
      </c>
      <c r="L324" s="622">
        <v>13</v>
      </c>
      <c r="M324" s="623">
        <v>614.92977580772686</v>
      </c>
    </row>
    <row r="325" spans="1:13" ht="14.4" customHeight="1" x14ac:dyDescent="0.3">
      <c r="A325" s="618" t="s">
        <v>583</v>
      </c>
      <c r="B325" s="619" t="s">
        <v>4219</v>
      </c>
      <c r="C325" s="619" t="s">
        <v>3579</v>
      </c>
      <c r="D325" s="619" t="s">
        <v>4424</v>
      </c>
      <c r="E325" s="619" t="s">
        <v>4425</v>
      </c>
      <c r="F325" s="622"/>
      <c r="G325" s="622"/>
      <c r="H325" s="635">
        <v>0</v>
      </c>
      <c r="I325" s="622">
        <v>2</v>
      </c>
      <c r="J325" s="622">
        <v>37.82</v>
      </c>
      <c r="K325" s="635">
        <v>1</v>
      </c>
      <c r="L325" s="622">
        <v>2</v>
      </c>
      <c r="M325" s="623">
        <v>37.82</v>
      </c>
    </row>
    <row r="326" spans="1:13" ht="14.4" customHeight="1" x14ac:dyDescent="0.3">
      <c r="A326" s="618" t="s">
        <v>583</v>
      </c>
      <c r="B326" s="619" t="s">
        <v>4219</v>
      </c>
      <c r="C326" s="619" t="s">
        <v>3583</v>
      </c>
      <c r="D326" s="619" t="s">
        <v>4426</v>
      </c>
      <c r="E326" s="619" t="s">
        <v>4427</v>
      </c>
      <c r="F326" s="622"/>
      <c r="G326" s="622"/>
      <c r="H326" s="635">
        <v>0</v>
      </c>
      <c r="I326" s="622">
        <v>1</v>
      </c>
      <c r="J326" s="622">
        <v>53.18</v>
      </c>
      <c r="K326" s="635">
        <v>1</v>
      </c>
      <c r="L326" s="622">
        <v>1</v>
      </c>
      <c r="M326" s="623">
        <v>53.18</v>
      </c>
    </row>
    <row r="327" spans="1:13" ht="14.4" customHeight="1" x14ac:dyDescent="0.3">
      <c r="A327" s="618" t="s">
        <v>583</v>
      </c>
      <c r="B327" s="619" t="s">
        <v>4220</v>
      </c>
      <c r="C327" s="619" t="s">
        <v>1351</v>
      </c>
      <c r="D327" s="619" t="s">
        <v>1352</v>
      </c>
      <c r="E327" s="619" t="s">
        <v>675</v>
      </c>
      <c r="F327" s="622">
        <v>2</v>
      </c>
      <c r="G327" s="622">
        <v>242.12</v>
      </c>
      <c r="H327" s="635">
        <v>1</v>
      </c>
      <c r="I327" s="622"/>
      <c r="J327" s="622"/>
      <c r="K327" s="635">
        <v>0</v>
      </c>
      <c r="L327" s="622">
        <v>2</v>
      </c>
      <c r="M327" s="623">
        <v>242.12</v>
      </c>
    </row>
    <row r="328" spans="1:13" ht="14.4" customHeight="1" x14ac:dyDescent="0.3">
      <c r="A328" s="618" t="s">
        <v>583</v>
      </c>
      <c r="B328" s="619" t="s">
        <v>4220</v>
      </c>
      <c r="C328" s="619" t="s">
        <v>2975</v>
      </c>
      <c r="D328" s="619" t="s">
        <v>2976</v>
      </c>
      <c r="E328" s="619" t="s">
        <v>4372</v>
      </c>
      <c r="F328" s="622">
        <v>3</v>
      </c>
      <c r="G328" s="622">
        <v>522.92765456575</v>
      </c>
      <c r="H328" s="635">
        <v>1</v>
      </c>
      <c r="I328" s="622"/>
      <c r="J328" s="622"/>
      <c r="K328" s="635">
        <v>0</v>
      </c>
      <c r="L328" s="622">
        <v>3</v>
      </c>
      <c r="M328" s="623">
        <v>522.92765456575</v>
      </c>
    </row>
    <row r="329" spans="1:13" ht="14.4" customHeight="1" x14ac:dyDescent="0.3">
      <c r="A329" s="618" t="s">
        <v>583</v>
      </c>
      <c r="B329" s="619" t="s">
        <v>4220</v>
      </c>
      <c r="C329" s="619" t="s">
        <v>2387</v>
      </c>
      <c r="D329" s="619" t="s">
        <v>2388</v>
      </c>
      <c r="E329" s="619" t="s">
        <v>2389</v>
      </c>
      <c r="F329" s="622"/>
      <c r="G329" s="622"/>
      <c r="H329" s="635">
        <v>0</v>
      </c>
      <c r="I329" s="622">
        <v>12</v>
      </c>
      <c r="J329" s="622">
        <v>873.35977786302044</v>
      </c>
      <c r="K329" s="635">
        <v>1</v>
      </c>
      <c r="L329" s="622">
        <v>12</v>
      </c>
      <c r="M329" s="623">
        <v>873.35977786302044</v>
      </c>
    </row>
    <row r="330" spans="1:13" ht="14.4" customHeight="1" x14ac:dyDescent="0.3">
      <c r="A330" s="618" t="s">
        <v>583</v>
      </c>
      <c r="B330" s="619" t="s">
        <v>4221</v>
      </c>
      <c r="C330" s="619" t="s">
        <v>3495</v>
      </c>
      <c r="D330" s="619" t="s">
        <v>4428</v>
      </c>
      <c r="E330" s="619" t="s">
        <v>687</v>
      </c>
      <c r="F330" s="622"/>
      <c r="G330" s="622"/>
      <c r="H330" s="635">
        <v>0</v>
      </c>
      <c r="I330" s="622">
        <v>2</v>
      </c>
      <c r="J330" s="622">
        <v>270.22000000000003</v>
      </c>
      <c r="K330" s="635">
        <v>1</v>
      </c>
      <c r="L330" s="622">
        <v>2</v>
      </c>
      <c r="M330" s="623">
        <v>270.22000000000003</v>
      </c>
    </row>
    <row r="331" spans="1:13" ht="14.4" customHeight="1" x14ac:dyDescent="0.3">
      <c r="A331" s="618" t="s">
        <v>583</v>
      </c>
      <c r="B331" s="619" t="s">
        <v>4221</v>
      </c>
      <c r="C331" s="619" t="s">
        <v>3473</v>
      </c>
      <c r="D331" s="619" t="s">
        <v>3474</v>
      </c>
      <c r="E331" s="619" t="s">
        <v>3475</v>
      </c>
      <c r="F331" s="622"/>
      <c r="G331" s="622"/>
      <c r="H331" s="635">
        <v>0</v>
      </c>
      <c r="I331" s="622">
        <v>14</v>
      </c>
      <c r="J331" s="622">
        <v>720.42988078261124</v>
      </c>
      <c r="K331" s="635">
        <v>1</v>
      </c>
      <c r="L331" s="622">
        <v>14</v>
      </c>
      <c r="M331" s="623">
        <v>720.42988078261124</v>
      </c>
    </row>
    <row r="332" spans="1:13" ht="14.4" customHeight="1" x14ac:dyDescent="0.3">
      <c r="A332" s="618" t="s">
        <v>583</v>
      </c>
      <c r="B332" s="619" t="s">
        <v>4221</v>
      </c>
      <c r="C332" s="619" t="s">
        <v>2185</v>
      </c>
      <c r="D332" s="619" t="s">
        <v>2186</v>
      </c>
      <c r="E332" s="619" t="s">
        <v>2187</v>
      </c>
      <c r="F332" s="622"/>
      <c r="G332" s="622"/>
      <c r="H332" s="635">
        <v>0</v>
      </c>
      <c r="I332" s="622">
        <v>9</v>
      </c>
      <c r="J332" s="622">
        <v>460.00999801294262</v>
      </c>
      <c r="K332" s="635">
        <v>1</v>
      </c>
      <c r="L332" s="622">
        <v>9</v>
      </c>
      <c r="M332" s="623">
        <v>460.00999801294262</v>
      </c>
    </row>
    <row r="333" spans="1:13" ht="14.4" customHeight="1" x14ac:dyDescent="0.3">
      <c r="A333" s="618" t="s">
        <v>583</v>
      </c>
      <c r="B333" s="619" t="s">
        <v>4221</v>
      </c>
      <c r="C333" s="619" t="s">
        <v>2274</v>
      </c>
      <c r="D333" s="619" t="s">
        <v>4222</v>
      </c>
      <c r="E333" s="619" t="s">
        <v>1928</v>
      </c>
      <c r="F333" s="622"/>
      <c r="G333" s="622"/>
      <c r="H333" s="635">
        <v>0</v>
      </c>
      <c r="I333" s="622">
        <v>39</v>
      </c>
      <c r="J333" s="622">
        <v>3266.4409920641456</v>
      </c>
      <c r="K333" s="635">
        <v>1</v>
      </c>
      <c r="L333" s="622">
        <v>39</v>
      </c>
      <c r="M333" s="623">
        <v>3266.4409920641456</v>
      </c>
    </row>
    <row r="334" spans="1:13" ht="14.4" customHeight="1" x14ac:dyDescent="0.3">
      <c r="A334" s="618" t="s">
        <v>583</v>
      </c>
      <c r="B334" s="619" t="s">
        <v>4223</v>
      </c>
      <c r="C334" s="619" t="s">
        <v>3614</v>
      </c>
      <c r="D334" s="619" t="s">
        <v>4429</v>
      </c>
      <c r="E334" s="619" t="s">
        <v>4430</v>
      </c>
      <c r="F334" s="622"/>
      <c r="G334" s="622"/>
      <c r="H334" s="635">
        <v>0</v>
      </c>
      <c r="I334" s="622">
        <v>5</v>
      </c>
      <c r="J334" s="622">
        <v>573.69991141866103</v>
      </c>
      <c r="K334" s="635">
        <v>1</v>
      </c>
      <c r="L334" s="622">
        <v>5</v>
      </c>
      <c r="M334" s="623">
        <v>573.69991141866103</v>
      </c>
    </row>
    <row r="335" spans="1:13" ht="14.4" customHeight="1" x14ac:dyDescent="0.3">
      <c r="A335" s="618" t="s">
        <v>583</v>
      </c>
      <c r="B335" s="619" t="s">
        <v>4224</v>
      </c>
      <c r="C335" s="619" t="s">
        <v>1377</v>
      </c>
      <c r="D335" s="619" t="s">
        <v>4225</v>
      </c>
      <c r="E335" s="619" t="s">
        <v>1379</v>
      </c>
      <c r="F335" s="622">
        <v>2</v>
      </c>
      <c r="G335" s="622">
        <v>241.34</v>
      </c>
      <c r="H335" s="635">
        <v>1</v>
      </c>
      <c r="I335" s="622"/>
      <c r="J335" s="622"/>
      <c r="K335" s="635">
        <v>0</v>
      </c>
      <c r="L335" s="622">
        <v>2</v>
      </c>
      <c r="M335" s="623">
        <v>241.34</v>
      </c>
    </row>
    <row r="336" spans="1:13" ht="14.4" customHeight="1" x14ac:dyDescent="0.3">
      <c r="A336" s="618" t="s">
        <v>583</v>
      </c>
      <c r="B336" s="619" t="s">
        <v>4224</v>
      </c>
      <c r="C336" s="619" t="s">
        <v>3068</v>
      </c>
      <c r="D336" s="619" t="s">
        <v>4225</v>
      </c>
      <c r="E336" s="619" t="s">
        <v>3056</v>
      </c>
      <c r="F336" s="622">
        <v>1</v>
      </c>
      <c r="G336" s="622">
        <v>348.58</v>
      </c>
      <c r="H336" s="635">
        <v>1</v>
      </c>
      <c r="I336" s="622"/>
      <c r="J336" s="622"/>
      <c r="K336" s="635">
        <v>0</v>
      </c>
      <c r="L336" s="622">
        <v>1</v>
      </c>
      <c r="M336" s="623">
        <v>348.58</v>
      </c>
    </row>
    <row r="337" spans="1:13" ht="14.4" customHeight="1" x14ac:dyDescent="0.3">
      <c r="A337" s="618" t="s">
        <v>583</v>
      </c>
      <c r="B337" s="619" t="s">
        <v>4224</v>
      </c>
      <c r="C337" s="619" t="s">
        <v>2342</v>
      </c>
      <c r="D337" s="619" t="s">
        <v>2343</v>
      </c>
      <c r="E337" s="619" t="s">
        <v>657</v>
      </c>
      <c r="F337" s="622"/>
      <c r="G337" s="622"/>
      <c r="H337" s="635">
        <v>0</v>
      </c>
      <c r="I337" s="622">
        <v>1</v>
      </c>
      <c r="J337" s="622">
        <v>97.069783278563094</v>
      </c>
      <c r="K337" s="635">
        <v>1</v>
      </c>
      <c r="L337" s="622">
        <v>1</v>
      </c>
      <c r="M337" s="623">
        <v>97.069783278563094</v>
      </c>
    </row>
    <row r="338" spans="1:13" ht="14.4" customHeight="1" x14ac:dyDescent="0.3">
      <c r="A338" s="618" t="s">
        <v>583</v>
      </c>
      <c r="B338" s="619" t="s">
        <v>4431</v>
      </c>
      <c r="C338" s="619" t="s">
        <v>4432</v>
      </c>
      <c r="D338" s="619" t="s">
        <v>4433</v>
      </c>
      <c r="E338" s="619" t="s">
        <v>1379</v>
      </c>
      <c r="F338" s="622"/>
      <c r="G338" s="622"/>
      <c r="H338" s="635">
        <v>0</v>
      </c>
      <c r="I338" s="622">
        <v>2</v>
      </c>
      <c r="J338" s="622">
        <v>226.18</v>
      </c>
      <c r="K338" s="635">
        <v>1</v>
      </c>
      <c r="L338" s="622">
        <v>2</v>
      </c>
      <c r="M338" s="623">
        <v>226.18</v>
      </c>
    </row>
    <row r="339" spans="1:13" ht="14.4" customHeight="1" x14ac:dyDescent="0.3">
      <c r="A339" s="618" t="s">
        <v>583</v>
      </c>
      <c r="B339" s="619" t="s">
        <v>4434</v>
      </c>
      <c r="C339" s="619" t="s">
        <v>3546</v>
      </c>
      <c r="D339" s="619" t="s">
        <v>3547</v>
      </c>
      <c r="E339" s="619" t="s">
        <v>657</v>
      </c>
      <c r="F339" s="622"/>
      <c r="G339" s="622"/>
      <c r="H339" s="635">
        <v>0</v>
      </c>
      <c r="I339" s="622">
        <v>3</v>
      </c>
      <c r="J339" s="622">
        <v>246.45000000000002</v>
      </c>
      <c r="K339" s="635">
        <v>1</v>
      </c>
      <c r="L339" s="622">
        <v>3</v>
      </c>
      <c r="M339" s="623">
        <v>246.45000000000002</v>
      </c>
    </row>
    <row r="340" spans="1:13" ht="14.4" customHeight="1" x14ac:dyDescent="0.3">
      <c r="A340" s="618" t="s">
        <v>583</v>
      </c>
      <c r="B340" s="619" t="s">
        <v>4226</v>
      </c>
      <c r="C340" s="619" t="s">
        <v>3070</v>
      </c>
      <c r="D340" s="619" t="s">
        <v>3071</v>
      </c>
      <c r="E340" s="619" t="s">
        <v>657</v>
      </c>
      <c r="F340" s="622">
        <v>4</v>
      </c>
      <c r="G340" s="622">
        <v>765.45751613179607</v>
      </c>
      <c r="H340" s="635">
        <v>1</v>
      </c>
      <c r="I340" s="622"/>
      <c r="J340" s="622"/>
      <c r="K340" s="635">
        <v>0</v>
      </c>
      <c r="L340" s="622">
        <v>4</v>
      </c>
      <c r="M340" s="623">
        <v>765.45751613179607</v>
      </c>
    </row>
    <row r="341" spans="1:13" ht="14.4" customHeight="1" x14ac:dyDescent="0.3">
      <c r="A341" s="618" t="s">
        <v>583</v>
      </c>
      <c r="B341" s="619" t="s">
        <v>4226</v>
      </c>
      <c r="C341" s="619" t="s">
        <v>3466</v>
      </c>
      <c r="D341" s="619" t="s">
        <v>3467</v>
      </c>
      <c r="E341" s="619" t="s">
        <v>3468</v>
      </c>
      <c r="F341" s="622">
        <v>2</v>
      </c>
      <c r="G341" s="622">
        <v>1254.81</v>
      </c>
      <c r="H341" s="635">
        <v>1</v>
      </c>
      <c r="I341" s="622"/>
      <c r="J341" s="622"/>
      <c r="K341" s="635">
        <v>0</v>
      </c>
      <c r="L341" s="622">
        <v>2</v>
      </c>
      <c r="M341" s="623">
        <v>1254.81</v>
      </c>
    </row>
    <row r="342" spans="1:13" ht="14.4" customHeight="1" x14ac:dyDescent="0.3">
      <c r="A342" s="618" t="s">
        <v>583</v>
      </c>
      <c r="B342" s="619" t="s">
        <v>4226</v>
      </c>
      <c r="C342" s="619" t="s">
        <v>1588</v>
      </c>
      <c r="D342" s="619" t="s">
        <v>1589</v>
      </c>
      <c r="E342" s="619" t="s">
        <v>657</v>
      </c>
      <c r="F342" s="622">
        <v>3</v>
      </c>
      <c r="G342" s="622">
        <v>714.45</v>
      </c>
      <c r="H342" s="635">
        <v>1</v>
      </c>
      <c r="I342" s="622"/>
      <c r="J342" s="622"/>
      <c r="K342" s="635">
        <v>0</v>
      </c>
      <c r="L342" s="622">
        <v>3</v>
      </c>
      <c r="M342" s="623">
        <v>714.45</v>
      </c>
    </row>
    <row r="343" spans="1:13" ht="14.4" customHeight="1" x14ac:dyDescent="0.3">
      <c r="A343" s="618" t="s">
        <v>583</v>
      </c>
      <c r="B343" s="619" t="s">
        <v>4226</v>
      </c>
      <c r="C343" s="619" t="s">
        <v>3538</v>
      </c>
      <c r="D343" s="619" t="s">
        <v>3539</v>
      </c>
      <c r="E343" s="619" t="s">
        <v>657</v>
      </c>
      <c r="F343" s="622"/>
      <c r="G343" s="622"/>
      <c r="H343" s="635">
        <v>0</v>
      </c>
      <c r="I343" s="622">
        <v>2</v>
      </c>
      <c r="J343" s="622">
        <v>306.45999999999998</v>
      </c>
      <c r="K343" s="635">
        <v>1</v>
      </c>
      <c r="L343" s="622">
        <v>2</v>
      </c>
      <c r="M343" s="623">
        <v>306.45999999999998</v>
      </c>
    </row>
    <row r="344" spans="1:13" ht="14.4" customHeight="1" x14ac:dyDescent="0.3">
      <c r="A344" s="618" t="s">
        <v>583</v>
      </c>
      <c r="B344" s="619" t="s">
        <v>4227</v>
      </c>
      <c r="C344" s="619" t="s">
        <v>3591</v>
      </c>
      <c r="D344" s="619" t="s">
        <v>4435</v>
      </c>
      <c r="E344" s="619" t="s">
        <v>4436</v>
      </c>
      <c r="F344" s="622"/>
      <c r="G344" s="622"/>
      <c r="H344" s="635">
        <v>0</v>
      </c>
      <c r="I344" s="622">
        <v>2</v>
      </c>
      <c r="J344" s="622">
        <v>134.47999999999999</v>
      </c>
      <c r="K344" s="635">
        <v>1</v>
      </c>
      <c r="L344" s="622">
        <v>2</v>
      </c>
      <c r="M344" s="623">
        <v>134.47999999999999</v>
      </c>
    </row>
    <row r="345" spans="1:13" ht="14.4" customHeight="1" x14ac:dyDescent="0.3">
      <c r="A345" s="618" t="s">
        <v>583</v>
      </c>
      <c r="B345" s="619" t="s">
        <v>4227</v>
      </c>
      <c r="C345" s="619" t="s">
        <v>2338</v>
      </c>
      <c r="D345" s="619" t="s">
        <v>2339</v>
      </c>
      <c r="E345" s="619" t="s">
        <v>2340</v>
      </c>
      <c r="F345" s="622"/>
      <c r="G345" s="622"/>
      <c r="H345" s="635">
        <v>0</v>
      </c>
      <c r="I345" s="622">
        <v>22</v>
      </c>
      <c r="J345" s="622">
        <v>2257.8994894804036</v>
      </c>
      <c r="K345" s="635">
        <v>1</v>
      </c>
      <c r="L345" s="622">
        <v>22</v>
      </c>
      <c r="M345" s="623">
        <v>2257.8994894804036</v>
      </c>
    </row>
    <row r="346" spans="1:13" ht="14.4" customHeight="1" x14ac:dyDescent="0.3">
      <c r="A346" s="618" t="s">
        <v>583</v>
      </c>
      <c r="B346" s="619" t="s">
        <v>4227</v>
      </c>
      <c r="C346" s="619" t="s">
        <v>3595</v>
      </c>
      <c r="D346" s="619" t="s">
        <v>3596</v>
      </c>
      <c r="E346" s="619" t="s">
        <v>3597</v>
      </c>
      <c r="F346" s="622"/>
      <c r="G346" s="622"/>
      <c r="H346" s="635">
        <v>0</v>
      </c>
      <c r="I346" s="622">
        <v>2</v>
      </c>
      <c r="J346" s="622">
        <v>259.19</v>
      </c>
      <c r="K346" s="635">
        <v>1</v>
      </c>
      <c r="L346" s="622">
        <v>2</v>
      </c>
      <c r="M346" s="623">
        <v>259.19</v>
      </c>
    </row>
    <row r="347" spans="1:13" ht="14.4" customHeight="1" x14ac:dyDescent="0.3">
      <c r="A347" s="618" t="s">
        <v>583</v>
      </c>
      <c r="B347" s="619" t="s">
        <v>4230</v>
      </c>
      <c r="C347" s="619" t="s">
        <v>2816</v>
      </c>
      <c r="D347" s="619" t="s">
        <v>2817</v>
      </c>
      <c r="E347" s="619" t="s">
        <v>2818</v>
      </c>
      <c r="F347" s="622">
        <v>1</v>
      </c>
      <c r="G347" s="622">
        <v>128.01</v>
      </c>
      <c r="H347" s="635">
        <v>1</v>
      </c>
      <c r="I347" s="622"/>
      <c r="J347" s="622"/>
      <c r="K347" s="635">
        <v>0</v>
      </c>
      <c r="L347" s="622">
        <v>1</v>
      </c>
      <c r="M347" s="623">
        <v>128.01</v>
      </c>
    </row>
    <row r="348" spans="1:13" ht="14.4" customHeight="1" x14ac:dyDescent="0.3">
      <c r="A348" s="618" t="s">
        <v>583</v>
      </c>
      <c r="B348" s="619" t="s">
        <v>4230</v>
      </c>
      <c r="C348" s="619" t="s">
        <v>2203</v>
      </c>
      <c r="D348" s="619" t="s">
        <v>2204</v>
      </c>
      <c r="E348" s="619" t="s">
        <v>1379</v>
      </c>
      <c r="F348" s="622"/>
      <c r="G348" s="622"/>
      <c r="H348" s="635">
        <v>0</v>
      </c>
      <c r="I348" s="622">
        <v>18</v>
      </c>
      <c r="J348" s="622">
        <v>1519.8983144619124</v>
      </c>
      <c r="K348" s="635">
        <v>1</v>
      </c>
      <c r="L348" s="622">
        <v>18</v>
      </c>
      <c r="M348" s="623">
        <v>1519.8983144619124</v>
      </c>
    </row>
    <row r="349" spans="1:13" ht="14.4" customHeight="1" x14ac:dyDescent="0.3">
      <c r="A349" s="618" t="s">
        <v>583</v>
      </c>
      <c r="B349" s="619" t="s">
        <v>4230</v>
      </c>
      <c r="C349" s="619" t="s">
        <v>3638</v>
      </c>
      <c r="D349" s="619" t="s">
        <v>2204</v>
      </c>
      <c r="E349" s="619" t="s">
        <v>3056</v>
      </c>
      <c r="F349" s="622"/>
      <c r="G349" s="622"/>
      <c r="H349" s="635">
        <v>0</v>
      </c>
      <c r="I349" s="622">
        <v>1</v>
      </c>
      <c r="J349" s="622">
        <v>210.99</v>
      </c>
      <c r="K349" s="635">
        <v>1</v>
      </c>
      <c r="L349" s="622">
        <v>1</v>
      </c>
      <c r="M349" s="623">
        <v>210.99</v>
      </c>
    </row>
    <row r="350" spans="1:13" ht="14.4" customHeight="1" x14ac:dyDescent="0.3">
      <c r="A350" s="618" t="s">
        <v>583</v>
      </c>
      <c r="B350" s="619" t="s">
        <v>4231</v>
      </c>
      <c r="C350" s="619" t="s">
        <v>2328</v>
      </c>
      <c r="D350" s="619" t="s">
        <v>4232</v>
      </c>
      <c r="E350" s="619" t="s">
        <v>641</v>
      </c>
      <c r="F350" s="622"/>
      <c r="G350" s="622"/>
      <c r="H350" s="635">
        <v>0</v>
      </c>
      <c r="I350" s="622">
        <v>13</v>
      </c>
      <c r="J350" s="622">
        <v>1314.2043674023048</v>
      </c>
      <c r="K350" s="635">
        <v>1</v>
      </c>
      <c r="L350" s="622">
        <v>13</v>
      </c>
      <c r="M350" s="623">
        <v>1314.2043674023048</v>
      </c>
    </row>
    <row r="351" spans="1:13" ht="14.4" customHeight="1" x14ac:dyDescent="0.3">
      <c r="A351" s="618" t="s">
        <v>583</v>
      </c>
      <c r="B351" s="619" t="s">
        <v>4231</v>
      </c>
      <c r="C351" s="619" t="s">
        <v>2331</v>
      </c>
      <c r="D351" s="619" t="s">
        <v>4233</v>
      </c>
      <c r="E351" s="619" t="s">
        <v>668</v>
      </c>
      <c r="F351" s="622"/>
      <c r="G351" s="622"/>
      <c r="H351" s="635">
        <v>0</v>
      </c>
      <c r="I351" s="622">
        <v>12</v>
      </c>
      <c r="J351" s="622">
        <v>1862.2399999999998</v>
      </c>
      <c r="K351" s="635">
        <v>1</v>
      </c>
      <c r="L351" s="622">
        <v>12</v>
      </c>
      <c r="M351" s="623">
        <v>1862.2399999999998</v>
      </c>
    </row>
    <row r="352" spans="1:13" ht="14.4" customHeight="1" x14ac:dyDescent="0.3">
      <c r="A352" s="618" t="s">
        <v>583</v>
      </c>
      <c r="B352" s="619" t="s">
        <v>4231</v>
      </c>
      <c r="C352" s="619" t="s">
        <v>2426</v>
      </c>
      <c r="D352" s="619" t="s">
        <v>4234</v>
      </c>
      <c r="E352" s="619" t="s">
        <v>3601</v>
      </c>
      <c r="F352" s="622"/>
      <c r="G352" s="622"/>
      <c r="H352" s="635">
        <v>0</v>
      </c>
      <c r="I352" s="622">
        <v>3</v>
      </c>
      <c r="J352" s="622">
        <v>789.86481829469403</v>
      </c>
      <c r="K352" s="635">
        <v>1</v>
      </c>
      <c r="L352" s="622">
        <v>3</v>
      </c>
      <c r="M352" s="623">
        <v>789.86481829469403</v>
      </c>
    </row>
    <row r="353" spans="1:13" ht="14.4" customHeight="1" x14ac:dyDescent="0.3">
      <c r="A353" s="618" t="s">
        <v>583</v>
      </c>
      <c r="B353" s="619" t="s">
        <v>4437</v>
      </c>
      <c r="C353" s="619" t="s">
        <v>3552</v>
      </c>
      <c r="D353" s="619" t="s">
        <v>3553</v>
      </c>
      <c r="E353" s="619" t="s">
        <v>668</v>
      </c>
      <c r="F353" s="622"/>
      <c r="G353" s="622"/>
      <c r="H353" s="635">
        <v>0</v>
      </c>
      <c r="I353" s="622">
        <v>5</v>
      </c>
      <c r="J353" s="622">
        <v>1346.430302601635</v>
      </c>
      <c r="K353" s="635">
        <v>1</v>
      </c>
      <c r="L353" s="622">
        <v>5</v>
      </c>
      <c r="M353" s="623">
        <v>1346.430302601635</v>
      </c>
    </row>
    <row r="354" spans="1:13" ht="14.4" customHeight="1" x14ac:dyDescent="0.3">
      <c r="A354" s="618" t="s">
        <v>583</v>
      </c>
      <c r="B354" s="619" t="s">
        <v>4437</v>
      </c>
      <c r="C354" s="619" t="s">
        <v>3599</v>
      </c>
      <c r="D354" s="619" t="s">
        <v>3600</v>
      </c>
      <c r="E354" s="619" t="s">
        <v>3601</v>
      </c>
      <c r="F354" s="622"/>
      <c r="G354" s="622"/>
      <c r="H354" s="635">
        <v>0</v>
      </c>
      <c r="I354" s="622">
        <v>4</v>
      </c>
      <c r="J354" s="622">
        <v>1748.5</v>
      </c>
      <c r="K354" s="635">
        <v>1</v>
      </c>
      <c r="L354" s="622">
        <v>4</v>
      </c>
      <c r="M354" s="623">
        <v>1748.5</v>
      </c>
    </row>
    <row r="355" spans="1:13" ht="14.4" customHeight="1" x14ac:dyDescent="0.3">
      <c r="A355" s="618" t="s">
        <v>583</v>
      </c>
      <c r="B355" s="619" t="s">
        <v>4235</v>
      </c>
      <c r="C355" s="619" t="s">
        <v>3667</v>
      </c>
      <c r="D355" s="619" t="s">
        <v>2527</v>
      </c>
      <c r="E355" s="619" t="s">
        <v>3668</v>
      </c>
      <c r="F355" s="622"/>
      <c r="G355" s="622"/>
      <c r="H355" s="635">
        <v>0</v>
      </c>
      <c r="I355" s="622">
        <v>5</v>
      </c>
      <c r="J355" s="622">
        <v>1898.0396560210352</v>
      </c>
      <c r="K355" s="635">
        <v>1</v>
      </c>
      <c r="L355" s="622">
        <v>5</v>
      </c>
      <c r="M355" s="623">
        <v>1898.0396560210352</v>
      </c>
    </row>
    <row r="356" spans="1:13" ht="14.4" customHeight="1" x14ac:dyDescent="0.3">
      <c r="A356" s="618" t="s">
        <v>583</v>
      </c>
      <c r="B356" s="619" t="s">
        <v>4235</v>
      </c>
      <c r="C356" s="619" t="s">
        <v>3528</v>
      </c>
      <c r="D356" s="619" t="s">
        <v>3529</v>
      </c>
      <c r="E356" s="619" t="s">
        <v>4438</v>
      </c>
      <c r="F356" s="622"/>
      <c r="G356" s="622"/>
      <c r="H356" s="635">
        <v>0</v>
      </c>
      <c r="I356" s="622">
        <v>1</v>
      </c>
      <c r="J356" s="622">
        <v>143.31884168223701</v>
      </c>
      <c r="K356" s="635">
        <v>1</v>
      </c>
      <c r="L356" s="622">
        <v>1</v>
      </c>
      <c r="M356" s="623">
        <v>143.31884168223701</v>
      </c>
    </row>
    <row r="357" spans="1:13" ht="14.4" customHeight="1" x14ac:dyDescent="0.3">
      <c r="A357" s="618" t="s">
        <v>583</v>
      </c>
      <c r="B357" s="619" t="s">
        <v>4236</v>
      </c>
      <c r="C357" s="619" t="s">
        <v>2229</v>
      </c>
      <c r="D357" s="619" t="s">
        <v>4237</v>
      </c>
      <c r="E357" s="619" t="s">
        <v>1379</v>
      </c>
      <c r="F357" s="622"/>
      <c r="G357" s="622"/>
      <c r="H357" s="635">
        <v>0</v>
      </c>
      <c r="I357" s="622">
        <v>3</v>
      </c>
      <c r="J357" s="622">
        <v>581.56999999999994</v>
      </c>
      <c r="K357" s="635">
        <v>1</v>
      </c>
      <c r="L357" s="622">
        <v>3</v>
      </c>
      <c r="M357" s="623">
        <v>581.56999999999994</v>
      </c>
    </row>
    <row r="358" spans="1:13" ht="14.4" customHeight="1" x14ac:dyDescent="0.3">
      <c r="A358" s="618" t="s">
        <v>583</v>
      </c>
      <c r="B358" s="619" t="s">
        <v>4238</v>
      </c>
      <c r="C358" s="619" t="s">
        <v>2199</v>
      </c>
      <c r="D358" s="619" t="s">
        <v>2200</v>
      </c>
      <c r="E358" s="619" t="s">
        <v>4239</v>
      </c>
      <c r="F358" s="622"/>
      <c r="G358" s="622"/>
      <c r="H358" s="635">
        <v>0</v>
      </c>
      <c r="I358" s="622">
        <v>6</v>
      </c>
      <c r="J358" s="622">
        <v>824.92000000000007</v>
      </c>
      <c r="K358" s="635">
        <v>1</v>
      </c>
      <c r="L358" s="622">
        <v>6</v>
      </c>
      <c r="M358" s="623">
        <v>824.92000000000007</v>
      </c>
    </row>
    <row r="359" spans="1:13" ht="14.4" customHeight="1" x14ac:dyDescent="0.3">
      <c r="A359" s="618" t="s">
        <v>583</v>
      </c>
      <c r="B359" s="619" t="s">
        <v>4238</v>
      </c>
      <c r="C359" s="619" t="s">
        <v>3576</v>
      </c>
      <c r="D359" s="619" t="s">
        <v>2200</v>
      </c>
      <c r="E359" s="619" t="s">
        <v>3577</v>
      </c>
      <c r="F359" s="622"/>
      <c r="G359" s="622"/>
      <c r="H359" s="635">
        <v>0</v>
      </c>
      <c r="I359" s="622">
        <v>1</v>
      </c>
      <c r="J359" s="622">
        <v>377.15</v>
      </c>
      <c r="K359" s="635">
        <v>1</v>
      </c>
      <c r="L359" s="622">
        <v>1</v>
      </c>
      <c r="M359" s="623">
        <v>377.15</v>
      </c>
    </row>
    <row r="360" spans="1:13" ht="14.4" customHeight="1" x14ac:dyDescent="0.3">
      <c r="A360" s="618" t="s">
        <v>583</v>
      </c>
      <c r="B360" s="619" t="s">
        <v>4240</v>
      </c>
      <c r="C360" s="619" t="s">
        <v>673</v>
      </c>
      <c r="D360" s="619" t="s">
        <v>674</v>
      </c>
      <c r="E360" s="619" t="s">
        <v>675</v>
      </c>
      <c r="F360" s="622">
        <v>1</v>
      </c>
      <c r="G360" s="622">
        <v>206.24088828343699</v>
      </c>
      <c r="H360" s="635">
        <v>1</v>
      </c>
      <c r="I360" s="622"/>
      <c r="J360" s="622"/>
      <c r="K360" s="635">
        <v>0</v>
      </c>
      <c r="L360" s="622">
        <v>1</v>
      </c>
      <c r="M360" s="623">
        <v>206.24088828343699</v>
      </c>
    </row>
    <row r="361" spans="1:13" ht="14.4" customHeight="1" x14ac:dyDescent="0.3">
      <c r="A361" s="618" t="s">
        <v>583</v>
      </c>
      <c r="B361" s="619" t="s">
        <v>4244</v>
      </c>
      <c r="C361" s="619" t="s">
        <v>2225</v>
      </c>
      <c r="D361" s="619" t="s">
        <v>2226</v>
      </c>
      <c r="E361" s="619" t="s">
        <v>4245</v>
      </c>
      <c r="F361" s="622"/>
      <c r="G361" s="622"/>
      <c r="H361" s="635">
        <v>0</v>
      </c>
      <c r="I361" s="622">
        <v>4</v>
      </c>
      <c r="J361" s="622">
        <v>260.75969177324811</v>
      </c>
      <c r="K361" s="635">
        <v>1</v>
      </c>
      <c r="L361" s="622">
        <v>4</v>
      </c>
      <c r="M361" s="623">
        <v>260.75969177324811</v>
      </c>
    </row>
    <row r="362" spans="1:13" ht="14.4" customHeight="1" x14ac:dyDescent="0.3">
      <c r="A362" s="618" t="s">
        <v>583</v>
      </c>
      <c r="B362" s="619" t="s">
        <v>4244</v>
      </c>
      <c r="C362" s="619" t="s">
        <v>3180</v>
      </c>
      <c r="D362" s="619" t="s">
        <v>4439</v>
      </c>
      <c r="E362" s="619" t="s">
        <v>4440</v>
      </c>
      <c r="F362" s="622">
        <v>1</v>
      </c>
      <c r="G362" s="622">
        <v>78.25</v>
      </c>
      <c r="H362" s="635">
        <v>1</v>
      </c>
      <c r="I362" s="622"/>
      <c r="J362" s="622"/>
      <c r="K362" s="635">
        <v>0</v>
      </c>
      <c r="L362" s="622">
        <v>1</v>
      </c>
      <c r="M362" s="623">
        <v>78.25</v>
      </c>
    </row>
    <row r="363" spans="1:13" ht="14.4" customHeight="1" x14ac:dyDescent="0.3">
      <c r="A363" s="618" t="s">
        <v>583</v>
      </c>
      <c r="B363" s="619" t="s">
        <v>4244</v>
      </c>
      <c r="C363" s="619" t="s">
        <v>3041</v>
      </c>
      <c r="D363" s="619" t="s">
        <v>4441</v>
      </c>
      <c r="E363" s="619" t="s">
        <v>4442</v>
      </c>
      <c r="F363" s="622">
        <v>1</v>
      </c>
      <c r="G363" s="622">
        <v>106.63</v>
      </c>
      <c r="H363" s="635">
        <v>1</v>
      </c>
      <c r="I363" s="622"/>
      <c r="J363" s="622"/>
      <c r="K363" s="635">
        <v>0</v>
      </c>
      <c r="L363" s="622">
        <v>1</v>
      </c>
      <c r="M363" s="623">
        <v>106.63</v>
      </c>
    </row>
    <row r="364" spans="1:13" ht="14.4" customHeight="1" x14ac:dyDescent="0.3">
      <c r="A364" s="618" t="s">
        <v>583</v>
      </c>
      <c r="B364" s="619" t="s">
        <v>4244</v>
      </c>
      <c r="C364" s="619" t="s">
        <v>2248</v>
      </c>
      <c r="D364" s="619" t="s">
        <v>819</v>
      </c>
      <c r="E364" s="619" t="s">
        <v>4247</v>
      </c>
      <c r="F364" s="622"/>
      <c r="G364" s="622"/>
      <c r="H364" s="635">
        <v>0</v>
      </c>
      <c r="I364" s="622">
        <v>3</v>
      </c>
      <c r="J364" s="622">
        <v>149.49001061763528</v>
      </c>
      <c r="K364" s="635">
        <v>1</v>
      </c>
      <c r="L364" s="622">
        <v>3</v>
      </c>
      <c r="M364" s="623">
        <v>149.49001061763528</v>
      </c>
    </row>
    <row r="365" spans="1:13" ht="14.4" customHeight="1" x14ac:dyDescent="0.3">
      <c r="A365" s="618" t="s">
        <v>583</v>
      </c>
      <c r="B365" s="619" t="s">
        <v>4244</v>
      </c>
      <c r="C365" s="619" t="s">
        <v>2250</v>
      </c>
      <c r="D365" s="619" t="s">
        <v>2251</v>
      </c>
      <c r="E365" s="619" t="s">
        <v>4248</v>
      </c>
      <c r="F365" s="622"/>
      <c r="G365" s="622"/>
      <c r="H365" s="635">
        <v>0</v>
      </c>
      <c r="I365" s="622">
        <v>4</v>
      </c>
      <c r="J365" s="622">
        <v>247.97863584094279</v>
      </c>
      <c r="K365" s="635">
        <v>1</v>
      </c>
      <c r="L365" s="622">
        <v>4</v>
      </c>
      <c r="M365" s="623">
        <v>247.97863584094279</v>
      </c>
    </row>
    <row r="366" spans="1:13" ht="14.4" customHeight="1" x14ac:dyDescent="0.3">
      <c r="A366" s="618" t="s">
        <v>583</v>
      </c>
      <c r="B366" s="619" t="s">
        <v>4244</v>
      </c>
      <c r="C366" s="619" t="s">
        <v>1523</v>
      </c>
      <c r="D366" s="619" t="s">
        <v>4249</v>
      </c>
      <c r="E366" s="619" t="s">
        <v>4250</v>
      </c>
      <c r="F366" s="622">
        <v>2</v>
      </c>
      <c r="G366" s="622">
        <v>134.82</v>
      </c>
      <c r="H366" s="635">
        <v>1</v>
      </c>
      <c r="I366" s="622"/>
      <c r="J366" s="622"/>
      <c r="K366" s="635">
        <v>0</v>
      </c>
      <c r="L366" s="622">
        <v>2</v>
      </c>
      <c r="M366" s="623">
        <v>134.82</v>
      </c>
    </row>
    <row r="367" spans="1:13" ht="14.4" customHeight="1" x14ac:dyDescent="0.3">
      <c r="A367" s="618" t="s">
        <v>583</v>
      </c>
      <c r="B367" s="619" t="s">
        <v>4244</v>
      </c>
      <c r="C367" s="619" t="s">
        <v>1572</v>
      </c>
      <c r="D367" s="619" t="s">
        <v>4252</v>
      </c>
      <c r="E367" s="619" t="s">
        <v>4253</v>
      </c>
      <c r="F367" s="622">
        <v>3</v>
      </c>
      <c r="G367" s="622">
        <v>284.07</v>
      </c>
      <c r="H367" s="635">
        <v>1</v>
      </c>
      <c r="I367" s="622"/>
      <c r="J367" s="622"/>
      <c r="K367" s="635">
        <v>0</v>
      </c>
      <c r="L367" s="622">
        <v>3</v>
      </c>
      <c r="M367" s="623">
        <v>284.07</v>
      </c>
    </row>
    <row r="368" spans="1:13" ht="14.4" customHeight="1" x14ac:dyDescent="0.3">
      <c r="A368" s="618" t="s">
        <v>583</v>
      </c>
      <c r="B368" s="619" t="s">
        <v>4443</v>
      </c>
      <c r="C368" s="619" t="s">
        <v>3719</v>
      </c>
      <c r="D368" s="619" t="s">
        <v>4444</v>
      </c>
      <c r="E368" s="619" t="s">
        <v>4445</v>
      </c>
      <c r="F368" s="622">
        <v>2</v>
      </c>
      <c r="G368" s="622">
        <v>62.34</v>
      </c>
      <c r="H368" s="635">
        <v>1</v>
      </c>
      <c r="I368" s="622"/>
      <c r="J368" s="622"/>
      <c r="K368" s="635">
        <v>0</v>
      </c>
      <c r="L368" s="622">
        <v>2</v>
      </c>
      <c r="M368" s="623">
        <v>62.34</v>
      </c>
    </row>
    <row r="369" spans="1:13" ht="14.4" customHeight="1" x14ac:dyDescent="0.3">
      <c r="A369" s="618" t="s">
        <v>583</v>
      </c>
      <c r="B369" s="619" t="s">
        <v>4254</v>
      </c>
      <c r="C369" s="619" t="s">
        <v>2736</v>
      </c>
      <c r="D369" s="619" t="s">
        <v>2737</v>
      </c>
      <c r="E369" s="619" t="s">
        <v>2738</v>
      </c>
      <c r="F369" s="622"/>
      <c r="G369" s="622"/>
      <c r="H369" s="635">
        <v>0</v>
      </c>
      <c r="I369" s="622">
        <v>30</v>
      </c>
      <c r="J369" s="622">
        <v>1375.5</v>
      </c>
      <c r="K369" s="635">
        <v>1</v>
      </c>
      <c r="L369" s="622">
        <v>30</v>
      </c>
      <c r="M369" s="623">
        <v>1375.5</v>
      </c>
    </row>
    <row r="370" spans="1:13" ht="14.4" customHeight="1" x14ac:dyDescent="0.3">
      <c r="A370" s="618" t="s">
        <v>583</v>
      </c>
      <c r="B370" s="619" t="s">
        <v>4255</v>
      </c>
      <c r="C370" s="619" t="s">
        <v>2728</v>
      </c>
      <c r="D370" s="619" t="s">
        <v>4256</v>
      </c>
      <c r="E370" s="619" t="s">
        <v>4257</v>
      </c>
      <c r="F370" s="622"/>
      <c r="G370" s="622"/>
      <c r="H370" s="635">
        <v>0</v>
      </c>
      <c r="I370" s="622">
        <v>27</v>
      </c>
      <c r="J370" s="622">
        <v>7273.9887482963832</v>
      </c>
      <c r="K370" s="635">
        <v>1</v>
      </c>
      <c r="L370" s="622">
        <v>27</v>
      </c>
      <c r="M370" s="623">
        <v>7273.9887482963832</v>
      </c>
    </row>
    <row r="371" spans="1:13" ht="14.4" customHeight="1" x14ac:dyDescent="0.3">
      <c r="A371" s="618" t="s">
        <v>583</v>
      </c>
      <c r="B371" s="619" t="s">
        <v>4255</v>
      </c>
      <c r="C371" s="619" t="s">
        <v>2759</v>
      </c>
      <c r="D371" s="619" t="s">
        <v>4258</v>
      </c>
      <c r="E371" s="619" t="s">
        <v>4259</v>
      </c>
      <c r="F371" s="622"/>
      <c r="G371" s="622"/>
      <c r="H371" s="635">
        <v>0</v>
      </c>
      <c r="I371" s="622">
        <v>156</v>
      </c>
      <c r="J371" s="622">
        <v>35365.098068073174</v>
      </c>
      <c r="K371" s="635">
        <v>1</v>
      </c>
      <c r="L371" s="622">
        <v>156</v>
      </c>
      <c r="M371" s="623">
        <v>35365.098068073174</v>
      </c>
    </row>
    <row r="372" spans="1:13" ht="14.4" customHeight="1" x14ac:dyDescent="0.3">
      <c r="A372" s="618" t="s">
        <v>583</v>
      </c>
      <c r="B372" s="619" t="s">
        <v>4255</v>
      </c>
      <c r="C372" s="619" t="s">
        <v>3757</v>
      </c>
      <c r="D372" s="619" t="s">
        <v>4446</v>
      </c>
      <c r="E372" s="619" t="s">
        <v>4447</v>
      </c>
      <c r="F372" s="622"/>
      <c r="G372" s="622"/>
      <c r="H372" s="635">
        <v>0</v>
      </c>
      <c r="I372" s="622">
        <v>2</v>
      </c>
      <c r="J372" s="622">
        <v>490.84581155028798</v>
      </c>
      <c r="K372" s="635">
        <v>1</v>
      </c>
      <c r="L372" s="622">
        <v>2</v>
      </c>
      <c r="M372" s="623">
        <v>490.84581155028798</v>
      </c>
    </row>
    <row r="373" spans="1:13" ht="14.4" customHeight="1" x14ac:dyDescent="0.3">
      <c r="A373" s="618" t="s">
        <v>583</v>
      </c>
      <c r="B373" s="619" t="s">
        <v>4255</v>
      </c>
      <c r="C373" s="619" t="s">
        <v>3753</v>
      </c>
      <c r="D373" s="619" t="s">
        <v>4448</v>
      </c>
      <c r="E373" s="619" t="s">
        <v>4449</v>
      </c>
      <c r="F373" s="622"/>
      <c r="G373" s="622"/>
      <c r="H373" s="635">
        <v>0</v>
      </c>
      <c r="I373" s="622">
        <v>9</v>
      </c>
      <c r="J373" s="622">
        <v>2550.3001886266788</v>
      </c>
      <c r="K373" s="635">
        <v>1</v>
      </c>
      <c r="L373" s="622">
        <v>9</v>
      </c>
      <c r="M373" s="623">
        <v>2550.3001886266788</v>
      </c>
    </row>
    <row r="374" spans="1:13" ht="14.4" customHeight="1" x14ac:dyDescent="0.3">
      <c r="A374" s="618" t="s">
        <v>583</v>
      </c>
      <c r="B374" s="619" t="s">
        <v>4260</v>
      </c>
      <c r="C374" s="619" t="s">
        <v>2740</v>
      </c>
      <c r="D374" s="619" t="s">
        <v>4264</v>
      </c>
      <c r="E374" s="619" t="s">
        <v>4265</v>
      </c>
      <c r="F374" s="622"/>
      <c r="G374" s="622"/>
      <c r="H374" s="635">
        <v>0</v>
      </c>
      <c r="I374" s="622">
        <v>8.6639999999999997</v>
      </c>
      <c r="J374" s="622">
        <v>32648.221310289373</v>
      </c>
      <c r="K374" s="635">
        <v>1</v>
      </c>
      <c r="L374" s="622">
        <v>8.6639999999999997</v>
      </c>
      <c r="M374" s="623">
        <v>32648.221310289373</v>
      </c>
    </row>
    <row r="375" spans="1:13" ht="14.4" customHeight="1" x14ac:dyDescent="0.3">
      <c r="A375" s="618" t="s">
        <v>583</v>
      </c>
      <c r="B375" s="619" t="s">
        <v>4266</v>
      </c>
      <c r="C375" s="619" t="s">
        <v>2744</v>
      </c>
      <c r="D375" s="619" t="s">
        <v>2745</v>
      </c>
      <c r="E375" s="619" t="s">
        <v>4267</v>
      </c>
      <c r="F375" s="622"/>
      <c r="G375" s="622"/>
      <c r="H375" s="635">
        <v>0</v>
      </c>
      <c r="I375" s="622">
        <v>3</v>
      </c>
      <c r="J375" s="622">
        <v>415.07985546543796</v>
      </c>
      <c r="K375" s="635">
        <v>1</v>
      </c>
      <c r="L375" s="622">
        <v>3</v>
      </c>
      <c r="M375" s="623">
        <v>415.07985546543796</v>
      </c>
    </row>
    <row r="376" spans="1:13" ht="14.4" customHeight="1" x14ac:dyDescent="0.3">
      <c r="A376" s="618" t="s">
        <v>583</v>
      </c>
      <c r="B376" s="619" t="s">
        <v>4266</v>
      </c>
      <c r="C376" s="619" t="s">
        <v>2763</v>
      </c>
      <c r="D376" s="619" t="s">
        <v>4268</v>
      </c>
      <c r="E376" s="619" t="s">
        <v>2738</v>
      </c>
      <c r="F376" s="622"/>
      <c r="G376" s="622"/>
      <c r="H376" s="635">
        <v>0</v>
      </c>
      <c r="I376" s="622">
        <v>100</v>
      </c>
      <c r="J376" s="622">
        <v>7530.0069920459573</v>
      </c>
      <c r="K376" s="635">
        <v>1</v>
      </c>
      <c r="L376" s="622">
        <v>100</v>
      </c>
      <c r="M376" s="623">
        <v>7530.0069920459573</v>
      </c>
    </row>
    <row r="377" spans="1:13" ht="14.4" customHeight="1" x14ac:dyDescent="0.3">
      <c r="A377" s="618" t="s">
        <v>583</v>
      </c>
      <c r="B377" s="619" t="s">
        <v>4269</v>
      </c>
      <c r="C377" s="619" t="s">
        <v>2683</v>
      </c>
      <c r="D377" s="619" t="s">
        <v>2684</v>
      </c>
      <c r="E377" s="619" t="s">
        <v>1820</v>
      </c>
      <c r="F377" s="622">
        <v>42</v>
      </c>
      <c r="G377" s="622">
        <v>1361.64</v>
      </c>
      <c r="H377" s="635">
        <v>1</v>
      </c>
      <c r="I377" s="622"/>
      <c r="J377" s="622"/>
      <c r="K377" s="635">
        <v>0</v>
      </c>
      <c r="L377" s="622">
        <v>42</v>
      </c>
      <c r="M377" s="623">
        <v>1361.64</v>
      </c>
    </row>
    <row r="378" spans="1:13" ht="14.4" customHeight="1" x14ac:dyDescent="0.3">
      <c r="A378" s="618" t="s">
        <v>583</v>
      </c>
      <c r="B378" s="619" t="s">
        <v>4450</v>
      </c>
      <c r="C378" s="619" t="s">
        <v>2893</v>
      </c>
      <c r="D378" s="619" t="s">
        <v>2894</v>
      </c>
      <c r="E378" s="619" t="s">
        <v>2895</v>
      </c>
      <c r="F378" s="622"/>
      <c r="G378" s="622"/>
      <c r="H378" s="635">
        <v>0</v>
      </c>
      <c r="I378" s="622">
        <v>3</v>
      </c>
      <c r="J378" s="622">
        <v>1813.8713597339702</v>
      </c>
      <c r="K378" s="635">
        <v>1</v>
      </c>
      <c r="L378" s="622">
        <v>3</v>
      </c>
      <c r="M378" s="623">
        <v>1813.8713597339702</v>
      </c>
    </row>
    <row r="379" spans="1:13" ht="14.4" customHeight="1" x14ac:dyDescent="0.3">
      <c r="A379" s="618" t="s">
        <v>583</v>
      </c>
      <c r="B379" s="619" t="s">
        <v>4270</v>
      </c>
      <c r="C379" s="619" t="s">
        <v>2767</v>
      </c>
      <c r="D379" s="619" t="s">
        <v>2768</v>
      </c>
      <c r="E379" s="619" t="s">
        <v>1820</v>
      </c>
      <c r="F379" s="622"/>
      <c r="G379" s="622"/>
      <c r="H379" s="635">
        <v>0</v>
      </c>
      <c r="I379" s="622">
        <v>30</v>
      </c>
      <c r="J379" s="622">
        <v>4621.5392816288104</v>
      </c>
      <c r="K379" s="635">
        <v>1</v>
      </c>
      <c r="L379" s="622">
        <v>30</v>
      </c>
      <c r="M379" s="623">
        <v>4621.5392816288104</v>
      </c>
    </row>
    <row r="380" spans="1:13" ht="14.4" customHeight="1" x14ac:dyDescent="0.3">
      <c r="A380" s="618" t="s">
        <v>583</v>
      </c>
      <c r="B380" s="619" t="s">
        <v>4273</v>
      </c>
      <c r="C380" s="619" t="s">
        <v>2450</v>
      </c>
      <c r="D380" s="619" t="s">
        <v>2451</v>
      </c>
      <c r="E380" s="619" t="s">
        <v>2452</v>
      </c>
      <c r="F380" s="622"/>
      <c r="G380" s="622"/>
      <c r="H380" s="635">
        <v>0</v>
      </c>
      <c r="I380" s="622">
        <v>6</v>
      </c>
      <c r="J380" s="622">
        <v>12844.661762948579</v>
      </c>
      <c r="K380" s="635">
        <v>1</v>
      </c>
      <c r="L380" s="622">
        <v>6</v>
      </c>
      <c r="M380" s="623">
        <v>12844.661762948579</v>
      </c>
    </row>
    <row r="381" spans="1:13" ht="14.4" customHeight="1" x14ac:dyDescent="0.3">
      <c r="A381" s="618" t="s">
        <v>583</v>
      </c>
      <c r="B381" s="619" t="s">
        <v>4274</v>
      </c>
      <c r="C381" s="619" t="s">
        <v>2751</v>
      </c>
      <c r="D381" s="619" t="s">
        <v>2752</v>
      </c>
      <c r="E381" s="619" t="s">
        <v>4275</v>
      </c>
      <c r="F381" s="622"/>
      <c r="G381" s="622"/>
      <c r="H381" s="635">
        <v>0</v>
      </c>
      <c r="I381" s="622">
        <v>9</v>
      </c>
      <c r="J381" s="622">
        <v>1827.6768766070581</v>
      </c>
      <c r="K381" s="635">
        <v>1</v>
      </c>
      <c r="L381" s="622">
        <v>9</v>
      </c>
      <c r="M381" s="623">
        <v>1827.6768766070581</v>
      </c>
    </row>
    <row r="382" spans="1:13" ht="14.4" customHeight="1" x14ac:dyDescent="0.3">
      <c r="A382" s="618" t="s">
        <v>583</v>
      </c>
      <c r="B382" s="619" t="s">
        <v>4274</v>
      </c>
      <c r="C382" s="619" t="s">
        <v>2755</v>
      </c>
      <c r="D382" s="619" t="s">
        <v>2756</v>
      </c>
      <c r="E382" s="619" t="s">
        <v>4276</v>
      </c>
      <c r="F382" s="622"/>
      <c r="G382" s="622"/>
      <c r="H382" s="635">
        <v>0</v>
      </c>
      <c r="I382" s="622">
        <v>15</v>
      </c>
      <c r="J382" s="622">
        <v>3944.4337267749897</v>
      </c>
      <c r="K382" s="635">
        <v>1</v>
      </c>
      <c r="L382" s="622">
        <v>15</v>
      </c>
      <c r="M382" s="623">
        <v>3944.4337267749897</v>
      </c>
    </row>
    <row r="383" spans="1:13" ht="14.4" customHeight="1" x14ac:dyDescent="0.3">
      <c r="A383" s="618" t="s">
        <v>583</v>
      </c>
      <c r="B383" s="619" t="s">
        <v>4451</v>
      </c>
      <c r="C383" s="619" t="s">
        <v>3760</v>
      </c>
      <c r="D383" s="619" t="s">
        <v>3761</v>
      </c>
      <c r="E383" s="619" t="s">
        <v>3762</v>
      </c>
      <c r="F383" s="622"/>
      <c r="G383" s="622"/>
      <c r="H383" s="635">
        <v>0</v>
      </c>
      <c r="I383" s="622">
        <v>1</v>
      </c>
      <c r="J383" s="622">
        <v>168.04999695786799</v>
      </c>
      <c r="K383" s="635">
        <v>1</v>
      </c>
      <c r="L383" s="622">
        <v>1</v>
      </c>
      <c r="M383" s="623">
        <v>168.04999695786799</v>
      </c>
    </row>
    <row r="384" spans="1:13" ht="14.4" customHeight="1" x14ac:dyDescent="0.3">
      <c r="A384" s="618" t="s">
        <v>583</v>
      </c>
      <c r="B384" s="619" t="s">
        <v>4277</v>
      </c>
      <c r="C384" s="619" t="s">
        <v>3764</v>
      </c>
      <c r="D384" s="619" t="s">
        <v>3765</v>
      </c>
      <c r="E384" s="619" t="s">
        <v>4452</v>
      </c>
      <c r="F384" s="622"/>
      <c r="G384" s="622"/>
      <c r="H384" s="635">
        <v>0</v>
      </c>
      <c r="I384" s="622">
        <v>2</v>
      </c>
      <c r="J384" s="622">
        <v>141.46</v>
      </c>
      <c r="K384" s="635">
        <v>1</v>
      </c>
      <c r="L384" s="622">
        <v>2</v>
      </c>
      <c r="M384" s="623">
        <v>141.46</v>
      </c>
    </row>
    <row r="385" spans="1:13" ht="14.4" customHeight="1" x14ac:dyDescent="0.3">
      <c r="A385" s="618" t="s">
        <v>583</v>
      </c>
      <c r="B385" s="619" t="s">
        <v>4280</v>
      </c>
      <c r="C385" s="619" t="s">
        <v>3749</v>
      </c>
      <c r="D385" s="619" t="s">
        <v>3750</v>
      </c>
      <c r="E385" s="619" t="s">
        <v>4453</v>
      </c>
      <c r="F385" s="622"/>
      <c r="G385" s="622"/>
      <c r="H385" s="635">
        <v>0</v>
      </c>
      <c r="I385" s="622">
        <v>2</v>
      </c>
      <c r="J385" s="622">
        <v>111.10012570637369</v>
      </c>
      <c r="K385" s="635">
        <v>1</v>
      </c>
      <c r="L385" s="622">
        <v>2</v>
      </c>
      <c r="M385" s="623">
        <v>111.10012570637369</v>
      </c>
    </row>
    <row r="386" spans="1:13" ht="14.4" customHeight="1" x14ac:dyDescent="0.3">
      <c r="A386" s="618" t="s">
        <v>583</v>
      </c>
      <c r="B386" s="619" t="s">
        <v>4286</v>
      </c>
      <c r="C386" s="619" t="s">
        <v>2790</v>
      </c>
      <c r="D386" s="619" t="s">
        <v>4287</v>
      </c>
      <c r="E386" s="619" t="s">
        <v>4288</v>
      </c>
      <c r="F386" s="622"/>
      <c r="G386" s="622"/>
      <c r="H386" s="635">
        <v>0</v>
      </c>
      <c r="I386" s="622">
        <v>20</v>
      </c>
      <c r="J386" s="622">
        <v>1834.1999999999998</v>
      </c>
      <c r="K386" s="635">
        <v>1</v>
      </c>
      <c r="L386" s="622">
        <v>20</v>
      </c>
      <c r="M386" s="623">
        <v>1834.1999999999998</v>
      </c>
    </row>
    <row r="387" spans="1:13" ht="14.4" customHeight="1" x14ac:dyDescent="0.3">
      <c r="A387" s="618" t="s">
        <v>583</v>
      </c>
      <c r="B387" s="619" t="s">
        <v>4286</v>
      </c>
      <c r="C387" s="619" t="s">
        <v>3797</v>
      </c>
      <c r="D387" s="619" t="s">
        <v>3798</v>
      </c>
      <c r="E387" s="619" t="s">
        <v>4454</v>
      </c>
      <c r="F387" s="622"/>
      <c r="G387" s="622"/>
      <c r="H387" s="635">
        <v>0</v>
      </c>
      <c r="I387" s="622">
        <v>1</v>
      </c>
      <c r="J387" s="622">
        <v>457.78</v>
      </c>
      <c r="K387" s="635">
        <v>1</v>
      </c>
      <c r="L387" s="622">
        <v>1</v>
      </c>
      <c r="M387" s="623">
        <v>457.78</v>
      </c>
    </row>
    <row r="388" spans="1:13" ht="14.4" customHeight="1" x14ac:dyDescent="0.3">
      <c r="A388" s="618" t="s">
        <v>583</v>
      </c>
      <c r="B388" s="619" t="s">
        <v>4289</v>
      </c>
      <c r="C388" s="619" t="s">
        <v>2612</v>
      </c>
      <c r="D388" s="619" t="s">
        <v>2613</v>
      </c>
      <c r="E388" s="619" t="s">
        <v>2614</v>
      </c>
      <c r="F388" s="622"/>
      <c r="G388" s="622"/>
      <c r="H388" s="635">
        <v>0</v>
      </c>
      <c r="I388" s="622">
        <v>4.0999999999999996</v>
      </c>
      <c r="J388" s="622">
        <v>11158.990500000002</v>
      </c>
      <c r="K388" s="635">
        <v>1</v>
      </c>
      <c r="L388" s="622">
        <v>4.0999999999999996</v>
      </c>
      <c r="M388" s="623">
        <v>11158.990500000002</v>
      </c>
    </row>
    <row r="389" spans="1:13" ht="14.4" customHeight="1" x14ac:dyDescent="0.3">
      <c r="A389" s="618" t="s">
        <v>583</v>
      </c>
      <c r="B389" s="619" t="s">
        <v>4290</v>
      </c>
      <c r="C389" s="619" t="s">
        <v>779</v>
      </c>
      <c r="D389" s="619" t="s">
        <v>4291</v>
      </c>
      <c r="E389" s="619" t="s">
        <v>2617</v>
      </c>
      <c r="F389" s="622">
        <v>375.48820710000001</v>
      </c>
      <c r="G389" s="622">
        <v>27434.625398294185</v>
      </c>
      <c r="H389" s="635">
        <v>1</v>
      </c>
      <c r="I389" s="622"/>
      <c r="J389" s="622"/>
      <c r="K389" s="635">
        <v>0</v>
      </c>
      <c r="L389" s="622">
        <v>375.48820710000001</v>
      </c>
      <c r="M389" s="623">
        <v>27434.625398294185</v>
      </c>
    </row>
    <row r="390" spans="1:13" ht="14.4" customHeight="1" x14ac:dyDescent="0.3">
      <c r="A390" s="618" t="s">
        <v>583</v>
      </c>
      <c r="B390" s="619" t="s">
        <v>4290</v>
      </c>
      <c r="C390" s="619" t="s">
        <v>783</v>
      </c>
      <c r="D390" s="619" t="s">
        <v>4291</v>
      </c>
      <c r="E390" s="619" t="s">
        <v>2619</v>
      </c>
      <c r="F390" s="622">
        <v>125.83492899999999</v>
      </c>
      <c r="G390" s="622">
        <v>17777.979404977952</v>
      </c>
      <c r="H390" s="635">
        <v>1</v>
      </c>
      <c r="I390" s="622"/>
      <c r="J390" s="622"/>
      <c r="K390" s="635">
        <v>0</v>
      </c>
      <c r="L390" s="622">
        <v>125.83492899999999</v>
      </c>
      <c r="M390" s="623">
        <v>17777.979404977952</v>
      </c>
    </row>
    <row r="391" spans="1:13" ht="14.4" customHeight="1" x14ac:dyDescent="0.3">
      <c r="A391" s="618" t="s">
        <v>583</v>
      </c>
      <c r="B391" s="619" t="s">
        <v>4290</v>
      </c>
      <c r="C391" s="619" t="s">
        <v>786</v>
      </c>
      <c r="D391" s="619" t="s">
        <v>4291</v>
      </c>
      <c r="E391" s="619" t="s">
        <v>4292</v>
      </c>
      <c r="F391" s="622">
        <v>171.34391259999998</v>
      </c>
      <c r="G391" s="622">
        <v>101117.63515160485</v>
      </c>
      <c r="H391" s="635">
        <v>1</v>
      </c>
      <c r="I391" s="622"/>
      <c r="J391" s="622"/>
      <c r="K391" s="635">
        <v>0</v>
      </c>
      <c r="L391" s="622">
        <v>171.34391259999998</v>
      </c>
      <c r="M391" s="623">
        <v>101117.63515160485</v>
      </c>
    </row>
    <row r="392" spans="1:13" ht="14.4" customHeight="1" x14ac:dyDescent="0.3">
      <c r="A392" s="618" t="s">
        <v>583</v>
      </c>
      <c r="B392" s="619" t="s">
        <v>4290</v>
      </c>
      <c r="C392" s="619" t="s">
        <v>2615</v>
      </c>
      <c r="D392" s="619" t="s">
        <v>2616</v>
      </c>
      <c r="E392" s="619" t="s">
        <v>2617</v>
      </c>
      <c r="F392" s="622"/>
      <c r="G392" s="622"/>
      <c r="H392" s="635">
        <v>0</v>
      </c>
      <c r="I392" s="622">
        <v>267.23879140000003</v>
      </c>
      <c r="J392" s="622">
        <v>13177.558562609549</v>
      </c>
      <c r="K392" s="635">
        <v>1</v>
      </c>
      <c r="L392" s="622">
        <v>267.23879140000003</v>
      </c>
      <c r="M392" s="623">
        <v>13177.558562609549</v>
      </c>
    </row>
    <row r="393" spans="1:13" ht="14.4" customHeight="1" x14ac:dyDescent="0.3">
      <c r="A393" s="618" t="s">
        <v>583</v>
      </c>
      <c r="B393" s="619" t="s">
        <v>4290</v>
      </c>
      <c r="C393" s="619" t="s">
        <v>2618</v>
      </c>
      <c r="D393" s="619" t="s">
        <v>2616</v>
      </c>
      <c r="E393" s="619" t="s">
        <v>2619</v>
      </c>
      <c r="F393" s="622"/>
      <c r="G393" s="622"/>
      <c r="H393" s="635">
        <v>0</v>
      </c>
      <c r="I393" s="622">
        <v>395.11752670000004</v>
      </c>
      <c r="J393" s="622">
        <v>33561.278798807616</v>
      </c>
      <c r="K393" s="635">
        <v>1</v>
      </c>
      <c r="L393" s="622">
        <v>395.11752670000004</v>
      </c>
      <c r="M393" s="623">
        <v>33561.278798807616</v>
      </c>
    </row>
    <row r="394" spans="1:13" ht="14.4" customHeight="1" x14ac:dyDescent="0.3">
      <c r="A394" s="618" t="s">
        <v>583</v>
      </c>
      <c r="B394" s="619" t="s">
        <v>4290</v>
      </c>
      <c r="C394" s="619" t="s">
        <v>2620</v>
      </c>
      <c r="D394" s="619" t="s">
        <v>2616</v>
      </c>
      <c r="E394" s="619" t="s">
        <v>2621</v>
      </c>
      <c r="F394" s="622"/>
      <c r="G394" s="622"/>
      <c r="H394" s="635">
        <v>0</v>
      </c>
      <c r="I394" s="622">
        <v>75.675558200000026</v>
      </c>
      <c r="J394" s="622">
        <v>33204.807483364391</v>
      </c>
      <c r="K394" s="635">
        <v>1</v>
      </c>
      <c r="L394" s="622">
        <v>75.675558200000026</v>
      </c>
      <c r="M394" s="623">
        <v>33204.807483364391</v>
      </c>
    </row>
    <row r="395" spans="1:13" ht="14.4" customHeight="1" x14ac:dyDescent="0.3">
      <c r="A395" s="618" t="s">
        <v>583</v>
      </c>
      <c r="B395" s="619" t="s">
        <v>4290</v>
      </c>
      <c r="C395" s="619" t="s">
        <v>796</v>
      </c>
      <c r="D395" s="619" t="s">
        <v>4291</v>
      </c>
      <c r="E395" s="619" t="s">
        <v>4293</v>
      </c>
      <c r="F395" s="622">
        <v>107.40202489999999</v>
      </c>
      <c r="G395" s="622">
        <v>4375.561997186559</v>
      </c>
      <c r="H395" s="635">
        <v>1</v>
      </c>
      <c r="I395" s="622"/>
      <c r="J395" s="622"/>
      <c r="K395" s="635">
        <v>0</v>
      </c>
      <c r="L395" s="622">
        <v>107.40202489999999</v>
      </c>
      <c r="M395" s="623">
        <v>4375.561997186559</v>
      </c>
    </row>
    <row r="396" spans="1:13" ht="14.4" customHeight="1" x14ac:dyDescent="0.3">
      <c r="A396" s="618" t="s">
        <v>583</v>
      </c>
      <c r="B396" s="619" t="s">
        <v>4294</v>
      </c>
      <c r="C396" s="619" t="s">
        <v>2548</v>
      </c>
      <c r="D396" s="619" t="s">
        <v>4295</v>
      </c>
      <c r="E396" s="619" t="s">
        <v>764</v>
      </c>
      <c r="F396" s="622"/>
      <c r="G396" s="622"/>
      <c r="H396" s="635">
        <v>0</v>
      </c>
      <c r="I396" s="622">
        <v>61.926127100000002</v>
      </c>
      <c r="J396" s="622">
        <v>21902.046911323112</v>
      </c>
      <c r="K396" s="635">
        <v>1</v>
      </c>
      <c r="L396" s="622">
        <v>61.926127100000002</v>
      </c>
      <c r="M396" s="623">
        <v>21902.046911323112</v>
      </c>
    </row>
    <row r="397" spans="1:13" ht="14.4" customHeight="1" x14ac:dyDescent="0.3">
      <c r="A397" s="618" t="s">
        <v>583</v>
      </c>
      <c r="B397" s="619" t="s">
        <v>4294</v>
      </c>
      <c r="C397" s="619" t="s">
        <v>2582</v>
      </c>
      <c r="D397" s="619" t="s">
        <v>2583</v>
      </c>
      <c r="E397" s="619" t="s">
        <v>2584</v>
      </c>
      <c r="F397" s="622"/>
      <c r="G397" s="622"/>
      <c r="H397" s="635">
        <v>0</v>
      </c>
      <c r="I397" s="622">
        <v>57.392554600000004</v>
      </c>
      <c r="J397" s="622">
        <v>24420.925346383803</v>
      </c>
      <c r="K397" s="635">
        <v>1</v>
      </c>
      <c r="L397" s="622">
        <v>57.392554600000004</v>
      </c>
      <c r="M397" s="623">
        <v>24420.925346383803</v>
      </c>
    </row>
    <row r="398" spans="1:13" ht="14.4" customHeight="1" x14ac:dyDescent="0.3">
      <c r="A398" s="618" t="s">
        <v>583</v>
      </c>
      <c r="B398" s="619" t="s">
        <v>4294</v>
      </c>
      <c r="C398" s="619" t="s">
        <v>2585</v>
      </c>
      <c r="D398" s="619" t="s">
        <v>2586</v>
      </c>
      <c r="E398" s="619" t="s">
        <v>2587</v>
      </c>
      <c r="F398" s="622"/>
      <c r="G398" s="622"/>
      <c r="H398" s="635">
        <v>0</v>
      </c>
      <c r="I398" s="622">
        <v>45.697542500000004</v>
      </c>
      <c r="J398" s="622">
        <v>97167.622972027952</v>
      </c>
      <c r="K398" s="635">
        <v>1</v>
      </c>
      <c r="L398" s="622">
        <v>45.697542500000004</v>
      </c>
      <c r="M398" s="623">
        <v>97167.622972027952</v>
      </c>
    </row>
    <row r="399" spans="1:13" ht="14.4" customHeight="1" x14ac:dyDescent="0.3">
      <c r="A399" s="618" t="s">
        <v>583</v>
      </c>
      <c r="B399" s="619" t="s">
        <v>4294</v>
      </c>
      <c r="C399" s="619" t="s">
        <v>2589</v>
      </c>
      <c r="D399" s="619" t="s">
        <v>4295</v>
      </c>
      <c r="E399" s="619" t="s">
        <v>4296</v>
      </c>
      <c r="F399" s="622"/>
      <c r="G399" s="622"/>
      <c r="H399" s="635">
        <v>0</v>
      </c>
      <c r="I399" s="622">
        <v>20.260999999999999</v>
      </c>
      <c r="J399" s="622">
        <v>81540.775920728614</v>
      </c>
      <c r="K399" s="635">
        <v>1</v>
      </c>
      <c r="L399" s="622">
        <v>20.260999999999999</v>
      </c>
      <c r="M399" s="623">
        <v>81540.775920728614</v>
      </c>
    </row>
    <row r="400" spans="1:13" ht="14.4" customHeight="1" x14ac:dyDescent="0.3">
      <c r="A400" s="618" t="s">
        <v>583</v>
      </c>
      <c r="B400" s="619" t="s">
        <v>4294</v>
      </c>
      <c r="C400" s="619" t="s">
        <v>2574</v>
      </c>
      <c r="D400" s="619" t="s">
        <v>4295</v>
      </c>
      <c r="E400" s="619" t="s">
        <v>4297</v>
      </c>
      <c r="F400" s="622"/>
      <c r="G400" s="622"/>
      <c r="H400" s="635">
        <v>0</v>
      </c>
      <c r="I400" s="622">
        <v>27.570871500000003</v>
      </c>
      <c r="J400" s="622">
        <v>51867.551135723486</v>
      </c>
      <c r="K400" s="635">
        <v>1</v>
      </c>
      <c r="L400" s="622">
        <v>27.570871500000003</v>
      </c>
      <c r="M400" s="623">
        <v>51867.551135723486</v>
      </c>
    </row>
    <row r="401" spans="1:13" ht="14.4" customHeight="1" x14ac:dyDescent="0.3">
      <c r="A401" s="618" t="s">
        <v>583</v>
      </c>
      <c r="B401" s="619" t="s">
        <v>4294</v>
      </c>
      <c r="C401" s="619" t="s">
        <v>762</v>
      </c>
      <c r="D401" s="619" t="s">
        <v>763</v>
      </c>
      <c r="E401" s="619" t="s">
        <v>764</v>
      </c>
      <c r="F401" s="622">
        <v>50.3588418</v>
      </c>
      <c r="G401" s="622">
        <v>25572.695952797822</v>
      </c>
      <c r="H401" s="635">
        <v>1</v>
      </c>
      <c r="I401" s="622"/>
      <c r="J401" s="622"/>
      <c r="K401" s="635">
        <v>0</v>
      </c>
      <c r="L401" s="622">
        <v>50.3588418</v>
      </c>
      <c r="M401" s="623">
        <v>25572.695952797822</v>
      </c>
    </row>
    <row r="402" spans="1:13" ht="14.4" customHeight="1" x14ac:dyDescent="0.3">
      <c r="A402" s="618" t="s">
        <v>583</v>
      </c>
      <c r="B402" s="619" t="s">
        <v>4294</v>
      </c>
      <c r="C402" s="619" t="s">
        <v>765</v>
      </c>
      <c r="D402" s="619" t="s">
        <v>763</v>
      </c>
      <c r="E402" s="619" t="s">
        <v>766</v>
      </c>
      <c r="F402" s="622">
        <v>22.375999999999998</v>
      </c>
      <c r="G402" s="622">
        <v>62069.129934856312</v>
      </c>
      <c r="H402" s="635">
        <v>1</v>
      </c>
      <c r="I402" s="622"/>
      <c r="J402" s="622"/>
      <c r="K402" s="635">
        <v>0</v>
      </c>
      <c r="L402" s="622">
        <v>22.375999999999998</v>
      </c>
      <c r="M402" s="623">
        <v>62069.129934856312</v>
      </c>
    </row>
    <row r="403" spans="1:13" ht="14.4" customHeight="1" x14ac:dyDescent="0.3">
      <c r="A403" s="618" t="s">
        <v>583</v>
      </c>
      <c r="B403" s="619" t="s">
        <v>4294</v>
      </c>
      <c r="C403" s="619" t="s">
        <v>776</v>
      </c>
      <c r="D403" s="619" t="s">
        <v>763</v>
      </c>
      <c r="E403" s="619" t="s">
        <v>777</v>
      </c>
      <c r="F403" s="622">
        <v>10.246</v>
      </c>
      <c r="G403" s="622">
        <v>58424.185885712403</v>
      </c>
      <c r="H403" s="635">
        <v>1</v>
      </c>
      <c r="I403" s="622"/>
      <c r="J403" s="622"/>
      <c r="K403" s="635">
        <v>0</v>
      </c>
      <c r="L403" s="622">
        <v>10.246</v>
      </c>
      <c r="M403" s="623">
        <v>58424.185885712403</v>
      </c>
    </row>
    <row r="404" spans="1:13" ht="14.4" customHeight="1" x14ac:dyDescent="0.3">
      <c r="A404" s="618" t="s">
        <v>583</v>
      </c>
      <c r="B404" s="619" t="s">
        <v>4455</v>
      </c>
      <c r="C404" s="619" t="s">
        <v>2834</v>
      </c>
      <c r="D404" s="619" t="s">
        <v>2835</v>
      </c>
      <c r="E404" s="619" t="s">
        <v>4456</v>
      </c>
      <c r="F404" s="622">
        <v>1.2143999999999999</v>
      </c>
      <c r="G404" s="622">
        <v>6034.9418871943271</v>
      </c>
      <c r="H404" s="635">
        <v>1</v>
      </c>
      <c r="I404" s="622"/>
      <c r="J404" s="622"/>
      <c r="K404" s="635">
        <v>0</v>
      </c>
      <c r="L404" s="622">
        <v>1.2143999999999999</v>
      </c>
      <c r="M404" s="623">
        <v>6034.9418871943271</v>
      </c>
    </row>
    <row r="405" spans="1:13" ht="14.4" customHeight="1" x14ac:dyDescent="0.3">
      <c r="A405" s="618" t="s">
        <v>583</v>
      </c>
      <c r="B405" s="619" t="s">
        <v>4455</v>
      </c>
      <c r="C405" s="619" t="s">
        <v>2837</v>
      </c>
      <c r="D405" s="619" t="s">
        <v>2835</v>
      </c>
      <c r="E405" s="619" t="s">
        <v>4457</v>
      </c>
      <c r="F405" s="622">
        <v>0.1</v>
      </c>
      <c r="G405" s="622">
        <v>2726.9712337509</v>
      </c>
      <c r="H405" s="635">
        <v>1</v>
      </c>
      <c r="I405" s="622"/>
      <c r="J405" s="622"/>
      <c r="K405" s="635">
        <v>0</v>
      </c>
      <c r="L405" s="622">
        <v>0.1</v>
      </c>
      <c r="M405" s="623">
        <v>2726.9712337509</v>
      </c>
    </row>
    <row r="406" spans="1:13" ht="14.4" customHeight="1" x14ac:dyDescent="0.3">
      <c r="A406" s="618" t="s">
        <v>583</v>
      </c>
      <c r="B406" s="619" t="s">
        <v>4298</v>
      </c>
      <c r="C406" s="619" t="s">
        <v>2503</v>
      </c>
      <c r="D406" s="619" t="s">
        <v>2504</v>
      </c>
      <c r="E406" s="619" t="s">
        <v>2505</v>
      </c>
      <c r="F406" s="622"/>
      <c r="G406" s="622"/>
      <c r="H406" s="635">
        <v>0</v>
      </c>
      <c r="I406" s="622">
        <v>45.790298299999996</v>
      </c>
      <c r="J406" s="622">
        <v>7238.0906821397448</v>
      </c>
      <c r="K406" s="635">
        <v>1</v>
      </c>
      <c r="L406" s="622">
        <v>45.790298299999996</v>
      </c>
      <c r="M406" s="623">
        <v>7238.0906821397448</v>
      </c>
    </row>
    <row r="407" spans="1:13" ht="14.4" customHeight="1" x14ac:dyDescent="0.3">
      <c r="A407" s="618" t="s">
        <v>583</v>
      </c>
      <c r="B407" s="619" t="s">
        <v>4298</v>
      </c>
      <c r="C407" s="619" t="s">
        <v>2507</v>
      </c>
      <c r="D407" s="619" t="s">
        <v>2504</v>
      </c>
      <c r="E407" s="619" t="s">
        <v>4299</v>
      </c>
      <c r="F407" s="622"/>
      <c r="G407" s="622"/>
      <c r="H407" s="635">
        <v>0</v>
      </c>
      <c r="I407" s="622">
        <v>227.9758952</v>
      </c>
      <c r="J407" s="622">
        <v>89309.960446517114</v>
      </c>
      <c r="K407" s="635">
        <v>1</v>
      </c>
      <c r="L407" s="622">
        <v>227.9758952</v>
      </c>
      <c r="M407" s="623">
        <v>89309.960446517114</v>
      </c>
    </row>
    <row r="408" spans="1:13" ht="14.4" customHeight="1" x14ac:dyDescent="0.3">
      <c r="A408" s="618" t="s">
        <v>583</v>
      </c>
      <c r="B408" s="619" t="s">
        <v>4300</v>
      </c>
      <c r="C408" s="619" t="s">
        <v>2566</v>
      </c>
      <c r="D408" s="619" t="s">
        <v>2567</v>
      </c>
      <c r="E408" s="619" t="s">
        <v>2568</v>
      </c>
      <c r="F408" s="622"/>
      <c r="G408" s="622"/>
      <c r="H408" s="635">
        <v>0</v>
      </c>
      <c r="I408" s="622">
        <v>26.781837400000001</v>
      </c>
      <c r="J408" s="622">
        <v>36226.949374507785</v>
      </c>
      <c r="K408" s="635">
        <v>1</v>
      </c>
      <c r="L408" s="622">
        <v>26.781837400000001</v>
      </c>
      <c r="M408" s="623">
        <v>36226.949374507785</v>
      </c>
    </row>
    <row r="409" spans="1:13" ht="14.4" customHeight="1" x14ac:dyDescent="0.3">
      <c r="A409" s="618" t="s">
        <v>583</v>
      </c>
      <c r="B409" s="619" t="s">
        <v>4300</v>
      </c>
      <c r="C409" s="619" t="s">
        <v>2569</v>
      </c>
      <c r="D409" s="619" t="s">
        <v>2567</v>
      </c>
      <c r="E409" s="619" t="s">
        <v>2570</v>
      </c>
      <c r="F409" s="622"/>
      <c r="G409" s="622"/>
      <c r="H409" s="635">
        <v>0</v>
      </c>
      <c r="I409" s="622">
        <v>31.638466299999997</v>
      </c>
      <c r="J409" s="622">
        <v>142724.01096862488</v>
      </c>
      <c r="K409" s="635">
        <v>1</v>
      </c>
      <c r="L409" s="622">
        <v>31.638466299999997</v>
      </c>
      <c r="M409" s="623">
        <v>142724.01096862488</v>
      </c>
    </row>
    <row r="410" spans="1:13" ht="14.4" customHeight="1" x14ac:dyDescent="0.3">
      <c r="A410" s="618" t="s">
        <v>583</v>
      </c>
      <c r="B410" s="619" t="s">
        <v>4300</v>
      </c>
      <c r="C410" s="619" t="s">
        <v>2571</v>
      </c>
      <c r="D410" s="619" t="s">
        <v>2567</v>
      </c>
      <c r="E410" s="619" t="s">
        <v>2572</v>
      </c>
      <c r="F410" s="622"/>
      <c r="G410" s="622"/>
      <c r="H410" s="635">
        <v>0</v>
      </c>
      <c r="I410" s="622">
        <v>25.140389699999997</v>
      </c>
      <c r="J410" s="622">
        <v>340728.35927746195</v>
      </c>
      <c r="K410" s="635">
        <v>1</v>
      </c>
      <c r="L410" s="622">
        <v>25.140389699999997</v>
      </c>
      <c r="M410" s="623">
        <v>340728.35927746195</v>
      </c>
    </row>
    <row r="411" spans="1:13" ht="14.4" customHeight="1" x14ac:dyDescent="0.3">
      <c r="A411" s="618" t="s">
        <v>583</v>
      </c>
      <c r="B411" s="619" t="s">
        <v>4300</v>
      </c>
      <c r="C411" s="619" t="s">
        <v>748</v>
      </c>
      <c r="D411" s="619" t="s">
        <v>749</v>
      </c>
      <c r="E411" s="619" t="s">
        <v>750</v>
      </c>
      <c r="F411" s="622">
        <v>5.1259999999999994</v>
      </c>
      <c r="G411" s="622">
        <v>6088.334120000005</v>
      </c>
      <c r="H411" s="635">
        <v>1</v>
      </c>
      <c r="I411" s="622"/>
      <c r="J411" s="622"/>
      <c r="K411" s="635">
        <v>0</v>
      </c>
      <c r="L411" s="622">
        <v>5.1259999999999994</v>
      </c>
      <c r="M411" s="623">
        <v>6088.334120000005</v>
      </c>
    </row>
    <row r="412" spans="1:13" ht="14.4" customHeight="1" x14ac:dyDescent="0.3">
      <c r="A412" s="618" t="s">
        <v>583</v>
      </c>
      <c r="B412" s="619" t="s">
        <v>4300</v>
      </c>
      <c r="C412" s="619" t="s">
        <v>751</v>
      </c>
      <c r="D412" s="619" t="s">
        <v>749</v>
      </c>
      <c r="E412" s="619" t="s">
        <v>752</v>
      </c>
      <c r="F412" s="622">
        <v>8.1319999999999997</v>
      </c>
      <c r="G412" s="622">
        <v>1460.88789</v>
      </c>
      <c r="H412" s="635">
        <v>1</v>
      </c>
      <c r="I412" s="622"/>
      <c r="J412" s="622"/>
      <c r="K412" s="635">
        <v>0</v>
      </c>
      <c r="L412" s="622">
        <v>8.1319999999999997</v>
      </c>
      <c r="M412" s="623">
        <v>1460.88789</v>
      </c>
    </row>
    <row r="413" spans="1:13" ht="14.4" customHeight="1" x14ac:dyDescent="0.3">
      <c r="A413" s="618" t="s">
        <v>583</v>
      </c>
      <c r="B413" s="619" t="s">
        <v>4300</v>
      </c>
      <c r="C413" s="619" t="s">
        <v>2854</v>
      </c>
      <c r="D413" s="619" t="s">
        <v>4458</v>
      </c>
      <c r="E413" s="619" t="s">
        <v>2559</v>
      </c>
      <c r="F413" s="622">
        <v>5</v>
      </c>
      <c r="G413" s="622">
        <v>1714.98</v>
      </c>
      <c r="H413" s="635">
        <v>1</v>
      </c>
      <c r="I413" s="622"/>
      <c r="J413" s="622"/>
      <c r="K413" s="635">
        <v>0</v>
      </c>
      <c r="L413" s="622">
        <v>5</v>
      </c>
      <c r="M413" s="623">
        <v>1714.98</v>
      </c>
    </row>
    <row r="414" spans="1:13" ht="14.4" customHeight="1" x14ac:dyDescent="0.3">
      <c r="A414" s="618" t="s">
        <v>583</v>
      </c>
      <c r="B414" s="619" t="s">
        <v>4301</v>
      </c>
      <c r="C414" s="619" t="s">
        <v>774</v>
      </c>
      <c r="D414" s="619" t="s">
        <v>4302</v>
      </c>
      <c r="E414" s="619" t="s">
        <v>775</v>
      </c>
      <c r="F414" s="622">
        <v>2</v>
      </c>
      <c r="G414" s="622">
        <v>9455.8024560245394</v>
      </c>
      <c r="H414" s="635">
        <v>1</v>
      </c>
      <c r="I414" s="622"/>
      <c r="J414" s="622"/>
      <c r="K414" s="635">
        <v>0</v>
      </c>
      <c r="L414" s="622">
        <v>2</v>
      </c>
      <c r="M414" s="623">
        <v>9455.8024560245394</v>
      </c>
    </row>
    <row r="415" spans="1:13" ht="14.4" customHeight="1" x14ac:dyDescent="0.3">
      <c r="A415" s="618" t="s">
        <v>583</v>
      </c>
      <c r="B415" s="619" t="s">
        <v>4301</v>
      </c>
      <c r="C415" s="619" t="s">
        <v>3654</v>
      </c>
      <c r="D415" s="619" t="s">
        <v>4459</v>
      </c>
      <c r="E415" s="619" t="s">
        <v>3656</v>
      </c>
      <c r="F415" s="622"/>
      <c r="G415" s="622"/>
      <c r="H415" s="635">
        <v>0</v>
      </c>
      <c r="I415" s="622">
        <v>2</v>
      </c>
      <c r="J415" s="622">
        <v>4214.29999910475</v>
      </c>
      <c r="K415" s="635">
        <v>1</v>
      </c>
      <c r="L415" s="622">
        <v>2</v>
      </c>
      <c r="M415" s="623">
        <v>4214.29999910475</v>
      </c>
    </row>
    <row r="416" spans="1:13" ht="14.4" customHeight="1" x14ac:dyDescent="0.3">
      <c r="A416" s="618" t="s">
        <v>583</v>
      </c>
      <c r="B416" s="619" t="s">
        <v>4301</v>
      </c>
      <c r="C416" s="619" t="s">
        <v>2563</v>
      </c>
      <c r="D416" s="619" t="s">
        <v>4303</v>
      </c>
      <c r="E416" s="619" t="s">
        <v>2565</v>
      </c>
      <c r="F416" s="622"/>
      <c r="G416" s="622"/>
      <c r="H416" s="635">
        <v>0</v>
      </c>
      <c r="I416" s="622">
        <v>8</v>
      </c>
      <c r="J416" s="622">
        <v>67428.639986822585</v>
      </c>
      <c r="K416" s="635">
        <v>1</v>
      </c>
      <c r="L416" s="622">
        <v>8</v>
      </c>
      <c r="M416" s="623">
        <v>67428.639986822585</v>
      </c>
    </row>
    <row r="417" spans="1:13" ht="14.4" customHeight="1" x14ac:dyDescent="0.3">
      <c r="A417" s="618" t="s">
        <v>583</v>
      </c>
      <c r="B417" s="619" t="s">
        <v>4304</v>
      </c>
      <c r="C417" s="619" t="s">
        <v>2497</v>
      </c>
      <c r="D417" s="619" t="s">
        <v>4305</v>
      </c>
      <c r="E417" s="619" t="s">
        <v>4306</v>
      </c>
      <c r="F417" s="622">
        <v>9.2919999999999998</v>
      </c>
      <c r="G417" s="622">
        <v>1964.6074729002764</v>
      </c>
      <c r="H417" s="635">
        <v>0.32498517680802563</v>
      </c>
      <c r="I417" s="622">
        <v>19.477</v>
      </c>
      <c r="J417" s="622">
        <v>4080.6143190487264</v>
      </c>
      <c r="K417" s="635">
        <v>0.67501482319197426</v>
      </c>
      <c r="L417" s="622">
        <v>28.768999999999998</v>
      </c>
      <c r="M417" s="623">
        <v>6045.2217919490031</v>
      </c>
    </row>
    <row r="418" spans="1:13" ht="14.4" customHeight="1" x14ac:dyDescent="0.3">
      <c r="A418" s="618" t="s">
        <v>583</v>
      </c>
      <c r="B418" s="619" t="s">
        <v>4304</v>
      </c>
      <c r="C418" s="619" t="s">
        <v>709</v>
      </c>
      <c r="D418" s="619" t="s">
        <v>4305</v>
      </c>
      <c r="E418" s="619" t="s">
        <v>4307</v>
      </c>
      <c r="F418" s="622">
        <v>61.319343600000003</v>
      </c>
      <c r="G418" s="622">
        <v>67793.083681503223</v>
      </c>
      <c r="H418" s="635">
        <v>1</v>
      </c>
      <c r="I418" s="622"/>
      <c r="J418" s="622"/>
      <c r="K418" s="635">
        <v>0</v>
      </c>
      <c r="L418" s="622">
        <v>61.319343600000003</v>
      </c>
      <c r="M418" s="623">
        <v>67793.083681503223</v>
      </c>
    </row>
    <row r="419" spans="1:13" ht="14.4" customHeight="1" x14ac:dyDescent="0.3">
      <c r="A419" s="618" t="s">
        <v>583</v>
      </c>
      <c r="B419" s="619" t="s">
        <v>4304</v>
      </c>
      <c r="C419" s="619" t="s">
        <v>717</v>
      </c>
      <c r="D419" s="619" t="s">
        <v>4305</v>
      </c>
      <c r="E419" s="619" t="s">
        <v>4308</v>
      </c>
      <c r="F419" s="622">
        <v>2.6980921000000002</v>
      </c>
      <c r="G419" s="622">
        <v>11434.99846073222</v>
      </c>
      <c r="H419" s="635">
        <v>1</v>
      </c>
      <c r="I419" s="622"/>
      <c r="J419" s="622"/>
      <c r="K419" s="635">
        <v>0</v>
      </c>
      <c r="L419" s="622">
        <v>2.6980921000000002</v>
      </c>
      <c r="M419" s="623">
        <v>11434.99846073222</v>
      </c>
    </row>
    <row r="420" spans="1:13" ht="14.4" customHeight="1" x14ac:dyDescent="0.3">
      <c r="A420" s="618" t="s">
        <v>583</v>
      </c>
      <c r="B420" s="619" t="s">
        <v>4304</v>
      </c>
      <c r="C420" s="619" t="s">
        <v>3626</v>
      </c>
      <c r="D420" s="619" t="s">
        <v>718</v>
      </c>
      <c r="E420" s="619" t="s">
        <v>2498</v>
      </c>
      <c r="F420" s="622"/>
      <c r="G420" s="622"/>
      <c r="H420" s="635">
        <v>0</v>
      </c>
      <c r="I420" s="622">
        <v>8.6389999999999993</v>
      </c>
      <c r="J420" s="622">
        <v>1826.5424099299935</v>
      </c>
      <c r="K420" s="635">
        <v>1</v>
      </c>
      <c r="L420" s="622">
        <v>8.6389999999999993</v>
      </c>
      <c r="M420" s="623">
        <v>1826.5424099299935</v>
      </c>
    </row>
    <row r="421" spans="1:13" ht="14.4" customHeight="1" x14ac:dyDescent="0.3">
      <c r="A421" s="618" t="s">
        <v>583</v>
      </c>
      <c r="B421" s="619" t="s">
        <v>4304</v>
      </c>
      <c r="C421" s="619" t="s">
        <v>2514</v>
      </c>
      <c r="D421" s="619" t="s">
        <v>718</v>
      </c>
      <c r="E421" s="619" t="s">
        <v>711</v>
      </c>
      <c r="F421" s="622"/>
      <c r="G421" s="622"/>
      <c r="H421" s="635">
        <v>0</v>
      </c>
      <c r="I421" s="622">
        <v>2.82</v>
      </c>
      <c r="J421" s="622">
        <v>3123.4319999999998</v>
      </c>
      <c r="K421" s="635">
        <v>1</v>
      </c>
      <c r="L421" s="622">
        <v>2.82</v>
      </c>
      <c r="M421" s="623">
        <v>3123.4319999999998</v>
      </c>
    </row>
    <row r="422" spans="1:13" ht="14.4" customHeight="1" x14ac:dyDescent="0.3">
      <c r="A422" s="618" t="s">
        <v>583</v>
      </c>
      <c r="B422" s="619" t="s">
        <v>4304</v>
      </c>
      <c r="C422" s="619" t="s">
        <v>3648</v>
      </c>
      <c r="D422" s="619" t="s">
        <v>3649</v>
      </c>
      <c r="E422" s="619" t="s">
        <v>3650</v>
      </c>
      <c r="F422" s="622"/>
      <c r="G422" s="622"/>
      <c r="H422" s="635">
        <v>0</v>
      </c>
      <c r="I422" s="622">
        <v>0.312</v>
      </c>
      <c r="J422" s="622">
        <v>35.227827096231117</v>
      </c>
      <c r="K422" s="635">
        <v>1</v>
      </c>
      <c r="L422" s="622">
        <v>0.312</v>
      </c>
      <c r="M422" s="623">
        <v>35.227827096231117</v>
      </c>
    </row>
    <row r="423" spans="1:13" ht="14.4" customHeight="1" x14ac:dyDescent="0.3">
      <c r="A423" s="618" t="s">
        <v>583</v>
      </c>
      <c r="B423" s="619" t="s">
        <v>4304</v>
      </c>
      <c r="C423" s="619" t="s">
        <v>3652</v>
      </c>
      <c r="D423" s="619" t="s">
        <v>3649</v>
      </c>
      <c r="E423" s="619" t="s">
        <v>3653</v>
      </c>
      <c r="F423" s="622"/>
      <c r="G423" s="622"/>
      <c r="H423" s="635">
        <v>0</v>
      </c>
      <c r="I423" s="622">
        <v>4.0409999999999995</v>
      </c>
      <c r="J423" s="622">
        <v>5891.911080868008</v>
      </c>
      <c r="K423" s="635">
        <v>1</v>
      </c>
      <c r="L423" s="622">
        <v>4.0409999999999995</v>
      </c>
      <c r="M423" s="623">
        <v>5891.911080868008</v>
      </c>
    </row>
    <row r="424" spans="1:13" ht="14.4" customHeight="1" x14ac:dyDescent="0.3">
      <c r="A424" s="618" t="s">
        <v>583</v>
      </c>
      <c r="B424" s="619" t="s">
        <v>4309</v>
      </c>
      <c r="C424" s="619" t="s">
        <v>2846</v>
      </c>
      <c r="D424" s="619" t="s">
        <v>2847</v>
      </c>
      <c r="E424" s="619" t="s">
        <v>2848</v>
      </c>
      <c r="F424" s="622">
        <v>12</v>
      </c>
      <c r="G424" s="622">
        <v>2986.0499999999961</v>
      </c>
      <c r="H424" s="635">
        <v>1</v>
      </c>
      <c r="I424" s="622"/>
      <c r="J424" s="622"/>
      <c r="K424" s="635">
        <v>0</v>
      </c>
      <c r="L424" s="622">
        <v>12</v>
      </c>
      <c r="M424" s="623">
        <v>2986.0499999999961</v>
      </c>
    </row>
    <row r="425" spans="1:13" ht="14.4" customHeight="1" x14ac:dyDescent="0.3">
      <c r="A425" s="618" t="s">
        <v>583</v>
      </c>
      <c r="B425" s="619" t="s">
        <v>4309</v>
      </c>
      <c r="C425" s="619" t="s">
        <v>2643</v>
      </c>
      <c r="D425" s="619" t="s">
        <v>2644</v>
      </c>
      <c r="E425" s="619" t="s">
        <v>2645</v>
      </c>
      <c r="F425" s="622"/>
      <c r="G425" s="622"/>
      <c r="H425" s="635">
        <v>0</v>
      </c>
      <c r="I425" s="622">
        <v>45</v>
      </c>
      <c r="J425" s="622">
        <v>12284.018972242844</v>
      </c>
      <c r="K425" s="635">
        <v>1</v>
      </c>
      <c r="L425" s="622">
        <v>45</v>
      </c>
      <c r="M425" s="623">
        <v>12284.018972242844</v>
      </c>
    </row>
    <row r="426" spans="1:13" ht="14.4" customHeight="1" x14ac:dyDescent="0.3">
      <c r="A426" s="618" t="s">
        <v>583</v>
      </c>
      <c r="B426" s="619" t="s">
        <v>4309</v>
      </c>
      <c r="C426" s="619" t="s">
        <v>2646</v>
      </c>
      <c r="D426" s="619" t="s">
        <v>2644</v>
      </c>
      <c r="E426" s="619" t="s">
        <v>2647</v>
      </c>
      <c r="F426" s="622"/>
      <c r="G426" s="622"/>
      <c r="H426" s="635">
        <v>0</v>
      </c>
      <c r="I426" s="622">
        <v>4</v>
      </c>
      <c r="J426" s="622">
        <v>5459.4100000000199</v>
      </c>
      <c r="K426" s="635">
        <v>1</v>
      </c>
      <c r="L426" s="622">
        <v>4</v>
      </c>
      <c r="M426" s="623">
        <v>5459.4100000000199</v>
      </c>
    </row>
    <row r="427" spans="1:13" ht="14.4" customHeight="1" x14ac:dyDescent="0.3">
      <c r="A427" s="618" t="s">
        <v>583</v>
      </c>
      <c r="B427" s="619" t="s">
        <v>4309</v>
      </c>
      <c r="C427" s="619" t="s">
        <v>2850</v>
      </c>
      <c r="D427" s="619" t="s">
        <v>4460</v>
      </c>
      <c r="E427" s="619" t="s">
        <v>4461</v>
      </c>
      <c r="F427" s="622">
        <v>1</v>
      </c>
      <c r="G427" s="622">
        <v>1385.49</v>
      </c>
      <c r="H427" s="635">
        <v>1</v>
      </c>
      <c r="I427" s="622"/>
      <c r="J427" s="622"/>
      <c r="K427" s="635">
        <v>0</v>
      </c>
      <c r="L427" s="622">
        <v>1</v>
      </c>
      <c r="M427" s="623">
        <v>1385.49</v>
      </c>
    </row>
    <row r="428" spans="1:13" ht="14.4" customHeight="1" x14ac:dyDescent="0.3">
      <c r="A428" s="618" t="s">
        <v>583</v>
      </c>
      <c r="B428" s="619" t="s">
        <v>4310</v>
      </c>
      <c r="C428" s="619" t="s">
        <v>2518</v>
      </c>
      <c r="D428" s="619" t="s">
        <v>2519</v>
      </c>
      <c r="E428" s="619" t="s">
        <v>2520</v>
      </c>
      <c r="F428" s="622"/>
      <c r="G428" s="622"/>
      <c r="H428" s="635">
        <v>0</v>
      </c>
      <c r="I428" s="622">
        <v>20.302031299999999</v>
      </c>
      <c r="J428" s="622">
        <v>12612.802445693615</v>
      </c>
      <c r="K428" s="635">
        <v>1</v>
      </c>
      <c r="L428" s="622">
        <v>20.302031299999999</v>
      </c>
      <c r="M428" s="623">
        <v>12612.802445693615</v>
      </c>
    </row>
    <row r="429" spans="1:13" ht="14.4" customHeight="1" x14ac:dyDescent="0.3">
      <c r="A429" s="618" t="s">
        <v>583</v>
      </c>
      <c r="B429" s="619" t="s">
        <v>4310</v>
      </c>
      <c r="C429" s="619" t="s">
        <v>2551</v>
      </c>
      <c r="D429" s="619" t="s">
        <v>2552</v>
      </c>
      <c r="E429" s="619" t="s">
        <v>2553</v>
      </c>
      <c r="F429" s="622"/>
      <c r="G429" s="622"/>
      <c r="H429" s="635">
        <v>0</v>
      </c>
      <c r="I429" s="622">
        <v>10.457000800000005</v>
      </c>
      <c r="J429" s="622">
        <v>7218.068787207998</v>
      </c>
      <c r="K429" s="635">
        <v>1</v>
      </c>
      <c r="L429" s="622">
        <v>10.457000800000005</v>
      </c>
      <c r="M429" s="623">
        <v>7218.068787207998</v>
      </c>
    </row>
    <row r="430" spans="1:13" ht="14.4" customHeight="1" x14ac:dyDescent="0.3">
      <c r="A430" s="618" t="s">
        <v>583</v>
      </c>
      <c r="B430" s="619" t="s">
        <v>4310</v>
      </c>
      <c r="C430" s="619" t="s">
        <v>2554</v>
      </c>
      <c r="D430" s="619" t="s">
        <v>2555</v>
      </c>
      <c r="E430" s="619" t="s">
        <v>2556</v>
      </c>
      <c r="F430" s="622"/>
      <c r="G430" s="622"/>
      <c r="H430" s="635">
        <v>0</v>
      </c>
      <c r="I430" s="622">
        <v>104.363953</v>
      </c>
      <c r="J430" s="622">
        <v>31090.854227058368</v>
      </c>
      <c r="K430" s="635">
        <v>1</v>
      </c>
      <c r="L430" s="622">
        <v>104.363953</v>
      </c>
      <c r="M430" s="623">
        <v>31090.854227058368</v>
      </c>
    </row>
    <row r="431" spans="1:13" ht="14.4" customHeight="1" x14ac:dyDescent="0.3">
      <c r="A431" s="618" t="s">
        <v>583</v>
      </c>
      <c r="B431" s="619" t="s">
        <v>4310</v>
      </c>
      <c r="C431" s="619" t="s">
        <v>721</v>
      </c>
      <c r="D431" s="619" t="s">
        <v>722</v>
      </c>
      <c r="E431" s="619" t="s">
        <v>723</v>
      </c>
      <c r="F431" s="622">
        <v>297.53712669999999</v>
      </c>
      <c r="G431" s="622">
        <v>79127.583274274686</v>
      </c>
      <c r="H431" s="635">
        <v>1</v>
      </c>
      <c r="I431" s="622"/>
      <c r="J431" s="622"/>
      <c r="K431" s="635">
        <v>0</v>
      </c>
      <c r="L431" s="622">
        <v>297.53712669999999</v>
      </c>
      <c r="M431" s="623">
        <v>79127.583274274686</v>
      </c>
    </row>
    <row r="432" spans="1:13" ht="14.4" customHeight="1" x14ac:dyDescent="0.3">
      <c r="A432" s="618" t="s">
        <v>583</v>
      </c>
      <c r="B432" s="619" t="s">
        <v>4311</v>
      </c>
      <c r="C432" s="619" t="s">
        <v>753</v>
      </c>
      <c r="D432" s="619" t="s">
        <v>754</v>
      </c>
      <c r="E432" s="619" t="s">
        <v>755</v>
      </c>
      <c r="F432" s="622">
        <v>23.569000000000003</v>
      </c>
      <c r="G432" s="622">
        <v>3554.2042714687409</v>
      </c>
      <c r="H432" s="635">
        <v>1</v>
      </c>
      <c r="I432" s="622"/>
      <c r="J432" s="622"/>
      <c r="K432" s="635">
        <v>0</v>
      </c>
      <c r="L432" s="622">
        <v>23.569000000000003</v>
      </c>
      <c r="M432" s="623">
        <v>3554.2042714687409</v>
      </c>
    </row>
    <row r="433" spans="1:13" ht="14.4" customHeight="1" x14ac:dyDescent="0.3">
      <c r="A433" s="618" t="s">
        <v>583</v>
      </c>
      <c r="B433" s="619" t="s">
        <v>4311</v>
      </c>
      <c r="C433" s="619" t="s">
        <v>756</v>
      </c>
      <c r="D433" s="619" t="s">
        <v>754</v>
      </c>
      <c r="E433" s="619" t="s">
        <v>757</v>
      </c>
      <c r="F433" s="622">
        <v>41.784164199999999</v>
      </c>
      <c r="G433" s="622">
        <v>15833.328969695072</v>
      </c>
      <c r="H433" s="635">
        <v>1</v>
      </c>
      <c r="I433" s="622"/>
      <c r="J433" s="622"/>
      <c r="K433" s="635">
        <v>0</v>
      </c>
      <c r="L433" s="622">
        <v>41.784164199999999</v>
      </c>
      <c r="M433" s="623">
        <v>15833.328969695072</v>
      </c>
    </row>
    <row r="434" spans="1:13" ht="14.4" customHeight="1" x14ac:dyDescent="0.3">
      <c r="A434" s="618" t="s">
        <v>583</v>
      </c>
      <c r="B434" s="619" t="s">
        <v>4311</v>
      </c>
      <c r="C434" s="619" t="s">
        <v>758</v>
      </c>
      <c r="D434" s="619" t="s">
        <v>754</v>
      </c>
      <c r="E434" s="619" t="s">
        <v>759</v>
      </c>
      <c r="F434" s="622">
        <v>16.0316036</v>
      </c>
      <c r="G434" s="622">
        <v>19572.290178669835</v>
      </c>
      <c r="H434" s="635">
        <v>1</v>
      </c>
      <c r="I434" s="622"/>
      <c r="J434" s="622"/>
      <c r="K434" s="635">
        <v>0</v>
      </c>
      <c r="L434" s="622">
        <v>16.0316036</v>
      </c>
      <c r="M434" s="623">
        <v>19572.290178669835</v>
      </c>
    </row>
    <row r="435" spans="1:13" ht="14.4" customHeight="1" x14ac:dyDescent="0.3">
      <c r="A435" s="618" t="s">
        <v>583</v>
      </c>
      <c r="B435" s="619" t="s">
        <v>4311</v>
      </c>
      <c r="C435" s="619" t="s">
        <v>760</v>
      </c>
      <c r="D435" s="619" t="s">
        <v>754</v>
      </c>
      <c r="E435" s="619" t="s">
        <v>761</v>
      </c>
      <c r="F435" s="622">
        <v>9.8780081000000006</v>
      </c>
      <c r="G435" s="622">
        <v>16364.493596496657</v>
      </c>
      <c r="H435" s="635">
        <v>1</v>
      </c>
      <c r="I435" s="622"/>
      <c r="J435" s="622"/>
      <c r="K435" s="635">
        <v>0</v>
      </c>
      <c r="L435" s="622">
        <v>9.8780081000000006</v>
      </c>
      <c r="M435" s="623">
        <v>16364.493596496657</v>
      </c>
    </row>
    <row r="436" spans="1:13" ht="14.4" customHeight="1" x14ac:dyDescent="0.3">
      <c r="A436" s="618" t="s">
        <v>583</v>
      </c>
      <c r="B436" s="619" t="s">
        <v>4311</v>
      </c>
      <c r="C436" s="619" t="s">
        <v>2557</v>
      </c>
      <c r="D436" s="619" t="s">
        <v>2558</v>
      </c>
      <c r="E436" s="619" t="s">
        <v>2559</v>
      </c>
      <c r="F436" s="622"/>
      <c r="G436" s="622"/>
      <c r="H436" s="635">
        <v>0</v>
      </c>
      <c r="I436" s="622">
        <v>64.541735700000004</v>
      </c>
      <c r="J436" s="622">
        <v>11682.680208950978</v>
      </c>
      <c r="K436" s="635">
        <v>1</v>
      </c>
      <c r="L436" s="622">
        <v>64.541735700000004</v>
      </c>
      <c r="M436" s="623">
        <v>11682.680208950978</v>
      </c>
    </row>
    <row r="437" spans="1:13" ht="14.4" customHeight="1" x14ac:dyDescent="0.3">
      <c r="A437" s="618" t="s">
        <v>583</v>
      </c>
      <c r="B437" s="619" t="s">
        <v>4311</v>
      </c>
      <c r="C437" s="619" t="s">
        <v>2560</v>
      </c>
      <c r="D437" s="619" t="s">
        <v>2561</v>
      </c>
      <c r="E437" s="619" t="s">
        <v>2562</v>
      </c>
      <c r="F437" s="622"/>
      <c r="G437" s="622"/>
      <c r="H437" s="635">
        <v>0</v>
      </c>
      <c r="I437" s="622">
        <v>16.736865399999999</v>
      </c>
      <c r="J437" s="622">
        <v>21364.090908370763</v>
      </c>
      <c r="K437" s="635">
        <v>1</v>
      </c>
      <c r="L437" s="622">
        <v>16.736865399999999</v>
      </c>
      <c r="M437" s="623">
        <v>21364.090908370763</v>
      </c>
    </row>
    <row r="438" spans="1:13" ht="14.4" customHeight="1" x14ac:dyDescent="0.3">
      <c r="A438" s="618" t="s">
        <v>583</v>
      </c>
      <c r="B438" s="619" t="s">
        <v>4311</v>
      </c>
      <c r="C438" s="619" t="s">
        <v>2577</v>
      </c>
      <c r="D438" s="619" t="s">
        <v>2578</v>
      </c>
      <c r="E438" s="619" t="s">
        <v>2579</v>
      </c>
      <c r="F438" s="622"/>
      <c r="G438" s="622"/>
      <c r="H438" s="635">
        <v>0</v>
      </c>
      <c r="I438" s="622">
        <v>54.144905299999998</v>
      </c>
      <c r="J438" s="622">
        <v>28773.804779649028</v>
      </c>
      <c r="K438" s="635">
        <v>1</v>
      </c>
      <c r="L438" s="622">
        <v>54.144905299999998</v>
      </c>
      <c r="M438" s="623">
        <v>28773.804779649028</v>
      </c>
    </row>
    <row r="439" spans="1:13" ht="14.4" customHeight="1" x14ac:dyDescent="0.3">
      <c r="A439" s="618" t="s">
        <v>583</v>
      </c>
      <c r="B439" s="619" t="s">
        <v>4312</v>
      </c>
      <c r="C439" s="619" t="s">
        <v>2606</v>
      </c>
      <c r="D439" s="619" t="s">
        <v>4313</v>
      </c>
      <c r="E439" s="619" t="s">
        <v>2607</v>
      </c>
      <c r="F439" s="622"/>
      <c r="G439" s="622"/>
      <c r="H439" s="635">
        <v>0</v>
      </c>
      <c r="I439" s="622">
        <v>121.88953600000002</v>
      </c>
      <c r="J439" s="622">
        <v>338363.1350847506</v>
      </c>
      <c r="K439" s="635">
        <v>1</v>
      </c>
      <c r="L439" s="622">
        <v>121.88953600000002</v>
      </c>
      <c r="M439" s="623">
        <v>338363.1350847506</v>
      </c>
    </row>
    <row r="440" spans="1:13" ht="14.4" customHeight="1" x14ac:dyDescent="0.3">
      <c r="A440" s="618" t="s">
        <v>583</v>
      </c>
      <c r="B440" s="619" t="s">
        <v>4312</v>
      </c>
      <c r="C440" s="619" t="s">
        <v>2636</v>
      </c>
      <c r="D440" s="619" t="s">
        <v>4313</v>
      </c>
      <c r="E440" s="619" t="s">
        <v>2638</v>
      </c>
      <c r="F440" s="622"/>
      <c r="G440" s="622"/>
      <c r="H440" s="635">
        <v>0</v>
      </c>
      <c r="I440" s="622">
        <v>267.8149209</v>
      </c>
      <c r="J440" s="622">
        <v>1487614.0809074496</v>
      </c>
      <c r="K440" s="635">
        <v>1</v>
      </c>
      <c r="L440" s="622">
        <v>267.8149209</v>
      </c>
      <c r="M440" s="623">
        <v>1487614.0809074496</v>
      </c>
    </row>
    <row r="441" spans="1:13" ht="14.4" customHeight="1" x14ac:dyDescent="0.3">
      <c r="A441" s="618" t="s">
        <v>583</v>
      </c>
      <c r="B441" s="619" t="s">
        <v>4312</v>
      </c>
      <c r="C441" s="619" t="s">
        <v>805</v>
      </c>
      <c r="D441" s="619" t="s">
        <v>4313</v>
      </c>
      <c r="E441" s="619" t="s">
        <v>807</v>
      </c>
      <c r="F441" s="622">
        <v>7.2353376000000003</v>
      </c>
      <c r="G441" s="622">
        <v>93048.700206378417</v>
      </c>
      <c r="H441" s="635">
        <v>1</v>
      </c>
      <c r="I441" s="622"/>
      <c r="J441" s="622"/>
      <c r="K441" s="635">
        <v>0</v>
      </c>
      <c r="L441" s="622">
        <v>7.2353376000000003</v>
      </c>
      <c r="M441" s="623">
        <v>93048.700206378417</v>
      </c>
    </row>
    <row r="442" spans="1:13" ht="14.4" customHeight="1" x14ac:dyDescent="0.3">
      <c r="A442" s="618" t="s">
        <v>583</v>
      </c>
      <c r="B442" s="619" t="s">
        <v>4314</v>
      </c>
      <c r="C442" s="619" t="s">
        <v>2540</v>
      </c>
      <c r="D442" s="619" t="s">
        <v>4315</v>
      </c>
      <c r="E442" s="619" t="s">
        <v>2542</v>
      </c>
      <c r="F442" s="622"/>
      <c r="G442" s="622"/>
      <c r="H442" s="635">
        <v>0</v>
      </c>
      <c r="I442" s="622">
        <v>50.547810800000001</v>
      </c>
      <c r="J442" s="622">
        <v>47795.503536801851</v>
      </c>
      <c r="K442" s="635">
        <v>1</v>
      </c>
      <c r="L442" s="622">
        <v>50.547810800000001</v>
      </c>
      <c r="M442" s="623">
        <v>47795.503536801851</v>
      </c>
    </row>
    <row r="443" spans="1:13" ht="14.4" customHeight="1" x14ac:dyDescent="0.3">
      <c r="A443" s="618" t="s">
        <v>583</v>
      </c>
      <c r="B443" s="619" t="s">
        <v>4314</v>
      </c>
      <c r="C443" s="619" t="s">
        <v>2629</v>
      </c>
      <c r="D443" s="619" t="s">
        <v>4315</v>
      </c>
      <c r="E443" s="619" t="s">
        <v>2505</v>
      </c>
      <c r="F443" s="622"/>
      <c r="G443" s="622"/>
      <c r="H443" s="635">
        <v>0</v>
      </c>
      <c r="I443" s="622">
        <v>39.179000000000002</v>
      </c>
      <c r="J443" s="622">
        <v>92491.159598387196</v>
      </c>
      <c r="K443" s="635">
        <v>1</v>
      </c>
      <c r="L443" s="622">
        <v>39.179000000000002</v>
      </c>
      <c r="M443" s="623">
        <v>92491.159598387196</v>
      </c>
    </row>
    <row r="444" spans="1:13" ht="14.4" customHeight="1" x14ac:dyDescent="0.3">
      <c r="A444" s="618" t="s">
        <v>583</v>
      </c>
      <c r="B444" s="619" t="s">
        <v>4314</v>
      </c>
      <c r="C444" s="619" t="s">
        <v>2632</v>
      </c>
      <c r="D444" s="619" t="s">
        <v>4315</v>
      </c>
      <c r="E444" s="619" t="s">
        <v>2634</v>
      </c>
      <c r="F444" s="622"/>
      <c r="G444" s="622"/>
      <c r="H444" s="635">
        <v>0</v>
      </c>
      <c r="I444" s="622">
        <v>53.826000000000001</v>
      </c>
      <c r="J444" s="622">
        <v>381715.18381785112</v>
      </c>
      <c r="K444" s="635">
        <v>1</v>
      </c>
      <c r="L444" s="622">
        <v>53.826000000000001</v>
      </c>
      <c r="M444" s="623">
        <v>381715.18381785112</v>
      </c>
    </row>
    <row r="445" spans="1:13" ht="14.4" customHeight="1" x14ac:dyDescent="0.3">
      <c r="A445" s="618" t="s">
        <v>583</v>
      </c>
      <c r="B445" s="619" t="s">
        <v>4462</v>
      </c>
      <c r="C445" s="619" t="s">
        <v>4463</v>
      </c>
      <c r="D445" s="619" t="s">
        <v>4464</v>
      </c>
      <c r="E445" s="619" t="s">
        <v>2376</v>
      </c>
      <c r="F445" s="622"/>
      <c r="G445" s="622"/>
      <c r="H445" s="635">
        <v>0</v>
      </c>
      <c r="I445" s="622">
        <v>1</v>
      </c>
      <c r="J445" s="622">
        <v>197.81</v>
      </c>
      <c r="K445" s="635">
        <v>1</v>
      </c>
      <c r="L445" s="622">
        <v>1</v>
      </c>
      <c r="M445" s="623">
        <v>197.81</v>
      </c>
    </row>
    <row r="446" spans="1:13" ht="14.4" customHeight="1" x14ac:dyDescent="0.3">
      <c r="A446" s="618" t="s">
        <v>583</v>
      </c>
      <c r="B446" s="619" t="s">
        <v>4316</v>
      </c>
      <c r="C446" s="619" t="s">
        <v>2640</v>
      </c>
      <c r="D446" s="619" t="s">
        <v>4317</v>
      </c>
      <c r="E446" s="619" t="s">
        <v>4318</v>
      </c>
      <c r="F446" s="622"/>
      <c r="G446" s="622"/>
      <c r="H446" s="635">
        <v>0</v>
      </c>
      <c r="I446" s="622">
        <v>4</v>
      </c>
      <c r="J446" s="622">
        <v>40832.5466666668</v>
      </c>
      <c r="K446" s="635">
        <v>1</v>
      </c>
      <c r="L446" s="622">
        <v>4</v>
      </c>
      <c r="M446" s="623">
        <v>40832.5466666668</v>
      </c>
    </row>
    <row r="447" spans="1:13" ht="14.4" customHeight="1" x14ac:dyDescent="0.3">
      <c r="A447" s="618" t="s">
        <v>583</v>
      </c>
      <c r="B447" s="619" t="s">
        <v>4465</v>
      </c>
      <c r="C447" s="619" t="s">
        <v>3673</v>
      </c>
      <c r="D447" s="619" t="s">
        <v>3674</v>
      </c>
      <c r="E447" s="619" t="s">
        <v>3675</v>
      </c>
      <c r="F447" s="622"/>
      <c r="G447" s="622"/>
      <c r="H447" s="635">
        <v>0</v>
      </c>
      <c r="I447" s="622">
        <v>2</v>
      </c>
      <c r="J447" s="622">
        <v>1851.78</v>
      </c>
      <c r="K447" s="635">
        <v>1</v>
      </c>
      <c r="L447" s="622">
        <v>2</v>
      </c>
      <c r="M447" s="623">
        <v>1851.78</v>
      </c>
    </row>
    <row r="448" spans="1:13" ht="14.4" customHeight="1" x14ac:dyDescent="0.3">
      <c r="A448" s="618" t="s">
        <v>583</v>
      </c>
      <c r="B448" s="619" t="s">
        <v>4320</v>
      </c>
      <c r="C448" s="619" t="s">
        <v>2515</v>
      </c>
      <c r="D448" s="619" t="s">
        <v>2516</v>
      </c>
      <c r="E448" s="619" t="s">
        <v>2517</v>
      </c>
      <c r="F448" s="622"/>
      <c r="G448" s="622"/>
      <c r="H448" s="635">
        <v>0</v>
      </c>
      <c r="I448" s="622">
        <v>1</v>
      </c>
      <c r="J448" s="622">
        <v>7061.99</v>
      </c>
      <c r="K448" s="635">
        <v>1</v>
      </c>
      <c r="L448" s="622">
        <v>1</v>
      </c>
      <c r="M448" s="623">
        <v>7061.99</v>
      </c>
    </row>
    <row r="449" spans="1:13" ht="14.4" customHeight="1" x14ac:dyDescent="0.3">
      <c r="A449" s="618" t="s">
        <v>583</v>
      </c>
      <c r="B449" s="619" t="s">
        <v>4324</v>
      </c>
      <c r="C449" s="619" t="s">
        <v>2391</v>
      </c>
      <c r="D449" s="619" t="s">
        <v>979</v>
      </c>
      <c r="E449" s="619" t="s">
        <v>4325</v>
      </c>
      <c r="F449" s="622"/>
      <c r="G449" s="622"/>
      <c r="H449" s="635">
        <v>0</v>
      </c>
      <c r="I449" s="622">
        <v>4</v>
      </c>
      <c r="J449" s="622">
        <v>287.86</v>
      </c>
      <c r="K449" s="635">
        <v>1</v>
      </c>
      <c r="L449" s="622">
        <v>4</v>
      </c>
      <c r="M449" s="623">
        <v>287.86</v>
      </c>
    </row>
    <row r="450" spans="1:13" ht="14.4" customHeight="1" x14ac:dyDescent="0.3">
      <c r="A450" s="618" t="s">
        <v>583</v>
      </c>
      <c r="B450" s="619" t="s">
        <v>4324</v>
      </c>
      <c r="C450" s="619" t="s">
        <v>2193</v>
      </c>
      <c r="D450" s="619" t="s">
        <v>979</v>
      </c>
      <c r="E450" s="619" t="s">
        <v>4326</v>
      </c>
      <c r="F450" s="622"/>
      <c r="G450" s="622"/>
      <c r="H450" s="635">
        <v>0</v>
      </c>
      <c r="I450" s="622">
        <v>82</v>
      </c>
      <c r="J450" s="622">
        <v>10705.141654861494</v>
      </c>
      <c r="K450" s="635">
        <v>1</v>
      </c>
      <c r="L450" s="622">
        <v>82</v>
      </c>
      <c r="M450" s="623">
        <v>10705.141654861494</v>
      </c>
    </row>
    <row r="451" spans="1:13" ht="14.4" customHeight="1" x14ac:dyDescent="0.3">
      <c r="A451" s="618" t="s">
        <v>583</v>
      </c>
      <c r="B451" s="619" t="s">
        <v>4324</v>
      </c>
      <c r="C451" s="619" t="s">
        <v>616</v>
      </c>
      <c r="D451" s="619" t="s">
        <v>617</v>
      </c>
      <c r="E451" s="619" t="s">
        <v>4327</v>
      </c>
      <c r="F451" s="622">
        <v>2</v>
      </c>
      <c r="G451" s="622">
        <v>240.82</v>
      </c>
      <c r="H451" s="635">
        <v>1</v>
      </c>
      <c r="I451" s="622"/>
      <c r="J451" s="622"/>
      <c r="K451" s="635">
        <v>0</v>
      </c>
      <c r="L451" s="622">
        <v>2</v>
      </c>
      <c r="M451" s="623">
        <v>240.82</v>
      </c>
    </row>
    <row r="452" spans="1:13" ht="14.4" customHeight="1" x14ac:dyDescent="0.3">
      <c r="A452" s="618" t="s">
        <v>583</v>
      </c>
      <c r="B452" s="619" t="s">
        <v>4328</v>
      </c>
      <c r="C452" s="619" t="s">
        <v>2348</v>
      </c>
      <c r="D452" s="619" t="s">
        <v>2349</v>
      </c>
      <c r="E452" s="619" t="s">
        <v>2350</v>
      </c>
      <c r="F452" s="622"/>
      <c r="G452" s="622"/>
      <c r="H452" s="635">
        <v>0</v>
      </c>
      <c r="I452" s="622">
        <v>6</v>
      </c>
      <c r="J452" s="622">
        <v>430.58037999312887</v>
      </c>
      <c r="K452" s="635">
        <v>1</v>
      </c>
      <c r="L452" s="622">
        <v>6</v>
      </c>
      <c r="M452" s="623">
        <v>430.58037999312887</v>
      </c>
    </row>
    <row r="453" spans="1:13" ht="14.4" customHeight="1" x14ac:dyDescent="0.3">
      <c r="A453" s="618" t="s">
        <v>583</v>
      </c>
      <c r="B453" s="619" t="s">
        <v>4328</v>
      </c>
      <c r="C453" s="619" t="s">
        <v>596</v>
      </c>
      <c r="D453" s="619" t="s">
        <v>4329</v>
      </c>
      <c r="E453" s="619" t="s">
        <v>4330</v>
      </c>
      <c r="F453" s="622">
        <v>16</v>
      </c>
      <c r="G453" s="622">
        <v>990.38893225893958</v>
      </c>
      <c r="H453" s="635">
        <v>1</v>
      </c>
      <c r="I453" s="622"/>
      <c r="J453" s="622"/>
      <c r="K453" s="635">
        <v>0</v>
      </c>
      <c r="L453" s="622">
        <v>16</v>
      </c>
      <c r="M453" s="623">
        <v>990.38893225893958</v>
      </c>
    </row>
    <row r="454" spans="1:13" ht="14.4" customHeight="1" x14ac:dyDescent="0.3">
      <c r="A454" s="618" t="s">
        <v>583</v>
      </c>
      <c r="B454" s="619" t="s">
        <v>4331</v>
      </c>
      <c r="C454" s="619" t="s">
        <v>2510</v>
      </c>
      <c r="D454" s="619" t="s">
        <v>4332</v>
      </c>
      <c r="E454" s="619" t="s">
        <v>3868</v>
      </c>
      <c r="F454" s="622"/>
      <c r="G454" s="622"/>
      <c r="H454" s="635">
        <v>0</v>
      </c>
      <c r="I454" s="622">
        <v>35</v>
      </c>
      <c r="J454" s="622">
        <v>209992.06342019141</v>
      </c>
      <c r="K454" s="635">
        <v>1</v>
      </c>
      <c r="L454" s="622">
        <v>35</v>
      </c>
      <c r="M454" s="623">
        <v>209992.06342019141</v>
      </c>
    </row>
    <row r="455" spans="1:13" ht="14.4" customHeight="1" x14ac:dyDescent="0.3">
      <c r="A455" s="618" t="s">
        <v>583</v>
      </c>
      <c r="B455" s="619" t="s">
        <v>4333</v>
      </c>
      <c r="C455" s="619" t="s">
        <v>1869</v>
      </c>
      <c r="D455" s="619" t="s">
        <v>1870</v>
      </c>
      <c r="E455" s="619" t="s">
        <v>1871</v>
      </c>
      <c r="F455" s="622">
        <v>6</v>
      </c>
      <c r="G455" s="622">
        <v>7.0985714285714199</v>
      </c>
      <c r="H455" s="635">
        <v>1</v>
      </c>
      <c r="I455" s="622"/>
      <c r="J455" s="622"/>
      <c r="K455" s="635">
        <v>0</v>
      </c>
      <c r="L455" s="622">
        <v>6</v>
      </c>
      <c r="M455" s="623">
        <v>7.0985714285714199</v>
      </c>
    </row>
    <row r="456" spans="1:13" ht="14.4" customHeight="1" x14ac:dyDescent="0.3">
      <c r="A456" s="618" t="s">
        <v>583</v>
      </c>
      <c r="B456" s="619" t="s">
        <v>4333</v>
      </c>
      <c r="C456" s="619" t="s">
        <v>2057</v>
      </c>
      <c r="D456" s="619" t="s">
        <v>4334</v>
      </c>
      <c r="E456" s="619" t="s">
        <v>4335</v>
      </c>
      <c r="F456" s="622"/>
      <c r="G456" s="622"/>
      <c r="H456" s="635">
        <v>0</v>
      </c>
      <c r="I456" s="622">
        <v>15</v>
      </c>
      <c r="J456" s="622">
        <v>35487.230773461662</v>
      </c>
      <c r="K456" s="635">
        <v>1</v>
      </c>
      <c r="L456" s="622">
        <v>15</v>
      </c>
      <c r="M456" s="623">
        <v>35487.230773461662</v>
      </c>
    </row>
    <row r="457" spans="1:13" ht="14.4" customHeight="1" x14ac:dyDescent="0.3">
      <c r="A457" s="618" t="s">
        <v>583</v>
      </c>
      <c r="B457" s="619" t="s">
        <v>4333</v>
      </c>
      <c r="C457" s="619" t="s">
        <v>1855</v>
      </c>
      <c r="D457" s="619" t="s">
        <v>4336</v>
      </c>
      <c r="E457" s="619" t="s">
        <v>4337</v>
      </c>
      <c r="F457" s="622"/>
      <c r="G457" s="622"/>
      <c r="H457" s="635">
        <v>0</v>
      </c>
      <c r="I457" s="622">
        <v>4</v>
      </c>
      <c r="J457" s="622">
        <v>7859.8942173948399</v>
      </c>
      <c r="K457" s="635">
        <v>1</v>
      </c>
      <c r="L457" s="622">
        <v>4</v>
      </c>
      <c r="M457" s="623">
        <v>7859.8942173948399</v>
      </c>
    </row>
    <row r="458" spans="1:13" ht="14.4" customHeight="1" x14ac:dyDescent="0.3">
      <c r="A458" s="618" t="s">
        <v>583</v>
      </c>
      <c r="B458" s="619" t="s">
        <v>4333</v>
      </c>
      <c r="C458" s="619" t="s">
        <v>1511</v>
      </c>
      <c r="D458" s="619" t="s">
        <v>4338</v>
      </c>
      <c r="E458" s="619" t="s">
        <v>4339</v>
      </c>
      <c r="F458" s="622"/>
      <c r="G458" s="622"/>
      <c r="H458" s="635">
        <v>0</v>
      </c>
      <c r="I458" s="622">
        <v>8</v>
      </c>
      <c r="J458" s="622">
        <v>5613.7833333333328</v>
      </c>
      <c r="K458" s="635">
        <v>1</v>
      </c>
      <c r="L458" s="622">
        <v>8</v>
      </c>
      <c r="M458" s="623">
        <v>5613.7833333333328</v>
      </c>
    </row>
    <row r="459" spans="1:13" ht="14.4" customHeight="1" x14ac:dyDescent="0.3">
      <c r="A459" s="618" t="s">
        <v>583</v>
      </c>
      <c r="B459" s="619" t="s">
        <v>4333</v>
      </c>
      <c r="C459" s="619" t="s">
        <v>1724</v>
      </c>
      <c r="D459" s="619" t="s">
        <v>4340</v>
      </c>
      <c r="E459" s="619" t="s">
        <v>4341</v>
      </c>
      <c r="F459" s="622"/>
      <c r="G459" s="622"/>
      <c r="H459" s="635">
        <v>0</v>
      </c>
      <c r="I459" s="622">
        <v>20</v>
      </c>
      <c r="J459" s="622">
        <v>26925.283033468411</v>
      </c>
      <c r="K459" s="635">
        <v>1</v>
      </c>
      <c r="L459" s="622">
        <v>20</v>
      </c>
      <c r="M459" s="623">
        <v>26925.283033468411</v>
      </c>
    </row>
    <row r="460" spans="1:13" ht="14.4" customHeight="1" x14ac:dyDescent="0.3">
      <c r="A460" s="618" t="s">
        <v>583</v>
      </c>
      <c r="B460" s="619" t="s">
        <v>4342</v>
      </c>
      <c r="C460" s="619" t="s">
        <v>2483</v>
      </c>
      <c r="D460" s="619" t="s">
        <v>2465</v>
      </c>
      <c r="E460" s="619" t="s">
        <v>4343</v>
      </c>
      <c r="F460" s="622"/>
      <c r="G460" s="622"/>
      <c r="H460" s="635">
        <v>0</v>
      </c>
      <c r="I460" s="622">
        <v>36</v>
      </c>
      <c r="J460" s="622">
        <v>1065.7006717667414</v>
      </c>
      <c r="K460" s="635">
        <v>1</v>
      </c>
      <c r="L460" s="622">
        <v>36</v>
      </c>
      <c r="M460" s="623">
        <v>1065.7006717667414</v>
      </c>
    </row>
    <row r="461" spans="1:13" ht="14.4" customHeight="1" x14ac:dyDescent="0.3">
      <c r="A461" s="618" t="s">
        <v>583</v>
      </c>
      <c r="B461" s="619" t="s">
        <v>4342</v>
      </c>
      <c r="C461" s="619" t="s">
        <v>2232</v>
      </c>
      <c r="D461" s="619" t="s">
        <v>2233</v>
      </c>
      <c r="E461" s="619" t="s">
        <v>2234</v>
      </c>
      <c r="F461" s="622"/>
      <c r="G461" s="622"/>
      <c r="H461" s="635">
        <v>0</v>
      </c>
      <c r="I461" s="622">
        <v>2</v>
      </c>
      <c r="J461" s="622">
        <v>80.699793245819194</v>
      </c>
      <c r="K461" s="635">
        <v>1</v>
      </c>
      <c r="L461" s="622">
        <v>2</v>
      </c>
      <c r="M461" s="623">
        <v>80.699793245819194</v>
      </c>
    </row>
    <row r="462" spans="1:13" ht="14.4" customHeight="1" x14ac:dyDescent="0.3">
      <c r="A462" s="618" t="s">
        <v>583</v>
      </c>
      <c r="B462" s="619" t="s">
        <v>4342</v>
      </c>
      <c r="C462" s="619" t="s">
        <v>2236</v>
      </c>
      <c r="D462" s="619" t="s">
        <v>2237</v>
      </c>
      <c r="E462" s="619" t="s">
        <v>2238</v>
      </c>
      <c r="F462" s="622"/>
      <c r="G462" s="622"/>
      <c r="H462" s="635">
        <v>0</v>
      </c>
      <c r="I462" s="622">
        <v>8</v>
      </c>
      <c r="J462" s="622">
        <v>490.15929837894316</v>
      </c>
      <c r="K462" s="635">
        <v>1</v>
      </c>
      <c r="L462" s="622">
        <v>8</v>
      </c>
      <c r="M462" s="623">
        <v>490.15929837894316</v>
      </c>
    </row>
    <row r="463" spans="1:13" ht="14.4" customHeight="1" x14ac:dyDescent="0.3">
      <c r="A463" s="618" t="s">
        <v>583</v>
      </c>
      <c r="B463" s="619" t="s">
        <v>4342</v>
      </c>
      <c r="C463" s="619" t="s">
        <v>2240</v>
      </c>
      <c r="D463" s="619" t="s">
        <v>2241</v>
      </c>
      <c r="E463" s="619" t="s">
        <v>2242</v>
      </c>
      <c r="F463" s="622"/>
      <c r="G463" s="622"/>
      <c r="H463" s="635">
        <v>0</v>
      </c>
      <c r="I463" s="622">
        <v>3</v>
      </c>
      <c r="J463" s="622">
        <v>175.72</v>
      </c>
      <c r="K463" s="635">
        <v>1</v>
      </c>
      <c r="L463" s="622">
        <v>3</v>
      </c>
      <c r="M463" s="623">
        <v>175.72</v>
      </c>
    </row>
    <row r="464" spans="1:13" ht="14.4" customHeight="1" x14ac:dyDescent="0.3">
      <c r="A464" s="618" t="s">
        <v>583</v>
      </c>
      <c r="B464" s="619" t="s">
        <v>4342</v>
      </c>
      <c r="C464" s="619" t="s">
        <v>3518</v>
      </c>
      <c r="D464" s="619" t="s">
        <v>3519</v>
      </c>
      <c r="E464" s="619" t="s">
        <v>4466</v>
      </c>
      <c r="F464" s="622"/>
      <c r="G464" s="622"/>
      <c r="H464" s="635">
        <v>0</v>
      </c>
      <c r="I464" s="622">
        <v>2</v>
      </c>
      <c r="J464" s="622">
        <v>235.50039555903999</v>
      </c>
      <c r="K464" s="635">
        <v>1</v>
      </c>
      <c r="L464" s="622">
        <v>2</v>
      </c>
      <c r="M464" s="623">
        <v>235.50039555903999</v>
      </c>
    </row>
    <row r="465" spans="1:13" ht="14.4" customHeight="1" x14ac:dyDescent="0.3">
      <c r="A465" s="618" t="s">
        <v>583</v>
      </c>
      <c r="B465" s="619" t="s">
        <v>4342</v>
      </c>
      <c r="C465" s="619" t="s">
        <v>2544</v>
      </c>
      <c r="D465" s="619" t="s">
        <v>2545</v>
      </c>
      <c r="E465" s="619" t="s">
        <v>1181</v>
      </c>
      <c r="F465" s="622"/>
      <c r="G465" s="622"/>
      <c r="H465" s="635">
        <v>0</v>
      </c>
      <c r="I465" s="622">
        <v>2</v>
      </c>
      <c r="J465" s="622">
        <v>267.2</v>
      </c>
      <c r="K465" s="635">
        <v>1</v>
      </c>
      <c r="L465" s="622">
        <v>2</v>
      </c>
      <c r="M465" s="623">
        <v>267.2</v>
      </c>
    </row>
    <row r="466" spans="1:13" ht="14.4" customHeight="1" x14ac:dyDescent="0.3">
      <c r="A466" s="618" t="s">
        <v>583</v>
      </c>
      <c r="B466" s="619" t="s">
        <v>4342</v>
      </c>
      <c r="C466" s="619" t="s">
        <v>2277</v>
      </c>
      <c r="D466" s="619" t="s">
        <v>2278</v>
      </c>
      <c r="E466" s="619" t="s">
        <v>4346</v>
      </c>
      <c r="F466" s="622"/>
      <c r="G466" s="622"/>
      <c r="H466" s="635">
        <v>0</v>
      </c>
      <c r="I466" s="622">
        <v>8</v>
      </c>
      <c r="J466" s="622">
        <v>275.19976795183669</v>
      </c>
      <c r="K466" s="635">
        <v>1</v>
      </c>
      <c r="L466" s="622">
        <v>8</v>
      </c>
      <c r="M466" s="623">
        <v>275.19976795183669</v>
      </c>
    </row>
    <row r="467" spans="1:13" ht="14.4" customHeight="1" x14ac:dyDescent="0.3">
      <c r="A467" s="618" t="s">
        <v>583</v>
      </c>
      <c r="B467" s="619" t="s">
        <v>4342</v>
      </c>
      <c r="C467" s="619" t="s">
        <v>2281</v>
      </c>
      <c r="D467" s="619" t="s">
        <v>2278</v>
      </c>
      <c r="E467" s="619" t="s">
        <v>4347</v>
      </c>
      <c r="F467" s="622"/>
      <c r="G467" s="622"/>
      <c r="H467" s="635">
        <v>0</v>
      </c>
      <c r="I467" s="622">
        <v>18</v>
      </c>
      <c r="J467" s="622">
        <v>1787.7810753800477</v>
      </c>
      <c r="K467" s="635">
        <v>1</v>
      </c>
      <c r="L467" s="622">
        <v>18</v>
      </c>
      <c r="M467" s="623">
        <v>1787.7810753800477</v>
      </c>
    </row>
    <row r="468" spans="1:13" ht="14.4" customHeight="1" x14ac:dyDescent="0.3">
      <c r="A468" s="618" t="s">
        <v>583</v>
      </c>
      <c r="B468" s="619" t="s">
        <v>4342</v>
      </c>
      <c r="C468" s="619" t="s">
        <v>2284</v>
      </c>
      <c r="D468" s="619" t="s">
        <v>2278</v>
      </c>
      <c r="E468" s="619" t="s">
        <v>4348</v>
      </c>
      <c r="F468" s="622"/>
      <c r="G468" s="622"/>
      <c r="H468" s="635">
        <v>0</v>
      </c>
      <c r="I468" s="622">
        <v>2</v>
      </c>
      <c r="J468" s="622">
        <v>311.73879990139199</v>
      </c>
      <c r="K468" s="635">
        <v>1</v>
      </c>
      <c r="L468" s="622">
        <v>2</v>
      </c>
      <c r="M468" s="623">
        <v>311.73879990139199</v>
      </c>
    </row>
    <row r="469" spans="1:13" ht="14.4" customHeight="1" x14ac:dyDescent="0.3">
      <c r="A469" s="618" t="s">
        <v>583</v>
      </c>
      <c r="B469" s="619" t="s">
        <v>4342</v>
      </c>
      <c r="C469" s="619" t="s">
        <v>2464</v>
      </c>
      <c r="D469" s="619" t="s">
        <v>2465</v>
      </c>
      <c r="E469" s="619" t="s">
        <v>2466</v>
      </c>
      <c r="F469" s="622"/>
      <c r="G469" s="622"/>
      <c r="H469" s="635">
        <v>0</v>
      </c>
      <c r="I469" s="622">
        <v>5</v>
      </c>
      <c r="J469" s="622">
        <v>1274.56</v>
      </c>
      <c r="K469" s="635">
        <v>1</v>
      </c>
      <c r="L469" s="622">
        <v>5</v>
      </c>
      <c r="M469" s="623">
        <v>1274.56</v>
      </c>
    </row>
    <row r="470" spans="1:13" ht="14.4" customHeight="1" x14ac:dyDescent="0.3">
      <c r="A470" s="618" t="s">
        <v>583</v>
      </c>
      <c r="B470" s="619" t="s">
        <v>4349</v>
      </c>
      <c r="C470" s="619" t="s">
        <v>3640</v>
      </c>
      <c r="D470" s="619" t="s">
        <v>3641</v>
      </c>
      <c r="E470" s="619" t="s">
        <v>3642</v>
      </c>
      <c r="F470" s="622"/>
      <c r="G470" s="622"/>
      <c r="H470" s="635">
        <v>0</v>
      </c>
      <c r="I470" s="622">
        <v>4</v>
      </c>
      <c r="J470" s="622">
        <v>4023.4</v>
      </c>
      <c r="K470" s="635">
        <v>1</v>
      </c>
      <c r="L470" s="622">
        <v>4</v>
      </c>
      <c r="M470" s="623">
        <v>4023.4</v>
      </c>
    </row>
    <row r="471" spans="1:13" ht="14.4" customHeight="1" x14ac:dyDescent="0.3">
      <c r="A471" s="618" t="s">
        <v>583</v>
      </c>
      <c r="B471" s="619" t="s">
        <v>4349</v>
      </c>
      <c r="C471" s="619" t="s">
        <v>3628</v>
      </c>
      <c r="D471" s="619" t="s">
        <v>4350</v>
      </c>
      <c r="E471" s="619" t="s">
        <v>4467</v>
      </c>
      <c r="F471" s="622"/>
      <c r="G471" s="622"/>
      <c r="H471" s="635">
        <v>0</v>
      </c>
      <c r="I471" s="622">
        <v>1</v>
      </c>
      <c r="J471" s="622">
        <v>373.56995365335899</v>
      </c>
      <c r="K471" s="635">
        <v>1</v>
      </c>
      <c r="L471" s="622">
        <v>1</v>
      </c>
      <c r="M471" s="623">
        <v>373.56995365335899</v>
      </c>
    </row>
    <row r="472" spans="1:13" ht="14.4" customHeight="1" x14ac:dyDescent="0.3">
      <c r="A472" s="618" t="s">
        <v>583</v>
      </c>
      <c r="B472" s="619" t="s">
        <v>4349</v>
      </c>
      <c r="C472" s="619" t="s">
        <v>2422</v>
      </c>
      <c r="D472" s="619" t="s">
        <v>4350</v>
      </c>
      <c r="E472" s="619" t="s">
        <v>4351</v>
      </c>
      <c r="F472" s="622"/>
      <c r="G472" s="622"/>
      <c r="H472" s="635">
        <v>0</v>
      </c>
      <c r="I472" s="622">
        <v>1</v>
      </c>
      <c r="J472" s="622">
        <v>102.89</v>
      </c>
      <c r="K472" s="635">
        <v>1</v>
      </c>
      <c r="L472" s="622">
        <v>1</v>
      </c>
      <c r="M472" s="623">
        <v>102.89</v>
      </c>
    </row>
    <row r="473" spans="1:13" ht="14.4" customHeight="1" x14ac:dyDescent="0.3">
      <c r="A473" s="618" t="s">
        <v>583</v>
      </c>
      <c r="B473" s="619" t="s">
        <v>4352</v>
      </c>
      <c r="C473" s="619" t="s">
        <v>2489</v>
      </c>
      <c r="D473" s="619" t="s">
        <v>4353</v>
      </c>
      <c r="E473" s="619" t="s">
        <v>4354</v>
      </c>
      <c r="F473" s="622"/>
      <c r="G473" s="622"/>
      <c r="H473" s="635">
        <v>0</v>
      </c>
      <c r="I473" s="622">
        <v>5</v>
      </c>
      <c r="J473" s="622">
        <v>419.8</v>
      </c>
      <c r="K473" s="635">
        <v>1</v>
      </c>
      <c r="L473" s="622">
        <v>5</v>
      </c>
      <c r="M473" s="623">
        <v>419.8</v>
      </c>
    </row>
    <row r="474" spans="1:13" ht="14.4" customHeight="1" x14ac:dyDescent="0.3">
      <c r="A474" s="618" t="s">
        <v>583</v>
      </c>
      <c r="B474" s="619" t="s">
        <v>4352</v>
      </c>
      <c r="C474" s="619" t="s">
        <v>3536</v>
      </c>
      <c r="D474" s="619" t="s">
        <v>4353</v>
      </c>
      <c r="E474" s="619" t="s">
        <v>4468</v>
      </c>
      <c r="F474" s="622"/>
      <c r="G474" s="622"/>
      <c r="H474" s="635">
        <v>0</v>
      </c>
      <c r="I474" s="622">
        <v>1</v>
      </c>
      <c r="J474" s="622">
        <v>347.59994149078</v>
      </c>
      <c r="K474" s="635">
        <v>1</v>
      </c>
      <c r="L474" s="622">
        <v>1</v>
      </c>
      <c r="M474" s="623">
        <v>347.59994149078</v>
      </c>
    </row>
    <row r="475" spans="1:13" ht="14.4" customHeight="1" x14ac:dyDescent="0.3">
      <c r="A475" s="618" t="s">
        <v>583</v>
      </c>
      <c r="B475" s="619" t="s">
        <v>4352</v>
      </c>
      <c r="C475" s="619" t="s">
        <v>2311</v>
      </c>
      <c r="D475" s="619" t="s">
        <v>2316</v>
      </c>
      <c r="E475" s="619" t="s">
        <v>4355</v>
      </c>
      <c r="F475" s="622"/>
      <c r="G475" s="622"/>
      <c r="H475" s="635">
        <v>0</v>
      </c>
      <c r="I475" s="622">
        <v>5</v>
      </c>
      <c r="J475" s="622">
        <v>1688.6659999999999</v>
      </c>
      <c r="K475" s="635">
        <v>1</v>
      </c>
      <c r="L475" s="622">
        <v>5</v>
      </c>
      <c r="M475" s="623">
        <v>1688.6659999999999</v>
      </c>
    </row>
    <row r="476" spans="1:13" ht="14.4" customHeight="1" x14ac:dyDescent="0.3">
      <c r="A476" s="618" t="s">
        <v>583</v>
      </c>
      <c r="B476" s="619" t="s">
        <v>4352</v>
      </c>
      <c r="C476" s="619" t="s">
        <v>2315</v>
      </c>
      <c r="D476" s="619" t="s">
        <v>2316</v>
      </c>
      <c r="E476" s="619" t="s">
        <v>2317</v>
      </c>
      <c r="F476" s="622"/>
      <c r="G476" s="622"/>
      <c r="H476" s="635">
        <v>0</v>
      </c>
      <c r="I476" s="622">
        <v>1</v>
      </c>
      <c r="J476" s="622">
        <v>713.12356249893003</v>
      </c>
      <c r="K476" s="635">
        <v>1</v>
      </c>
      <c r="L476" s="622">
        <v>1</v>
      </c>
      <c r="M476" s="623">
        <v>713.12356249893003</v>
      </c>
    </row>
    <row r="477" spans="1:13" ht="14.4" customHeight="1" x14ac:dyDescent="0.3">
      <c r="A477" s="618" t="s">
        <v>583</v>
      </c>
      <c r="B477" s="619" t="s">
        <v>4356</v>
      </c>
      <c r="C477" s="619" t="s">
        <v>3657</v>
      </c>
      <c r="D477" s="619" t="s">
        <v>2600</v>
      </c>
      <c r="E477" s="619" t="s">
        <v>3658</v>
      </c>
      <c r="F477" s="622"/>
      <c r="G477" s="622"/>
      <c r="H477" s="635">
        <v>0</v>
      </c>
      <c r="I477" s="622">
        <v>1</v>
      </c>
      <c r="J477" s="622">
        <v>730.41</v>
      </c>
      <c r="K477" s="635">
        <v>1</v>
      </c>
      <c r="L477" s="622">
        <v>1</v>
      </c>
      <c r="M477" s="623">
        <v>730.41</v>
      </c>
    </row>
    <row r="478" spans="1:13" ht="14.4" customHeight="1" x14ac:dyDescent="0.3">
      <c r="A478" s="618" t="s">
        <v>583</v>
      </c>
      <c r="B478" s="619" t="s">
        <v>4357</v>
      </c>
      <c r="C478" s="619" t="s">
        <v>2406</v>
      </c>
      <c r="D478" s="619" t="s">
        <v>2407</v>
      </c>
      <c r="E478" s="619" t="s">
        <v>4358</v>
      </c>
      <c r="F478" s="622"/>
      <c r="G478" s="622"/>
      <c r="H478" s="635">
        <v>0</v>
      </c>
      <c r="I478" s="622">
        <v>2</v>
      </c>
      <c r="J478" s="622">
        <v>499.25672047810804</v>
      </c>
      <c r="K478" s="635">
        <v>1</v>
      </c>
      <c r="L478" s="622">
        <v>2</v>
      </c>
      <c r="M478" s="623">
        <v>499.25672047810804</v>
      </c>
    </row>
    <row r="479" spans="1:13" ht="14.4" customHeight="1" x14ac:dyDescent="0.3">
      <c r="A479" s="618" t="s">
        <v>583</v>
      </c>
      <c r="B479" s="619" t="s">
        <v>4357</v>
      </c>
      <c r="C479" s="619" t="s">
        <v>3611</v>
      </c>
      <c r="D479" s="619" t="s">
        <v>2407</v>
      </c>
      <c r="E479" s="619" t="s">
        <v>4469</v>
      </c>
      <c r="F479" s="622"/>
      <c r="G479" s="622"/>
      <c r="H479" s="635">
        <v>0</v>
      </c>
      <c r="I479" s="622">
        <v>20</v>
      </c>
      <c r="J479" s="622">
        <v>19161.93579818694</v>
      </c>
      <c r="K479" s="635">
        <v>1</v>
      </c>
      <c r="L479" s="622">
        <v>20</v>
      </c>
      <c r="M479" s="623">
        <v>19161.93579818694</v>
      </c>
    </row>
    <row r="480" spans="1:13" ht="14.4" customHeight="1" x14ac:dyDescent="0.3">
      <c r="A480" s="618" t="s">
        <v>583</v>
      </c>
      <c r="B480" s="619" t="s">
        <v>4357</v>
      </c>
      <c r="C480" s="619" t="s">
        <v>3502</v>
      </c>
      <c r="D480" s="619" t="s">
        <v>3503</v>
      </c>
      <c r="E480" s="619" t="s">
        <v>4470</v>
      </c>
      <c r="F480" s="622"/>
      <c r="G480" s="622"/>
      <c r="H480" s="635">
        <v>0</v>
      </c>
      <c r="I480" s="622">
        <v>1</v>
      </c>
      <c r="J480" s="622">
        <v>379.5</v>
      </c>
      <c r="K480" s="635">
        <v>1</v>
      </c>
      <c r="L480" s="622">
        <v>1</v>
      </c>
      <c r="M480" s="623">
        <v>379.5</v>
      </c>
    </row>
    <row r="481" spans="1:13" ht="14.4" customHeight="1" x14ac:dyDescent="0.3">
      <c r="A481" s="618" t="s">
        <v>583</v>
      </c>
      <c r="B481" s="619" t="s">
        <v>4364</v>
      </c>
      <c r="C481" s="619" t="s">
        <v>3587</v>
      </c>
      <c r="D481" s="619" t="s">
        <v>4471</v>
      </c>
      <c r="E481" s="619" t="s">
        <v>4472</v>
      </c>
      <c r="F481" s="622"/>
      <c r="G481" s="622"/>
      <c r="H481" s="635">
        <v>0</v>
      </c>
      <c r="I481" s="622">
        <v>4</v>
      </c>
      <c r="J481" s="622">
        <v>347.84</v>
      </c>
      <c r="K481" s="635">
        <v>1</v>
      </c>
      <c r="L481" s="622">
        <v>4</v>
      </c>
      <c r="M481" s="623">
        <v>347.84</v>
      </c>
    </row>
    <row r="482" spans="1:13" ht="14.4" customHeight="1" x14ac:dyDescent="0.3">
      <c r="A482" s="618" t="s">
        <v>583</v>
      </c>
      <c r="B482" s="619" t="s">
        <v>4364</v>
      </c>
      <c r="C482" s="619" t="s">
        <v>3660</v>
      </c>
      <c r="D482" s="619" t="s">
        <v>4473</v>
      </c>
      <c r="E482" s="619" t="s">
        <v>4474</v>
      </c>
      <c r="F482" s="622"/>
      <c r="G482" s="622"/>
      <c r="H482" s="635">
        <v>0</v>
      </c>
      <c r="I482" s="622">
        <v>2</v>
      </c>
      <c r="J482" s="622">
        <v>320.370381120677</v>
      </c>
      <c r="K482" s="635">
        <v>1</v>
      </c>
      <c r="L482" s="622">
        <v>2</v>
      </c>
      <c r="M482" s="623">
        <v>320.370381120677</v>
      </c>
    </row>
    <row r="483" spans="1:13" ht="14.4" customHeight="1" x14ac:dyDescent="0.3">
      <c r="A483" s="618" t="s">
        <v>583</v>
      </c>
      <c r="B483" s="619" t="s">
        <v>4364</v>
      </c>
      <c r="C483" s="619" t="s">
        <v>2321</v>
      </c>
      <c r="D483" s="619" t="s">
        <v>4365</v>
      </c>
      <c r="E483" s="619" t="s">
        <v>4366</v>
      </c>
      <c r="F483" s="622"/>
      <c r="G483" s="622"/>
      <c r="H483" s="635">
        <v>0</v>
      </c>
      <c r="I483" s="622">
        <v>32</v>
      </c>
      <c r="J483" s="622">
        <v>1380.809117867522</v>
      </c>
      <c r="K483" s="635">
        <v>1</v>
      </c>
      <c r="L483" s="622">
        <v>32</v>
      </c>
      <c r="M483" s="623">
        <v>1380.809117867522</v>
      </c>
    </row>
    <row r="484" spans="1:13" ht="14.4" customHeight="1" x14ac:dyDescent="0.3">
      <c r="A484" s="618" t="s">
        <v>583</v>
      </c>
      <c r="B484" s="619" t="s">
        <v>4364</v>
      </c>
      <c r="C484" s="619" t="s">
        <v>2472</v>
      </c>
      <c r="D484" s="619" t="s">
        <v>4367</v>
      </c>
      <c r="E484" s="619" t="s">
        <v>4368</v>
      </c>
      <c r="F484" s="622"/>
      <c r="G484" s="622"/>
      <c r="H484" s="635">
        <v>0</v>
      </c>
      <c r="I484" s="622">
        <v>32</v>
      </c>
      <c r="J484" s="622">
        <v>1813.8206339439769</v>
      </c>
      <c r="K484" s="635">
        <v>1</v>
      </c>
      <c r="L484" s="622">
        <v>32</v>
      </c>
      <c r="M484" s="623">
        <v>1813.8206339439769</v>
      </c>
    </row>
    <row r="485" spans="1:13" ht="14.4" customHeight="1" x14ac:dyDescent="0.3">
      <c r="A485" s="618" t="s">
        <v>583</v>
      </c>
      <c r="B485" s="619" t="s">
        <v>4364</v>
      </c>
      <c r="C485" s="619" t="s">
        <v>3544</v>
      </c>
      <c r="D485" s="619" t="s">
        <v>4475</v>
      </c>
      <c r="E485" s="619" t="s">
        <v>3214</v>
      </c>
      <c r="F485" s="622"/>
      <c r="G485" s="622"/>
      <c r="H485" s="635">
        <v>0</v>
      </c>
      <c r="I485" s="622">
        <v>5</v>
      </c>
      <c r="J485" s="622">
        <v>440.30952727745461</v>
      </c>
      <c r="K485" s="635">
        <v>1</v>
      </c>
      <c r="L485" s="622">
        <v>5</v>
      </c>
      <c r="M485" s="623">
        <v>440.30952727745461</v>
      </c>
    </row>
    <row r="486" spans="1:13" ht="14.4" customHeight="1" x14ac:dyDescent="0.3">
      <c r="A486" s="618" t="s">
        <v>583</v>
      </c>
      <c r="B486" s="619" t="s">
        <v>4369</v>
      </c>
      <c r="C486" s="619" t="s">
        <v>2529</v>
      </c>
      <c r="D486" s="619" t="s">
        <v>2530</v>
      </c>
      <c r="E486" s="619" t="s">
        <v>4370</v>
      </c>
      <c r="F486" s="622"/>
      <c r="G486" s="622"/>
      <c r="H486" s="635">
        <v>0</v>
      </c>
      <c r="I486" s="622">
        <v>1</v>
      </c>
      <c r="J486" s="622">
        <v>82.719331453772199</v>
      </c>
      <c r="K486" s="635">
        <v>1</v>
      </c>
      <c r="L486" s="622">
        <v>1</v>
      </c>
      <c r="M486" s="623">
        <v>82.719331453772199</v>
      </c>
    </row>
    <row r="487" spans="1:13" ht="14.4" customHeight="1" x14ac:dyDescent="0.3">
      <c r="A487" s="618" t="s">
        <v>583</v>
      </c>
      <c r="B487" s="619" t="s">
        <v>4369</v>
      </c>
      <c r="C487" s="619" t="s">
        <v>3491</v>
      </c>
      <c r="D487" s="619" t="s">
        <v>4476</v>
      </c>
      <c r="E487" s="619" t="s">
        <v>4477</v>
      </c>
      <c r="F487" s="622"/>
      <c r="G487" s="622"/>
      <c r="H487" s="635">
        <v>0</v>
      </c>
      <c r="I487" s="622">
        <v>10</v>
      </c>
      <c r="J487" s="622">
        <v>512.19945682061757</v>
      </c>
      <c r="K487" s="635">
        <v>1</v>
      </c>
      <c r="L487" s="622">
        <v>10</v>
      </c>
      <c r="M487" s="623">
        <v>512.19945682061757</v>
      </c>
    </row>
    <row r="488" spans="1:13" ht="14.4" customHeight="1" x14ac:dyDescent="0.3">
      <c r="A488" s="618" t="s">
        <v>583</v>
      </c>
      <c r="B488" s="619" t="s">
        <v>4369</v>
      </c>
      <c r="C488" s="619" t="s">
        <v>3498</v>
      </c>
      <c r="D488" s="619" t="s">
        <v>3499</v>
      </c>
      <c r="E488" s="619" t="s">
        <v>3500</v>
      </c>
      <c r="F488" s="622"/>
      <c r="G488" s="622"/>
      <c r="H488" s="635">
        <v>0</v>
      </c>
      <c r="I488" s="622">
        <v>4</v>
      </c>
      <c r="J488" s="622">
        <v>673.79552145491198</v>
      </c>
      <c r="K488" s="635">
        <v>1</v>
      </c>
      <c r="L488" s="622">
        <v>4</v>
      </c>
      <c r="M488" s="623">
        <v>673.79552145491198</v>
      </c>
    </row>
    <row r="489" spans="1:13" ht="14.4" customHeight="1" x14ac:dyDescent="0.3">
      <c r="A489" s="618" t="s">
        <v>583</v>
      </c>
      <c r="B489" s="619" t="s">
        <v>4371</v>
      </c>
      <c r="C489" s="619" t="s">
        <v>666</v>
      </c>
      <c r="D489" s="619" t="s">
        <v>667</v>
      </c>
      <c r="E489" s="619" t="s">
        <v>668</v>
      </c>
      <c r="F489" s="622">
        <v>21</v>
      </c>
      <c r="G489" s="622">
        <v>3404.1223363537783</v>
      </c>
      <c r="H489" s="635">
        <v>1</v>
      </c>
      <c r="I489" s="622"/>
      <c r="J489" s="622"/>
      <c r="K489" s="635">
        <v>0</v>
      </c>
      <c r="L489" s="622">
        <v>21</v>
      </c>
      <c r="M489" s="623">
        <v>3404.1223363537783</v>
      </c>
    </row>
    <row r="490" spans="1:13" ht="14.4" customHeight="1" x14ac:dyDescent="0.3">
      <c r="A490" s="618" t="s">
        <v>583</v>
      </c>
      <c r="B490" s="619" t="s">
        <v>4371</v>
      </c>
      <c r="C490" s="619" t="s">
        <v>2398</v>
      </c>
      <c r="D490" s="619" t="s">
        <v>2399</v>
      </c>
      <c r="E490" s="619" t="s">
        <v>4372</v>
      </c>
      <c r="F490" s="622"/>
      <c r="G490" s="622"/>
      <c r="H490" s="635">
        <v>0</v>
      </c>
      <c r="I490" s="622">
        <v>11</v>
      </c>
      <c r="J490" s="622">
        <v>1383.5797633153929</v>
      </c>
      <c r="K490" s="635">
        <v>1</v>
      </c>
      <c r="L490" s="622">
        <v>11</v>
      </c>
      <c r="M490" s="623">
        <v>1383.5797633153929</v>
      </c>
    </row>
    <row r="491" spans="1:13" ht="14.4" customHeight="1" x14ac:dyDescent="0.3">
      <c r="A491" s="618" t="s">
        <v>583</v>
      </c>
      <c r="B491" s="619" t="s">
        <v>4371</v>
      </c>
      <c r="C491" s="619" t="s">
        <v>2475</v>
      </c>
      <c r="D491" s="619" t="s">
        <v>2476</v>
      </c>
      <c r="E491" s="619" t="s">
        <v>4373</v>
      </c>
      <c r="F491" s="622"/>
      <c r="G491" s="622"/>
      <c r="H491" s="635">
        <v>0</v>
      </c>
      <c r="I491" s="622">
        <v>10</v>
      </c>
      <c r="J491" s="622">
        <v>1620.3996509849021</v>
      </c>
      <c r="K491" s="635">
        <v>1</v>
      </c>
      <c r="L491" s="622">
        <v>10</v>
      </c>
      <c r="M491" s="623">
        <v>1620.3996509849021</v>
      </c>
    </row>
    <row r="492" spans="1:13" ht="14.4" customHeight="1" x14ac:dyDescent="0.3">
      <c r="A492" s="618" t="s">
        <v>583</v>
      </c>
      <c r="B492" s="619" t="s">
        <v>4375</v>
      </c>
      <c r="C492" s="619" t="s">
        <v>2356</v>
      </c>
      <c r="D492" s="619" t="s">
        <v>2357</v>
      </c>
      <c r="E492" s="619" t="s">
        <v>2358</v>
      </c>
      <c r="F492" s="622"/>
      <c r="G492" s="622"/>
      <c r="H492" s="635">
        <v>0</v>
      </c>
      <c r="I492" s="622">
        <v>4</v>
      </c>
      <c r="J492" s="622">
        <v>1027.177096452712</v>
      </c>
      <c r="K492" s="635">
        <v>1</v>
      </c>
      <c r="L492" s="622">
        <v>4</v>
      </c>
      <c r="M492" s="623">
        <v>1027.177096452712</v>
      </c>
    </row>
    <row r="493" spans="1:13" ht="14.4" customHeight="1" x14ac:dyDescent="0.3">
      <c r="A493" s="618" t="s">
        <v>583</v>
      </c>
      <c r="B493" s="619" t="s">
        <v>4375</v>
      </c>
      <c r="C493" s="619" t="s">
        <v>2830</v>
      </c>
      <c r="D493" s="619" t="s">
        <v>2831</v>
      </c>
      <c r="E493" s="619" t="s">
        <v>2832</v>
      </c>
      <c r="F493" s="622">
        <v>2</v>
      </c>
      <c r="G493" s="622">
        <v>303.07950109721799</v>
      </c>
      <c r="H493" s="635">
        <v>1</v>
      </c>
      <c r="I493" s="622"/>
      <c r="J493" s="622"/>
      <c r="K493" s="635">
        <v>0</v>
      </c>
      <c r="L493" s="622">
        <v>2</v>
      </c>
      <c r="M493" s="623">
        <v>303.07950109721799</v>
      </c>
    </row>
    <row r="494" spans="1:13" ht="14.4" customHeight="1" x14ac:dyDescent="0.3">
      <c r="A494" s="618" t="s">
        <v>583</v>
      </c>
      <c r="B494" s="619" t="s">
        <v>4375</v>
      </c>
      <c r="C494" s="619" t="s">
        <v>2485</v>
      </c>
      <c r="D494" s="619" t="s">
        <v>4376</v>
      </c>
      <c r="E494" s="619" t="s">
        <v>2832</v>
      </c>
      <c r="F494" s="622"/>
      <c r="G494" s="622"/>
      <c r="H494" s="635">
        <v>0</v>
      </c>
      <c r="I494" s="622">
        <v>1</v>
      </c>
      <c r="J494" s="622">
        <v>151.25</v>
      </c>
      <c r="K494" s="635">
        <v>1</v>
      </c>
      <c r="L494" s="622">
        <v>1</v>
      </c>
      <c r="M494" s="623">
        <v>151.25</v>
      </c>
    </row>
    <row r="495" spans="1:13" ht="14.4" customHeight="1" x14ac:dyDescent="0.3">
      <c r="A495" s="618" t="s">
        <v>583</v>
      </c>
      <c r="B495" s="619" t="s">
        <v>4375</v>
      </c>
      <c r="C495" s="619" t="s">
        <v>4478</v>
      </c>
      <c r="D495" s="619" t="s">
        <v>4479</v>
      </c>
      <c r="E495" s="619" t="s">
        <v>3399</v>
      </c>
      <c r="F495" s="622"/>
      <c r="G495" s="622"/>
      <c r="H495" s="635">
        <v>0</v>
      </c>
      <c r="I495" s="622">
        <v>1</v>
      </c>
      <c r="J495" s="622">
        <v>202.39</v>
      </c>
      <c r="K495" s="635">
        <v>1</v>
      </c>
      <c r="L495" s="622">
        <v>1</v>
      </c>
      <c r="M495" s="623">
        <v>202.39</v>
      </c>
    </row>
    <row r="496" spans="1:13" ht="14.4" customHeight="1" x14ac:dyDescent="0.3">
      <c r="A496" s="618" t="s">
        <v>583</v>
      </c>
      <c r="B496" s="619" t="s">
        <v>4379</v>
      </c>
      <c r="C496" s="619" t="s">
        <v>713</v>
      </c>
      <c r="D496" s="619" t="s">
        <v>714</v>
      </c>
      <c r="E496" s="619" t="s">
        <v>715</v>
      </c>
      <c r="F496" s="622">
        <v>5</v>
      </c>
      <c r="G496" s="622">
        <v>523.65</v>
      </c>
      <c r="H496" s="635">
        <v>1</v>
      </c>
      <c r="I496" s="622"/>
      <c r="J496" s="622"/>
      <c r="K496" s="635">
        <v>0</v>
      </c>
      <c r="L496" s="622">
        <v>5</v>
      </c>
      <c r="M496" s="623">
        <v>523.65</v>
      </c>
    </row>
    <row r="497" spans="1:13" ht="14.4" customHeight="1" x14ac:dyDescent="0.3">
      <c r="A497" s="618" t="s">
        <v>583</v>
      </c>
      <c r="B497" s="619" t="s">
        <v>4379</v>
      </c>
      <c r="C497" s="619" t="s">
        <v>3623</v>
      </c>
      <c r="D497" s="619" t="s">
        <v>714</v>
      </c>
      <c r="E497" s="619" t="s">
        <v>3624</v>
      </c>
      <c r="F497" s="622"/>
      <c r="G497" s="622"/>
      <c r="H497" s="635">
        <v>0</v>
      </c>
      <c r="I497" s="622">
        <v>5</v>
      </c>
      <c r="J497" s="622">
        <v>1591.5999351667801</v>
      </c>
      <c r="K497" s="635">
        <v>1</v>
      </c>
      <c r="L497" s="622">
        <v>5</v>
      </c>
      <c r="M497" s="623">
        <v>1591.5999351667801</v>
      </c>
    </row>
    <row r="498" spans="1:13" ht="14.4" customHeight="1" x14ac:dyDescent="0.3">
      <c r="A498" s="618" t="s">
        <v>583</v>
      </c>
      <c r="B498" s="619" t="s">
        <v>4379</v>
      </c>
      <c r="C498" s="619" t="s">
        <v>2826</v>
      </c>
      <c r="D498" s="619" t="s">
        <v>2827</v>
      </c>
      <c r="E498" s="619" t="s">
        <v>2828</v>
      </c>
      <c r="F498" s="622">
        <v>2</v>
      </c>
      <c r="G498" s="622">
        <v>278.72000000000003</v>
      </c>
      <c r="H498" s="635">
        <v>1</v>
      </c>
      <c r="I498" s="622"/>
      <c r="J498" s="622"/>
      <c r="K498" s="635">
        <v>0</v>
      </c>
      <c r="L498" s="622">
        <v>2</v>
      </c>
      <c r="M498" s="623">
        <v>278.72000000000003</v>
      </c>
    </row>
    <row r="499" spans="1:13" ht="14.4" customHeight="1" x14ac:dyDescent="0.3">
      <c r="A499" s="618" t="s">
        <v>583</v>
      </c>
      <c r="B499" s="619" t="s">
        <v>4480</v>
      </c>
      <c r="C499" s="619" t="s">
        <v>3484</v>
      </c>
      <c r="D499" s="619" t="s">
        <v>3485</v>
      </c>
      <c r="E499" s="619" t="s">
        <v>687</v>
      </c>
      <c r="F499" s="622"/>
      <c r="G499" s="622"/>
      <c r="H499" s="635">
        <v>0</v>
      </c>
      <c r="I499" s="622">
        <v>4</v>
      </c>
      <c r="J499" s="622">
        <v>381.35</v>
      </c>
      <c r="K499" s="635">
        <v>1</v>
      </c>
      <c r="L499" s="622">
        <v>4</v>
      </c>
      <c r="M499" s="623">
        <v>381.35</v>
      </c>
    </row>
    <row r="500" spans="1:13" ht="14.4" customHeight="1" x14ac:dyDescent="0.3">
      <c r="A500" s="618" t="s">
        <v>583</v>
      </c>
      <c r="B500" s="619" t="s">
        <v>4480</v>
      </c>
      <c r="C500" s="619" t="s">
        <v>3477</v>
      </c>
      <c r="D500" s="619" t="s">
        <v>3478</v>
      </c>
      <c r="E500" s="619" t="s">
        <v>4481</v>
      </c>
      <c r="F500" s="622"/>
      <c r="G500" s="622"/>
      <c r="H500" s="635">
        <v>0</v>
      </c>
      <c r="I500" s="622">
        <v>8</v>
      </c>
      <c r="J500" s="622">
        <v>857.86</v>
      </c>
      <c r="K500" s="635">
        <v>1</v>
      </c>
      <c r="L500" s="622">
        <v>8</v>
      </c>
      <c r="M500" s="623">
        <v>857.86</v>
      </c>
    </row>
    <row r="501" spans="1:13" ht="14.4" customHeight="1" x14ac:dyDescent="0.3">
      <c r="A501" s="618" t="s">
        <v>583</v>
      </c>
      <c r="B501" s="619" t="s">
        <v>4381</v>
      </c>
      <c r="C501" s="619" t="s">
        <v>2812</v>
      </c>
      <c r="D501" s="619" t="s">
        <v>2813</v>
      </c>
      <c r="E501" s="619" t="s">
        <v>2814</v>
      </c>
      <c r="F501" s="622">
        <v>1</v>
      </c>
      <c r="G501" s="622">
        <v>193.37</v>
      </c>
      <c r="H501" s="635">
        <v>1</v>
      </c>
      <c r="I501" s="622"/>
      <c r="J501" s="622"/>
      <c r="K501" s="635">
        <v>0</v>
      </c>
      <c r="L501" s="622">
        <v>1</v>
      </c>
      <c r="M501" s="623">
        <v>193.37</v>
      </c>
    </row>
    <row r="502" spans="1:13" ht="14.4" customHeight="1" x14ac:dyDescent="0.3">
      <c r="A502" s="618" t="s">
        <v>583</v>
      </c>
      <c r="B502" s="619" t="s">
        <v>4385</v>
      </c>
      <c r="C502" s="619" t="s">
        <v>2410</v>
      </c>
      <c r="D502" s="619" t="s">
        <v>2411</v>
      </c>
      <c r="E502" s="619" t="s">
        <v>4386</v>
      </c>
      <c r="F502" s="622"/>
      <c r="G502" s="622"/>
      <c r="H502" s="635">
        <v>0</v>
      </c>
      <c r="I502" s="622">
        <v>3</v>
      </c>
      <c r="J502" s="622">
        <v>158.43012774416542</v>
      </c>
      <c r="K502" s="635">
        <v>1</v>
      </c>
      <c r="L502" s="622">
        <v>3</v>
      </c>
      <c r="M502" s="623">
        <v>158.43012774416542</v>
      </c>
    </row>
    <row r="503" spans="1:13" ht="14.4" customHeight="1" x14ac:dyDescent="0.3">
      <c r="A503" s="618" t="s">
        <v>583</v>
      </c>
      <c r="B503" s="619" t="s">
        <v>4385</v>
      </c>
      <c r="C503" s="619" t="s">
        <v>3532</v>
      </c>
      <c r="D503" s="619" t="s">
        <v>3533</v>
      </c>
      <c r="E503" s="619" t="s">
        <v>3534</v>
      </c>
      <c r="F503" s="622"/>
      <c r="G503" s="622"/>
      <c r="H503" s="635">
        <v>0</v>
      </c>
      <c r="I503" s="622">
        <v>1</v>
      </c>
      <c r="J503" s="622">
        <v>85.479579914858505</v>
      </c>
      <c r="K503" s="635">
        <v>1</v>
      </c>
      <c r="L503" s="622">
        <v>1</v>
      </c>
      <c r="M503" s="623">
        <v>85.479579914858505</v>
      </c>
    </row>
    <row r="504" spans="1:13" ht="14.4" customHeight="1" x14ac:dyDescent="0.3">
      <c r="A504" s="618" t="s">
        <v>583</v>
      </c>
      <c r="B504" s="619" t="s">
        <v>4482</v>
      </c>
      <c r="C504" s="619" t="s">
        <v>3572</v>
      </c>
      <c r="D504" s="619" t="s">
        <v>3573</v>
      </c>
      <c r="E504" s="619" t="s">
        <v>4483</v>
      </c>
      <c r="F504" s="622"/>
      <c r="G504" s="622"/>
      <c r="H504" s="635">
        <v>0</v>
      </c>
      <c r="I504" s="622">
        <v>2</v>
      </c>
      <c r="J504" s="622">
        <v>1740.231612783665</v>
      </c>
      <c r="K504" s="635">
        <v>1</v>
      </c>
      <c r="L504" s="622">
        <v>2</v>
      </c>
      <c r="M504" s="623">
        <v>1740.231612783665</v>
      </c>
    </row>
    <row r="505" spans="1:13" ht="14.4" customHeight="1" x14ac:dyDescent="0.3">
      <c r="A505" s="618" t="s">
        <v>583</v>
      </c>
      <c r="B505" s="619" t="s">
        <v>4387</v>
      </c>
      <c r="C505" s="619" t="s">
        <v>3481</v>
      </c>
      <c r="D505" s="619" t="s">
        <v>2298</v>
      </c>
      <c r="E505" s="619" t="s">
        <v>4484</v>
      </c>
      <c r="F505" s="622"/>
      <c r="G505" s="622"/>
      <c r="H505" s="635">
        <v>0</v>
      </c>
      <c r="I505" s="622">
        <v>3</v>
      </c>
      <c r="J505" s="622">
        <v>822.28764645436206</v>
      </c>
      <c r="K505" s="635">
        <v>1</v>
      </c>
      <c r="L505" s="622">
        <v>3</v>
      </c>
      <c r="M505" s="623">
        <v>822.28764645436206</v>
      </c>
    </row>
    <row r="506" spans="1:13" ht="14.4" customHeight="1" x14ac:dyDescent="0.3">
      <c r="A506" s="618" t="s">
        <v>583</v>
      </c>
      <c r="B506" s="619" t="s">
        <v>4387</v>
      </c>
      <c r="C506" s="619" t="s">
        <v>3644</v>
      </c>
      <c r="D506" s="619" t="s">
        <v>3645</v>
      </c>
      <c r="E506" s="619" t="s">
        <v>4485</v>
      </c>
      <c r="F506" s="622"/>
      <c r="G506" s="622"/>
      <c r="H506" s="635">
        <v>0</v>
      </c>
      <c r="I506" s="622">
        <v>1</v>
      </c>
      <c r="J506" s="622">
        <v>130.07000930234199</v>
      </c>
      <c r="K506" s="635">
        <v>1</v>
      </c>
      <c r="L506" s="622">
        <v>1</v>
      </c>
      <c r="M506" s="623">
        <v>130.07000930234199</v>
      </c>
    </row>
    <row r="507" spans="1:13" ht="14.4" customHeight="1" x14ac:dyDescent="0.3">
      <c r="A507" s="618" t="s">
        <v>583</v>
      </c>
      <c r="B507" s="619" t="s">
        <v>4387</v>
      </c>
      <c r="C507" s="619" t="s">
        <v>2297</v>
      </c>
      <c r="D507" s="619" t="s">
        <v>2298</v>
      </c>
      <c r="E507" s="619" t="s">
        <v>1294</v>
      </c>
      <c r="F507" s="622"/>
      <c r="G507" s="622"/>
      <c r="H507" s="635">
        <v>0</v>
      </c>
      <c r="I507" s="622">
        <v>3</v>
      </c>
      <c r="J507" s="622">
        <v>173.94</v>
      </c>
      <c r="K507" s="635">
        <v>1</v>
      </c>
      <c r="L507" s="622">
        <v>3</v>
      </c>
      <c r="M507" s="623">
        <v>173.94</v>
      </c>
    </row>
    <row r="508" spans="1:13" ht="14.4" customHeight="1" x14ac:dyDescent="0.3">
      <c r="A508" s="618" t="s">
        <v>583</v>
      </c>
      <c r="B508" s="619" t="s">
        <v>4387</v>
      </c>
      <c r="C508" s="619" t="s">
        <v>2301</v>
      </c>
      <c r="D508" s="619" t="s">
        <v>2298</v>
      </c>
      <c r="E508" s="619" t="s">
        <v>641</v>
      </c>
      <c r="F508" s="622"/>
      <c r="G508" s="622"/>
      <c r="H508" s="635">
        <v>0</v>
      </c>
      <c r="I508" s="622">
        <v>64</v>
      </c>
      <c r="J508" s="622">
        <v>6976.5917014833922</v>
      </c>
      <c r="K508" s="635">
        <v>1</v>
      </c>
      <c r="L508" s="622">
        <v>64</v>
      </c>
      <c r="M508" s="623">
        <v>6976.5917014833922</v>
      </c>
    </row>
    <row r="509" spans="1:13" ht="14.4" customHeight="1" x14ac:dyDescent="0.3">
      <c r="A509" s="618" t="s">
        <v>583</v>
      </c>
      <c r="B509" s="619" t="s">
        <v>4388</v>
      </c>
      <c r="C509" s="619" t="s">
        <v>2345</v>
      </c>
      <c r="D509" s="619" t="s">
        <v>2346</v>
      </c>
      <c r="E509" s="619" t="s">
        <v>675</v>
      </c>
      <c r="F509" s="622"/>
      <c r="G509" s="622"/>
      <c r="H509" s="635">
        <v>0</v>
      </c>
      <c r="I509" s="622">
        <v>10</v>
      </c>
      <c r="J509" s="622">
        <v>1027.219774437651</v>
      </c>
      <c r="K509" s="635">
        <v>1</v>
      </c>
      <c r="L509" s="622">
        <v>10</v>
      </c>
      <c r="M509" s="623">
        <v>1027.219774437651</v>
      </c>
    </row>
    <row r="510" spans="1:13" ht="14.4" customHeight="1" x14ac:dyDescent="0.3">
      <c r="A510" s="618" t="s">
        <v>583</v>
      </c>
      <c r="B510" s="619" t="s">
        <v>4388</v>
      </c>
      <c r="C510" s="619" t="s">
        <v>3618</v>
      </c>
      <c r="D510" s="619" t="s">
        <v>2346</v>
      </c>
      <c r="E510" s="619" t="s">
        <v>3109</v>
      </c>
      <c r="F510" s="622"/>
      <c r="G510" s="622"/>
      <c r="H510" s="635">
        <v>0</v>
      </c>
      <c r="I510" s="622">
        <v>1</v>
      </c>
      <c r="J510" s="622">
        <v>308.52999999999997</v>
      </c>
      <c r="K510" s="635">
        <v>1</v>
      </c>
      <c r="L510" s="622">
        <v>1</v>
      </c>
      <c r="M510" s="623">
        <v>308.52999999999997</v>
      </c>
    </row>
    <row r="511" spans="1:13" ht="14.4" customHeight="1" x14ac:dyDescent="0.3">
      <c r="A511" s="618" t="s">
        <v>583</v>
      </c>
      <c r="B511" s="619" t="s">
        <v>4486</v>
      </c>
      <c r="C511" s="619" t="s">
        <v>3663</v>
      </c>
      <c r="D511" s="619" t="s">
        <v>4487</v>
      </c>
      <c r="E511" s="619" t="s">
        <v>3665</v>
      </c>
      <c r="F511" s="622"/>
      <c r="G511" s="622"/>
      <c r="H511" s="635">
        <v>0</v>
      </c>
      <c r="I511" s="622">
        <v>2</v>
      </c>
      <c r="J511" s="622">
        <v>674.18</v>
      </c>
      <c r="K511" s="635">
        <v>1</v>
      </c>
      <c r="L511" s="622">
        <v>2</v>
      </c>
      <c r="M511" s="623">
        <v>674.18</v>
      </c>
    </row>
    <row r="512" spans="1:13" ht="14.4" customHeight="1" x14ac:dyDescent="0.3">
      <c r="A512" s="618" t="s">
        <v>583</v>
      </c>
      <c r="B512" s="619" t="s">
        <v>4486</v>
      </c>
      <c r="C512" s="619" t="s">
        <v>3525</v>
      </c>
      <c r="D512" s="619" t="s">
        <v>4487</v>
      </c>
      <c r="E512" s="619" t="s">
        <v>687</v>
      </c>
      <c r="F512" s="622"/>
      <c r="G512" s="622"/>
      <c r="H512" s="635">
        <v>0</v>
      </c>
      <c r="I512" s="622">
        <v>3</v>
      </c>
      <c r="J512" s="622">
        <v>378.54</v>
      </c>
      <c r="K512" s="635">
        <v>1</v>
      </c>
      <c r="L512" s="622">
        <v>3</v>
      </c>
      <c r="M512" s="623">
        <v>378.54</v>
      </c>
    </row>
    <row r="513" spans="1:13" ht="14.4" customHeight="1" x14ac:dyDescent="0.3">
      <c r="A513" s="618" t="s">
        <v>583</v>
      </c>
      <c r="B513" s="619" t="s">
        <v>4486</v>
      </c>
      <c r="C513" s="619" t="s">
        <v>3632</v>
      </c>
      <c r="D513" s="619" t="s">
        <v>4487</v>
      </c>
      <c r="E513" s="619" t="s">
        <v>4488</v>
      </c>
      <c r="F513" s="622"/>
      <c r="G513" s="622"/>
      <c r="H513" s="635">
        <v>0</v>
      </c>
      <c r="I513" s="622">
        <v>5</v>
      </c>
      <c r="J513" s="622">
        <v>285.54988126626097</v>
      </c>
      <c r="K513" s="635">
        <v>1</v>
      </c>
      <c r="L513" s="622">
        <v>5</v>
      </c>
      <c r="M513" s="623">
        <v>285.54988126626097</v>
      </c>
    </row>
    <row r="514" spans="1:13" ht="14.4" customHeight="1" x14ac:dyDescent="0.3">
      <c r="A514" s="618" t="s">
        <v>583</v>
      </c>
      <c r="B514" s="619" t="s">
        <v>4489</v>
      </c>
      <c r="C514" s="619" t="s">
        <v>3555</v>
      </c>
      <c r="D514" s="619" t="s">
        <v>3556</v>
      </c>
      <c r="E514" s="619" t="s">
        <v>3557</v>
      </c>
      <c r="F514" s="622"/>
      <c r="G514" s="622"/>
      <c r="H514" s="635">
        <v>0</v>
      </c>
      <c r="I514" s="622">
        <v>2</v>
      </c>
      <c r="J514" s="622">
        <v>460.48099165233901</v>
      </c>
      <c r="K514" s="635">
        <v>1</v>
      </c>
      <c r="L514" s="622">
        <v>2</v>
      </c>
      <c r="M514" s="623">
        <v>460.48099165233901</v>
      </c>
    </row>
    <row r="515" spans="1:13" ht="14.4" customHeight="1" x14ac:dyDescent="0.3">
      <c r="A515" s="618" t="s">
        <v>583</v>
      </c>
      <c r="B515" s="619" t="s">
        <v>4389</v>
      </c>
      <c r="C515" s="619" t="s">
        <v>729</v>
      </c>
      <c r="D515" s="619" t="s">
        <v>4390</v>
      </c>
      <c r="E515" s="619" t="s">
        <v>731</v>
      </c>
      <c r="F515" s="622">
        <v>12.851806400000005</v>
      </c>
      <c r="G515" s="622">
        <v>3473.0721615359998</v>
      </c>
      <c r="H515" s="635">
        <v>1</v>
      </c>
      <c r="I515" s="622"/>
      <c r="J515" s="622"/>
      <c r="K515" s="635">
        <v>0</v>
      </c>
      <c r="L515" s="622">
        <v>12.851806400000005</v>
      </c>
      <c r="M515" s="623">
        <v>3473.0721615359998</v>
      </c>
    </row>
    <row r="516" spans="1:13" ht="14.4" customHeight="1" x14ac:dyDescent="0.3">
      <c r="A516" s="618" t="s">
        <v>583</v>
      </c>
      <c r="B516" s="619" t="s">
        <v>4389</v>
      </c>
      <c r="C516" s="619" t="s">
        <v>2532</v>
      </c>
      <c r="D516" s="619" t="s">
        <v>2533</v>
      </c>
      <c r="E516" s="619" t="s">
        <v>755</v>
      </c>
      <c r="F516" s="622"/>
      <c r="G516" s="622"/>
      <c r="H516" s="635">
        <v>0</v>
      </c>
      <c r="I516" s="622">
        <v>26.712244900000002</v>
      </c>
      <c r="J516" s="622">
        <v>2065.051276890023</v>
      </c>
      <c r="K516" s="635">
        <v>1</v>
      </c>
      <c r="L516" s="622">
        <v>26.712244900000002</v>
      </c>
      <c r="M516" s="623">
        <v>2065.051276890023</v>
      </c>
    </row>
    <row r="517" spans="1:13" ht="14.4" customHeight="1" x14ac:dyDescent="0.3">
      <c r="A517" s="618" t="s">
        <v>583</v>
      </c>
      <c r="B517" s="619" t="s">
        <v>4389</v>
      </c>
      <c r="C517" s="619" t="s">
        <v>2534</v>
      </c>
      <c r="D517" s="619" t="s">
        <v>2533</v>
      </c>
      <c r="E517" s="619" t="s">
        <v>731</v>
      </c>
      <c r="F517" s="622"/>
      <c r="G517" s="622"/>
      <c r="H517" s="635">
        <v>0</v>
      </c>
      <c r="I517" s="622">
        <v>248.57465169999998</v>
      </c>
      <c r="J517" s="622">
        <v>43018.683130324265</v>
      </c>
      <c r="K517" s="635">
        <v>1</v>
      </c>
      <c r="L517" s="622">
        <v>248.57465169999998</v>
      </c>
      <c r="M517" s="623">
        <v>43018.683130324265</v>
      </c>
    </row>
    <row r="518" spans="1:13" ht="14.4" customHeight="1" x14ac:dyDescent="0.3">
      <c r="A518" s="618" t="s">
        <v>583</v>
      </c>
      <c r="B518" s="619" t="s">
        <v>4389</v>
      </c>
      <c r="C518" s="619" t="s">
        <v>2622</v>
      </c>
      <c r="D518" s="619" t="s">
        <v>2533</v>
      </c>
      <c r="E518" s="619" t="s">
        <v>2623</v>
      </c>
      <c r="F518" s="622"/>
      <c r="G518" s="622"/>
      <c r="H518" s="635">
        <v>0</v>
      </c>
      <c r="I518" s="622">
        <v>5.3079697999999995</v>
      </c>
      <c r="J518" s="622">
        <v>3503.2262804302063</v>
      </c>
      <c r="K518" s="635">
        <v>1</v>
      </c>
      <c r="L518" s="622">
        <v>5.3079697999999995</v>
      </c>
      <c r="M518" s="623">
        <v>3503.2262804302063</v>
      </c>
    </row>
    <row r="519" spans="1:13" ht="14.4" customHeight="1" x14ac:dyDescent="0.3">
      <c r="A519" s="618" t="s">
        <v>583</v>
      </c>
      <c r="B519" s="619" t="s">
        <v>4391</v>
      </c>
      <c r="C519" s="619" t="s">
        <v>3709</v>
      </c>
      <c r="D519" s="619" t="s">
        <v>4490</v>
      </c>
      <c r="E519" s="619" t="s">
        <v>4491</v>
      </c>
      <c r="F519" s="622"/>
      <c r="G519" s="622"/>
      <c r="H519" s="635">
        <v>0</v>
      </c>
      <c r="I519" s="622">
        <v>10</v>
      </c>
      <c r="J519" s="622">
        <v>2162.2015321371559</v>
      </c>
      <c r="K519" s="635">
        <v>1</v>
      </c>
      <c r="L519" s="622">
        <v>10</v>
      </c>
      <c r="M519" s="623">
        <v>2162.2015321371559</v>
      </c>
    </row>
    <row r="520" spans="1:13" ht="14.4" customHeight="1" x14ac:dyDescent="0.3">
      <c r="A520" s="618" t="s">
        <v>583</v>
      </c>
      <c r="B520" s="619" t="s">
        <v>4391</v>
      </c>
      <c r="C520" s="619" t="s">
        <v>2672</v>
      </c>
      <c r="D520" s="619" t="s">
        <v>2673</v>
      </c>
      <c r="E520" s="619" t="s">
        <v>2674</v>
      </c>
      <c r="F520" s="622"/>
      <c r="G520" s="622"/>
      <c r="H520" s="635">
        <v>0</v>
      </c>
      <c r="I520" s="622">
        <v>11</v>
      </c>
      <c r="J520" s="622">
        <v>2179.138575211789</v>
      </c>
      <c r="K520" s="635">
        <v>1</v>
      </c>
      <c r="L520" s="622">
        <v>11</v>
      </c>
      <c r="M520" s="623">
        <v>2179.138575211789</v>
      </c>
    </row>
    <row r="521" spans="1:13" ht="14.4" customHeight="1" x14ac:dyDescent="0.3">
      <c r="A521" s="618" t="s">
        <v>583</v>
      </c>
      <c r="B521" s="619" t="s">
        <v>4391</v>
      </c>
      <c r="C521" s="619" t="s">
        <v>3713</v>
      </c>
      <c r="D521" s="619" t="s">
        <v>4492</v>
      </c>
      <c r="E521" s="619" t="s">
        <v>2246</v>
      </c>
      <c r="F521" s="622"/>
      <c r="G521" s="622"/>
      <c r="H521" s="635">
        <v>0</v>
      </c>
      <c r="I521" s="622">
        <v>10</v>
      </c>
      <c r="J521" s="622">
        <v>403.94964151174804</v>
      </c>
      <c r="K521" s="635">
        <v>1</v>
      </c>
      <c r="L521" s="622">
        <v>10</v>
      </c>
      <c r="M521" s="623">
        <v>403.94964151174804</v>
      </c>
    </row>
    <row r="522" spans="1:13" ht="14.4" customHeight="1" x14ac:dyDescent="0.3">
      <c r="A522" s="618" t="s">
        <v>583</v>
      </c>
      <c r="B522" s="619" t="s">
        <v>4391</v>
      </c>
      <c r="C522" s="619" t="s">
        <v>3716</v>
      </c>
      <c r="D522" s="619" t="s">
        <v>4493</v>
      </c>
      <c r="E522" s="619" t="s">
        <v>2246</v>
      </c>
      <c r="F522" s="622"/>
      <c r="G522" s="622"/>
      <c r="H522" s="635">
        <v>0</v>
      </c>
      <c r="I522" s="622">
        <v>14</v>
      </c>
      <c r="J522" s="622">
        <v>565.17868837531353</v>
      </c>
      <c r="K522" s="635">
        <v>1</v>
      </c>
      <c r="L522" s="622">
        <v>14</v>
      </c>
      <c r="M522" s="623">
        <v>565.17868837531353</v>
      </c>
    </row>
    <row r="523" spans="1:13" ht="14.4" customHeight="1" x14ac:dyDescent="0.3">
      <c r="A523" s="618" t="s">
        <v>583</v>
      </c>
      <c r="B523" s="619" t="s">
        <v>4391</v>
      </c>
      <c r="C523" s="619" t="s">
        <v>3693</v>
      </c>
      <c r="D523" s="619" t="s">
        <v>4494</v>
      </c>
      <c r="E523" s="619" t="s">
        <v>2246</v>
      </c>
      <c r="F523" s="622"/>
      <c r="G523" s="622"/>
      <c r="H523" s="635">
        <v>0</v>
      </c>
      <c r="I523" s="622">
        <v>3</v>
      </c>
      <c r="J523" s="622">
        <v>121.71000000000001</v>
      </c>
      <c r="K523" s="635">
        <v>1</v>
      </c>
      <c r="L523" s="622">
        <v>3</v>
      </c>
      <c r="M523" s="623">
        <v>121.71000000000001</v>
      </c>
    </row>
    <row r="524" spans="1:13" ht="14.4" customHeight="1" x14ac:dyDescent="0.3">
      <c r="A524" s="618" t="s">
        <v>583</v>
      </c>
      <c r="B524" s="619" t="s">
        <v>4391</v>
      </c>
      <c r="C524" s="619" t="s">
        <v>3696</v>
      </c>
      <c r="D524" s="619" t="s">
        <v>4495</v>
      </c>
      <c r="E524" s="619" t="s">
        <v>2246</v>
      </c>
      <c r="F524" s="622"/>
      <c r="G524" s="622"/>
      <c r="H524" s="635">
        <v>0</v>
      </c>
      <c r="I524" s="622">
        <v>5</v>
      </c>
      <c r="J524" s="622">
        <v>214.14073799951998</v>
      </c>
      <c r="K524" s="635">
        <v>1</v>
      </c>
      <c r="L524" s="622">
        <v>5</v>
      </c>
      <c r="M524" s="623">
        <v>214.14073799951998</v>
      </c>
    </row>
    <row r="525" spans="1:13" ht="14.4" customHeight="1" x14ac:dyDescent="0.3">
      <c r="A525" s="618" t="s">
        <v>583</v>
      </c>
      <c r="B525" s="619" t="s">
        <v>4391</v>
      </c>
      <c r="C525" s="619" t="s">
        <v>3699</v>
      </c>
      <c r="D525" s="619" t="s">
        <v>3700</v>
      </c>
      <c r="E525" s="619" t="s">
        <v>3701</v>
      </c>
      <c r="F525" s="622"/>
      <c r="G525" s="622"/>
      <c r="H525" s="635">
        <v>0</v>
      </c>
      <c r="I525" s="622">
        <v>107</v>
      </c>
      <c r="J525" s="622">
        <v>21704.258800489817</v>
      </c>
      <c r="K525" s="635">
        <v>1</v>
      </c>
      <c r="L525" s="622">
        <v>107</v>
      </c>
      <c r="M525" s="623">
        <v>21704.258800489817</v>
      </c>
    </row>
    <row r="526" spans="1:13" ht="14.4" customHeight="1" x14ac:dyDescent="0.3">
      <c r="A526" s="618" t="s">
        <v>583</v>
      </c>
      <c r="B526" s="619" t="s">
        <v>4391</v>
      </c>
      <c r="C526" s="619" t="s">
        <v>2657</v>
      </c>
      <c r="D526" s="619" t="s">
        <v>4393</v>
      </c>
      <c r="E526" s="619" t="s">
        <v>2246</v>
      </c>
      <c r="F526" s="622"/>
      <c r="G526" s="622"/>
      <c r="H526" s="635">
        <v>0</v>
      </c>
      <c r="I526" s="622">
        <v>60</v>
      </c>
      <c r="J526" s="622">
        <v>3245.3197367961734</v>
      </c>
      <c r="K526" s="635">
        <v>1</v>
      </c>
      <c r="L526" s="622">
        <v>60</v>
      </c>
      <c r="M526" s="623">
        <v>3245.3197367961734</v>
      </c>
    </row>
    <row r="527" spans="1:13" ht="14.4" customHeight="1" x14ac:dyDescent="0.3">
      <c r="A527" s="618" t="s">
        <v>583</v>
      </c>
      <c r="B527" s="619" t="s">
        <v>4391</v>
      </c>
      <c r="C527" s="619" t="s">
        <v>2660</v>
      </c>
      <c r="D527" s="619" t="s">
        <v>4394</v>
      </c>
      <c r="E527" s="619" t="s">
        <v>2246</v>
      </c>
      <c r="F527" s="622"/>
      <c r="G527" s="622"/>
      <c r="H527" s="635">
        <v>0</v>
      </c>
      <c r="I527" s="622">
        <v>51</v>
      </c>
      <c r="J527" s="622">
        <v>2757.7698430750129</v>
      </c>
      <c r="K527" s="635">
        <v>1</v>
      </c>
      <c r="L527" s="622">
        <v>51</v>
      </c>
      <c r="M527" s="623">
        <v>2757.7698430750129</v>
      </c>
    </row>
    <row r="528" spans="1:13" ht="14.4" customHeight="1" x14ac:dyDescent="0.3">
      <c r="A528" s="618" t="s">
        <v>583</v>
      </c>
      <c r="B528" s="619" t="s">
        <v>4391</v>
      </c>
      <c r="C528" s="619" t="s">
        <v>2663</v>
      </c>
      <c r="D528" s="619" t="s">
        <v>4395</v>
      </c>
      <c r="E528" s="619" t="s">
        <v>2246</v>
      </c>
      <c r="F528" s="622"/>
      <c r="G528" s="622"/>
      <c r="H528" s="635">
        <v>0</v>
      </c>
      <c r="I528" s="622">
        <v>28</v>
      </c>
      <c r="J528" s="622">
        <v>1524.8860705935758</v>
      </c>
      <c r="K528" s="635">
        <v>1</v>
      </c>
      <c r="L528" s="622">
        <v>28</v>
      </c>
      <c r="M528" s="623">
        <v>1524.8860705935758</v>
      </c>
    </row>
    <row r="529" spans="1:13" ht="14.4" customHeight="1" x14ac:dyDescent="0.3">
      <c r="A529" s="618" t="s">
        <v>583</v>
      </c>
      <c r="B529" s="619" t="s">
        <v>4391</v>
      </c>
      <c r="C529" s="619" t="s">
        <v>2666</v>
      </c>
      <c r="D529" s="619" t="s">
        <v>4396</v>
      </c>
      <c r="E529" s="619" t="s">
        <v>2246</v>
      </c>
      <c r="F529" s="622"/>
      <c r="G529" s="622"/>
      <c r="H529" s="635">
        <v>0</v>
      </c>
      <c r="I529" s="622">
        <v>28</v>
      </c>
      <c r="J529" s="622">
        <v>1524.409872509852</v>
      </c>
      <c r="K529" s="635">
        <v>1</v>
      </c>
      <c r="L529" s="622">
        <v>28</v>
      </c>
      <c r="M529" s="623">
        <v>1524.409872509852</v>
      </c>
    </row>
    <row r="530" spans="1:13" ht="14.4" customHeight="1" x14ac:dyDescent="0.3">
      <c r="A530" s="618" t="s">
        <v>583</v>
      </c>
      <c r="B530" s="619" t="s">
        <v>4391</v>
      </c>
      <c r="C530" s="619" t="s">
        <v>2244</v>
      </c>
      <c r="D530" s="619" t="s">
        <v>4397</v>
      </c>
      <c r="E530" s="619" t="s">
        <v>2246</v>
      </c>
      <c r="F530" s="622"/>
      <c r="G530" s="622"/>
      <c r="H530" s="635">
        <v>0</v>
      </c>
      <c r="I530" s="622">
        <v>13</v>
      </c>
      <c r="J530" s="622">
        <v>707.98020820126294</v>
      </c>
      <c r="K530" s="635">
        <v>1</v>
      </c>
      <c r="L530" s="622">
        <v>13</v>
      </c>
      <c r="M530" s="623">
        <v>707.98020820126294</v>
      </c>
    </row>
    <row r="531" spans="1:13" ht="14.4" customHeight="1" x14ac:dyDescent="0.3">
      <c r="A531" s="618" t="s">
        <v>583</v>
      </c>
      <c r="B531" s="619" t="s">
        <v>4391</v>
      </c>
      <c r="C531" s="619" t="s">
        <v>2679</v>
      </c>
      <c r="D531" s="619" t="s">
        <v>4398</v>
      </c>
      <c r="E531" s="619" t="s">
        <v>2677</v>
      </c>
      <c r="F531" s="622"/>
      <c r="G531" s="622"/>
      <c r="H531" s="635">
        <v>0</v>
      </c>
      <c r="I531" s="622">
        <v>21</v>
      </c>
      <c r="J531" s="622">
        <v>4567.4987111551764</v>
      </c>
      <c r="K531" s="635">
        <v>1</v>
      </c>
      <c r="L531" s="622">
        <v>21</v>
      </c>
      <c r="M531" s="623">
        <v>4567.4987111551764</v>
      </c>
    </row>
    <row r="532" spans="1:13" ht="14.4" customHeight="1" x14ac:dyDescent="0.3">
      <c r="A532" s="618" t="s">
        <v>583</v>
      </c>
      <c r="B532" s="619" t="s">
        <v>4391</v>
      </c>
      <c r="C532" s="619" t="s">
        <v>2675</v>
      </c>
      <c r="D532" s="619" t="s">
        <v>2676</v>
      </c>
      <c r="E532" s="619" t="s">
        <v>2677</v>
      </c>
      <c r="F532" s="622"/>
      <c r="G532" s="622"/>
      <c r="H532" s="635">
        <v>0</v>
      </c>
      <c r="I532" s="622">
        <v>176</v>
      </c>
      <c r="J532" s="622">
        <v>32250.700938154794</v>
      </c>
      <c r="K532" s="635">
        <v>1</v>
      </c>
      <c r="L532" s="622">
        <v>176</v>
      </c>
      <c r="M532" s="623">
        <v>32250.700938154794</v>
      </c>
    </row>
    <row r="533" spans="1:13" ht="14.4" customHeight="1" x14ac:dyDescent="0.3">
      <c r="A533" s="618" t="s">
        <v>583</v>
      </c>
      <c r="B533" s="619" t="s">
        <v>4391</v>
      </c>
      <c r="C533" s="619" t="s">
        <v>3705</v>
      </c>
      <c r="D533" s="619" t="s">
        <v>3706</v>
      </c>
      <c r="E533" s="619" t="s">
        <v>2677</v>
      </c>
      <c r="F533" s="622"/>
      <c r="G533" s="622"/>
      <c r="H533" s="635">
        <v>0</v>
      </c>
      <c r="I533" s="622">
        <v>161</v>
      </c>
      <c r="J533" s="622">
        <v>33326.999392898011</v>
      </c>
      <c r="K533" s="635">
        <v>1</v>
      </c>
      <c r="L533" s="622">
        <v>161</v>
      </c>
      <c r="M533" s="623">
        <v>33326.999392898011</v>
      </c>
    </row>
    <row r="534" spans="1:13" ht="14.4" customHeight="1" x14ac:dyDescent="0.3">
      <c r="A534" s="618" t="s">
        <v>583</v>
      </c>
      <c r="B534" s="619" t="s">
        <v>4391</v>
      </c>
      <c r="C534" s="619" t="s">
        <v>3702</v>
      </c>
      <c r="D534" s="619" t="s">
        <v>3703</v>
      </c>
      <c r="E534" s="619" t="s">
        <v>2677</v>
      </c>
      <c r="F534" s="622"/>
      <c r="G534" s="622"/>
      <c r="H534" s="635">
        <v>0</v>
      </c>
      <c r="I534" s="622">
        <v>5</v>
      </c>
      <c r="J534" s="622">
        <v>1264.8499999999999</v>
      </c>
      <c r="K534" s="635">
        <v>1</v>
      </c>
      <c r="L534" s="622">
        <v>5</v>
      </c>
      <c r="M534" s="623">
        <v>1264.8499999999999</v>
      </c>
    </row>
    <row r="535" spans="1:13" ht="14.4" customHeight="1" x14ac:dyDescent="0.3">
      <c r="A535" s="618" t="s">
        <v>583</v>
      </c>
      <c r="B535" s="619" t="s">
        <v>4391</v>
      </c>
      <c r="C535" s="619" t="s">
        <v>2669</v>
      </c>
      <c r="D535" s="619" t="s">
        <v>4399</v>
      </c>
      <c r="E535" s="619" t="s">
        <v>2246</v>
      </c>
      <c r="F535" s="622"/>
      <c r="G535" s="622"/>
      <c r="H535" s="635">
        <v>0</v>
      </c>
      <c r="I535" s="622">
        <v>35</v>
      </c>
      <c r="J535" s="622">
        <v>1894.1997825179878</v>
      </c>
      <c r="K535" s="635">
        <v>1</v>
      </c>
      <c r="L535" s="622">
        <v>35</v>
      </c>
      <c r="M535" s="623">
        <v>1894.1997825179878</v>
      </c>
    </row>
    <row r="536" spans="1:13" ht="14.4" customHeight="1" x14ac:dyDescent="0.3">
      <c r="A536" s="618" t="s">
        <v>585</v>
      </c>
      <c r="B536" s="619" t="s">
        <v>4294</v>
      </c>
      <c r="C536" s="619" t="s">
        <v>765</v>
      </c>
      <c r="D536" s="619" t="s">
        <v>763</v>
      </c>
      <c r="E536" s="619" t="s">
        <v>766</v>
      </c>
      <c r="F536" s="622">
        <v>1</v>
      </c>
      <c r="G536" s="622">
        <v>2773.91161384304</v>
      </c>
      <c r="H536" s="635">
        <v>1</v>
      </c>
      <c r="I536" s="622"/>
      <c r="J536" s="622"/>
      <c r="K536" s="635">
        <v>0</v>
      </c>
      <c r="L536" s="622">
        <v>1</v>
      </c>
      <c r="M536" s="623">
        <v>2773.91161384304</v>
      </c>
    </row>
    <row r="537" spans="1:13" ht="14.4" customHeight="1" x14ac:dyDescent="0.3">
      <c r="A537" s="618" t="s">
        <v>585</v>
      </c>
      <c r="B537" s="619" t="s">
        <v>4294</v>
      </c>
      <c r="C537" s="619" t="s">
        <v>776</v>
      </c>
      <c r="D537" s="619" t="s">
        <v>763</v>
      </c>
      <c r="E537" s="619" t="s">
        <v>777</v>
      </c>
      <c r="F537" s="622">
        <v>0.24399999999999999</v>
      </c>
      <c r="G537" s="622">
        <v>1391.3245999999999</v>
      </c>
      <c r="H537" s="635">
        <v>1</v>
      </c>
      <c r="I537" s="622"/>
      <c r="J537" s="622"/>
      <c r="K537" s="635">
        <v>0</v>
      </c>
      <c r="L537" s="622">
        <v>0.24399999999999999</v>
      </c>
      <c r="M537" s="623">
        <v>1391.3245999999999</v>
      </c>
    </row>
    <row r="538" spans="1:13" ht="14.4" customHeight="1" x14ac:dyDescent="0.3">
      <c r="A538" s="618" t="s">
        <v>587</v>
      </c>
      <c r="B538" s="619" t="s">
        <v>4149</v>
      </c>
      <c r="C538" s="619" t="s">
        <v>2335</v>
      </c>
      <c r="D538" s="619" t="s">
        <v>4152</v>
      </c>
      <c r="E538" s="619" t="s">
        <v>4153</v>
      </c>
      <c r="F538" s="622"/>
      <c r="G538" s="622"/>
      <c r="H538" s="635">
        <v>0</v>
      </c>
      <c r="I538" s="622">
        <v>55</v>
      </c>
      <c r="J538" s="622">
        <v>4023.5445465404409</v>
      </c>
      <c r="K538" s="635">
        <v>1</v>
      </c>
      <c r="L538" s="622">
        <v>55</v>
      </c>
      <c r="M538" s="623">
        <v>4023.5445465404409</v>
      </c>
    </row>
    <row r="539" spans="1:13" ht="14.4" customHeight="1" x14ac:dyDescent="0.3">
      <c r="A539" s="618" t="s">
        <v>587</v>
      </c>
      <c r="B539" s="619" t="s">
        <v>4155</v>
      </c>
      <c r="C539" s="619" t="s">
        <v>2307</v>
      </c>
      <c r="D539" s="619" t="s">
        <v>2308</v>
      </c>
      <c r="E539" s="619" t="s">
        <v>2309</v>
      </c>
      <c r="F539" s="622"/>
      <c r="G539" s="622"/>
      <c r="H539" s="635">
        <v>0</v>
      </c>
      <c r="I539" s="622">
        <v>522</v>
      </c>
      <c r="J539" s="622">
        <v>87419.020626974714</v>
      </c>
      <c r="K539" s="635">
        <v>1</v>
      </c>
      <c r="L539" s="622">
        <v>522</v>
      </c>
      <c r="M539" s="623">
        <v>87419.020626974714</v>
      </c>
    </row>
    <row r="540" spans="1:13" ht="14.4" customHeight="1" x14ac:dyDescent="0.3">
      <c r="A540" s="618" t="s">
        <v>587</v>
      </c>
      <c r="B540" s="619" t="s">
        <v>4496</v>
      </c>
      <c r="C540" s="619" t="s">
        <v>3888</v>
      </c>
      <c r="D540" s="619" t="s">
        <v>3889</v>
      </c>
      <c r="E540" s="619" t="s">
        <v>3890</v>
      </c>
      <c r="F540" s="622"/>
      <c r="G540" s="622"/>
      <c r="H540" s="635">
        <v>0</v>
      </c>
      <c r="I540" s="622">
        <v>99</v>
      </c>
      <c r="J540" s="622">
        <v>3069208.022439965</v>
      </c>
      <c r="K540" s="635">
        <v>1</v>
      </c>
      <c r="L540" s="622">
        <v>99</v>
      </c>
      <c r="M540" s="623">
        <v>3069208.022439965</v>
      </c>
    </row>
    <row r="541" spans="1:13" ht="14.4" customHeight="1" x14ac:dyDescent="0.3">
      <c r="A541" s="618" t="s">
        <v>587</v>
      </c>
      <c r="B541" s="619" t="s">
        <v>4496</v>
      </c>
      <c r="C541" s="619" t="s">
        <v>3892</v>
      </c>
      <c r="D541" s="619" t="s">
        <v>3893</v>
      </c>
      <c r="E541" s="619" t="s">
        <v>3894</v>
      </c>
      <c r="F541" s="622"/>
      <c r="G541" s="622"/>
      <c r="H541" s="635">
        <v>0</v>
      </c>
      <c r="I541" s="622">
        <v>25</v>
      </c>
      <c r="J541" s="622">
        <v>578903.76558171248</v>
      </c>
      <c r="K541" s="635">
        <v>1</v>
      </c>
      <c r="L541" s="622">
        <v>25</v>
      </c>
      <c r="M541" s="623">
        <v>578903.76558171248</v>
      </c>
    </row>
    <row r="542" spans="1:13" ht="14.4" customHeight="1" x14ac:dyDescent="0.3">
      <c r="A542" s="618" t="s">
        <v>587</v>
      </c>
      <c r="B542" s="619" t="s">
        <v>4241</v>
      </c>
      <c r="C542" s="619" t="s">
        <v>3882</v>
      </c>
      <c r="D542" s="619" t="s">
        <v>4497</v>
      </c>
      <c r="E542" s="619" t="s">
        <v>4498</v>
      </c>
      <c r="F542" s="622"/>
      <c r="G542" s="622"/>
      <c r="H542" s="635">
        <v>0</v>
      </c>
      <c r="I542" s="622">
        <v>3</v>
      </c>
      <c r="J542" s="622">
        <v>393.15000000000003</v>
      </c>
      <c r="K542" s="635">
        <v>1</v>
      </c>
      <c r="L542" s="622">
        <v>3</v>
      </c>
      <c r="M542" s="623">
        <v>393.15000000000003</v>
      </c>
    </row>
    <row r="543" spans="1:13" ht="14.4" customHeight="1" x14ac:dyDescent="0.3">
      <c r="A543" s="618" t="s">
        <v>587</v>
      </c>
      <c r="B543" s="619" t="s">
        <v>4241</v>
      </c>
      <c r="C543" s="619" t="s">
        <v>2189</v>
      </c>
      <c r="D543" s="619" t="s">
        <v>4242</v>
      </c>
      <c r="E543" s="619" t="s">
        <v>4243</v>
      </c>
      <c r="F543" s="622"/>
      <c r="G543" s="622"/>
      <c r="H543" s="635">
        <v>0</v>
      </c>
      <c r="I543" s="622">
        <v>13</v>
      </c>
      <c r="J543" s="622">
        <v>472.28935618517704</v>
      </c>
      <c r="K543" s="635">
        <v>1</v>
      </c>
      <c r="L543" s="622">
        <v>13</v>
      </c>
      <c r="M543" s="623">
        <v>472.28935618517704</v>
      </c>
    </row>
    <row r="544" spans="1:13" ht="14.4" customHeight="1" x14ac:dyDescent="0.3">
      <c r="A544" s="618" t="s">
        <v>587</v>
      </c>
      <c r="B544" s="619" t="s">
        <v>4241</v>
      </c>
      <c r="C544" s="619" t="s">
        <v>3885</v>
      </c>
      <c r="D544" s="619" t="s">
        <v>4497</v>
      </c>
      <c r="E544" s="619" t="s">
        <v>4499</v>
      </c>
      <c r="F544" s="622"/>
      <c r="G544" s="622"/>
      <c r="H544" s="635">
        <v>0</v>
      </c>
      <c r="I544" s="622">
        <v>13</v>
      </c>
      <c r="J544" s="622">
        <v>936.53999751044512</v>
      </c>
      <c r="K544" s="635">
        <v>1</v>
      </c>
      <c r="L544" s="622">
        <v>13</v>
      </c>
      <c r="M544" s="623">
        <v>936.53999751044512</v>
      </c>
    </row>
    <row r="545" spans="1:13" ht="14.4" customHeight="1" x14ac:dyDescent="0.3">
      <c r="A545" s="618" t="s">
        <v>587</v>
      </c>
      <c r="B545" s="619" t="s">
        <v>4280</v>
      </c>
      <c r="C545" s="619" t="s">
        <v>3749</v>
      </c>
      <c r="D545" s="619" t="s">
        <v>3750</v>
      </c>
      <c r="E545" s="619" t="s">
        <v>4453</v>
      </c>
      <c r="F545" s="622"/>
      <c r="G545" s="622"/>
      <c r="H545" s="635">
        <v>0</v>
      </c>
      <c r="I545" s="622">
        <v>3</v>
      </c>
      <c r="J545" s="622">
        <v>166.64999999999998</v>
      </c>
      <c r="K545" s="635">
        <v>1</v>
      </c>
      <c r="L545" s="622">
        <v>3</v>
      </c>
      <c r="M545" s="623">
        <v>166.64999999999998</v>
      </c>
    </row>
    <row r="546" spans="1:13" ht="14.4" customHeight="1" x14ac:dyDescent="0.3">
      <c r="A546" s="618" t="s">
        <v>587</v>
      </c>
      <c r="B546" s="619" t="s">
        <v>4289</v>
      </c>
      <c r="C546" s="619" t="s">
        <v>2612</v>
      </c>
      <c r="D546" s="619" t="s">
        <v>2613</v>
      </c>
      <c r="E546" s="619" t="s">
        <v>2614</v>
      </c>
      <c r="F546" s="622"/>
      <c r="G546" s="622"/>
      <c r="H546" s="635">
        <v>0</v>
      </c>
      <c r="I546" s="622">
        <v>26.863026100000006</v>
      </c>
      <c r="J546" s="622">
        <v>68171.562851500494</v>
      </c>
      <c r="K546" s="635">
        <v>1</v>
      </c>
      <c r="L546" s="622">
        <v>26.863026100000006</v>
      </c>
      <c r="M546" s="623">
        <v>68171.562851500494</v>
      </c>
    </row>
    <row r="547" spans="1:13" ht="14.4" customHeight="1" x14ac:dyDescent="0.3">
      <c r="A547" s="618" t="s">
        <v>587</v>
      </c>
      <c r="B547" s="619" t="s">
        <v>4500</v>
      </c>
      <c r="C547" s="619" t="s">
        <v>3806</v>
      </c>
      <c r="D547" s="619" t="s">
        <v>3807</v>
      </c>
      <c r="E547" s="619" t="s">
        <v>3808</v>
      </c>
      <c r="F547" s="622">
        <v>20.076412399999999</v>
      </c>
      <c r="G547" s="622">
        <v>2358.7629368298221</v>
      </c>
      <c r="H547" s="635">
        <v>1</v>
      </c>
      <c r="I547" s="622"/>
      <c r="J547" s="622"/>
      <c r="K547" s="635">
        <v>0</v>
      </c>
      <c r="L547" s="622">
        <v>20.076412399999999</v>
      </c>
      <c r="M547" s="623">
        <v>2358.7629368298221</v>
      </c>
    </row>
    <row r="548" spans="1:13" ht="14.4" customHeight="1" x14ac:dyDescent="0.3">
      <c r="A548" s="618" t="s">
        <v>587</v>
      </c>
      <c r="B548" s="619" t="s">
        <v>4290</v>
      </c>
      <c r="C548" s="619" t="s">
        <v>779</v>
      </c>
      <c r="D548" s="619" t="s">
        <v>4291</v>
      </c>
      <c r="E548" s="619" t="s">
        <v>2617</v>
      </c>
      <c r="F548" s="622">
        <v>360.15518159999999</v>
      </c>
      <c r="G548" s="622">
        <v>26385.376502091767</v>
      </c>
      <c r="H548" s="635">
        <v>1</v>
      </c>
      <c r="I548" s="622"/>
      <c r="J548" s="622"/>
      <c r="K548" s="635">
        <v>0</v>
      </c>
      <c r="L548" s="622">
        <v>360.15518159999999</v>
      </c>
      <c r="M548" s="623">
        <v>26385.376502091767</v>
      </c>
    </row>
    <row r="549" spans="1:13" ht="14.4" customHeight="1" x14ac:dyDescent="0.3">
      <c r="A549" s="618" t="s">
        <v>587</v>
      </c>
      <c r="B549" s="619" t="s">
        <v>4290</v>
      </c>
      <c r="C549" s="619" t="s">
        <v>783</v>
      </c>
      <c r="D549" s="619" t="s">
        <v>4291</v>
      </c>
      <c r="E549" s="619" t="s">
        <v>2619</v>
      </c>
      <c r="F549" s="622">
        <v>85.799959599999909</v>
      </c>
      <c r="G549" s="622">
        <v>12121.831220611237</v>
      </c>
      <c r="H549" s="635">
        <v>1</v>
      </c>
      <c r="I549" s="622"/>
      <c r="J549" s="622"/>
      <c r="K549" s="635">
        <v>0</v>
      </c>
      <c r="L549" s="622">
        <v>85.799959599999909</v>
      </c>
      <c r="M549" s="623">
        <v>12121.831220611237</v>
      </c>
    </row>
    <row r="550" spans="1:13" ht="14.4" customHeight="1" x14ac:dyDescent="0.3">
      <c r="A550" s="618" t="s">
        <v>587</v>
      </c>
      <c r="B550" s="619" t="s">
        <v>4290</v>
      </c>
      <c r="C550" s="619" t="s">
        <v>786</v>
      </c>
      <c r="D550" s="619" t="s">
        <v>4291</v>
      </c>
      <c r="E550" s="619" t="s">
        <v>4292</v>
      </c>
      <c r="F550" s="622">
        <v>572.60610330000009</v>
      </c>
      <c r="G550" s="622">
        <v>338744.72859937942</v>
      </c>
      <c r="H550" s="635">
        <v>1</v>
      </c>
      <c r="I550" s="622"/>
      <c r="J550" s="622"/>
      <c r="K550" s="635">
        <v>0</v>
      </c>
      <c r="L550" s="622">
        <v>572.60610330000009</v>
      </c>
      <c r="M550" s="623">
        <v>338744.72859937942</v>
      </c>
    </row>
    <row r="551" spans="1:13" ht="14.4" customHeight="1" x14ac:dyDescent="0.3">
      <c r="A551" s="618" t="s">
        <v>587</v>
      </c>
      <c r="B551" s="619" t="s">
        <v>4290</v>
      </c>
      <c r="C551" s="619" t="s">
        <v>2615</v>
      </c>
      <c r="D551" s="619" t="s">
        <v>2616</v>
      </c>
      <c r="E551" s="619" t="s">
        <v>2617</v>
      </c>
      <c r="F551" s="622"/>
      <c r="G551" s="622"/>
      <c r="H551" s="635">
        <v>0</v>
      </c>
      <c r="I551" s="622">
        <v>236.07860169999998</v>
      </c>
      <c r="J551" s="622">
        <v>11641.049407441968</v>
      </c>
      <c r="K551" s="635">
        <v>1</v>
      </c>
      <c r="L551" s="622">
        <v>236.07860169999998</v>
      </c>
      <c r="M551" s="623">
        <v>11641.049407441968</v>
      </c>
    </row>
    <row r="552" spans="1:13" ht="14.4" customHeight="1" x14ac:dyDescent="0.3">
      <c r="A552" s="618" t="s">
        <v>587</v>
      </c>
      <c r="B552" s="619" t="s">
        <v>4290</v>
      </c>
      <c r="C552" s="619" t="s">
        <v>2618</v>
      </c>
      <c r="D552" s="619" t="s">
        <v>2616</v>
      </c>
      <c r="E552" s="619" t="s">
        <v>2619</v>
      </c>
      <c r="F552" s="622"/>
      <c r="G552" s="622"/>
      <c r="H552" s="635">
        <v>0</v>
      </c>
      <c r="I552" s="622">
        <v>263.31754690000002</v>
      </c>
      <c r="J552" s="622">
        <v>22366.191016350938</v>
      </c>
      <c r="K552" s="635">
        <v>1</v>
      </c>
      <c r="L552" s="622">
        <v>263.31754690000002</v>
      </c>
      <c r="M552" s="623">
        <v>22366.191016350938</v>
      </c>
    </row>
    <row r="553" spans="1:13" ht="14.4" customHeight="1" x14ac:dyDescent="0.3">
      <c r="A553" s="618" t="s">
        <v>587</v>
      </c>
      <c r="B553" s="619" t="s">
        <v>4290</v>
      </c>
      <c r="C553" s="619" t="s">
        <v>2620</v>
      </c>
      <c r="D553" s="619" t="s">
        <v>2616</v>
      </c>
      <c r="E553" s="619" t="s">
        <v>2621</v>
      </c>
      <c r="F553" s="622"/>
      <c r="G553" s="622"/>
      <c r="H553" s="635">
        <v>0</v>
      </c>
      <c r="I553" s="622">
        <v>405.90841900000004</v>
      </c>
      <c r="J553" s="622">
        <v>178109.90311165</v>
      </c>
      <c r="K553" s="635">
        <v>1</v>
      </c>
      <c r="L553" s="622">
        <v>405.90841900000004</v>
      </c>
      <c r="M553" s="623">
        <v>178109.90311165</v>
      </c>
    </row>
    <row r="554" spans="1:13" ht="14.4" customHeight="1" x14ac:dyDescent="0.3">
      <c r="A554" s="618" t="s">
        <v>587</v>
      </c>
      <c r="B554" s="619" t="s">
        <v>4290</v>
      </c>
      <c r="C554" s="619" t="s">
        <v>796</v>
      </c>
      <c r="D554" s="619" t="s">
        <v>4291</v>
      </c>
      <c r="E554" s="619" t="s">
        <v>4293</v>
      </c>
      <c r="F554" s="622">
        <v>84.440651799999998</v>
      </c>
      <c r="G554" s="622">
        <v>3440.1145749989646</v>
      </c>
      <c r="H554" s="635">
        <v>1</v>
      </c>
      <c r="I554" s="622"/>
      <c r="J554" s="622"/>
      <c r="K554" s="635">
        <v>0</v>
      </c>
      <c r="L554" s="622">
        <v>84.440651799999998</v>
      </c>
      <c r="M554" s="623">
        <v>3440.1145749989646</v>
      </c>
    </row>
    <row r="555" spans="1:13" ht="14.4" customHeight="1" x14ac:dyDescent="0.3">
      <c r="A555" s="618" t="s">
        <v>587</v>
      </c>
      <c r="B555" s="619" t="s">
        <v>4294</v>
      </c>
      <c r="C555" s="619" t="s">
        <v>3815</v>
      </c>
      <c r="D555" s="619" t="s">
        <v>4501</v>
      </c>
      <c r="E555" s="619" t="s">
        <v>3817</v>
      </c>
      <c r="F555" s="622">
        <v>4</v>
      </c>
      <c r="G555" s="622">
        <v>1240.32</v>
      </c>
      <c r="H555" s="635">
        <v>1</v>
      </c>
      <c r="I555" s="622"/>
      <c r="J555" s="622"/>
      <c r="K555" s="635">
        <v>0</v>
      </c>
      <c r="L555" s="622">
        <v>4</v>
      </c>
      <c r="M555" s="623">
        <v>1240.32</v>
      </c>
    </row>
    <row r="556" spans="1:13" ht="14.4" customHeight="1" x14ac:dyDescent="0.3">
      <c r="A556" s="618" t="s">
        <v>587</v>
      </c>
      <c r="B556" s="619" t="s">
        <v>4294</v>
      </c>
      <c r="C556" s="619" t="s">
        <v>3818</v>
      </c>
      <c r="D556" s="619" t="s">
        <v>4501</v>
      </c>
      <c r="E556" s="619" t="s">
        <v>3819</v>
      </c>
      <c r="F556" s="622">
        <v>1</v>
      </c>
      <c r="G556" s="622">
        <v>1844.35</v>
      </c>
      <c r="H556" s="635">
        <v>1</v>
      </c>
      <c r="I556" s="622"/>
      <c r="J556" s="622"/>
      <c r="K556" s="635">
        <v>0</v>
      </c>
      <c r="L556" s="622">
        <v>1</v>
      </c>
      <c r="M556" s="623">
        <v>1844.35</v>
      </c>
    </row>
    <row r="557" spans="1:13" ht="14.4" customHeight="1" x14ac:dyDescent="0.3">
      <c r="A557" s="618" t="s">
        <v>587</v>
      </c>
      <c r="B557" s="619" t="s">
        <v>4294</v>
      </c>
      <c r="C557" s="619" t="s">
        <v>2548</v>
      </c>
      <c r="D557" s="619" t="s">
        <v>4295</v>
      </c>
      <c r="E557" s="619" t="s">
        <v>764</v>
      </c>
      <c r="F557" s="622"/>
      <c r="G557" s="622"/>
      <c r="H557" s="635">
        <v>0</v>
      </c>
      <c r="I557" s="622">
        <v>244.17249940000002</v>
      </c>
      <c r="J557" s="622">
        <v>86359.03359371399</v>
      </c>
      <c r="K557" s="635">
        <v>1</v>
      </c>
      <c r="L557" s="622">
        <v>244.17249940000002</v>
      </c>
      <c r="M557" s="623">
        <v>86359.03359371399</v>
      </c>
    </row>
    <row r="558" spans="1:13" ht="14.4" customHeight="1" x14ac:dyDescent="0.3">
      <c r="A558" s="618" t="s">
        <v>587</v>
      </c>
      <c r="B558" s="619" t="s">
        <v>4294</v>
      </c>
      <c r="C558" s="619" t="s">
        <v>2582</v>
      </c>
      <c r="D558" s="619" t="s">
        <v>2583</v>
      </c>
      <c r="E558" s="619" t="s">
        <v>2584</v>
      </c>
      <c r="F558" s="622"/>
      <c r="G558" s="622"/>
      <c r="H558" s="635">
        <v>0</v>
      </c>
      <c r="I558" s="622">
        <v>501.72915349999994</v>
      </c>
      <c r="J558" s="622">
        <v>213459.9633333488</v>
      </c>
      <c r="K558" s="635">
        <v>1</v>
      </c>
      <c r="L558" s="622">
        <v>501.72915349999994</v>
      </c>
      <c r="M558" s="623">
        <v>213459.9633333488</v>
      </c>
    </row>
    <row r="559" spans="1:13" ht="14.4" customHeight="1" x14ac:dyDescent="0.3">
      <c r="A559" s="618" t="s">
        <v>587</v>
      </c>
      <c r="B559" s="619" t="s">
        <v>4294</v>
      </c>
      <c r="C559" s="619" t="s">
        <v>2585</v>
      </c>
      <c r="D559" s="619" t="s">
        <v>2586</v>
      </c>
      <c r="E559" s="619" t="s">
        <v>2587</v>
      </c>
      <c r="F559" s="622"/>
      <c r="G559" s="622"/>
      <c r="H559" s="635">
        <v>0</v>
      </c>
      <c r="I559" s="622">
        <v>254.99973590000002</v>
      </c>
      <c r="J559" s="622">
        <v>542218.02931956272</v>
      </c>
      <c r="K559" s="635">
        <v>1</v>
      </c>
      <c r="L559" s="622">
        <v>254.99973590000002</v>
      </c>
      <c r="M559" s="623">
        <v>542218.02931956272</v>
      </c>
    </row>
    <row r="560" spans="1:13" ht="14.4" customHeight="1" x14ac:dyDescent="0.3">
      <c r="A560" s="618" t="s">
        <v>587</v>
      </c>
      <c r="B560" s="619" t="s">
        <v>4294</v>
      </c>
      <c r="C560" s="619" t="s">
        <v>2589</v>
      </c>
      <c r="D560" s="619" t="s">
        <v>4295</v>
      </c>
      <c r="E560" s="619" t="s">
        <v>4296</v>
      </c>
      <c r="F560" s="622"/>
      <c r="G560" s="622"/>
      <c r="H560" s="635">
        <v>0</v>
      </c>
      <c r="I560" s="622">
        <v>128.51726670000002</v>
      </c>
      <c r="J560" s="622">
        <v>517220.24199645378</v>
      </c>
      <c r="K560" s="635">
        <v>1</v>
      </c>
      <c r="L560" s="622">
        <v>128.51726670000002</v>
      </c>
      <c r="M560" s="623">
        <v>517220.24199645378</v>
      </c>
    </row>
    <row r="561" spans="1:13" ht="14.4" customHeight="1" x14ac:dyDescent="0.3">
      <c r="A561" s="618" t="s">
        <v>587</v>
      </c>
      <c r="B561" s="619" t="s">
        <v>4294</v>
      </c>
      <c r="C561" s="619" t="s">
        <v>2574</v>
      </c>
      <c r="D561" s="619" t="s">
        <v>4295</v>
      </c>
      <c r="E561" s="619" t="s">
        <v>4297</v>
      </c>
      <c r="F561" s="622"/>
      <c r="G561" s="622"/>
      <c r="H561" s="635">
        <v>0</v>
      </c>
      <c r="I561" s="622">
        <v>147.35512850000001</v>
      </c>
      <c r="J561" s="622">
        <v>260647.25270032304</v>
      </c>
      <c r="K561" s="635">
        <v>1</v>
      </c>
      <c r="L561" s="622">
        <v>147.35512850000001</v>
      </c>
      <c r="M561" s="623">
        <v>260647.25270032304</v>
      </c>
    </row>
    <row r="562" spans="1:13" ht="14.4" customHeight="1" x14ac:dyDescent="0.3">
      <c r="A562" s="618" t="s">
        <v>587</v>
      </c>
      <c r="B562" s="619" t="s">
        <v>4294</v>
      </c>
      <c r="C562" s="619" t="s">
        <v>762</v>
      </c>
      <c r="D562" s="619" t="s">
        <v>763</v>
      </c>
      <c r="E562" s="619" t="s">
        <v>764</v>
      </c>
      <c r="F562" s="622">
        <v>154.6881582</v>
      </c>
      <c r="G562" s="622">
        <v>78552.05629135255</v>
      </c>
      <c r="H562" s="635">
        <v>1</v>
      </c>
      <c r="I562" s="622"/>
      <c r="J562" s="622"/>
      <c r="K562" s="635">
        <v>0</v>
      </c>
      <c r="L562" s="622">
        <v>154.6881582</v>
      </c>
      <c r="M562" s="623">
        <v>78552.05629135255</v>
      </c>
    </row>
    <row r="563" spans="1:13" ht="14.4" customHeight="1" x14ac:dyDescent="0.3">
      <c r="A563" s="618" t="s">
        <v>587</v>
      </c>
      <c r="B563" s="619" t="s">
        <v>4294</v>
      </c>
      <c r="C563" s="619" t="s">
        <v>765</v>
      </c>
      <c r="D563" s="619" t="s">
        <v>763</v>
      </c>
      <c r="E563" s="619" t="s">
        <v>766</v>
      </c>
      <c r="F563" s="622">
        <v>90.498000000000005</v>
      </c>
      <c r="G563" s="622">
        <v>251033.88202717609</v>
      </c>
      <c r="H563" s="635">
        <v>1</v>
      </c>
      <c r="I563" s="622"/>
      <c r="J563" s="622"/>
      <c r="K563" s="635">
        <v>0</v>
      </c>
      <c r="L563" s="622">
        <v>90.498000000000005</v>
      </c>
      <c r="M563" s="623">
        <v>251033.88202717609</v>
      </c>
    </row>
    <row r="564" spans="1:13" ht="14.4" customHeight="1" x14ac:dyDescent="0.3">
      <c r="A564" s="618" t="s">
        <v>587</v>
      </c>
      <c r="B564" s="619" t="s">
        <v>4294</v>
      </c>
      <c r="C564" s="619" t="s">
        <v>776</v>
      </c>
      <c r="D564" s="619" t="s">
        <v>763</v>
      </c>
      <c r="E564" s="619" t="s">
        <v>777</v>
      </c>
      <c r="F564" s="622">
        <v>30.859000000000002</v>
      </c>
      <c r="G564" s="622">
        <v>175962.53890193993</v>
      </c>
      <c r="H564" s="635">
        <v>1</v>
      </c>
      <c r="I564" s="622"/>
      <c r="J564" s="622"/>
      <c r="K564" s="635">
        <v>0</v>
      </c>
      <c r="L564" s="622">
        <v>30.859000000000002</v>
      </c>
      <c r="M564" s="623">
        <v>175962.53890193993</v>
      </c>
    </row>
    <row r="565" spans="1:13" ht="14.4" customHeight="1" x14ac:dyDescent="0.3">
      <c r="A565" s="618" t="s">
        <v>587</v>
      </c>
      <c r="B565" s="619" t="s">
        <v>4455</v>
      </c>
      <c r="C565" s="619" t="s">
        <v>2834</v>
      </c>
      <c r="D565" s="619" t="s">
        <v>2835</v>
      </c>
      <c r="E565" s="619" t="s">
        <v>4456</v>
      </c>
      <c r="F565" s="622">
        <v>9.023299999999999</v>
      </c>
      <c r="G565" s="622">
        <v>43685.045556939804</v>
      </c>
      <c r="H565" s="635">
        <v>1</v>
      </c>
      <c r="I565" s="622"/>
      <c r="J565" s="622"/>
      <c r="K565" s="635">
        <v>0</v>
      </c>
      <c r="L565" s="622">
        <v>9.023299999999999</v>
      </c>
      <c r="M565" s="623">
        <v>43685.045556939804</v>
      </c>
    </row>
    <row r="566" spans="1:13" ht="14.4" customHeight="1" x14ac:dyDescent="0.3">
      <c r="A566" s="618" t="s">
        <v>587</v>
      </c>
      <c r="B566" s="619" t="s">
        <v>4455</v>
      </c>
      <c r="C566" s="619" t="s">
        <v>2837</v>
      </c>
      <c r="D566" s="619" t="s">
        <v>2835</v>
      </c>
      <c r="E566" s="619" t="s">
        <v>4457</v>
      </c>
      <c r="F566" s="622">
        <v>1.1957</v>
      </c>
      <c r="G566" s="622">
        <v>33442.048208753498</v>
      </c>
      <c r="H566" s="635">
        <v>1</v>
      </c>
      <c r="I566" s="622"/>
      <c r="J566" s="622"/>
      <c r="K566" s="635">
        <v>0</v>
      </c>
      <c r="L566" s="622">
        <v>1.1957</v>
      </c>
      <c r="M566" s="623">
        <v>33442.048208753498</v>
      </c>
    </row>
    <row r="567" spans="1:13" ht="14.4" customHeight="1" x14ac:dyDescent="0.3">
      <c r="A567" s="618" t="s">
        <v>587</v>
      </c>
      <c r="B567" s="619" t="s">
        <v>4298</v>
      </c>
      <c r="C567" s="619" t="s">
        <v>2507</v>
      </c>
      <c r="D567" s="619" t="s">
        <v>2504</v>
      </c>
      <c r="E567" s="619" t="s">
        <v>4299</v>
      </c>
      <c r="F567" s="622"/>
      <c r="G567" s="622"/>
      <c r="H567" s="635">
        <v>0</v>
      </c>
      <c r="I567" s="622">
        <v>11.157396</v>
      </c>
      <c r="J567" s="622">
        <v>4360.1584391294573</v>
      </c>
      <c r="K567" s="635">
        <v>1</v>
      </c>
      <c r="L567" s="622">
        <v>11.157396</v>
      </c>
      <c r="M567" s="623">
        <v>4360.1584391294573</v>
      </c>
    </row>
    <row r="568" spans="1:13" ht="14.4" customHeight="1" x14ac:dyDescent="0.3">
      <c r="A568" s="618" t="s">
        <v>587</v>
      </c>
      <c r="B568" s="619" t="s">
        <v>4300</v>
      </c>
      <c r="C568" s="619" t="s">
        <v>3812</v>
      </c>
      <c r="D568" s="619" t="s">
        <v>4502</v>
      </c>
      <c r="E568" s="619" t="s">
        <v>3810</v>
      </c>
      <c r="F568" s="622">
        <v>10</v>
      </c>
      <c r="G568" s="622">
        <v>82298.927914</v>
      </c>
      <c r="H568" s="635">
        <v>1</v>
      </c>
      <c r="I568" s="622"/>
      <c r="J568" s="622"/>
      <c r="K568" s="635">
        <v>0</v>
      </c>
      <c r="L568" s="622">
        <v>10</v>
      </c>
      <c r="M568" s="623">
        <v>82298.927914</v>
      </c>
    </row>
    <row r="569" spans="1:13" ht="14.4" customHeight="1" x14ac:dyDescent="0.3">
      <c r="A569" s="618" t="s">
        <v>587</v>
      </c>
      <c r="B569" s="619" t="s">
        <v>4300</v>
      </c>
      <c r="C569" s="619" t="s">
        <v>2566</v>
      </c>
      <c r="D569" s="619" t="s">
        <v>2567</v>
      </c>
      <c r="E569" s="619" t="s">
        <v>2568</v>
      </c>
      <c r="F569" s="622"/>
      <c r="G569" s="622"/>
      <c r="H569" s="635">
        <v>0</v>
      </c>
      <c r="I569" s="622">
        <v>559.32796280000002</v>
      </c>
      <c r="J569" s="622">
        <v>756521.74327380443</v>
      </c>
      <c r="K569" s="635">
        <v>1</v>
      </c>
      <c r="L569" s="622">
        <v>559.32796280000002</v>
      </c>
      <c r="M569" s="623">
        <v>756521.74327380443</v>
      </c>
    </row>
    <row r="570" spans="1:13" ht="14.4" customHeight="1" x14ac:dyDescent="0.3">
      <c r="A570" s="618" t="s">
        <v>587</v>
      </c>
      <c r="B570" s="619" t="s">
        <v>4300</v>
      </c>
      <c r="C570" s="619" t="s">
        <v>2569</v>
      </c>
      <c r="D570" s="619" t="s">
        <v>2567</v>
      </c>
      <c r="E570" s="619" t="s">
        <v>2570</v>
      </c>
      <c r="F570" s="622"/>
      <c r="G570" s="622"/>
      <c r="H570" s="635">
        <v>0</v>
      </c>
      <c r="I570" s="622">
        <v>892.75055020000002</v>
      </c>
      <c r="J570" s="622">
        <v>4025143.489232955</v>
      </c>
      <c r="K570" s="635">
        <v>1</v>
      </c>
      <c r="L570" s="622">
        <v>892.75055020000002</v>
      </c>
      <c r="M570" s="623">
        <v>4025143.489232955</v>
      </c>
    </row>
    <row r="571" spans="1:13" ht="14.4" customHeight="1" x14ac:dyDescent="0.3">
      <c r="A571" s="618" t="s">
        <v>587</v>
      </c>
      <c r="B571" s="619" t="s">
        <v>4300</v>
      </c>
      <c r="C571" s="619" t="s">
        <v>2571</v>
      </c>
      <c r="D571" s="619" t="s">
        <v>2567</v>
      </c>
      <c r="E571" s="619" t="s">
        <v>2572</v>
      </c>
      <c r="F571" s="622"/>
      <c r="G571" s="622"/>
      <c r="H571" s="635">
        <v>0</v>
      </c>
      <c r="I571" s="622">
        <v>622.0529704999999</v>
      </c>
      <c r="J571" s="622">
        <v>8431956.6406705324</v>
      </c>
      <c r="K571" s="635">
        <v>1</v>
      </c>
      <c r="L571" s="622">
        <v>622.0529704999999</v>
      </c>
      <c r="M571" s="623">
        <v>8431956.6406705324</v>
      </c>
    </row>
    <row r="572" spans="1:13" ht="14.4" customHeight="1" x14ac:dyDescent="0.3">
      <c r="A572" s="618" t="s">
        <v>587</v>
      </c>
      <c r="B572" s="619" t="s">
        <v>4300</v>
      </c>
      <c r="C572" s="619" t="s">
        <v>748</v>
      </c>
      <c r="D572" s="619" t="s">
        <v>749</v>
      </c>
      <c r="E572" s="619" t="s">
        <v>750</v>
      </c>
      <c r="F572" s="622">
        <v>99.321999999999989</v>
      </c>
      <c r="G572" s="622">
        <v>117593.49664631579</v>
      </c>
      <c r="H572" s="635">
        <v>1</v>
      </c>
      <c r="I572" s="622"/>
      <c r="J572" s="622"/>
      <c r="K572" s="635">
        <v>0</v>
      </c>
      <c r="L572" s="622">
        <v>99.321999999999989</v>
      </c>
      <c r="M572" s="623">
        <v>117593.49664631579</v>
      </c>
    </row>
    <row r="573" spans="1:13" ht="14.4" customHeight="1" x14ac:dyDescent="0.3">
      <c r="A573" s="618" t="s">
        <v>587</v>
      </c>
      <c r="B573" s="619" t="s">
        <v>4300</v>
      </c>
      <c r="C573" s="619" t="s">
        <v>3809</v>
      </c>
      <c r="D573" s="619" t="s">
        <v>749</v>
      </c>
      <c r="E573" s="619" t="s">
        <v>3810</v>
      </c>
      <c r="F573" s="622">
        <v>9.0249448999999977</v>
      </c>
      <c r="G573" s="622">
        <v>37783.202572196991</v>
      </c>
      <c r="H573" s="635">
        <v>1</v>
      </c>
      <c r="I573" s="622"/>
      <c r="J573" s="622"/>
      <c r="K573" s="635">
        <v>0</v>
      </c>
      <c r="L573" s="622">
        <v>9.0249448999999977</v>
      </c>
      <c r="M573" s="623">
        <v>37783.202572196991</v>
      </c>
    </row>
    <row r="574" spans="1:13" ht="14.4" customHeight="1" x14ac:dyDescent="0.3">
      <c r="A574" s="618" t="s">
        <v>587</v>
      </c>
      <c r="B574" s="619" t="s">
        <v>4300</v>
      </c>
      <c r="C574" s="619" t="s">
        <v>751</v>
      </c>
      <c r="D574" s="619" t="s">
        <v>749</v>
      </c>
      <c r="E574" s="619" t="s">
        <v>752</v>
      </c>
      <c r="F574" s="622">
        <v>77.92073289999999</v>
      </c>
      <c r="G574" s="622">
        <v>119959.59931790798</v>
      </c>
      <c r="H574" s="635">
        <v>1</v>
      </c>
      <c r="I574" s="622"/>
      <c r="J574" s="622"/>
      <c r="K574" s="635">
        <v>0</v>
      </c>
      <c r="L574" s="622">
        <v>77.92073289999999</v>
      </c>
      <c r="M574" s="623">
        <v>119959.59931790798</v>
      </c>
    </row>
    <row r="575" spans="1:13" ht="14.4" customHeight="1" x14ac:dyDescent="0.3">
      <c r="A575" s="618" t="s">
        <v>587</v>
      </c>
      <c r="B575" s="619" t="s">
        <v>4300</v>
      </c>
      <c r="C575" s="619" t="s">
        <v>2854</v>
      </c>
      <c r="D575" s="619" t="s">
        <v>4458</v>
      </c>
      <c r="E575" s="619" t="s">
        <v>2559</v>
      </c>
      <c r="F575" s="622">
        <v>10</v>
      </c>
      <c r="G575" s="622">
        <v>3405.7200000000003</v>
      </c>
      <c r="H575" s="635">
        <v>1</v>
      </c>
      <c r="I575" s="622"/>
      <c r="J575" s="622"/>
      <c r="K575" s="635">
        <v>0</v>
      </c>
      <c r="L575" s="622">
        <v>10</v>
      </c>
      <c r="M575" s="623">
        <v>3405.7200000000003</v>
      </c>
    </row>
    <row r="576" spans="1:13" ht="14.4" customHeight="1" x14ac:dyDescent="0.3">
      <c r="A576" s="618" t="s">
        <v>587</v>
      </c>
      <c r="B576" s="619" t="s">
        <v>4301</v>
      </c>
      <c r="C576" s="619" t="s">
        <v>771</v>
      </c>
      <c r="D576" s="619" t="s">
        <v>4302</v>
      </c>
      <c r="E576" s="619" t="s">
        <v>773</v>
      </c>
      <c r="F576" s="622">
        <v>93.376000000000005</v>
      </c>
      <c r="G576" s="622">
        <v>104022.28934868412</v>
      </c>
      <c r="H576" s="635">
        <v>1</v>
      </c>
      <c r="I576" s="622"/>
      <c r="J576" s="622"/>
      <c r="K576" s="635">
        <v>0</v>
      </c>
      <c r="L576" s="622">
        <v>93.376000000000005</v>
      </c>
      <c r="M576" s="623">
        <v>104022.28934868412</v>
      </c>
    </row>
    <row r="577" spans="1:13" ht="14.4" customHeight="1" x14ac:dyDescent="0.3">
      <c r="A577" s="618" t="s">
        <v>587</v>
      </c>
      <c r="B577" s="619" t="s">
        <v>4301</v>
      </c>
      <c r="C577" s="619" t="s">
        <v>774</v>
      </c>
      <c r="D577" s="619" t="s">
        <v>4302</v>
      </c>
      <c r="E577" s="619" t="s">
        <v>775</v>
      </c>
      <c r="F577" s="622">
        <v>58.68</v>
      </c>
      <c r="G577" s="622">
        <v>278479.72742790752</v>
      </c>
      <c r="H577" s="635">
        <v>1</v>
      </c>
      <c r="I577" s="622"/>
      <c r="J577" s="622"/>
      <c r="K577" s="635">
        <v>0</v>
      </c>
      <c r="L577" s="622">
        <v>58.68</v>
      </c>
      <c r="M577" s="623">
        <v>278479.72742790752</v>
      </c>
    </row>
    <row r="578" spans="1:13" ht="14.4" customHeight="1" x14ac:dyDescent="0.3">
      <c r="A578" s="618" t="s">
        <v>587</v>
      </c>
      <c r="B578" s="619" t="s">
        <v>4301</v>
      </c>
      <c r="C578" s="619" t="s">
        <v>3654</v>
      </c>
      <c r="D578" s="619" t="s">
        <v>4459</v>
      </c>
      <c r="E578" s="619" t="s">
        <v>3656</v>
      </c>
      <c r="F578" s="622"/>
      <c r="G578" s="622"/>
      <c r="H578" s="635">
        <v>0</v>
      </c>
      <c r="I578" s="622">
        <v>20</v>
      </c>
      <c r="J578" s="622">
        <v>42142.981147149709</v>
      </c>
      <c r="K578" s="635">
        <v>1</v>
      </c>
      <c r="L578" s="622">
        <v>20</v>
      </c>
      <c r="M578" s="623">
        <v>42142.981147149709</v>
      </c>
    </row>
    <row r="579" spans="1:13" ht="14.4" customHeight="1" x14ac:dyDescent="0.3">
      <c r="A579" s="618" t="s">
        <v>587</v>
      </c>
      <c r="B579" s="619" t="s">
        <v>4301</v>
      </c>
      <c r="C579" s="619" t="s">
        <v>2563</v>
      </c>
      <c r="D579" s="619" t="s">
        <v>4303</v>
      </c>
      <c r="E579" s="619" t="s">
        <v>2565</v>
      </c>
      <c r="F579" s="622"/>
      <c r="G579" s="622"/>
      <c r="H579" s="635">
        <v>0</v>
      </c>
      <c r="I579" s="622">
        <v>72.835000000000008</v>
      </c>
      <c r="J579" s="622">
        <v>613126.69442321663</v>
      </c>
      <c r="K579" s="635">
        <v>1</v>
      </c>
      <c r="L579" s="622">
        <v>72.835000000000008</v>
      </c>
      <c r="M579" s="623">
        <v>613126.69442321663</v>
      </c>
    </row>
    <row r="580" spans="1:13" ht="14.4" customHeight="1" x14ac:dyDescent="0.3">
      <c r="A580" s="618" t="s">
        <v>587</v>
      </c>
      <c r="B580" s="619" t="s">
        <v>4304</v>
      </c>
      <c r="C580" s="619" t="s">
        <v>2497</v>
      </c>
      <c r="D580" s="619" t="s">
        <v>4305</v>
      </c>
      <c r="E580" s="619" t="s">
        <v>4306</v>
      </c>
      <c r="F580" s="622">
        <v>161.19768350000001</v>
      </c>
      <c r="G580" s="622">
        <v>34079.881396455909</v>
      </c>
      <c r="H580" s="635">
        <v>0.600362897168771</v>
      </c>
      <c r="I580" s="622">
        <v>107.53102010000001</v>
      </c>
      <c r="J580" s="622">
        <v>22685.587551028933</v>
      </c>
      <c r="K580" s="635">
        <v>0.39963710283122894</v>
      </c>
      <c r="L580" s="622">
        <v>268.72870360000002</v>
      </c>
      <c r="M580" s="623">
        <v>56765.468947484842</v>
      </c>
    </row>
    <row r="581" spans="1:13" ht="14.4" customHeight="1" x14ac:dyDescent="0.3">
      <c r="A581" s="618" t="s">
        <v>587</v>
      </c>
      <c r="B581" s="619" t="s">
        <v>4304</v>
      </c>
      <c r="C581" s="619" t="s">
        <v>709</v>
      </c>
      <c r="D581" s="619" t="s">
        <v>4305</v>
      </c>
      <c r="E581" s="619" t="s">
        <v>4307</v>
      </c>
      <c r="F581" s="622">
        <v>587.17342520000011</v>
      </c>
      <c r="G581" s="622">
        <v>649108.41339231515</v>
      </c>
      <c r="H581" s="635">
        <v>1</v>
      </c>
      <c r="I581" s="622"/>
      <c r="J581" s="622"/>
      <c r="K581" s="635">
        <v>0</v>
      </c>
      <c r="L581" s="622">
        <v>587.17342520000011</v>
      </c>
      <c r="M581" s="623">
        <v>649108.41339231515</v>
      </c>
    </row>
    <row r="582" spans="1:13" ht="14.4" customHeight="1" x14ac:dyDescent="0.3">
      <c r="A582" s="618" t="s">
        <v>587</v>
      </c>
      <c r="B582" s="619" t="s">
        <v>4304</v>
      </c>
      <c r="C582" s="619" t="s">
        <v>717</v>
      </c>
      <c r="D582" s="619" t="s">
        <v>4305</v>
      </c>
      <c r="E582" s="619" t="s">
        <v>4308</v>
      </c>
      <c r="F582" s="622">
        <v>29.937051399999998</v>
      </c>
      <c r="G582" s="622">
        <v>126878.45166320042</v>
      </c>
      <c r="H582" s="635">
        <v>1</v>
      </c>
      <c r="I582" s="622"/>
      <c r="J582" s="622"/>
      <c r="K582" s="635">
        <v>0</v>
      </c>
      <c r="L582" s="622">
        <v>29.937051399999998</v>
      </c>
      <c r="M582" s="623">
        <v>126878.45166320042</v>
      </c>
    </row>
    <row r="583" spans="1:13" ht="14.4" customHeight="1" x14ac:dyDescent="0.3">
      <c r="A583" s="618" t="s">
        <v>587</v>
      </c>
      <c r="B583" s="619" t="s">
        <v>4304</v>
      </c>
      <c r="C583" s="619" t="s">
        <v>3626</v>
      </c>
      <c r="D583" s="619" t="s">
        <v>718</v>
      </c>
      <c r="E583" s="619" t="s">
        <v>2498</v>
      </c>
      <c r="F583" s="622"/>
      <c r="G583" s="622"/>
      <c r="H583" s="635">
        <v>0</v>
      </c>
      <c r="I583" s="622">
        <v>76.191000000000003</v>
      </c>
      <c r="J583" s="622">
        <v>16109.060131038877</v>
      </c>
      <c r="K583" s="635">
        <v>1</v>
      </c>
      <c r="L583" s="622">
        <v>76.191000000000003</v>
      </c>
      <c r="M583" s="623">
        <v>16109.060131038877</v>
      </c>
    </row>
    <row r="584" spans="1:13" ht="14.4" customHeight="1" x14ac:dyDescent="0.3">
      <c r="A584" s="618" t="s">
        <v>587</v>
      </c>
      <c r="B584" s="619" t="s">
        <v>4304</v>
      </c>
      <c r="C584" s="619" t="s">
        <v>2514</v>
      </c>
      <c r="D584" s="619" t="s">
        <v>718</v>
      </c>
      <c r="E584" s="619" t="s">
        <v>711</v>
      </c>
      <c r="F584" s="622"/>
      <c r="G584" s="622"/>
      <c r="H584" s="635">
        <v>0</v>
      </c>
      <c r="I584" s="622">
        <v>80.293000000000006</v>
      </c>
      <c r="J584" s="622">
        <v>88932.523257120018</v>
      </c>
      <c r="K584" s="635">
        <v>1</v>
      </c>
      <c r="L584" s="622">
        <v>80.293000000000006</v>
      </c>
      <c r="M584" s="623">
        <v>88932.523257120018</v>
      </c>
    </row>
    <row r="585" spans="1:13" ht="14.4" customHeight="1" x14ac:dyDescent="0.3">
      <c r="A585" s="618" t="s">
        <v>587</v>
      </c>
      <c r="B585" s="619" t="s">
        <v>4304</v>
      </c>
      <c r="C585" s="619" t="s">
        <v>3648</v>
      </c>
      <c r="D585" s="619" t="s">
        <v>3649</v>
      </c>
      <c r="E585" s="619" t="s">
        <v>3650</v>
      </c>
      <c r="F585" s="622"/>
      <c r="G585" s="622"/>
      <c r="H585" s="635">
        <v>0</v>
      </c>
      <c r="I585" s="622">
        <v>26.637526199999982</v>
      </c>
      <c r="J585" s="622">
        <v>7067.3307524334805</v>
      </c>
      <c r="K585" s="635">
        <v>1</v>
      </c>
      <c r="L585" s="622">
        <v>26.637526199999982</v>
      </c>
      <c r="M585" s="623">
        <v>7067.3307524334805</v>
      </c>
    </row>
    <row r="586" spans="1:13" ht="14.4" customHeight="1" x14ac:dyDescent="0.3">
      <c r="A586" s="618" t="s">
        <v>587</v>
      </c>
      <c r="B586" s="619" t="s">
        <v>4304</v>
      </c>
      <c r="C586" s="619" t="s">
        <v>3652</v>
      </c>
      <c r="D586" s="619" t="s">
        <v>3649</v>
      </c>
      <c r="E586" s="619" t="s">
        <v>3653</v>
      </c>
      <c r="F586" s="622"/>
      <c r="G586" s="622"/>
      <c r="H586" s="635">
        <v>0</v>
      </c>
      <c r="I586" s="622">
        <v>40.761000000000003</v>
      </c>
      <c r="J586" s="622">
        <v>52298.641360638787</v>
      </c>
      <c r="K586" s="635">
        <v>1</v>
      </c>
      <c r="L586" s="622">
        <v>40.761000000000003</v>
      </c>
      <c r="M586" s="623">
        <v>52298.641360638787</v>
      </c>
    </row>
    <row r="587" spans="1:13" ht="14.4" customHeight="1" x14ac:dyDescent="0.3">
      <c r="A587" s="618" t="s">
        <v>587</v>
      </c>
      <c r="B587" s="619" t="s">
        <v>4309</v>
      </c>
      <c r="C587" s="619" t="s">
        <v>2643</v>
      </c>
      <c r="D587" s="619" t="s">
        <v>2644</v>
      </c>
      <c r="E587" s="619" t="s">
        <v>2645</v>
      </c>
      <c r="F587" s="622"/>
      <c r="G587" s="622"/>
      <c r="H587" s="635">
        <v>0</v>
      </c>
      <c r="I587" s="622">
        <v>3</v>
      </c>
      <c r="J587" s="622">
        <v>818.94324685276206</v>
      </c>
      <c r="K587" s="635">
        <v>1</v>
      </c>
      <c r="L587" s="622">
        <v>3</v>
      </c>
      <c r="M587" s="623">
        <v>818.94324685276206</v>
      </c>
    </row>
    <row r="588" spans="1:13" ht="14.4" customHeight="1" x14ac:dyDescent="0.3">
      <c r="A588" s="618" t="s">
        <v>587</v>
      </c>
      <c r="B588" s="619" t="s">
        <v>4309</v>
      </c>
      <c r="C588" s="619" t="s">
        <v>2646</v>
      </c>
      <c r="D588" s="619" t="s">
        <v>2644</v>
      </c>
      <c r="E588" s="619" t="s">
        <v>2647</v>
      </c>
      <c r="F588" s="622"/>
      <c r="G588" s="622"/>
      <c r="H588" s="635">
        <v>0</v>
      </c>
      <c r="I588" s="622">
        <v>1</v>
      </c>
      <c r="J588" s="622">
        <v>1364.85</v>
      </c>
      <c r="K588" s="635">
        <v>1</v>
      </c>
      <c r="L588" s="622">
        <v>1</v>
      </c>
      <c r="M588" s="623">
        <v>1364.85</v>
      </c>
    </row>
    <row r="589" spans="1:13" ht="14.4" customHeight="1" x14ac:dyDescent="0.3">
      <c r="A589" s="618" t="s">
        <v>587</v>
      </c>
      <c r="B589" s="619" t="s">
        <v>4310</v>
      </c>
      <c r="C589" s="619" t="s">
        <v>2518</v>
      </c>
      <c r="D589" s="619" t="s">
        <v>2519</v>
      </c>
      <c r="E589" s="619" t="s">
        <v>2520</v>
      </c>
      <c r="F589" s="622"/>
      <c r="G589" s="622"/>
      <c r="H589" s="635">
        <v>0</v>
      </c>
      <c r="I589" s="622">
        <v>12.6570673</v>
      </c>
      <c r="J589" s="622">
        <v>7853.9021063908167</v>
      </c>
      <c r="K589" s="635">
        <v>1</v>
      </c>
      <c r="L589" s="622">
        <v>12.6570673</v>
      </c>
      <c r="M589" s="623">
        <v>7853.9021063908167</v>
      </c>
    </row>
    <row r="590" spans="1:13" ht="14.4" customHeight="1" x14ac:dyDescent="0.3">
      <c r="A590" s="618" t="s">
        <v>587</v>
      </c>
      <c r="B590" s="619" t="s">
        <v>4310</v>
      </c>
      <c r="C590" s="619" t="s">
        <v>2551</v>
      </c>
      <c r="D590" s="619" t="s">
        <v>2552</v>
      </c>
      <c r="E590" s="619" t="s">
        <v>2553</v>
      </c>
      <c r="F590" s="622"/>
      <c r="G590" s="622"/>
      <c r="H590" s="635">
        <v>0</v>
      </c>
      <c r="I590" s="622">
        <v>16.860823</v>
      </c>
      <c r="J590" s="622">
        <v>11638.364791853322</v>
      </c>
      <c r="K590" s="635">
        <v>1</v>
      </c>
      <c r="L590" s="622">
        <v>16.860823</v>
      </c>
      <c r="M590" s="623">
        <v>11638.364791853322</v>
      </c>
    </row>
    <row r="591" spans="1:13" ht="14.4" customHeight="1" x14ac:dyDescent="0.3">
      <c r="A591" s="618" t="s">
        <v>587</v>
      </c>
      <c r="B591" s="619" t="s">
        <v>4310</v>
      </c>
      <c r="C591" s="619" t="s">
        <v>2554</v>
      </c>
      <c r="D591" s="619" t="s">
        <v>2555</v>
      </c>
      <c r="E591" s="619" t="s">
        <v>2556</v>
      </c>
      <c r="F591" s="622"/>
      <c r="G591" s="622"/>
      <c r="H591" s="635">
        <v>0</v>
      </c>
      <c r="I591" s="622">
        <v>109.3230925</v>
      </c>
      <c r="J591" s="622">
        <v>32562.751771692452</v>
      </c>
      <c r="K591" s="635">
        <v>1</v>
      </c>
      <c r="L591" s="622">
        <v>109.3230925</v>
      </c>
      <c r="M591" s="623">
        <v>32562.751771692452</v>
      </c>
    </row>
    <row r="592" spans="1:13" ht="14.4" customHeight="1" x14ac:dyDescent="0.3">
      <c r="A592" s="618" t="s">
        <v>587</v>
      </c>
      <c r="B592" s="619" t="s">
        <v>4310</v>
      </c>
      <c r="C592" s="619" t="s">
        <v>721</v>
      </c>
      <c r="D592" s="619" t="s">
        <v>722</v>
      </c>
      <c r="E592" s="619" t="s">
        <v>723</v>
      </c>
      <c r="F592" s="622">
        <v>190.12041400000001</v>
      </c>
      <c r="G592" s="622">
        <v>50798.042650862044</v>
      </c>
      <c r="H592" s="635">
        <v>1</v>
      </c>
      <c r="I592" s="622"/>
      <c r="J592" s="622"/>
      <c r="K592" s="635">
        <v>0</v>
      </c>
      <c r="L592" s="622">
        <v>190.12041400000001</v>
      </c>
      <c r="M592" s="623">
        <v>50798.042650862044</v>
      </c>
    </row>
    <row r="593" spans="1:13" ht="14.4" customHeight="1" x14ac:dyDescent="0.3">
      <c r="A593" s="618" t="s">
        <v>587</v>
      </c>
      <c r="B593" s="619" t="s">
        <v>4311</v>
      </c>
      <c r="C593" s="619" t="s">
        <v>753</v>
      </c>
      <c r="D593" s="619" t="s">
        <v>754</v>
      </c>
      <c r="E593" s="619" t="s">
        <v>755</v>
      </c>
      <c r="F593" s="622">
        <v>260.95194960000003</v>
      </c>
      <c r="G593" s="622">
        <v>39351.541366772013</v>
      </c>
      <c r="H593" s="635">
        <v>1</v>
      </c>
      <c r="I593" s="622"/>
      <c r="J593" s="622"/>
      <c r="K593" s="635">
        <v>0</v>
      </c>
      <c r="L593" s="622">
        <v>260.95194960000003</v>
      </c>
      <c r="M593" s="623">
        <v>39351.541366772013</v>
      </c>
    </row>
    <row r="594" spans="1:13" ht="14.4" customHeight="1" x14ac:dyDescent="0.3">
      <c r="A594" s="618" t="s">
        <v>587</v>
      </c>
      <c r="B594" s="619" t="s">
        <v>4311</v>
      </c>
      <c r="C594" s="619" t="s">
        <v>756</v>
      </c>
      <c r="D594" s="619" t="s">
        <v>754</v>
      </c>
      <c r="E594" s="619" t="s">
        <v>757</v>
      </c>
      <c r="F594" s="622">
        <v>339.93518179999995</v>
      </c>
      <c r="G594" s="622">
        <v>128859.32930802715</v>
      </c>
      <c r="H594" s="635">
        <v>1</v>
      </c>
      <c r="I594" s="622"/>
      <c r="J594" s="622"/>
      <c r="K594" s="635">
        <v>0</v>
      </c>
      <c r="L594" s="622">
        <v>339.93518179999995</v>
      </c>
      <c r="M594" s="623">
        <v>128859.32930802715</v>
      </c>
    </row>
    <row r="595" spans="1:13" ht="14.4" customHeight="1" x14ac:dyDescent="0.3">
      <c r="A595" s="618" t="s">
        <v>587</v>
      </c>
      <c r="B595" s="619" t="s">
        <v>4311</v>
      </c>
      <c r="C595" s="619" t="s">
        <v>758</v>
      </c>
      <c r="D595" s="619" t="s">
        <v>754</v>
      </c>
      <c r="E595" s="619" t="s">
        <v>759</v>
      </c>
      <c r="F595" s="622">
        <v>87.422270100000006</v>
      </c>
      <c r="G595" s="622">
        <v>106778.43338603359</v>
      </c>
      <c r="H595" s="635">
        <v>1</v>
      </c>
      <c r="I595" s="622"/>
      <c r="J595" s="622"/>
      <c r="K595" s="635">
        <v>0</v>
      </c>
      <c r="L595" s="622">
        <v>87.422270100000006</v>
      </c>
      <c r="M595" s="623">
        <v>106778.43338603359</v>
      </c>
    </row>
    <row r="596" spans="1:13" ht="14.4" customHeight="1" x14ac:dyDescent="0.3">
      <c r="A596" s="618" t="s">
        <v>587</v>
      </c>
      <c r="B596" s="619" t="s">
        <v>4311</v>
      </c>
      <c r="C596" s="619" t="s">
        <v>760</v>
      </c>
      <c r="D596" s="619" t="s">
        <v>754</v>
      </c>
      <c r="E596" s="619" t="s">
        <v>761</v>
      </c>
      <c r="F596" s="622">
        <v>43.202004900000006</v>
      </c>
      <c r="G596" s="622">
        <v>71570.993216049159</v>
      </c>
      <c r="H596" s="635">
        <v>1</v>
      </c>
      <c r="I596" s="622"/>
      <c r="J596" s="622"/>
      <c r="K596" s="635">
        <v>0</v>
      </c>
      <c r="L596" s="622">
        <v>43.202004900000006</v>
      </c>
      <c r="M596" s="623">
        <v>71570.993216049159</v>
      </c>
    </row>
    <row r="597" spans="1:13" ht="14.4" customHeight="1" x14ac:dyDescent="0.3">
      <c r="A597" s="618" t="s">
        <v>587</v>
      </c>
      <c r="B597" s="619" t="s">
        <v>4311</v>
      </c>
      <c r="C597" s="619" t="s">
        <v>2557</v>
      </c>
      <c r="D597" s="619" t="s">
        <v>2558</v>
      </c>
      <c r="E597" s="619" t="s">
        <v>2559</v>
      </c>
      <c r="F597" s="622"/>
      <c r="G597" s="622"/>
      <c r="H597" s="635">
        <v>0</v>
      </c>
      <c r="I597" s="622">
        <v>521.82207959999994</v>
      </c>
      <c r="J597" s="622">
        <v>94379.907331079332</v>
      </c>
      <c r="K597" s="635">
        <v>1</v>
      </c>
      <c r="L597" s="622">
        <v>521.82207959999994</v>
      </c>
      <c r="M597" s="623">
        <v>94379.907331079332</v>
      </c>
    </row>
    <row r="598" spans="1:13" ht="14.4" customHeight="1" x14ac:dyDescent="0.3">
      <c r="A598" s="618" t="s">
        <v>587</v>
      </c>
      <c r="B598" s="619" t="s">
        <v>4311</v>
      </c>
      <c r="C598" s="619" t="s">
        <v>2560</v>
      </c>
      <c r="D598" s="619" t="s">
        <v>2561</v>
      </c>
      <c r="E598" s="619" t="s">
        <v>2562</v>
      </c>
      <c r="F598" s="622"/>
      <c r="G598" s="622"/>
      <c r="H598" s="635">
        <v>0</v>
      </c>
      <c r="I598" s="622">
        <v>99.138777199999993</v>
      </c>
      <c r="J598" s="622">
        <v>126270.46214463652</v>
      </c>
      <c r="K598" s="635">
        <v>1</v>
      </c>
      <c r="L598" s="622">
        <v>99.138777199999993</v>
      </c>
      <c r="M598" s="623">
        <v>126270.46214463652</v>
      </c>
    </row>
    <row r="599" spans="1:13" ht="14.4" customHeight="1" x14ac:dyDescent="0.3">
      <c r="A599" s="618" t="s">
        <v>587</v>
      </c>
      <c r="B599" s="619" t="s">
        <v>4311</v>
      </c>
      <c r="C599" s="619" t="s">
        <v>2577</v>
      </c>
      <c r="D599" s="619" t="s">
        <v>2578</v>
      </c>
      <c r="E599" s="619" t="s">
        <v>2579</v>
      </c>
      <c r="F599" s="622"/>
      <c r="G599" s="622"/>
      <c r="H599" s="635">
        <v>0</v>
      </c>
      <c r="I599" s="622">
        <v>452.299149</v>
      </c>
      <c r="J599" s="622">
        <v>240386.3688463133</v>
      </c>
      <c r="K599" s="635">
        <v>1</v>
      </c>
      <c r="L599" s="622">
        <v>452.299149</v>
      </c>
      <c r="M599" s="623">
        <v>240386.3688463133</v>
      </c>
    </row>
    <row r="600" spans="1:13" ht="14.4" customHeight="1" x14ac:dyDescent="0.3">
      <c r="A600" s="618" t="s">
        <v>587</v>
      </c>
      <c r="B600" s="619" t="s">
        <v>4312</v>
      </c>
      <c r="C600" s="619" t="s">
        <v>2606</v>
      </c>
      <c r="D600" s="619" t="s">
        <v>4313</v>
      </c>
      <c r="E600" s="619" t="s">
        <v>2607</v>
      </c>
      <c r="F600" s="622"/>
      <c r="G600" s="622"/>
      <c r="H600" s="635">
        <v>0</v>
      </c>
      <c r="I600" s="622">
        <v>434.83322470000002</v>
      </c>
      <c r="J600" s="622">
        <v>1206640.3883975998</v>
      </c>
      <c r="K600" s="635">
        <v>1</v>
      </c>
      <c r="L600" s="622">
        <v>434.83322470000002</v>
      </c>
      <c r="M600" s="623">
        <v>1206640.3883975998</v>
      </c>
    </row>
    <row r="601" spans="1:13" ht="14.4" customHeight="1" x14ac:dyDescent="0.3">
      <c r="A601" s="618" t="s">
        <v>587</v>
      </c>
      <c r="B601" s="619" t="s">
        <v>4312</v>
      </c>
      <c r="C601" s="619" t="s">
        <v>2636</v>
      </c>
      <c r="D601" s="619" t="s">
        <v>4313</v>
      </c>
      <c r="E601" s="619" t="s">
        <v>2638</v>
      </c>
      <c r="F601" s="622"/>
      <c r="G601" s="622"/>
      <c r="H601" s="635">
        <v>0</v>
      </c>
      <c r="I601" s="622">
        <v>943.54092960000003</v>
      </c>
      <c r="J601" s="622">
        <v>5281381.1135121947</v>
      </c>
      <c r="K601" s="635">
        <v>1</v>
      </c>
      <c r="L601" s="622">
        <v>943.54092960000003</v>
      </c>
      <c r="M601" s="623">
        <v>5281381.1135121947</v>
      </c>
    </row>
    <row r="602" spans="1:13" ht="14.4" customHeight="1" x14ac:dyDescent="0.3">
      <c r="A602" s="618" t="s">
        <v>587</v>
      </c>
      <c r="B602" s="619" t="s">
        <v>4312</v>
      </c>
      <c r="C602" s="619" t="s">
        <v>805</v>
      </c>
      <c r="D602" s="619" t="s">
        <v>4313</v>
      </c>
      <c r="E602" s="619" t="s">
        <v>807</v>
      </c>
      <c r="F602" s="622">
        <v>47.4288709</v>
      </c>
      <c r="G602" s="622">
        <v>609950.08532087482</v>
      </c>
      <c r="H602" s="635">
        <v>1</v>
      </c>
      <c r="I602" s="622"/>
      <c r="J602" s="622"/>
      <c r="K602" s="635">
        <v>0</v>
      </c>
      <c r="L602" s="622">
        <v>47.4288709</v>
      </c>
      <c r="M602" s="623">
        <v>609950.08532087482</v>
      </c>
    </row>
    <row r="603" spans="1:13" ht="14.4" customHeight="1" x14ac:dyDescent="0.3">
      <c r="A603" s="618" t="s">
        <v>587</v>
      </c>
      <c r="B603" s="619" t="s">
        <v>4314</v>
      </c>
      <c r="C603" s="619" t="s">
        <v>3895</v>
      </c>
      <c r="D603" s="619" t="s">
        <v>3896</v>
      </c>
      <c r="E603" s="619" t="s">
        <v>2542</v>
      </c>
      <c r="F603" s="622"/>
      <c r="G603" s="622"/>
      <c r="H603" s="635">
        <v>0</v>
      </c>
      <c r="I603" s="622">
        <v>79</v>
      </c>
      <c r="J603" s="622">
        <v>63486.73594844497</v>
      </c>
      <c r="K603" s="635">
        <v>1</v>
      </c>
      <c r="L603" s="622">
        <v>79</v>
      </c>
      <c r="M603" s="623">
        <v>63486.73594844497</v>
      </c>
    </row>
    <row r="604" spans="1:13" ht="14.4" customHeight="1" x14ac:dyDescent="0.3">
      <c r="A604" s="618" t="s">
        <v>587</v>
      </c>
      <c r="B604" s="619" t="s">
        <v>4314</v>
      </c>
      <c r="C604" s="619" t="s">
        <v>2540</v>
      </c>
      <c r="D604" s="619" t="s">
        <v>4315</v>
      </c>
      <c r="E604" s="619" t="s">
        <v>2542</v>
      </c>
      <c r="F604" s="622"/>
      <c r="G604" s="622"/>
      <c r="H604" s="635">
        <v>0</v>
      </c>
      <c r="I604" s="622">
        <v>346.07078530000001</v>
      </c>
      <c r="J604" s="622">
        <v>327079.38999177935</v>
      </c>
      <c r="K604" s="635">
        <v>1</v>
      </c>
      <c r="L604" s="622">
        <v>346.07078530000001</v>
      </c>
      <c r="M604" s="623">
        <v>327079.38999177935</v>
      </c>
    </row>
    <row r="605" spans="1:13" ht="14.4" customHeight="1" x14ac:dyDescent="0.3">
      <c r="A605" s="618" t="s">
        <v>587</v>
      </c>
      <c r="B605" s="619" t="s">
        <v>4314</v>
      </c>
      <c r="C605" s="619" t="s">
        <v>2629</v>
      </c>
      <c r="D605" s="619" t="s">
        <v>4315</v>
      </c>
      <c r="E605" s="619" t="s">
        <v>2505</v>
      </c>
      <c r="F605" s="622"/>
      <c r="G605" s="622"/>
      <c r="H605" s="635">
        <v>0</v>
      </c>
      <c r="I605" s="622">
        <v>310.56799999999998</v>
      </c>
      <c r="J605" s="622">
        <v>732892.02790203702</v>
      </c>
      <c r="K605" s="635">
        <v>1</v>
      </c>
      <c r="L605" s="622">
        <v>310.56799999999998</v>
      </c>
      <c r="M605" s="623">
        <v>732892.02790203702</v>
      </c>
    </row>
    <row r="606" spans="1:13" ht="14.4" customHeight="1" x14ac:dyDescent="0.3">
      <c r="A606" s="618" t="s">
        <v>587</v>
      </c>
      <c r="B606" s="619" t="s">
        <v>4314</v>
      </c>
      <c r="C606" s="619" t="s">
        <v>2632</v>
      </c>
      <c r="D606" s="619" t="s">
        <v>4315</v>
      </c>
      <c r="E606" s="619" t="s">
        <v>2634</v>
      </c>
      <c r="F606" s="622"/>
      <c r="G606" s="622"/>
      <c r="H606" s="635">
        <v>0</v>
      </c>
      <c r="I606" s="622">
        <v>329.69799999999998</v>
      </c>
      <c r="J606" s="622">
        <v>2337608.9710197258</v>
      </c>
      <c r="K606" s="635">
        <v>1</v>
      </c>
      <c r="L606" s="622">
        <v>329.69799999999998</v>
      </c>
      <c r="M606" s="623">
        <v>2337608.9710197258</v>
      </c>
    </row>
    <row r="607" spans="1:13" ht="14.4" customHeight="1" x14ac:dyDescent="0.3">
      <c r="A607" s="618" t="s">
        <v>587</v>
      </c>
      <c r="B607" s="619" t="s">
        <v>4316</v>
      </c>
      <c r="C607" s="619" t="s">
        <v>2640</v>
      </c>
      <c r="D607" s="619" t="s">
        <v>4317</v>
      </c>
      <c r="E607" s="619" t="s">
        <v>4318</v>
      </c>
      <c r="F607" s="622"/>
      <c r="G607" s="622"/>
      <c r="H607" s="635">
        <v>0</v>
      </c>
      <c r="I607" s="622">
        <v>211</v>
      </c>
      <c r="J607" s="622">
        <v>2152316.9378458112</v>
      </c>
      <c r="K607" s="635">
        <v>1</v>
      </c>
      <c r="L607" s="622">
        <v>211</v>
      </c>
      <c r="M607" s="623">
        <v>2152316.9378458112</v>
      </c>
    </row>
    <row r="608" spans="1:13" ht="14.4" customHeight="1" x14ac:dyDescent="0.3">
      <c r="A608" s="618" t="s">
        <v>587</v>
      </c>
      <c r="B608" s="619" t="s">
        <v>4320</v>
      </c>
      <c r="C608" s="619" t="s">
        <v>2515</v>
      </c>
      <c r="D608" s="619" t="s">
        <v>2516</v>
      </c>
      <c r="E608" s="619" t="s">
        <v>2517</v>
      </c>
      <c r="F608" s="622"/>
      <c r="G608" s="622"/>
      <c r="H608" s="635">
        <v>0</v>
      </c>
      <c r="I608" s="622">
        <v>45</v>
      </c>
      <c r="J608" s="622">
        <v>317789.48049243336</v>
      </c>
      <c r="K608" s="635">
        <v>1</v>
      </c>
      <c r="L608" s="622">
        <v>45</v>
      </c>
      <c r="M608" s="623">
        <v>317789.48049243336</v>
      </c>
    </row>
    <row r="609" spans="1:13" ht="14.4" customHeight="1" x14ac:dyDescent="0.3">
      <c r="A609" s="618" t="s">
        <v>587</v>
      </c>
      <c r="B609" s="619" t="s">
        <v>4503</v>
      </c>
      <c r="C609" s="619" t="s">
        <v>3802</v>
      </c>
      <c r="D609" s="619" t="s">
        <v>3803</v>
      </c>
      <c r="E609" s="619" t="s">
        <v>3804</v>
      </c>
      <c r="F609" s="622">
        <v>2</v>
      </c>
      <c r="G609" s="622">
        <v>11315.62</v>
      </c>
      <c r="H609" s="635">
        <v>1</v>
      </c>
      <c r="I609" s="622"/>
      <c r="J609" s="622"/>
      <c r="K609" s="635">
        <v>0</v>
      </c>
      <c r="L609" s="622">
        <v>2</v>
      </c>
      <c r="M609" s="623">
        <v>11315.62</v>
      </c>
    </row>
    <row r="610" spans="1:13" ht="14.4" customHeight="1" x14ac:dyDescent="0.3">
      <c r="A610" s="618" t="s">
        <v>587</v>
      </c>
      <c r="B610" s="619" t="s">
        <v>4331</v>
      </c>
      <c r="C610" s="619" t="s">
        <v>2510</v>
      </c>
      <c r="D610" s="619" t="s">
        <v>4332</v>
      </c>
      <c r="E610" s="619" t="s">
        <v>3868</v>
      </c>
      <c r="F610" s="622"/>
      <c r="G610" s="622"/>
      <c r="H610" s="635">
        <v>0</v>
      </c>
      <c r="I610" s="622">
        <v>518</v>
      </c>
      <c r="J610" s="622">
        <v>3121102.5289154379</v>
      </c>
      <c r="K610" s="635">
        <v>1</v>
      </c>
      <c r="L610" s="622">
        <v>518</v>
      </c>
      <c r="M610" s="623">
        <v>3121102.5289154379</v>
      </c>
    </row>
    <row r="611" spans="1:13" ht="14.4" customHeight="1" x14ac:dyDescent="0.3">
      <c r="A611" s="618" t="s">
        <v>587</v>
      </c>
      <c r="B611" s="619" t="s">
        <v>4389</v>
      </c>
      <c r="C611" s="619" t="s">
        <v>729</v>
      </c>
      <c r="D611" s="619" t="s">
        <v>4390</v>
      </c>
      <c r="E611" s="619" t="s">
        <v>731</v>
      </c>
      <c r="F611" s="622">
        <v>32.63819359999998</v>
      </c>
      <c r="G611" s="622">
        <v>8820.1454384639965</v>
      </c>
      <c r="H611" s="635">
        <v>1</v>
      </c>
      <c r="I611" s="622"/>
      <c r="J611" s="622"/>
      <c r="K611" s="635">
        <v>0</v>
      </c>
      <c r="L611" s="622">
        <v>32.63819359999998</v>
      </c>
      <c r="M611" s="623">
        <v>8820.1454384639965</v>
      </c>
    </row>
    <row r="612" spans="1:13" ht="14.4" customHeight="1" x14ac:dyDescent="0.3">
      <c r="A612" s="618" t="s">
        <v>587</v>
      </c>
      <c r="B612" s="619" t="s">
        <v>4389</v>
      </c>
      <c r="C612" s="619" t="s">
        <v>2532</v>
      </c>
      <c r="D612" s="619" t="s">
        <v>2533</v>
      </c>
      <c r="E612" s="619" t="s">
        <v>755</v>
      </c>
      <c r="F612" s="622"/>
      <c r="G612" s="622"/>
      <c r="H612" s="635">
        <v>0</v>
      </c>
      <c r="I612" s="622">
        <v>54.287755099999998</v>
      </c>
      <c r="J612" s="622">
        <v>4194.4478416792863</v>
      </c>
      <c r="K612" s="635">
        <v>1</v>
      </c>
      <c r="L612" s="622">
        <v>54.287755099999998</v>
      </c>
      <c r="M612" s="623">
        <v>4194.4478416792863</v>
      </c>
    </row>
    <row r="613" spans="1:13" ht="14.4" customHeight="1" x14ac:dyDescent="0.3">
      <c r="A613" s="618" t="s">
        <v>587</v>
      </c>
      <c r="B613" s="619" t="s">
        <v>4389</v>
      </c>
      <c r="C613" s="619" t="s">
        <v>2534</v>
      </c>
      <c r="D613" s="619" t="s">
        <v>2533</v>
      </c>
      <c r="E613" s="619" t="s">
        <v>731</v>
      </c>
      <c r="F613" s="622"/>
      <c r="G613" s="622"/>
      <c r="H613" s="635">
        <v>0</v>
      </c>
      <c r="I613" s="622">
        <v>619.19107920000022</v>
      </c>
      <c r="J613" s="622">
        <v>107167.21873295102</v>
      </c>
      <c r="K613" s="635">
        <v>1</v>
      </c>
      <c r="L613" s="622">
        <v>619.19107920000022</v>
      </c>
      <c r="M613" s="623">
        <v>107167.21873295102</v>
      </c>
    </row>
    <row r="614" spans="1:13" ht="14.4" customHeight="1" x14ac:dyDescent="0.3">
      <c r="A614" s="618" t="s">
        <v>587</v>
      </c>
      <c r="B614" s="619" t="s">
        <v>4389</v>
      </c>
      <c r="C614" s="619" t="s">
        <v>2622</v>
      </c>
      <c r="D614" s="619" t="s">
        <v>2533</v>
      </c>
      <c r="E614" s="619" t="s">
        <v>2623</v>
      </c>
      <c r="F614" s="622"/>
      <c r="G614" s="622"/>
      <c r="H614" s="635">
        <v>0</v>
      </c>
      <c r="I614" s="622">
        <v>28.647676099999998</v>
      </c>
      <c r="J614" s="622">
        <v>18470.545679040031</v>
      </c>
      <c r="K614" s="635">
        <v>1</v>
      </c>
      <c r="L614" s="622">
        <v>28.647676099999998</v>
      </c>
      <c r="M614" s="623">
        <v>18470.545679040031</v>
      </c>
    </row>
    <row r="615" spans="1:13" ht="14.4" customHeight="1" x14ac:dyDescent="0.3">
      <c r="A615" s="618" t="s">
        <v>589</v>
      </c>
      <c r="B615" s="619" t="s">
        <v>4496</v>
      </c>
      <c r="C615" s="619" t="s">
        <v>3888</v>
      </c>
      <c r="D615" s="619" t="s">
        <v>3889</v>
      </c>
      <c r="E615" s="619" t="s">
        <v>3890</v>
      </c>
      <c r="F615" s="622"/>
      <c r="G615" s="622"/>
      <c r="H615" s="635">
        <v>0</v>
      </c>
      <c r="I615" s="622">
        <v>3</v>
      </c>
      <c r="J615" s="622">
        <v>88690.35</v>
      </c>
      <c r="K615" s="635">
        <v>1</v>
      </c>
      <c r="L615" s="622">
        <v>3</v>
      </c>
      <c r="M615" s="623">
        <v>88690.35</v>
      </c>
    </row>
    <row r="616" spans="1:13" ht="14.4" customHeight="1" x14ac:dyDescent="0.3">
      <c r="A616" s="618" t="s">
        <v>589</v>
      </c>
      <c r="B616" s="619" t="s">
        <v>4331</v>
      </c>
      <c r="C616" s="619" t="s">
        <v>2510</v>
      </c>
      <c r="D616" s="619" t="s">
        <v>4332</v>
      </c>
      <c r="E616" s="619" t="s">
        <v>3868</v>
      </c>
      <c r="F616" s="622"/>
      <c r="G616" s="622"/>
      <c r="H616" s="635">
        <v>0</v>
      </c>
      <c r="I616" s="622">
        <v>7</v>
      </c>
      <c r="J616" s="622">
        <v>41774.256889794546</v>
      </c>
      <c r="K616" s="635">
        <v>1</v>
      </c>
      <c r="L616" s="622">
        <v>7</v>
      </c>
      <c r="M616" s="623">
        <v>41774.256889794546</v>
      </c>
    </row>
    <row r="617" spans="1:13" ht="14.4" customHeight="1" x14ac:dyDescent="0.3">
      <c r="A617" s="618" t="s">
        <v>593</v>
      </c>
      <c r="B617" s="619" t="s">
        <v>4504</v>
      </c>
      <c r="C617" s="619" t="s">
        <v>3996</v>
      </c>
      <c r="D617" s="619" t="s">
        <v>3997</v>
      </c>
      <c r="E617" s="619" t="s">
        <v>1395</v>
      </c>
      <c r="F617" s="622"/>
      <c r="G617" s="622"/>
      <c r="H617" s="635">
        <v>0</v>
      </c>
      <c r="I617" s="622">
        <v>334</v>
      </c>
      <c r="J617" s="622">
        <v>19650229.921735428</v>
      </c>
      <c r="K617" s="635">
        <v>1</v>
      </c>
      <c r="L617" s="622">
        <v>334</v>
      </c>
      <c r="M617" s="623">
        <v>19650229.921735428</v>
      </c>
    </row>
    <row r="618" spans="1:13" ht="14.4" customHeight="1" x14ac:dyDescent="0.3">
      <c r="A618" s="618" t="s">
        <v>593</v>
      </c>
      <c r="B618" s="619" t="s">
        <v>4504</v>
      </c>
      <c r="C618" s="619" t="s">
        <v>3999</v>
      </c>
      <c r="D618" s="619" t="s">
        <v>3997</v>
      </c>
      <c r="E618" s="619" t="s">
        <v>4000</v>
      </c>
      <c r="F618" s="622"/>
      <c r="G618" s="622"/>
      <c r="H618" s="635">
        <v>0</v>
      </c>
      <c r="I618" s="622">
        <v>23</v>
      </c>
      <c r="J618" s="622">
        <v>4069335.4976711203</v>
      </c>
      <c r="K618" s="635">
        <v>1</v>
      </c>
      <c r="L618" s="622">
        <v>23</v>
      </c>
      <c r="M618" s="623">
        <v>4069335.4976711203</v>
      </c>
    </row>
    <row r="619" spans="1:13" ht="14.4" customHeight="1" x14ac:dyDescent="0.3">
      <c r="A619" s="618" t="s">
        <v>593</v>
      </c>
      <c r="B619" s="619" t="s">
        <v>4505</v>
      </c>
      <c r="C619" s="619" t="s">
        <v>4002</v>
      </c>
      <c r="D619" s="619" t="s">
        <v>4003</v>
      </c>
      <c r="E619" s="619" t="s">
        <v>4004</v>
      </c>
      <c r="F619" s="622"/>
      <c r="G619" s="622"/>
      <c r="H619" s="635">
        <v>0</v>
      </c>
      <c r="I619" s="622">
        <v>41</v>
      </c>
      <c r="J619" s="622">
        <v>1298214.5411606501</v>
      </c>
      <c r="K619" s="635">
        <v>1</v>
      </c>
      <c r="L619" s="622">
        <v>41</v>
      </c>
      <c r="M619" s="623">
        <v>1298214.5411606501</v>
      </c>
    </row>
    <row r="620" spans="1:13" ht="14.4" customHeight="1" x14ac:dyDescent="0.3">
      <c r="A620" s="618" t="s">
        <v>593</v>
      </c>
      <c r="B620" s="619" t="s">
        <v>4505</v>
      </c>
      <c r="C620" s="619" t="s">
        <v>4006</v>
      </c>
      <c r="D620" s="619" t="s">
        <v>4007</v>
      </c>
      <c r="E620" s="619" t="s">
        <v>4008</v>
      </c>
      <c r="F620" s="622"/>
      <c r="G620" s="622"/>
      <c r="H620" s="635">
        <v>0</v>
      </c>
      <c r="I620" s="622">
        <v>41</v>
      </c>
      <c r="J620" s="622">
        <v>2630887.7856003833</v>
      </c>
      <c r="K620" s="635">
        <v>1</v>
      </c>
      <c r="L620" s="622">
        <v>41</v>
      </c>
      <c r="M620" s="623">
        <v>2630887.7856003833</v>
      </c>
    </row>
    <row r="621" spans="1:13" ht="14.4" customHeight="1" x14ac:dyDescent="0.3">
      <c r="A621" s="618" t="s">
        <v>593</v>
      </c>
      <c r="B621" s="619" t="s">
        <v>4505</v>
      </c>
      <c r="C621" s="619" t="s">
        <v>4010</v>
      </c>
      <c r="D621" s="619" t="s">
        <v>4011</v>
      </c>
      <c r="E621" s="619" t="s">
        <v>2358</v>
      </c>
      <c r="F621" s="622"/>
      <c r="G621" s="622"/>
      <c r="H621" s="635">
        <v>0</v>
      </c>
      <c r="I621" s="622">
        <v>120</v>
      </c>
      <c r="J621" s="622">
        <v>14844523.563490661</v>
      </c>
      <c r="K621" s="635">
        <v>1</v>
      </c>
      <c r="L621" s="622">
        <v>120</v>
      </c>
      <c r="M621" s="623">
        <v>14844523.563490661</v>
      </c>
    </row>
    <row r="622" spans="1:13" ht="14.4" customHeight="1" x14ac:dyDescent="0.3">
      <c r="A622" s="618" t="s">
        <v>593</v>
      </c>
      <c r="B622" s="619" t="s">
        <v>4506</v>
      </c>
      <c r="C622" s="619" t="s">
        <v>4012</v>
      </c>
      <c r="D622" s="619" t="s">
        <v>4013</v>
      </c>
      <c r="E622" s="619" t="s">
        <v>4014</v>
      </c>
      <c r="F622" s="622"/>
      <c r="G622" s="622"/>
      <c r="H622" s="635">
        <v>0</v>
      </c>
      <c r="I622" s="622">
        <v>68</v>
      </c>
      <c r="J622" s="622">
        <v>1645725.5981618797</v>
      </c>
      <c r="K622" s="635">
        <v>1</v>
      </c>
      <c r="L622" s="622">
        <v>68</v>
      </c>
      <c r="M622" s="623">
        <v>1645725.5981618797</v>
      </c>
    </row>
    <row r="623" spans="1:13" ht="14.4" customHeight="1" x14ac:dyDescent="0.3">
      <c r="A623" s="618" t="s">
        <v>593</v>
      </c>
      <c r="B623" s="619" t="s">
        <v>4507</v>
      </c>
      <c r="C623" s="619" t="s">
        <v>3989</v>
      </c>
      <c r="D623" s="619" t="s">
        <v>4508</v>
      </c>
      <c r="E623" s="619" t="s">
        <v>3991</v>
      </c>
      <c r="F623" s="622">
        <v>26</v>
      </c>
      <c r="G623" s="622">
        <v>446568.13808664528</v>
      </c>
      <c r="H623" s="635">
        <v>1</v>
      </c>
      <c r="I623" s="622"/>
      <c r="J623" s="622"/>
      <c r="K623" s="635">
        <v>0</v>
      </c>
      <c r="L623" s="622">
        <v>26</v>
      </c>
      <c r="M623" s="623">
        <v>446568.13808664528</v>
      </c>
    </row>
    <row r="624" spans="1:13" ht="14.4" customHeight="1" thickBot="1" x14ac:dyDescent="0.35">
      <c r="A624" s="624" t="s">
        <v>593</v>
      </c>
      <c r="B624" s="625" t="s">
        <v>4507</v>
      </c>
      <c r="C624" s="625" t="s">
        <v>3908</v>
      </c>
      <c r="D624" s="625" t="s">
        <v>3909</v>
      </c>
      <c r="E624" s="625" t="s">
        <v>3910</v>
      </c>
      <c r="F624" s="628">
        <v>72</v>
      </c>
      <c r="G624" s="628">
        <v>5134662.7637811992</v>
      </c>
      <c r="H624" s="636">
        <v>1</v>
      </c>
      <c r="I624" s="628"/>
      <c r="J624" s="628"/>
      <c r="K624" s="636">
        <v>0</v>
      </c>
      <c r="L624" s="628">
        <v>72</v>
      </c>
      <c r="M624" s="629">
        <v>5134662.7637811992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4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M26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69" customWidth="1"/>
    <col min="2" max="2" width="34.21875" style="69" customWidth="1"/>
    <col min="3" max="3" width="11.109375" style="69" bestFit="1" customWidth="1"/>
    <col min="4" max="4" width="7.33203125" style="69" bestFit="1" customWidth="1"/>
    <col min="5" max="5" width="11.109375" style="69" bestFit="1" customWidth="1"/>
    <col min="6" max="6" width="5.33203125" style="69" customWidth="1"/>
    <col min="7" max="7" width="7.33203125" style="69" bestFit="1" customWidth="1"/>
    <col min="8" max="8" width="5.33203125" style="69" customWidth="1"/>
    <col min="9" max="9" width="11.109375" style="69" customWidth="1"/>
    <col min="10" max="10" width="5.33203125" style="69" customWidth="1"/>
    <col min="11" max="11" width="7.33203125" style="69" customWidth="1"/>
    <col min="12" max="12" width="5.33203125" style="69" customWidth="1"/>
    <col min="13" max="13" width="0" style="69" hidden="1" customWidth="1"/>
    <col min="14" max="16384" width="8.88671875" style="69"/>
  </cols>
  <sheetData>
    <row r="1" spans="1:13" ht="18.600000000000001" customHeight="1" thickBot="1" x14ac:dyDescent="0.4">
      <c r="A1" s="474" t="s">
        <v>269</v>
      </c>
      <c r="B1" s="484"/>
      <c r="C1" s="484"/>
      <c r="D1" s="484"/>
      <c r="E1" s="484"/>
      <c r="F1" s="484"/>
      <c r="G1" s="484"/>
      <c r="H1" s="484"/>
      <c r="I1" s="441"/>
      <c r="J1" s="441"/>
      <c r="K1" s="441"/>
      <c r="L1" s="441"/>
    </row>
    <row r="2" spans="1:13" ht="14.4" customHeight="1" thickBot="1" x14ac:dyDescent="0.35">
      <c r="A2" s="580" t="s">
        <v>297</v>
      </c>
      <c r="B2" s="96"/>
      <c r="C2" s="96"/>
      <c r="D2" s="96"/>
      <c r="E2" s="96"/>
      <c r="F2" s="96"/>
      <c r="G2" s="96"/>
      <c r="H2" s="96"/>
    </row>
    <row r="3" spans="1:13" ht="14.4" customHeight="1" thickBot="1" x14ac:dyDescent="0.35">
      <c r="A3" s="99"/>
      <c r="B3" s="99"/>
      <c r="C3" s="486" t="s">
        <v>18</v>
      </c>
      <c r="D3" s="485"/>
      <c r="E3" s="485" t="s">
        <v>19</v>
      </c>
      <c r="F3" s="485"/>
      <c r="G3" s="485"/>
      <c r="H3" s="485"/>
      <c r="I3" s="485" t="s">
        <v>285</v>
      </c>
      <c r="J3" s="485"/>
      <c r="K3" s="485"/>
      <c r="L3" s="487"/>
    </row>
    <row r="4" spans="1:13" ht="14.4" customHeight="1" thickBot="1" x14ac:dyDescent="0.35">
      <c r="A4" s="181" t="s">
        <v>20</v>
      </c>
      <c r="B4" s="182" t="s">
        <v>21</v>
      </c>
      <c r="C4" s="183" t="s">
        <v>22</v>
      </c>
      <c r="D4" s="183" t="s">
        <v>23</v>
      </c>
      <c r="E4" s="183" t="s">
        <v>22</v>
      </c>
      <c r="F4" s="183" t="s">
        <v>5</v>
      </c>
      <c r="G4" s="183" t="s">
        <v>23</v>
      </c>
      <c r="H4" s="183" t="s">
        <v>5</v>
      </c>
      <c r="I4" s="183" t="s">
        <v>22</v>
      </c>
      <c r="J4" s="183" t="s">
        <v>5</v>
      </c>
      <c r="K4" s="183" t="s">
        <v>23</v>
      </c>
      <c r="L4" s="184" t="s">
        <v>5</v>
      </c>
    </row>
    <row r="5" spans="1:13" ht="14.4" customHeight="1" x14ac:dyDescent="0.3">
      <c r="A5" s="603">
        <v>21</v>
      </c>
      <c r="B5" s="604" t="s">
        <v>565</v>
      </c>
      <c r="C5" s="605">
        <v>29590382.910000008</v>
      </c>
      <c r="D5" s="605">
        <v>13131.5</v>
      </c>
      <c r="E5" s="605">
        <v>20403773.090000011</v>
      </c>
      <c r="F5" s="606">
        <v>0.68954069138134066</v>
      </c>
      <c r="G5" s="605">
        <v>7716.5</v>
      </c>
      <c r="H5" s="606">
        <v>0.5876327913795073</v>
      </c>
      <c r="I5" s="605">
        <v>9186609.8199999984</v>
      </c>
      <c r="J5" s="606">
        <v>0.31045930861865945</v>
      </c>
      <c r="K5" s="605">
        <v>5415</v>
      </c>
      <c r="L5" s="606">
        <v>0.4123672086204927</v>
      </c>
      <c r="M5" s="605" t="s">
        <v>157</v>
      </c>
    </row>
    <row r="6" spans="1:13" ht="14.4" customHeight="1" x14ac:dyDescent="0.3">
      <c r="A6" s="603">
        <v>21</v>
      </c>
      <c r="B6" s="604" t="s">
        <v>4509</v>
      </c>
      <c r="C6" s="605">
        <v>28851356.270000007</v>
      </c>
      <c r="D6" s="605">
        <v>12461.5</v>
      </c>
      <c r="E6" s="605">
        <v>20076843.080000009</v>
      </c>
      <c r="F6" s="606">
        <v>0.69587172582510992</v>
      </c>
      <c r="G6" s="605">
        <v>7384</v>
      </c>
      <c r="H6" s="606">
        <v>0.59254503871925535</v>
      </c>
      <c r="I6" s="605">
        <v>8774513.1899999976</v>
      </c>
      <c r="J6" s="606">
        <v>0.30412827417489013</v>
      </c>
      <c r="K6" s="605">
        <v>5077.5</v>
      </c>
      <c r="L6" s="606">
        <v>0.40745496128074471</v>
      </c>
      <c r="M6" s="605" t="s">
        <v>2</v>
      </c>
    </row>
    <row r="7" spans="1:13" ht="14.4" customHeight="1" x14ac:dyDescent="0.3">
      <c r="A7" s="603">
        <v>21</v>
      </c>
      <c r="B7" s="604" t="s">
        <v>4510</v>
      </c>
      <c r="C7" s="605">
        <v>0</v>
      </c>
      <c r="D7" s="605">
        <v>115</v>
      </c>
      <c r="E7" s="605">
        <v>0</v>
      </c>
      <c r="F7" s="606" t="s">
        <v>564</v>
      </c>
      <c r="G7" s="605">
        <v>87.5</v>
      </c>
      <c r="H7" s="606">
        <v>0.76086956521739135</v>
      </c>
      <c r="I7" s="605">
        <v>0</v>
      </c>
      <c r="J7" s="606" t="s">
        <v>564</v>
      </c>
      <c r="K7" s="605">
        <v>27.5</v>
      </c>
      <c r="L7" s="606">
        <v>0.2391304347826087</v>
      </c>
      <c r="M7" s="605" t="s">
        <v>2</v>
      </c>
    </row>
    <row r="8" spans="1:13" ht="14.4" customHeight="1" x14ac:dyDescent="0.3">
      <c r="A8" s="603">
        <v>21</v>
      </c>
      <c r="B8" s="604" t="s">
        <v>4511</v>
      </c>
      <c r="C8" s="605">
        <v>739026.64000000013</v>
      </c>
      <c r="D8" s="605">
        <v>555</v>
      </c>
      <c r="E8" s="605">
        <v>326930.01</v>
      </c>
      <c r="F8" s="606">
        <v>0.44237919488260929</v>
      </c>
      <c r="G8" s="605">
        <v>245</v>
      </c>
      <c r="H8" s="606">
        <v>0.44144144144144143</v>
      </c>
      <c r="I8" s="605">
        <v>412096.63000000006</v>
      </c>
      <c r="J8" s="606">
        <v>0.55762080511739065</v>
      </c>
      <c r="K8" s="605">
        <v>310</v>
      </c>
      <c r="L8" s="606">
        <v>0.55855855855855852</v>
      </c>
      <c r="M8" s="605" t="s">
        <v>2</v>
      </c>
    </row>
    <row r="9" spans="1:13" ht="14.4" customHeight="1" x14ac:dyDescent="0.3">
      <c r="A9" s="603" t="s">
        <v>563</v>
      </c>
      <c r="B9" s="604" t="s">
        <v>6</v>
      </c>
      <c r="C9" s="605">
        <v>29590382.910000008</v>
      </c>
      <c r="D9" s="605">
        <v>13131.5</v>
      </c>
      <c r="E9" s="605">
        <v>20403773.090000011</v>
      </c>
      <c r="F9" s="606">
        <v>0.68954069138134066</v>
      </c>
      <c r="G9" s="605">
        <v>7716.5</v>
      </c>
      <c r="H9" s="606">
        <v>0.5876327913795073</v>
      </c>
      <c r="I9" s="605">
        <v>9186609.8199999984</v>
      </c>
      <c r="J9" s="606">
        <v>0.31045930861865945</v>
      </c>
      <c r="K9" s="605">
        <v>5415</v>
      </c>
      <c r="L9" s="606">
        <v>0.4123672086204927</v>
      </c>
      <c r="M9" s="605" t="s">
        <v>578</v>
      </c>
    </row>
    <row r="11" spans="1:13" ht="14.4" customHeight="1" x14ac:dyDescent="0.3">
      <c r="A11" s="603">
        <v>21</v>
      </c>
      <c r="B11" s="604" t="s">
        <v>565</v>
      </c>
      <c r="C11" s="605" t="s">
        <v>564</v>
      </c>
      <c r="D11" s="605" t="s">
        <v>564</v>
      </c>
      <c r="E11" s="605" t="s">
        <v>564</v>
      </c>
      <c r="F11" s="606" t="s">
        <v>564</v>
      </c>
      <c r="G11" s="605" t="s">
        <v>564</v>
      </c>
      <c r="H11" s="606" t="s">
        <v>564</v>
      </c>
      <c r="I11" s="605" t="s">
        <v>564</v>
      </c>
      <c r="J11" s="606" t="s">
        <v>564</v>
      </c>
      <c r="K11" s="605" t="s">
        <v>564</v>
      </c>
      <c r="L11" s="606" t="s">
        <v>564</v>
      </c>
      <c r="M11" s="605" t="s">
        <v>157</v>
      </c>
    </row>
    <row r="12" spans="1:13" ht="14.4" customHeight="1" x14ac:dyDescent="0.3">
      <c r="A12" s="603">
        <v>89301211</v>
      </c>
      <c r="B12" s="604" t="s">
        <v>4509</v>
      </c>
      <c r="C12" s="605">
        <v>1176205.8899999997</v>
      </c>
      <c r="D12" s="605">
        <v>1290</v>
      </c>
      <c r="E12" s="605">
        <v>602389.54999999993</v>
      </c>
      <c r="F12" s="606">
        <v>0.51214634709914619</v>
      </c>
      <c r="G12" s="605">
        <v>562</v>
      </c>
      <c r="H12" s="606">
        <v>0.43565891472868218</v>
      </c>
      <c r="I12" s="605">
        <v>573816.33999999973</v>
      </c>
      <c r="J12" s="606">
        <v>0.48785365290085386</v>
      </c>
      <c r="K12" s="605">
        <v>728</v>
      </c>
      <c r="L12" s="606">
        <v>0.56434108527131788</v>
      </c>
      <c r="M12" s="605" t="s">
        <v>2</v>
      </c>
    </row>
    <row r="13" spans="1:13" ht="14.4" customHeight="1" x14ac:dyDescent="0.3">
      <c r="A13" s="603">
        <v>89301211</v>
      </c>
      <c r="B13" s="604" t="s">
        <v>4510</v>
      </c>
      <c r="C13" s="605">
        <v>0</v>
      </c>
      <c r="D13" s="605">
        <v>3</v>
      </c>
      <c r="E13" s="605" t="s">
        <v>564</v>
      </c>
      <c r="F13" s="606" t="s">
        <v>564</v>
      </c>
      <c r="G13" s="605" t="s">
        <v>564</v>
      </c>
      <c r="H13" s="606">
        <v>0</v>
      </c>
      <c r="I13" s="605">
        <v>0</v>
      </c>
      <c r="J13" s="606" t="s">
        <v>564</v>
      </c>
      <c r="K13" s="605">
        <v>3</v>
      </c>
      <c r="L13" s="606">
        <v>1</v>
      </c>
      <c r="M13" s="605" t="s">
        <v>2</v>
      </c>
    </row>
    <row r="14" spans="1:13" ht="14.4" customHeight="1" x14ac:dyDescent="0.3">
      <c r="A14" s="603">
        <v>89301211</v>
      </c>
      <c r="B14" s="604" t="s">
        <v>4511</v>
      </c>
      <c r="C14" s="605">
        <v>28799.919999999998</v>
      </c>
      <c r="D14" s="605">
        <v>24</v>
      </c>
      <c r="E14" s="605">
        <v>15731.439999999999</v>
      </c>
      <c r="F14" s="606">
        <v>0.54623207286686903</v>
      </c>
      <c r="G14" s="605">
        <v>12</v>
      </c>
      <c r="H14" s="606">
        <v>0.5</v>
      </c>
      <c r="I14" s="605">
        <v>13068.48</v>
      </c>
      <c r="J14" s="606">
        <v>0.45376792713313091</v>
      </c>
      <c r="K14" s="605">
        <v>12</v>
      </c>
      <c r="L14" s="606">
        <v>0.5</v>
      </c>
      <c r="M14" s="605" t="s">
        <v>2</v>
      </c>
    </row>
    <row r="15" spans="1:13" ht="14.4" customHeight="1" x14ac:dyDescent="0.3">
      <c r="A15" s="603" t="s">
        <v>4512</v>
      </c>
      <c r="B15" s="604" t="s">
        <v>4513</v>
      </c>
      <c r="C15" s="605">
        <v>1205005.8099999996</v>
      </c>
      <c r="D15" s="605">
        <v>1317</v>
      </c>
      <c r="E15" s="605">
        <v>618120.98999999987</v>
      </c>
      <c r="F15" s="606">
        <v>0.51296100389756638</v>
      </c>
      <c r="G15" s="605">
        <v>574</v>
      </c>
      <c r="H15" s="606">
        <v>0.43583902809415337</v>
      </c>
      <c r="I15" s="605">
        <v>586884.81999999972</v>
      </c>
      <c r="J15" s="606">
        <v>0.48703899610243367</v>
      </c>
      <c r="K15" s="605">
        <v>743</v>
      </c>
      <c r="L15" s="606">
        <v>0.56416097190584658</v>
      </c>
      <c r="M15" s="605" t="s">
        <v>581</v>
      </c>
    </row>
    <row r="16" spans="1:13" ht="14.4" customHeight="1" x14ac:dyDescent="0.3">
      <c r="A16" s="603" t="s">
        <v>564</v>
      </c>
      <c r="B16" s="604" t="s">
        <v>564</v>
      </c>
      <c r="C16" s="605" t="s">
        <v>564</v>
      </c>
      <c r="D16" s="605" t="s">
        <v>564</v>
      </c>
      <c r="E16" s="605" t="s">
        <v>564</v>
      </c>
      <c r="F16" s="606" t="s">
        <v>564</v>
      </c>
      <c r="G16" s="605" t="s">
        <v>564</v>
      </c>
      <c r="H16" s="606" t="s">
        <v>564</v>
      </c>
      <c r="I16" s="605" t="s">
        <v>564</v>
      </c>
      <c r="J16" s="606" t="s">
        <v>564</v>
      </c>
      <c r="K16" s="605" t="s">
        <v>564</v>
      </c>
      <c r="L16" s="606" t="s">
        <v>564</v>
      </c>
      <c r="M16" s="605" t="s">
        <v>582</v>
      </c>
    </row>
    <row r="17" spans="1:13" ht="14.4" customHeight="1" x14ac:dyDescent="0.3">
      <c r="A17" s="603">
        <v>89301212</v>
      </c>
      <c r="B17" s="604" t="s">
        <v>4509</v>
      </c>
      <c r="C17" s="605">
        <v>26960266.170000002</v>
      </c>
      <c r="D17" s="605">
        <v>10740.5</v>
      </c>
      <c r="E17" s="605">
        <v>19053453.480000004</v>
      </c>
      <c r="F17" s="606">
        <v>0.70672349300474291</v>
      </c>
      <c r="G17" s="605">
        <v>6612</v>
      </c>
      <c r="H17" s="606">
        <v>0.61561379824030538</v>
      </c>
      <c r="I17" s="605">
        <v>7906812.6899999995</v>
      </c>
      <c r="J17" s="606">
        <v>0.29327650699525715</v>
      </c>
      <c r="K17" s="605">
        <v>4128.5</v>
      </c>
      <c r="L17" s="606">
        <v>0.38438620175969462</v>
      </c>
      <c r="M17" s="605" t="s">
        <v>2</v>
      </c>
    </row>
    <row r="18" spans="1:13" ht="14.4" customHeight="1" x14ac:dyDescent="0.3">
      <c r="A18" s="603">
        <v>89301212</v>
      </c>
      <c r="B18" s="604" t="s">
        <v>4510</v>
      </c>
      <c r="C18" s="605">
        <v>0</v>
      </c>
      <c r="D18" s="605">
        <v>112</v>
      </c>
      <c r="E18" s="605">
        <v>0</v>
      </c>
      <c r="F18" s="606" t="s">
        <v>564</v>
      </c>
      <c r="G18" s="605">
        <v>87.5</v>
      </c>
      <c r="H18" s="606">
        <v>0.78125</v>
      </c>
      <c r="I18" s="605">
        <v>0</v>
      </c>
      <c r="J18" s="606" t="s">
        <v>564</v>
      </c>
      <c r="K18" s="605">
        <v>24.5</v>
      </c>
      <c r="L18" s="606">
        <v>0.21875</v>
      </c>
      <c r="M18" s="605" t="s">
        <v>2</v>
      </c>
    </row>
    <row r="19" spans="1:13" ht="14.4" customHeight="1" x14ac:dyDescent="0.3">
      <c r="A19" s="603">
        <v>89301212</v>
      </c>
      <c r="B19" s="604" t="s">
        <v>4511</v>
      </c>
      <c r="C19" s="605">
        <v>682458.4</v>
      </c>
      <c r="D19" s="605">
        <v>497</v>
      </c>
      <c r="E19" s="605">
        <v>289439.33</v>
      </c>
      <c r="F19" s="606">
        <v>0.42411278108673001</v>
      </c>
      <c r="G19" s="605">
        <v>209</v>
      </c>
      <c r="H19" s="606">
        <v>0.42052313883299797</v>
      </c>
      <c r="I19" s="605">
        <v>393019.07</v>
      </c>
      <c r="J19" s="606">
        <v>0.57588721891326999</v>
      </c>
      <c r="K19" s="605">
        <v>288</v>
      </c>
      <c r="L19" s="606">
        <v>0.57947686116700203</v>
      </c>
      <c r="M19" s="605" t="s">
        <v>2</v>
      </c>
    </row>
    <row r="20" spans="1:13" ht="14.4" customHeight="1" x14ac:dyDescent="0.3">
      <c r="A20" s="603" t="s">
        <v>4514</v>
      </c>
      <c r="B20" s="604" t="s">
        <v>4515</v>
      </c>
      <c r="C20" s="605">
        <v>27642724.57</v>
      </c>
      <c r="D20" s="605">
        <v>11349.5</v>
      </c>
      <c r="E20" s="605">
        <v>19342892.810000002</v>
      </c>
      <c r="F20" s="606">
        <v>0.69974624827656784</v>
      </c>
      <c r="G20" s="605">
        <v>6908.5</v>
      </c>
      <c r="H20" s="606">
        <v>0.60870522930525572</v>
      </c>
      <c r="I20" s="605">
        <v>8299831.7599999998</v>
      </c>
      <c r="J20" s="606">
        <v>0.30025375172343222</v>
      </c>
      <c r="K20" s="605">
        <v>4441</v>
      </c>
      <c r="L20" s="606">
        <v>0.39129477069474428</v>
      </c>
      <c r="M20" s="605" t="s">
        <v>581</v>
      </c>
    </row>
    <row r="21" spans="1:13" ht="14.4" customHeight="1" x14ac:dyDescent="0.3">
      <c r="A21" s="603" t="s">
        <v>564</v>
      </c>
      <c r="B21" s="604" t="s">
        <v>564</v>
      </c>
      <c r="C21" s="605" t="s">
        <v>564</v>
      </c>
      <c r="D21" s="605" t="s">
        <v>564</v>
      </c>
      <c r="E21" s="605" t="s">
        <v>564</v>
      </c>
      <c r="F21" s="606" t="s">
        <v>564</v>
      </c>
      <c r="G21" s="605" t="s">
        <v>564</v>
      </c>
      <c r="H21" s="606" t="s">
        <v>564</v>
      </c>
      <c r="I21" s="605" t="s">
        <v>564</v>
      </c>
      <c r="J21" s="606" t="s">
        <v>564</v>
      </c>
      <c r="K21" s="605" t="s">
        <v>564</v>
      </c>
      <c r="L21" s="606" t="s">
        <v>564</v>
      </c>
      <c r="M21" s="605" t="s">
        <v>582</v>
      </c>
    </row>
    <row r="22" spans="1:13" ht="14.4" customHeight="1" x14ac:dyDescent="0.3">
      <c r="A22" s="603">
        <v>89301215</v>
      </c>
      <c r="B22" s="604" t="s">
        <v>4509</v>
      </c>
      <c r="C22" s="605">
        <v>714884.20999999985</v>
      </c>
      <c r="D22" s="605">
        <v>431</v>
      </c>
      <c r="E22" s="605">
        <v>421000.04999999976</v>
      </c>
      <c r="F22" s="606">
        <v>0.58890662866927757</v>
      </c>
      <c r="G22" s="605">
        <v>210</v>
      </c>
      <c r="H22" s="606">
        <v>0.48723897911832947</v>
      </c>
      <c r="I22" s="605">
        <v>293884.16000000009</v>
      </c>
      <c r="J22" s="606">
        <v>0.41109337133072243</v>
      </c>
      <c r="K22" s="605">
        <v>221</v>
      </c>
      <c r="L22" s="606">
        <v>0.51276102088167053</v>
      </c>
      <c r="M22" s="605" t="s">
        <v>2</v>
      </c>
    </row>
    <row r="23" spans="1:13" ht="14.4" customHeight="1" x14ac:dyDescent="0.3">
      <c r="A23" s="603">
        <v>89301215</v>
      </c>
      <c r="B23" s="604" t="s">
        <v>4511</v>
      </c>
      <c r="C23" s="605">
        <v>27768.32</v>
      </c>
      <c r="D23" s="605">
        <v>34</v>
      </c>
      <c r="E23" s="605">
        <v>21759.24</v>
      </c>
      <c r="F23" s="606">
        <v>0.78359943993730996</v>
      </c>
      <c r="G23" s="605">
        <v>24</v>
      </c>
      <c r="H23" s="606">
        <v>0.70588235294117652</v>
      </c>
      <c r="I23" s="605">
        <v>6009.08</v>
      </c>
      <c r="J23" s="606">
        <v>0.21640056006269015</v>
      </c>
      <c r="K23" s="605">
        <v>10</v>
      </c>
      <c r="L23" s="606">
        <v>0.29411764705882354</v>
      </c>
      <c r="M23" s="605" t="s">
        <v>2</v>
      </c>
    </row>
    <row r="24" spans="1:13" ht="14.4" customHeight="1" x14ac:dyDescent="0.3">
      <c r="A24" s="603" t="s">
        <v>4516</v>
      </c>
      <c r="B24" s="604" t="s">
        <v>4517</v>
      </c>
      <c r="C24" s="605">
        <v>742652.5299999998</v>
      </c>
      <c r="D24" s="605">
        <v>465</v>
      </c>
      <c r="E24" s="605">
        <v>442759.28999999975</v>
      </c>
      <c r="F24" s="606">
        <v>0.59618633494724627</v>
      </c>
      <c r="G24" s="605">
        <v>234</v>
      </c>
      <c r="H24" s="606">
        <v>0.50322580645161286</v>
      </c>
      <c r="I24" s="605">
        <v>299893.24000000011</v>
      </c>
      <c r="J24" s="606">
        <v>0.40381366505275379</v>
      </c>
      <c r="K24" s="605">
        <v>231</v>
      </c>
      <c r="L24" s="606">
        <v>0.49677419354838709</v>
      </c>
      <c r="M24" s="605" t="s">
        <v>581</v>
      </c>
    </row>
    <row r="25" spans="1:13" ht="14.4" customHeight="1" x14ac:dyDescent="0.3">
      <c r="A25" s="603" t="s">
        <v>564</v>
      </c>
      <c r="B25" s="604" t="s">
        <v>564</v>
      </c>
      <c r="C25" s="605" t="s">
        <v>564</v>
      </c>
      <c r="D25" s="605" t="s">
        <v>564</v>
      </c>
      <c r="E25" s="605" t="s">
        <v>564</v>
      </c>
      <c r="F25" s="606" t="s">
        <v>564</v>
      </c>
      <c r="G25" s="605" t="s">
        <v>564</v>
      </c>
      <c r="H25" s="606" t="s">
        <v>564</v>
      </c>
      <c r="I25" s="605" t="s">
        <v>564</v>
      </c>
      <c r="J25" s="606" t="s">
        <v>564</v>
      </c>
      <c r="K25" s="605" t="s">
        <v>564</v>
      </c>
      <c r="L25" s="606" t="s">
        <v>564</v>
      </c>
      <c r="M25" s="605" t="s">
        <v>582</v>
      </c>
    </row>
    <row r="26" spans="1:13" ht="14.4" customHeight="1" x14ac:dyDescent="0.3">
      <c r="A26" s="603" t="s">
        <v>563</v>
      </c>
      <c r="B26" s="604" t="s">
        <v>4518</v>
      </c>
      <c r="C26" s="605">
        <v>29590382.91</v>
      </c>
      <c r="D26" s="605">
        <v>13131.5</v>
      </c>
      <c r="E26" s="605">
        <v>20403773.09</v>
      </c>
      <c r="F26" s="606">
        <v>0.68954069138134044</v>
      </c>
      <c r="G26" s="605">
        <v>7716.5</v>
      </c>
      <c r="H26" s="606">
        <v>0.5876327913795073</v>
      </c>
      <c r="I26" s="605">
        <v>9186609.8200000003</v>
      </c>
      <c r="J26" s="606">
        <v>0.31045930861865956</v>
      </c>
      <c r="K26" s="605">
        <v>5415</v>
      </c>
      <c r="L26" s="606">
        <v>0.4123672086204927</v>
      </c>
      <c r="M26" s="605" t="s">
        <v>578</v>
      </c>
    </row>
  </sheetData>
  <autoFilter ref="A4:M4"/>
  <mergeCells count="4">
    <mergeCell ref="E3:H3"/>
    <mergeCell ref="C3:D3"/>
    <mergeCell ref="I3:L3"/>
    <mergeCell ref="A1:L1"/>
  </mergeCells>
  <conditionalFormatting sqref="F4 F10 F27:F1048576">
    <cfRule type="cellIs" dxfId="53" priority="15" stopIfTrue="1" operator="lessThan">
      <formula>0.6</formula>
    </cfRule>
  </conditionalFormatting>
  <conditionalFormatting sqref="B5:B9">
    <cfRule type="expression" dxfId="52" priority="12">
      <formula>AND(LEFT(M5,6)&lt;&gt;"mezera",M5&lt;&gt;"")</formula>
    </cfRule>
  </conditionalFormatting>
  <conditionalFormatting sqref="A5:A9">
    <cfRule type="expression" dxfId="51" priority="9">
      <formula>AND(M5&lt;&gt;"",M5&lt;&gt;"mezeraKL")</formula>
    </cfRule>
  </conditionalFormatting>
  <conditionalFormatting sqref="B5:L9">
    <cfRule type="expression" dxfId="50" priority="10">
      <formula>$M5="SumaNS"</formula>
    </cfRule>
    <cfRule type="expression" dxfId="49" priority="11">
      <formula>OR($M5="KL",$M5="SumaKL")</formula>
    </cfRule>
  </conditionalFormatting>
  <conditionalFormatting sqref="F5:F9">
    <cfRule type="cellIs" dxfId="48" priority="8" operator="lessThan">
      <formula>0.6</formula>
    </cfRule>
  </conditionalFormatting>
  <conditionalFormatting sqref="A5:L9">
    <cfRule type="expression" dxfId="47" priority="7">
      <formula>$M5&lt;&gt;""</formula>
    </cfRule>
  </conditionalFormatting>
  <conditionalFormatting sqref="B11:B26">
    <cfRule type="expression" dxfId="46" priority="6">
      <formula>AND(LEFT(M11,6)&lt;&gt;"mezera",M11&lt;&gt;"")</formula>
    </cfRule>
  </conditionalFormatting>
  <conditionalFormatting sqref="A11:A26">
    <cfRule type="expression" dxfId="45" priority="3">
      <formula>AND(M11&lt;&gt;"",M11&lt;&gt;"mezeraKL")</formula>
    </cfRule>
  </conditionalFormatting>
  <conditionalFormatting sqref="B11:L26">
    <cfRule type="expression" dxfId="44" priority="4">
      <formula>$M11="SumaNS"</formula>
    </cfRule>
    <cfRule type="expression" dxfId="43" priority="5">
      <formula>OR($M11="KL",$M11="SumaKL")</formula>
    </cfRule>
  </conditionalFormatting>
  <conditionalFormatting sqref="F11:F26">
    <cfRule type="cellIs" dxfId="42" priority="2" operator="lessThan">
      <formula>0.6</formula>
    </cfRule>
  </conditionalFormatting>
  <conditionalFormatting sqref="A11:L26">
    <cfRule type="expression" dxfId="41" priority="1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34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69" customWidth="1"/>
    <col min="2" max="2" width="11.109375" style="98" bestFit="1" customWidth="1"/>
    <col min="3" max="3" width="11.109375" style="69" hidden="1" customWidth="1"/>
    <col min="4" max="4" width="7.33203125" style="98" bestFit="1" customWidth="1"/>
    <col min="5" max="5" width="7.33203125" style="69" hidden="1" customWidth="1"/>
    <col min="6" max="6" width="11.109375" style="98" bestFit="1" customWidth="1"/>
    <col min="7" max="7" width="5.33203125" style="91" customWidth="1"/>
    <col min="8" max="8" width="7.33203125" style="98" bestFit="1" customWidth="1"/>
    <col min="9" max="9" width="5.33203125" style="91" customWidth="1"/>
    <col min="10" max="10" width="11.109375" style="98" customWidth="1"/>
    <col min="11" max="11" width="5.33203125" style="91" customWidth="1"/>
    <col min="12" max="12" width="7.33203125" style="98" customWidth="1"/>
    <col min="13" max="13" width="5.33203125" style="91" customWidth="1"/>
    <col min="14" max="14" width="0" style="69" hidden="1" customWidth="1"/>
    <col min="15" max="16384" width="8.88671875" style="69"/>
  </cols>
  <sheetData>
    <row r="1" spans="1:13" ht="18.600000000000001" customHeight="1" thickBot="1" x14ac:dyDescent="0.4">
      <c r="A1" s="474" t="s">
        <v>286</v>
      </c>
      <c r="B1" s="484"/>
      <c r="C1" s="484"/>
      <c r="D1" s="484"/>
      <c r="E1" s="484"/>
      <c r="F1" s="484"/>
      <c r="G1" s="484"/>
      <c r="H1" s="484"/>
      <c r="I1" s="484"/>
      <c r="J1" s="441"/>
      <c r="K1" s="441"/>
      <c r="L1" s="441"/>
      <c r="M1" s="441"/>
    </row>
    <row r="2" spans="1:13" ht="14.4" customHeight="1" thickBot="1" x14ac:dyDescent="0.35">
      <c r="A2" s="580" t="s">
        <v>297</v>
      </c>
      <c r="B2" s="97"/>
      <c r="C2" s="96"/>
      <c r="D2" s="97"/>
      <c r="E2" s="96"/>
      <c r="F2" s="97"/>
      <c r="G2" s="353"/>
      <c r="H2" s="97"/>
      <c r="I2" s="353"/>
    </row>
    <row r="3" spans="1:13" ht="14.4" customHeight="1" thickBot="1" x14ac:dyDescent="0.35">
      <c r="A3" s="374"/>
      <c r="B3" s="486" t="s">
        <v>18</v>
      </c>
      <c r="C3" s="488"/>
      <c r="D3" s="485"/>
      <c r="E3" s="373"/>
      <c r="F3" s="485" t="s">
        <v>19</v>
      </c>
      <c r="G3" s="485"/>
      <c r="H3" s="485"/>
      <c r="I3" s="485"/>
      <c r="J3" s="485" t="s">
        <v>285</v>
      </c>
      <c r="K3" s="485"/>
      <c r="L3" s="485"/>
      <c r="M3" s="487"/>
    </row>
    <row r="4" spans="1:13" ht="14.4" customHeight="1" thickBot="1" x14ac:dyDescent="0.35">
      <c r="A4" s="650" t="s">
        <v>264</v>
      </c>
      <c r="B4" s="654" t="s">
        <v>22</v>
      </c>
      <c r="C4" s="655"/>
      <c r="D4" s="654" t="s">
        <v>23</v>
      </c>
      <c r="E4" s="655"/>
      <c r="F4" s="654" t="s">
        <v>22</v>
      </c>
      <c r="G4" s="662" t="s">
        <v>5</v>
      </c>
      <c r="H4" s="654" t="s">
        <v>23</v>
      </c>
      <c r="I4" s="662" t="s">
        <v>5</v>
      </c>
      <c r="J4" s="654" t="s">
        <v>22</v>
      </c>
      <c r="K4" s="662" t="s">
        <v>5</v>
      </c>
      <c r="L4" s="654" t="s">
        <v>23</v>
      </c>
      <c r="M4" s="663" t="s">
        <v>5</v>
      </c>
    </row>
    <row r="5" spans="1:13" ht="14.4" customHeight="1" x14ac:dyDescent="0.3">
      <c r="A5" s="651" t="s">
        <v>4519</v>
      </c>
      <c r="B5" s="656">
        <v>2083743.5100000002</v>
      </c>
      <c r="C5" s="613">
        <v>1</v>
      </c>
      <c r="D5" s="659">
        <v>1187</v>
      </c>
      <c r="E5" s="667" t="s">
        <v>4519</v>
      </c>
      <c r="F5" s="656">
        <v>1327234.3</v>
      </c>
      <c r="G5" s="634">
        <v>0.63694705880571645</v>
      </c>
      <c r="H5" s="616">
        <v>698</v>
      </c>
      <c r="I5" s="664">
        <v>0.58803706823925861</v>
      </c>
      <c r="J5" s="670">
        <v>756509.2100000002</v>
      </c>
      <c r="K5" s="634">
        <v>0.36305294119428361</v>
      </c>
      <c r="L5" s="616">
        <v>489</v>
      </c>
      <c r="M5" s="664">
        <v>0.41196293176074139</v>
      </c>
    </row>
    <row r="6" spans="1:13" ht="14.4" customHeight="1" x14ac:dyDescent="0.3">
      <c r="A6" s="652" t="s">
        <v>4520</v>
      </c>
      <c r="B6" s="657">
        <v>64656.710000000006</v>
      </c>
      <c r="C6" s="619">
        <v>1</v>
      </c>
      <c r="D6" s="660">
        <v>33</v>
      </c>
      <c r="E6" s="668" t="s">
        <v>4520</v>
      </c>
      <c r="F6" s="657">
        <v>63538.37</v>
      </c>
      <c r="G6" s="635">
        <v>0.98270341933575023</v>
      </c>
      <c r="H6" s="622">
        <v>24</v>
      </c>
      <c r="I6" s="665">
        <v>0.72727272727272729</v>
      </c>
      <c r="J6" s="671">
        <v>1118.3400000000001</v>
      </c>
      <c r="K6" s="635">
        <v>1.7296580664249696E-2</v>
      </c>
      <c r="L6" s="622">
        <v>9</v>
      </c>
      <c r="M6" s="665">
        <v>0.27272727272727271</v>
      </c>
    </row>
    <row r="7" spans="1:13" ht="14.4" customHeight="1" x14ac:dyDescent="0.3">
      <c r="A7" s="652" t="s">
        <v>4521</v>
      </c>
      <c r="B7" s="657">
        <v>760064.09000000008</v>
      </c>
      <c r="C7" s="619">
        <v>1</v>
      </c>
      <c r="D7" s="660">
        <v>313</v>
      </c>
      <c r="E7" s="668" t="s">
        <v>4521</v>
      </c>
      <c r="F7" s="657">
        <v>429186.6100000001</v>
      </c>
      <c r="G7" s="635">
        <v>0.56467160552210804</v>
      </c>
      <c r="H7" s="622">
        <v>157</v>
      </c>
      <c r="I7" s="665">
        <v>0.50159744408945683</v>
      </c>
      <c r="J7" s="671">
        <v>330877.48</v>
      </c>
      <c r="K7" s="635">
        <v>0.4353283944778919</v>
      </c>
      <c r="L7" s="622">
        <v>156</v>
      </c>
      <c r="M7" s="665">
        <v>0.49840255591054311</v>
      </c>
    </row>
    <row r="8" spans="1:13" ht="14.4" customHeight="1" x14ac:dyDescent="0.3">
      <c r="A8" s="652" t="s">
        <v>4522</v>
      </c>
      <c r="B8" s="657">
        <v>19524.93</v>
      </c>
      <c r="C8" s="619">
        <v>1</v>
      </c>
      <c r="D8" s="660">
        <v>26</v>
      </c>
      <c r="E8" s="668" t="s">
        <v>4522</v>
      </c>
      <c r="F8" s="657">
        <v>9068.9800000000014</v>
      </c>
      <c r="G8" s="635">
        <v>0.46448207496774641</v>
      </c>
      <c r="H8" s="622">
        <v>15</v>
      </c>
      <c r="I8" s="665">
        <v>0.57692307692307687</v>
      </c>
      <c r="J8" s="671">
        <v>10455.950000000001</v>
      </c>
      <c r="K8" s="635">
        <v>0.53551792503225371</v>
      </c>
      <c r="L8" s="622">
        <v>11</v>
      </c>
      <c r="M8" s="665">
        <v>0.42307692307692307</v>
      </c>
    </row>
    <row r="9" spans="1:13" ht="14.4" customHeight="1" x14ac:dyDescent="0.3">
      <c r="A9" s="652" t="s">
        <v>4523</v>
      </c>
      <c r="B9" s="657">
        <v>2063.85</v>
      </c>
      <c r="C9" s="619">
        <v>1</v>
      </c>
      <c r="D9" s="660">
        <v>12</v>
      </c>
      <c r="E9" s="668" t="s">
        <v>4523</v>
      </c>
      <c r="F9" s="657">
        <v>1016.5</v>
      </c>
      <c r="G9" s="635">
        <v>0.49252610412578435</v>
      </c>
      <c r="H9" s="622">
        <v>4</v>
      </c>
      <c r="I9" s="665">
        <v>0.33333333333333331</v>
      </c>
      <c r="J9" s="671">
        <v>1047.3499999999999</v>
      </c>
      <c r="K9" s="635">
        <v>0.50747389587421565</v>
      </c>
      <c r="L9" s="622">
        <v>8</v>
      </c>
      <c r="M9" s="665">
        <v>0.66666666666666663</v>
      </c>
    </row>
    <row r="10" spans="1:13" ht="14.4" customHeight="1" x14ac:dyDescent="0.3">
      <c r="A10" s="652" t="s">
        <v>4524</v>
      </c>
      <c r="B10" s="657">
        <v>128497.28000000003</v>
      </c>
      <c r="C10" s="619">
        <v>1</v>
      </c>
      <c r="D10" s="660">
        <v>117</v>
      </c>
      <c r="E10" s="668" t="s">
        <v>4524</v>
      </c>
      <c r="F10" s="657">
        <v>55408.69000000001</v>
      </c>
      <c r="G10" s="635">
        <v>0.43120515858390152</v>
      </c>
      <c r="H10" s="622">
        <v>74</v>
      </c>
      <c r="I10" s="665">
        <v>0.63247863247863245</v>
      </c>
      <c r="J10" s="671">
        <v>73088.590000000026</v>
      </c>
      <c r="K10" s="635">
        <v>0.56879484141609848</v>
      </c>
      <c r="L10" s="622">
        <v>43</v>
      </c>
      <c r="M10" s="665">
        <v>0.36752136752136755</v>
      </c>
    </row>
    <row r="11" spans="1:13" ht="14.4" customHeight="1" x14ac:dyDescent="0.3">
      <c r="A11" s="652" t="s">
        <v>4525</v>
      </c>
      <c r="B11" s="657">
        <v>21258.57</v>
      </c>
      <c r="C11" s="619">
        <v>1</v>
      </c>
      <c r="D11" s="660">
        <v>30</v>
      </c>
      <c r="E11" s="668" t="s">
        <v>4525</v>
      </c>
      <c r="F11" s="657">
        <v>15503.91</v>
      </c>
      <c r="G11" s="635">
        <v>0.72930164164381706</v>
      </c>
      <c r="H11" s="622">
        <v>10</v>
      </c>
      <c r="I11" s="665">
        <v>0.33333333333333331</v>
      </c>
      <c r="J11" s="671">
        <v>5754.6599999999989</v>
      </c>
      <c r="K11" s="635">
        <v>0.27069835835618289</v>
      </c>
      <c r="L11" s="622">
        <v>20</v>
      </c>
      <c r="M11" s="665">
        <v>0.66666666666666663</v>
      </c>
    </row>
    <row r="12" spans="1:13" ht="14.4" customHeight="1" x14ac:dyDescent="0.3">
      <c r="A12" s="652" t="s">
        <v>4526</v>
      </c>
      <c r="B12" s="657">
        <v>2694.56</v>
      </c>
      <c r="C12" s="619">
        <v>1</v>
      </c>
      <c r="D12" s="660">
        <v>1</v>
      </c>
      <c r="E12" s="668" t="s">
        <v>4526</v>
      </c>
      <c r="F12" s="657"/>
      <c r="G12" s="635">
        <v>0</v>
      </c>
      <c r="H12" s="622"/>
      <c r="I12" s="665">
        <v>0</v>
      </c>
      <c r="J12" s="671">
        <v>2694.56</v>
      </c>
      <c r="K12" s="635">
        <v>1</v>
      </c>
      <c r="L12" s="622">
        <v>1</v>
      </c>
      <c r="M12" s="665">
        <v>1</v>
      </c>
    </row>
    <row r="13" spans="1:13" ht="14.4" customHeight="1" x14ac:dyDescent="0.3">
      <c r="A13" s="652" t="s">
        <v>4527</v>
      </c>
      <c r="B13" s="657">
        <v>2888249.24</v>
      </c>
      <c r="C13" s="619">
        <v>1</v>
      </c>
      <c r="D13" s="660">
        <v>1356</v>
      </c>
      <c r="E13" s="668" t="s">
        <v>4527</v>
      </c>
      <c r="F13" s="657">
        <v>1947309.1500000006</v>
      </c>
      <c r="G13" s="635">
        <v>0.67421783516162215</v>
      </c>
      <c r="H13" s="622">
        <v>765</v>
      </c>
      <c r="I13" s="665">
        <v>0.56415929203539827</v>
      </c>
      <c r="J13" s="671">
        <v>940940.08999999962</v>
      </c>
      <c r="K13" s="635">
        <v>0.32578216483837785</v>
      </c>
      <c r="L13" s="622">
        <v>591</v>
      </c>
      <c r="M13" s="665">
        <v>0.43584070796460178</v>
      </c>
    </row>
    <row r="14" spans="1:13" ht="14.4" customHeight="1" x14ac:dyDescent="0.3">
      <c r="A14" s="652" t="s">
        <v>4528</v>
      </c>
      <c r="B14" s="657">
        <v>411588.27999999997</v>
      </c>
      <c r="C14" s="619">
        <v>1</v>
      </c>
      <c r="D14" s="660">
        <v>230</v>
      </c>
      <c r="E14" s="668" t="s">
        <v>4528</v>
      </c>
      <c r="F14" s="657">
        <v>252951.19</v>
      </c>
      <c r="G14" s="635">
        <v>0.61457335471262697</v>
      </c>
      <c r="H14" s="622">
        <v>99</v>
      </c>
      <c r="I14" s="665">
        <v>0.43043478260869567</v>
      </c>
      <c r="J14" s="671">
        <v>158637.08999999997</v>
      </c>
      <c r="K14" s="635">
        <v>0.38542664528737303</v>
      </c>
      <c r="L14" s="622">
        <v>131</v>
      </c>
      <c r="M14" s="665">
        <v>0.56956521739130439</v>
      </c>
    </row>
    <row r="15" spans="1:13" ht="14.4" customHeight="1" x14ac:dyDescent="0.3">
      <c r="A15" s="652" t="s">
        <v>4529</v>
      </c>
      <c r="B15" s="657">
        <v>8933968.1799999643</v>
      </c>
      <c r="C15" s="619">
        <v>1</v>
      </c>
      <c r="D15" s="660">
        <v>2336</v>
      </c>
      <c r="E15" s="668" t="s">
        <v>4529</v>
      </c>
      <c r="F15" s="657">
        <v>6168200.409999975</v>
      </c>
      <c r="G15" s="635">
        <v>0.69042113042314412</v>
      </c>
      <c r="H15" s="622">
        <v>1407</v>
      </c>
      <c r="I15" s="665">
        <v>0.60231164383561642</v>
      </c>
      <c r="J15" s="671">
        <v>2765767.7699999893</v>
      </c>
      <c r="K15" s="635">
        <v>0.30957886957685588</v>
      </c>
      <c r="L15" s="622">
        <v>929</v>
      </c>
      <c r="M15" s="665">
        <v>0.39768835616438358</v>
      </c>
    </row>
    <row r="16" spans="1:13" ht="14.4" customHeight="1" x14ac:dyDescent="0.3">
      <c r="A16" s="652" t="s">
        <v>4530</v>
      </c>
      <c r="B16" s="657">
        <v>1040940.6500000001</v>
      </c>
      <c r="C16" s="619">
        <v>1</v>
      </c>
      <c r="D16" s="660">
        <v>568.5</v>
      </c>
      <c r="E16" s="668" t="s">
        <v>4530</v>
      </c>
      <c r="F16" s="657">
        <v>751078.46000000008</v>
      </c>
      <c r="G16" s="635">
        <v>0.72153821641992744</v>
      </c>
      <c r="H16" s="622">
        <v>359.5</v>
      </c>
      <c r="I16" s="665">
        <v>0.63236587510993847</v>
      </c>
      <c r="J16" s="671">
        <v>289862.19000000006</v>
      </c>
      <c r="K16" s="635">
        <v>0.27846178358007251</v>
      </c>
      <c r="L16" s="622">
        <v>209</v>
      </c>
      <c r="M16" s="665">
        <v>0.36763412489006159</v>
      </c>
    </row>
    <row r="17" spans="1:13" ht="14.4" customHeight="1" x14ac:dyDescent="0.3">
      <c r="A17" s="652" t="s">
        <v>4531</v>
      </c>
      <c r="B17" s="657">
        <v>223529.12000000005</v>
      </c>
      <c r="C17" s="619">
        <v>1</v>
      </c>
      <c r="D17" s="660">
        <v>287</v>
      </c>
      <c r="E17" s="668" t="s">
        <v>4531</v>
      </c>
      <c r="F17" s="657">
        <v>90847.940000000017</v>
      </c>
      <c r="G17" s="635">
        <v>0.40642552522910658</v>
      </c>
      <c r="H17" s="622">
        <v>107</v>
      </c>
      <c r="I17" s="665">
        <v>0.37282229965156793</v>
      </c>
      <c r="J17" s="671">
        <v>132681.18000000002</v>
      </c>
      <c r="K17" s="635">
        <v>0.59357447477089331</v>
      </c>
      <c r="L17" s="622">
        <v>180</v>
      </c>
      <c r="M17" s="665">
        <v>0.62717770034843201</v>
      </c>
    </row>
    <row r="18" spans="1:13" ht="14.4" customHeight="1" x14ac:dyDescent="0.3">
      <c r="A18" s="652" t="s">
        <v>4532</v>
      </c>
      <c r="B18" s="657">
        <v>64575.29</v>
      </c>
      <c r="C18" s="619">
        <v>1</v>
      </c>
      <c r="D18" s="660">
        <v>16</v>
      </c>
      <c r="E18" s="668" t="s">
        <v>4532</v>
      </c>
      <c r="F18" s="657">
        <v>38504.99</v>
      </c>
      <c r="G18" s="635">
        <v>0.59628055870906649</v>
      </c>
      <c r="H18" s="622">
        <v>7</v>
      </c>
      <c r="I18" s="665">
        <v>0.4375</v>
      </c>
      <c r="J18" s="671">
        <v>26070.300000000003</v>
      </c>
      <c r="K18" s="635">
        <v>0.40371944129093346</v>
      </c>
      <c r="L18" s="622">
        <v>9</v>
      </c>
      <c r="M18" s="665">
        <v>0.5625</v>
      </c>
    </row>
    <row r="19" spans="1:13" ht="14.4" customHeight="1" x14ac:dyDescent="0.3">
      <c r="A19" s="652" t="s">
        <v>4533</v>
      </c>
      <c r="B19" s="657">
        <v>1123474.2099999997</v>
      </c>
      <c r="C19" s="619">
        <v>1</v>
      </c>
      <c r="D19" s="660">
        <v>365</v>
      </c>
      <c r="E19" s="668" t="s">
        <v>4533</v>
      </c>
      <c r="F19" s="657">
        <v>704728.48</v>
      </c>
      <c r="G19" s="635">
        <v>0.62727606359562105</v>
      </c>
      <c r="H19" s="622">
        <v>211</v>
      </c>
      <c r="I19" s="665">
        <v>0.57808219178082187</v>
      </c>
      <c r="J19" s="671">
        <v>418745.72999999981</v>
      </c>
      <c r="K19" s="635">
        <v>0.37272393640437895</v>
      </c>
      <c r="L19" s="622">
        <v>154</v>
      </c>
      <c r="M19" s="665">
        <v>0.42191780821917807</v>
      </c>
    </row>
    <row r="20" spans="1:13" ht="14.4" customHeight="1" x14ac:dyDescent="0.3">
      <c r="A20" s="652" t="s">
        <v>4534</v>
      </c>
      <c r="B20" s="657">
        <v>135535.51</v>
      </c>
      <c r="C20" s="619">
        <v>1</v>
      </c>
      <c r="D20" s="660">
        <v>166</v>
      </c>
      <c r="E20" s="668" t="s">
        <v>4534</v>
      </c>
      <c r="F20" s="657">
        <v>88660.68</v>
      </c>
      <c r="G20" s="635">
        <v>0.65415093063065155</v>
      </c>
      <c r="H20" s="622">
        <v>72</v>
      </c>
      <c r="I20" s="665">
        <v>0.43373493975903615</v>
      </c>
      <c r="J20" s="671">
        <v>46874.830000000009</v>
      </c>
      <c r="K20" s="635">
        <v>0.34584906936934834</v>
      </c>
      <c r="L20" s="622">
        <v>94</v>
      </c>
      <c r="M20" s="665">
        <v>0.5662650602409639</v>
      </c>
    </row>
    <row r="21" spans="1:13" ht="14.4" customHeight="1" x14ac:dyDescent="0.3">
      <c r="A21" s="652" t="s">
        <v>4535</v>
      </c>
      <c r="B21" s="657">
        <v>16730.990000000002</v>
      </c>
      <c r="C21" s="619">
        <v>1</v>
      </c>
      <c r="D21" s="660">
        <v>37</v>
      </c>
      <c r="E21" s="668" t="s">
        <v>4535</v>
      </c>
      <c r="F21" s="657">
        <v>5203.04</v>
      </c>
      <c r="G21" s="635">
        <v>0.31098219531539972</v>
      </c>
      <c r="H21" s="622">
        <v>13</v>
      </c>
      <c r="I21" s="665">
        <v>0.35135135135135137</v>
      </c>
      <c r="J21" s="671">
        <v>11527.95</v>
      </c>
      <c r="K21" s="635">
        <v>0.68901780468460028</v>
      </c>
      <c r="L21" s="622">
        <v>24</v>
      </c>
      <c r="M21" s="665">
        <v>0.64864864864864868</v>
      </c>
    </row>
    <row r="22" spans="1:13" ht="14.4" customHeight="1" x14ac:dyDescent="0.3">
      <c r="A22" s="652" t="s">
        <v>4536</v>
      </c>
      <c r="B22" s="657">
        <v>1849.81</v>
      </c>
      <c r="C22" s="619">
        <v>1</v>
      </c>
      <c r="D22" s="660">
        <v>3</v>
      </c>
      <c r="E22" s="668" t="s">
        <v>4536</v>
      </c>
      <c r="F22" s="657">
        <v>612.26</v>
      </c>
      <c r="G22" s="635">
        <v>0.33098534444078043</v>
      </c>
      <c r="H22" s="622">
        <v>1</v>
      </c>
      <c r="I22" s="665">
        <v>0.33333333333333331</v>
      </c>
      <c r="J22" s="671">
        <v>1237.55</v>
      </c>
      <c r="K22" s="635">
        <v>0.66901465555921957</v>
      </c>
      <c r="L22" s="622">
        <v>2</v>
      </c>
      <c r="M22" s="665">
        <v>0.66666666666666663</v>
      </c>
    </row>
    <row r="23" spans="1:13" ht="14.4" customHeight="1" x14ac:dyDescent="0.3">
      <c r="A23" s="652" t="s">
        <v>4537</v>
      </c>
      <c r="B23" s="657">
        <v>519655.47999999986</v>
      </c>
      <c r="C23" s="619">
        <v>1</v>
      </c>
      <c r="D23" s="660">
        <v>339</v>
      </c>
      <c r="E23" s="668" t="s">
        <v>4537</v>
      </c>
      <c r="F23" s="657">
        <v>311801.87999999995</v>
      </c>
      <c r="G23" s="635">
        <v>0.6000165340313548</v>
      </c>
      <c r="H23" s="622">
        <v>174</v>
      </c>
      <c r="I23" s="665">
        <v>0.51327433628318586</v>
      </c>
      <c r="J23" s="671">
        <v>207853.59999999995</v>
      </c>
      <c r="K23" s="635">
        <v>0.3999834659686452</v>
      </c>
      <c r="L23" s="622">
        <v>165</v>
      </c>
      <c r="M23" s="665">
        <v>0.48672566371681414</v>
      </c>
    </row>
    <row r="24" spans="1:13" ht="14.4" customHeight="1" x14ac:dyDescent="0.3">
      <c r="A24" s="652" t="s">
        <v>4538</v>
      </c>
      <c r="B24" s="657">
        <v>4055827.7199999993</v>
      </c>
      <c r="C24" s="619">
        <v>1</v>
      </c>
      <c r="D24" s="660">
        <v>1842</v>
      </c>
      <c r="E24" s="668" t="s">
        <v>4538</v>
      </c>
      <c r="F24" s="657">
        <v>2647277.7199999993</v>
      </c>
      <c r="G24" s="635">
        <v>0.65270960769507236</v>
      </c>
      <c r="H24" s="622">
        <v>1100</v>
      </c>
      <c r="I24" s="665">
        <v>0.59717698154180243</v>
      </c>
      <c r="J24" s="671">
        <v>1408550</v>
      </c>
      <c r="K24" s="635">
        <v>0.34729039230492764</v>
      </c>
      <c r="L24" s="622">
        <v>742</v>
      </c>
      <c r="M24" s="665">
        <v>0.40282301845819762</v>
      </c>
    </row>
    <row r="25" spans="1:13" ht="14.4" customHeight="1" x14ac:dyDescent="0.3">
      <c r="A25" s="652" t="s">
        <v>4539</v>
      </c>
      <c r="B25" s="657">
        <v>2372043.7300000014</v>
      </c>
      <c r="C25" s="619">
        <v>1</v>
      </c>
      <c r="D25" s="660">
        <v>1681</v>
      </c>
      <c r="E25" s="668" t="s">
        <v>4539</v>
      </c>
      <c r="F25" s="657">
        <v>1871237.9100000015</v>
      </c>
      <c r="G25" s="635">
        <v>0.78887159049129352</v>
      </c>
      <c r="H25" s="622">
        <v>1155</v>
      </c>
      <c r="I25" s="665">
        <v>0.6870910172516359</v>
      </c>
      <c r="J25" s="671">
        <v>500805.81999999989</v>
      </c>
      <c r="K25" s="635">
        <v>0.21112840950870648</v>
      </c>
      <c r="L25" s="622">
        <v>526</v>
      </c>
      <c r="M25" s="665">
        <v>0.3129089827483641</v>
      </c>
    </row>
    <row r="26" spans="1:13" ht="14.4" customHeight="1" x14ac:dyDescent="0.3">
      <c r="A26" s="652" t="s">
        <v>4540</v>
      </c>
      <c r="B26" s="657">
        <v>23797.32</v>
      </c>
      <c r="C26" s="619">
        <v>1</v>
      </c>
      <c r="D26" s="660">
        <v>8</v>
      </c>
      <c r="E26" s="668" t="s">
        <v>4540</v>
      </c>
      <c r="F26" s="657">
        <v>21997.32</v>
      </c>
      <c r="G26" s="635">
        <v>0.92436123059235242</v>
      </c>
      <c r="H26" s="622">
        <v>7</v>
      </c>
      <c r="I26" s="665">
        <v>0.875</v>
      </c>
      <c r="J26" s="671">
        <v>1800</v>
      </c>
      <c r="K26" s="635">
        <v>7.5638769407647591E-2</v>
      </c>
      <c r="L26" s="622">
        <v>1</v>
      </c>
      <c r="M26" s="665">
        <v>0.125</v>
      </c>
    </row>
    <row r="27" spans="1:13" ht="14.4" customHeight="1" x14ac:dyDescent="0.3">
      <c r="A27" s="652" t="s">
        <v>4541</v>
      </c>
      <c r="B27" s="657">
        <v>2022640.3699999996</v>
      </c>
      <c r="C27" s="619">
        <v>1</v>
      </c>
      <c r="D27" s="660">
        <v>1251</v>
      </c>
      <c r="E27" s="668" t="s">
        <v>4541</v>
      </c>
      <c r="F27" s="657">
        <v>1369828.6399999992</v>
      </c>
      <c r="G27" s="635">
        <v>0.67724775017716043</v>
      </c>
      <c r="H27" s="622">
        <v>763</v>
      </c>
      <c r="I27" s="665">
        <v>0.60991207034372497</v>
      </c>
      <c r="J27" s="671">
        <v>652811.73000000056</v>
      </c>
      <c r="K27" s="635">
        <v>0.32275224982283957</v>
      </c>
      <c r="L27" s="622">
        <v>488</v>
      </c>
      <c r="M27" s="665">
        <v>0.39008792965627498</v>
      </c>
    </row>
    <row r="28" spans="1:13" ht="14.4" customHeight="1" x14ac:dyDescent="0.3">
      <c r="A28" s="652" t="s">
        <v>4542</v>
      </c>
      <c r="B28" s="657">
        <v>157709.12</v>
      </c>
      <c r="C28" s="619">
        <v>1</v>
      </c>
      <c r="D28" s="660">
        <v>191</v>
      </c>
      <c r="E28" s="668" t="s">
        <v>4542</v>
      </c>
      <c r="F28" s="657">
        <v>79948.689999999973</v>
      </c>
      <c r="G28" s="635">
        <v>0.50693764571129418</v>
      </c>
      <c r="H28" s="622">
        <v>78</v>
      </c>
      <c r="I28" s="665">
        <v>0.40837696335078533</v>
      </c>
      <c r="J28" s="671">
        <v>77760.430000000022</v>
      </c>
      <c r="K28" s="635">
        <v>0.49306235428870582</v>
      </c>
      <c r="L28" s="622">
        <v>113</v>
      </c>
      <c r="M28" s="665">
        <v>0.59162303664921467</v>
      </c>
    </row>
    <row r="29" spans="1:13" ht="14.4" customHeight="1" x14ac:dyDescent="0.3">
      <c r="A29" s="652" t="s">
        <v>4543</v>
      </c>
      <c r="B29" s="657">
        <v>13654.300000000003</v>
      </c>
      <c r="C29" s="619">
        <v>1</v>
      </c>
      <c r="D29" s="660">
        <v>23</v>
      </c>
      <c r="E29" s="668" t="s">
        <v>4543</v>
      </c>
      <c r="F29" s="657">
        <v>7656.1100000000006</v>
      </c>
      <c r="G29" s="635">
        <v>0.56071054539595577</v>
      </c>
      <c r="H29" s="622">
        <v>12</v>
      </c>
      <c r="I29" s="665">
        <v>0.52173913043478259</v>
      </c>
      <c r="J29" s="671">
        <v>5998.1900000000014</v>
      </c>
      <c r="K29" s="635">
        <v>0.43928945460404417</v>
      </c>
      <c r="L29" s="622">
        <v>11</v>
      </c>
      <c r="M29" s="665">
        <v>0.47826086956521741</v>
      </c>
    </row>
    <row r="30" spans="1:13" ht="14.4" customHeight="1" x14ac:dyDescent="0.3">
      <c r="A30" s="652" t="s">
        <v>4544</v>
      </c>
      <c r="B30" s="657">
        <v>69655.070000000007</v>
      </c>
      <c r="C30" s="619">
        <v>1</v>
      </c>
      <c r="D30" s="660">
        <v>31</v>
      </c>
      <c r="E30" s="668" t="s">
        <v>4544</v>
      </c>
      <c r="F30" s="657">
        <v>29488.129999999997</v>
      </c>
      <c r="G30" s="635">
        <v>0.42334506303704805</v>
      </c>
      <c r="H30" s="622">
        <v>21</v>
      </c>
      <c r="I30" s="665">
        <v>0.67741935483870963</v>
      </c>
      <c r="J30" s="671">
        <v>40166.94</v>
      </c>
      <c r="K30" s="635">
        <v>0.57665493696295189</v>
      </c>
      <c r="L30" s="622">
        <v>10</v>
      </c>
      <c r="M30" s="665">
        <v>0.32258064516129031</v>
      </c>
    </row>
    <row r="31" spans="1:13" ht="14.4" customHeight="1" x14ac:dyDescent="0.3">
      <c r="A31" s="652" t="s">
        <v>4545</v>
      </c>
      <c r="B31" s="657">
        <v>179416.88999999996</v>
      </c>
      <c r="C31" s="619">
        <v>1</v>
      </c>
      <c r="D31" s="660">
        <v>214</v>
      </c>
      <c r="E31" s="668" t="s">
        <v>4545</v>
      </c>
      <c r="F31" s="657">
        <v>110919.90999999997</v>
      </c>
      <c r="G31" s="635">
        <v>0.61822446036156353</v>
      </c>
      <c r="H31" s="622">
        <v>127</v>
      </c>
      <c r="I31" s="665">
        <v>0.59345794392523366</v>
      </c>
      <c r="J31" s="671">
        <v>68496.979999999981</v>
      </c>
      <c r="K31" s="635">
        <v>0.38177553963843647</v>
      </c>
      <c r="L31" s="622">
        <v>87</v>
      </c>
      <c r="M31" s="665">
        <v>0.40654205607476634</v>
      </c>
    </row>
    <row r="32" spans="1:13" ht="14.4" customHeight="1" x14ac:dyDescent="0.3">
      <c r="A32" s="652" t="s">
        <v>4546</v>
      </c>
      <c r="B32" s="657">
        <v>2021422.11</v>
      </c>
      <c r="C32" s="619">
        <v>1</v>
      </c>
      <c r="D32" s="660">
        <v>337</v>
      </c>
      <c r="E32" s="668" t="s">
        <v>4546</v>
      </c>
      <c r="F32" s="657">
        <v>1901350.1400000001</v>
      </c>
      <c r="G32" s="635">
        <v>0.94060024899994787</v>
      </c>
      <c r="H32" s="622">
        <v>193</v>
      </c>
      <c r="I32" s="665">
        <v>0.57270029673590506</v>
      </c>
      <c r="J32" s="671">
        <v>120071.97</v>
      </c>
      <c r="K32" s="635">
        <v>5.9399751000052133E-2</v>
      </c>
      <c r="L32" s="622">
        <v>144</v>
      </c>
      <c r="M32" s="665">
        <v>0.42729970326409494</v>
      </c>
    </row>
    <row r="33" spans="1:13" ht="14.4" customHeight="1" x14ac:dyDescent="0.3">
      <c r="A33" s="652" t="s">
        <v>4547</v>
      </c>
      <c r="B33" s="657">
        <v>213831.22000000003</v>
      </c>
      <c r="C33" s="619">
        <v>1</v>
      </c>
      <c r="D33" s="660">
        <v>113</v>
      </c>
      <c r="E33" s="668" t="s">
        <v>4547</v>
      </c>
      <c r="F33" s="657">
        <v>97472.050000000017</v>
      </c>
      <c r="G33" s="635">
        <v>0.45583638348039168</v>
      </c>
      <c r="H33" s="622">
        <v>58</v>
      </c>
      <c r="I33" s="665">
        <v>0.51327433628318586</v>
      </c>
      <c r="J33" s="671">
        <v>116359.17000000003</v>
      </c>
      <c r="K33" s="635">
        <v>0.54416361651960832</v>
      </c>
      <c r="L33" s="622">
        <v>55</v>
      </c>
      <c r="M33" s="665">
        <v>0.48672566371681414</v>
      </c>
    </row>
    <row r="34" spans="1:13" ht="14.4" customHeight="1" thickBot="1" x14ac:dyDescent="0.35">
      <c r="A34" s="653" t="s">
        <v>4548</v>
      </c>
      <c r="B34" s="658">
        <v>17784.8</v>
      </c>
      <c r="C34" s="625">
        <v>1</v>
      </c>
      <c r="D34" s="661">
        <v>18</v>
      </c>
      <c r="E34" s="669" t="s">
        <v>4548</v>
      </c>
      <c r="F34" s="658">
        <v>5740.63</v>
      </c>
      <c r="G34" s="636">
        <v>0.32278293823939547</v>
      </c>
      <c r="H34" s="628">
        <v>5</v>
      </c>
      <c r="I34" s="666">
        <v>0.27777777777777779</v>
      </c>
      <c r="J34" s="672">
        <v>12044.169999999998</v>
      </c>
      <c r="K34" s="636">
        <v>0.67721706176060448</v>
      </c>
      <c r="L34" s="628">
        <v>13</v>
      </c>
      <c r="M34" s="666">
        <v>0.72222222222222221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0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3741"/>
  <sheetViews>
    <sheetView showGridLines="0" showRowColHeaders="0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69" hidden="1" customWidth="1" outlineLevel="1"/>
    <col min="2" max="2" width="28.33203125" style="69" hidden="1" customWidth="1" outlineLevel="1"/>
    <col min="3" max="3" width="9" style="69" customWidth="1" collapsed="1"/>
    <col min="4" max="4" width="18.77734375" style="108" customWidth="1"/>
    <col min="5" max="5" width="13.5546875" style="89" customWidth="1"/>
    <col min="6" max="6" width="6" style="69" bestFit="1" customWidth="1"/>
    <col min="7" max="7" width="8.77734375" style="69" customWidth="1"/>
    <col min="8" max="8" width="5" style="69" bestFit="1" customWidth="1"/>
    <col min="9" max="9" width="8.5546875" style="69" hidden="1" customWidth="1" outlineLevel="1"/>
    <col min="10" max="10" width="25.77734375" style="69" customWidth="1" collapsed="1"/>
    <col min="11" max="11" width="8.77734375" style="69" customWidth="1"/>
    <col min="12" max="12" width="7.77734375" style="90" customWidth="1"/>
    <col min="13" max="13" width="11.109375" style="90" customWidth="1"/>
    <col min="14" max="14" width="7.77734375" style="69" customWidth="1"/>
    <col min="15" max="15" width="7.77734375" style="109" customWidth="1"/>
    <col min="16" max="16" width="11.109375" style="90" customWidth="1"/>
    <col min="17" max="17" width="5.44140625" style="91" bestFit="1" customWidth="1"/>
    <col min="18" max="18" width="7.77734375" style="69" customWidth="1"/>
    <col min="19" max="19" width="5.44140625" style="91" bestFit="1" customWidth="1"/>
    <col min="20" max="20" width="7.77734375" style="109" customWidth="1"/>
    <col min="21" max="21" width="5.44140625" style="91" bestFit="1" customWidth="1"/>
    <col min="22" max="16384" width="8.88671875" style="69"/>
  </cols>
  <sheetData>
    <row r="1" spans="1:21" ht="18.600000000000001" customHeight="1" thickBot="1" x14ac:dyDescent="0.4">
      <c r="A1" s="467" t="s">
        <v>270</v>
      </c>
      <c r="B1" s="441"/>
      <c r="C1" s="441"/>
      <c r="D1" s="441"/>
      <c r="E1" s="441"/>
      <c r="F1" s="441"/>
      <c r="G1" s="441"/>
      <c r="H1" s="441"/>
      <c r="I1" s="441"/>
      <c r="J1" s="441"/>
      <c r="K1" s="441"/>
      <c r="L1" s="441"/>
      <c r="M1" s="441"/>
      <c r="N1" s="441"/>
      <c r="O1" s="441"/>
      <c r="P1" s="441"/>
      <c r="Q1" s="441"/>
      <c r="R1" s="441"/>
      <c r="S1" s="441"/>
      <c r="T1" s="441"/>
      <c r="U1" s="441"/>
    </row>
    <row r="2" spans="1:21" ht="14.4" customHeight="1" thickBot="1" x14ac:dyDescent="0.35">
      <c r="A2" s="580" t="s">
        <v>297</v>
      </c>
      <c r="B2" s="87"/>
      <c r="C2" s="96"/>
      <c r="D2" s="96"/>
      <c r="E2" s="37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</row>
    <row r="3" spans="1:21" ht="14.4" customHeight="1" thickBot="1" x14ac:dyDescent="0.35">
      <c r="A3" s="492"/>
      <c r="B3" s="493"/>
      <c r="C3" s="493"/>
      <c r="D3" s="493"/>
      <c r="E3" s="493"/>
      <c r="F3" s="493"/>
      <c r="G3" s="493"/>
      <c r="H3" s="493"/>
      <c r="I3" s="493"/>
      <c r="J3" s="493"/>
      <c r="K3" s="494" t="s">
        <v>255</v>
      </c>
      <c r="L3" s="495"/>
      <c r="M3" s="100">
        <f>SUBTOTAL(9,M7:M1048576)</f>
        <v>29590382.910000026</v>
      </c>
      <c r="N3" s="100">
        <f>SUBTOTAL(9,N7:N1048576)</f>
        <v>31394</v>
      </c>
      <c r="O3" s="100">
        <f>SUBTOTAL(9,O7:O1048576)</f>
        <v>13131.5</v>
      </c>
      <c r="P3" s="100">
        <f>SUBTOTAL(9,P7:P1048576)</f>
        <v>20403773.089999992</v>
      </c>
      <c r="Q3" s="101">
        <f>IF(M3=0,0,P3/M3)</f>
        <v>0.68954069138133955</v>
      </c>
      <c r="R3" s="100">
        <f>SUBTOTAL(9,R7:R1048576)</f>
        <v>18862</v>
      </c>
      <c r="S3" s="101">
        <f>IF(N3=0,0,R3/N3)</f>
        <v>0.60081544244123086</v>
      </c>
      <c r="T3" s="100">
        <f>SUBTOTAL(9,T7:T1048576)</f>
        <v>7716.5</v>
      </c>
      <c r="U3" s="102">
        <f>IF(O3=0,0,T3/O3)</f>
        <v>0.5876327913795073</v>
      </c>
    </row>
    <row r="4" spans="1:21" ht="14.4" customHeight="1" x14ac:dyDescent="0.3">
      <c r="A4" s="103"/>
      <c r="B4" s="104"/>
      <c r="C4" s="104"/>
      <c r="D4" s="105"/>
      <c r="E4" s="375"/>
      <c r="F4" s="104"/>
      <c r="G4" s="104"/>
      <c r="H4" s="104"/>
      <c r="I4" s="104"/>
      <c r="J4" s="104"/>
      <c r="K4" s="104"/>
      <c r="L4" s="104"/>
      <c r="M4" s="496" t="s">
        <v>18</v>
      </c>
      <c r="N4" s="497"/>
      <c r="O4" s="497"/>
      <c r="P4" s="498" t="s">
        <v>24</v>
      </c>
      <c r="Q4" s="497"/>
      <c r="R4" s="497"/>
      <c r="S4" s="497"/>
      <c r="T4" s="497"/>
      <c r="U4" s="499"/>
    </row>
    <row r="5" spans="1:21" ht="14.4" customHeight="1" thickBot="1" x14ac:dyDescent="0.35">
      <c r="A5" s="106"/>
      <c r="B5" s="107"/>
      <c r="C5" s="104"/>
      <c r="D5" s="105"/>
      <c r="E5" s="375"/>
      <c r="F5" s="104"/>
      <c r="G5" s="104"/>
      <c r="H5" s="104"/>
      <c r="I5" s="104"/>
      <c r="J5" s="104"/>
      <c r="K5" s="104"/>
      <c r="L5" s="104"/>
      <c r="M5" s="185" t="s">
        <v>25</v>
      </c>
      <c r="N5" s="186" t="s">
        <v>16</v>
      </c>
      <c r="O5" s="186" t="s">
        <v>23</v>
      </c>
      <c r="P5" s="489" t="s">
        <v>25</v>
      </c>
      <c r="Q5" s="490"/>
      <c r="R5" s="489" t="s">
        <v>16</v>
      </c>
      <c r="S5" s="490"/>
      <c r="T5" s="489" t="s">
        <v>23</v>
      </c>
      <c r="U5" s="491"/>
    </row>
    <row r="6" spans="1:21" s="89" customFormat="1" ht="14.4" customHeight="1" thickBot="1" x14ac:dyDescent="0.35">
      <c r="A6" s="673" t="s">
        <v>26</v>
      </c>
      <c r="B6" s="674" t="s">
        <v>8</v>
      </c>
      <c r="C6" s="673" t="s">
        <v>27</v>
      </c>
      <c r="D6" s="674" t="s">
        <v>9</v>
      </c>
      <c r="E6" s="674" t="s">
        <v>288</v>
      </c>
      <c r="F6" s="674" t="s">
        <v>28</v>
      </c>
      <c r="G6" s="674" t="s">
        <v>29</v>
      </c>
      <c r="H6" s="674" t="s">
        <v>11</v>
      </c>
      <c r="I6" s="674" t="s">
        <v>13</v>
      </c>
      <c r="J6" s="674" t="s">
        <v>14</v>
      </c>
      <c r="K6" s="674" t="s">
        <v>15</v>
      </c>
      <c r="L6" s="674" t="s">
        <v>30</v>
      </c>
      <c r="M6" s="675" t="s">
        <v>17</v>
      </c>
      <c r="N6" s="676" t="s">
        <v>31</v>
      </c>
      <c r="O6" s="676" t="s">
        <v>31</v>
      </c>
      <c r="P6" s="676" t="s">
        <v>17</v>
      </c>
      <c r="Q6" s="676" t="s">
        <v>5</v>
      </c>
      <c r="R6" s="676" t="s">
        <v>31</v>
      </c>
      <c r="S6" s="676" t="s">
        <v>5</v>
      </c>
      <c r="T6" s="676" t="s">
        <v>31</v>
      </c>
      <c r="U6" s="677" t="s">
        <v>5</v>
      </c>
    </row>
    <row r="7" spans="1:21" ht="14.4" customHeight="1" x14ac:dyDescent="0.3">
      <c r="A7" s="612">
        <v>21</v>
      </c>
      <c r="B7" s="613" t="s">
        <v>565</v>
      </c>
      <c r="C7" s="613">
        <v>89301211</v>
      </c>
      <c r="D7" s="678" t="s">
        <v>6722</v>
      </c>
      <c r="E7" s="679" t="s">
        <v>4521</v>
      </c>
      <c r="F7" s="613" t="s">
        <v>4509</v>
      </c>
      <c r="G7" s="613" t="s">
        <v>4549</v>
      </c>
      <c r="H7" s="613" t="s">
        <v>2184</v>
      </c>
      <c r="I7" s="613" t="s">
        <v>2321</v>
      </c>
      <c r="J7" s="613" t="s">
        <v>4365</v>
      </c>
      <c r="K7" s="613" t="s">
        <v>4366</v>
      </c>
      <c r="L7" s="614">
        <v>6.98</v>
      </c>
      <c r="M7" s="614">
        <v>6.98</v>
      </c>
      <c r="N7" s="613">
        <v>1</v>
      </c>
      <c r="O7" s="680">
        <v>0.5</v>
      </c>
      <c r="P7" s="614"/>
      <c r="Q7" s="634">
        <v>0</v>
      </c>
      <c r="R7" s="613"/>
      <c r="S7" s="634">
        <v>0</v>
      </c>
      <c r="T7" s="680"/>
      <c r="U7" s="664">
        <v>0</v>
      </c>
    </row>
    <row r="8" spans="1:21" ht="14.4" customHeight="1" x14ac:dyDescent="0.3">
      <c r="A8" s="618">
        <v>21</v>
      </c>
      <c r="B8" s="619" t="s">
        <v>565</v>
      </c>
      <c r="C8" s="619">
        <v>89301211</v>
      </c>
      <c r="D8" s="681" t="s">
        <v>6722</v>
      </c>
      <c r="E8" s="682" t="s">
        <v>4521</v>
      </c>
      <c r="F8" s="619" t="s">
        <v>4509</v>
      </c>
      <c r="G8" s="619" t="s">
        <v>4550</v>
      </c>
      <c r="H8" s="619" t="s">
        <v>564</v>
      </c>
      <c r="I8" s="619" t="s">
        <v>1318</v>
      </c>
      <c r="J8" s="619" t="s">
        <v>4551</v>
      </c>
      <c r="K8" s="619" t="s">
        <v>4552</v>
      </c>
      <c r="L8" s="620">
        <v>66.599999999999994</v>
      </c>
      <c r="M8" s="620">
        <v>66.599999999999994</v>
      </c>
      <c r="N8" s="619">
        <v>1</v>
      </c>
      <c r="O8" s="683">
        <v>0.5</v>
      </c>
      <c r="P8" s="620"/>
      <c r="Q8" s="635">
        <v>0</v>
      </c>
      <c r="R8" s="619"/>
      <c r="S8" s="635">
        <v>0</v>
      </c>
      <c r="T8" s="683"/>
      <c r="U8" s="665">
        <v>0</v>
      </c>
    </row>
    <row r="9" spans="1:21" ht="14.4" customHeight="1" x14ac:dyDescent="0.3">
      <c r="A9" s="618">
        <v>21</v>
      </c>
      <c r="B9" s="619" t="s">
        <v>565</v>
      </c>
      <c r="C9" s="619">
        <v>89301211</v>
      </c>
      <c r="D9" s="681" t="s">
        <v>6722</v>
      </c>
      <c r="E9" s="682" t="s">
        <v>4521</v>
      </c>
      <c r="F9" s="619" t="s">
        <v>4509</v>
      </c>
      <c r="G9" s="619" t="s">
        <v>4553</v>
      </c>
      <c r="H9" s="619" t="s">
        <v>564</v>
      </c>
      <c r="I9" s="619" t="s">
        <v>2981</v>
      </c>
      <c r="J9" s="619" t="s">
        <v>4554</v>
      </c>
      <c r="K9" s="619" t="s">
        <v>4555</v>
      </c>
      <c r="L9" s="620">
        <v>36.78</v>
      </c>
      <c r="M9" s="620">
        <v>36.78</v>
      </c>
      <c r="N9" s="619">
        <v>1</v>
      </c>
      <c r="O9" s="683">
        <v>0.5</v>
      </c>
      <c r="P9" s="620"/>
      <c r="Q9" s="635">
        <v>0</v>
      </c>
      <c r="R9" s="619"/>
      <c r="S9" s="635">
        <v>0</v>
      </c>
      <c r="T9" s="683"/>
      <c r="U9" s="665">
        <v>0</v>
      </c>
    </row>
    <row r="10" spans="1:21" ht="14.4" customHeight="1" x14ac:dyDescent="0.3">
      <c r="A10" s="618">
        <v>21</v>
      </c>
      <c r="B10" s="619" t="s">
        <v>565</v>
      </c>
      <c r="C10" s="619">
        <v>89301211</v>
      </c>
      <c r="D10" s="681" t="s">
        <v>6722</v>
      </c>
      <c r="E10" s="682" t="s">
        <v>4521</v>
      </c>
      <c r="F10" s="619" t="s">
        <v>4509</v>
      </c>
      <c r="G10" s="619" t="s">
        <v>4556</v>
      </c>
      <c r="H10" s="619" t="s">
        <v>564</v>
      </c>
      <c r="I10" s="619" t="s">
        <v>1055</v>
      </c>
      <c r="J10" s="619" t="s">
        <v>1056</v>
      </c>
      <c r="K10" s="619" t="s">
        <v>4557</v>
      </c>
      <c r="L10" s="620">
        <v>23.4</v>
      </c>
      <c r="M10" s="620">
        <v>23.4</v>
      </c>
      <c r="N10" s="619">
        <v>1</v>
      </c>
      <c r="O10" s="683">
        <v>0.5</v>
      </c>
      <c r="P10" s="620"/>
      <c r="Q10" s="635">
        <v>0</v>
      </c>
      <c r="R10" s="619"/>
      <c r="S10" s="635">
        <v>0</v>
      </c>
      <c r="T10" s="683"/>
      <c r="U10" s="665">
        <v>0</v>
      </c>
    </row>
    <row r="11" spans="1:21" ht="14.4" customHeight="1" x14ac:dyDescent="0.3">
      <c r="A11" s="618">
        <v>21</v>
      </c>
      <c r="B11" s="619" t="s">
        <v>565</v>
      </c>
      <c r="C11" s="619">
        <v>89301211</v>
      </c>
      <c r="D11" s="681" t="s">
        <v>6722</v>
      </c>
      <c r="E11" s="682" t="s">
        <v>4521</v>
      </c>
      <c r="F11" s="619" t="s">
        <v>4509</v>
      </c>
      <c r="G11" s="619" t="s">
        <v>4558</v>
      </c>
      <c r="H11" s="619" t="s">
        <v>564</v>
      </c>
      <c r="I11" s="619" t="s">
        <v>4559</v>
      </c>
      <c r="J11" s="619" t="s">
        <v>4560</v>
      </c>
      <c r="K11" s="619" t="s">
        <v>1039</v>
      </c>
      <c r="L11" s="620">
        <v>123.72</v>
      </c>
      <c r="M11" s="620">
        <v>123.72</v>
      </c>
      <c r="N11" s="619">
        <v>1</v>
      </c>
      <c r="O11" s="683">
        <v>0.5</v>
      </c>
      <c r="P11" s="620"/>
      <c r="Q11" s="635">
        <v>0</v>
      </c>
      <c r="R11" s="619"/>
      <c r="S11" s="635">
        <v>0</v>
      </c>
      <c r="T11" s="683"/>
      <c r="U11" s="665">
        <v>0</v>
      </c>
    </row>
    <row r="12" spans="1:21" ht="14.4" customHeight="1" x14ac:dyDescent="0.3">
      <c r="A12" s="618">
        <v>21</v>
      </c>
      <c r="B12" s="619" t="s">
        <v>565</v>
      </c>
      <c r="C12" s="619">
        <v>89301211</v>
      </c>
      <c r="D12" s="681" t="s">
        <v>6722</v>
      </c>
      <c r="E12" s="682" t="s">
        <v>4521</v>
      </c>
      <c r="F12" s="619" t="s">
        <v>4509</v>
      </c>
      <c r="G12" s="619" t="s">
        <v>4561</v>
      </c>
      <c r="H12" s="619" t="s">
        <v>564</v>
      </c>
      <c r="I12" s="619" t="s">
        <v>4562</v>
      </c>
      <c r="J12" s="619" t="s">
        <v>1787</v>
      </c>
      <c r="K12" s="619" t="s">
        <v>4563</v>
      </c>
      <c r="L12" s="620">
        <v>1139.93</v>
      </c>
      <c r="M12" s="620">
        <v>1139.93</v>
      </c>
      <c r="N12" s="619">
        <v>1</v>
      </c>
      <c r="O12" s="683">
        <v>1</v>
      </c>
      <c r="P12" s="620">
        <v>1139.93</v>
      </c>
      <c r="Q12" s="635">
        <v>1</v>
      </c>
      <c r="R12" s="619">
        <v>1</v>
      </c>
      <c r="S12" s="635">
        <v>1</v>
      </c>
      <c r="T12" s="683">
        <v>1</v>
      </c>
      <c r="U12" s="665">
        <v>1</v>
      </c>
    </row>
    <row r="13" spans="1:21" ht="14.4" customHeight="1" x14ac:dyDescent="0.3">
      <c r="A13" s="618">
        <v>21</v>
      </c>
      <c r="B13" s="619" t="s">
        <v>565</v>
      </c>
      <c r="C13" s="619">
        <v>89301211</v>
      </c>
      <c r="D13" s="681" t="s">
        <v>6722</v>
      </c>
      <c r="E13" s="682" t="s">
        <v>4521</v>
      </c>
      <c r="F13" s="619" t="s">
        <v>4509</v>
      </c>
      <c r="G13" s="619" t="s">
        <v>4561</v>
      </c>
      <c r="H13" s="619" t="s">
        <v>564</v>
      </c>
      <c r="I13" s="619" t="s">
        <v>4564</v>
      </c>
      <c r="J13" s="619" t="s">
        <v>1695</v>
      </c>
      <c r="K13" s="619" t="s">
        <v>4565</v>
      </c>
      <c r="L13" s="620">
        <v>1520.3</v>
      </c>
      <c r="M13" s="620">
        <v>3040.6</v>
      </c>
      <c r="N13" s="619">
        <v>2</v>
      </c>
      <c r="O13" s="683">
        <v>1</v>
      </c>
      <c r="P13" s="620">
        <v>3040.6</v>
      </c>
      <c r="Q13" s="635">
        <v>1</v>
      </c>
      <c r="R13" s="619">
        <v>2</v>
      </c>
      <c r="S13" s="635">
        <v>1</v>
      </c>
      <c r="T13" s="683">
        <v>1</v>
      </c>
      <c r="U13" s="665">
        <v>1</v>
      </c>
    </row>
    <row r="14" spans="1:21" ht="14.4" customHeight="1" x14ac:dyDescent="0.3">
      <c r="A14" s="618">
        <v>21</v>
      </c>
      <c r="B14" s="619" t="s">
        <v>565</v>
      </c>
      <c r="C14" s="619">
        <v>89301211</v>
      </c>
      <c r="D14" s="681" t="s">
        <v>6722</v>
      </c>
      <c r="E14" s="682" t="s">
        <v>4521</v>
      </c>
      <c r="F14" s="619" t="s">
        <v>4509</v>
      </c>
      <c r="G14" s="619" t="s">
        <v>4566</v>
      </c>
      <c r="H14" s="619" t="s">
        <v>564</v>
      </c>
      <c r="I14" s="619" t="s">
        <v>1133</v>
      </c>
      <c r="J14" s="619" t="s">
        <v>4567</v>
      </c>
      <c r="K14" s="619" t="s">
        <v>4568</v>
      </c>
      <c r="L14" s="620">
        <v>0</v>
      </c>
      <c r="M14" s="620">
        <v>0</v>
      </c>
      <c r="N14" s="619">
        <v>2</v>
      </c>
      <c r="O14" s="683">
        <v>1</v>
      </c>
      <c r="P14" s="620">
        <v>0</v>
      </c>
      <c r="Q14" s="635"/>
      <c r="R14" s="619">
        <v>2</v>
      </c>
      <c r="S14" s="635">
        <v>1</v>
      </c>
      <c r="T14" s="683">
        <v>1</v>
      </c>
      <c r="U14" s="665">
        <v>1</v>
      </c>
    </row>
    <row r="15" spans="1:21" ht="14.4" customHeight="1" x14ac:dyDescent="0.3">
      <c r="A15" s="618">
        <v>21</v>
      </c>
      <c r="B15" s="619" t="s">
        <v>565</v>
      </c>
      <c r="C15" s="619">
        <v>89301211</v>
      </c>
      <c r="D15" s="681" t="s">
        <v>6722</v>
      </c>
      <c r="E15" s="682" t="s">
        <v>4521</v>
      </c>
      <c r="F15" s="619" t="s">
        <v>4509</v>
      </c>
      <c r="G15" s="619" t="s">
        <v>4569</v>
      </c>
      <c r="H15" s="619" t="s">
        <v>2184</v>
      </c>
      <c r="I15" s="619" t="s">
        <v>2281</v>
      </c>
      <c r="J15" s="619" t="s">
        <v>2278</v>
      </c>
      <c r="K15" s="619" t="s">
        <v>4347</v>
      </c>
      <c r="L15" s="620">
        <v>98.23</v>
      </c>
      <c r="M15" s="620">
        <v>98.23</v>
      </c>
      <c r="N15" s="619">
        <v>1</v>
      </c>
      <c r="O15" s="683">
        <v>0.5</v>
      </c>
      <c r="P15" s="620"/>
      <c r="Q15" s="635">
        <v>0</v>
      </c>
      <c r="R15" s="619"/>
      <c r="S15" s="635">
        <v>0</v>
      </c>
      <c r="T15" s="683"/>
      <c r="U15" s="665">
        <v>0</v>
      </c>
    </row>
    <row r="16" spans="1:21" ht="14.4" customHeight="1" x14ac:dyDescent="0.3">
      <c r="A16" s="618">
        <v>21</v>
      </c>
      <c r="B16" s="619" t="s">
        <v>565</v>
      </c>
      <c r="C16" s="619">
        <v>89301211</v>
      </c>
      <c r="D16" s="681" t="s">
        <v>6722</v>
      </c>
      <c r="E16" s="682" t="s">
        <v>4522</v>
      </c>
      <c r="F16" s="619" t="s">
        <v>4509</v>
      </c>
      <c r="G16" s="619" t="s">
        <v>4570</v>
      </c>
      <c r="H16" s="619" t="s">
        <v>2184</v>
      </c>
      <c r="I16" s="619" t="s">
        <v>2348</v>
      </c>
      <c r="J16" s="619" t="s">
        <v>2349</v>
      </c>
      <c r="K16" s="619" t="s">
        <v>2350</v>
      </c>
      <c r="L16" s="620">
        <v>95.25</v>
      </c>
      <c r="M16" s="620">
        <v>190.5</v>
      </c>
      <c r="N16" s="619">
        <v>2</v>
      </c>
      <c r="O16" s="683">
        <v>1.5</v>
      </c>
      <c r="P16" s="620"/>
      <c r="Q16" s="635">
        <v>0</v>
      </c>
      <c r="R16" s="619"/>
      <c r="S16" s="635">
        <v>0</v>
      </c>
      <c r="T16" s="683"/>
      <c r="U16" s="665">
        <v>0</v>
      </c>
    </row>
    <row r="17" spans="1:21" ht="14.4" customHeight="1" x14ac:dyDescent="0.3">
      <c r="A17" s="618">
        <v>21</v>
      </c>
      <c r="B17" s="619" t="s">
        <v>565</v>
      </c>
      <c r="C17" s="619">
        <v>89301211</v>
      </c>
      <c r="D17" s="681" t="s">
        <v>6722</v>
      </c>
      <c r="E17" s="682" t="s">
        <v>4522</v>
      </c>
      <c r="F17" s="619" t="s">
        <v>4509</v>
      </c>
      <c r="G17" s="619" t="s">
        <v>4549</v>
      </c>
      <c r="H17" s="619" t="s">
        <v>2184</v>
      </c>
      <c r="I17" s="619" t="s">
        <v>2472</v>
      </c>
      <c r="J17" s="619" t="s">
        <v>4367</v>
      </c>
      <c r="K17" s="619" t="s">
        <v>4368</v>
      </c>
      <c r="L17" s="620">
        <v>10.73</v>
      </c>
      <c r="M17" s="620">
        <v>10.73</v>
      </c>
      <c r="N17" s="619">
        <v>1</v>
      </c>
      <c r="O17" s="683">
        <v>0.5</v>
      </c>
      <c r="P17" s="620">
        <v>10.73</v>
      </c>
      <c r="Q17" s="635">
        <v>1</v>
      </c>
      <c r="R17" s="619">
        <v>1</v>
      </c>
      <c r="S17" s="635">
        <v>1</v>
      </c>
      <c r="T17" s="683">
        <v>0.5</v>
      </c>
      <c r="U17" s="665">
        <v>1</v>
      </c>
    </row>
    <row r="18" spans="1:21" ht="14.4" customHeight="1" x14ac:dyDescent="0.3">
      <c r="A18" s="618">
        <v>21</v>
      </c>
      <c r="B18" s="619" t="s">
        <v>565</v>
      </c>
      <c r="C18" s="619">
        <v>89301211</v>
      </c>
      <c r="D18" s="681" t="s">
        <v>6722</v>
      </c>
      <c r="E18" s="682" t="s">
        <v>4522</v>
      </c>
      <c r="F18" s="619" t="s">
        <v>4509</v>
      </c>
      <c r="G18" s="619" t="s">
        <v>4549</v>
      </c>
      <c r="H18" s="619" t="s">
        <v>2184</v>
      </c>
      <c r="I18" s="619" t="s">
        <v>3544</v>
      </c>
      <c r="J18" s="619" t="s">
        <v>4475</v>
      </c>
      <c r="K18" s="619" t="s">
        <v>3214</v>
      </c>
      <c r="L18" s="620">
        <v>17.690000000000001</v>
      </c>
      <c r="M18" s="620">
        <v>17.690000000000001</v>
      </c>
      <c r="N18" s="619">
        <v>1</v>
      </c>
      <c r="O18" s="683">
        <v>0.5</v>
      </c>
      <c r="P18" s="620">
        <v>17.690000000000001</v>
      </c>
      <c r="Q18" s="635">
        <v>1</v>
      </c>
      <c r="R18" s="619">
        <v>1</v>
      </c>
      <c r="S18" s="635">
        <v>1</v>
      </c>
      <c r="T18" s="683">
        <v>0.5</v>
      </c>
      <c r="U18" s="665">
        <v>1</v>
      </c>
    </row>
    <row r="19" spans="1:21" ht="14.4" customHeight="1" x14ac:dyDescent="0.3">
      <c r="A19" s="618">
        <v>21</v>
      </c>
      <c r="B19" s="619" t="s">
        <v>565</v>
      </c>
      <c r="C19" s="619">
        <v>89301211</v>
      </c>
      <c r="D19" s="681" t="s">
        <v>6722</v>
      </c>
      <c r="E19" s="682" t="s">
        <v>4522</v>
      </c>
      <c r="F19" s="619" t="s">
        <v>4509</v>
      </c>
      <c r="G19" s="619" t="s">
        <v>4571</v>
      </c>
      <c r="H19" s="619" t="s">
        <v>564</v>
      </c>
      <c r="I19" s="619" t="s">
        <v>4572</v>
      </c>
      <c r="J19" s="619" t="s">
        <v>4573</v>
      </c>
      <c r="K19" s="619" t="s">
        <v>4574</v>
      </c>
      <c r="L19" s="620">
        <v>1789.73</v>
      </c>
      <c r="M19" s="620">
        <v>1789.73</v>
      </c>
      <c r="N19" s="619">
        <v>1</v>
      </c>
      <c r="O19" s="683">
        <v>0.5</v>
      </c>
      <c r="P19" s="620">
        <v>1789.73</v>
      </c>
      <c r="Q19" s="635">
        <v>1</v>
      </c>
      <c r="R19" s="619">
        <v>1</v>
      </c>
      <c r="S19" s="635">
        <v>1</v>
      </c>
      <c r="T19" s="683">
        <v>0.5</v>
      </c>
      <c r="U19" s="665">
        <v>1</v>
      </c>
    </row>
    <row r="20" spans="1:21" ht="14.4" customHeight="1" x14ac:dyDescent="0.3">
      <c r="A20" s="618">
        <v>21</v>
      </c>
      <c r="B20" s="619" t="s">
        <v>565</v>
      </c>
      <c r="C20" s="619">
        <v>89301211</v>
      </c>
      <c r="D20" s="681" t="s">
        <v>6722</v>
      </c>
      <c r="E20" s="682" t="s">
        <v>4522</v>
      </c>
      <c r="F20" s="619" t="s">
        <v>4509</v>
      </c>
      <c r="G20" s="619" t="s">
        <v>4575</v>
      </c>
      <c r="H20" s="619" t="s">
        <v>564</v>
      </c>
      <c r="I20" s="619" t="s">
        <v>1241</v>
      </c>
      <c r="J20" s="619" t="s">
        <v>4576</v>
      </c>
      <c r="K20" s="619" t="s">
        <v>4577</v>
      </c>
      <c r="L20" s="620">
        <v>0</v>
      </c>
      <c r="M20" s="620">
        <v>0</v>
      </c>
      <c r="N20" s="619">
        <v>1</v>
      </c>
      <c r="O20" s="683">
        <v>1</v>
      </c>
      <c r="P20" s="620"/>
      <c r="Q20" s="635"/>
      <c r="R20" s="619"/>
      <c r="S20" s="635">
        <v>0</v>
      </c>
      <c r="T20" s="683"/>
      <c r="U20" s="665">
        <v>0</v>
      </c>
    </row>
    <row r="21" spans="1:21" ht="14.4" customHeight="1" x14ac:dyDescent="0.3">
      <c r="A21" s="618">
        <v>21</v>
      </c>
      <c r="B21" s="619" t="s">
        <v>565</v>
      </c>
      <c r="C21" s="619">
        <v>89301211</v>
      </c>
      <c r="D21" s="681" t="s">
        <v>6722</v>
      </c>
      <c r="E21" s="682" t="s">
        <v>4522</v>
      </c>
      <c r="F21" s="619" t="s">
        <v>4509</v>
      </c>
      <c r="G21" s="619" t="s">
        <v>4578</v>
      </c>
      <c r="H21" s="619" t="s">
        <v>2184</v>
      </c>
      <c r="I21" s="619" t="s">
        <v>2475</v>
      </c>
      <c r="J21" s="619" t="s">
        <v>2476</v>
      </c>
      <c r="K21" s="619" t="s">
        <v>4373</v>
      </c>
      <c r="L21" s="620">
        <v>216.16</v>
      </c>
      <c r="M21" s="620">
        <v>216.16</v>
      </c>
      <c r="N21" s="619">
        <v>1</v>
      </c>
      <c r="O21" s="683">
        <v>0.5</v>
      </c>
      <c r="P21" s="620">
        <v>216.16</v>
      </c>
      <c r="Q21" s="635">
        <v>1</v>
      </c>
      <c r="R21" s="619">
        <v>1</v>
      </c>
      <c r="S21" s="635">
        <v>1</v>
      </c>
      <c r="T21" s="683">
        <v>0.5</v>
      </c>
      <c r="U21" s="665">
        <v>1</v>
      </c>
    </row>
    <row r="22" spans="1:21" ht="14.4" customHeight="1" x14ac:dyDescent="0.3">
      <c r="A22" s="618">
        <v>21</v>
      </c>
      <c r="B22" s="619" t="s">
        <v>565</v>
      </c>
      <c r="C22" s="619">
        <v>89301211</v>
      </c>
      <c r="D22" s="681" t="s">
        <v>6722</v>
      </c>
      <c r="E22" s="682" t="s">
        <v>4522</v>
      </c>
      <c r="F22" s="619" t="s">
        <v>4509</v>
      </c>
      <c r="G22" s="619" t="s">
        <v>4579</v>
      </c>
      <c r="H22" s="619" t="s">
        <v>564</v>
      </c>
      <c r="I22" s="619" t="s">
        <v>4580</v>
      </c>
      <c r="J22" s="619" t="s">
        <v>1045</v>
      </c>
      <c r="K22" s="619" t="s">
        <v>4581</v>
      </c>
      <c r="L22" s="620">
        <v>45.91</v>
      </c>
      <c r="M22" s="620">
        <v>45.91</v>
      </c>
      <c r="N22" s="619">
        <v>1</v>
      </c>
      <c r="O22" s="683">
        <v>0.5</v>
      </c>
      <c r="P22" s="620"/>
      <c r="Q22" s="635">
        <v>0</v>
      </c>
      <c r="R22" s="619"/>
      <c r="S22" s="635">
        <v>0</v>
      </c>
      <c r="T22" s="683"/>
      <c r="U22" s="665">
        <v>0</v>
      </c>
    </row>
    <row r="23" spans="1:21" ht="14.4" customHeight="1" x14ac:dyDescent="0.3">
      <c r="A23" s="618">
        <v>21</v>
      </c>
      <c r="B23" s="619" t="s">
        <v>565</v>
      </c>
      <c r="C23" s="619">
        <v>89301211</v>
      </c>
      <c r="D23" s="681" t="s">
        <v>6722</v>
      </c>
      <c r="E23" s="682" t="s">
        <v>4522</v>
      </c>
      <c r="F23" s="619" t="s">
        <v>4509</v>
      </c>
      <c r="G23" s="619" t="s">
        <v>4582</v>
      </c>
      <c r="H23" s="619" t="s">
        <v>2184</v>
      </c>
      <c r="I23" s="619" t="s">
        <v>2352</v>
      </c>
      <c r="J23" s="619" t="s">
        <v>2353</v>
      </c>
      <c r="K23" s="619" t="s">
        <v>2354</v>
      </c>
      <c r="L23" s="620">
        <v>112.45</v>
      </c>
      <c r="M23" s="620">
        <v>112.45</v>
      </c>
      <c r="N23" s="619">
        <v>1</v>
      </c>
      <c r="O23" s="683">
        <v>0.5</v>
      </c>
      <c r="P23" s="620">
        <v>112.45</v>
      </c>
      <c r="Q23" s="635">
        <v>1</v>
      </c>
      <c r="R23" s="619">
        <v>1</v>
      </c>
      <c r="S23" s="635">
        <v>1</v>
      </c>
      <c r="T23" s="683">
        <v>0.5</v>
      </c>
      <c r="U23" s="665">
        <v>1</v>
      </c>
    </row>
    <row r="24" spans="1:21" ht="14.4" customHeight="1" x14ac:dyDescent="0.3">
      <c r="A24" s="618">
        <v>21</v>
      </c>
      <c r="B24" s="619" t="s">
        <v>565</v>
      </c>
      <c r="C24" s="619">
        <v>89301211</v>
      </c>
      <c r="D24" s="681" t="s">
        <v>6722</v>
      </c>
      <c r="E24" s="682" t="s">
        <v>4522</v>
      </c>
      <c r="F24" s="619" t="s">
        <v>4509</v>
      </c>
      <c r="G24" s="619" t="s">
        <v>4583</v>
      </c>
      <c r="H24" s="619" t="s">
        <v>564</v>
      </c>
      <c r="I24" s="619" t="s">
        <v>1593</v>
      </c>
      <c r="J24" s="619" t="s">
        <v>1594</v>
      </c>
      <c r="K24" s="619" t="s">
        <v>992</v>
      </c>
      <c r="L24" s="620">
        <v>0</v>
      </c>
      <c r="M24" s="620">
        <v>0</v>
      </c>
      <c r="N24" s="619">
        <v>1</v>
      </c>
      <c r="O24" s="683">
        <v>0.5</v>
      </c>
      <c r="P24" s="620"/>
      <c r="Q24" s="635"/>
      <c r="R24" s="619"/>
      <c r="S24" s="635">
        <v>0</v>
      </c>
      <c r="T24" s="683"/>
      <c r="U24" s="665">
        <v>0</v>
      </c>
    </row>
    <row r="25" spans="1:21" ht="14.4" customHeight="1" x14ac:dyDescent="0.3">
      <c r="A25" s="618">
        <v>21</v>
      </c>
      <c r="B25" s="619" t="s">
        <v>565</v>
      </c>
      <c r="C25" s="619">
        <v>89301211</v>
      </c>
      <c r="D25" s="681" t="s">
        <v>6722</v>
      </c>
      <c r="E25" s="682" t="s">
        <v>4522</v>
      </c>
      <c r="F25" s="619" t="s">
        <v>4509</v>
      </c>
      <c r="G25" s="619" t="s">
        <v>4556</v>
      </c>
      <c r="H25" s="619" t="s">
        <v>564</v>
      </c>
      <c r="I25" s="619" t="s">
        <v>4584</v>
      </c>
      <c r="J25" s="619" t="s">
        <v>1056</v>
      </c>
      <c r="K25" s="619" t="s">
        <v>4585</v>
      </c>
      <c r="L25" s="620">
        <v>0</v>
      </c>
      <c r="M25" s="620">
        <v>0</v>
      </c>
      <c r="N25" s="619">
        <v>1</v>
      </c>
      <c r="O25" s="683">
        <v>0.5</v>
      </c>
      <c r="P25" s="620">
        <v>0</v>
      </c>
      <c r="Q25" s="635"/>
      <c r="R25" s="619">
        <v>1</v>
      </c>
      <c r="S25" s="635">
        <v>1</v>
      </c>
      <c r="T25" s="683">
        <v>0.5</v>
      </c>
      <c r="U25" s="665">
        <v>1</v>
      </c>
    </row>
    <row r="26" spans="1:21" ht="14.4" customHeight="1" x14ac:dyDescent="0.3">
      <c r="A26" s="618">
        <v>21</v>
      </c>
      <c r="B26" s="619" t="s">
        <v>565</v>
      </c>
      <c r="C26" s="619">
        <v>89301211</v>
      </c>
      <c r="D26" s="681" t="s">
        <v>6722</v>
      </c>
      <c r="E26" s="682" t="s">
        <v>4522</v>
      </c>
      <c r="F26" s="619" t="s">
        <v>4509</v>
      </c>
      <c r="G26" s="619" t="s">
        <v>4586</v>
      </c>
      <c r="H26" s="619" t="s">
        <v>564</v>
      </c>
      <c r="I26" s="619" t="s">
        <v>3731</v>
      </c>
      <c r="J26" s="619" t="s">
        <v>3732</v>
      </c>
      <c r="K26" s="619" t="s">
        <v>3733</v>
      </c>
      <c r="L26" s="620">
        <v>153.52000000000001</v>
      </c>
      <c r="M26" s="620">
        <v>153.52000000000001</v>
      </c>
      <c r="N26" s="619">
        <v>1</v>
      </c>
      <c r="O26" s="683">
        <v>1</v>
      </c>
      <c r="P26" s="620"/>
      <c r="Q26" s="635">
        <v>0</v>
      </c>
      <c r="R26" s="619"/>
      <c r="S26" s="635">
        <v>0</v>
      </c>
      <c r="T26" s="683"/>
      <c r="U26" s="665">
        <v>0</v>
      </c>
    </row>
    <row r="27" spans="1:21" ht="14.4" customHeight="1" x14ac:dyDescent="0.3">
      <c r="A27" s="618">
        <v>21</v>
      </c>
      <c r="B27" s="619" t="s">
        <v>565</v>
      </c>
      <c r="C27" s="619">
        <v>89301211</v>
      </c>
      <c r="D27" s="681" t="s">
        <v>6722</v>
      </c>
      <c r="E27" s="682" t="s">
        <v>4522</v>
      </c>
      <c r="F27" s="619" t="s">
        <v>4509</v>
      </c>
      <c r="G27" s="619" t="s">
        <v>4558</v>
      </c>
      <c r="H27" s="619" t="s">
        <v>564</v>
      </c>
      <c r="I27" s="619" t="s">
        <v>4587</v>
      </c>
      <c r="J27" s="619" t="s">
        <v>1038</v>
      </c>
      <c r="K27" s="619" t="s">
        <v>4588</v>
      </c>
      <c r="L27" s="620">
        <v>95.24</v>
      </c>
      <c r="M27" s="620">
        <v>95.24</v>
      </c>
      <c r="N27" s="619">
        <v>1</v>
      </c>
      <c r="O27" s="683">
        <v>0.5</v>
      </c>
      <c r="P27" s="620"/>
      <c r="Q27" s="635">
        <v>0</v>
      </c>
      <c r="R27" s="619"/>
      <c r="S27" s="635">
        <v>0</v>
      </c>
      <c r="T27" s="683"/>
      <c r="U27" s="665">
        <v>0</v>
      </c>
    </row>
    <row r="28" spans="1:21" ht="14.4" customHeight="1" x14ac:dyDescent="0.3">
      <c r="A28" s="618">
        <v>21</v>
      </c>
      <c r="B28" s="619" t="s">
        <v>565</v>
      </c>
      <c r="C28" s="619">
        <v>89301211</v>
      </c>
      <c r="D28" s="681" t="s">
        <v>6722</v>
      </c>
      <c r="E28" s="682" t="s">
        <v>4522</v>
      </c>
      <c r="F28" s="619" t="s">
        <v>4509</v>
      </c>
      <c r="G28" s="619" t="s">
        <v>4589</v>
      </c>
      <c r="H28" s="619" t="s">
        <v>2184</v>
      </c>
      <c r="I28" s="619" t="s">
        <v>2493</v>
      </c>
      <c r="J28" s="619" t="s">
        <v>2494</v>
      </c>
      <c r="K28" s="619" t="s">
        <v>4170</v>
      </c>
      <c r="L28" s="620">
        <v>1347.28</v>
      </c>
      <c r="M28" s="620">
        <v>1347.28</v>
      </c>
      <c r="N28" s="619">
        <v>1</v>
      </c>
      <c r="O28" s="683">
        <v>0.5</v>
      </c>
      <c r="P28" s="620"/>
      <c r="Q28" s="635">
        <v>0</v>
      </c>
      <c r="R28" s="619"/>
      <c r="S28" s="635">
        <v>0</v>
      </c>
      <c r="T28" s="683"/>
      <c r="U28" s="665">
        <v>0</v>
      </c>
    </row>
    <row r="29" spans="1:21" ht="14.4" customHeight="1" x14ac:dyDescent="0.3">
      <c r="A29" s="618">
        <v>21</v>
      </c>
      <c r="B29" s="619" t="s">
        <v>565</v>
      </c>
      <c r="C29" s="619">
        <v>89301211</v>
      </c>
      <c r="D29" s="681" t="s">
        <v>6722</v>
      </c>
      <c r="E29" s="682" t="s">
        <v>4522</v>
      </c>
      <c r="F29" s="619" t="s">
        <v>4509</v>
      </c>
      <c r="G29" s="619" t="s">
        <v>4589</v>
      </c>
      <c r="H29" s="619" t="s">
        <v>2184</v>
      </c>
      <c r="I29" s="619" t="s">
        <v>2625</v>
      </c>
      <c r="J29" s="619" t="s">
        <v>2626</v>
      </c>
      <c r="K29" s="619" t="s">
        <v>4171</v>
      </c>
      <c r="L29" s="620">
        <v>1019.11</v>
      </c>
      <c r="M29" s="620">
        <v>1019.11</v>
      </c>
      <c r="N29" s="619">
        <v>1</v>
      </c>
      <c r="O29" s="683">
        <v>1</v>
      </c>
      <c r="P29" s="620"/>
      <c r="Q29" s="635">
        <v>0</v>
      </c>
      <c r="R29" s="619"/>
      <c r="S29" s="635">
        <v>0</v>
      </c>
      <c r="T29" s="683"/>
      <c r="U29" s="665">
        <v>0</v>
      </c>
    </row>
    <row r="30" spans="1:21" ht="14.4" customHeight="1" x14ac:dyDescent="0.3">
      <c r="A30" s="618">
        <v>21</v>
      </c>
      <c r="B30" s="619" t="s">
        <v>565</v>
      </c>
      <c r="C30" s="619">
        <v>89301211</v>
      </c>
      <c r="D30" s="681" t="s">
        <v>6722</v>
      </c>
      <c r="E30" s="682" t="s">
        <v>4522</v>
      </c>
      <c r="F30" s="619" t="s">
        <v>4509</v>
      </c>
      <c r="G30" s="619" t="s">
        <v>4589</v>
      </c>
      <c r="H30" s="619" t="s">
        <v>2184</v>
      </c>
      <c r="I30" s="619" t="s">
        <v>4590</v>
      </c>
      <c r="J30" s="619" t="s">
        <v>4591</v>
      </c>
      <c r="K30" s="619" t="s">
        <v>4592</v>
      </c>
      <c r="L30" s="620">
        <v>1347.28</v>
      </c>
      <c r="M30" s="620">
        <v>1347.28</v>
      </c>
      <c r="N30" s="619">
        <v>1</v>
      </c>
      <c r="O30" s="683">
        <v>1</v>
      </c>
      <c r="P30" s="620">
        <v>1347.28</v>
      </c>
      <c r="Q30" s="635">
        <v>1</v>
      </c>
      <c r="R30" s="619">
        <v>1</v>
      </c>
      <c r="S30" s="635">
        <v>1</v>
      </c>
      <c r="T30" s="683">
        <v>1</v>
      </c>
      <c r="U30" s="665">
        <v>1</v>
      </c>
    </row>
    <row r="31" spans="1:21" ht="14.4" customHeight="1" x14ac:dyDescent="0.3">
      <c r="A31" s="618">
        <v>21</v>
      </c>
      <c r="B31" s="619" t="s">
        <v>565</v>
      </c>
      <c r="C31" s="619">
        <v>89301211</v>
      </c>
      <c r="D31" s="681" t="s">
        <v>6722</v>
      </c>
      <c r="E31" s="682" t="s">
        <v>4522</v>
      </c>
      <c r="F31" s="619" t="s">
        <v>4509</v>
      </c>
      <c r="G31" s="619" t="s">
        <v>4589</v>
      </c>
      <c r="H31" s="619" t="s">
        <v>2184</v>
      </c>
      <c r="I31" s="619" t="s">
        <v>4590</v>
      </c>
      <c r="J31" s="619" t="s">
        <v>4591</v>
      </c>
      <c r="K31" s="619" t="s">
        <v>4592</v>
      </c>
      <c r="L31" s="620">
        <v>1359.61</v>
      </c>
      <c r="M31" s="620">
        <v>2719.22</v>
      </c>
      <c r="N31" s="619">
        <v>2</v>
      </c>
      <c r="O31" s="683">
        <v>1</v>
      </c>
      <c r="P31" s="620">
        <v>2719.22</v>
      </c>
      <c r="Q31" s="635">
        <v>1</v>
      </c>
      <c r="R31" s="619">
        <v>2</v>
      </c>
      <c r="S31" s="635">
        <v>1</v>
      </c>
      <c r="T31" s="683">
        <v>1</v>
      </c>
      <c r="U31" s="665">
        <v>1</v>
      </c>
    </row>
    <row r="32" spans="1:21" ht="14.4" customHeight="1" x14ac:dyDescent="0.3">
      <c r="A32" s="618">
        <v>21</v>
      </c>
      <c r="B32" s="619" t="s">
        <v>565</v>
      </c>
      <c r="C32" s="619">
        <v>89301211</v>
      </c>
      <c r="D32" s="681" t="s">
        <v>6722</v>
      </c>
      <c r="E32" s="682" t="s">
        <v>4522</v>
      </c>
      <c r="F32" s="619" t="s">
        <v>4509</v>
      </c>
      <c r="G32" s="619" t="s">
        <v>4593</v>
      </c>
      <c r="H32" s="619" t="s">
        <v>2184</v>
      </c>
      <c r="I32" s="619" t="s">
        <v>2485</v>
      </c>
      <c r="J32" s="619" t="s">
        <v>4376</v>
      </c>
      <c r="K32" s="619" t="s">
        <v>2832</v>
      </c>
      <c r="L32" s="620">
        <v>201.75</v>
      </c>
      <c r="M32" s="620">
        <v>201.75</v>
      </c>
      <c r="N32" s="619">
        <v>1</v>
      </c>
      <c r="O32" s="683">
        <v>0.5</v>
      </c>
      <c r="P32" s="620"/>
      <c r="Q32" s="635">
        <v>0</v>
      </c>
      <c r="R32" s="619"/>
      <c r="S32" s="635">
        <v>0</v>
      </c>
      <c r="T32" s="683"/>
      <c r="U32" s="665">
        <v>0</v>
      </c>
    </row>
    <row r="33" spans="1:21" ht="14.4" customHeight="1" x14ac:dyDescent="0.3">
      <c r="A33" s="618">
        <v>21</v>
      </c>
      <c r="B33" s="619" t="s">
        <v>565</v>
      </c>
      <c r="C33" s="619">
        <v>89301211</v>
      </c>
      <c r="D33" s="681" t="s">
        <v>6722</v>
      </c>
      <c r="E33" s="682" t="s">
        <v>4523</v>
      </c>
      <c r="F33" s="619" t="s">
        <v>4509</v>
      </c>
      <c r="G33" s="619" t="s">
        <v>4594</v>
      </c>
      <c r="H33" s="619" t="s">
        <v>2184</v>
      </c>
      <c r="I33" s="619" t="s">
        <v>2728</v>
      </c>
      <c r="J33" s="619" t="s">
        <v>4256</v>
      </c>
      <c r="K33" s="619" t="s">
        <v>4257</v>
      </c>
      <c r="L33" s="620">
        <v>333.31</v>
      </c>
      <c r="M33" s="620">
        <v>333.31</v>
      </c>
      <c r="N33" s="619">
        <v>1</v>
      </c>
      <c r="O33" s="683">
        <v>0.5</v>
      </c>
      <c r="P33" s="620"/>
      <c r="Q33" s="635">
        <v>0</v>
      </c>
      <c r="R33" s="619"/>
      <c r="S33" s="635">
        <v>0</v>
      </c>
      <c r="T33" s="683"/>
      <c r="U33" s="665">
        <v>0</v>
      </c>
    </row>
    <row r="34" spans="1:21" ht="14.4" customHeight="1" x14ac:dyDescent="0.3">
      <c r="A34" s="618">
        <v>21</v>
      </c>
      <c r="B34" s="619" t="s">
        <v>565</v>
      </c>
      <c r="C34" s="619">
        <v>89301211</v>
      </c>
      <c r="D34" s="681" t="s">
        <v>6722</v>
      </c>
      <c r="E34" s="682" t="s">
        <v>4523</v>
      </c>
      <c r="F34" s="619" t="s">
        <v>4509</v>
      </c>
      <c r="G34" s="619" t="s">
        <v>4595</v>
      </c>
      <c r="H34" s="619" t="s">
        <v>564</v>
      </c>
      <c r="I34" s="619" t="s">
        <v>4596</v>
      </c>
      <c r="J34" s="619" t="s">
        <v>4597</v>
      </c>
      <c r="K34" s="619" t="s">
        <v>4598</v>
      </c>
      <c r="L34" s="620">
        <v>75.36</v>
      </c>
      <c r="M34" s="620">
        <v>75.36</v>
      </c>
      <c r="N34" s="619">
        <v>1</v>
      </c>
      <c r="O34" s="683">
        <v>0.5</v>
      </c>
      <c r="P34" s="620"/>
      <c r="Q34" s="635">
        <v>0</v>
      </c>
      <c r="R34" s="619"/>
      <c r="S34" s="635">
        <v>0</v>
      </c>
      <c r="T34" s="683"/>
      <c r="U34" s="665">
        <v>0</v>
      </c>
    </row>
    <row r="35" spans="1:21" ht="14.4" customHeight="1" x14ac:dyDescent="0.3">
      <c r="A35" s="618">
        <v>21</v>
      </c>
      <c r="B35" s="619" t="s">
        <v>565</v>
      </c>
      <c r="C35" s="619">
        <v>89301211</v>
      </c>
      <c r="D35" s="681" t="s">
        <v>6722</v>
      </c>
      <c r="E35" s="682" t="s">
        <v>4523</v>
      </c>
      <c r="F35" s="619" t="s">
        <v>4509</v>
      </c>
      <c r="G35" s="619" t="s">
        <v>4599</v>
      </c>
      <c r="H35" s="619" t="s">
        <v>564</v>
      </c>
      <c r="I35" s="619" t="s">
        <v>1511</v>
      </c>
      <c r="J35" s="619" t="s">
        <v>4338</v>
      </c>
      <c r="K35" s="619" t="s">
        <v>4339</v>
      </c>
      <c r="L35" s="620">
        <v>880.88</v>
      </c>
      <c r="M35" s="620">
        <v>880.88</v>
      </c>
      <c r="N35" s="619">
        <v>1</v>
      </c>
      <c r="O35" s="683">
        <v>1</v>
      </c>
      <c r="P35" s="620">
        <v>880.88</v>
      </c>
      <c r="Q35" s="635">
        <v>1</v>
      </c>
      <c r="R35" s="619">
        <v>1</v>
      </c>
      <c r="S35" s="635">
        <v>1</v>
      </c>
      <c r="T35" s="683">
        <v>1</v>
      </c>
      <c r="U35" s="665">
        <v>1</v>
      </c>
    </row>
    <row r="36" spans="1:21" ht="14.4" customHeight="1" x14ac:dyDescent="0.3">
      <c r="A36" s="618">
        <v>21</v>
      </c>
      <c r="B36" s="619" t="s">
        <v>565</v>
      </c>
      <c r="C36" s="619">
        <v>89301211</v>
      </c>
      <c r="D36" s="681" t="s">
        <v>6722</v>
      </c>
      <c r="E36" s="682" t="s">
        <v>4523</v>
      </c>
      <c r="F36" s="619" t="s">
        <v>4509</v>
      </c>
      <c r="G36" s="619" t="s">
        <v>4600</v>
      </c>
      <c r="H36" s="619" t="s">
        <v>564</v>
      </c>
      <c r="I36" s="619" t="s">
        <v>1354</v>
      </c>
      <c r="J36" s="619" t="s">
        <v>1355</v>
      </c>
      <c r="K36" s="619" t="s">
        <v>668</v>
      </c>
      <c r="L36" s="620">
        <v>0</v>
      </c>
      <c r="M36" s="620">
        <v>0</v>
      </c>
      <c r="N36" s="619">
        <v>1</v>
      </c>
      <c r="O36" s="683">
        <v>0.5</v>
      </c>
      <c r="P36" s="620">
        <v>0</v>
      </c>
      <c r="Q36" s="635"/>
      <c r="R36" s="619">
        <v>1</v>
      </c>
      <c r="S36" s="635">
        <v>1</v>
      </c>
      <c r="T36" s="683">
        <v>0.5</v>
      </c>
      <c r="U36" s="665">
        <v>1</v>
      </c>
    </row>
    <row r="37" spans="1:21" ht="14.4" customHeight="1" x14ac:dyDescent="0.3">
      <c r="A37" s="618">
        <v>21</v>
      </c>
      <c r="B37" s="619" t="s">
        <v>565</v>
      </c>
      <c r="C37" s="619">
        <v>89301211</v>
      </c>
      <c r="D37" s="681" t="s">
        <v>6722</v>
      </c>
      <c r="E37" s="682" t="s">
        <v>4523</v>
      </c>
      <c r="F37" s="619" t="s">
        <v>4509</v>
      </c>
      <c r="G37" s="619" t="s">
        <v>4601</v>
      </c>
      <c r="H37" s="619" t="s">
        <v>564</v>
      </c>
      <c r="I37" s="619" t="s">
        <v>4602</v>
      </c>
      <c r="J37" s="619" t="s">
        <v>4603</v>
      </c>
      <c r="K37" s="619" t="s">
        <v>4604</v>
      </c>
      <c r="L37" s="620">
        <v>75.36</v>
      </c>
      <c r="M37" s="620">
        <v>75.36</v>
      </c>
      <c r="N37" s="619">
        <v>1</v>
      </c>
      <c r="O37" s="683">
        <v>1</v>
      </c>
      <c r="P37" s="620"/>
      <c r="Q37" s="635">
        <v>0</v>
      </c>
      <c r="R37" s="619"/>
      <c r="S37" s="635">
        <v>0</v>
      </c>
      <c r="T37" s="683"/>
      <c r="U37" s="665">
        <v>0</v>
      </c>
    </row>
    <row r="38" spans="1:21" ht="14.4" customHeight="1" x14ac:dyDescent="0.3">
      <c r="A38" s="618">
        <v>21</v>
      </c>
      <c r="B38" s="619" t="s">
        <v>565</v>
      </c>
      <c r="C38" s="619">
        <v>89301211</v>
      </c>
      <c r="D38" s="681" t="s">
        <v>6722</v>
      </c>
      <c r="E38" s="682" t="s">
        <v>4523</v>
      </c>
      <c r="F38" s="619" t="s">
        <v>4509</v>
      </c>
      <c r="G38" s="619" t="s">
        <v>4605</v>
      </c>
      <c r="H38" s="619" t="s">
        <v>564</v>
      </c>
      <c r="I38" s="619" t="s">
        <v>1155</v>
      </c>
      <c r="J38" s="619" t="s">
        <v>4606</v>
      </c>
      <c r="K38" s="619" t="s">
        <v>4607</v>
      </c>
      <c r="L38" s="620">
        <v>54.04</v>
      </c>
      <c r="M38" s="620">
        <v>216.16</v>
      </c>
      <c r="N38" s="619">
        <v>4</v>
      </c>
      <c r="O38" s="683">
        <v>0.5</v>
      </c>
      <c r="P38" s="620"/>
      <c r="Q38" s="635">
        <v>0</v>
      </c>
      <c r="R38" s="619"/>
      <c r="S38" s="635">
        <v>0</v>
      </c>
      <c r="T38" s="683"/>
      <c r="U38" s="665">
        <v>0</v>
      </c>
    </row>
    <row r="39" spans="1:21" ht="14.4" customHeight="1" x14ac:dyDescent="0.3">
      <c r="A39" s="618">
        <v>21</v>
      </c>
      <c r="B39" s="619" t="s">
        <v>565</v>
      </c>
      <c r="C39" s="619">
        <v>89301211</v>
      </c>
      <c r="D39" s="681" t="s">
        <v>6722</v>
      </c>
      <c r="E39" s="682" t="s">
        <v>4523</v>
      </c>
      <c r="F39" s="619" t="s">
        <v>4509</v>
      </c>
      <c r="G39" s="619" t="s">
        <v>4608</v>
      </c>
      <c r="H39" s="619" t="s">
        <v>564</v>
      </c>
      <c r="I39" s="619" t="s">
        <v>962</v>
      </c>
      <c r="J39" s="619" t="s">
        <v>963</v>
      </c>
      <c r="K39" s="619" t="s">
        <v>964</v>
      </c>
      <c r="L39" s="620">
        <v>0</v>
      </c>
      <c r="M39" s="620">
        <v>0</v>
      </c>
      <c r="N39" s="619">
        <v>1</v>
      </c>
      <c r="O39" s="683">
        <v>0.5</v>
      </c>
      <c r="P39" s="620"/>
      <c r="Q39" s="635"/>
      <c r="R39" s="619"/>
      <c r="S39" s="635">
        <v>0</v>
      </c>
      <c r="T39" s="683"/>
      <c r="U39" s="665">
        <v>0</v>
      </c>
    </row>
    <row r="40" spans="1:21" ht="14.4" customHeight="1" x14ac:dyDescent="0.3">
      <c r="A40" s="618">
        <v>21</v>
      </c>
      <c r="B40" s="619" t="s">
        <v>565</v>
      </c>
      <c r="C40" s="619">
        <v>89301211</v>
      </c>
      <c r="D40" s="681" t="s">
        <v>6722</v>
      </c>
      <c r="E40" s="682" t="s">
        <v>4523</v>
      </c>
      <c r="F40" s="619" t="s">
        <v>4509</v>
      </c>
      <c r="G40" s="619" t="s">
        <v>4609</v>
      </c>
      <c r="H40" s="619" t="s">
        <v>2184</v>
      </c>
      <c r="I40" s="619" t="s">
        <v>2193</v>
      </c>
      <c r="J40" s="619" t="s">
        <v>979</v>
      </c>
      <c r="K40" s="619" t="s">
        <v>4326</v>
      </c>
      <c r="L40" s="620">
        <v>96.63</v>
      </c>
      <c r="M40" s="620">
        <v>96.63</v>
      </c>
      <c r="N40" s="619">
        <v>1</v>
      </c>
      <c r="O40" s="683">
        <v>0.5</v>
      </c>
      <c r="P40" s="620">
        <v>96.63</v>
      </c>
      <c r="Q40" s="635">
        <v>1</v>
      </c>
      <c r="R40" s="619">
        <v>1</v>
      </c>
      <c r="S40" s="635">
        <v>1</v>
      </c>
      <c r="T40" s="683">
        <v>0.5</v>
      </c>
      <c r="U40" s="665">
        <v>1</v>
      </c>
    </row>
    <row r="41" spans="1:21" ht="14.4" customHeight="1" x14ac:dyDescent="0.3">
      <c r="A41" s="618">
        <v>21</v>
      </c>
      <c r="B41" s="619" t="s">
        <v>565</v>
      </c>
      <c r="C41" s="619">
        <v>89301211</v>
      </c>
      <c r="D41" s="681" t="s">
        <v>6722</v>
      </c>
      <c r="E41" s="682" t="s">
        <v>4523</v>
      </c>
      <c r="F41" s="619" t="s">
        <v>4509</v>
      </c>
      <c r="G41" s="619" t="s">
        <v>4558</v>
      </c>
      <c r="H41" s="619" t="s">
        <v>564</v>
      </c>
      <c r="I41" s="619" t="s">
        <v>1037</v>
      </c>
      <c r="J41" s="619" t="s">
        <v>1038</v>
      </c>
      <c r="K41" s="619" t="s">
        <v>1039</v>
      </c>
      <c r="L41" s="620">
        <v>190.48</v>
      </c>
      <c r="M41" s="620">
        <v>190.48</v>
      </c>
      <c r="N41" s="619">
        <v>1</v>
      </c>
      <c r="O41" s="683">
        <v>0.5</v>
      </c>
      <c r="P41" s="620"/>
      <c r="Q41" s="635">
        <v>0</v>
      </c>
      <c r="R41" s="619"/>
      <c r="S41" s="635">
        <v>0</v>
      </c>
      <c r="T41" s="683"/>
      <c r="U41" s="665">
        <v>0</v>
      </c>
    </row>
    <row r="42" spans="1:21" ht="14.4" customHeight="1" x14ac:dyDescent="0.3">
      <c r="A42" s="618">
        <v>21</v>
      </c>
      <c r="B42" s="619" t="s">
        <v>565</v>
      </c>
      <c r="C42" s="619">
        <v>89301211</v>
      </c>
      <c r="D42" s="681" t="s">
        <v>6722</v>
      </c>
      <c r="E42" s="682" t="s">
        <v>4523</v>
      </c>
      <c r="F42" s="619" t="s">
        <v>4509</v>
      </c>
      <c r="G42" s="619" t="s">
        <v>4610</v>
      </c>
      <c r="H42" s="619" t="s">
        <v>564</v>
      </c>
      <c r="I42" s="619" t="s">
        <v>1664</v>
      </c>
      <c r="J42" s="619" t="s">
        <v>4611</v>
      </c>
      <c r="K42" s="619" t="s">
        <v>2067</v>
      </c>
      <c r="L42" s="620">
        <v>91.52</v>
      </c>
      <c r="M42" s="620">
        <v>91.52</v>
      </c>
      <c r="N42" s="619">
        <v>1</v>
      </c>
      <c r="O42" s="683">
        <v>0.5</v>
      </c>
      <c r="P42" s="620"/>
      <c r="Q42" s="635">
        <v>0</v>
      </c>
      <c r="R42" s="619"/>
      <c r="S42" s="635">
        <v>0</v>
      </c>
      <c r="T42" s="683"/>
      <c r="U42" s="665">
        <v>0</v>
      </c>
    </row>
    <row r="43" spans="1:21" ht="14.4" customHeight="1" x14ac:dyDescent="0.3">
      <c r="A43" s="618">
        <v>21</v>
      </c>
      <c r="B43" s="619" t="s">
        <v>565</v>
      </c>
      <c r="C43" s="619">
        <v>89301211</v>
      </c>
      <c r="D43" s="681" t="s">
        <v>6722</v>
      </c>
      <c r="E43" s="682" t="s">
        <v>4523</v>
      </c>
      <c r="F43" s="619" t="s">
        <v>4509</v>
      </c>
      <c r="G43" s="619" t="s">
        <v>4566</v>
      </c>
      <c r="H43" s="619" t="s">
        <v>564</v>
      </c>
      <c r="I43" s="619" t="s">
        <v>1133</v>
      </c>
      <c r="J43" s="619" t="s">
        <v>4567</v>
      </c>
      <c r="K43" s="619" t="s">
        <v>4568</v>
      </c>
      <c r="L43" s="620">
        <v>0</v>
      </c>
      <c r="M43" s="620">
        <v>0</v>
      </c>
      <c r="N43" s="619">
        <v>1</v>
      </c>
      <c r="O43" s="683">
        <v>0.5</v>
      </c>
      <c r="P43" s="620"/>
      <c r="Q43" s="635"/>
      <c r="R43" s="619"/>
      <c r="S43" s="635">
        <v>0</v>
      </c>
      <c r="T43" s="683"/>
      <c r="U43" s="665">
        <v>0</v>
      </c>
    </row>
    <row r="44" spans="1:21" ht="14.4" customHeight="1" x14ac:dyDescent="0.3">
      <c r="A44" s="618">
        <v>21</v>
      </c>
      <c r="B44" s="619" t="s">
        <v>565</v>
      </c>
      <c r="C44" s="619">
        <v>89301211</v>
      </c>
      <c r="D44" s="681" t="s">
        <v>6722</v>
      </c>
      <c r="E44" s="682" t="s">
        <v>4523</v>
      </c>
      <c r="F44" s="619" t="s">
        <v>4509</v>
      </c>
      <c r="G44" s="619" t="s">
        <v>4612</v>
      </c>
      <c r="H44" s="619" t="s">
        <v>564</v>
      </c>
      <c r="I44" s="619" t="s">
        <v>4613</v>
      </c>
      <c r="J44" s="619" t="s">
        <v>4614</v>
      </c>
      <c r="K44" s="619" t="s">
        <v>4615</v>
      </c>
      <c r="L44" s="620">
        <v>38.99</v>
      </c>
      <c r="M44" s="620">
        <v>77.98</v>
      </c>
      <c r="N44" s="619">
        <v>2</v>
      </c>
      <c r="O44" s="683">
        <v>2</v>
      </c>
      <c r="P44" s="620">
        <v>38.99</v>
      </c>
      <c r="Q44" s="635">
        <v>0.5</v>
      </c>
      <c r="R44" s="619">
        <v>1</v>
      </c>
      <c r="S44" s="635">
        <v>0.5</v>
      </c>
      <c r="T44" s="683">
        <v>1</v>
      </c>
      <c r="U44" s="665">
        <v>0.5</v>
      </c>
    </row>
    <row r="45" spans="1:21" ht="14.4" customHeight="1" x14ac:dyDescent="0.3">
      <c r="A45" s="618">
        <v>21</v>
      </c>
      <c r="B45" s="619" t="s">
        <v>565</v>
      </c>
      <c r="C45" s="619">
        <v>89301211</v>
      </c>
      <c r="D45" s="681" t="s">
        <v>6722</v>
      </c>
      <c r="E45" s="682" t="s">
        <v>4523</v>
      </c>
      <c r="F45" s="619" t="s">
        <v>4509</v>
      </c>
      <c r="G45" s="619" t="s">
        <v>4616</v>
      </c>
      <c r="H45" s="619" t="s">
        <v>564</v>
      </c>
      <c r="I45" s="619" t="s">
        <v>4617</v>
      </c>
      <c r="J45" s="619" t="s">
        <v>4618</v>
      </c>
      <c r="K45" s="619" t="s">
        <v>3426</v>
      </c>
      <c r="L45" s="620">
        <v>0</v>
      </c>
      <c r="M45" s="620">
        <v>0</v>
      </c>
      <c r="N45" s="619">
        <v>1</v>
      </c>
      <c r="O45" s="683">
        <v>0.5</v>
      </c>
      <c r="P45" s="620"/>
      <c r="Q45" s="635"/>
      <c r="R45" s="619"/>
      <c r="S45" s="635">
        <v>0</v>
      </c>
      <c r="T45" s="683"/>
      <c r="U45" s="665">
        <v>0</v>
      </c>
    </row>
    <row r="46" spans="1:21" ht="14.4" customHeight="1" x14ac:dyDescent="0.3">
      <c r="A46" s="618">
        <v>21</v>
      </c>
      <c r="B46" s="619" t="s">
        <v>565</v>
      </c>
      <c r="C46" s="619">
        <v>89301211</v>
      </c>
      <c r="D46" s="681" t="s">
        <v>6722</v>
      </c>
      <c r="E46" s="682" t="s">
        <v>4523</v>
      </c>
      <c r="F46" s="619" t="s">
        <v>4509</v>
      </c>
      <c r="G46" s="619" t="s">
        <v>4616</v>
      </c>
      <c r="H46" s="619" t="s">
        <v>564</v>
      </c>
      <c r="I46" s="619" t="s">
        <v>4619</v>
      </c>
      <c r="J46" s="619" t="s">
        <v>4620</v>
      </c>
      <c r="K46" s="619" t="s">
        <v>1297</v>
      </c>
      <c r="L46" s="620">
        <v>0</v>
      </c>
      <c r="M46" s="620">
        <v>0</v>
      </c>
      <c r="N46" s="619">
        <v>1</v>
      </c>
      <c r="O46" s="683">
        <v>1</v>
      </c>
      <c r="P46" s="620">
        <v>0</v>
      </c>
      <c r="Q46" s="635"/>
      <c r="R46" s="619">
        <v>1</v>
      </c>
      <c r="S46" s="635">
        <v>1</v>
      </c>
      <c r="T46" s="683">
        <v>1</v>
      </c>
      <c r="U46" s="665">
        <v>1</v>
      </c>
    </row>
    <row r="47" spans="1:21" ht="14.4" customHeight="1" x14ac:dyDescent="0.3">
      <c r="A47" s="618">
        <v>21</v>
      </c>
      <c r="B47" s="619" t="s">
        <v>565</v>
      </c>
      <c r="C47" s="619">
        <v>89301211</v>
      </c>
      <c r="D47" s="681" t="s">
        <v>6722</v>
      </c>
      <c r="E47" s="682" t="s">
        <v>4527</v>
      </c>
      <c r="F47" s="619" t="s">
        <v>4509</v>
      </c>
      <c r="G47" s="619" t="s">
        <v>4608</v>
      </c>
      <c r="H47" s="619" t="s">
        <v>564</v>
      </c>
      <c r="I47" s="619" t="s">
        <v>1270</v>
      </c>
      <c r="J47" s="619" t="s">
        <v>963</v>
      </c>
      <c r="K47" s="619" t="s">
        <v>1271</v>
      </c>
      <c r="L47" s="620">
        <v>0</v>
      </c>
      <c r="M47" s="620">
        <v>0</v>
      </c>
      <c r="N47" s="619">
        <v>2</v>
      </c>
      <c r="O47" s="683">
        <v>0.5</v>
      </c>
      <c r="P47" s="620">
        <v>0</v>
      </c>
      <c r="Q47" s="635"/>
      <c r="R47" s="619">
        <v>2</v>
      </c>
      <c r="S47" s="635">
        <v>1</v>
      </c>
      <c r="T47" s="683">
        <v>0.5</v>
      </c>
      <c r="U47" s="665">
        <v>1</v>
      </c>
    </row>
    <row r="48" spans="1:21" ht="14.4" customHeight="1" x14ac:dyDescent="0.3">
      <c r="A48" s="618">
        <v>21</v>
      </c>
      <c r="B48" s="619" t="s">
        <v>565</v>
      </c>
      <c r="C48" s="619">
        <v>89301211</v>
      </c>
      <c r="D48" s="681" t="s">
        <v>6722</v>
      </c>
      <c r="E48" s="682" t="s">
        <v>4527</v>
      </c>
      <c r="F48" s="619" t="s">
        <v>4509</v>
      </c>
      <c r="G48" s="619" t="s">
        <v>4589</v>
      </c>
      <c r="H48" s="619" t="s">
        <v>2184</v>
      </c>
      <c r="I48" s="619" t="s">
        <v>4590</v>
      </c>
      <c r="J48" s="619" t="s">
        <v>4591</v>
      </c>
      <c r="K48" s="619" t="s">
        <v>4592</v>
      </c>
      <c r="L48" s="620">
        <v>1347.28</v>
      </c>
      <c r="M48" s="620">
        <v>1347.28</v>
      </c>
      <c r="N48" s="619">
        <v>1</v>
      </c>
      <c r="O48" s="683">
        <v>0.5</v>
      </c>
      <c r="P48" s="620">
        <v>1347.28</v>
      </c>
      <c r="Q48" s="635">
        <v>1</v>
      </c>
      <c r="R48" s="619">
        <v>1</v>
      </c>
      <c r="S48" s="635">
        <v>1</v>
      </c>
      <c r="T48" s="683">
        <v>0.5</v>
      </c>
      <c r="U48" s="665">
        <v>1</v>
      </c>
    </row>
    <row r="49" spans="1:21" ht="14.4" customHeight="1" x14ac:dyDescent="0.3">
      <c r="A49" s="618">
        <v>21</v>
      </c>
      <c r="B49" s="619" t="s">
        <v>565</v>
      </c>
      <c r="C49" s="619">
        <v>89301211</v>
      </c>
      <c r="D49" s="681" t="s">
        <v>6722</v>
      </c>
      <c r="E49" s="682" t="s">
        <v>4528</v>
      </c>
      <c r="F49" s="619" t="s">
        <v>4509</v>
      </c>
      <c r="G49" s="619" t="s">
        <v>4558</v>
      </c>
      <c r="H49" s="619" t="s">
        <v>564</v>
      </c>
      <c r="I49" s="619" t="s">
        <v>4621</v>
      </c>
      <c r="J49" s="619" t="s">
        <v>4622</v>
      </c>
      <c r="K49" s="619" t="s">
        <v>1039</v>
      </c>
      <c r="L49" s="620">
        <v>123.72</v>
      </c>
      <c r="M49" s="620">
        <v>123.72</v>
      </c>
      <c r="N49" s="619">
        <v>1</v>
      </c>
      <c r="O49" s="683">
        <v>0.5</v>
      </c>
      <c r="P49" s="620"/>
      <c r="Q49" s="635">
        <v>0</v>
      </c>
      <c r="R49" s="619"/>
      <c r="S49" s="635">
        <v>0</v>
      </c>
      <c r="T49" s="683"/>
      <c r="U49" s="665">
        <v>0</v>
      </c>
    </row>
    <row r="50" spans="1:21" ht="14.4" customHeight="1" x14ac:dyDescent="0.3">
      <c r="A50" s="618">
        <v>21</v>
      </c>
      <c r="B50" s="619" t="s">
        <v>565</v>
      </c>
      <c r="C50" s="619">
        <v>89301211</v>
      </c>
      <c r="D50" s="681" t="s">
        <v>6722</v>
      </c>
      <c r="E50" s="682" t="s">
        <v>4528</v>
      </c>
      <c r="F50" s="619" t="s">
        <v>4509</v>
      </c>
      <c r="G50" s="619" t="s">
        <v>4610</v>
      </c>
      <c r="H50" s="619" t="s">
        <v>564</v>
      </c>
      <c r="I50" s="619" t="s">
        <v>842</v>
      </c>
      <c r="J50" s="619" t="s">
        <v>4623</v>
      </c>
      <c r="K50" s="619" t="s">
        <v>4624</v>
      </c>
      <c r="L50" s="620">
        <v>22.88</v>
      </c>
      <c r="M50" s="620">
        <v>22.88</v>
      </c>
      <c r="N50" s="619">
        <v>1</v>
      </c>
      <c r="O50" s="683">
        <v>0.5</v>
      </c>
      <c r="P50" s="620"/>
      <c r="Q50" s="635">
        <v>0</v>
      </c>
      <c r="R50" s="619"/>
      <c r="S50" s="635">
        <v>0</v>
      </c>
      <c r="T50" s="683"/>
      <c r="U50" s="665">
        <v>0</v>
      </c>
    </row>
    <row r="51" spans="1:21" ht="14.4" customHeight="1" x14ac:dyDescent="0.3">
      <c r="A51" s="618">
        <v>21</v>
      </c>
      <c r="B51" s="619" t="s">
        <v>565</v>
      </c>
      <c r="C51" s="619">
        <v>89301211</v>
      </c>
      <c r="D51" s="681" t="s">
        <v>6722</v>
      </c>
      <c r="E51" s="682" t="s">
        <v>4531</v>
      </c>
      <c r="F51" s="619" t="s">
        <v>4509</v>
      </c>
      <c r="G51" s="619" t="s">
        <v>4625</v>
      </c>
      <c r="H51" s="619" t="s">
        <v>564</v>
      </c>
      <c r="I51" s="619" t="s">
        <v>1163</v>
      </c>
      <c r="J51" s="619" t="s">
        <v>1164</v>
      </c>
      <c r="K51" s="619" t="s">
        <v>4626</v>
      </c>
      <c r="L51" s="620">
        <v>0</v>
      </c>
      <c r="M51" s="620">
        <v>0</v>
      </c>
      <c r="N51" s="619">
        <v>1</v>
      </c>
      <c r="O51" s="683">
        <v>0.5</v>
      </c>
      <c r="P51" s="620"/>
      <c r="Q51" s="635"/>
      <c r="R51" s="619"/>
      <c r="S51" s="635">
        <v>0</v>
      </c>
      <c r="T51" s="683"/>
      <c r="U51" s="665">
        <v>0</v>
      </c>
    </row>
    <row r="52" spans="1:21" ht="14.4" customHeight="1" x14ac:dyDescent="0.3">
      <c r="A52" s="618">
        <v>21</v>
      </c>
      <c r="B52" s="619" t="s">
        <v>565</v>
      </c>
      <c r="C52" s="619">
        <v>89301211</v>
      </c>
      <c r="D52" s="681" t="s">
        <v>6722</v>
      </c>
      <c r="E52" s="682" t="s">
        <v>4531</v>
      </c>
      <c r="F52" s="619" t="s">
        <v>4509</v>
      </c>
      <c r="G52" s="619" t="s">
        <v>4570</v>
      </c>
      <c r="H52" s="619" t="s">
        <v>2184</v>
      </c>
      <c r="I52" s="619" t="s">
        <v>2348</v>
      </c>
      <c r="J52" s="619" t="s">
        <v>2349</v>
      </c>
      <c r="K52" s="619" t="s">
        <v>2350</v>
      </c>
      <c r="L52" s="620">
        <v>89.6</v>
      </c>
      <c r="M52" s="620">
        <v>448</v>
      </c>
      <c r="N52" s="619">
        <v>5</v>
      </c>
      <c r="O52" s="683">
        <v>3.5</v>
      </c>
      <c r="P52" s="620">
        <v>89.6</v>
      </c>
      <c r="Q52" s="635">
        <v>0.19999999999999998</v>
      </c>
      <c r="R52" s="619">
        <v>1</v>
      </c>
      <c r="S52" s="635">
        <v>0.2</v>
      </c>
      <c r="T52" s="683">
        <v>0.5</v>
      </c>
      <c r="U52" s="665">
        <v>0.14285714285714285</v>
      </c>
    </row>
    <row r="53" spans="1:21" ht="14.4" customHeight="1" x14ac:dyDescent="0.3">
      <c r="A53" s="618">
        <v>21</v>
      </c>
      <c r="B53" s="619" t="s">
        <v>565</v>
      </c>
      <c r="C53" s="619">
        <v>89301211</v>
      </c>
      <c r="D53" s="681" t="s">
        <v>6722</v>
      </c>
      <c r="E53" s="682" t="s">
        <v>4531</v>
      </c>
      <c r="F53" s="619" t="s">
        <v>4509</v>
      </c>
      <c r="G53" s="619" t="s">
        <v>4570</v>
      </c>
      <c r="H53" s="619" t="s">
        <v>2184</v>
      </c>
      <c r="I53" s="619" t="s">
        <v>2348</v>
      </c>
      <c r="J53" s="619" t="s">
        <v>2349</v>
      </c>
      <c r="K53" s="619" t="s">
        <v>2350</v>
      </c>
      <c r="L53" s="620">
        <v>95.25</v>
      </c>
      <c r="M53" s="620">
        <v>190.5</v>
      </c>
      <c r="N53" s="619">
        <v>2</v>
      </c>
      <c r="O53" s="683">
        <v>1.5</v>
      </c>
      <c r="P53" s="620"/>
      <c r="Q53" s="635">
        <v>0</v>
      </c>
      <c r="R53" s="619"/>
      <c r="S53" s="635">
        <v>0</v>
      </c>
      <c r="T53" s="683"/>
      <c r="U53" s="665">
        <v>0</v>
      </c>
    </row>
    <row r="54" spans="1:21" ht="14.4" customHeight="1" x14ac:dyDescent="0.3">
      <c r="A54" s="618">
        <v>21</v>
      </c>
      <c r="B54" s="619" t="s">
        <v>565</v>
      </c>
      <c r="C54" s="619">
        <v>89301211</v>
      </c>
      <c r="D54" s="681" t="s">
        <v>6722</v>
      </c>
      <c r="E54" s="682" t="s">
        <v>4531</v>
      </c>
      <c r="F54" s="619" t="s">
        <v>4509</v>
      </c>
      <c r="G54" s="619" t="s">
        <v>4570</v>
      </c>
      <c r="H54" s="619" t="s">
        <v>564</v>
      </c>
      <c r="I54" s="619" t="s">
        <v>891</v>
      </c>
      <c r="J54" s="619" t="s">
        <v>892</v>
      </c>
      <c r="K54" s="619" t="s">
        <v>4627</v>
      </c>
      <c r="L54" s="620">
        <v>42.42</v>
      </c>
      <c r="M54" s="620">
        <v>296.94000000000005</v>
      </c>
      <c r="N54" s="619">
        <v>7</v>
      </c>
      <c r="O54" s="683">
        <v>5.5</v>
      </c>
      <c r="P54" s="620">
        <v>42.42</v>
      </c>
      <c r="Q54" s="635">
        <v>0.14285714285714285</v>
      </c>
      <c r="R54" s="619">
        <v>1</v>
      </c>
      <c r="S54" s="635">
        <v>0.14285714285714285</v>
      </c>
      <c r="T54" s="683">
        <v>1</v>
      </c>
      <c r="U54" s="665">
        <v>0.18181818181818182</v>
      </c>
    </row>
    <row r="55" spans="1:21" ht="14.4" customHeight="1" x14ac:dyDescent="0.3">
      <c r="A55" s="618">
        <v>21</v>
      </c>
      <c r="B55" s="619" t="s">
        <v>565</v>
      </c>
      <c r="C55" s="619">
        <v>89301211</v>
      </c>
      <c r="D55" s="681" t="s">
        <v>6722</v>
      </c>
      <c r="E55" s="682" t="s">
        <v>4531</v>
      </c>
      <c r="F55" s="619" t="s">
        <v>4509</v>
      </c>
      <c r="G55" s="619" t="s">
        <v>4570</v>
      </c>
      <c r="H55" s="619" t="s">
        <v>564</v>
      </c>
      <c r="I55" s="619" t="s">
        <v>891</v>
      </c>
      <c r="J55" s="619" t="s">
        <v>892</v>
      </c>
      <c r="K55" s="619" t="s">
        <v>4627</v>
      </c>
      <c r="L55" s="620">
        <v>85.72</v>
      </c>
      <c r="M55" s="620">
        <v>857.2</v>
      </c>
      <c r="N55" s="619">
        <v>10</v>
      </c>
      <c r="O55" s="683">
        <v>6.5</v>
      </c>
      <c r="P55" s="620">
        <v>257.15999999999997</v>
      </c>
      <c r="Q55" s="635">
        <v>0.29999999999999993</v>
      </c>
      <c r="R55" s="619">
        <v>3</v>
      </c>
      <c r="S55" s="635">
        <v>0.3</v>
      </c>
      <c r="T55" s="683">
        <v>1.5</v>
      </c>
      <c r="U55" s="665">
        <v>0.23076923076923078</v>
      </c>
    </row>
    <row r="56" spans="1:21" ht="14.4" customHeight="1" x14ac:dyDescent="0.3">
      <c r="A56" s="618">
        <v>21</v>
      </c>
      <c r="B56" s="619" t="s">
        <v>565</v>
      </c>
      <c r="C56" s="619">
        <v>89301211</v>
      </c>
      <c r="D56" s="681" t="s">
        <v>6722</v>
      </c>
      <c r="E56" s="682" t="s">
        <v>4531</v>
      </c>
      <c r="F56" s="619" t="s">
        <v>4509</v>
      </c>
      <c r="G56" s="619" t="s">
        <v>4570</v>
      </c>
      <c r="H56" s="619" t="s">
        <v>564</v>
      </c>
      <c r="I56" s="619" t="s">
        <v>4628</v>
      </c>
      <c r="J56" s="619" t="s">
        <v>892</v>
      </c>
      <c r="K56" s="619" t="s">
        <v>4629</v>
      </c>
      <c r="L56" s="620">
        <v>141.38999999999999</v>
      </c>
      <c r="M56" s="620">
        <v>282.77999999999997</v>
      </c>
      <c r="N56" s="619">
        <v>2</v>
      </c>
      <c r="O56" s="683">
        <v>1</v>
      </c>
      <c r="P56" s="620"/>
      <c r="Q56" s="635">
        <v>0</v>
      </c>
      <c r="R56" s="619"/>
      <c r="S56" s="635">
        <v>0</v>
      </c>
      <c r="T56" s="683"/>
      <c r="U56" s="665">
        <v>0</v>
      </c>
    </row>
    <row r="57" spans="1:21" ht="14.4" customHeight="1" x14ac:dyDescent="0.3">
      <c r="A57" s="618">
        <v>21</v>
      </c>
      <c r="B57" s="619" t="s">
        <v>565</v>
      </c>
      <c r="C57" s="619">
        <v>89301211</v>
      </c>
      <c r="D57" s="681" t="s">
        <v>6722</v>
      </c>
      <c r="E57" s="682" t="s">
        <v>4531</v>
      </c>
      <c r="F57" s="619" t="s">
        <v>4509</v>
      </c>
      <c r="G57" s="619" t="s">
        <v>4570</v>
      </c>
      <c r="H57" s="619" t="s">
        <v>564</v>
      </c>
      <c r="I57" s="619" t="s">
        <v>4628</v>
      </c>
      <c r="J57" s="619" t="s">
        <v>892</v>
      </c>
      <c r="K57" s="619" t="s">
        <v>4629</v>
      </c>
      <c r="L57" s="620">
        <v>285.75</v>
      </c>
      <c r="M57" s="620">
        <v>1143</v>
      </c>
      <c r="N57" s="619">
        <v>4</v>
      </c>
      <c r="O57" s="683">
        <v>2.5</v>
      </c>
      <c r="P57" s="620">
        <v>571.5</v>
      </c>
      <c r="Q57" s="635">
        <v>0.5</v>
      </c>
      <c r="R57" s="619">
        <v>2</v>
      </c>
      <c r="S57" s="635">
        <v>0.5</v>
      </c>
      <c r="T57" s="683">
        <v>1.5</v>
      </c>
      <c r="U57" s="665">
        <v>0.6</v>
      </c>
    </row>
    <row r="58" spans="1:21" ht="14.4" customHeight="1" x14ac:dyDescent="0.3">
      <c r="A58" s="618">
        <v>21</v>
      </c>
      <c r="B58" s="619" t="s">
        <v>565</v>
      </c>
      <c r="C58" s="619">
        <v>89301211</v>
      </c>
      <c r="D58" s="681" t="s">
        <v>6722</v>
      </c>
      <c r="E58" s="682" t="s">
        <v>4531</v>
      </c>
      <c r="F58" s="619" t="s">
        <v>4509</v>
      </c>
      <c r="G58" s="619" t="s">
        <v>4570</v>
      </c>
      <c r="H58" s="619" t="s">
        <v>564</v>
      </c>
      <c r="I58" s="619" t="s">
        <v>596</v>
      </c>
      <c r="J58" s="619" t="s">
        <v>4329</v>
      </c>
      <c r="K58" s="619" t="s">
        <v>4330</v>
      </c>
      <c r="L58" s="620">
        <v>44.8</v>
      </c>
      <c r="M58" s="620">
        <v>44.8</v>
      </c>
      <c r="N58" s="619">
        <v>1</v>
      </c>
      <c r="O58" s="683">
        <v>0.5</v>
      </c>
      <c r="P58" s="620">
        <v>44.8</v>
      </c>
      <c r="Q58" s="635">
        <v>1</v>
      </c>
      <c r="R58" s="619">
        <v>1</v>
      </c>
      <c r="S58" s="635">
        <v>1</v>
      </c>
      <c r="T58" s="683">
        <v>0.5</v>
      </c>
      <c r="U58" s="665">
        <v>1</v>
      </c>
    </row>
    <row r="59" spans="1:21" ht="14.4" customHeight="1" x14ac:dyDescent="0.3">
      <c r="A59" s="618">
        <v>21</v>
      </c>
      <c r="B59" s="619" t="s">
        <v>565</v>
      </c>
      <c r="C59" s="619">
        <v>89301211</v>
      </c>
      <c r="D59" s="681" t="s">
        <v>6722</v>
      </c>
      <c r="E59" s="682" t="s">
        <v>4531</v>
      </c>
      <c r="F59" s="619" t="s">
        <v>4509</v>
      </c>
      <c r="G59" s="619" t="s">
        <v>4549</v>
      </c>
      <c r="H59" s="619" t="s">
        <v>2184</v>
      </c>
      <c r="I59" s="619" t="s">
        <v>3587</v>
      </c>
      <c r="J59" s="619" t="s">
        <v>4471</v>
      </c>
      <c r="K59" s="619" t="s">
        <v>4472</v>
      </c>
      <c r="L59" s="620">
        <v>16.27</v>
      </c>
      <c r="M59" s="620">
        <v>32.54</v>
      </c>
      <c r="N59" s="619">
        <v>2</v>
      </c>
      <c r="O59" s="683">
        <v>1</v>
      </c>
      <c r="P59" s="620">
        <v>32.54</v>
      </c>
      <c r="Q59" s="635">
        <v>1</v>
      </c>
      <c r="R59" s="619">
        <v>2</v>
      </c>
      <c r="S59" s="635">
        <v>1</v>
      </c>
      <c r="T59" s="683">
        <v>1</v>
      </c>
      <c r="U59" s="665">
        <v>1</v>
      </c>
    </row>
    <row r="60" spans="1:21" ht="14.4" customHeight="1" x14ac:dyDescent="0.3">
      <c r="A60" s="618">
        <v>21</v>
      </c>
      <c r="B60" s="619" t="s">
        <v>565</v>
      </c>
      <c r="C60" s="619">
        <v>89301211</v>
      </c>
      <c r="D60" s="681" t="s">
        <v>6722</v>
      </c>
      <c r="E60" s="682" t="s">
        <v>4531</v>
      </c>
      <c r="F60" s="619" t="s">
        <v>4509</v>
      </c>
      <c r="G60" s="619" t="s">
        <v>4549</v>
      </c>
      <c r="H60" s="619" t="s">
        <v>2184</v>
      </c>
      <c r="I60" s="619" t="s">
        <v>3660</v>
      </c>
      <c r="J60" s="619" t="s">
        <v>4473</v>
      </c>
      <c r="K60" s="619" t="s">
        <v>4474</v>
      </c>
      <c r="L60" s="620">
        <v>25.03</v>
      </c>
      <c r="M60" s="620">
        <v>25.03</v>
      </c>
      <c r="N60" s="619">
        <v>1</v>
      </c>
      <c r="O60" s="683">
        <v>0.5</v>
      </c>
      <c r="P60" s="620"/>
      <c r="Q60" s="635">
        <v>0</v>
      </c>
      <c r="R60" s="619"/>
      <c r="S60" s="635">
        <v>0</v>
      </c>
      <c r="T60" s="683"/>
      <c r="U60" s="665">
        <v>0</v>
      </c>
    </row>
    <row r="61" spans="1:21" ht="14.4" customHeight="1" x14ac:dyDescent="0.3">
      <c r="A61" s="618">
        <v>21</v>
      </c>
      <c r="B61" s="619" t="s">
        <v>565</v>
      </c>
      <c r="C61" s="619">
        <v>89301211</v>
      </c>
      <c r="D61" s="681" t="s">
        <v>6722</v>
      </c>
      <c r="E61" s="682" t="s">
        <v>4531</v>
      </c>
      <c r="F61" s="619" t="s">
        <v>4509</v>
      </c>
      <c r="G61" s="619" t="s">
        <v>4549</v>
      </c>
      <c r="H61" s="619" t="s">
        <v>2184</v>
      </c>
      <c r="I61" s="619" t="s">
        <v>2321</v>
      </c>
      <c r="J61" s="619" t="s">
        <v>4365</v>
      </c>
      <c r="K61" s="619" t="s">
        <v>4366</v>
      </c>
      <c r="L61" s="620">
        <v>6.98</v>
      </c>
      <c r="M61" s="620">
        <v>6.98</v>
      </c>
      <c r="N61" s="619">
        <v>1</v>
      </c>
      <c r="O61" s="683">
        <v>0.5</v>
      </c>
      <c r="P61" s="620"/>
      <c r="Q61" s="635">
        <v>0</v>
      </c>
      <c r="R61" s="619"/>
      <c r="S61" s="635">
        <v>0</v>
      </c>
      <c r="T61" s="683"/>
      <c r="U61" s="665">
        <v>0</v>
      </c>
    </row>
    <row r="62" spans="1:21" ht="14.4" customHeight="1" x14ac:dyDescent="0.3">
      <c r="A62" s="618">
        <v>21</v>
      </c>
      <c r="B62" s="619" t="s">
        <v>565</v>
      </c>
      <c r="C62" s="619">
        <v>89301211</v>
      </c>
      <c r="D62" s="681" t="s">
        <v>6722</v>
      </c>
      <c r="E62" s="682" t="s">
        <v>4531</v>
      </c>
      <c r="F62" s="619" t="s">
        <v>4509</v>
      </c>
      <c r="G62" s="619" t="s">
        <v>4549</v>
      </c>
      <c r="H62" s="619" t="s">
        <v>2184</v>
      </c>
      <c r="I62" s="619" t="s">
        <v>2472</v>
      </c>
      <c r="J62" s="619" t="s">
        <v>4367</v>
      </c>
      <c r="K62" s="619" t="s">
        <v>4368</v>
      </c>
      <c r="L62" s="620">
        <v>10.73</v>
      </c>
      <c r="M62" s="620">
        <v>32.19</v>
      </c>
      <c r="N62" s="619">
        <v>3</v>
      </c>
      <c r="O62" s="683">
        <v>1.5</v>
      </c>
      <c r="P62" s="620"/>
      <c r="Q62" s="635">
        <v>0</v>
      </c>
      <c r="R62" s="619"/>
      <c r="S62" s="635">
        <v>0</v>
      </c>
      <c r="T62" s="683"/>
      <c r="U62" s="665">
        <v>0</v>
      </c>
    </row>
    <row r="63" spans="1:21" ht="14.4" customHeight="1" x14ac:dyDescent="0.3">
      <c r="A63" s="618">
        <v>21</v>
      </c>
      <c r="B63" s="619" t="s">
        <v>565</v>
      </c>
      <c r="C63" s="619">
        <v>89301211</v>
      </c>
      <c r="D63" s="681" t="s">
        <v>6722</v>
      </c>
      <c r="E63" s="682" t="s">
        <v>4531</v>
      </c>
      <c r="F63" s="619" t="s">
        <v>4509</v>
      </c>
      <c r="G63" s="619" t="s">
        <v>4549</v>
      </c>
      <c r="H63" s="619" t="s">
        <v>564</v>
      </c>
      <c r="I63" s="619" t="s">
        <v>4630</v>
      </c>
      <c r="J63" s="619" t="s">
        <v>4631</v>
      </c>
      <c r="K63" s="619" t="s">
        <v>4366</v>
      </c>
      <c r="L63" s="620">
        <v>6.98</v>
      </c>
      <c r="M63" s="620">
        <v>6.98</v>
      </c>
      <c r="N63" s="619">
        <v>1</v>
      </c>
      <c r="O63" s="683">
        <v>0.5</v>
      </c>
      <c r="P63" s="620"/>
      <c r="Q63" s="635">
        <v>0</v>
      </c>
      <c r="R63" s="619"/>
      <c r="S63" s="635">
        <v>0</v>
      </c>
      <c r="T63" s="683"/>
      <c r="U63" s="665">
        <v>0</v>
      </c>
    </row>
    <row r="64" spans="1:21" ht="14.4" customHeight="1" x14ac:dyDescent="0.3">
      <c r="A64" s="618">
        <v>21</v>
      </c>
      <c r="B64" s="619" t="s">
        <v>565</v>
      </c>
      <c r="C64" s="619">
        <v>89301211</v>
      </c>
      <c r="D64" s="681" t="s">
        <v>6722</v>
      </c>
      <c r="E64" s="682" t="s">
        <v>4531</v>
      </c>
      <c r="F64" s="619" t="s">
        <v>4509</v>
      </c>
      <c r="G64" s="619" t="s">
        <v>4632</v>
      </c>
      <c r="H64" s="619" t="s">
        <v>564</v>
      </c>
      <c r="I64" s="619" t="s">
        <v>1344</v>
      </c>
      <c r="J64" s="619" t="s">
        <v>1345</v>
      </c>
      <c r="K64" s="619" t="s">
        <v>1346</v>
      </c>
      <c r="L64" s="620">
        <v>0</v>
      </c>
      <c r="M64" s="620">
        <v>0</v>
      </c>
      <c r="N64" s="619">
        <v>1</v>
      </c>
      <c r="O64" s="683">
        <v>0.5</v>
      </c>
      <c r="P64" s="620">
        <v>0</v>
      </c>
      <c r="Q64" s="635"/>
      <c r="R64" s="619">
        <v>1</v>
      </c>
      <c r="S64" s="635">
        <v>1</v>
      </c>
      <c r="T64" s="683">
        <v>0.5</v>
      </c>
      <c r="U64" s="665">
        <v>1</v>
      </c>
    </row>
    <row r="65" spans="1:21" ht="14.4" customHeight="1" x14ac:dyDescent="0.3">
      <c r="A65" s="618">
        <v>21</v>
      </c>
      <c r="B65" s="619" t="s">
        <v>565</v>
      </c>
      <c r="C65" s="619">
        <v>89301211</v>
      </c>
      <c r="D65" s="681" t="s">
        <v>6722</v>
      </c>
      <c r="E65" s="682" t="s">
        <v>4531</v>
      </c>
      <c r="F65" s="619" t="s">
        <v>4509</v>
      </c>
      <c r="G65" s="619" t="s">
        <v>4632</v>
      </c>
      <c r="H65" s="619" t="s">
        <v>564</v>
      </c>
      <c r="I65" s="619" t="s">
        <v>1886</v>
      </c>
      <c r="J65" s="619" t="s">
        <v>1887</v>
      </c>
      <c r="K65" s="619" t="s">
        <v>1774</v>
      </c>
      <c r="L65" s="620">
        <v>0</v>
      </c>
      <c r="M65" s="620">
        <v>0</v>
      </c>
      <c r="N65" s="619">
        <v>2</v>
      </c>
      <c r="O65" s="683">
        <v>1.5</v>
      </c>
      <c r="P65" s="620"/>
      <c r="Q65" s="635"/>
      <c r="R65" s="619"/>
      <c r="S65" s="635">
        <v>0</v>
      </c>
      <c r="T65" s="683"/>
      <c r="U65" s="665">
        <v>0</v>
      </c>
    </row>
    <row r="66" spans="1:21" ht="14.4" customHeight="1" x14ac:dyDescent="0.3">
      <c r="A66" s="618">
        <v>21</v>
      </c>
      <c r="B66" s="619" t="s">
        <v>565</v>
      </c>
      <c r="C66" s="619">
        <v>89301211</v>
      </c>
      <c r="D66" s="681" t="s">
        <v>6722</v>
      </c>
      <c r="E66" s="682" t="s">
        <v>4531</v>
      </c>
      <c r="F66" s="619" t="s">
        <v>4509</v>
      </c>
      <c r="G66" s="619" t="s">
        <v>4632</v>
      </c>
      <c r="H66" s="619" t="s">
        <v>564</v>
      </c>
      <c r="I66" s="619" t="s">
        <v>4633</v>
      </c>
      <c r="J66" s="619" t="s">
        <v>1345</v>
      </c>
      <c r="K66" s="619" t="s">
        <v>4634</v>
      </c>
      <c r="L66" s="620">
        <v>0</v>
      </c>
      <c r="M66" s="620">
        <v>0</v>
      </c>
      <c r="N66" s="619">
        <v>1</v>
      </c>
      <c r="O66" s="683">
        <v>0.5</v>
      </c>
      <c r="P66" s="620"/>
      <c r="Q66" s="635"/>
      <c r="R66" s="619"/>
      <c r="S66" s="635">
        <v>0</v>
      </c>
      <c r="T66" s="683"/>
      <c r="U66" s="665">
        <v>0</v>
      </c>
    </row>
    <row r="67" spans="1:21" ht="14.4" customHeight="1" x14ac:dyDescent="0.3">
      <c r="A67" s="618">
        <v>21</v>
      </c>
      <c r="B67" s="619" t="s">
        <v>565</v>
      </c>
      <c r="C67" s="619">
        <v>89301211</v>
      </c>
      <c r="D67" s="681" t="s">
        <v>6722</v>
      </c>
      <c r="E67" s="682" t="s">
        <v>4531</v>
      </c>
      <c r="F67" s="619" t="s">
        <v>4509</v>
      </c>
      <c r="G67" s="619" t="s">
        <v>4632</v>
      </c>
      <c r="H67" s="619" t="s">
        <v>564</v>
      </c>
      <c r="I67" s="619" t="s">
        <v>1552</v>
      </c>
      <c r="J67" s="619" t="s">
        <v>4635</v>
      </c>
      <c r="K67" s="619" t="s">
        <v>4636</v>
      </c>
      <c r="L67" s="620">
        <v>0</v>
      </c>
      <c r="M67" s="620">
        <v>0</v>
      </c>
      <c r="N67" s="619">
        <v>2</v>
      </c>
      <c r="O67" s="683">
        <v>1</v>
      </c>
      <c r="P67" s="620"/>
      <c r="Q67" s="635"/>
      <c r="R67" s="619"/>
      <c r="S67" s="635">
        <v>0</v>
      </c>
      <c r="T67" s="683"/>
      <c r="U67" s="665">
        <v>0</v>
      </c>
    </row>
    <row r="68" spans="1:21" ht="14.4" customHeight="1" x14ac:dyDescent="0.3">
      <c r="A68" s="618">
        <v>21</v>
      </c>
      <c r="B68" s="619" t="s">
        <v>565</v>
      </c>
      <c r="C68" s="619">
        <v>89301211</v>
      </c>
      <c r="D68" s="681" t="s">
        <v>6722</v>
      </c>
      <c r="E68" s="682" t="s">
        <v>4531</v>
      </c>
      <c r="F68" s="619" t="s">
        <v>4509</v>
      </c>
      <c r="G68" s="619" t="s">
        <v>4637</v>
      </c>
      <c r="H68" s="619" t="s">
        <v>2184</v>
      </c>
      <c r="I68" s="619" t="s">
        <v>2378</v>
      </c>
      <c r="J68" s="619" t="s">
        <v>2375</v>
      </c>
      <c r="K68" s="619" t="s">
        <v>687</v>
      </c>
      <c r="L68" s="620">
        <v>81.209999999999994</v>
      </c>
      <c r="M68" s="620">
        <v>81.209999999999994</v>
      </c>
      <c r="N68" s="619">
        <v>1</v>
      </c>
      <c r="O68" s="683">
        <v>1</v>
      </c>
      <c r="P68" s="620">
        <v>81.209999999999994</v>
      </c>
      <c r="Q68" s="635">
        <v>1</v>
      </c>
      <c r="R68" s="619">
        <v>1</v>
      </c>
      <c r="S68" s="635">
        <v>1</v>
      </c>
      <c r="T68" s="683">
        <v>1</v>
      </c>
      <c r="U68" s="665">
        <v>1</v>
      </c>
    </row>
    <row r="69" spans="1:21" ht="14.4" customHeight="1" x14ac:dyDescent="0.3">
      <c r="A69" s="618">
        <v>21</v>
      </c>
      <c r="B69" s="619" t="s">
        <v>565</v>
      </c>
      <c r="C69" s="619">
        <v>89301211</v>
      </c>
      <c r="D69" s="681" t="s">
        <v>6722</v>
      </c>
      <c r="E69" s="682" t="s">
        <v>4531</v>
      </c>
      <c r="F69" s="619" t="s">
        <v>4509</v>
      </c>
      <c r="G69" s="619" t="s">
        <v>4637</v>
      </c>
      <c r="H69" s="619" t="s">
        <v>2184</v>
      </c>
      <c r="I69" s="619" t="s">
        <v>4638</v>
      </c>
      <c r="J69" s="619" t="s">
        <v>2369</v>
      </c>
      <c r="K69" s="619" t="s">
        <v>1928</v>
      </c>
      <c r="L69" s="620">
        <v>0</v>
      </c>
      <c r="M69" s="620">
        <v>0</v>
      </c>
      <c r="N69" s="619">
        <v>2</v>
      </c>
      <c r="O69" s="683">
        <v>1.5</v>
      </c>
      <c r="P69" s="620"/>
      <c r="Q69" s="635"/>
      <c r="R69" s="619"/>
      <c r="S69" s="635">
        <v>0</v>
      </c>
      <c r="T69" s="683"/>
      <c r="U69" s="665">
        <v>0</v>
      </c>
    </row>
    <row r="70" spans="1:21" ht="14.4" customHeight="1" x14ac:dyDescent="0.3">
      <c r="A70" s="618">
        <v>21</v>
      </c>
      <c r="B70" s="619" t="s">
        <v>565</v>
      </c>
      <c r="C70" s="619">
        <v>89301211</v>
      </c>
      <c r="D70" s="681" t="s">
        <v>6722</v>
      </c>
      <c r="E70" s="682" t="s">
        <v>4531</v>
      </c>
      <c r="F70" s="619" t="s">
        <v>4509</v>
      </c>
      <c r="G70" s="619" t="s">
        <v>4637</v>
      </c>
      <c r="H70" s="619" t="s">
        <v>2184</v>
      </c>
      <c r="I70" s="619" t="s">
        <v>2372</v>
      </c>
      <c r="J70" s="619" t="s">
        <v>2369</v>
      </c>
      <c r="K70" s="619" t="s">
        <v>1928</v>
      </c>
      <c r="L70" s="620">
        <v>60.92</v>
      </c>
      <c r="M70" s="620">
        <v>60.92</v>
      </c>
      <c r="N70" s="619">
        <v>1</v>
      </c>
      <c r="O70" s="683">
        <v>0.5</v>
      </c>
      <c r="P70" s="620"/>
      <c r="Q70" s="635">
        <v>0</v>
      </c>
      <c r="R70" s="619"/>
      <c r="S70" s="635">
        <v>0</v>
      </c>
      <c r="T70" s="683"/>
      <c r="U70" s="665">
        <v>0</v>
      </c>
    </row>
    <row r="71" spans="1:21" ht="14.4" customHeight="1" x14ac:dyDescent="0.3">
      <c r="A71" s="618">
        <v>21</v>
      </c>
      <c r="B71" s="619" t="s">
        <v>565</v>
      </c>
      <c r="C71" s="619">
        <v>89301211</v>
      </c>
      <c r="D71" s="681" t="s">
        <v>6722</v>
      </c>
      <c r="E71" s="682" t="s">
        <v>4531</v>
      </c>
      <c r="F71" s="619" t="s">
        <v>4509</v>
      </c>
      <c r="G71" s="619" t="s">
        <v>4594</v>
      </c>
      <c r="H71" s="619" t="s">
        <v>2184</v>
      </c>
      <c r="I71" s="619" t="s">
        <v>2728</v>
      </c>
      <c r="J71" s="619" t="s">
        <v>4256</v>
      </c>
      <c r="K71" s="619" t="s">
        <v>4257</v>
      </c>
      <c r="L71" s="620">
        <v>333.31</v>
      </c>
      <c r="M71" s="620">
        <v>3666.41</v>
      </c>
      <c r="N71" s="619">
        <v>11</v>
      </c>
      <c r="O71" s="683">
        <v>8.5</v>
      </c>
      <c r="P71" s="620">
        <v>666.62</v>
      </c>
      <c r="Q71" s="635">
        <v>0.18181818181818182</v>
      </c>
      <c r="R71" s="619">
        <v>2</v>
      </c>
      <c r="S71" s="635">
        <v>0.18181818181818182</v>
      </c>
      <c r="T71" s="683">
        <v>1.5</v>
      </c>
      <c r="U71" s="665">
        <v>0.17647058823529413</v>
      </c>
    </row>
    <row r="72" spans="1:21" ht="14.4" customHeight="1" x14ac:dyDescent="0.3">
      <c r="A72" s="618">
        <v>21</v>
      </c>
      <c r="B72" s="619" t="s">
        <v>565</v>
      </c>
      <c r="C72" s="619">
        <v>89301211</v>
      </c>
      <c r="D72" s="681" t="s">
        <v>6722</v>
      </c>
      <c r="E72" s="682" t="s">
        <v>4531</v>
      </c>
      <c r="F72" s="619" t="s">
        <v>4509</v>
      </c>
      <c r="G72" s="619" t="s">
        <v>4571</v>
      </c>
      <c r="H72" s="619" t="s">
        <v>564</v>
      </c>
      <c r="I72" s="619" t="s">
        <v>4572</v>
      </c>
      <c r="J72" s="619" t="s">
        <v>4573</v>
      </c>
      <c r="K72" s="619" t="s">
        <v>4574</v>
      </c>
      <c r="L72" s="620">
        <v>1789.73</v>
      </c>
      <c r="M72" s="620">
        <v>7158.92</v>
      </c>
      <c r="N72" s="619">
        <v>4</v>
      </c>
      <c r="O72" s="683">
        <v>3</v>
      </c>
      <c r="P72" s="620">
        <v>5369.1900000000005</v>
      </c>
      <c r="Q72" s="635">
        <v>0.75000000000000011</v>
      </c>
      <c r="R72" s="619">
        <v>3</v>
      </c>
      <c r="S72" s="635">
        <v>0.75</v>
      </c>
      <c r="T72" s="683">
        <v>2</v>
      </c>
      <c r="U72" s="665">
        <v>0.66666666666666663</v>
      </c>
    </row>
    <row r="73" spans="1:21" ht="14.4" customHeight="1" x14ac:dyDescent="0.3">
      <c r="A73" s="618">
        <v>21</v>
      </c>
      <c r="B73" s="619" t="s">
        <v>565</v>
      </c>
      <c r="C73" s="619">
        <v>89301211</v>
      </c>
      <c r="D73" s="681" t="s">
        <v>6722</v>
      </c>
      <c r="E73" s="682" t="s">
        <v>4531</v>
      </c>
      <c r="F73" s="619" t="s">
        <v>4509</v>
      </c>
      <c r="G73" s="619" t="s">
        <v>4639</v>
      </c>
      <c r="H73" s="619" t="s">
        <v>564</v>
      </c>
      <c r="I73" s="619" t="s">
        <v>2145</v>
      </c>
      <c r="J73" s="619" t="s">
        <v>1979</v>
      </c>
      <c r="K73" s="619" t="s">
        <v>4640</v>
      </c>
      <c r="L73" s="620">
        <v>0</v>
      </c>
      <c r="M73" s="620">
        <v>0</v>
      </c>
      <c r="N73" s="619">
        <v>2</v>
      </c>
      <c r="O73" s="683">
        <v>1.5</v>
      </c>
      <c r="P73" s="620"/>
      <c r="Q73" s="635"/>
      <c r="R73" s="619"/>
      <c r="S73" s="635">
        <v>0</v>
      </c>
      <c r="T73" s="683"/>
      <c r="U73" s="665">
        <v>0</v>
      </c>
    </row>
    <row r="74" spans="1:21" ht="14.4" customHeight="1" x14ac:dyDescent="0.3">
      <c r="A74" s="618">
        <v>21</v>
      </c>
      <c r="B74" s="619" t="s">
        <v>565</v>
      </c>
      <c r="C74" s="619">
        <v>89301211</v>
      </c>
      <c r="D74" s="681" t="s">
        <v>6722</v>
      </c>
      <c r="E74" s="682" t="s">
        <v>4531</v>
      </c>
      <c r="F74" s="619" t="s">
        <v>4509</v>
      </c>
      <c r="G74" s="619" t="s">
        <v>4639</v>
      </c>
      <c r="H74" s="619" t="s">
        <v>564</v>
      </c>
      <c r="I74" s="619" t="s">
        <v>1978</v>
      </c>
      <c r="J74" s="619" t="s">
        <v>1979</v>
      </c>
      <c r="K74" s="619" t="s">
        <v>4641</v>
      </c>
      <c r="L74" s="620">
        <v>0</v>
      </c>
      <c r="M74" s="620">
        <v>0</v>
      </c>
      <c r="N74" s="619">
        <v>1</v>
      </c>
      <c r="O74" s="683">
        <v>1</v>
      </c>
      <c r="P74" s="620"/>
      <c r="Q74" s="635"/>
      <c r="R74" s="619"/>
      <c r="S74" s="635">
        <v>0</v>
      </c>
      <c r="T74" s="683"/>
      <c r="U74" s="665">
        <v>0</v>
      </c>
    </row>
    <row r="75" spans="1:21" ht="14.4" customHeight="1" x14ac:dyDescent="0.3">
      <c r="A75" s="618">
        <v>21</v>
      </c>
      <c r="B75" s="619" t="s">
        <v>565</v>
      </c>
      <c r="C75" s="619">
        <v>89301211</v>
      </c>
      <c r="D75" s="681" t="s">
        <v>6722</v>
      </c>
      <c r="E75" s="682" t="s">
        <v>4531</v>
      </c>
      <c r="F75" s="619" t="s">
        <v>4509</v>
      </c>
      <c r="G75" s="619" t="s">
        <v>4642</v>
      </c>
      <c r="H75" s="619" t="s">
        <v>2184</v>
      </c>
      <c r="I75" s="619" t="s">
        <v>3673</v>
      </c>
      <c r="J75" s="619" t="s">
        <v>3674</v>
      </c>
      <c r="K75" s="619" t="s">
        <v>3675</v>
      </c>
      <c r="L75" s="620">
        <v>1140.7</v>
      </c>
      <c r="M75" s="620">
        <v>1140.7</v>
      </c>
      <c r="N75" s="619">
        <v>1</v>
      </c>
      <c r="O75" s="683">
        <v>0.5</v>
      </c>
      <c r="P75" s="620">
        <v>1140.7</v>
      </c>
      <c r="Q75" s="635">
        <v>1</v>
      </c>
      <c r="R75" s="619">
        <v>1</v>
      </c>
      <c r="S75" s="635">
        <v>1</v>
      </c>
      <c r="T75" s="683">
        <v>0.5</v>
      </c>
      <c r="U75" s="665">
        <v>1</v>
      </c>
    </row>
    <row r="76" spans="1:21" ht="14.4" customHeight="1" x14ac:dyDescent="0.3">
      <c r="A76" s="618">
        <v>21</v>
      </c>
      <c r="B76" s="619" t="s">
        <v>565</v>
      </c>
      <c r="C76" s="619">
        <v>89301211</v>
      </c>
      <c r="D76" s="681" t="s">
        <v>6722</v>
      </c>
      <c r="E76" s="682" t="s">
        <v>4531</v>
      </c>
      <c r="F76" s="619" t="s">
        <v>4509</v>
      </c>
      <c r="G76" s="619" t="s">
        <v>4643</v>
      </c>
      <c r="H76" s="619" t="s">
        <v>2184</v>
      </c>
      <c r="I76" s="619" t="s">
        <v>2253</v>
      </c>
      <c r="J76" s="619" t="s">
        <v>2254</v>
      </c>
      <c r="K76" s="619" t="s">
        <v>675</v>
      </c>
      <c r="L76" s="620">
        <v>44.89</v>
      </c>
      <c r="M76" s="620">
        <v>44.89</v>
      </c>
      <c r="N76" s="619">
        <v>1</v>
      </c>
      <c r="O76" s="683">
        <v>0.5</v>
      </c>
      <c r="P76" s="620">
        <v>44.89</v>
      </c>
      <c r="Q76" s="635">
        <v>1</v>
      </c>
      <c r="R76" s="619">
        <v>1</v>
      </c>
      <c r="S76" s="635">
        <v>1</v>
      </c>
      <c r="T76" s="683">
        <v>0.5</v>
      </c>
      <c r="U76" s="665">
        <v>1</v>
      </c>
    </row>
    <row r="77" spans="1:21" ht="14.4" customHeight="1" x14ac:dyDescent="0.3">
      <c r="A77" s="618">
        <v>21</v>
      </c>
      <c r="B77" s="619" t="s">
        <v>565</v>
      </c>
      <c r="C77" s="619">
        <v>89301211</v>
      </c>
      <c r="D77" s="681" t="s">
        <v>6722</v>
      </c>
      <c r="E77" s="682" t="s">
        <v>4531</v>
      </c>
      <c r="F77" s="619" t="s">
        <v>4509</v>
      </c>
      <c r="G77" s="619" t="s">
        <v>4575</v>
      </c>
      <c r="H77" s="619" t="s">
        <v>564</v>
      </c>
      <c r="I77" s="619" t="s">
        <v>1241</v>
      </c>
      <c r="J77" s="619" t="s">
        <v>4576</v>
      </c>
      <c r="K77" s="619" t="s">
        <v>4577</v>
      </c>
      <c r="L77" s="620">
        <v>0</v>
      </c>
      <c r="M77" s="620">
        <v>0</v>
      </c>
      <c r="N77" s="619">
        <v>1</v>
      </c>
      <c r="O77" s="683">
        <v>0.5</v>
      </c>
      <c r="P77" s="620">
        <v>0</v>
      </c>
      <c r="Q77" s="635"/>
      <c r="R77" s="619">
        <v>1</v>
      </c>
      <c r="S77" s="635">
        <v>1</v>
      </c>
      <c r="T77" s="683">
        <v>0.5</v>
      </c>
      <c r="U77" s="665">
        <v>1</v>
      </c>
    </row>
    <row r="78" spans="1:21" ht="14.4" customHeight="1" x14ac:dyDescent="0.3">
      <c r="A78" s="618">
        <v>21</v>
      </c>
      <c r="B78" s="619" t="s">
        <v>565</v>
      </c>
      <c r="C78" s="619">
        <v>89301211</v>
      </c>
      <c r="D78" s="681" t="s">
        <v>6722</v>
      </c>
      <c r="E78" s="682" t="s">
        <v>4531</v>
      </c>
      <c r="F78" s="619" t="s">
        <v>4509</v>
      </c>
      <c r="G78" s="619" t="s">
        <v>4575</v>
      </c>
      <c r="H78" s="619" t="s">
        <v>564</v>
      </c>
      <c r="I78" s="619" t="s">
        <v>1245</v>
      </c>
      <c r="J78" s="619" t="s">
        <v>4644</v>
      </c>
      <c r="K78" s="619" t="s">
        <v>2362</v>
      </c>
      <c r="L78" s="620">
        <v>0</v>
      </c>
      <c r="M78" s="620">
        <v>0</v>
      </c>
      <c r="N78" s="619">
        <v>1</v>
      </c>
      <c r="O78" s="683">
        <v>0.5</v>
      </c>
      <c r="P78" s="620"/>
      <c r="Q78" s="635"/>
      <c r="R78" s="619"/>
      <c r="S78" s="635">
        <v>0</v>
      </c>
      <c r="T78" s="683"/>
      <c r="U78" s="665">
        <v>0</v>
      </c>
    </row>
    <row r="79" spans="1:21" ht="14.4" customHeight="1" x14ac:dyDescent="0.3">
      <c r="A79" s="618">
        <v>21</v>
      </c>
      <c r="B79" s="619" t="s">
        <v>565</v>
      </c>
      <c r="C79" s="619">
        <v>89301211</v>
      </c>
      <c r="D79" s="681" t="s">
        <v>6722</v>
      </c>
      <c r="E79" s="682" t="s">
        <v>4531</v>
      </c>
      <c r="F79" s="619" t="s">
        <v>4509</v>
      </c>
      <c r="G79" s="619" t="s">
        <v>4645</v>
      </c>
      <c r="H79" s="619" t="s">
        <v>2184</v>
      </c>
      <c r="I79" s="619" t="s">
        <v>2744</v>
      </c>
      <c r="J79" s="619" t="s">
        <v>2745</v>
      </c>
      <c r="K79" s="619" t="s">
        <v>4267</v>
      </c>
      <c r="L79" s="620">
        <v>184.22</v>
      </c>
      <c r="M79" s="620">
        <v>184.22</v>
      </c>
      <c r="N79" s="619">
        <v>1</v>
      </c>
      <c r="O79" s="683">
        <v>1</v>
      </c>
      <c r="P79" s="620"/>
      <c r="Q79" s="635">
        <v>0</v>
      </c>
      <c r="R79" s="619"/>
      <c r="S79" s="635">
        <v>0</v>
      </c>
      <c r="T79" s="683"/>
      <c r="U79" s="665">
        <v>0</v>
      </c>
    </row>
    <row r="80" spans="1:21" ht="14.4" customHeight="1" x14ac:dyDescent="0.3">
      <c r="A80" s="618">
        <v>21</v>
      </c>
      <c r="B80" s="619" t="s">
        <v>565</v>
      </c>
      <c r="C80" s="619">
        <v>89301211</v>
      </c>
      <c r="D80" s="681" t="s">
        <v>6722</v>
      </c>
      <c r="E80" s="682" t="s">
        <v>4531</v>
      </c>
      <c r="F80" s="619" t="s">
        <v>4509</v>
      </c>
      <c r="G80" s="619" t="s">
        <v>4646</v>
      </c>
      <c r="H80" s="619" t="s">
        <v>564</v>
      </c>
      <c r="I80" s="619" t="s">
        <v>1026</v>
      </c>
      <c r="J80" s="619" t="s">
        <v>1027</v>
      </c>
      <c r="K80" s="619" t="s">
        <v>1028</v>
      </c>
      <c r="L80" s="620">
        <v>0</v>
      </c>
      <c r="M80" s="620">
        <v>0</v>
      </c>
      <c r="N80" s="619">
        <v>1</v>
      </c>
      <c r="O80" s="683">
        <v>0.5</v>
      </c>
      <c r="P80" s="620">
        <v>0</v>
      </c>
      <c r="Q80" s="635"/>
      <c r="R80" s="619">
        <v>1</v>
      </c>
      <c r="S80" s="635">
        <v>1</v>
      </c>
      <c r="T80" s="683">
        <v>0.5</v>
      </c>
      <c r="U80" s="665">
        <v>1</v>
      </c>
    </row>
    <row r="81" spans="1:21" ht="14.4" customHeight="1" x14ac:dyDescent="0.3">
      <c r="A81" s="618">
        <v>21</v>
      </c>
      <c r="B81" s="619" t="s">
        <v>565</v>
      </c>
      <c r="C81" s="619">
        <v>89301211</v>
      </c>
      <c r="D81" s="681" t="s">
        <v>6722</v>
      </c>
      <c r="E81" s="682" t="s">
        <v>4531</v>
      </c>
      <c r="F81" s="619" t="s">
        <v>4509</v>
      </c>
      <c r="G81" s="619" t="s">
        <v>4646</v>
      </c>
      <c r="H81" s="619" t="s">
        <v>564</v>
      </c>
      <c r="I81" s="619" t="s">
        <v>1541</v>
      </c>
      <c r="J81" s="619" t="s">
        <v>1027</v>
      </c>
      <c r="K81" s="619" t="s">
        <v>4647</v>
      </c>
      <c r="L81" s="620">
        <v>0</v>
      </c>
      <c r="M81" s="620">
        <v>0</v>
      </c>
      <c r="N81" s="619">
        <v>1</v>
      </c>
      <c r="O81" s="683">
        <v>0.5</v>
      </c>
      <c r="P81" s="620">
        <v>0</v>
      </c>
      <c r="Q81" s="635"/>
      <c r="R81" s="619">
        <v>1</v>
      </c>
      <c r="S81" s="635">
        <v>1</v>
      </c>
      <c r="T81" s="683">
        <v>0.5</v>
      </c>
      <c r="U81" s="665">
        <v>1</v>
      </c>
    </row>
    <row r="82" spans="1:21" ht="14.4" customHeight="1" x14ac:dyDescent="0.3">
      <c r="A82" s="618">
        <v>21</v>
      </c>
      <c r="B82" s="619" t="s">
        <v>565</v>
      </c>
      <c r="C82" s="619">
        <v>89301211</v>
      </c>
      <c r="D82" s="681" t="s">
        <v>6722</v>
      </c>
      <c r="E82" s="682" t="s">
        <v>4531</v>
      </c>
      <c r="F82" s="619" t="s">
        <v>4509</v>
      </c>
      <c r="G82" s="619" t="s">
        <v>4648</v>
      </c>
      <c r="H82" s="619" t="s">
        <v>2184</v>
      </c>
      <c r="I82" s="619" t="s">
        <v>2748</v>
      </c>
      <c r="J82" s="619" t="s">
        <v>2749</v>
      </c>
      <c r="K82" s="619" t="s">
        <v>4267</v>
      </c>
      <c r="L82" s="620">
        <v>69.86</v>
      </c>
      <c r="M82" s="620">
        <v>209.57999999999998</v>
      </c>
      <c r="N82" s="619">
        <v>3</v>
      </c>
      <c r="O82" s="683">
        <v>1</v>
      </c>
      <c r="P82" s="620">
        <v>139.72</v>
      </c>
      <c r="Q82" s="635">
        <v>0.66666666666666674</v>
      </c>
      <c r="R82" s="619">
        <v>2</v>
      </c>
      <c r="S82" s="635">
        <v>0.66666666666666663</v>
      </c>
      <c r="T82" s="683">
        <v>0.5</v>
      </c>
      <c r="U82" s="665">
        <v>0.5</v>
      </c>
    </row>
    <row r="83" spans="1:21" ht="14.4" customHeight="1" x14ac:dyDescent="0.3">
      <c r="A83" s="618">
        <v>21</v>
      </c>
      <c r="B83" s="619" t="s">
        <v>565</v>
      </c>
      <c r="C83" s="619">
        <v>89301211</v>
      </c>
      <c r="D83" s="681" t="s">
        <v>6722</v>
      </c>
      <c r="E83" s="682" t="s">
        <v>4531</v>
      </c>
      <c r="F83" s="619" t="s">
        <v>4509</v>
      </c>
      <c r="G83" s="619" t="s">
        <v>4578</v>
      </c>
      <c r="H83" s="619" t="s">
        <v>2184</v>
      </c>
      <c r="I83" s="619" t="s">
        <v>2398</v>
      </c>
      <c r="J83" s="619" t="s">
        <v>2399</v>
      </c>
      <c r="K83" s="619" t="s">
        <v>4372</v>
      </c>
      <c r="L83" s="620">
        <v>162.13</v>
      </c>
      <c r="M83" s="620">
        <v>1134.9099999999999</v>
      </c>
      <c r="N83" s="619">
        <v>7</v>
      </c>
      <c r="O83" s="683">
        <v>4</v>
      </c>
      <c r="P83" s="620">
        <v>486.39</v>
      </c>
      <c r="Q83" s="635">
        <v>0.4285714285714286</v>
      </c>
      <c r="R83" s="619">
        <v>3</v>
      </c>
      <c r="S83" s="635">
        <v>0.42857142857142855</v>
      </c>
      <c r="T83" s="683">
        <v>1.5</v>
      </c>
      <c r="U83" s="665">
        <v>0.375</v>
      </c>
    </row>
    <row r="84" spans="1:21" ht="14.4" customHeight="1" x14ac:dyDescent="0.3">
      <c r="A84" s="618">
        <v>21</v>
      </c>
      <c r="B84" s="619" t="s">
        <v>565</v>
      </c>
      <c r="C84" s="619">
        <v>89301211</v>
      </c>
      <c r="D84" s="681" t="s">
        <v>6722</v>
      </c>
      <c r="E84" s="682" t="s">
        <v>4531</v>
      </c>
      <c r="F84" s="619" t="s">
        <v>4509</v>
      </c>
      <c r="G84" s="619" t="s">
        <v>4649</v>
      </c>
      <c r="H84" s="619" t="s">
        <v>564</v>
      </c>
      <c r="I84" s="619" t="s">
        <v>4650</v>
      </c>
      <c r="J84" s="619" t="s">
        <v>4651</v>
      </c>
      <c r="K84" s="619" t="s">
        <v>4330</v>
      </c>
      <c r="L84" s="620">
        <v>2111.88</v>
      </c>
      <c r="M84" s="620">
        <v>2111.88</v>
      </c>
      <c r="N84" s="619">
        <v>1</v>
      </c>
      <c r="O84" s="683">
        <v>0.5</v>
      </c>
      <c r="P84" s="620">
        <v>2111.88</v>
      </c>
      <c r="Q84" s="635">
        <v>1</v>
      </c>
      <c r="R84" s="619">
        <v>1</v>
      </c>
      <c r="S84" s="635">
        <v>1</v>
      </c>
      <c r="T84" s="683">
        <v>0.5</v>
      </c>
      <c r="U84" s="665">
        <v>1</v>
      </c>
    </row>
    <row r="85" spans="1:21" ht="14.4" customHeight="1" x14ac:dyDescent="0.3">
      <c r="A85" s="618">
        <v>21</v>
      </c>
      <c r="B85" s="619" t="s">
        <v>565</v>
      </c>
      <c r="C85" s="619">
        <v>89301211</v>
      </c>
      <c r="D85" s="681" t="s">
        <v>6722</v>
      </c>
      <c r="E85" s="682" t="s">
        <v>4531</v>
      </c>
      <c r="F85" s="619" t="s">
        <v>4509</v>
      </c>
      <c r="G85" s="619" t="s">
        <v>4579</v>
      </c>
      <c r="H85" s="619" t="s">
        <v>564</v>
      </c>
      <c r="I85" s="619" t="s">
        <v>4652</v>
      </c>
      <c r="J85" s="619" t="s">
        <v>1045</v>
      </c>
      <c r="K85" s="619" t="s">
        <v>4653</v>
      </c>
      <c r="L85" s="620">
        <v>0</v>
      </c>
      <c r="M85" s="620">
        <v>0</v>
      </c>
      <c r="N85" s="619">
        <v>1</v>
      </c>
      <c r="O85" s="683">
        <v>0.5</v>
      </c>
      <c r="P85" s="620">
        <v>0</v>
      </c>
      <c r="Q85" s="635"/>
      <c r="R85" s="619">
        <v>1</v>
      </c>
      <c r="S85" s="635">
        <v>1</v>
      </c>
      <c r="T85" s="683">
        <v>0.5</v>
      </c>
      <c r="U85" s="665">
        <v>1</v>
      </c>
    </row>
    <row r="86" spans="1:21" ht="14.4" customHeight="1" x14ac:dyDescent="0.3">
      <c r="A86" s="618">
        <v>21</v>
      </c>
      <c r="B86" s="619" t="s">
        <v>565</v>
      </c>
      <c r="C86" s="619">
        <v>89301211</v>
      </c>
      <c r="D86" s="681" t="s">
        <v>6722</v>
      </c>
      <c r="E86" s="682" t="s">
        <v>4531</v>
      </c>
      <c r="F86" s="619" t="s">
        <v>4509</v>
      </c>
      <c r="G86" s="619" t="s">
        <v>4579</v>
      </c>
      <c r="H86" s="619" t="s">
        <v>564</v>
      </c>
      <c r="I86" s="619" t="s">
        <v>1482</v>
      </c>
      <c r="J86" s="619" t="s">
        <v>1045</v>
      </c>
      <c r="K86" s="619" t="s">
        <v>675</v>
      </c>
      <c r="L86" s="620">
        <v>137.74</v>
      </c>
      <c r="M86" s="620">
        <v>275.48</v>
      </c>
      <c r="N86" s="619">
        <v>2</v>
      </c>
      <c r="O86" s="683">
        <v>1.5</v>
      </c>
      <c r="P86" s="620">
        <v>275.48</v>
      </c>
      <c r="Q86" s="635">
        <v>1</v>
      </c>
      <c r="R86" s="619">
        <v>2</v>
      </c>
      <c r="S86" s="635">
        <v>1</v>
      </c>
      <c r="T86" s="683">
        <v>1.5</v>
      </c>
      <c r="U86" s="665">
        <v>1</v>
      </c>
    </row>
    <row r="87" spans="1:21" ht="14.4" customHeight="1" x14ac:dyDescent="0.3">
      <c r="A87" s="618">
        <v>21</v>
      </c>
      <c r="B87" s="619" t="s">
        <v>565</v>
      </c>
      <c r="C87" s="619">
        <v>89301211</v>
      </c>
      <c r="D87" s="681" t="s">
        <v>6722</v>
      </c>
      <c r="E87" s="682" t="s">
        <v>4531</v>
      </c>
      <c r="F87" s="619" t="s">
        <v>4509</v>
      </c>
      <c r="G87" s="619" t="s">
        <v>4654</v>
      </c>
      <c r="H87" s="619" t="s">
        <v>564</v>
      </c>
      <c r="I87" s="619" t="s">
        <v>1716</v>
      </c>
      <c r="J87" s="619" t="s">
        <v>1717</v>
      </c>
      <c r="K87" s="619" t="s">
        <v>1718</v>
      </c>
      <c r="L87" s="620">
        <v>400.21</v>
      </c>
      <c r="M87" s="620">
        <v>2801.47</v>
      </c>
      <c r="N87" s="619">
        <v>7</v>
      </c>
      <c r="O87" s="683">
        <v>3</v>
      </c>
      <c r="P87" s="620">
        <v>2001.0499999999997</v>
      </c>
      <c r="Q87" s="635">
        <v>0.71428571428571419</v>
      </c>
      <c r="R87" s="619">
        <v>5</v>
      </c>
      <c r="S87" s="635">
        <v>0.7142857142857143</v>
      </c>
      <c r="T87" s="683">
        <v>1.5</v>
      </c>
      <c r="U87" s="665">
        <v>0.5</v>
      </c>
    </row>
    <row r="88" spans="1:21" ht="14.4" customHeight="1" x14ac:dyDescent="0.3">
      <c r="A88" s="618">
        <v>21</v>
      </c>
      <c r="B88" s="619" t="s">
        <v>565</v>
      </c>
      <c r="C88" s="619">
        <v>89301211</v>
      </c>
      <c r="D88" s="681" t="s">
        <v>6722</v>
      </c>
      <c r="E88" s="682" t="s">
        <v>4531</v>
      </c>
      <c r="F88" s="619" t="s">
        <v>4509</v>
      </c>
      <c r="G88" s="619" t="s">
        <v>4654</v>
      </c>
      <c r="H88" s="619" t="s">
        <v>564</v>
      </c>
      <c r="I88" s="619" t="s">
        <v>4655</v>
      </c>
      <c r="J88" s="619" t="s">
        <v>1717</v>
      </c>
      <c r="K88" s="619" t="s">
        <v>4656</v>
      </c>
      <c r="L88" s="620">
        <v>0</v>
      </c>
      <c r="M88" s="620">
        <v>0</v>
      </c>
      <c r="N88" s="619">
        <v>1</v>
      </c>
      <c r="O88" s="683">
        <v>0.5</v>
      </c>
      <c r="P88" s="620"/>
      <c r="Q88" s="635"/>
      <c r="R88" s="619"/>
      <c r="S88" s="635">
        <v>0</v>
      </c>
      <c r="T88" s="683"/>
      <c r="U88" s="665">
        <v>0</v>
      </c>
    </row>
    <row r="89" spans="1:21" ht="14.4" customHeight="1" x14ac:dyDescent="0.3">
      <c r="A89" s="618">
        <v>21</v>
      </c>
      <c r="B89" s="619" t="s">
        <v>565</v>
      </c>
      <c r="C89" s="619">
        <v>89301211</v>
      </c>
      <c r="D89" s="681" t="s">
        <v>6722</v>
      </c>
      <c r="E89" s="682" t="s">
        <v>4531</v>
      </c>
      <c r="F89" s="619" t="s">
        <v>4509</v>
      </c>
      <c r="G89" s="619" t="s">
        <v>4657</v>
      </c>
      <c r="H89" s="619" t="s">
        <v>564</v>
      </c>
      <c r="I89" s="619" t="s">
        <v>899</v>
      </c>
      <c r="J89" s="619" t="s">
        <v>4658</v>
      </c>
      <c r="K89" s="619" t="s">
        <v>4624</v>
      </c>
      <c r="L89" s="620">
        <v>14.2</v>
      </c>
      <c r="M89" s="620">
        <v>14.2</v>
      </c>
      <c r="N89" s="619">
        <v>1</v>
      </c>
      <c r="O89" s="683">
        <v>1</v>
      </c>
      <c r="P89" s="620"/>
      <c r="Q89" s="635">
        <v>0</v>
      </c>
      <c r="R89" s="619"/>
      <c r="S89" s="635">
        <v>0</v>
      </c>
      <c r="T89" s="683"/>
      <c r="U89" s="665">
        <v>0</v>
      </c>
    </row>
    <row r="90" spans="1:21" ht="14.4" customHeight="1" x14ac:dyDescent="0.3">
      <c r="A90" s="618">
        <v>21</v>
      </c>
      <c r="B90" s="619" t="s">
        <v>565</v>
      </c>
      <c r="C90" s="619">
        <v>89301211</v>
      </c>
      <c r="D90" s="681" t="s">
        <v>6722</v>
      </c>
      <c r="E90" s="682" t="s">
        <v>4531</v>
      </c>
      <c r="F90" s="619" t="s">
        <v>4509</v>
      </c>
      <c r="G90" s="619" t="s">
        <v>4659</v>
      </c>
      <c r="H90" s="619" t="s">
        <v>564</v>
      </c>
      <c r="I90" s="619" t="s">
        <v>1215</v>
      </c>
      <c r="J90" s="619" t="s">
        <v>4660</v>
      </c>
      <c r="K90" s="619" t="s">
        <v>4661</v>
      </c>
      <c r="L90" s="620">
        <v>36.89</v>
      </c>
      <c r="M90" s="620">
        <v>110.67</v>
      </c>
      <c r="N90" s="619">
        <v>3</v>
      </c>
      <c r="O90" s="683">
        <v>2</v>
      </c>
      <c r="P90" s="620">
        <v>36.89</v>
      </c>
      <c r="Q90" s="635">
        <v>0.33333333333333331</v>
      </c>
      <c r="R90" s="619">
        <v>1</v>
      </c>
      <c r="S90" s="635">
        <v>0.33333333333333331</v>
      </c>
      <c r="T90" s="683">
        <v>0.5</v>
      </c>
      <c r="U90" s="665">
        <v>0.25</v>
      </c>
    </row>
    <row r="91" spans="1:21" ht="14.4" customHeight="1" x14ac:dyDescent="0.3">
      <c r="A91" s="618">
        <v>21</v>
      </c>
      <c r="B91" s="619" t="s">
        <v>565</v>
      </c>
      <c r="C91" s="619">
        <v>89301211</v>
      </c>
      <c r="D91" s="681" t="s">
        <v>6722</v>
      </c>
      <c r="E91" s="682" t="s">
        <v>4531</v>
      </c>
      <c r="F91" s="619" t="s">
        <v>4509</v>
      </c>
      <c r="G91" s="619" t="s">
        <v>4662</v>
      </c>
      <c r="H91" s="619" t="s">
        <v>564</v>
      </c>
      <c r="I91" s="619" t="s">
        <v>2053</v>
      </c>
      <c r="J91" s="619" t="s">
        <v>2054</v>
      </c>
      <c r="K91" s="619" t="s">
        <v>4663</v>
      </c>
      <c r="L91" s="620">
        <v>221.03</v>
      </c>
      <c r="M91" s="620">
        <v>221.03</v>
      </c>
      <c r="N91" s="619">
        <v>1</v>
      </c>
      <c r="O91" s="683">
        <v>0.5</v>
      </c>
      <c r="P91" s="620"/>
      <c r="Q91" s="635">
        <v>0</v>
      </c>
      <c r="R91" s="619"/>
      <c r="S91" s="635">
        <v>0</v>
      </c>
      <c r="T91" s="683"/>
      <c r="U91" s="665">
        <v>0</v>
      </c>
    </row>
    <row r="92" spans="1:21" ht="14.4" customHeight="1" x14ac:dyDescent="0.3">
      <c r="A92" s="618">
        <v>21</v>
      </c>
      <c r="B92" s="619" t="s">
        <v>565</v>
      </c>
      <c r="C92" s="619">
        <v>89301211</v>
      </c>
      <c r="D92" s="681" t="s">
        <v>6722</v>
      </c>
      <c r="E92" s="682" t="s">
        <v>4531</v>
      </c>
      <c r="F92" s="619" t="s">
        <v>4509</v>
      </c>
      <c r="G92" s="619" t="s">
        <v>4662</v>
      </c>
      <c r="H92" s="619" t="s">
        <v>564</v>
      </c>
      <c r="I92" s="619" t="s">
        <v>4664</v>
      </c>
      <c r="J92" s="619" t="s">
        <v>1894</v>
      </c>
      <c r="K92" s="619" t="s">
        <v>4665</v>
      </c>
      <c r="L92" s="620">
        <v>0</v>
      </c>
      <c r="M92" s="620">
        <v>0</v>
      </c>
      <c r="N92" s="619">
        <v>1</v>
      </c>
      <c r="O92" s="683">
        <v>0.5</v>
      </c>
      <c r="P92" s="620"/>
      <c r="Q92" s="635"/>
      <c r="R92" s="619"/>
      <c r="S92" s="635">
        <v>0</v>
      </c>
      <c r="T92" s="683"/>
      <c r="U92" s="665">
        <v>0</v>
      </c>
    </row>
    <row r="93" spans="1:21" ht="14.4" customHeight="1" x14ac:dyDescent="0.3">
      <c r="A93" s="618">
        <v>21</v>
      </c>
      <c r="B93" s="619" t="s">
        <v>565</v>
      </c>
      <c r="C93" s="619">
        <v>89301211</v>
      </c>
      <c r="D93" s="681" t="s">
        <v>6722</v>
      </c>
      <c r="E93" s="682" t="s">
        <v>4531</v>
      </c>
      <c r="F93" s="619" t="s">
        <v>4509</v>
      </c>
      <c r="G93" s="619" t="s">
        <v>4595</v>
      </c>
      <c r="H93" s="619" t="s">
        <v>564</v>
      </c>
      <c r="I93" s="619" t="s">
        <v>1183</v>
      </c>
      <c r="J93" s="619" t="s">
        <v>1184</v>
      </c>
      <c r="K93" s="619" t="s">
        <v>2340</v>
      </c>
      <c r="L93" s="620">
        <v>56.52</v>
      </c>
      <c r="M93" s="620">
        <v>113.04</v>
      </c>
      <c r="N93" s="619">
        <v>2</v>
      </c>
      <c r="O93" s="683">
        <v>1</v>
      </c>
      <c r="P93" s="620"/>
      <c r="Q93" s="635">
        <v>0</v>
      </c>
      <c r="R93" s="619"/>
      <c r="S93" s="635">
        <v>0</v>
      </c>
      <c r="T93" s="683"/>
      <c r="U93" s="665">
        <v>0</v>
      </c>
    </row>
    <row r="94" spans="1:21" ht="14.4" customHeight="1" x14ac:dyDescent="0.3">
      <c r="A94" s="618">
        <v>21</v>
      </c>
      <c r="B94" s="619" t="s">
        <v>565</v>
      </c>
      <c r="C94" s="619">
        <v>89301211</v>
      </c>
      <c r="D94" s="681" t="s">
        <v>6722</v>
      </c>
      <c r="E94" s="682" t="s">
        <v>4531</v>
      </c>
      <c r="F94" s="619" t="s">
        <v>4509</v>
      </c>
      <c r="G94" s="619" t="s">
        <v>4595</v>
      </c>
      <c r="H94" s="619" t="s">
        <v>564</v>
      </c>
      <c r="I94" s="619" t="s">
        <v>4596</v>
      </c>
      <c r="J94" s="619" t="s">
        <v>4597</v>
      </c>
      <c r="K94" s="619" t="s">
        <v>4598</v>
      </c>
      <c r="L94" s="620">
        <v>75.36</v>
      </c>
      <c r="M94" s="620">
        <v>75.36</v>
      </c>
      <c r="N94" s="619">
        <v>1</v>
      </c>
      <c r="O94" s="683">
        <v>0.5</v>
      </c>
      <c r="P94" s="620">
        <v>75.36</v>
      </c>
      <c r="Q94" s="635">
        <v>1</v>
      </c>
      <c r="R94" s="619">
        <v>1</v>
      </c>
      <c r="S94" s="635">
        <v>1</v>
      </c>
      <c r="T94" s="683">
        <v>0.5</v>
      </c>
      <c r="U94" s="665">
        <v>1</v>
      </c>
    </row>
    <row r="95" spans="1:21" ht="14.4" customHeight="1" x14ac:dyDescent="0.3">
      <c r="A95" s="618">
        <v>21</v>
      </c>
      <c r="B95" s="619" t="s">
        <v>565</v>
      </c>
      <c r="C95" s="619">
        <v>89301211</v>
      </c>
      <c r="D95" s="681" t="s">
        <v>6722</v>
      </c>
      <c r="E95" s="682" t="s">
        <v>4531</v>
      </c>
      <c r="F95" s="619" t="s">
        <v>4509</v>
      </c>
      <c r="G95" s="619" t="s">
        <v>4666</v>
      </c>
      <c r="H95" s="619" t="s">
        <v>564</v>
      </c>
      <c r="I95" s="619" t="s">
        <v>986</v>
      </c>
      <c r="J95" s="619" t="s">
        <v>987</v>
      </c>
      <c r="K95" s="619" t="s">
        <v>4183</v>
      </c>
      <c r="L95" s="620">
        <v>115.3</v>
      </c>
      <c r="M95" s="620">
        <v>115.3</v>
      </c>
      <c r="N95" s="619">
        <v>1</v>
      </c>
      <c r="O95" s="683">
        <v>1</v>
      </c>
      <c r="P95" s="620"/>
      <c r="Q95" s="635">
        <v>0</v>
      </c>
      <c r="R95" s="619"/>
      <c r="S95" s="635">
        <v>0</v>
      </c>
      <c r="T95" s="683"/>
      <c r="U95" s="665">
        <v>0</v>
      </c>
    </row>
    <row r="96" spans="1:21" ht="14.4" customHeight="1" x14ac:dyDescent="0.3">
      <c r="A96" s="618">
        <v>21</v>
      </c>
      <c r="B96" s="619" t="s">
        <v>565</v>
      </c>
      <c r="C96" s="619">
        <v>89301211</v>
      </c>
      <c r="D96" s="681" t="s">
        <v>6722</v>
      </c>
      <c r="E96" s="682" t="s">
        <v>4531</v>
      </c>
      <c r="F96" s="619" t="s">
        <v>4509</v>
      </c>
      <c r="G96" s="619" t="s">
        <v>4667</v>
      </c>
      <c r="H96" s="619" t="s">
        <v>564</v>
      </c>
      <c r="I96" s="619" t="s">
        <v>1690</v>
      </c>
      <c r="J96" s="619" t="s">
        <v>4668</v>
      </c>
      <c r="K96" s="619" t="s">
        <v>4669</v>
      </c>
      <c r="L96" s="620">
        <v>53.67</v>
      </c>
      <c r="M96" s="620">
        <v>268.35000000000002</v>
      </c>
      <c r="N96" s="619">
        <v>5</v>
      </c>
      <c r="O96" s="683">
        <v>4</v>
      </c>
      <c r="P96" s="620">
        <v>161.01</v>
      </c>
      <c r="Q96" s="635">
        <v>0.59999999999999987</v>
      </c>
      <c r="R96" s="619">
        <v>3</v>
      </c>
      <c r="S96" s="635">
        <v>0.6</v>
      </c>
      <c r="T96" s="683">
        <v>2</v>
      </c>
      <c r="U96" s="665">
        <v>0.5</v>
      </c>
    </row>
    <row r="97" spans="1:21" ht="14.4" customHeight="1" x14ac:dyDescent="0.3">
      <c r="A97" s="618">
        <v>21</v>
      </c>
      <c r="B97" s="619" t="s">
        <v>565</v>
      </c>
      <c r="C97" s="619">
        <v>89301211</v>
      </c>
      <c r="D97" s="681" t="s">
        <v>6722</v>
      </c>
      <c r="E97" s="682" t="s">
        <v>4531</v>
      </c>
      <c r="F97" s="619" t="s">
        <v>4509</v>
      </c>
      <c r="G97" s="619" t="s">
        <v>4667</v>
      </c>
      <c r="H97" s="619" t="s">
        <v>564</v>
      </c>
      <c r="I97" s="619" t="s">
        <v>1690</v>
      </c>
      <c r="J97" s="619" t="s">
        <v>4668</v>
      </c>
      <c r="K97" s="619" t="s">
        <v>4669</v>
      </c>
      <c r="L97" s="620">
        <v>25.8</v>
      </c>
      <c r="M97" s="620">
        <v>77.400000000000006</v>
      </c>
      <c r="N97" s="619">
        <v>3</v>
      </c>
      <c r="O97" s="683">
        <v>1.5</v>
      </c>
      <c r="P97" s="620">
        <v>51.6</v>
      </c>
      <c r="Q97" s="635">
        <v>0.66666666666666663</v>
      </c>
      <c r="R97" s="619">
        <v>2</v>
      </c>
      <c r="S97" s="635">
        <v>0.66666666666666663</v>
      </c>
      <c r="T97" s="683">
        <v>1</v>
      </c>
      <c r="U97" s="665">
        <v>0.66666666666666663</v>
      </c>
    </row>
    <row r="98" spans="1:21" ht="14.4" customHeight="1" x14ac:dyDescent="0.3">
      <c r="A98" s="618">
        <v>21</v>
      </c>
      <c r="B98" s="619" t="s">
        <v>565</v>
      </c>
      <c r="C98" s="619">
        <v>89301211</v>
      </c>
      <c r="D98" s="681" t="s">
        <v>6722</v>
      </c>
      <c r="E98" s="682" t="s">
        <v>4531</v>
      </c>
      <c r="F98" s="619" t="s">
        <v>4509</v>
      </c>
      <c r="G98" s="619" t="s">
        <v>4670</v>
      </c>
      <c r="H98" s="619" t="s">
        <v>2184</v>
      </c>
      <c r="I98" s="619" t="s">
        <v>2434</v>
      </c>
      <c r="J98" s="619" t="s">
        <v>2435</v>
      </c>
      <c r="K98" s="619" t="s">
        <v>641</v>
      </c>
      <c r="L98" s="620">
        <v>232.44</v>
      </c>
      <c r="M98" s="620">
        <v>464.88</v>
      </c>
      <c r="N98" s="619">
        <v>2</v>
      </c>
      <c r="O98" s="683">
        <v>1.5</v>
      </c>
      <c r="P98" s="620">
        <v>464.88</v>
      </c>
      <c r="Q98" s="635">
        <v>1</v>
      </c>
      <c r="R98" s="619">
        <v>2</v>
      </c>
      <c r="S98" s="635">
        <v>1</v>
      </c>
      <c r="T98" s="683">
        <v>1.5</v>
      </c>
      <c r="U98" s="665">
        <v>1</v>
      </c>
    </row>
    <row r="99" spans="1:21" ht="14.4" customHeight="1" x14ac:dyDescent="0.3">
      <c r="A99" s="618">
        <v>21</v>
      </c>
      <c r="B99" s="619" t="s">
        <v>565</v>
      </c>
      <c r="C99" s="619">
        <v>89301211</v>
      </c>
      <c r="D99" s="681" t="s">
        <v>6722</v>
      </c>
      <c r="E99" s="682" t="s">
        <v>4531</v>
      </c>
      <c r="F99" s="619" t="s">
        <v>4509</v>
      </c>
      <c r="G99" s="619" t="s">
        <v>4671</v>
      </c>
      <c r="H99" s="619" t="s">
        <v>564</v>
      </c>
      <c r="I99" s="619" t="s">
        <v>1851</v>
      </c>
      <c r="J99" s="619" t="s">
        <v>4672</v>
      </c>
      <c r="K99" s="619" t="s">
        <v>4673</v>
      </c>
      <c r="L99" s="620">
        <v>0</v>
      </c>
      <c r="M99" s="620">
        <v>0</v>
      </c>
      <c r="N99" s="619">
        <v>1</v>
      </c>
      <c r="O99" s="683">
        <v>0.5</v>
      </c>
      <c r="P99" s="620"/>
      <c r="Q99" s="635"/>
      <c r="R99" s="619"/>
      <c r="S99" s="635">
        <v>0</v>
      </c>
      <c r="T99" s="683"/>
      <c r="U99" s="665">
        <v>0</v>
      </c>
    </row>
    <row r="100" spans="1:21" ht="14.4" customHeight="1" x14ac:dyDescent="0.3">
      <c r="A100" s="618">
        <v>21</v>
      </c>
      <c r="B100" s="619" t="s">
        <v>565</v>
      </c>
      <c r="C100" s="619">
        <v>89301211</v>
      </c>
      <c r="D100" s="681" t="s">
        <v>6722</v>
      </c>
      <c r="E100" s="682" t="s">
        <v>4531</v>
      </c>
      <c r="F100" s="619" t="s">
        <v>4509</v>
      </c>
      <c r="G100" s="619" t="s">
        <v>4599</v>
      </c>
      <c r="H100" s="619" t="s">
        <v>564</v>
      </c>
      <c r="I100" s="619" t="s">
        <v>2057</v>
      </c>
      <c r="J100" s="619" t="s">
        <v>4334</v>
      </c>
      <c r="K100" s="619" t="s">
        <v>4335</v>
      </c>
      <c r="L100" s="620">
        <v>2787.72</v>
      </c>
      <c r="M100" s="620">
        <v>5575.44</v>
      </c>
      <c r="N100" s="619">
        <v>2</v>
      </c>
      <c r="O100" s="683">
        <v>2</v>
      </c>
      <c r="P100" s="620">
        <v>2787.72</v>
      </c>
      <c r="Q100" s="635">
        <v>0.5</v>
      </c>
      <c r="R100" s="619">
        <v>1</v>
      </c>
      <c r="S100" s="635">
        <v>0.5</v>
      </c>
      <c r="T100" s="683">
        <v>1</v>
      </c>
      <c r="U100" s="665">
        <v>0.5</v>
      </c>
    </row>
    <row r="101" spans="1:21" ht="14.4" customHeight="1" x14ac:dyDescent="0.3">
      <c r="A101" s="618">
        <v>21</v>
      </c>
      <c r="B101" s="619" t="s">
        <v>565</v>
      </c>
      <c r="C101" s="619">
        <v>89301211</v>
      </c>
      <c r="D101" s="681" t="s">
        <v>6722</v>
      </c>
      <c r="E101" s="682" t="s">
        <v>4531</v>
      </c>
      <c r="F101" s="619" t="s">
        <v>4509</v>
      </c>
      <c r="G101" s="619" t="s">
        <v>4599</v>
      </c>
      <c r="H101" s="619" t="s">
        <v>564</v>
      </c>
      <c r="I101" s="619" t="s">
        <v>1855</v>
      </c>
      <c r="J101" s="619" t="s">
        <v>4336</v>
      </c>
      <c r="K101" s="619" t="s">
        <v>4337</v>
      </c>
      <c r="L101" s="620">
        <v>2332.38</v>
      </c>
      <c r="M101" s="620">
        <v>6997.14</v>
      </c>
      <c r="N101" s="619">
        <v>3</v>
      </c>
      <c r="O101" s="683">
        <v>3</v>
      </c>
      <c r="P101" s="620">
        <v>4664.76</v>
      </c>
      <c r="Q101" s="635">
        <v>0.66666666666666663</v>
      </c>
      <c r="R101" s="619">
        <v>2</v>
      </c>
      <c r="S101" s="635">
        <v>0.66666666666666663</v>
      </c>
      <c r="T101" s="683">
        <v>2</v>
      </c>
      <c r="U101" s="665">
        <v>0.66666666666666663</v>
      </c>
    </row>
    <row r="102" spans="1:21" ht="14.4" customHeight="1" x14ac:dyDescent="0.3">
      <c r="A102" s="618">
        <v>21</v>
      </c>
      <c r="B102" s="619" t="s">
        <v>565</v>
      </c>
      <c r="C102" s="619">
        <v>89301211</v>
      </c>
      <c r="D102" s="681" t="s">
        <v>6722</v>
      </c>
      <c r="E102" s="682" t="s">
        <v>4531</v>
      </c>
      <c r="F102" s="619" t="s">
        <v>4509</v>
      </c>
      <c r="G102" s="619" t="s">
        <v>4599</v>
      </c>
      <c r="H102" s="619" t="s">
        <v>564</v>
      </c>
      <c r="I102" s="619" t="s">
        <v>1511</v>
      </c>
      <c r="J102" s="619" t="s">
        <v>4338</v>
      </c>
      <c r="K102" s="619" t="s">
        <v>4339</v>
      </c>
      <c r="L102" s="620">
        <v>880.88</v>
      </c>
      <c r="M102" s="620">
        <v>1761.76</v>
      </c>
      <c r="N102" s="619">
        <v>2</v>
      </c>
      <c r="O102" s="683">
        <v>2</v>
      </c>
      <c r="P102" s="620">
        <v>880.88</v>
      </c>
      <c r="Q102" s="635">
        <v>0.5</v>
      </c>
      <c r="R102" s="619">
        <v>1</v>
      </c>
      <c r="S102" s="635">
        <v>0.5</v>
      </c>
      <c r="T102" s="683">
        <v>1</v>
      </c>
      <c r="U102" s="665">
        <v>0.5</v>
      </c>
    </row>
    <row r="103" spans="1:21" ht="14.4" customHeight="1" x14ac:dyDescent="0.3">
      <c r="A103" s="618">
        <v>21</v>
      </c>
      <c r="B103" s="619" t="s">
        <v>565</v>
      </c>
      <c r="C103" s="619">
        <v>89301211</v>
      </c>
      <c r="D103" s="681" t="s">
        <v>6722</v>
      </c>
      <c r="E103" s="682" t="s">
        <v>4531</v>
      </c>
      <c r="F103" s="619" t="s">
        <v>4509</v>
      </c>
      <c r="G103" s="619" t="s">
        <v>4599</v>
      </c>
      <c r="H103" s="619" t="s">
        <v>564</v>
      </c>
      <c r="I103" s="619" t="s">
        <v>1724</v>
      </c>
      <c r="J103" s="619" t="s">
        <v>4340</v>
      </c>
      <c r="K103" s="619" t="s">
        <v>4341</v>
      </c>
      <c r="L103" s="620">
        <v>1629.03</v>
      </c>
      <c r="M103" s="620">
        <v>6516.12</v>
      </c>
      <c r="N103" s="619">
        <v>4</v>
      </c>
      <c r="O103" s="683">
        <v>4</v>
      </c>
      <c r="P103" s="620">
        <v>1629.03</v>
      </c>
      <c r="Q103" s="635">
        <v>0.25</v>
      </c>
      <c r="R103" s="619">
        <v>1</v>
      </c>
      <c r="S103" s="635">
        <v>0.25</v>
      </c>
      <c r="T103" s="683">
        <v>1</v>
      </c>
      <c r="U103" s="665">
        <v>0.25</v>
      </c>
    </row>
    <row r="104" spans="1:21" ht="14.4" customHeight="1" x14ac:dyDescent="0.3">
      <c r="A104" s="618">
        <v>21</v>
      </c>
      <c r="B104" s="619" t="s">
        <v>565</v>
      </c>
      <c r="C104" s="619">
        <v>89301211</v>
      </c>
      <c r="D104" s="681" t="s">
        <v>6722</v>
      </c>
      <c r="E104" s="682" t="s">
        <v>4531</v>
      </c>
      <c r="F104" s="619" t="s">
        <v>4509</v>
      </c>
      <c r="G104" s="619" t="s">
        <v>4674</v>
      </c>
      <c r="H104" s="619" t="s">
        <v>2184</v>
      </c>
      <c r="I104" s="619" t="s">
        <v>4675</v>
      </c>
      <c r="J104" s="619" t="s">
        <v>3798</v>
      </c>
      <c r="K104" s="619" t="s">
        <v>4676</v>
      </c>
      <c r="L104" s="620">
        <v>4283.43</v>
      </c>
      <c r="M104" s="620">
        <v>4283.43</v>
      </c>
      <c r="N104" s="619">
        <v>1</v>
      </c>
      <c r="O104" s="683">
        <v>1</v>
      </c>
      <c r="P104" s="620"/>
      <c r="Q104" s="635">
        <v>0</v>
      </c>
      <c r="R104" s="619"/>
      <c r="S104" s="635">
        <v>0</v>
      </c>
      <c r="T104" s="683"/>
      <c r="U104" s="665">
        <v>0</v>
      </c>
    </row>
    <row r="105" spans="1:21" ht="14.4" customHeight="1" x14ac:dyDescent="0.3">
      <c r="A105" s="618">
        <v>21</v>
      </c>
      <c r="B105" s="619" t="s">
        <v>565</v>
      </c>
      <c r="C105" s="619">
        <v>89301211</v>
      </c>
      <c r="D105" s="681" t="s">
        <v>6722</v>
      </c>
      <c r="E105" s="682" t="s">
        <v>4531</v>
      </c>
      <c r="F105" s="619" t="s">
        <v>4509</v>
      </c>
      <c r="G105" s="619" t="s">
        <v>4550</v>
      </c>
      <c r="H105" s="619" t="s">
        <v>564</v>
      </c>
      <c r="I105" s="619" t="s">
        <v>4677</v>
      </c>
      <c r="J105" s="619" t="s">
        <v>4678</v>
      </c>
      <c r="K105" s="619" t="s">
        <v>4679</v>
      </c>
      <c r="L105" s="620">
        <v>23.3</v>
      </c>
      <c r="M105" s="620">
        <v>23.3</v>
      </c>
      <c r="N105" s="619">
        <v>1</v>
      </c>
      <c r="O105" s="683">
        <v>0.5</v>
      </c>
      <c r="P105" s="620"/>
      <c r="Q105" s="635">
        <v>0</v>
      </c>
      <c r="R105" s="619"/>
      <c r="S105" s="635">
        <v>0</v>
      </c>
      <c r="T105" s="683"/>
      <c r="U105" s="665">
        <v>0</v>
      </c>
    </row>
    <row r="106" spans="1:21" ht="14.4" customHeight="1" x14ac:dyDescent="0.3">
      <c r="A106" s="618">
        <v>21</v>
      </c>
      <c r="B106" s="619" t="s">
        <v>565</v>
      </c>
      <c r="C106" s="619">
        <v>89301211</v>
      </c>
      <c r="D106" s="681" t="s">
        <v>6722</v>
      </c>
      <c r="E106" s="682" t="s">
        <v>4531</v>
      </c>
      <c r="F106" s="619" t="s">
        <v>4509</v>
      </c>
      <c r="G106" s="619" t="s">
        <v>4550</v>
      </c>
      <c r="H106" s="619" t="s">
        <v>564</v>
      </c>
      <c r="I106" s="619" t="s">
        <v>4677</v>
      </c>
      <c r="J106" s="619" t="s">
        <v>4678</v>
      </c>
      <c r="K106" s="619" t="s">
        <v>4679</v>
      </c>
      <c r="L106" s="620">
        <v>26.64</v>
      </c>
      <c r="M106" s="620">
        <v>26.64</v>
      </c>
      <c r="N106" s="619">
        <v>1</v>
      </c>
      <c r="O106" s="683">
        <v>0.5</v>
      </c>
      <c r="P106" s="620"/>
      <c r="Q106" s="635">
        <v>0</v>
      </c>
      <c r="R106" s="619"/>
      <c r="S106" s="635">
        <v>0</v>
      </c>
      <c r="T106" s="683"/>
      <c r="U106" s="665">
        <v>0</v>
      </c>
    </row>
    <row r="107" spans="1:21" ht="14.4" customHeight="1" x14ac:dyDescent="0.3">
      <c r="A107" s="618">
        <v>21</v>
      </c>
      <c r="B107" s="619" t="s">
        <v>565</v>
      </c>
      <c r="C107" s="619">
        <v>89301211</v>
      </c>
      <c r="D107" s="681" t="s">
        <v>6722</v>
      </c>
      <c r="E107" s="682" t="s">
        <v>4531</v>
      </c>
      <c r="F107" s="619" t="s">
        <v>4509</v>
      </c>
      <c r="G107" s="619" t="s">
        <v>4550</v>
      </c>
      <c r="H107" s="619" t="s">
        <v>564</v>
      </c>
      <c r="I107" s="619" t="s">
        <v>4680</v>
      </c>
      <c r="J107" s="619" t="s">
        <v>4678</v>
      </c>
      <c r="K107" s="619" t="s">
        <v>4552</v>
      </c>
      <c r="L107" s="620">
        <v>58.23</v>
      </c>
      <c r="M107" s="620">
        <v>58.23</v>
      </c>
      <c r="N107" s="619">
        <v>1</v>
      </c>
      <c r="O107" s="683">
        <v>1</v>
      </c>
      <c r="P107" s="620"/>
      <c r="Q107" s="635">
        <v>0</v>
      </c>
      <c r="R107" s="619"/>
      <c r="S107" s="635">
        <v>0</v>
      </c>
      <c r="T107" s="683"/>
      <c r="U107" s="665">
        <v>0</v>
      </c>
    </row>
    <row r="108" spans="1:21" ht="14.4" customHeight="1" x14ac:dyDescent="0.3">
      <c r="A108" s="618">
        <v>21</v>
      </c>
      <c r="B108" s="619" t="s">
        <v>565</v>
      </c>
      <c r="C108" s="619">
        <v>89301211</v>
      </c>
      <c r="D108" s="681" t="s">
        <v>6722</v>
      </c>
      <c r="E108" s="682" t="s">
        <v>4531</v>
      </c>
      <c r="F108" s="619" t="s">
        <v>4509</v>
      </c>
      <c r="G108" s="619" t="s">
        <v>4550</v>
      </c>
      <c r="H108" s="619" t="s">
        <v>564</v>
      </c>
      <c r="I108" s="619" t="s">
        <v>4681</v>
      </c>
      <c r="J108" s="619" t="s">
        <v>4551</v>
      </c>
      <c r="K108" s="619" t="s">
        <v>4679</v>
      </c>
      <c r="L108" s="620">
        <v>0</v>
      </c>
      <c r="M108" s="620">
        <v>0</v>
      </c>
      <c r="N108" s="619">
        <v>2</v>
      </c>
      <c r="O108" s="683">
        <v>1.5</v>
      </c>
      <c r="P108" s="620">
        <v>0</v>
      </c>
      <c r="Q108" s="635"/>
      <c r="R108" s="619">
        <v>2</v>
      </c>
      <c r="S108" s="635">
        <v>1</v>
      </c>
      <c r="T108" s="683">
        <v>1.5</v>
      </c>
      <c r="U108" s="665">
        <v>1</v>
      </c>
    </row>
    <row r="109" spans="1:21" ht="14.4" customHeight="1" x14ac:dyDescent="0.3">
      <c r="A109" s="618">
        <v>21</v>
      </c>
      <c r="B109" s="619" t="s">
        <v>565</v>
      </c>
      <c r="C109" s="619">
        <v>89301211</v>
      </c>
      <c r="D109" s="681" t="s">
        <v>6722</v>
      </c>
      <c r="E109" s="682" t="s">
        <v>4531</v>
      </c>
      <c r="F109" s="619" t="s">
        <v>4509</v>
      </c>
      <c r="G109" s="619" t="s">
        <v>4682</v>
      </c>
      <c r="H109" s="619" t="s">
        <v>564</v>
      </c>
      <c r="I109" s="619" t="s">
        <v>865</v>
      </c>
      <c r="J109" s="619" t="s">
        <v>866</v>
      </c>
      <c r="K109" s="619" t="s">
        <v>4683</v>
      </c>
      <c r="L109" s="620">
        <v>99</v>
      </c>
      <c r="M109" s="620">
        <v>297</v>
      </c>
      <c r="N109" s="619">
        <v>3</v>
      </c>
      <c r="O109" s="683">
        <v>2</v>
      </c>
      <c r="P109" s="620"/>
      <c r="Q109" s="635">
        <v>0</v>
      </c>
      <c r="R109" s="619"/>
      <c r="S109" s="635">
        <v>0</v>
      </c>
      <c r="T109" s="683"/>
      <c r="U109" s="665">
        <v>0</v>
      </c>
    </row>
    <row r="110" spans="1:21" ht="14.4" customHeight="1" x14ac:dyDescent="0.3">
      <c r="A110" s="618">
        <v>21</v>
      </c>
      <c r="B110" s="619" t="s">
        <v>565</v>
      </c>
      <c r="C110" s="619">
        <v>89301211</v>
      </c>
      <c r="D110" s="681" t="s">
        <v>6722</v>
      </c>
      <c r="E110" s="682" t="s">
        <v>4531</v>
      </c>
      <c r="F110" s="619" t="s">
        <v>4509</v>
      </c>
      <c r="G110" s="619" t="s">
        <v>4684</v>
      </c>
      <c r="H110" s="619" t="s">
        <v>564</v>
      </c>
      <c r="I110" s="619" t="s">
        <v>4685</v>
      </c>
      <c r="J110" s="619" t="s">
        <v>2081</v>
      </c>
      <c r="K110" s="619" t="s">
        <v>4686</v>
      </c>
      <c r="L110" s="620">
        <v>1520.3</v>
      </c>
      <c r="M110" s="620">
        <v>1520.3</v>
      </c>
      <c r="N110" s="619">
        <v>1</v>
      </c>
      <c r="O110" s="683">
        <v>1</v>
      </c>
      <c r="P110" s="620"/>
      <c r="Q110" s="635">
        <v>0</v>
      </c>
      <c r="R110" s="619"/>
      <c r="S110" s="635">
        <v>0</v>
      </c>
      <c r="T110" s="683"/>
      <c r="U110" s="665">
        <v>0</v>
      </c>
    </row>
    <row r="111" spans="1:21" ht="14.4" customHeight="1" x14ac:dyDescent="0.3">
      <c r="A111" s="618">
        <v>21</v>
      </c>
      <c r="B111" s="619" t="s">
        <v>565</v>
      </c>
      <c r="C111" s="619">
        <v>89301211</v>
      </c>
      <c r="D111" s="681" t="s">
        <v>6722</v>
      </c>
      <c r="E111" s="682" t="s">
        <v>4531</v>
      </c>
      <c r="F111" s="619" t="s">
        <v>4509</v>
      </c>
      <c r="G111" s="619" t="s">
        <v>4684</v>
      </c>
      <c r="H111" s="619" t="s">
        <v>564</v>
      </c>
      <c r="I111" s="619" t="s">
        <v>4687</v>
      </c>
      <c r="J111" s="619" t="s">
        <v>2072</v>
      </c>
      <c r="K111" s="619" t="s">
        <v>4688</v>
      </c>
      <c r="L111" s="620">
        <v>1139.93</v>
      </c>
      <c r="M111" s="620">
        <v>1139.93</v>
      </c>
      <c r="N111" s="619">
        <v>1</v>
      </c>
      <c r="O111" s="683">
        <v>1</v>
      </c>
      <c r="P111" s="620">
        <v>1139.93</v>
      </c>
      <c r="Q111" s="635">
        <v>1</v>
      </c>
      <c r="R111" s="619">
        <v>1</v>
      </c>
      <c r="S111" s="635">
        <v>1</v>
      </c>
      <c r="T111" s="683">
        <v>1</v>
      </c>
      <c r="U111" s="665">
        <v>1</v>
      </c>
    </row>
    <row r="112" spans="1:21" ht="14.4" customHeight="1" x14ac:dyDescent="0.3">
      <c r="A112" s="618">
        <v>21</v>
      </c>
      <c r="B112" s="619" t="s">
        <v>565</v>
      </c>
      <c r="C112" s="619">
        <v>89301211</v>
      </c>
      <c r="D112" s="681" t="s">
        <v>6722</v>
      </c>
      <c r="E112" s="682" t="s">
        <v>4531</v>
      </c>
      <c r="F112" s="619" t="s">
        <v>4509</v>
      </c>
      <c r="G112" s="619" t="s">
        <v>4689</v>
      </c>
      <c r="H112" s="619" t="s">
        <v>564</v>
      </c>
      <c r="I112" s="619" t="s">
        <v>4690</v>
      </c>
      <c r="J112" s="619" t="s">
        <v>1011</v>
      </c>
      <c r="K112" s="619" t="s">
        <v>3658</v>
      </c>
      <c r="L112" s="620">
        <v>0</v>
      </c>
      <c r="M112" s="620">
        <v>0</v>
      </c>
      <c r="N112" s="619">
        <v>1</v>
      </c>
      <c r="O112" s="683">
        <v>0.5</v>
      </c>
      <c r="P112" s="620"/>
      <c r="Q112" s="635"/>
      <c r="R112" s="619"/>
      <c r="S112" s="635">
        <v>0</v>
      </c>
      <c r="T112" s="683"/>
      <c r="U112" s="665">
        <v>0</v>
      </c>
    </row>
    <row r="113" spans="1:21" ht="14.4" customHeight="1" x14ac:dyDescent="0.3">
      <c r="A113" s="618">
        <v>21</v>
      </c>
      <c r="B113" s="619" t="s">
        <v>565</v>
      </c>
      <c r="C113" s="619">
        <v>89301211</v>
      </c>
      <c r="D113" s="681" t="s">
        <v>6722</v>
      </c>
      <c r="E113" s="682" t="s">
        <v>4531</v>
      </c>
      <c r="F113" s="619" t="s">
        <v>4509</v>
      </c>
      <c r="G113" s="619" t="s">
        <v>4689</v>
      </c>
      <c r="H113" s="619" t="s">
        <v>564</v>
      </c>
      <c r="I113" s="619" t="s">
        <v>1010</v>
      </c>
      <c r="J113" s="619" t="s">
        <v>1011</v>
      </c>
      <c r="K113" s="619" t="s">
        <v>2601</v>
      </c>
      <c r="L113" s="620">
        <v>50.6</v>
      </c>
      <c r="M113" s="620">
        <v>253</v>
      </c>
      <c r="N113" s="619">
        <v>5</v>
      </c>
      <c r="O113" s="683">
        <v>3.5</v>
      </c>
      <c r="P113" s="620"/>
      <c r="Q113" s="635">
        <v>0</v>
      </c>
      <c r="R113" s="619"/>
      <c r="S113" s="635">
        <v>0</v>
      </c>
      <c r="T113" s="683"/>
      <c r="U113" s="665">
        <v>0</v>
      </c>
    </row>
    <row r="114" spans="1:21" ht="14.4" customHeight="1" x14ac:dyDescent="0.3">
      <c r="A114" s="618">
        <v>21</v>
      </c>
      <c r="B114" s="619" t="s">
        <v>565</v>
      </c>
      <c r="C114" s="619">
        <v>89301211</v>
      </c>
      <c r="D114" s="681" t="s">
        <v>6722</v>
      </c>
      <c r="E114" s="682" t="s">
        <v>4531</v>
      </c>
      <c r="F114" s="619" t="s">
        <v>4509</v>
      </c>
      <c r="G114" s="619" t="s">
        <v>4600</v>
      </c>
      <c r="H114" s="619" t="s">
        <v>564</v>
      </c>
      <c r="I114" s="619" t="s">
        <v>1354</v>
      </c>
      <c r="J114" s="619" t="s">
        <v>1355</v>
      </c>
      <c r="K114" s="619" t="s">
        <v>668</v>
      </c>
      <c r="L114" s="620">
        <v>0</v>
      </c>
      <c r="M114" s="620">
        <v>0</v>
      </c>
      <c r="N114" s="619">
        <v>2</v>
      </c>
      <c r="O114" s="683">
        <v>1</v>
      </c>
      <c r="P114" s="620">
        <v>0</v>
      </c>
      <c r="Q114" s="635"/>
      <c r="R114" s="619">
        <v>1</v>
      </c>
      <c r="S114" s="635">
        <v>0.5</v>
      </c>
      <c r="T114" s="683">
        <v>0.5</v>
      </c>
      <c r="U114" s="665">
        <v>0.5</v>
      </c>
    </row>
    <row r="115" spans="1:21" ht="14.4" customHeight="1" x14ac:dyDescent="0.3">
      <c r="A115" s="618">
        <v>21</v>
      </c>
      <c r="B115" s="619" t="s">
        <v>565</v>
      </c>
      <c r="C115" s="619">
        <v>89301211</v>
      </c>
      <c r="D115" s="681" t="s">
        <v>6722</v>
      </c>
      <c r="E115" s="682" t="s">
        <v>4531</v>
      </c>
      <c r="F115" s="619" t="s">
        <v>4509</v>
      </c>
      <c r="G115" s="619" t="s">
        <v>4691</v>
      </c>
      <c r="H115" s="619" t="s">
        <v>2184</v>
      </c>
      <c r="I115" s="619" t="s">
        <v>2751</v>
      </c>
      <c r="J115" s="619" t="s">
        <v>2752</v>
      </c>
      <c r="K115" s="619" t="s">
        <v>4275</v>
      </c>
      <c r="L115" s="620">
        <v>399.92</v>
      </c>
      <c r="M115" s="620">
        <v>799.84</v>
      </c>
      <c r="N115" s="619">
        <v>2</v>
      </c>
      <c r="O115" s="683">
        <v>2</v>
      </c>
      <c r="P115" s="620">
        <v>399.92</v>
      </c>
      <c r="Q115" s="635">
        <v>0.5</v>
      </c>
      <c r="R115" s="619">
        <v>1</v>
      </c>
      <c r="S115" s="635">
        <v>0.5</v>
      </c>
      <c r="T115" s="683">
        <v>1</v>
      </c>
      <c r="U115" s="665">
        <v>0.5</v>
      </c>
    </row>
    <row r="116" spans="1:21" ht="14.4" customHeight="1" x14ac:dyDescent="0.3">
      <c r="A116" s="618">
        <v>21</v>
      </c>
      <c r="B116" s="619" t="s">
        <v>565</v>
      </c>
      <c r="C116" s="619">
        <v>89301211</v>
      </c>
      <c r="D116" s="681" t="s">
        <v>6722</v>
      </c>
      <c r="E116" s="682" t="s">
        <v>4531</v>
      </c>
      <c r="F116" s="619" t="s">
        <v>4509</v>
      </c>
      <c r="G116" s="619" t="s">
        <v>4692</v>
      </c>
      <c r="H116" s="619" t="s">
        <v>2184</v>
      </c>
      <c r="I116" s="619" t="s">
        <v>4693</v>
      </c>
      <c r="J116" s="619" t="s">
        <v>4694</v>
      </c>
      <c r="K116" s="619" t="s">
        <v>4695</v>
      </c>
      <c r="L116" s="620">
        <v>154.01</v>
      </c>
      <c r="M116" s="620">
        <v>154.01</v>
      </c>
      <c r="N116" s="619">
        <v>1</v>
      </c>
      <c r="O116" s="683">
        <v>1</v>
      </c>
      <c r="P116" s="620"/>
      <c r="Q116" s="635">
        <v>0</v>
      </c>
      <c r="R116" s="619"/>
      <c r="S116" s="635">
        <v>0</v>
      </c>
      <c r="T116" s="683"/>
      <c r="U116" s="665">
        <v>0</v>
      </c>
    </row>
    <row r="117" spans="1:21" ht="14.4" customHeight="1" x14ac:dyDescent="0.3">
      <c r="A117" s="618">
        <v>21</v>
      </c>
      <c r="B117" s="619" t="s">
        <v>565</v>
      </c>
      <c r="C117" s="619">
        <v>89301211</v>
      </c>
      <c r="D117" s="681" t="s">
        <v>6722</v>
      </c>
      <c r="E117" s="682" t="s">
        <v>4531</v>
      </c>
      <c r="F117" s="619" t="s">
        <v>4509</v>
      </c>
      <c r="G117" s="619" t="s">
        <v>4605</v>
      </c>
      <c r="H117" s="619" t="s">
        <v>564</v>
      </c>
      <c r="I117" s="619" t="s">
        <v>1159</v>
      </c>
      <c r="J117" s="619" t="s">
        <v>4696</v>
      </c>
      <c r="K117" s="619" t="s">
        <v>4697</v>
      </c>
      <c r="L117" s="620">
        <v>72.05</v>
      </c>
      <c r="M117" s="620">
        <v>72.05</v>
      </c>
      <c r="N117" s="619">
        <v>1</v>
      </c>
      <c r="O117" s="683">
        <v>0.5</v>
      </c>
      <c r="P117" s="620">
        <v>72.05</v>
      </c>
      <c r="Q117" s="635">
        <v>1</v>
      </c>
      <c r="R117" s="619">
        <v>1</v>
      </c>
      <c r="S117" s="635">
        <v>1</v>
      </c>
      <c r="T117" s="683">
        <v>0.5</v>
      </c>
      <c r="U117" s="665">
        <v>1</v>
      </c>
    </row>
    <row r="118" spans="1:21" ht="14.4" customHeight="1" x14ac:dyDescent="0.3">
      <c r="A118" s="618">
        <v>21</v>
      </c>
      <c r="B118" s="619" t="s">
        <v>565</v>
      </c>
      <c r="C118" s="619">
        <v>89301211</v>
      </c>
      <c r="D118" s="681" t="s">
        <v>6722</v>
      </c>
      <c r="E118" s="682" t="s">
        <v>4531</v>
      </c>
      <c r="F118" s="619" t="s">
        <v>4509</v>
      </c>
      <c r="G118" s="619" t="s">
        <v>4605</v>
      </c>
      <c r="H118" s="619" t="s">
        <v>564</v>
      </c>
      <c r="I118" s="619" t="s">
        <v>4698</v>
      </c>
      <c r="J118" s="619" t="s">
        <v>4696</v>
      </c>
      <c r="K118" s="619" t="s">
        <v>4697</v>
      </c>
      <c r="L118" s="620">
        <v>0</v>
      </c>
      <c r="M118" s="620">
        <v>0</v>
      </c>
      <c r="N118" s="619">
        <v>1</v>
      </c>
      <c r="O118" s="683">
        <v>1</v>
      </c>
      <c r="P118" s="620">
        <v>0</v>
      </c>
      <c r="Q118" s="635"/>
      <c r="R118" s="619">
        <v>1</v>
      </c>
      <c r="S118" s="635">
        <v>1</v>
      </c>
      <c r="T118" s="683">
        <v>1</v>
      </c>
      <c r="U118" s="665">
        <v>1</v>
      </c>
    </row>
    <row r="119" spans="1:21" ht="14.4" customHeight="1" x14ac:dyDescent="0.3">
      <c r="A119" s="618">
        <v>21</v>
      </c>
      <c r="B119" s="619" t="s">
        <v>565</v>
      </c>
      <c r="C119" s="619">
        <v>89301211</v>
      </c>
      <c r="D119" s="681" t="s">
        <v>6722</v>
      </c>
      <c r="E119" s="682" t="s">
        <v>4531</v>
      </c>
      <c r="F119" s="619" t="s">
        <v>4509</v>
      </c>
      <c r="G119" s="619" t="s">
        <v>4553</v>
      </c>
      <c r="H119" s="619" t="s">
        <v>564</v>
      </c>
      <c r="I119" s="619" t="s">
        <v>4699</v>
      </c>
      <c r="J119" s="619" t="s">
        <v>1398</v>
      </c>
      <c r="K119" s="619" t="s">
        <v>637</v>
      </c>
      <c r="L119" s="620">
        <v>30.65</v>
      </c>
      <c r="M119" s="620">
        <v>30.65</v>
      </c>
      <c r="N119" s="619">
        <v>1</v>
      </c>
      <c r="O119" s="683">
        <v>0.5</v>
      </c>
      <c r="P119" s="620"/>
      <c r="Q119" s="635">
        <v>0</v>
      </c>
      <c r="R119" s="619"/>
      <c r="S119" s="635">
        <v>0</v>
      </c>
      <c r="T119" s="683"/>
      <c r="U119" s="665">
        <v>0</v>
      </c>
    </row>
    <row r="120" spans="1:21" ht="14.4" customHeight="1" x14ac:dyDescent="0.3">
      <c r="A120" s="618">
        <v>21</v>
      </c>
      <c r="B120" s="619" t="s">
        <v>565</v>
      </c>
      <c r="C120" s="619">
        <v>89301211</v>
      </c>
      <c r="D120" s="681" t="s">
        <v>6722</v>
      </c>
      <c r="E120" s="682" t="s">
        <v>4531</v>
      </c>
      <c r="F120" s="619" t="s">
        <v>4509</v>
      </c>
      <c r="G120" s="619" t="s">
        <v>4553</v>
      </c>
      <c r="H120" s="619" t="s">
        <v>564</v>
      </c>
      <c r="I120" s="619" t="s">
        <v>1322</v>
      </c>
      <c r="J120" s="619" t="s">
        <v>4554</v>
      </c>
      <c r="K120" s="619" t="s">
        <v>4700</v>
      </c>
      <c r="L120" s="620">
        <v>12.26</v>
      </c>
      <c r="M120" s="620">
        <v>12.26</v>
      </c>
      <c r="N120" s="619">
        <v>1</v>
      </c>
      <c r="O120" s="683">
        <v>0.5</v>
      </c>
      <c r="P120" s="620"/>
      <c r="Q120" s="635">
        <v>0</v>
      </c>
      <c r="R120" s="619"/>
      <c r="S120" s="635">
        <v>0</v>
      </c>
      <c r="T120" s="683"/>
      <c r="U120" s="665">
        <v>0</v>
      </c>
    </row>
    <row r="121" spans="1:21" ht="14.4" customHeight="1" x14ac:dyDescent="0.3">
      <c r="A121" s="618">
        <v>21</v>
      </c>
      <c r="B121" s="619" t="s">
        <v>565</v>
      </c>
      <c r="C121" s="619">
        <v>89301211</v>
      </c>
      <c r="D121" s="681" t="s">
        <v>6722</v>
      </c>
      <c r="E121" s="682" t="s">
        <v>4531</v>
      </c>
      <c r="F121" s="619" t="s">
        <v>4509</v>
      </c>
      <c r="G121" s="619" t="s">
        <v>4701</v>
      </c>
      <c r="H121" s="619" t="s">
        <v>564</v>
      </c>
      <c r="I121" s="619" t="s">
        <v>982</v>
      </c>
      <c r="J121" s="619" t="s">
        <v>983</v>
      </c>
      <c r="K121" s="619" t="s">
        <v>4702</v>
      </c>
      <c r="L121" s="620">
        <v>709.97</v>
      </c>
      <c r="M121" s="620">
        <v>709.97</v>
      </c>
      <c r="N121" s="619">
        <v>1</v>
      </c>
      <c r="O121" s="683">
        <v>0.5</v>
      </c>
      <c r="P121" s="620"/>
      <c r="Q121" s="635">
        <v>0</v>
      </c>
      <c r="R121" s="619"/>
      <c r="S121" s="635">
        <v>0</v>
      </c>
      <c r="T121" s="683"/>
      <c r="U121" s="665">
        <v>0</v>
      </c>
    </row>
    <row r="122" spans="1:21" ht="14.4" customHeight="1" x14ac:dyDescent="0.3">
      <c r="A122" s="618">
        <v>21</v>
      </c>
      <c r="B122" s="619" t="s">
        <v>565</v>
      </c>
      <c r="C122" s="619">
        <v>89301211</v>
      </c>
      <c r="D122" s="681" t="s">
        <v>6722</v>
      </c>
      <c r="E122" s="682" t="s">
        <v>4531</v>
      </c>
      <c r="F122" s="619" t="s">
        <v>4509</v>
      </c>
      <c r="G122" s="619" t="s">
        <v>4701</v>
      </c>
      <c r="H122" s="619" t="s">
        <v>564</v>
      </c>
      <c r="I122" s="619" t="s">
        <v>4703</v>
      </c>
      <c r="J122" s="619" t="s">
        <v>983</v>
      </c>
      <c r="K122" s="619" t="s">
        <v>4704</v>
      </c>
      <c r="L122" s="620">
        <v>0</v>
      </c>
      <c r="M122" s="620">
        <v>0</v>
      </c>
      <c r="N122" s="619">
        <v>2</v>
      </c>
      <c r="O122" s="683">
        <v>1</v>
      </c>
      <c r="P122" s="620">
        <v>0</v>
      </c>
      <c r="Q122" s="635"/>
      <c r="R122" s="619">
        <v>1</v>
      </c>
      <c r="S122" s="635">
        <v>0.5</v>
      </c>
      <c r="T122" s="683">
        <v>0.5</v>
      </c>
      <c r="U122" s="665">
        <v>0.5</v>
      </c>
    </row>
    <row r="123" spans="1:21" ht="14.4" customHeight="1" x14ac:dyDescent="0.3">
      <c r="A123" s="618">
        <v>21</v>
      </c>
      <c r="B123" s="619" t="s">
        <v>565</v>
      </c>
      <c r="C123" s="619">
        <v>89301211</v>
      </c>
      <c r="D123" s="681" t="s">
        <v>6722</v>
      </c>
      <c r="E123" s="682" t="s">
        <v>4531</v>
      </c>
      <c r="F123" s="619" t="s">
        <v>4509</v>
      </c>
      <c r="G123" s="619" t="s">
        <v>4705</v>
      </c>
      <c r="H123" s="619" t="s">
        <v>2184</v>
      </c>
      <c r="I123" s="619" t="s">
        <v>2270</v>
      </c>
      <c r="J123" s="619" t="s">
        <v>2271</v>
      </c>
      <c r="K123" s="619" t="s">
        <v>4183</v>
      </c>
      <c r="L123" s="620">
        <v>86.41</v>
      </c>
      <c r="M123" s="620">
        <v>86.41</v>
      </c>
      <c r="N123" s="619">
        <v>1</v>
      </c>
      <c r="O123" s="683">
        <v>0.5</v>
      </c>
      <c r="P123" s="620">
        <v>86.41</v>
      </c>
      <c r="Q123" s="635">
        <v>1</v>
      </c>
      <c r="R123" s="619">
        <v>1</v>
      </c>
      <c r="S123" s="635">
        <v>1</v>
      </c>
      <c r="T123" s="683">
        <v>0.5</v>
      </c>
      <c r="U123" s="665">
        <v>1</v>
      </c>
    </row>
    <row r="124" spans="1:21" ht="14.4" customHeight="1" x14ac:dyDescent="0.3">
      <c r="A124" s="618">
        <v>21</v>
      </c>
      <c r="B124" s="619" t="s">
        <v>565</v>
      </c>
      <c r="C124" s="619">
        <v>89301211</v>
      </c>
      <c r="D124" s="681" t="s">
        <v>6722</v>
      </c>
      <c r="E124" s="682" t="s">
        <v>4531</v>
      </c>
      <c r="F124" s="619" t="s">
        <v>4509</v>
      </c>
      <c r="G124" s="619" t="s">
        <v>4706</v>
      </c>
      <c r="H124" s="619" t="s">
        <v>564</v>
      </c>
      <c r="I124" s="619" t="s">
        <v>1273</v>
      </c>
      <c r="J124" s="619" t="s">
        <v>4707</v>
      </c>
      <c r="K124" s="619" t="s">
        <v>4708</v>
      </c>
      <c r="L124" s="620">
        <v>56.01</v>
      </c>
      <c r="M124" s="620">
        <v>1064.19</v>
      </c>
      <c r="N124" s="619">
        <v>19</v>
      </c>
      <c r="O124" s="683">
        <v>11</v>
      </c>
      <c r="P124" s="620">
        <v>448.08</v>
      </c>
      <c r="Q124" s="635">
        <v>0.42105263157894735</v>
      </c>
      <c r="R124" s="619">
        <v>8</v>
      </c>
      <c r="S124" s="635">
        <v>0.42105263157894735</v>
      </c>
      <c r="T124" s="683">
        <v>5</v>
      </c>
      <c r="U124" s="665">
        <v>0.45454545454545453</v>
      </c>
    </row>
    <row r="125" spans="1:21" ht="14.4" customHeight="1" x14ac:dyDescent="0.3">
      <c r="A125" s="618">
        <v>21</v>
      </c>
      <c r="B125" s="619" t="s">
        <v>565</v>
      </c>
      <c r="C125" s="619">
        <v>89301211</v>
      </c>
      <c r="D125" s="681" t="s">
        <v>6722</v>
      </c>
      <c r="E125" s="682" t="s">
        <v>4531</v>
      </c>
      <c r="F125" s="619" t="s">
        <v>4509</v>
      </c>
      <c r="G125" s="619" t="s">
        <v>4556</v>
      </c>
      <c r="H125" s="619" t="s">
        <v>2184</v>
      </c>
      <c r="I125" s="619" t="s">
        <v>4709</v>
      </c>
      <c r="J125" s="619" t="s">
        <v>4710</v>
      </c>
      <c r="K125" s="619" t="s">
        <v>2350</v>
      </c>
      <c r="L125" s="620">
        <v>133.07</v>
      </c>
      <c r="M125" s="620">
        <v>133.07</v>
      </c>
      <c r="N125" s="619">
        <v>1</v>
      </c>
      <c r="O125" s="683">
        <v>0.5</v>
      </c>
      <c r="P125" s="620"/>
      <c r="Q125" s="635">
        <v>0</v>
      </c>
      <c r="R125" s="619"/>
      <c r="S125" s="635">
        <v>0</v>
      </c>
      <c r="T125" s="683"/>
      <c r="U125" s="665">
        <v>0</v>
      </c>
    </row>
    <row r="126" spans="1:21" ht="14.4" customHeight="1" x14ac:dyDescent="0.3">
      <c r="A126" s="618">
        <v>21</v>
      </c>
      <c r="B126" s="619" t="s">
        <v>565</v>
      </c>
      <c r="C126" s="619">
        <v>89301211</v>
      </c>
      <c r="D126" s="681" t="s">
        <v>6722</v>
      </c>
      <c r="E126" s="682" t="s">
        <v>4531</v>
      </c>
      <c r="F126" s="619" t="s">
        <v>4509</v>
      </c>
      <c r="G126" s="619" t="s">
        <v>4556</v>
      </c>
      <c r="H126" s="619" t="s">
        <v>564</v>
      </c>
      <c r="I126" s="619" t="s">
        <v>1055</v>
      </c>
      <c r="J126" s="619" t="s">
        <v>1056</v>
      </c>
      <c r="K126" s="619" t="s">
        <v>4557</v>
      </c>
      <c r="L126" s="620">
        <v>23.4</v>
      </c>
      <c r="M126" s="620">
        <v>23.4</v>
      </c>
      <c r="N126" s="619">
        <v>1</v>
      </c>
      <c r="O126" s="683">
        <v>1</v>
      </c>
      <c r="P126" s="620"/>
      <c r="Q126" s="635">
        <v>0</v>
      </c>
      <c r="R126" s="619"/>
      <c r="S126" s="635">
        <v>0</v>
      </c>
      <c r="T126" s="683"/>
      <c r="U126" s="665">
        <v>0</v>
      </c>
    </row>
    <row r="127" spans="1:21" ht="14.4" customHeight="1" x14ac:dyDescent="0.3">
      <c r="A127" s="618">
        <v>21</v>
      </c>
      <c r="B127" s="619" t="s">
        <v>565</v>
      </c>
      <c r="C127" s="619">
        <v>89301211</v>
      </c>
      <c r="D127" s="681" t="s">
        <v>6722</v>
      </c>
      <c r="E127" s="682" t="s">
        <v>4531</v>
      </c>
      <c r="F127" s="619" t="s">
        <v>4509</v>
      </c>
      <c r="G127" s="619" t="s">
        <v>4711</v>
      </c>
      <c r="H127" s="619" t="s">
        <v>2184</v>
      </c>
      <c r="I127" s="619" t="s">
        <v>3491</v>
      </c>
      <c r="J127" s="619" t="s">
        <v>4476</v>
      </c>
      <c r="K127" s="619" t="s">
        <v>4477</v>
      </c>
      <c r="L127" s="620">
        <v>0</v>
      </c>
      <c r="M127" s="620">
        <v>0</v>
      </c>
      <c r="N127" s="619">
        <v>1</v>
      </c>
      <c r="O127" s="683">
        <v>0.5</v>
      </c>
      <c r="P127" s="620">
        <v>0</v>
      </c>
      <c r="Q127" s="635"/>
      <c r="R127" s="619">
        <v>1</v>
      </c>
      <c r="S127" s="635">
        <v>1</v>
      </c>
      <c r="T127" s="683">
        <v>0.5</v>
      </c>
      <c r="U127" s="665">
        <v>1</v>
      </c>
    </row>
    <row r="128" spans="1:21" ht="14.4" customHeight="1" x14ac:dyDescent="0.3">
      <c r="A128" s="618">
        <v>21</v>
      </c>
      <c r="B128" s="619" t="s">
        <v>565</v>
      </c>
      <c r="C128" s="619">
        <v>89301211</v>
      </c>
      <c r="D128" s="681" t="s">
        <v>6722</v>
      </c>
      <c r="E128" s="682" t="s">
        <v>4531</v>
      </c>
      <c r="F128" s="619" t="s">
        <v>4509</v>
      </c>
      <c r="G128" s="619" t="s">
        <v>4712</v>
      </c>
      <c r="H128" s="619" t="s">
        <v>564</v>
      </c>
      <c r="I128" s="619" t="s">
        <v>4713</v>
      </c>
      <c r="J128" s="619" t="s">
        <v>4714</v>
      </c>
      <c r="K128" s="619" t="s">
        <v>4347</v>
      </c>
      <c r="L128" s="620">
        <v>503.26</v>
      </c>
      <c r="M128" s="620">
        <v>503.26</v>
      </c>
      <c r="N128" s="619">
        <v>1</v>
      </c>
      <c r="O128" s="683">
        <v>1</v>
      </c>
      <c r="P128" s="620">
        <v>503.26</v>
      </c>
      <c r="Q128" s="635">
        <v>1</v>
      </c>
      <c r="R128" s="619">
        <v>1</v>
      </c>
      <c r="S128" s="635">
        <v>1</v>
      </c>
      <c r="T128" s="683">
        <v>1</v>
      </c>
      <c r="U128" s="665">
        <v>1</v>
      </c>
    </row>
    <row r="129" spans="1:21" ht="14.4" customHeight="1" x14ac:dyDescent="0.3">
      <c r="A129" s="618">
        <v>21</v>
      </c>
      <c r="B129" s="619" t="s">
        <v>565</v>
      </c>
      <c r="C129" s="619">
        <v>89301211</v>
      </c>
      <c r="D129" s="681" t="s">
        <v>6722</v>
      </c>
      <c r="E129" s="682" t="s">
        <v>4531</v>
      </c>
      <c r="F129" s="619" t="s">
        <v>4509</v>
      </c>
      <c r="G129" s="619" t="s">
        <v>4715</v>
      </c>
      <c r="H129" s="619" t="s">
        <v>564</v>
      </c>
      <c r="I129" s="619" t="s">
        <v>990</v>
      </c>
      <c r="J129" s="619" t="s">
        <v>991</v>
      </c>
      <c r="K129" s="619" t="s">
        <v>4716</v>
      </c>
      <c r="L129" s="620">
        <v>400.53</v>
      </c>
      <c r="M129" s="620">
        <v>400.53</v>
      </c>
      <c r="N129" s="619">
        <v>1</v>
      </c>
      <c r="O129" s="683">
        <v>0.5</v>
      </c>
      <c r="P129" s="620">
        <v>400.53</v>
      </c>
      <c r="Q129" s="635">
        <v>1</v>
      </c>
      <c r="R129" s="619">
        <v>1</v>
      </c>
      <c r="S129" s="635">
        <v>1</v>
      </c>
      <c r="T129" s="683">
        <v>0.5</v>
      </c>
      <c r="U129" s="665">
        <v>1</v>
      </c>
    </row>
    <row r="130" spans="1:21" ht="14.4" customHeight="1" x14ac:dyDescent="0.3">
      <c r="A130" s="618">
        <v>21</v>
      </c>
      <c r="B130" s="619" t="s">
        <v>565</v>
      </c>
      <c r="C130" s="619">
        <v>89301211</v>
      </c>
      <c r="D130" s="681" t="s">
        <v>6722</v>
      </c>
      <c r="E130" s="682" t="s">
        <v>4531</v>
      </c>
      <c r="F130" s="619" t="s">
        <v>4509</v>
      </c>
      <c r="G130" s="619" t="s">
        <v>4717</v>
      </c>
      <c r="H130" s="619" t="s">
        <v>2184</v>
      </c>
      <c r="I130" s="619" t="s">
        <v>2458</v>
      </c>
      <c r="J130" s="619" t="s">
        <v>2455</v>
      </c>
      <c r="K130" s="619" t="s">
        <v>2459</v>
      </c>
      <c r="L130" s="620">
        <v>625.29</v>
      </c>
      <c r="M130" s="620">
        <v>625.29</v>
      </c>
      <c r="N130" s="619">
        <v>1</v>
      </c>
      <c r="O130" s="683">
        <v>1</v>
      </c>
      <c r="P130" s="620">
        <v>625.29</v>
      </c>
      <c r="Q130" s="635">
        <v>1</v>
      </c>
      <c r="R130" s="619">
        <v>1</v>
      </c>
      <c r="S130" s="635">
        <v>1</v>
      </c>
      <c r="T130" s="683">
        <v>1</v>
      </c>
      <c r="U130" s="665">
        <v>1</v>
      </c>
    </row>
    <row r="131" spans="1:21" ht="14.4" customHeight="1" x14ac:dyDescent="0.3">
      <c r="A131" s="618">
        <v>21</v>
      </c>
      <c r="B131" s="619" t="s">
        <v>565</v>
      </c>
      <c r="C131" s="619">
        <v>89301211</v>
      </c>
      <c r="D131" s="681" t="s">
        <v>6722</v>
      </c>
      <c r="E131" s="682" t="s">
        <v>4531</v>
      </c>
      <c r="F131" s="619" t="s">
        <v>4509</v>
      </c>
      <c r="G131" s="619" t="s">
        <v>4717</v>
      </c>
      <c r="H131" s="619" t="s">
        <v>2184</v>
      </c>
      <c r="I131" s="619" t="s">
        <v>3506</v>
      </c>
      <c r="J131" s="619" t="s">
        <v>2455</v>
      </c>
      <c r="K131" s="619" t="s">
        <v>3507</v>
      </c>
      <c r="L131" s="620">
        <v>937.93</v>
      </c>
      <c r="M131" s="620">
        <v>937.93</v>
      </c>
      <c r="N131" s="619">
        <v>1</v>
      </c>
      <c r="O131" s="683">
        <v>0.5</v>
      </c>
      <c r="P131" s="620"/>
      <c r="Q131" s="635">
        <v>0</v>
      </c>
      <c r="R131" s="619"/>
      <c r="S131" s="635">
        <v>0</v>
      </c>
      <c r="T131" s="683"/>
      <c r="U131" s="665">
        <v>0</v>
      </c>
    </row>
    <row r="132" spans="1:21" ht="14.4" customHeight="1" x14ac:dyDescent="0.3">
      <c r="A132" s="618">
        <v>21</v>
      </c>
      <c r="B132" s="619" t="s">
        <v>565</v>
      </c>
      <c r="C132" s="619">
        <v>89301211</v>
      </c>
      <c r="D132" s="681" t="s">
        <v>6722</v>
      </c>
      <c r="E132" s="682" t="s">
        <v>4531</v>
      </c>
      <c r="F132" s="619" t="s">
        <v>4509</v>
      </c>
      <c r="G132" s="619" t="s">
        <v>4717</v>
      </c>
      <c r="H132" s="619" t="s">
        <v>2184</v>
      </c>
      <c r="I132" s="619" t="s">
        <v>3512</v>
      </c>
      <c r="J132" s="619" t="s">
        <v>2455</v>
      </c>
      <c r="K132" s="619" t="s">
        <v>3513</v>
      </c>
      <c r="L132" s="620">
        <v>1458.07</v>
      </c>
      <c r="M132" s="620">
        <v>4374.21</v>
      </c>
      <c r="N132" s="619">
        <v>3</v>
      </c>
      <c r="O132" s="683">
        <v>1</v>
      </c>
      <c r="P132" s="620">
        <v>4374.21</v>
      </c>
      <c r="Q132" s="635">
        <v>1</v>
      </c>
      <c r="R132" s="619">
        <v>3</v>
      </c>
      <c r="S132" s="635">
        <v>1</v>
      </c>
      <c r="T132" s="683">
        <v>1</v>
      </c>
      <c r="U132" s="665">
        <v>1</v>
      </c>
    </row>
    <row r="133" spans="1:21" ht="14.4" customHeight="1" x14ac:dyDescent="0.3">
      <c r="A133" s="618">
        <v>21</v>
      </c>
      <c r="B133" s="619" t="s">
        <v>565</v>
      </c>
      <c r="C133" s="619">
        <v>89301211</v>
      </c>
      <c r="D133" s="681" t="s">
        <v>6722</v>
      </c>
      <c r="E133" s="682" t="s">
        <v>4531</v>
      </c>
      <c r="F133" s="619" t="s">
        <v>4509</v>
      </c>
      <c r="G133" s="619" t="s">
        <v>4717</v>
      </c>
      <c r="H133" s="619" t="s">
        <v>2184</v>
      </c>
      <c r="I133" s="619" t="s">
        <v>2287</v>
      </c>
      <c r="J133" s="619" t="s">
        <v>2288</v>
      </c>
      <c r="K133" s="619" t="s">
        <v>3507</v>
      </c>
      <c r="L133" s="620">
        <v>1749.69</v>
      </c>
      <c r="M133" s="620">
        <v>19246.59</v>
      </c>
      <c r="N133" s="619">
        <v>11</v>
      </c>
      <c r="O133" s="683">
        <v>2.5</v>
      </c>
      <c r="P133" s="620">
        <v>5249.07</v>
      </c>
      <c r="Q133" s="635">
        <v>0.27272727272727271</v>
      </c>
      <c r="R133" s="619">
        <v>3</v>
      </c>
      <c r="S133" s="635">
        <v>0.27272727272727271</v>
      </c>
      <c r="T133" s="683">
        <v>1</v>
      </c>
      <c r="U133" s="665">
        <v>0.4</v>
      </c>
    </row>
    <row r="134" spans="1:21" ht="14.4" customHeight="1" x14ac:dyDescent="0.3">
      <c r="A134" s="618">
        <v>21</v>
      </c>
      <c r="B134" s="619" t="s">
        <v>565</v>
      </c>
      <c r="C134" s="619">
        <v>89301211</v>
      </c>
      <c r="D134" s="681" t="s">
        <v>6722</v>
      </c>
      <c r="E134" s="682" t="s">
        <v>4531</v>
      </c>
      <c r="F134" s="619" t="s">
        <v>4509</v>
      </c>
      <c r="G134" s="619" t="s">
        <v>4717</v>
      </c>
      <c r="H134" s="619" t="s">
        <v>2184</v>
      </c>
      <c r="I134" s="619" t="s">
        <v>2291</v>
      </c>
      <c r="J134" s="619" t="s">
        <v>2288</v>
      </c>
      <c r="K134" s="619" t="s">
        <v>3510</v>
      </c>
      <c r="L134" s="620">
        <v>2332.92</v>
      </c>
      <c r="M134" s="620">
        <v>6998.76</v>
      </c>
      <c r="N134" s="619">
        <v>3</v>
      </c>
      <c r="O134" s="683">
        <v>1</v>
      </c>
      <c r="P134" s="620"/>
      <c r="Q134" s="635">
        <v>0</v>
      </c>
      <c r="R134" s="619"/>
      <c r="S134" s="635">
        <v>0</v>
      </c>
      <c r="T134" s="683"/>
      <c r="U134" s="665">
        <v>0</v>
      </c>
    </row>
    <row r="135" spans="1:21" ht="14.4" customHeight="1" x14ac:dyDescent="0.3">
      <c r="A135" s="618">
        <v>21</v>
      </c>
      <c r="B135" s="619" t="s">
        <v>565</v>
      </c>
      <c r="C135" s="619">
        <v>89301211</v>
      </c>
      <c r="D135" s="681" t="s">
        <v>6722</v>
      </c>
      <c r="E135" s="682" t="s">
        <v>4531</v>
      </c>
      <c r="F135" s="619" t="s">
        <v>4509</v>
      </c>
      <c r="G135" s="619" t="s">
        <v>4717</v>
      </c>
      <c r="H135" s="619" t="s">
        <v>2184</v>
      </c>
      <c r="I135" s="619" t="s">
        <v>2294</v>
      </c>
      <c r="J135" s="619" t="s">
        <v>2288</v>
      </c>
      <c r="K135" s="619" t="s">
        <v>3513</v>
      </c>
      <c r="L135" s="620">
        <v>2916.16</v>
      </c>
      <c r="M135" s="620">
        <v>23329.279999999999</v>
      </c>
      <c r="N135" s="619">
        <v>8</v>
      </c>
      <c r="O135" s="683">
        <v>3.5</v>
      </c>
      <c r="P135" s="620">
        <v>5832.32</v>
      </c>
      <c r="Q135" s="635">
        <v>0.25</v>
      </c>
      <c r="R135" s="619">
        <v>2</v>
      </c>
      <c r="S135" s="635">
        <v>0.25</v>
      </c>
      <c r="T135" s="683">
        <v>0.5</v>
      </c>
      <c r="U135" s="665">
        <v>0.14285714285714285</v>
      </c>
    </row>
    <row r="136" spans="1:21" ht="14.4" customHeight="1" x14ac:dyDescent="0.3">
      <c r="A136" s="618">
        <v>21</v>
      </c>
      <c r="B136" s="619" t="s">
        <v>565</v>
      </c>
      <c r="C136" s="619">
        <v>89301211</v>
      </c>
      <c r="D136" s="681" t="s">
        <v>6722</v>
      </c>
      <c r="E136" s="682" t="s">
        <v>4531</v>
      </c>
      <c r="F136" s="619" t="s">
        <v>4509</v>
      </c>
      <c r="G136" s="619" t="s">
        <v>4609</v>
      </c>
      <c r="H136" s="619" t="s">
        <v>2184</v>
      </c>
      <c r="I136" s="619" t="s">
        <v>2193</v>
      </c>
      <c r="J136" s="619" t="s">
        <v>979</v>
      </c>
      <c r="K136" s="619" t="s">
        <v>4326</v>
      </c>
      <c r="L136" s="620">
        <v>96.63</v>
      </c>
      <c r="M136" s="620">
        <v>289.89</v>
      </c>
      <c r="N136" s="619">
        <v>3</v>
      </c>
      <c r="O136" s="683">
        <v>2</v>
      </c>
      <c r="P136" s="620">
        <v>96.63</v>
      </c>
      <c r="Q136" s="635">
        <v>0.33333333333333331</v>
      </c>
      <c r="R136" s="619">
        <v>1</v>
      </c>
      <c r="S136" s="635">
        <v>0.33333333333333331</v>
      </c>
      <c r="T136" s="683">
        <v>0.5</v>
      </c>
      <c r="U136" s="665">
        <v>0.25</v>
      </c>
    </row>
    <row r="137" spans="1:21" ht="14.4" customHeight="1" x14ac:dyDescent="0.3">
      <c r="A137" s="618">
        <v>21</v>
      </c>
      <c r="B137" s="619" t="s">
        <v>565</v>
      </c>
      <c r="C137" s="619">
        <v>89301211</v>
      </c>
      <c r="D137" s="681" t="s">
        <v>6722</v>
      </c>
      <c r="E137" s="682" t="s">
        <v>4531</v>
      </c>
      <c r="F137" s="619" t="s">
        <v>4509</v>
      </c>
      <c r="G137" s="619" t="s">
        <v>4586</v>
      </c>
      <c r="H137" s="619" t="s">
        <v>564</v>
      </c>
      <c r="I137" s="619" t="s">
        <v>3731</v>
      </c>
      <c r="J137" s="619" t="s">
        <v>3732</v>
      </c>
      <c r="K137" s="619" t="s">
        <v>3733</v>
      </c>
      <c r="L137" s="620">
        <v>153.52000000000001</v>
      </c>
      <c r="M137" s="620">
        <v>307.04000000000002</v>
      </c>
      <c r="N137" s="619">
        <v>2</v>
      </c>
      <c r="O137" s="683">
        <v>1.5</v>
      </c>
      <c r="P137" s="620">
        <v>153.52000000000001</v>
      </c>
      <c r="Q137" s="635">
        <v>0.5</v>
      </c>
      <c r="R137" s="619">
        <v>1</v>
      </c>
      <c r="S137" s="635">
        <v>0.5</v>
      </c>
      <c r="T137" s="683">
        <v>0.5</v>
      </c>
      <c r="U137" s="665">
        <v>0.33333333333333331</v>
      </c>
    </row>
    <row r="138" spans="1:21" ht="14.4" customHeight="1" x14ac:dyDescent="0.3">
      <c r="A138" s="618">
        <v>21</v>
      </c>
      <c r="B138" s="619" t="s">
        <v>565</v>
      </c>
      <c r="C138" s="619">
        <v>89301211</v>
      </c>
      <c r="D138" s="681" t="s">
        <v>6722</v>
      </c>
      <c r="E138" s="682" t="s">
        <v>4531</v>
      </c>
      <c r="F138" s="619" t="s">
        <v>4509</v>
      </c>
      <c r="G138" s="619" t="s">
        <v>4718</v>
      </c>
      <c r="H138" s="619" t="s">
        <v>2184</v>
      </c>
      <c r="I138" s="619" t="s">
        <v>3749</v>
      </c>
      <c r="J138" s="619" t="s">
        <v>3750</v>
      </c>
      <c r="K138" s="619" t="s">
        <v>4453</v>
      </c>
      <c r="L138" s="620">
        <v>69.86</v>
      </c>
      <c r="M138" s="620">
        <v>139.72</v>
      </c>
      <c r="N138" s="619">
        <v>2</v>
      </c>
      <c r="O138" s="683">
        <v>0.5</v>
      </c>
      <c r="P138" s="620">
        <v>139.72</v>
      </c>
      <c r="Q138" s="635">
        <v>1</v>
      </c>
      <c r="R138" s="619">
        <v>2</v>
      </c>
      <c r="S138" s="635">
        <v>1</v>
      </c>
      <c r="T138" s="683">
        <v>0.5</v>
      </c>
      <c r="U138" s="665">
        <v>1</v>
      </c>
    </row>
    <row r="139" spans="1:21" ht="14.4" customHeight="1" x14ac:dyDescent="0.3">
      <c r="A139" s="618">
        <v>21</v>
      </c>
      <c r="B139" s="619" t="s">
        <v>565</v>
      </c>
      <c r="C139" s="619">
        <v>89301211</v>
      </c>
      <c r="D139" s="681" t="s">
        <v>6722</v>
      </c>
      <c r="E139" s="682" t="s">
        <v>4531</v>
      </c>
      <c r="F139" s="619" t="s">
        <v>4509</v>
      </c>
      <c r="G139" s="619" t="s">
        <v>4558</v>
      </c>
      <c r="H139" s="619" t="s">
        <v>564</v>
      </c>
      <c r="I139" s="619" t="s">
        <v>4559</v>
      </c>
      <c r="J139" s="619" t="s">
        <v>4560</v>
      </c>
      <c r="K139" s="619" t="s">
        <v>1039</v>
      </c>
      <c r="L139" s="620">
        <v>190.48</v>
      </c>
      <c r="M139" s="620">
        <v>952.39999999999986</v>
      </c>
      <c r="N139" s="619">
        <v>5</v>
      </c>
      <c r="O139" s="683">
        <v>3.5</v>
      </c>
      <c r="P139" s="620">
        <v>571.43999999999994</v>
      </c>
      <c r="Q139" s="635">
        <v>0.6</v>
      </c>
      <c r="R139" s="619">
        <v>3</v>
      </c>
      <c r="S139" s="635">
        <v>0.6</v>
      </c>
      <c r="T139" s="683">
        <v>1.5</v>
      </c>
      <c r="U139" s="665">
        <v>0.42857142857142855</v>
      </c>
    </row>
    <row r="140" spans="1:21" ht="14.4" customHeight="1" x14ac:dyDescent="0.3">
      <c r="A140" s="618">
        <v>21</v>
      </c>
      <c r="B140" s="619" t="s">
        <v>565</v>
      </c>
      <c r="C140" s="619">
        <v>89301211</v>
      </c>
      <c r="D140" s="681" t="s">
        <v>6722</v>
      </c>
      <c r="E140" s="682" t="s">
        <v>4531</v>
      </c>
      <c r="F140" s="619" t="s">
        <v>4509</v>
      </c>
      <c r="G140" s="619" t="s">
        <v>4558</v>
      </c>
      <c r="H140" s="619" t="s">
        <v>564</v>
      </c>
      <c r="I140" s="619" t="s">
        <v>4559</v>
      </c>
      <c r="J140" s="619" t="s">
        <v>4560</v>
      </c>
      <c r="K140" s="619" t="s">
        <v>1039</v>
      </c>
      <c r="L140" s="620">
        <v>123.72</v>
      </c>
      <c r="M140" s="620">
        <v>494.88</v>
      </c>
      <c r="N140" s="619">
        <v>4</v>
      </c>
      <c r="O140" s="683">
        <v>2</v>
      </c>
      <c r="P140" s="620">
        <v>247.44</v>
      </c>
      <c r="Q140" s="635">
        <v>0.5</v>
      </c>
      <c r="R140" s="619">
        <v>2</v>
      </c>
      <c r="S140" s="635">
        <v>0.5</v>
      </c>
      <c r="T140" s="683">
        <v>1</v>
      </c>
      <c r="U140" s="665">
        <v>0.5</v>
      </c>
    </row>
    <row r="141" spans="1:21" ht="14.4" customHeight="1" x14ac:dyDescent="0.3">
      <c r="A141" s="618">
        <v>21</v>
      </c>
      <c r="B141" s="619" t="s">
        <v>565</v>
      </c>
      <c r="C141" s="619">
        <v>89301211</v>
      </c>
      <c r="D141" s="681" t="s">
        <v>6722</v>
      </c>
      <c r="E141" s="682" t="s">
        <v>4531</v>
      </c>
      <c r="F141" s="619" t="s">
        <v>4509</v>
      </c>
      <c r="G141" s="619" t="s">
        <v>4558</v>
      </c>
      <c r="H141" s="619" t="s">
        <v>564</v>
      </c>
      <c r="I141" s="619" t="s">
        <v>4559</v>
      </c>
      <c r="J141" s="619" t="s">
        <v>4560</v>
      </c>
      <c r="K141" s="619" t="s">
        <v>1039</v>
      </c>
      <c r="L141" s="620">
        <v>97.97</v>
      </c>
      <c r="M141" s="620">
        <v>293.90999999999997</v>
      </c>
      <c r="N141" s="619">
        <v>3</v>
      </c>
      <c r="O141" s="683">
        <v>1.5</v>
      </c>
      <c r="P141" s="620">
        <v>97.97</v>
      </c>
      <c r="Q141" s="635">
        <v>0.33333333333333337</v>
      </c>
      <c r="R141" s="619">
        <v>1</v>
      </c>
      <c r="S141" s="635">
        <v>0.33333333333333331</v>
      </c>
      <c r="T141" s="683">
        <v>0.5</v>
      </c>
      <c r="U141" s="665">
        <v>0.33333333333333331</v>
      </c>
    </row>
    <row r="142" spans="1:21" ht="14.4" customHeight="1" x14ac:dyDescent="0.3">
      <c r="A142" s="618">
        <v>21</v>
      </c>
      <c r="B142" s="619" t="s">
        <v>565</v>
      </c>
      <c r="C142" s="619">
        <v>89301211</v>
      </c>
      <c r="D142" s="681" t="s">
        <v>6722</v>
      </c>
      <c r="E142" s="682" t="s">
        <v>4531</v>
      </c>
      <c r="F142" s="619" t="s">
        <v>4509</v>
      </c>
      <c r="G142" s="619" t="s">
        <v>4558</v>
      </c>
      <c r="H142" s="619" t="s">
        <v>564</v>
      </c>
      <c r="I142" s="619" t="s">
        <v>4719</v>
      </c>
      <c r="J142" s="619" t="s">
        <v>4560</v>
      </c>
      <c r="K142" s="619" t="s">
        <v>1042</v>
      </c>
      <c r="L142" s="620">
        <v>397.65</v>
      </c>
      <c r="M142" s="620">
        <v>1192.9499999999998</v>
      </c>
      <c r="N142" s="619">
        <v>3</v>
      </c>
      <c r="O142" s="683">
        <v>2</v>
      </c>
      <c r="P142" s="620"/>
      <c r="Q142" s="635">
        <v>0</v>
      </c>
      <c r="R142" s="619"/>
      <c r="S142" s="635">
        <v>0</v>
      </c>
      <c r="T142" s="683"/>
      <c r="U142" s="665">
        <v>0</v>
      </c>
    </row>
    <row r="143" spans="1:21" ht="14.4" customHeight="1" x14ac:dyDescent="0.3">
      <c r="A143" s="618">
        <v>21</v>
      </c>
      <c r="B143" s="619" t="s">
        <v>565</v>
      </c>
      <c r="C143" s="619">
        <v>89301211</v>
      </c>
      <c r="D143" s="681" t="s">
        <v>6722</v>
      </c>
      <c r="E143" s="682" t="s">
        <v>4531</v>
      </c>
      <c r="F143" s="619" t="s">
        <v>4509</v>
      </c>
      <c r="G143" s="619" t="s">
        <v>4558</v>
      </c>
      <c r="H143" s="619" t="s">
        <v>564</v>
      </c>
      <c r="I143" s="619" t="s">
        <v>4719</v>
      </c>
      <c r="J143" s="619" t="s">
        <v>4560</v>
      </c>
      <c r="K143" s="619" t="s">
        <v>1042</v>
      </c>
      <c r="L143" s="620">
        <v>314.89999999999998</v>
      </c>
      <c r="M143" s="620">
        <v>629.79999999999995</v>
      </c>
      <c r="N143" s="619">
        <v>2</v>
      </c>
      <c r="O143" s="683">
        <v>1.5</v>
      </c>
      <c r="P143" s="620"/>
      <c r="Q143" s="635">
        <v>0</v>
      </c>
      <c r="R143" s="619"/>
      <c r="S143" s="635">
        <v>0</v>
      </c>
      <c r="T143" s="683"/>
      <c r="U143" s="665">
        <v>0</v>
      </c>
    </row>
    <row r="144" spans="1:21" ht="14.4" customHeight="1" x14ac:dyDescent="0.3">
      <c r="A144" s="618">
        <v>21</v>
      </c>
      <c r="B144" s="619" t="s">
        <v>565</v>
      </c>
      <c r="C144" s="619">
        <v>89301211</v>
      </c>
      <c r="D144" s="681" t="s">
        <v>6722</v>
      </c>
      <c r="E144" s="682" t="s">
        <v>4531</v>
      </c>
      <c r="F144" s="619" t="s">
        <v>4509</v>
      </c>
      <c r="G144" s="619" t="s">
        <v>4558</v>
      </c>
      <c r="H144" s="619" t="s">
        <v>564</v>
      </c>
      <c r="I144" s="619" t="s">
        <v>1037</v>
      </c>
      <c r="J144" s="619" t="s">
        <v>1038</v>
      </c>
      <c r="K144" s="619" t="s">
        <v>1039</v>
      </c>
      <c r="L144" s="620">
        <v>190.48</v>
      </c>
      <c r="M144" s="620">
        <v>3428.6399999999994</v>
      </c>
      <c r="N144" s="619">
        <v>18</v>
      </c>
      <c r="O144" s="683">
        <v>10</v>
      </c>
      <c r="P144" s="620">
        <v>1333.36</v>
      </c>
      <c r="Q144" s="635">
        <v>0.38888888888888895</v>
      </c>
      <c r="R144" s="619">
        <v>7</v>
      </c>
      <c r="S144" s="635">
        <v>0.3888888888888889</v>
      </c>
      <c r="T144" s="683">
        <v>4</v>
      </c>
      <c r="U144" s="665">
        <v>0.4</v>
      </c>
    </row>
    <row r="145" spans="1:21" ht="14.4" customHeight="1" x14ac:dyDescent="0.3">
      <c r="A145" s="618">
        <v>21</v>
      </c>
      <c r="B145" s="619" t="s">
        <v>565</v>
      </c>
      <c r="C145" s="619">
        <v>89301211</v>
      </c>
      <c r="D145" s="681" t="s">
        <v>6722</v>
      </c>
      <c r="E145" s="682" t="s">
        <v>4531</v>
      </c>
      <c r="F145" s="619" t="s">
        <v>4509</v>
      </c>
      <c r="G145" s="619" t="s">
        <v>4558</v>
      </c>
      <c r="H145" s="619" t="s">
        <v>564</v>
      </c>
      <c r="I145" s="619" t="s">
        <v>1037</v>
      </c>
      <c r="J145" s="619" t="s">
        <v>1038</v>
      </c>
      <c r="K145" s="619" t="s">
        <v>1039</v>
      </c>
      <c r="L145" s="620">
        <v>123.72</v>
      </c>
      <c r="M145" s="620">
        <v>247.44</v>
      </c>
      <c r="N145" s="619">
        <v>2</v>
      </c>
      <c r="O145" s="683">
        <v>1</v>
      </c>
      <c r="P145" s="620">
        <v>123.72</v>
      </c>
      <c r="Q145" s="635">
        <v>0.5</v>
      </c>
      <c r="R145" s="619">
        <v>1</v>
      </c>
      <c r="S145" s="635">
        <v>0.5</v>
      </c>
      <c r="T145" s="683">
        <v>0.5</v>
      </c>
      <c r="U145" s="665">
        <v>0.5</v>
      </c>
    </row>
    <row r="146" spans="1:21" ht="14.4" customHeight="1" x14ac:dyDescent="0.3">
      <c r="A146" s="618">
        <v>21</v>
      </c>
      <c r="B146" s="619" t="s">
        <v>565</v>
      </c>
      <c r="C146" s="619">
        <v>89301211</v>
      </c>
      <c r="D146" s="681" t="s">
        <v>6722</v>
      </c>
      <c r="E146" s="682" t="s">
        <v>4531</v>
      </c>
      <c r="F146" s="619" t="s">
        <v>4509</v>
      </c>
      <c r="G146" s="619" t="s">
        <v>4558</v>
      </c>
      <c r="H146" s="619" t="s">
        <v>564</v>
      </c>
      <c r="I146" s="619" t="s">
        <v>1041</v>
      </c>
      <c r="J146" s="619" t="s">
        <v>1038</v>
      </c>
      <c r="K146" s="619" t="s">
        <v>1042</v>
      </c>
      <c r="L146" s="620">
        <v>397.65</v>
      </c>
      <c r="M146" s="620">
        <v>397.65</v>
      </c>
      <c r="N146" s="619">
        <v>1</v>
      </c>
      <c r="O146" s="683">
        <v>0.5</v>
      </c>
      <c r="P146" s="620">
        <v>397.65</v>
      </c>
      <c r="Q146" s="635">
        <v>1</v>
      </c>
      <c r="R146" s="619">
        <v>1</v>
      </c>
      <c r="S146" s="635">
        <v>1</v>
      </c>
      <c r="T146" s="683">
        <v>0.5</v>
      </c>
      <c r="U146" s="665">
        <v>1</v>
      </c>
    </row>
    <row r="147" spans="1:21" ht="14.4" customHeight="1" x14ac:dyDescent="0.3">
      <c r="A147" s="618">
        <v>21</v>
      </c>
      <c r="B147" s="619" t="s">
        <v>565</v>
      </c>
      <c r="C147" s="619">
        <v>89301211</v>
      </c>
      <c r="D147" s="681" t="s">
        <v>6722</v>
      </c>
      <c r="E147" s="682" t="s">
        <v>4531</v>
      </c>
      <c r="F147" s="619" t="s">
        <v>4509</v>
      </c>
      <c r="G147" s="619" t="s">
        <v>4558</v>
      </c>
      <c r="H147" s="619" t="s">
        <v>564</v>
      </c>
      <c r="I147" s="619" t="s">
        <v>1041</v>
      </c>
      <c r="J147" s="619" t="s">
        <v>1038</v>
      </c>
      <c r="K147" s="619" t="s">
        <v>1042</v>
      </c>
      <c r="L147" s="620">
        <v>612.26</v>
      </c>
      <c r="M147" s="620">
        <v>612.26</v>
      </c>
      <c r="N147" s="619">
        <v>1</v>
      </c>
      <c r="O147" s="683">
        <v>0.5</v>
      </c>
      <c r="P147" s="620">
        <v>612.26</v>
      </c>
      <c r="Q147" s="635">
        <v>1</v>
      </c>
      <c r="R147" s="619">
        <v>1</v>
      </c>
      <c r="S147" s="635">
        <v>1</v>
      </c>
      <c r="T147" s="683">
        <v>0.5</v>
      </c>
      <c r="U147" s="665">
        <v>1</v>
      </c>
    </row>
    <row r="148" spans="1:21" ht="14.4" customHeight="1" x14ac:dyDescent="0.3">
      <c r="A148" s="618">
        <v>21</v>
      </c>
      <c r="B148" s="619" t="s">
        <v>565</v>
      </c>
      <c r="C148" s="619">
        <v>89301211</v>
      </c>
      <c r="D148" s="681" t="s">
        <v>6722</v>
      </c>
      <c r="E148" s="682" t="s">
        <v>4531</v>
      </c>
      <c r="F148" s="619" t="s">
        <v>4509</v>
      </c>
      <c r="G148" s="619" t="s">
        <v>4589</v>
      </c>
      <c r="H148" s="619" t="s">
        <v>2184</v>
      </c>
      <c r="I148" s="619" t="s">
        <v>2493</v>
      </c>
      <c r="J148" s="619" t="s">
        <v>2494</v>
      </c>
      <c r="K148" s="619" t="s">
        <v>4170</v>
      </c>
      <c r="L148" s="620">
        <v>1347.28</v>
      </c>
      <c r="M148" s="620">
        <v>18861.919999999998</v>
      </c>
      <c r="N148" s="619">
        <v>14</v>
      </c>
      <c r="O148" s="683">
        <v>13</v>
      </c>
      <c r="P148" s="620">
        <v>8083.6799999999994</v>
      </c>
      <c r="Q148" s="635">
        <v>0.4285714285714286</v>
      </c>
      <c r="R148" s="619">
        <v>6</v>
      </c>
      <c r="S148" s="635">
        <v>0.42857142857142855</v>
      </c>
      <c r="T148" s="683">
        <v>5.5</v>
      </c>
      <c r="U148" s="665">
        <v>0.42307692307692307</v>
      </c>
    </row>
    <row r="149" spans="1:21" ht="14.4" customHeight="1" x14ac:dyDescent="0.3">
      <c r="A149" s="618">
        <v>21</v>
      </c>
      <c r="B149" s="619" t="s">
        <v>565</v>
      </c>
      <c r="C149" s="619">
        <v>89301211</v>
      </c>
      <c r="D149" s="681" t="s">
        <v>6722</v>
      </c>
      <c r="E149" s="682" t="s">
        <v>4531</v>
      </c>
      <c r="F149" s="619" t="s">
        <v>4509</v>
      </c>
      <c r="G149" s="619" t="s">
        <v>4589</v>
      </c>
      <c r="H149" s="619" t="s">
        <v>2184</v>
      </c>
      <c r="I149" s="619" t="s">
        <v>2493</v>
      </c>
      <c r="J149" s="619" t="s">
        <v>2494</v>
      </c>
      <c r="K149" s="619" t="s">
        <v>4170</v>
      </c>
      <c r="L149" s="620">
        <v>1359.61</v>
      </c>
      <c r="M149" s="620">
        <v>48945.960000000006</v>
      </c>
      <c r="N149" s="619">
        <v>36</v>
      </c>
      <c r="O149" s="683">
        <v>28</v>
      </c>
      <c r="P149" s="620">
        <v>17674.93</v>
      </c>
      <c r="Q149" s="635">
        <v>0.36111111111111105</v>
      </c>
      <c r="R149" s="619">
        <v>13</v>
      </c>
      <c r="S149" s="635">
        <v>0.3611111111111111</v>
      </c>
      <c r="T149" s="683">
        <v>8.5</v>
      </c>
      <c r="U149" s="665">
        <v>0.30357142857142855</v>
      </c>
    </row>
    <row r="150" spans="1:21" ht="14.4" customHeight="1" x14ac:dyDescent="0.3">
      <c r="A150" s="618">
        <v>21</v>
      </c>
      <c r="B150" s="619" t="s">
        <v>565</v>
      </c>
      <c r="C150" s="619">
        <v>89301211</v>
      </c>
      <c r="D150" s="681" t="s">
        <v>6722</v>
      </c>
      <c r="E150" s="682" t="s">
        <v>4531</v>
      </c>
      <c r="F150" s="619" t="s">
        <v>4509</v>
      </c>
      <c r="G150" s="619" t="s">
        <v>4561</v>
      </c>
      <c r="H150" s="619" t="s">
        <v>564</v>
      </c>
      <c r="I150" s="619" t="s">
        <v>4562</v>
      </c>
      <c r="J150" s="619" t="s">
        <v>1787</v>
      </c>
      <c r="K150" s="619" t="s">
        <v>4563</v>
      </c>
      <c r="L150" s="620">
        <v>1139.93</v>
      </c>
      <c r="M150" s="620">
        <v>2279.86</v>
      </c>
      <c r="N150" s="619">
        <v>2</v>
      </c>
      <c r="O150" s="683">
        <v>2</v>
      </c>
      <c r="P150" s="620">
        <v>1139.93</v>
      </c>
      <c r="Q150" s="635">
        <v>0.5</v>
      </c>
      <c r="R150" s="619">
        <v>1</v>
      </c>
      <c r="S150" s="635">
        <v>0.5</v>
      </c>
      <c r="T150" s="683">
        <v>1</v>
      </c>
      <c r="U150" s="665">
        <v>0.5</v>
      </c>
    </row>
    <row r="151" spans="1:21" ht="14.4" customHeight="1" x14ac:dyDescent="0.3">
      <c r="A151" s="618">
        <v>21</v>
      </c>
      <c r="B151" s="619" t="s">
        <v>565</v>
      </c>
      <c r="C151" s="619">
        <v>89301211</v>
      </c>
      <c r="D151" s="681" t="s">
        <v>6722</v>
      </c>
      <c r="E151" s="682" t="s">
        <v>4531</v>
      </c>
      <c r="F151" s="619" t="s">
        <v>4509</v>
      </c>
      <c r="G151" s="619" t="s">
        <v>4561</v>
      </c>
      <c r="H151" s="619" t="s">
        <v>564</v>
      </c>
      <c r="I151" s="619" t="s">
        <v>1694</v>
      </c>
      <c r="J151" s="619" t="s">
        <v>1695</v>
      </c>
      <c r="K151" s="619" t="s">
        <v>1696</v>
      </c>
      <c r="L151" s="620">
        <v>760.15</v>
      </c>
      <c r="M151" s="620">
        <v>760.15</v>
      </c>
      <c r="N151" s="619">
        <v>1</v>
      </c>
      <c r="O151" s="683">
        <v>1</v>
      </c>
      <c r="P151" s="620">
        <v>760.15</v>
      </c>
      <c r="Q151" s="635">
        <v>1</v>
      </c>
      <c r="R151" s="619">
        <v>1</v>
      </c>
      <c r="S151" s="635">
        <v>1</v>
      </c>
      <c r="T151" s="683">
        <v>1</v>
      </c>
      <c r="U151" s="665">
        <v>1</v>
      </c>
    </row>
    <row r="152" spans="1:21" ht="14.4" customHeight="1" x14ac:dyDescent="0.3">
      <c r="A152" s="618">
        <v>21</v>
      </c>
      <c r="B152" s="619" t="s">
        <v>565</v>
      </c>
      <c r="C152" s="619">
        <v>89301211</v>
      </c>
      <c r="D152" s="681" t="s">
        <v>6722</v>
      </c>
      <c r="E152" s="682" t="s">
        <v>4531</v>
      </c>
      <c r="F152" s="619" t="s">
        <v>4509</v>
      </c>
      <c r="G152" s="619" t="s">
        <v>4561</v>
      </c>
      <c r="H152" s="619" t="s">
        <v>564</v>
      </c>
      <c r="I152" s="619" t="s">
        <v>4564</v>
      </c>
      <c r="J152" s="619" t="s">
        <v>1695</v>
      </c>
      <c r="K152" s="619" t="s">
        <v>4565</v>
      </c>
      <c r="L152" s="620">
        <v>1520.3</v>
      </c>
      <c r="M152" s="620">
        <v>1520.3</v>
      </c>
      <c r="N152" s="619">
        <v>1</v>
      </c>
      <c r="O152" s="683">
        <v>1</v>
      </c>
      <c r="P152" s="620">
        <v>1520.3</v>
      </c>
      <c r="Q152" s="635">
        <v>1</v>
      </c>
      <c r="R152" s="619">
        <v>1</v>
      </c>
      <c r="S152" s="635">
        <v>1</v>
      </c>
      <c r="T152" s="683">
        <v>1</v>
      </c>
      <c r="U152" s="665">
        <v>1</v>
      </c>
    </row>
    <row r="153" spans="1:21" ht="14.4" customHeight="1" x14ac:dyDescent="0.3">
      <c r="A153" s="618">
        <v>21</v>
      </c>
      <c r="B153" s="619" t="s">
        <v>565</v>
      </c>
      <c r="C153" s="619">
        <v>89301211</v>
      </c>
      <c r="D153" s="681" t="s">
        <v>6722</v>
      </c>
      <c r="E153" s="682" t="s">
        <v>4531</v>
      </c>
      <c r="F153" s="619" t="s">
        <v>4509</v>
      </c>
      <c r="G153" s="619" t="s">
        <v>4561</v>
      </c>
      <c r="H153" s="619" t="s">
        <v>564</v>
      </c>
      <c r="I153" s="619" t="s">
        <v>4720</v>
      </c>
      <c r="J153" s="619" t="s">
        <v>1791</v>
      </c>
      <c r="K153" s="619" t="s">
        <v>4721</v>
      </c>
      <c r="L153" s="620">
        <v>0</v>
      </c>
      <c r="M153" s="620">
        <v>0</v>
      </c>
      <c r="N153" s="619">
        <v>1</v>
      </c>
      <c r="O153" s="683">
        <v>1</v>
      </c>
      <c r="P153" s="620">
        <v>0</v>
      </c>
      <c r="Q153" s="635"/>
      <c r="R153" s="619">
        <v>1</v>
      </c>
      <c r="S153" s="635">
        <v>1</v>
      </c>
      <c r="T153" s="683">
        <v>1</v>
      </c>
      <c r="U153" s="665">
        <v>1</v>
      </c>
    </row>
    <row r="154" spans="1:21" ht="14.4" customHeight="1" x14ac:dyDescent="0.3">
      <c r="A154" s="618">
        <v>21</v>
      </c>
      <c r="B154" s="619" t="s">
        <v>565</v>
      </c>
      <c r="C154" s="619">
        <v>89301211</v>
      </c>
      <c r="D154" s="681" t="s">
        <v>6722</v>
      </c>
      <c r="E154" s="682" t="s">
        <v>4531</v>
      </c>
      <c r="F154" s="619" t="s">
        <v>4509</v>
      </c>
      <c r="G154" s="619" t="s">
        <v>4561</v>
      </c>
      <c r="H154" s="619" t="s">
        <v>564</v>
      </c>
      <c r="I154" s="619" t="s">
        <v>4722</v>
      </c>
      <c r="J154" s="619" t="s">
        <v>2040</v>
      </c>
      <c r="K154" s="619" t="s">
        <v>2888</v>
      </c>
      <c r="L154" s="620">
        <v>0</v>
      </c>
      <c r="M154" s="620">
        <v>0</v>
      </c>
      <c r="N154" s="619">
        <v>1</v>
      </c>
      <c r="O154" s="683">
        <v>1</v>
      </c>
      <c r="P154" s="620">
        <v>0</v>
      </c>
      <c r="Q154" s="635"/>
      <c r="R154" s="619">
        <v>1</v>
      </c>
      <c r="S154" s="635">
        <v>1</v>
      </c>
      <c r="T154" s="683">
        <v>1</v>
      </c>
      <c r="U154" s="665">
        <v>1</v>
      </c>
    </row>
    <row r="155" spans="1:21" ht="14.4" customHeight="1" x14ac:dyDescent="0.3">
      <c r="A155" s="618">
        <v>21</v>
      </c>
      <c r="B155" s="619" t="s">
        <v>565</v>
      </c>
      <c r="C155" s="619">
        <v>89301211</v>
      </c>
      <c r="D155" s="681" t="s">
        <v>6722</v>
      </c>
      <c r="E155" s="682" t="s">
        <v>4531</v>
      </c>
      <c r="F155" s="619" t="s">
        <v>4509</v>
      </c>
      <c r="G155" s="619" t="s">
        <v>4723</v>
      </c>
      <c r="H155" s="619" t="s">
        <v>564</v>
      </c>
      <c r="I155" s="619" t="s">
        <v>4724</v>
      </c>
      <c r="J155" s="619" t="s">
        <v>4725</v>
      </c>
      <c r="K155" s="619" t="s">
        <v>4726</v>
      </c>
      <c r="L155" s="620">
        <v>1044.3599999999999</v>
      </c>
      <c r="M155" s="620">
        <v>1044.3599999999999</v>
      </c>
      <c r="N155" s="619">
        <v>1</v>
      </c>
      <c r="O155" s="683">
        <v>1</v>
      </c>
      <c r="P155" s="620"/>
      <c r="Q155" s="635">
        <v>0</v>
      </c>
      <c r="R155" s="619"/>
      <c r="S155" s="635">
        <v>0</v>
      </c>
      <c r="T155" s="683"/>
      <c r="U155" s="665">
        <v>0</v>
      </c>
    </row>
    <row r="156" spans="1:21" ht="14.4" customHeight="1" x14ac:dyDescent="0.3">
      <c r="A156" s="618">
        <v>21</v>
      </c>
      <c r="B156" s="619" t="s">
        <v>565</v>
      </c>
      <c r="C156" s="619">
        <v>89301211</v>
      </c>
      <c r="D156" s="681" t="s">
        <v>6722</v>
      </c>
      <c r="E156" s="682" t="s">
        <v>4531</v>
      </c>
      <c r="F156" s="619" t="s">
        <v>4509</v>
      </c>
      <c r="G156" s="619" t="s">
        <v>4727</v>
      </c>
      <c r="H156" s="619" t="s">
        <v>564</v>
      </c>
      <c r="I156" s="619" t="s">
        <v>659</v>
      </c>
      <c r="J156" s="619" t="s">
        <v>660</v>
      </c>
      <c r="K156" s="619" t="s">
        <v>661</v>
      </c>
      <c r="L156" s="620">
        <v>190.48</v>
      </c>
      <c r="M156" s="620">
        <v>190.48</v>
      </c>
      <c r="N156" s="619">
        <v>1</v>
      </c>
      <c r="O156" s="683">
        <v>0.5</v>
      </c>
      <c r="P156" s="620"/>
      <c r="Q156" s="635">
        <v>0</v>
      </c>
      <c r="R156" s="619"/>
      <c r="S156" s="635">
        <v>0</v>
      </c>
      <c r="T156" s="683"/>
      <c r="U156" s="665">
        <v>0</v>
      </c>
    </row>
    <row r="157" spans="1:21" ht="14.4" customHeight="1" x14ac:dyDescent="0.3">
      <c r="A157" s="618">
        <v>21</v>
      </c>
      <c r="B157" s="619" t="s">
        <v>565</v>
      </c>
      <c r="C157" s="619">
        <v>89301211</v>
      </c>
      <c r="D157" s="681" t="s">
        <v>6722</v>
      </c>
      <c r="E157" s="682" t="s">
        <v>4531</v>
      </c>
      <c r="F157" s="619" t="s">
        <v>4509</v>
      </c>
      <c r="G157" s="619" t="s">
        <v>4727</v>
      </c>
      <c r="H157" s="619" t="s">
        <v>2184</v>
      </c>
      <c r="I157" s="619" t="s">
        <v>4728</v>
      </c>
      <c r="J157" s="619" t="s">
        <v>4729</v>
      </c>
      <c r="K157" s="619" t="s">
        <v>4730</v>
      </c>
      <c r="L157" s="620">
        <v>92.79</v>
      </c>
      <c r="M157" s="620">
        <v>92.79</v>
      </c>
      <c r="N157" s="619">
        <v>1</v>
      </c>
      <c r="O157" s="683">
        <v>0.5</v>
      </c>
      <c r="P157" s="620">
        <v>92.79</v>
      </c>
      <c r="Q157" s="635">
        <v>1</v>
      </c>
      <c r="R157" s="619">
        <v>1</v>
      </c>
      <c r="S157" s="635">
        <v>1</v>
      </c>
      <c r="T157" s="683">
        <v>0.5</v>
      </c>
      <c r="U157" s="665">
        <v>1</v>
      </c>
    </row>
    <row r="158" spans="1:21" ht="14.4" customHeight="1" x14ac:dyDescent="0.3">
      <c r="A158" s="618">
        <v>21</v>
      </c>
      <c r="B158" s="619" t="s">
        <v>565</v>
      </c>
      <c r="C158" s="619">
        <v>89301211</v>
      </c>
      <c r="D158" s="681" t="s">
        <v>6722</v>
      </c>
      <c r="E158" s="682" t="s">
        <v>4531</v>
      </c>
      <c r="F158" s="619" t="s">
        <v>4509</v>
      </c>
      <c r="G158" s="619" t="s">
        <v>4727</v>
      </c>
      <c r="H158" s="619" t="s">
        <v>2184</v>
      </c>
      <c r="I158" s="619" t="s">
        <v>3522</v>
      </c>
      <c r="J158" s="619" t="s">
        <v>3523</v>
      </c>
      <c r="K158" s="619" t="s">
        <v>4400</v>
      </c>
      <c r="L158" s="620">
        <v>123.72</v>
      </c>
      <c r="M158" s="620">
        <v>123.72</v>
      </c>
      <c r="N158" s="619">
        <v>1</v>
      </c>
      <c r="O158" s="683">
        <v>0.5</v>
      </c>
      <c r="P158" s="620"/>
      <c r="Q158" s="635">
        <v>0</v>
      </c>
      <c r="R158" s="619"/>
      <c r="S158" s="635">
        <v>0</v>
      </c>
      <c r="T158" s="683"/>
      <c r="U158" s="665">
        <v>0</v>
      </c>
    </row>
    <row r="159" spans="1:21" ht="14.4" customHeight="1" x14ac:dyDescent="0.3">
      <c r="A159" s="618">
        <v>21</v>
      </c>
      <c r="B159" s="619" t="s">
        <v>565</v>
      </c>
      <c r="C159" s="619">
        <v>89301211</v>
      </c>
      <c r="D159" s="681" t="s">
        <v>6722</v>
      </c>
      <c r="E159" s="682" t="s">
        <v>4531</v>
      </c>
      <c r="F159" s="619" t="s">
        <v>4509</v>
      </c>
      <c r="G159" s="619" t="s">
        <v>4731</v>
      </c>
      <c r="H159" s="619" t="s">
        <v>2184</v>
      </c>
      <c r="I159" s="619" t="s">
        <v>2387</v>
      </c>
      <c r="J159" s="619" t="s">
        <v>2388</v>
      </c>
      <c r="K159" s="619" t="s">
        <v>2389</v>
      </c>
      <c r="L159" s="620">
        <v>101.16</v>
      </c>
      <c r="M159" s="620">
        <v>101.16</v>
      </c>
      <c r="N159" s="619">
        <v>1</v>
      </c>
      <c r="O159" s="683">
        <v>0.5</v>
      </c>
      <c r="P159" s="620"/>
      <c r="Q159" s="635">
        <v>0</v>
      </c>
      <c r="R159" s="619"/>
      <c r="S159" s="635">
        <v>0</v>
      </c>
      <c r="T159" s="683"/>
      <c r="U159" s="665">
        <v>0</v>
      </c>
    </row>
    <row r="160" spans="1:21" ht="14.4" customHeight="1" x14ac:dyDescent="0.3">
      <c r="A160" s="618">
        <v>21</v>
      </c>
      <c r="B160" s="619" t="s">
        <v>565</v>
      </c>
      <c r="C160" s="619">
        <v>89301211</v>
      </c>
      <c r="D160" s="681" t="s">
        <v>6722</v>
      </c>
      <c r="E160" s="682" t="s">
        <v>4531</v>
      </c>
      <c r="F160" s="619" t="s">
        <v>4509</v>
      </c>
      <c r="G160" s="619" t="s">
        <v>4732</v>
      </c>
      <c r="H160" s="619" t="s">
        <v>564</v>
      </c>
      <c r="I160" s="619" t="s">
        <v>1121</v>
      </c>
      <c r="J160" s="619" t="s">
        <v>1122</v>
      </c>
      <c r="K160" s="619" t="s">
        <v>1123</v>
      </c>
      <c r="L160" s="620">
        <v>56.69</v>
      </c>
      <c r="M160" s="620">
        <v>1190.49</v>
      </c>
      <c r="N160" s="619">
        <v>21</v>
      </c>
      <c r="O160" s="683">
        <v>13</v>
      </c>
      <c r="P160" s="620">
        <v>680.28</v>
      </c>
      <c r="Q160" s="635">
        <v>0.5714285714285714</v>
      </c>
      <c r="R160" s="619">
        <v>12</v>
      </c>
      <c r="S160" s="635">
        <v>0.5714285714285714</v>
      </c>
      <c r="T160" s="683">
        <v>7.5</v>
      </c>
      <c r="U160" s="665">
        <v>0.57692307692307687</v>
      </c>
    </row>
    <row r="161" spans="1:21" ht="14.4" customHeight="1" x14ac:dyDescent="0.3">
      <c r="A161" s="618">
        <v>21</v>
      </c>
      <c r="B161" s="619" t="s">
        <v>565</v>
      </c>
      <c r="C161" s="619">
        <v>89301211</v>
      </c>
      <c r="D161" s="681" t="s">
        <v>6722</v>
      </c>
      <c r="E161" s="682" t="s">
        <v>4531</v>
      </c>
      <c r="F161" s="619" t="s">
        <v>4509</v>
      </c>
      <c r="G161" s="619" t="s">
        <v>4732</v>
      </c>
      <c r="H161" s="619" t="s">
        <v>564</v>
      </c>
      <c r="I161" s="619" t="s">
        <v>4733</v>
      </c>
      <c r="J161" s="619" t="s">
        <v>1122</v>
      </c>
      <c r="K161" s="619" t="s">
        <v>4343</v>
      </c>
      <c r="L161" s="620">
        <v>22.68</v>
      </c>
      <c r="M161" s="620">
        <v>45.36</v>
      </c>
      <c r="N161" s="619">
        <v>2</v>
      </c>
      <c r="O161" s="683">
        <v>1</v>
      </c>
      <c r="P161" s="620">
        <v>22.68</v>
      </c>
      <c r="Q161" s="635">
        <v>0.5</v>
      </c>
      <c r="R161" s="619">
        <v>1</v>
      </c>
      <c r="S161" s="635">
        <v>0.5</v>
      </c>
      <c r="T161" s="683">
        <v>0.5</v>
      </c>
      <c r="U161" s="665">
        <v>0.5</v>
      </c>
    </row>
    <row r="162" spans="1:21" ht="14.4" customHeight="1" x14ac:dyDescent="0.3">
      <c r="A162" s="618">
        <v>21</v>
      </c>
      <c r="B162" s="619" t="s">
        <v>565</v>
      </c>
      <c r="C162" s="619">
        <v>89301211</v>
      </c>
      <c r="D162" s="681" t="s">
        <v>6722</v>
      </c>
      <c r="E162" s="682" t="s">
        <v>4531</v>
      </c>
      <c r="F162" s="619" t="s">
        <v>4509</v>
      </c>
      <c r="G162" s="619" t="s">
        <v>4732</v>
      </c>
      <c r="H162" s="619" t="s">
        <v>564</v>
      </c>
      <c r="I162" s="619" t="s">
        <v>3062</v>
      </c>
      <c r="J162" s="619" t="s">
        <v>3063</v>
      </c>
      <c r="K162" s="619" t="s">
        <v>1107</v>
      </c>
      <c r="L162" s="620">
        <v>45.34</v>
      </c>
      <c r="M162" s="620">
        <v>45.34</v>
      </c>
      <c r="N162" s="619">
        <v>1</v>
      </c>
      <c r="O162" s="683">
        <v>1</v>
      </c>
      <c r="P162" s="620"/>
      <c r="Q162" s="635">
        <v>0</v>
      </c>
      <c r="R162" s="619"/>
      <c r="S162" s="635">
        <v>0</v>
      </c>
      <c r="T162" s="683"/>
      <c r="U162" s="665">
        <v>0</v>
      </c>
    </row>
    <row r="163" spans="1:21" ht="14.4" customHeight="1" x14ac:dyDescent="0.3">
      <c r="A163" s="618">
        <v>21</v>
      </c>
      <c r="B163" s="619" t="s">
        <v>565</v>
      </c>
      <c r="C163" s="619">
        <v>89301211</v>
      </c>
      <c r="D163" s="681" t="s">
        <v>6722</v>
      </c>
      <c r="E163" s="682" t="s">
        <v>4531</v>
      </c>
      <c r="F163" s="619" t="s">
        <v>4509</v>
      </c>
      <c r="G163" s="619" t="s">
        <v>4610</v>
      </c>
      <c r="H163" s="619" t="s">
        <v>564</v>
      </c>
      <c r="I163" s="619" t="s">
        <v>1664</v>
      </c>
      <c r="J163" s="619" t="s">
        <v>4611</v>
      </c>
      <c r="K163" s="619" t="s">
        <v>2067</v>
      </c>
      <c r="L163" s="620">
        <v>91.52</v>
      </c>
      <c r="M163" s="620">
        <v>366.08</v>
      </c>
      <c r="N163" s="619">
        <v>4</v>
      </c>
      <c r="O163" s="683">
        <v>2.5</v>
      </c>
      <c r="P163" s="620">
        <v>274.56</v>
      </c>
      <c r="Q163" s="635">
        <v>0.75</v>
      </c>
      <c r="R163" s="619">
        <v>3</v>
      </c>
      <c r="S163" s="635">
        <v>0.75</v>
      </c>
      <c r="T163" s="683">
        <v>2</v>
      </c>
      <c r="U163" s="665">
        <v>0.8</v>
      </c>
    </row>
    <row r="164" spans="1:21" ht="14.4" customHeight="1" x14ac:dyDescent="0.3">
      <c r="A164" s="618">
        <v>21</v>
      </c>
      <c r="B164" s="619" t="s">
        <v>565</v>
      </c>
      <c r="C164" s="619">
        <v>89301211</v>
      </c>
      <c r="D164" s="681" t="s">
        <v>6722</v>
      </c>
      <c r="E164" s="682" t="s">
        <v>4531</v>
      </c>
      <c r="F164" s="619" t="s">
        <v>4509</v>
      </c>
      <c r="G164" s="619" t="s">
        <v>4734</v>
      </c>
      <c r="H164" s="619" t="s">
        <v>2184</v>
      </c>
      <c r="I164" s="619" t="s">
        <v>4166</v>
      </c>
      <c r="J164" s="619" t="s">
        <v>4167</v>
      </c>
      <c r="K164" s="619" t="s">
        <v>4168</v>
      </c>
      <c r="L164" s="620">
        <v>56.01</v>
      </c>
      <c r="M164" s="620">
        <v>56.01</v>
      </c>
      <c r="N164" s="619">
        <v>1</v>
      </c>
      <c r="O164" s="683">
        <v>0.5</v>
      </c>
      <c r="P164" s="620"/>
      <c r="Q164" s="635">
        <v>0</v>
      </c>
      <c r="R164" s="619"/>
      <c r="S164" s="635">
        <v>0</v>
      </c>
      <c r="T164" s="683"/>
      <c r="U164" s="665">
        <v>0</v>
      </c>
    </row>
    <row r="165" spans="1:21" ht="14.4" customHeight="1" x14ac:dyDescent="0.3">
      <c r="A165" s="618">
        <v>21</v>
      </c>
      <c r="B165" s="619" t="s">
        <v>565</v>
      </c>
      <c r="C165" s="619">
        <v>89301211</v>
      </c>
      <c r="D165" s="681" t="s">
        <v>6722</v>
      </c>
      <c r="E165" s="682" t="s">
        <v>4531</v>
      </c>
      <c r="F165" s="619" t="s">
        <v>4509</v>
      </c>
      <c r="G165" s="619" t="s">
        <v>4735</v>
      </c>
      <c r="H165" s="619" t="s">
        <v>2184</v>
      </c>
      <c r="I165" s="619" t="s">
        <v>4736</v>
      </c>
      <c r="J165" s="619" t="s">
        <v>2186</v>
      </c>
      <c r="K165" s="619" t="s">
        <v>4737</v>
      </c>
      <c r="L165" s="620">
        <v>75.86</v>
      </c>
      <c r="M165" s="620">
        <v>75.86</v>
      </c>
      <c r="N165" s="619">
        <v>1</v>
      </c>
      <c r="O165" s="683">
        <v>0.5</v>
      </c>
      <c r="P165" s="620">
        <v>75.86</v>
      </c>
      <c r="Q165" s="635">
        <v>1</v>
      </c>
      <c r="R165" s="619">
        <v>1</v>
      </c>
      <c r="S165" s="635">
        <v>1</v>
      </c>
      <c r="T165" s="683">
        <v>0.5</v>
      </c>
      <c r="U165" s="665">
        <v>1</v>
      </c>
    </row>
    <row r="166" spans="1:21" ht="14.4" customHeight="1" x14ac:dyDescent="0.3">
      <c r="A166" s="618">
        <v>21</v>
      </c>
      <c r="B166" s="619" t="s">
        <v>565</v>
      </c>
      <c r="C166" s="619">
        <v>89301211</v>
      </c>
      <c r="D166" s="681" t="s">
        <v>6722</v>
      </c>
      <c r="E166" s="682" t="s">
        <v>4531</v>
      </c>
      <c r="F166" s="619" t="s">
        <v>4509</v>
      </c>
      <c r="G166" s="619" t="s">
        <v>4735</v>
      </c>
      <c r="H166" s="619" t="s">
        <v>2184</v>
      </c>
      <c r="I166" s="619" t="s">
        <v>2274</v>
      </c>
      <c r="J166" s="619" t="s">
        <v>4222</v>
      </c>
      <c r="K166" s="619" t="s">
        <v>1928</v>
      </c>
      <c r="L166" s="620">
        <v>101.16</v>
      </c>
      <c r="M166" s="620">
        <v>101.16</v>
      </c>
      <c r="N166" s="619">
        <v>1</v>
      </c>
      <c r="O166" s="683">
        <v>0.5</v>
      </c>
      <c r="P166" s="620"/>
      <c r="Q166" s="635">
        <v>0</v>
      </c>
      <c r="R166" s="619"/>
      <c r="S166" s="635">
        <v>0</v>
      </c>
      <c r="T166" s="683"/>
      <c r="U166" s="665">
        <v>0</v>
      </c>
    </row>
    <row r="167" spans="1:21" ht="14.4" customHeight="1" x14ac:dyDescent="0.3">
      <c r="A167" s="618">
        <v>21</v>
      </c>
      <c r="B167" s="619" t="s">
        <v>565</v>
      </c>
      <c r="C167" s="619">
        <v>89301211</v>
      </c>
      <c r="D167" s="681" t="s">
        <v>6722</v>
      </c>
      <c r="E167" s="682" t="s">
        <v>4531</v>
      </c>
      <c r="F167" s="619" t="s">
        <v>4509</v>
      </c>
      <c r="G167" s="619" t="s">
        <v>4738</v>
      </c>
      <c r="H167" s="619" t="s">
        <v>2184</v>
      </c>
      <c r="I167" s="619" t="s">
        <v>2324</v>
      </c>
      <c r="J167" s="619" t="s">
        <v>4150</v>
      </c>
      <c r="K167" s="619" t="s">
        <v>4151</v>
      </c>
      <c r="L167" s="620">
        <v>32.630000000000003</v>
      </c>
      <c r="M167" s="620">
        <v>32.630000000000003</v>
      </c>
      <c r="N167" s="619">
        <v>1</v>
      </c>
      <c r="O167" s="683">
        <v>0.5</v>
      </c>
      <c r="P167" s="620"/>
      <c r="Q167" s="635">
        <v>0</v>
      </c>
      <c r="R167" s="619"/>
      <c r="S167" s="635">
        <v>0</v>
      </c>
      <c r="T167" s="683"/>
      <c r="U167" s="665">
        <v>0</v>
      </c>
    </row>
    <row r="168" spans="1:21" ht="14.4" customHeight="1" x14ac:dyDescent="0.3">
      <c r="A168" s="618">
        <v>21</v>
      </c>
      <c r="B168" s="619" t="s">
        <v>565</v>
      </c>
      <c r="C168" s="619">
        <v>89301211</v>
      </c>
      <c r="D168" s="681" t="s">
        <v>6722</v>
      </c>
      <c r="E168" s="682" t="s">
        <v>4531</v>
      </c>
      <c r="F168" s="619" t="s">
        <v>4509</v>
      </c>
      <c r="G168" s="619" t="s">
        <v>4566</v>
      </c>
      <c r="H168" s="619" t="s">
        <v>564</v>
      </c>
      <c r="I168" s="619" t="s">
        <v>1133</v>
      </c>
      <c r="J168" s="619" t="s">
        <v>4567</v>
      </c>
      <c r="K168" s="619" t="s">
        <v>4568</v>
      </c>
      <c r="L168" s="620">
        <v>0</v>
      </c>
      <c r="M168" s="620">
        <v>0</v>
      </c>
      <c r="N168" s="619">
        <v>12</v>
      </c>
      <c r="O168" s="683">
        <v>7</v>
      </c>
      <c r="P168" s="620">
        <v>0</v>
      </c>
      <c r="Q168" s="635"/>
      <c r="R168" s="619">
        <v>2</v>
      </c>
      <c r="S168" s="635">
        <v>0.16666666666666666</v>
      </c>
      <c r="T168" s="683">
        <v>1</v>
      </c>
      <c r="U168" s="665">
        <v>0.14285714285714285</v>
      </c>
    </row>
    <row r="169" spans="1:21" ht="14.4" customHeight="1" x14ac:dyDescent="0.3">
      <c r="A169" s="618">
        <v>21</v>
      </c>
      <c r="B169" s="619" t="s">
        <v>565</v>
      </c>
      <c r="C169" s="619">
        <v>89301211</v>
      </c>
      <c r="D169" s="681" t="s">
        <v>6722</v>
      </c>
      <c r="E169" s="682" t="s">
        <v>4531</v>
      </c>
      <c r="F169" s="619" t="s">
        <v>4509</v>
      </c>
      <c r="G169" s="619" t="s">
        <v>4739</v>
      </c>
      <c r="H169" s="619" t="s">
        <v>564</v>
      </c>
      <c r="I169" s="619" t="s">
        <v>1052</v>
      </c>
      <c r="J169" s="619" t="s">
        <v>933</v>
      </c>
      <c r="K169" s="619" t="s">
        <v>4740</v>
      </c>
      <c r="L169" s="620">
        <v>219.94</v>
      </c>
      <c r="M169" s="620">
        <v>219.94</v>
      </c>
      <c r="N169" s="619">
        <v>1</v>
      </c>
      <c r="O169" s="683">
        <v>0.5</v>
      </c>
      <c r="P169" s="620"/>
      <c r="Q169" s="635">
        <v>0</v>
      </c>
      <c r="R169" s="619"/>
      <c r="S169" s="635">
        <v>0</v>
      </c>
      <c r="T169" s="683"/>
      <c r="U169" s="665">
        <v>0</v>
      </c>
    </row>
    <row r="170" spans="1:21" ht="14.4" customHeight="1" x14ac:dyDescent="0.3">
      <c r="A170" s="618">
        <v>21</v>
      </c>
      <c r="B170" s="619" t="s">
        <v>565</v>
      </c>
      <c r="C170" s="619">
        <v>89301211</v>
      </c>
      <c r="D170" s="681" t="s">
        <v>6722</v>
      </c>
      <c r="E170" s="682" t="s">
        <v>4531</v>
      </c>
      <c r="F170" s="619" t="s">
        <v>4509</v>
      </c>
      <c r="G170" s="619" t="s">
        <v>4739</v>
      </c>
      <c r="H170" s="619" t="s">
        <v>564</v>
      </c>
      <c r="I170" s="619" t="s">
        <v>932</v>
      </c>
      <c r="J170" s="619" t="s">
        <v>933</v>
      </c>
      <c r="K170" s="619" t="s">
        <v>4741</v>
      </c>
      <c r="L170" s="620">
        <v>43.99</v>
      </c>
      <c r="M170" s="620">
        <v>131.97</v>
      </c>
      <c r="N170" s="619">
        <v>3</v>
      </c>
      <c r="O170" s="683">
        <v>1.5</v>
      </c>
      <c r="P170" s="620">
        <v>43.99</v>
      </c>
      <c r="Q170" s="635">
        <v>0.33333333333333337</v>
      </c>
      <c r="R170" s="619">
        <v>1</v>
      </c>
      <c r="S170" s="635">
        <v>0.33333333333333331</v>
      </c>
      <c r="T170" s="683">
        <v>0.5</v>
      </c>
      <c r="U170" s="665">
        <v>0.33333333333333331</v>
      </c>
    </row>
    <row r="171" spans="1:21" ht="14.4" customHeight="1" x14ac:dyDescent="0.3">
      <c r="A171" s="618">
        <v>21</v>
      </c>
      <c r="B171" s="619" t="s">
        <v>565</v>
      </c>
      <c r="C171" s="619">
        <v>89301211</v>
      </c>
      <c r="D171" s="681" t="s">
        <v>6722</v>
      </c>
      <c r="E171" s="682" t="s">
        <v>4531</v>
      </c>
      <c r="F171" s="619" t="s">
        <v>4509</v>
      </c>
      <c r="G171" s="619" t="s">
        <v>4612</v>
      </c>
      <c r="H171" s="619" t="s">
        <v>564</v>
      </c>
      <c r="I171" s="619" t="s">
        <v>4613</v>
      </c>
      <c r="J171" s="619" t="s">
        <v>4614</v>
      </c>
      <c r="K171" s="619" t="s">
        <v>4615</v>
      </c>
      <c r="L171" s="620">
        <v>38.99</v>
      </c>
      <c r="M171" s="620">
        <v>77.98</v>
      </c>
      <c r="N171" s="619">
        <v>2</v>
      </c>
      <c r="O171" s="683">
        <v>1.5</v>
      </c>
      <c r="P171" s="620"/>
      <c r="Q171" s="635">
        <v>0</v>
      </c>
      <c r="R171" s="619"/>
      <c r="S171" s="635">
        <v>0</v>
      </c>
      <c r="T171" s="683"/>
      <c r="U171" s="665">
        <v>0</v>
      </c>
    </row>
    <row r="172" spans="1:21" ht="14.4" customHeight="1" x14ac:dyDescent="0.3">
      <c r="A172" s="618">
        <v>21</v>
      </c>
      <c r="B172" s="619" t="s">
        <v>565</v>
      </c>
      <c r="C172" s="619">
        <v>89301211</v>
      </c>
      <c r="D172" s="681" t="s">
        <v>6722</v>
      </c>
      <c r="E172" s="682" t="s">
        <v>4531</v>
      </c>
      <c r="F172" s="619" t="s">
        <v>4509</v>
      </c>
      <c r="G172" s="619" t="s">
        <v>4742</v>
      </c>
      <c r="H172" s="619" t="s">
        <v>564</v>
      </c>
      <c r="I172" s="619" t="s">
        <v>1070</v>
      </c>
      <c r="J172" s="619" t="s">
        <v>1071</v>
      </c>
      <c r="K172" s="619" t="s">
        <v>3733</v>
      </c>
      <c r="L172" s="620">
        <v>83.03</v>
      </c>
      <c r="M172" s="620">
        <v>83.03</v>
      </c>
      <c r="N172" s="619">
        <v>1</v>
      </c>
      <c r="O172" s="683">
        <v>0.5</v>
      </c>
      <c r="P172" s="620"/>
      <c r="Q172" s="635">
        <v>0</v>
      </c>
      <c r="R172" s="619"/>
      <c r="S172" s="635">
        <v>0</v>
      </c>
      <c r="T172" s="683"/>
      <c r="U172" s="665">
        <v>0</v>
      </c>
    </row>
    <row r="173" spans="1:21" ht="14.4" customHeight="1" x14ac:dyDescent="0.3">
      <c r="A173" s="618">
        <v>21</v>
      </c>
      <c r="B173" s="619" t="s">
        <v>565</v>
      </c>
      <c r="C173" s="619">
        <v>89301211</v>
      </c>
      <c r="D173" s="681" t="s">
        <v>6722</v>
      </c>
      <c r="E173" s="682" t="s">
        <v>4531</v>
      </c>
      <c r="F173" s="619" t="s">
        <v>4509</v>
      </c>
      <c r="G173" s="619" t="s">
        <v>4743</v>
      </c>
      <c r="H173" s="619" t="s">
        <v>564</v>
      </c>
      <c r="I173" s="619" t="s">
        <v>1461</v>
      </c>
      <c r="J173" s="619" t="s">
        <v>959</v>
      </c>
      <c r="K173" s="619" t="s">
        <v>4744</v>
      </c>
      <c r="L173" s="620">
        <v>96.72</v>
      </c>
      <c r="M173" s="620">
        <v>290.15999999999997</v>
      </c>
      <c r="N173" s="619">
        <v>3</v>
      </c>
      <c r="O173" s="683">
        <v>2.5</v>
      </c>
      <c r="P173" s="620">
        <v>96.72</v>
      </c>
      <c r="Q173" s="635">
        <v>0.33333333333333337</v>
      </c>
      <c r="R173" s="619">
        <v>1</v>
      </c>
      <c r="S173" s="635">
        <v>0.33333333333333331</v>
      </c>
      <c r="T173" s="683">
        <v>0.5</v>
      </c>
      <c r="U173" s="665">
        <v>0.2</v>
      </c>
    </row>
    <row r="174" spans="1:21" ht="14.4" customHeight="1" x14ac:dyDescent="0.3">
      <c r="A174" s="618">
        <v>21</v>
      </c>
      <c r="B174" s="619" t="s">
        <v>565</v>
      </c>
      <c r="C174" s="619">
        <v>89301211</v>
      </c>
      <c r="D174" s="681" t="s">
        <v>6722</v>
      </c>
      <c r="E174" s="682" t="s">
        <v>4531</v>
      </c>
      <c r="F174" s="619" t="s">
        <v>4509</v>
      </c>
      <c r="G174" s="619" t="s">
        <v>4743</v>
      </c>
      <c r="H174" s="619" t="s">
        <v>564</v>
      </c>
      <c r="I174" s="619" t="s">
        <v>958</v>
      </c>
      <c r="J174" s="619" t="s">
        <v>959</v>
      </c>
      <c r="K174" s="619" t="s">
        <v>4745</v>
      </c>
      <c r="L174" s="620">
        <v>57.85</v>
      </c>
      <c r="M174" s="620">
        <v>57.85</v>
      </c>
      <c r="N174" s="619">
        <v>1</v>
      </c>
      <c r="O174" s="683">
        <v>0.5</v>
      </c>
      <c r="P174" s="620"/>
      <c r="Q174" s="635">
        <v>0</v>
      </c>
      <c r="R174" s="619"/>
      <c r="S174" s="635">
        <v>0</v>
      </c>
      <c r="T174" s="683"/>
      <c r="U174" s="665">
        <v>0</v>
      </c>
    </row>
    <row r="175" spans="1:21" ht="14.4" customHeight="1" x14ac:dyDescent="0.3">
      <c r="A175" s="618">
        <v>21</v>
      </c>
      <c r="B175" s="619" t="s">
        <v>565</v>
      </c>
      <c r="C175" s="619">
        <v>89301211</v>
      </c>
      <c r="D175" s="681" t="s">
        <v>6722</v>
      </c>
      <c r="E175" s="682" t="s">
        <v>4531</v>
      </c>
      <c r="F175" s="619" t="s">
        <v>4509</v>
      </c>
      <c r="G175" s="619" t="s">
        <v>4569</v>
      </c>
      <c r="H175" s="619" t="s">
        <v>2184</v>
      </c>
      <c r="I175" s="619" t="s">
        <v>2232</v>
      </c>
      <c r="J175" s="619" t="s">
        <v>2233</v>
      </c>
      <c r="K175" s="619" t="s">
        <v>2234</v>
      </c>
      <c r="L175" s="620">
        <v>32.74</v>
      </c>
      <c r="M175" s="620">
        <v>65.48</v>
      </c>
      <c r="N175" s="619">
        <v>2</v>
      </c>
      <c r="O175" s="683">
        <v>1</v>
      </c>
      <c r="P175" s="620"/>
      <c r="Q175" s="635">
        <v>0</v>
      </c>
      <c r="R175" s="619"/>
      <c r="S175" s="635">
        <v>0</v>
      </c>
      <c r="T175" s="683"/>
      <c r="U175" s="665">
        <v>0</v>
      </c>
    </row>
    <row r="176" spans="1:21" ht="14.4" customHeight="1" x14ac:dyDescent="0.3">
      <c r="A176" s="618">
        <v>21</v>
      </c>
      <c r="B176" s="619" t="s">
        <v>565</v>
      </c>
      <c r="C176" s="619">
        <v>89301211</v>
      </c>
      <c r="D176" s="681" t="s">
        <v>6722</v>
      </c>
      <c r="E176" s="682" t="s">
        <v>4531</v>
      </c>
      <c r="F176" s="619" t="s">
        <v>4509</v>
      </c>
      <c r="G176" s="619" t="s">
        <v>4569</v>
      </c>
      <c r="H176" s="619" t="s">
        <v>2184</v>
      </c>
      <c r="I176" s="619" t="s">
        <v>4746</v>
      </c>
      <c r="J176" s="619" t="s">
        <v>3519</v>
      </c>
      <c r="K176" s="619" t="s">
        <v>4747</v>
      </c>
      <c r="L176" s="620">
        <v>49.12</v>
      </c>
      <c r="M176" s="620">
        <v>49.12</v>
      </c>
      <c r="N176" s="619">
        <v>1</v>
      </c>
      <c r="O176" s="683">
        <v>0.5</v>
      </c>
      <c r="P176" s="620"/>
      <c r="Q176" s="635">
        <v>0</v>
      </c>
      <c r="R176" s="619"/>
      <c r="S176" s="635">
        <v>0</v>
      </c>
      <c r="T176" s="683"/>
      <c r="U176" s="665">
        <v>0</v>
      </c>
    </row>
    <row r="177" spans="1:21" ht="14.4" customHeight="1" x14ac:dyDescent="0.3">
      <c r="A177" s="618">
        <v>21</v>
      </c>
      <c r="B177" s="619" t="s">
        <v>565</v>
      </c>
      <c r="C177" s="619">
        <v>89301211</v>
      </c>
      <c r="D177" s="681" t="s">
        <v>6722</v>
      </c>
      <c r="E177" s="682" t="s">
        <v>4531</v>
      </c>
      <c r="F177" s="619" t="s">
        <v>4509</v>
      </c>
      <c r="G177" s="619" t="s">
        <v>4569</v>
      </c>
      <c r="H177" s="619" t="s">
        <v>2184</v>
      </c>
      <c r="I177" s="619" t="s">
        <v>2281</v>
      </c>
      <c r="J177" s="619" t="s">
        <v>2278</v>
      </c>
      <c r="K177" s="619" t="s">
        <v>4347</v>
      </c>
      <c r="L177" s="620">
        <v>124.51</v>
      </c>
      <c r="M177" s="620">
        <v>249.02</v>
      </c>
      <c r="N177" s="619">
        <v>2</v>
      </c>
      <c r="O177" s="683">
        <v>1.5</v>
      </c>
      <c r="P177" s="620">
        <v>124.51</v>
      </c>
      <c r="Q177" s="635">
        <v>0.5</v>
      </c>
      <c r="R177" s="619">
        <v>1</v>
      </c>
      <c r="S177" s="635">
        <v>0.5</v>
      </c>
      <c r="T177" s="683">
        <v>0.5</v>
      </c>
      <c r="U177" s="665">
        <v>0.33333333333333331</v>
      </c>
    </row>
    <row r="178" spans="1:21" ht="14.4" customHeight="1" x14ac:dyDescent="0.3">
      <c r="A178" s="618">
        <v>21</v>
      </c>
      <c r="B178" s="619" t="s">
        <v>565</v>
      </c>
      <c r="C178" s="619">
        <v>89301211</v>
      </c>
      <c r="D178" s="681" t="s">
        <v>6722</v>
      </c>
      <c r="E178" s="682" t="s">
        <v>4531</v>
      </c>
      <c r="F178" s="619" t="s">
        <v>4509</v>
      </c>
      <c r="G178" s="619" t="s">
        <v>4569</v>
      </c>
      <c r="H178" s="619" t="s">
        <v>2184</v>
      </c>
      <c r="I178" s="619" t="s">
        <v>2281</v>
      </c>
      <c r="J178" s="619" t="s">
        <v>2278</v>
      </c>
      <c r="K178" s="619" t="s">
        <v>4347</v>
      </c>
      <c r="L178" s="620">
        <v>98.23</v>
      </c>
      <c r="M178" s="620">
        <v>98.23</v>
      </c>
      <c r="N178" s="619">
        <v>1</v>
      </c>
      <c r="O178" s="683">
        <v>0.5</v>
      </c>
      <c r="P178" s="620"/>
      <c r="Q178" s="635">
        <v>0</v>
      </c>
      <c r="R178" s="619"/>
      <c r="S178" s="635">
        <v>0</v>
      </c>
      <c r="T178" s="683"/>
      <c r="U178" s="665">
        <v>0</v>
      </c>
    </row>
    <row r="179" spans="1:21" ht="14.4" customHeight="1" x14ac:dyDescent="0.3">
      <c r="A179" s="618">
        <v>21</v>
      </c>
      <c r="B179" s="619" t="s">
        <v>565</v>
      </c>
      <c r="C179" s="619">
        <v>89301211</v>
      </c>
      <c r="D179" s="681" t="s">
        <v>6722</v>
      </c>
      <c r="E179" s="682" t="s">
        <v>4531</v>
      </c>
      <c r="F179" s="619" t="s">
        <v>4509</v>
      </c>
      <c r="G179" s="619" t="s">
        <v>4569</v>
      </c>
      <c r="H179" s="619" t="s">
        <v>2184</v>
      </c>
      <c r="I179" s="619" t="s">
        <v>2464</v>
      </c>
      <c r="J179" s="619" t="s">
        <v>2465</v>
      </c>
      <c r="K179" s="619" t="s">
        <v>2466</v>
      </c>
      <c r="L179" s="620">
        <v>314.35000000000002</v>
      </c>
      <c r="M179" s="620">
        <v>314.35000000000002</v>
      </c>
      <c r="N179" s="619">
        <v>1</v>
      </c>
      <c r="O179" s="683">
        <v>0.5</v>
      </c>
      <c r="P179" s="620"/>
      <c r="Q179" s="635">
        <v>0</v>
      </c>
      <c r="R179" s="619"/>
      <c r="S179" s="635">
        <v>0</v>
      </c>
      <c r="T179" s="683"/>
      <c r="U179" s="665">
        <v>0</v>
      </c>
    </row>
    <row r="180" spans="1:21" ht="14.4" customHeight="1" x14ac:dyDescent="0.3">
      <c r="A180" s="618">
        <v>21</v>
      </c>
      <c r="B180" s="619" t="s">
        <v>565</v>
      </c>
      <c r="C180" s="619">
        <v>89301211</v>
      </c>
      <c r="D180" s="681" t="s">
        <v>6722</v>
      </c>
      <c r="E180" s="682" t="s">
        <v>4531</v>
      </c>
      <c r="F180" s="619" t="s">
        <v>4509</v>
      </c>
      <c r="G180" s="619" t="s">
        <v>4748</v>
      </c>
      <c r="H180" s="619" t="s">
        <v>564</v>
      </c>
      <c r="I180" s="619" t="s">
        <v>4749</v>
      </c>
      <c r="J180" s="619" t="s">
        <v>4750</v>
      </c>
      <c r="K180" s="619" t="s">
        <v>1379</v>
      </c>
      <c r="L180" s="620">
        <v>154.33000000000001</v>
      </c>
      <c r="M180" s="620">
        <v>308.66000000000003</v>
      </c>
      <c r="N180" s="619">
        <v>2</v>
      </c>
      <c r="O180" s="683">
        <v>1</v>
      </c>
      <c r="P180" s="620">
        <v>154.33000000000001</v>
      </c>
      <c r="Q180" s="635">
        <v>0.5</v>
      </c>
      <c r="R180" s="619">
        <v>1</v>
      </c>
      <c r="S180" s="635">
        <v>0.5</v>
      </c>
      <c r="T180" s="683">
        <v>0.5</v>
      </c>
      <c r="U180" s="665">
        <v>0.5</v>
      </c>
    </row>
    <row r="181" spans="1:21" ht="14.4" customHeight="1" x14ac:dyDescent="0.3">
      <c r="A181" s="618">
        <v>21</v>
      </c>
      <c r="B181" s="619" t="s">
        <v>565</v>
      </c>
      <c r="C181" s="619">
        <v>89301211</v>
      </c>
      <c r="D181" s="681" t="s">
        <v>6722</v>
      </c>
      <c r="E181" s="682" t="s">
        <v>4531</v>
      </c>
      <c r="F181" s="619" t="s">
        <v>4509</v>
      </c>
      <c r="G181" s="619" t="s">
        <v>4748</v>
      </c>
      <c r="H181" s="619" t="s">
        <v>564</v>
      </c>
      <c r="I181" s="619" t="s">
        <v>4751</v>
      </c>
      <c r="J181" s="619" t="s">
        <v>4752</v>
      </c>
      <c r="K181" s="619" t="s">
        <v>1490</v>
      </c>
      <c r="L181" s="620">
        <v>47.72</v>
      </c>
      <c r="M181" s="620">
        <v>47.72</v>
      </c>
      <c r="N181" s="619">
        <v>1</v>
      </c>
      <c r="O181" s="683">
        <v>0.5</v>
      </c>
      <c r="P181" s="620"/>
      <c r="Q181" s="635">
        <v>0</v>
      </c>
      <c r="R181" s="619"/>
      <c r="S181" s="635">
        <v>0</v>
      </c>
      <c r="T181" s="683"/>
      <c r="U181" s="665">
        <v>0</v>
      </c>
    </row>
    <row r="182" spans="1:21" ht="14.4" customHeight="1" x14ac:dyDescent="0.3">
      <c r="A182" s="618">
        <v>21</v>
      </c>
      <c r="B182" s="619" t="s">
        <v>565</v>
      </c>
      <c r="C182" s="619">
        <v>89301211</v>
      </c>
      <c r="D182" s="681" t="s">
        <v>6722</v>
      </c>
      <c r="E182" s="682" t="s">
        <v>4531</v>
      </c>
      <c r="F182" s="619" t="s">
        <v>4509</v>
      </c>
      <c r="G182" s="619" t="s">
        <v>4753</v>
      </c>
      <c r="H182" s="619" t="s">
        <v>2184</v>
      </c>
      <c r="I182" s="619" t="s">
        <v>4754</v>
      </c>
      <c r="J182" s="619" t="s">
        <v>4429</v>
      </c>
      <c r="K182" s="619" t="s">
        <v>4755</v>
      </c>
      <c r="L182" s="620">
        <v>526.27</v>
      </c>
      <c r="M182" s="620">
        <v>526.27</v>
      </c>
      <c r="N182" s="619">
        <v>1</v>
      </c>
      <c r="O182" s="683">
        <v>0.5</v>
      </c>
      <c r="P182" s="620"/>
      <c r="Q182" s="635">
        <v>0</v>
      </c>
      <c r="R182" s="619"/>
      <c r="S182" s="635">
        <v>0</v>
      </c>
      <c r="T182" s="683"/>
      <c r="U182" s="665">
        <v>0</v>
      </c>
    </row>
    <row r="183" spans="1:21" ht="14.4" customHeight="1" x14ac:dyDescent="0.3">
      <c r="A183" s="618">
        <v>21</v>
      </c>
      <c r="B183" s="619" t="s">
        <v>565</v>
      </c>
      <c r="C183" s="619">
        <v>89301211</v>
      </c>
      <c r="D183" s="681" t="s">
        <v>6722</v>
      </c>
      <c r="E183" s="682" t="s">
        <v>4531</v>
      </c>
      <c r="F183" s="619" t="s">
        <v>4509</v>
      </c>
      <c r="G183" s="619" t="s">
        <v>4756</v>
      </c>
      <c r="H183" s="619" t="s">
        <v>2184</v>
      </c>
      <c r="I183" s="619" t="s">
        <v>2430</v>
      </c>
      <c r="J183" s="619" t="s">
        <v>4187</v>
      </c>
      <c r="K183" s="619" t="s">
        <v>4188</v>
      </c>
      <c r="L183" s="620">
        <v>156.25</v>
      </c>
      <c r="M183" s="620">
        <v>156.25</v>
      </c>
      <c r="N183" s="619">
        <v>1</v>
      </c>
      <c r="O183" s="683">
        <v>1</v>
      </c>
      <c r="P183" s="620"/>
      <c r="Q183" s="635">
        <v>0</v>
      </c>
      <c r="R183" s="619"/>
      <c r="S183" s="635">
        <v>0</v>
      </c>
      <c r="T183" s="683"/>
      <c r="U183" s="665">
        <v>0</v>
      </c>
    </row>
    <row r="184" spans="1:21" ht="14.4" customHeight="1" x14ac:dyDescent="0.3">
      <c r="A184" s="618">
        <v>21</v>
      </c>
      <c r="B184" s="619" t="s">
        <v>565</v>
      </c>
      <c r="C184" s="619">
        <v>89301211</v>
      </c>
      <c r="D184" s="681" t="s">
        <v>6722</v>
      </c>
      <c r="E184" s="682" t="s">
        <v>4531</v>
      </c>
      <c r="F184" s="619" t="s">
        <v>4509</v>
      </c>
      <c r="G184" s="619" t="s">
        <v>4616</v>
      </c>
      <c r="H184" s="619" t="s">
        <v>564</v>
      </c>
      <c r="I184" s="619" t="s">
        <v>4757</v>
      </c>
      <c r="J184" s="619" t="s">
        <v>4618</v>
      </c>
      <c r="K184" s="619" t="s">
        <v>1297</v>
      </c>
      <c r="L184" s="620">
        <v>0</v>
      </c>
      <c r="M184" s="620">
        <v>0</v>
      </c>
      <c r="N184" s="619">
        <v>1</v>
      </c>
      <c r="O184" s="683">
        <v>0.5</v>
      </c>
      <c r="P184" s="620"/>
      <c r="Q184" s="635"/>
      <c r="R184" s="619"/>
      <c r="S184" s="635">
        <v>0</v>
      </c>
      <c r="T184" s="683"/>
      <c r="U184" s="665">
        <v>0</v>
      </c>
    </row>
    <row r="185" spans="1:21" ht="14.4" customHeight="1" x14ac:dyDescent="0.3">
      <c r="A185" s="618">
        <v>21</v>
      </c>
      <c r="B185" s="619" t="s">
        <v>565</v>
      </c>
      <c r="C185" s="619">
        <v>89301211</v>
      </c>
      <c r="D185" s="681" t="s">
        <v>6722</v>
      </c>
      <c r="E185" s="682" t="s">
        <v>4531</v>
      </c>
      <c r="F185" s="619" t="s">
        <v>4509</v>
      </c>
      <c r="G185" s="619" t="s">
        <v>4616</v>
      </c>
      <c r="H185" s="619" t="s">
        <v>564</v>
      </c>
      <c r="I185" s="619" t="s">
        <v>4758</v>
      </c>
      <c r="J185" s="619" t="s">
        <v>4620</v>
      </c>
      <c r="K185" s="619" t="s">
        <v>1297</v>
      </c>
      <c r="L185" s="620">
        <v>0</v>
      </c>
      <c r="M185" s="620">
        <v>0</v>
      </c>
      <c r="N185" s="619">
        <v>6</v>
      </c>
      <c r="O185" s="683">
        <v>3.5</v>
      </c>
      <c r="P185" s="620">
        <v>0</v>
      </c>
      <c r="Q185" s="635"/>
      <c r="R185" s="619">
        <v>4</v>
      </c>
      <c r="S185" s="635">
        <v>0.66666666666666663</v>
      </c>
      <c r="T185" s="683">
        <v>2.5</v>
      </c>
      <c r="U185" s="665">
        <v>0.7142857142857143</v>
      </c>
    </row>
    <row r="186" spans="1:21" ht="14.4" customHeight="1" x14ac:dyDescent="0.3">
      <c r="A186" s="618">
        <v>21</v>
      </c>
      <c r="B186" s="619" t="s">
        <v>565</v>
      </c>
      <c r="C186" s="619">
        <v>89301211</v>
      </c>
      <c r="D186" s="681" t="s">
        <v>6722</v>
      </c>
      <c r="E186" s="682" t="s">
        <v>4531</v>
      </c>
      <c r="F186" s="619" t="s">
        <v>4509</v>
      </c>
      <c r="G186" s="619" t="s">
        <v>4616</v>
      </c>
      <c r="H186" s="619" t="s">
        <v>564</v>
      </c>
      <c r="I186" s="619" t="s">
        <v>4759</v>
      </c>
      <c r="J186" s="619" t="s">
        <v>4620</v>
      </c>
      <c r="K186" s="619" t="s">
        <v>622</v>
      </c>
      <c r="L186" s="620">
        <v>0</v>
      </c>
      <c r="M186" s="620">
        <v>0</v>
      </c>
      <c r="N186" s="619">
        <v>1</v>
      </c>
      <c r="O186" s="683">
        <v>1</v>
      </c>
      <c r="P186" s="620">
        <v>0</v>
      </c>
      <c r="Q186" s="635"/>
      <c r="R186" s="619">
        <v>1</v>
      </c>
      <c r="S186" s="635">
        <v>1</v>
      </c>
      <c r="T186" s="683">
        <v>1</v>
      </c>
      <c r="U186" s="665">
        <v>1</v>
      </c>
    </row>
    <row r="187" spans="1:21" ht="14.4" customHeight="1" x14ac:dyDescent="0.3">
      <c r="A187" s="618">
        <v>21</v>
      </c>
      <c r="B187" s="619" t="s">
        <v>565</v>
      </c>
      <c r="C187" s="619">
        <v>89301211</v>
      </c>
      <c r="D187" s="681" t="s">
        <v>6722</v>
      </c>
      <c r="E187" s="682" t="s">
        <v>4531</v>
      </c>
      <c r="F187" s="619" t="s">
        <v>4509</v>
      </c>
      <c r="G187" s="619" t="s">
        <v>4616</v>
      </c>
      <c r="H187" s="619" t="s">
        <v>564</v>
      </c>
      <c r="I187" s="619" t="s">
        <v>1296</v>
      </c>
      <c r="J187" s="619" t="s">
        <v>1293</v>
      </c>
      <c r="K187" s="619" t="s">
        <v>1297</v>
      </c>
      <c r="L187" s="620">
        <v>0</v>
      </c>
      <c r="M187" s="620">
        <v>0</v>
      </c>
      <c r="N187" s="619">
        <v>2</v>
      </c>
      <c r="O187" s="683">
        <v>1</v>
      </c>
      <c r="P187" s="620">
        <v>0</v>
      </c>
      <c r="Q187" s="635"/>
      <c r="R187" s="619">
        <v>1</v>
      </c>
      <c r="S187" s="635">
        <v>0.5</v>
      </c>
      <c r="T187" s="683">
        <v>0.5</v>
      </c>
      <c r="U187" s="665">
        <v>0.5</v>
      </c>
    </row>
    <row r="188" spans="1:21" ht="14.4" customHeight="1" x14ac:dyDescent="0.3">
      <c r="A188" s="618">
        <v>21</v>
      </c>
      <c r="B188" s="619" t="s">
        <v>565</v>
      </c>
      <c r="C188" s="619">
        <v>89301211</v>
      </c>
      <c r="D188" s="681" t="s">
        <v>6722</v>
      </c>
      <c r="E188" s="682" t="s">
        <v>4531</v>
      </c>
      <c r="F188" s="619" t="s">
        <v>4511</v>
      </c>
      <c r="G188" s="619" t="s">
        <v>4760</v>
      </c>
      <c r="H188" s="619" t="s">
        <v>564</v>
      </c>
      <c r="I188" s="619" t="s">
        <v>4761</v>
      </c>
      <c r="J188" s="619" t="s">
        <v>4762</v>
      </c>
      <c r="K188" s="619" t="s">
        <v>4763</v>
      </c>
      <c r="L188" s="620">
        <v>1019</v>
      </c>
      <c r="M188" s="620">
        <v>1019</v>
      </c>
      <c r="N188" s="619">
        <v>1</v>
      </c>
      <c r="O188" s="683">
        <v>1</v>
      </c>
      <c r="P188" s="620">
        <v>1019</v>
      </c>
      <c r="Q188" s="635">
        <v>1</v>
      </c>
      <c r="R188" s="619">
        <v>1</v>
      </c>
      <c r="S188" s="635">
        <v>1</v>
      </c>
      <c r="T188" s="683">
        <v>1</v>
      </c>
      <c r="U188" s="665">
        <v>1</v>
      </c>
    </row>
    <row r="189" spans="1:21" ht="14.4" customHeight="1" x14ac:dyDescent="0.3">
      <c r="A189" s="618">
        <v>21</v>
      </c>
      <c r="B189" s="619" t="s">
        <v>565</v>
      </c>
      <c r="C189" s="619">
        <v>89301211</v>
      </c>
      <c r="D189" s="681" t="s">
        <v>6722</v>
      </c>
      <c r="E189" s="682" t="s">
        <v>4531</v>
      </c>
      <c r="F189" s="619" t="s">
        <v>4511</v>
      </c>
      <c r="G189" s="619" t="s">
        <v>4764</v>
      </c>
      <c r="H189" s="619" t="s">
        <v>564</v>
      </c>
      <c r="I189" s="619" t="s">
        <v>2013</v>
      </c>
      <c r="J189" s="619" t="s">
        <v>4765</v>
      </c>
      <c r="K189" s="619" t="s">
        <v>4766</v>
      </c>
      <c r="L189" s="620">
        <v>1267.1199999999999</v>
      </c>
      <c r="M189" s="620">
        <v>3801.3599999999997</v>
      </c>
      <c r="N189" s="619">
        <v>3</v>
      </c>
      <c r="O189" s="683">
        <v>3</v>
      </c>
      <c r="P189" s="620">
        <v>2534.2399999999998</v>
      </c>
      <c r="Q189" s="635">
        <v>0.66666666666666663</v>
      </c>
      <c r="R189" s="619">
        <v>2</v>
      </c>
      <c r="S189" s="635">
        <v>0.66666666666666663</v>
      </c>
      <c r="T189" s="683">
        <v>2</v>
      </c>
      <c r="U189" s="665">
        <v>0.66666666666666663</v>
      </c>
    </row>
    <row r="190" spans="1:21" ht="14.4" customHeight="1" x14ac:dyDescent="0.3">
      <c r="A190" s="618">
        <v>21</v>
      </c>
      <c r="B190" s="619" t="s">
        <v>565</v>
      </c>
      <c r="C190" s="619">
        <v>89301211</v>
      </c>
      <c r="D190" s="681" t="s">
        <v>6722</v>
      </c>
      <c r="E190" s="682" t="s">
        <v>4534</v>
      </c>
      <c r="F190" s="619" t="s">
        <v>4509</v>
      </c>
      <c r="G190" s="619" t="s">
        <v>4570</v>
      </c>
      <c r="H190" s="619" t="s">
        <v>2184</v>
      </c>
      <c r="I190" s="619" t="s">
        <v>2348</v>
      </c>
      <c r="J190" s="619" t="s">
        <v>2349</v>
      </c>
      <c r="K190" s="619" t="s">
        <v>2350</v>
      </c>
      <c r="L190" s="620">
        <v>89.6</v>
      </c>
      <c r="M190" s="620">
        <v>179.2</v>
      </c>
      <c r="N190" s="619">
        <v>2</v>
      </c>
      <c r="O190" s="683">
        <v>2</v>
      </c>
      <c r="P190" s="620"/>
      <c r="Q190" s="635">
        <v>0</v>
      </c>
      <c r="R190" s="619"/>
      <c r="S190" s="635">
        <v>0</v>
      </c>
      <c r="T190" s="683"/>
      <c r="U190" s="665">
        <v>0</v>
      </c>
    </row>
    <row r="191" spans="1:21" ht="14.4" customHeight="1" x14ac:dyDescent="0.3">
      <c r="A191" s="618">
        <v>21</v>
      </c>
      <c r="B191" s="619" t="s">
        <v>565</v>
      </c>
      <c r="C191" s="619">
        <v>89301211</v>
      </c>
      <c r="D191" s="681" t="s">
        <v>6722</v>
      </c>
      <c r="E191" s="682" t="s">
        <v>4534</v>
      </c>
      <c r="F191" s="619" t="s">
        <v>4509</v>
      </c>
      <c r="G191" s="619" t="s">
        <v>4570</v>
      </c>
      <c r="H191" s="619" t="s">
        <v>2184</v>
      </c>
      <c r="I191" s="619" t="s">
        <v>2348</v>
      </c>
      <c r="J191" s="619" t="s">
        <v>2349</v>
      </c>
      <c r="K191" s="619" t="s">
        <v>2350</v>
      </c>
      <c r="L191" s="620">
        <v>95.25</v>
      </c>
      <c r="M191" s="620">
        <v>95.25</v>
      </c>
      <c r="N191" s="619">
        <v>1</v>
      </c>
      <c r="O191" s="683">
        <v>1</v>
      </c>
      <c r="P191" s="620">
        <v>95.25</v>
      </c>
      <c r="Q191" s="635">
        <v>1</v>
      </c>
      <c r="R191" s="619">
        <v>1</v>
      </c>
      <c r="S191" s="635">
        <v>1</v>
      </c>
      <c r="T191" s="683">
        <v>1</v>
      </c>
      <c r="U191" s="665">
        <v>1</v>
      </c>
    </row>
    <row r="192" spans="1:21" ht="14.4" customHeight="1" x14ac:dyDescent="0.3">
      <c r="A192" s="618">
        <v>21</v>
      </c>
      <c r="B192" s="619" t="s">
        <v>565</v>
      </c>
      <c r="C192" s="619">
        <v>89301211</v>
      </c>
      <c r="D192" s="681" t="s">
        <v>6722</v>
      </c>
      <c r="E192" s="682" t="s">
        <v>4534</v>
      </c>
      <c r="F192" s="619" t="s">
        <v>4509</v>
      </c>
      <c r="G192" s="619" t="s">
        <v>4570</v>
      </c>
      <c r="H192" s="619" t="s">
        <v>564</v>
      </c>
      <c r="I192" s="619" t="s">
        <v>596</v>
      </c>
      <c r="J192" s="619" t="s">
        <v>4329</v>
      </c>
      <c r="K192" s="619" t="s">
        <v>4330</v>
      </c>
      <c r="L192" s="620">
        <v>47.63</v>
      </c>
      <c r="M192" s="620">
        <v>95.26</v>
      </c>
      <c r="N192" s="619">
        <v>2</v>
      </c>
      <c r="O192" s="683">
        <v>2</v>
      </c>
      <c r="P192" s="620">
        <v>47.63</v>
      </c>
      <c r="Q192" s="635">
        <v>0.5</v>
      </c>
      <c r="R192" s="619">
        <v>1</v>
      </c>
      <c r="S192" s="635">
        <v>0.5</v>
      </c>
      <c r="T192" s="683">
        <v>1</v>
      </c>
      <c r="U192" s="665">
        <v>0.5</v>
      </c>
    </row>
    <row r="193" spans="1:21" ht="14.4" customHeight="1" x14ac:dyDescent="0.3">
      <c r="A193" s="618">
        <v>21</v>
      </c>
      <c r="B193" s="619" t="s">
        <v>565</v>
      </c>
      <c r="C193" s="619">
        <v>89301211</v>
      </c>
      <c r="D193" s="681" t="s">
        <v>6722</v>
      </c>
      <c r="E193" s="682" t="s">
        <v>4534</v>
      </c>
      <c r="F193" s="619" t="s">
        <v>4509</v>
      </c>
      <c r="G193" s="619" t="s">
        <v>4549</v>
      </c>
      <c r="H193" s="619" t="s">
        <v>2184</v>
      </c>
      <c r="I193" s="619" t="s">
        <v>2472</v>
      </c>
      <c r="J193" s="619" t="s">
        <v>4367</v>
      </c>
      <c r="K193" s="619" t="s">
        <v>4368</v>
      </c>
      <c r="L193" s="620">
        <v>10.73</v>
      </c>
      <c r="M193" s="620">
        <v>10.73</v>
      </c>
      <c r="N193" s="619">
        <v>1</v>
      </c>
      <c r="O193" s="683">
        <v>1</v>
      </c>
      <c r="P193" s="620"/>
      <c r="Q193" s="635">
        <v>0</v>
      </c>
      <c r="R193" s="619"/>
      <c r="S193" s="635">
        <v>0</v>
      </c>
      <c r="T193" s="683"/>
      <c r="U193" s="665">
        <v>0</v>
      </c>
    </row>
    <row r="194" spans="1:21" ht="14.4" customHeight="1" x14ac:dyDescent="0.3">
      <c r="A194" s="618">
        <v>21</v>
      </c>
      <c r="B194" s="619" t="s">
        <v>565</v>
      </c>
      <c r="C194" s="619">
        <v>89301211</v>
      </c>
      <c r="D194" s="681" t="s">
        <v>6722</v>
      </c>
      <c r="E194" s="682" t="s">
        <v>4534</v>
      </c>
      <c r="F194" s="619" t="s">
        <v>4509</v>
      </c>
      <c r="G194" s="619" t="s">
        <v>4549</v>
      </c>
      <c r="H194" s="619" t="s">
        <v>2184</v>
      </c>
      <c r="I194" s="619" t="s">
        <v>3544</v>
      </c>
      <c r="J194" s="619" t="s">
        <v>4475</v>
      </c>
      <c r="K194" s="619" t="s">
        <v>3214</v>
      </c>
      <c r="L194" s="620">
        <v>17.690000000000001</v>
      </c>
      <c r="M194" s="620">
        <v>17.690000000000001</v>
      </c>
      <c r="N194" s="619">
        <v>1</v>
      </c>
      <c r="O194" s="683">
        <v>1</v>
      </c>
      <c r="P194" s="620"/>
      <c r="Q194" s="635">
        <v>0</v>
      </c>
      <c r="R194" s="619"/>
      <c r="S194" s="635">
        <v>0</v>
      </c>
      <c r="T194" s="683"/>
      <c r="U194" s="665">
        <v>0</v>
      </c>
    </row>
    <row r="195" spans="1:21" ht="14.4" customHeight="1" x14ac:dyDescent="0.3">
      <c r="A195" s="618">
        <v>21</v>
      </c>
      <c r="B195" s="619" t="s">
        <v>565</v>
      </c>
      <c r="C195" s="619">
        <v>89301211</v>
      </c>
      <c r="D195" s="681" t="s">
        <v>6722</v>
      </c>
      <c r="E195" s="682" t="s">
        <v>4534</v>
      </c>
      <c r="F195" s="619" t="s">
        <v>4509</v>
      </c>
      <c r="G195" s="619" t="s">
        <v>4767</v>
      </c>
      <c r="H195" s="619" t="s">
        <v>2184</v>
      </c>
      <c r="I195" s="619" t="s">
        <v>3487</v>
      </c>
      <c r="J195" s="619" t="s">
        <v>3488</v>
      </c>
      <c r="K195" s="619" t="s">
        <v>4414</v>
      </c>
      <c r="L195" s="620">
        <v>121.16</v>
      </c>
      <c r="M195" s="620">
        <v>121.16</v>
      </c>
      <c r="N195" s="619">
        <v>1</v>
      </c>
      <c r="O195" s="683">
        <v>0.5</v>
      </c>
      <c r="P195" s="620"/>
      <c r="Q195" s="635">
        <v>0</v>
      </c>
      <c r="R195" s="619"/>
      <c r="S195" s="635">
        <v>0</v>
      </c>
      <c r="T195" s="683"/>
      <c r="U195" s="665">
        <v>0</v>
      </c>
    </row>
    <row r="196" spans="1:21" ht="14.4" customHeight="1" x14ac:dyDescent="0.3">
      <c r="A196" s="618">
        <v>21</v>
      </c>
      <c r="B196" s="619" t="s">
        <v>565</v>
      </c>
      <c r="C196" s="619">
        <v>89301211</v>
      </c>
      <c r="D196" s="681" t="s">
        <v>6722</v>
      </c>
      <c r="E196" s="682" t="s">
        <v>4534</v>
      </c>
      <c r="F196" s="619" t="s">
        <v>4509</v>
      </c>
      <c r="G196" s="619" t="s">
        <v>4594</v>
      </c>
      <c r="H196" s="619" t="s">
        <v>2184</v>
      </c>
      <c r="I196" s="619" t="s">
        <v>3753</v>
      </c>
      <c r="J196" s="619" t="s">
        <v>4448</v>
      </c>
      <c r="K196" s="619" t="s">
        <v>4449</v>
      </c>
      <c r="L196" s="620">
        <v>333.31</v>
      </c>
      <c r="M196" s="620">
        <v>333.31</v>
      </c>
      <c r="N196" s="619">
        <v>1</v>
      </c>
      <c r="O196" s="683">
        <v>1</v>
      </c>
      <c r="P196" s="620">
        <v>333.31</v>
      </c>
      <c r="Q196" s="635">
        <v>1</v>
      </c>
      <c r="R196" s="619">
        <v>1</v>
      </c>
      <c r="S196" s="635">
        <v>1</v>
      </c>
      <c r="T196" s="683">
        <v>1</v>
      </c>
      <c r="U196" s="665">
        <v>1</v>
      </c>
    </row>
    <row r="197" spans="1:21" ht="14.4" customHeight="1" x14ac:dyDescent="0.3">
      <c r="A197" s="618">
        <v>21</v>
      </c>
      <c r="B197" s="619" t="s">
        <v>565</v>
      </c>
      <c r="C197" s="619">
        <v>89301211</v>
      </c>
      <c r="D197" s="681" t="s">
        <v>6722</v>
      </c>
      <c r="E197" s="682" t="s">
        <v>4534</v>
      </c>
      <c r="F197" s="619" t="s">
        <v>4509</v>
      </c>
      <c r="G197" s="619" t="s">
        <v>4571</v>
      </c>
      <c r="H197" s="619" t="s">
        <v>564</v>
      </c>
      <c r="I197" s="619" t="s">
        <v>4572</v>
      </c>
      <c r="J197" s="619" t="s">
        <v>4573</v>
      </c>
      <c r="K197" s="619" t="s">
        <v>4574</v>
      </c>
      <c r="L197" s="620">
        <v>1789.73</v>
      </c>
      <c r="M197" s="620">
        <v>26845.949999999997</v>
      </c>
      <c r="N197" s="619">
        <v>15</v>
      </c>
      <c r="O197" s="683">
        <v>12.5</v>
      </c>
      <c r="P197" s="620">
        <v>14317.839999999998</v>
      </c>
      <c r="Q197" s="635">
        <v>0.53333333333333333</v>
      </c>
      <c r="R197" s="619">
        <v>8</v>
      </c>
      <c r="S197" s="635">
        <v>0.53333333333333333</v>
      </c>
      <c r="T197" s="683">
        <v>6.5</v>
      </c>
      <c r="U197" s="665">
        <v>0.52</v>
      </c>
    </row>
    <row r="198" spans="1:21" ht="14.4" customHeight="1" x14ac:dyDescent="0.3">
      <c r="A198" s="618">
        <v>21</v>
      </c>
      <c r="B198" s="619" t="s">
        <v>565</v>
      </c>
      <c r="C198" s="619">
        <v>89301211</v>
      </c>
      <c r="D198" s="681" t="s">
        <v>6722</v>
      </c>
      <c r="E198" s="682" t="s">
        <v>4534</v>
      </c>
      <c r="F198" s="619" t="s">
        <v>4509</v>
      </c>
      <c r="G198" s="619" t="s">
        <v>4642</v>
      </c>
      <c r="H198" s="619" t="s">
        <v>2184</v>
      </c>
      <c r="I198" s="619" t="s">
        <v>3673</v>
      </c>
      <c r="J198" s="619" t="s">
        <v>3674</v>
      </c>
      <c r="K198" s="619" t="s">
        <v>3675</v>
      </c>
      <c r="L198" s="620">
        <v>1140.7</v>
      </c>
      <c r="M198" s="620">
        <v>1140.7</v>
      </c>
      <c r="N198" s="619">
        <v>1</v>
      </c>
      <c r="O198" s="683">
        <v>1</v>
      </c>
      <c r="P198" s="620"/>
      <c r="Q198" s="635">
        <v>0</v>
      </c>
      <c r="R198" s="619"/>
      <c r="S198" s="635">
        <v>0</v>
      </c>
      <c r="T198" s="683"/>
      <c r="U198" s="665">
        <v>0</v>
      </c>
    </row>
    <row r="199" spans="1:21" ht="14.4" customHeight="1" x14ac:dyDescent="0.3">
      <c r="A199" s="618">
        <v>21</v>
      </c>
      <c r="B199" s="619" t="s">
        <v>565</v>
      </c>
      <c r="C199" s="619">
        <v>89301211</v>
      </c>
      <c r="D199" s="681" t="s">
        <v>6722</v>
      </c>
      <c r="E199" s="682" t="s">
        <v>4534</v>
      </c>
      <c r="F199" s="619" t="s">
        <v>4509</v>
      </c>
      <c r="G199" s="619" t="s">
        <v>4643</v>
      </c>
      <c r="H199" s="619" t="s">
        <v>2184</v>
      </c>
      <c r="I199" s="619" t="s">
        <v>2253</v>
      </c>
      <c r="J199" s="619" t="s">
        <v>2254</v>
      </c>
      <c r="K199" s="619" t="s">
        <v>675</v>
      </c>
      <c r="L199" s="620">
        <v>44.89</v>
      </c>
      <c r="M199" s="620">
        <v>44.89</v>
      </c>
      <c r="N199" s="619">
        <v>1</v>
      </c>
      <c r="O199" s="683">
        <v>0.5</v>
      </c>
      <c r="P199" s="620"/>
      <c r="Q199" s="635">
        <v>0</v>
      </c>
      <c r="R199" s="619"/>
      <c r="S199" s="635">
        <v>0</v>
      </c>
      <c r="T199" s="683"/>
      <c r="U199" s="665">
        <v>0</v>
      </c>
    </row>
    <row r="200" spans="1:21" ht="14.4" customHeight="1" x14ac:dyDescent="0.3">
      <c r="A200" s="618">
        <v>21</v>
      </c>
      <c r="B200" s="619" t="s">
        <v>565</v>
      </c>
      <c r="C200" s="619">
        <v>89301211</v>
      </c>
      <c r="D200" s="681" t="s">
        <v>6722</v>
      </c>
      <c r="E200" s="682" t="s">
        <v>4534</v>
      </c>
      <c r="F200" s="619" t="s">
        <v>4509</v>
      </c>
      <c r="G200" s="619" t="s">
        <v>4768</v>
      </c>
      <c r="H200" s="619" t="s">
        <v>2184</v>
      </c>
      <c r="I200" s="619" t="s">
        <v>4769</v>
      </c>
      <c r="J200" s="619" t="s">
        <v>4770</v>
      </c>
      <c r="K200" s="619" t="s">
        <v>4771</v>
      </c>
      <c r="L200" s="620">
        <v>1027.5999999999999</v>
      </c>
      <c r="M200" s="620">
        <v>1027.5999999999999</v>
      </c>
      <c r="N200" s="619">
        <v>1</v>
      </c>
      <c r="O200" s="683">
        <v>1</v>
      </c>
      <c r="P200" s="620">
        <v>1027.5999999999999</v>
      </c>
      <c r="Q200" s="635">
        <v>1</v>
      </c>
      <c r="R200" s="619">
        <v>1</v>
      </c>
      <c r="S200" s="635">
        <v>1</v>
      </c>
      <c r="T200" s="683">
        <v>1</v>
      </c>
      <c r="U200" s="665">
        <v>1</v>
      </c>
    </row>
    <row r="201" spans="1:21" ht="14.4" customHeight="1" x14ac:dyDescent="0.3">
      <c r="A201" s="618">
        <v>21</v>
      </c>
      <c r="B201" s="619" t="s">
        <v>565</v>
      </c>
      <c r="C201" s="619">
        <v>89301211</v>
      </c>
      <c r="D201" s="681" t="s">
        <v>6722</v>
      </c>
      <c r="E201" s="682" t="s">
        <v>4534</v>
      </c>
      <c r="F201" s="619" t="s">
        <v>4509</v>
      </c>
      <c r="G201" s="619" t="s">
        <v>4578</v>
      </c>
      <c r="H201" s="619" t="s">
        <v>2184</v>
      </c>
      <c r="I201" s="619" t="s">
        <v>2475</v>
      </c>
      <c r="J201" s="619" t="s">
        <v>2476</v>
      </c>
      <c r="K201" s="619" t="s">
        <v>4373</v>
      </c>
      <c r="L201" s="620">
        <v>216.16</v>
      </c>
      <c r="M201" s="620">
        <v>216.16</v>
      </c>
      <c r="N201" s="619">
        <v>1</v>
      </c>
      <c r="O201" s="683">
        <v>1</v>
      </c>
      <c r="P201" s="620"/>
      <c r="Q201" s="635">
        <v>0</v>
      </c>
      <c r="R201" s="619"/>
      <c r="S201" s="635">
        <v>0</v>
      </c>
      <c r="T201" s="683"/>
      <c r="U201" s="665">
        <v>0</v>
      </c>
    </row>
    <row r="202" spans="1:21" ht="14.4" customHeight="1" x14ac:dyDescent="0.3">
      <c r="A202" s="618">
        <v>21</v>
      </c>
      <c r="B202" s="619" t="s">
        <v>565</v>
      </c>
      <c r="C202" s="619">
        <v>89301211</v>
      </c>
      <c r="D202" s="681" t="s">
        <v>6722</v>
      </c>
      <c r="E202" s="682" t="s">
        <v>4534</v>
      </c>
      <c r="F202" s="619" t="s">
        <v>4509</v>
      </c>
      <c r="G202" s="619" t="s">
        <v>4654</v>
      </c>
      <c r="H202" s="619" t="s">
        <v>564</v>
      </c>
      <c r="I202" s="619" t="s">
        <v>1716</v>
      </c>
      <c r="J202" s="619" t="s">
        <v>1717</v>
      </c>
      <c r="K202" s="619" t="s">
        <v>1718</v>
      </c>
      <c r="L202" s="620">
        <v>400.21</v>
      </c>
      <c r="M202" s="620">
        <v>7603.99</v>
      </c>
      <c r="N202" s="619">
        <v>19</v>
      </c>
      <c r="O202" s="683">
        <v>6.5</v>
      </c>
      <c r="P202" s="620">
        <v>3201.68</v>
      </c>
      <c r="Q202" s="635">
        <v>0.42105263157894735</v>
      </c>
      <c r="R202" s="619">
        <v>8</v>
      </c>
      <c r="S202" s="635">
        <v>0.42105263157894735</v>
      </c>
      <c r="T202" s="683">
        <v>3.5</v>
      </c>
      <c r="U202" s="665">
        <v>0.53846153846153844</v>
      </c>
    </row>
    <row r="203" spans="1:21" ht="14.4" customHeight="1" x14ac:dyDescent="0.3">
      <c r="A203" s="618">
        <v>21</v>
      </c>
      <c r="B203" s="619" t="s">
        <v>565</v>
      </c>
      <c r="C203" s="619">
        <v>89301211</v>
      </c>
      <c r="D203" s="681" t="s">
        <v>6722</v>
      </c>
      <c r="E203" s="682" t="s">
        <v>4534</v>
      </c>
      <c r="F203" s="619" t="s">
        <v>4509</v>
      </c>
      <c r="G203" s="619" t="s">
        <v>4772</v>
      </c>
      <c r="H203" s="619" t="s">
        <v>564</v>
      </c>
      <c r="I203" s="619" t="s">
        <v>1652</v>
      </c>
      <c r="J203" s="619" t="s">
        <v>1653</v>
      </c>
      <c r="K203" s="619" t="s">
        <v>1654</v>
      </c>
      <c r="L203" s="620">
        <v>0</v>
      </c>
      <c r="M203" s="620">
        <v>0</v>
      </c>
      <c r="N203" s="619">
        <v>2</v>
      </c>
      <c r="O203" s="683">
        <v>2</v>
      </c>
      <c r="P203" s="620"/>
      <c r="Q203" s="635"/>
      <c r="R203" s="619"/>
      <c r="S203" s="635">
        <v>0</v>
      </c>
      <c r="T203" s="683"/>
      <c r="U203" s="665">
        <v>0</v>
      </c>
    </row>
    <row r="204" spans="1:21" ht="14.4" customHeight="1" x14ac:dyDescent="0.3">
      <c r="A204" s="618">
        <v>21</v>
      </c>
      <c r="B204" s="619" t="s">
        <v>565</v>
      </c>
      <c r="C204" s="619">
        <v>89301211</v>
      </c>
      <c r="D204" s="681" t="s">
        <v>6722</v>
      </c>
      <c r="E204" s="682" t="s">
        <v>4534</v>
      </c>
      <c r="F204" s="619" t="s">
        <v>4509</v>
      </c>
      <c r="G204" s="619" t="s">
        <v>4662</v>
      </c>
      <c r="H204" s="619" t="s">
        <v>564</v>
      </c>
      <c r="I204" s="619" t="s">
        <v>4773</v>
      </c>
      <c r="J204" s="619" t="s">
        <v>1894</v>
      </c>
      <c r="K204" s="619" t="s">
        <v>4774</v>
      </c>
      <c r="L204" s="620">
        <v>49.12</v>
      </c>
      <c r="M204" s="620">
        <v>49.12</v>
      </c>
      <c r="N204" s="619">
        <v>1</v>
      </c>
      <c r="O204" s="683">
        <v>0.5</v>
      </c>
      <c r="P204" s="620"/>
      <c r="Q204" s="635">
        <v>0</v>
      </c>
      <c r="R204" s="619"/>
      <c r="S204" s="635">
        <v>0</v>
      </c>
      <c r="T204" s="683"/>
      <c r="U204" s="665">
        <v>0</v>
      </c>
    </row>
    <row r="205" spans="1:21" ht="14.4" customHeight="1" x14ac:dyDescent="0.3">
      <c r="A205" s="618">
        <v>21</v>
      </c>
      <c r="B205" s="619" t="s">
        <v>565</v>
      </c>
      <c r="C205" s="619">
        <v>89301211</v>
      </c>
      <c r="D205" s="681" t="s">
        <v>6722</v>
      </c>
      <c r="E205" s="682" t="s">
        <v>4534</v>
      </c>
      <c r="F205" s="619" t="s">
        <v>4509</v>
      </c>
      <c r="G205" s="619" t="s">
        <v>4662</v>
      </c>
      <c r="H205" s="619" t="s">
        <v>564</v>
      </c>
      <c r="I205" s="619" t="s">
        <v>4775</v>
      </c>
      <c r="J205" s="619" t="s">
        <v>1894</v>
      </c>
      <c r="K205" s="619" t="s">
        <v>4776</v>
      </c>
      <c r="L205" s="620">
        <v>0</v>
      </c>
      <c r="M205" s="620">
        <v>0</v>
      </c>
      <c r="N205" s="619">
        <v>1</v>
      </c>
      <c r="O205" s="683">
        <v>1</v>
      </c>
      <c r="P205" s="620"/>
      <c r="Q205" s="635"/>
      <c r="R205" s="619"/>
      <c r="S205" s="635">
        <v>0</v>
      </c>
      <c r="T205" s="683"/>
      <c r="U205" s="665">
        <v>0</v>
      </c>
    </row>
    <row r="206" spans="1:21" ht="14.4" customHeight="1" x14ac:dyDescent="0.3">
      <c r="A206" s="618">
        <v>21</v>
      </c>
      <c r="B206" s="619" t="s">
        <v>565</v>
      </c>
      <c r="C206" s="619">
        <v>89301211</v>
      </c>
      <c r="D206" s="681" t="s">
        <v>6722</v>
      </c>
      <c r="E206" s="682" t="s">
        <v>4534</v>
      </c>
      <c r="F206" s="619" t="s">
        <v>4509</v>
      </c>
      <c r="G206" s="619" t="s">
        <v>4595</v>
      </c>
      <c r="H206" s="619" t="s">
        <v>564</v>
      </c>
      <c r="I206" s="619" t="s">
        <v>1183</v>
      </c>
      <c r="J206" s="619" t="s">
        <v>1184</v>
      </c>
      <c r="K206" s="619" t="s">
        <v>2340</v>
      </c>
      <c r="L206" s="620">
        <v>56.52</v>
      </c>
      <c r="M206" s="620">
        <v>113.04</v>
      </c>
      <c r="N206" s="619">
        <v>2</v>
      </c>
      <c r="O206" s="683">
        <v>1.5</v>
      </c>
      <c r="P206" s="620">
        <v>56.52</v>
      </c>
      <c r="Q206" s="635">
        <v>0.5</v>
      </c>
      <c r="R206" s="619">
        <v>1</v>
      </c>
      <c r="S206" s="635">
        <v>0.5</v>
      </c>
      <c r="T206" s="683">
        <v>0.5</v>
      </c>
      <c r="U206" s="665">
        <v>0.33333333333333331</v>
      </c>
    </row>
    <row r="207" spans="1:21" ht="14.4" customHeight="1" x14ac:dyDescent="0.3">
      <c r="A207" s="618">
        <v>21</v>
      </c>
      <c r="B207" s="619" t="s">
        <v>565</v>
      </c>
      <c r="C207" s="619">
        <v>89301211</v>
      </c>
      <c r="D207" s="681" t="s">
        <v>6722</v>
      </c>
      <c r="E207" s="682" t="s">
        <v>4534</v>
      </c>
      <c r="F207" s="619" t="s">
        <v>4509</v>
      </c>
      <c r="G207" s="619" t="s">
        <v>4595</v>
      </c>
      <c r="H207" s="619" t="s">
        <v>564</v>
      </c>
      <c r="I207" s="619" t="s">
        <v>4596</v>
      </c>
      <c r="J207" s="619" t="s">
        <v>4597</v>
      </c>
      <c r="K207" s="619" t="s">
        <v>4598</v>
      </c>
      <c r="L207" s="620">
        <v>75.36</v>
      </c>
      <c r="M207" s="620">
        <v>226.07999999999998</v>
      </c>
      <c r="N207" s="619">
        <v>3</v>
      </c>
      <c r="O207" s="683">
        <v>2.5</v>
      </c>
      <c r="P207" s="620">
        <v>150.72</v>
      </c>
      <c r="Q207" s="635">
        <v>0.66666666666666674</v>
      </c>
      <c r="R207" s="619">
        <v>2</v>
      </c>
      <c r="S207" s="635">
        <v>0.66666666666666663</v>
      </c>
      <c r="T207" s="683">
        <v>1.5</v>
      </c>
      <c r="U207" s="665">
        <v>0.6</v>
      </c>
    </row>
    <row r="208" spans="1:21" ht="14.4" customHeight="1" x14ac:dyDescent="0.3">
      <c r="A208" s="618">
        <v>21</v>
      </c>
      <c r="B208" s="619" t="s">
        <v>565</v>
      </c>
      <c r="C208" s="619">
        <v>89301211</v>
      </c>
      <c r="D208" s="681" t="s">
        <v>6722</v>
      </c>
      <c r="E208" s="682" t="s">
        <v>4534</v>
      </c>
      <c r="F208" s="619" t="s">
        <v>4509</v>
      </c>
      <c r="G208" s="619" t="s">
        <v>4777</v>
      </c>
      <c r="H208" s="619" t="s">
        <v>564</v>
      </c>
      <c r="I208" s="619" t="s">
        <v>1237</v>
      </c>
      <c r="J208" s="619" t="s">
        <v>4778</v>
      </c>
      <c r="K208" s="619" t="s">
        <v>4779</v>
      </c>
      <c r="L208" s="620">
        <v>128.9</v>
      </c>
      <c r="M208" s="620">
        <v>128.9</v>
      </c>
      <c r="N208" s="619">
        <v>1</v>
      </c>
      <c r="O208" s="683">
        <v>1</v>
      </c>
      <c r="P208" s="620">
        <v>128.9</v>
      </c>
      <c r="Q208" s="635">
        <v>1</v>
      </c>
      <c r="R208" s="619">
        <v>1</v>
      </c>
      <c r="S208" s="635">
        <v>1</v>
      </c>
      <c r="T208" s="683">
        <v>1</v>
      </c>
      <c r="U208" s="665">
        <v>1</v>
      </c>
    </row>
    <row r="209" spans="1:21" ht="14.4" customHeight="1" x14ac:dyDescent="0.3">
      <c r="A209" s="618">
        <v>21</v>
      </c>
      <c r="B209" s="619" t="s">
        <v>565</v>
      </c>
      <c r="C209" s="619">
        <v>89301211</v>
      </c>
      <c r="D209" s="681" t="s">
        <v>6722</v>
      </c>
      <c r="E209" s="682" t="s">
        <v>4534</v>
      </c>
      <c r="F209" s="619" t="s">
        <v>4509</v>
      </c>
      <c r="G209" s="619" t="s">
        <v>4599</v>
      </c>
      <c r="H209" s="619" t="s">
        <v>564</v>
      </c>
      <c r="I209" s="619" t="s">
        <v>4780</v>
      </c>
      <c r="J209" s="619" t="s">
        <v>1870</v>
      </c>
      <c r="K209" s="619" t="s">
        <v>4781</v>
      </c>
      <c r="L209" s="620">
        <v>0</v>
      </c>
      <c r="M209" s="620">
        <v>0</v>
      </c>
      <c r="N209" s="619">
        <v>1</v>
      </c>
      <c r="O209" s="683">
        <v>1</v>
      </c>
      <c r="P209" s="620"/>
      <c r="Q209" s="635"/>
      <c r="R209" s="619"/>
      <c r="S209" s="635">
        <v>0</v>
      </c>
      <c r="T209" s="683"/>
      <c r="U209" s="665">
        <v>0</v>
      </c>
    </row>
    <row r="210" spans="1:21" ht="14.4" customHeight="1" x14ac:dyDescent="0.3">
      <c r="A210" s="618">
        <v>21</v>
      </c>
      <c r="B210" s="619" t="s">
        <v>565</v>
      </c>
      <c r="C210" s="619">
        <v>89301211</v>
      </c>
      <c r="D210" s="681" t="s">
        <v>6722</v>
      </c>
      <c r="E210" s="682" t="s">
        <v>4534</v>
      </c>
      <c r="F210" s="619" t="s">
        <v>4509</v>
      </c>
      <c r="G210" s="619" t="s">
        <v>4599</v>
      </c>
      <c r="H210" s="619" t="s">
        <v>564</v>
      </c>
      <c r="I210" s="619" t="s">
        <v>2057</v>
      </c>
      <c r="J210" s="619" t="s">
        <v>4334</v>
      </c>
      <c r="K210" s="619" t="s">
        <v>4335</v>
      </c>
      <c r="L210" s="620">
        <v>2787.72</v>
      </c>
      <c r="M210" s="620">
        <v>25089.480000000003</v>
      </c>
      <c r="N210" s="619">
        <v>9</v>
      </c>
      <c r="O210" s="683">
        <v>8</v>
      </c>
      <c r="P210" s="620">
        <v>22301.760000000002</v>
      </c>
      <c r="Q210" s="635">
        <v>0.88888888888888884</v>
      </c>
      <c r="R210" s="619">
        <v>8</v>
      </c>
      <c r="S210" s="635">
        <v>0.88888888888888884</v>
      </c>
      <c r="T210" s="683">
        <v>7</v>
      </c>
      <c r="U210" s="665">
        <v>0.875</v>
      </c>
    </row>
    <row r="211" spans="1:21" ht="14.4" customHeight="1" x14ac:dyDescent="0.3">
      <c r="A211" s="618">
        <v>21</v>
      </c>
      <c r="B211" s="619" t="s">
        <v>565</v>
      </c>
      <c r="C211" s="619">
        <v>89301211</v>
      </c>
      <c r="D211" s="681" t="s">
        <v>6722</v>
      </c>
      <c r="E211" s="682" t="s">
        <v>4534</v>
      </c>
      <c r="F211" s="619" t="s">
        <v>4509</v>
      </c>
      <c r="G211" s="619" t="s">
        <v>4599</v>
      </c>
      <c r="H211" s="619" t="s">
        <v>564</v>
      </c>
      <c r="I211" s="619" t="s">
        <v>1855</v>
      </c>
      <c r="J211" s="619" t="s">
        <v>4336</v>
      </c>
      <c r="K211" s="619" t="s">
        <v>4337</v>
      </c>
      <c r="L211" s="620">
        <v>2332.38</v>
      </c>
      <c r="M211" s="620">
        <v>4664.76</v>
      </c>
      <c r="N211" s="619">
        <v>2</v>
      </c>
      <c r="O211" s="683">
        <v>2</v>
      </c>
      <c r="P211" s="620">
        <v>4664.76</v>
      </c>
      <c r="Q211" s="635">
        <v>1</v>
      </c>
      <c r="R211" s="619">
        <v>2</v>
      </c>
      <c r="S211" s="635">
        <v>1</v>
      </c>
      <c r="T211" s="683">
        <v>2</v>
      </c>
      <c r="U211" s="665">
        <v>1</v>
      </c>
    </row>
    <row r="212" spans="1:21" ht="14.4" customHeight="1" x14ac:dyDescent="0.3">
      <c r="A212" s="618">
        <v>21</v>
      </c>
      <c r="B212" s="619" t="s">
        <v>565</v>
      </c>
      <c r="C212" s="619">
        <v>89301211</v>
      </c>
      <c r="D212" s="681" t="s">
        <v>6722</v>
      </c>
      <c r="E212" s="682" t="s">
        <v>4534</v>
      </c>
      <c r="F212" s="619" t="s">
        <v>4509</v>
      </c>
      <c r="G212" s="619" t="s">
        <v>4599</v>
      </c>
      <c r="H212" s="619" t="s">
        <v>564</v>
      </c>
      <c r="I212" s="619" t="s">
        <v>1511</v>
      </c>
      <c r="J212" s="619" t="s">
        <v>4338</v>
      </c>
      <c r="K212" s="619" t="s">
        <v>4339</v>
      </c>
      <c r="L212" s="620">
        <v>880.88</v>
      </c>
      <c r="M212" s="620">
        <v>4404.3999999999996</v>
      </c>
      <c r="N212" s="619">
        <v>5</v>
      </c>
      <c r="O212" s="683">
        <v>5</v>
      </c>
      <c r="P212" s="620"/>
      <c r="Q212" s="635">
        <v>0</v>
      </c>
      <c r="R212" s="619"/>
      <c r="S212" s="635">
        <v>0</v>
      </c>
      <c r="T212" s="683"/>
      <c r="U212" s="665">
        <v>0</v>
      </c>
    </row>
    <row r="213" spans="1:21" ht="14.4" customHeight="1" x14ac:dyDescent="0.3">
      <c r="A213" s="618">
        <v>21</v>
      </c>
      <c r="B213" s="619" t="s">
        <v>565</v>
      </c>
      <c r="C213" s="619">
        <v>89301211</v>
      </c>
      <c r="D213" s="681" t="s">
        <v>6722</v>
      </c>
      <c r="E213" s="682" t="s">
        <v>4534</v>
      </c>
      <c r="F213" s="619" t="s">
        <v>4509</v>
      </c>
      <c r="G213" s="619" t="s">
        <v>4599</v>
      </c>
      <c r="H213" s="619" t="s">
        <v>564</v>
      </c>
      <c r="I213" s="619" t="s">
        <v>1724</v>
      </c>
      <c r="J213" s="619" t="s">
        <v>4340</v>
      </c>
      <c r="K213" s="619" t="s">
        <v>4341</v>
      </c>
      <c r="L213" s="620">
        <v>1629.03</v>
      </c>
      <c r="M213" s="620">
        <v>9774.18</v>
      </c>
      <c r="N213" s="619">
        <v>6</v>
      </c>
      <c r="O213" s="683">
        <v>6</v>
      </c>
      <c r="P213" s="620">
        <v>6516.12</v>
      </c>
      <c r="Q213" s="635">
        <v>0.66666666666666663</v>
      </c>
      <c r="R213" s="619">
        <v>4</v>
      </c>
      <c r="S213" s="635">
        <v>0.66666666666666663</v>
      </c>
      <c r="T213" s="683">
        <v>4</v>
      </c>
      <c r="U213" s="665">
        <v>0.66666666666666663</v>
      </c>
    </row>
    <row r="214" spans="1:21" ht="14.4" customHeight="1" x14ac:dyDescent="0.3">
      <c r="A214" s="618">
        <v>21</v>
      </c>
      <c r="B214" s="619" t="s">
        <v>565</v>
      </c>
      <c r="C214" s="619">
        <v>89301211</v>
      </c>
      <c r="D214" s="681" t="s">
        <v>6722</v>
      </c>
      <c r="E214" s="682" t="s">
        <v>4534</v>
      </c>
      <c r="F214" s="619" t="s">
        <v>4509</v>
      </c>
      <c r="G214" s="619" t="s">
        <v>4550</v>
      </c>
      <c r="H214" s="619" t="s">
        <v>564</v>
      </c>
      <c r="I214" s="619" t="s">
        <v>4782</v>
      </c>
      <c r="J214" s="619" t="s">
        <v>4783</v>
      </c>
      <c r="K214" s="619" t="s">
        <v>4679</v>
      </c>
      <c r="L214" s="620">
        <v>23.3</v>
      </c>
      <c r="M214" s="620">
        <v>23.3</v>
      </c>
      <c r="N214" s="619">
        <v>1</v>
      </c>
      <c r="O214" s="683">
        <v>0.5</v>
      </c>
      <c r="P214" s="620">
        <v>23.3</v>
      </c>
      <c r="Q214" s="635">
        <v>1</v>
      </c>
      <c r="R214" s="619">
        <v>1</v>
      </c>
      <c r="S214" s="635">
        <v>1</v>
      </c>
      <c r="T214" s="683">
        <v>0.5</v>
      </c>
      <c r="U214" s="665">
        <v>1</v>
      </c>
    </row>
    <row r="215" spans="1:21" ht="14.4" customHeight="1" x14ac:dyDescent="0.3">
      <c r="A215" s="618">
        <v>21</v>
      </c>
      <c r="B215" s="619" t="s">
        <v>565</v>
      </c>
      <c r="C215" s="619">
        <v>89301211</v>
      </c>
      <c r="D215" s="681" t="s">
        <v>6722</v>
      </c>
      <c r="E215" s="682" t="s">
        <v>4534</v>
      </c>
      <c r="F215" s="619" t="s">
        <v>4509</v>
      </c>
      <c r="G215" s="619" t="s">
        <v>4550</v>
      </c>
      <c r="H215" s="619" t="s">
        <v>564</v>
      </c>
      <c r="I215" s="619" t="s">
        <v>924</v>
      </c>
      <c r="J215" s="619" t="s">
        <v>4784</v>
      </c>
      <c r="K215" s="619" t="s">
        <v>4785</v>
      </c>
      <c r="L215" s="620">
        <v>41.09</v>
      </c>
      <c r="M215" s="620">
        <v>82.18</v>
      </c>
      <c r="N215" s="619">
        <v>2</v>
      </c>
      <c r="O215" s="683">
        <v>0.5</v>
      </c>
      <c r="P215" s="620"/>
      <c r="Q215" s="635">
        <v>0</v>
      </c>
      <c r="R215" s="619"/>
      <c r="S215" s="635">
        <v>0</v>
      </c>
      <c r="T215" s="683"/>
      <c r="U215" s="665">
        <v>0</v>
      </c>
    </row>
    <row r="216" spans="1:21" ht="14.4" customHeight="1" x14ac:dyDescent="0.3">
      <c r="A216" s="618">
        <v>21</v>
      </c>
      <c r="B216" s="619" t="s">
        <v>565</v>
      </c>
      <c r="C216" s="619">
        <v>89301211</v>
      </c>
      <c r="D216" s="681" t="s">
        <v>6722</v>
      </c>
      <c r="E216" s="682" t="s">
        <v>4534</v>
      </c>
      <c r="F216" s="619" t="s">
        <v>4509</v>
      </c>
      <c r="G216" s="619" t="s">
        <v>4550</v>
      </c>
      <c r="H216" s="619" t="s">
        <v>564</v>
      </c>
      <c r="I216" s="619" t="s">
        <v>1318</v>
      </c>
      <c r="J216" s="619" t="s">
        <v>4551</v>
      </c>
      <c r="K216" s="619" t="s">
        <v>4552</v>
      </c>
      <c r="L216" s="620">
        <v>58.23</v>
      </c>
      <c r="M216" s="620">
        <v>58.23</v>
      </c>
      <c r="N216" s="619">
        <v>1</v>
      </c>
      <c r="O216" s="683">
        <v>0.5</v>
      </c>
      <c r="P216" s="620"/>
      <c r="Q216" s="635">
        <v>0</v>
      </c>
      <c r="R216" s="619"/>
      <c r="S216" s="635">
        <v>0</v>
      </c>
      <c r="T216" s="683"/>
      <c r="U216" s="665">
        <v>0</v>
      </c>
    </row>
    <row r="217" spans="1:21" ht="14.4" customHeight="1" x14ac:dyDescent="0.3">
      <c r="A217" s="618">
        <v>21</v>
      </c>
      <c r="B217" s="619" t="s">
        <v>565</v>
      </c>
      <c r="C217" s="619">
        <v>89301211</v>
      </c>
      <c r="D217" s="681" t="s">
        <v>6722</v>
      </c>
      <c r="E217" s="682" t="s">
        <v>4534</v>
      </c>
      <c r="F217" s="619" t="s">
        <v>4509</v>
      </c>
      <c r="G217" s="619" t="s">
        <v>4550</v>
      </c>
      <c r="H217" s="619" t="s">
        <v>564</v>
      </c>
      <c r="I217" s="619" t="s">
        <v>1318</v>
      </c>
      <c r="J217" s="619" t="s">
        <v>4551</v>
      </c>
      <c r="K217" s="619" t="s">
        <v>4552</v>
      </c>
      <c r="L217" s="620">
        <v>66.599999999999994</v>
      </c>
      <c r="M217" s="620">
        <v>133.19999999999999</v>
      </c>
      <c r="N217" s="619">
        <v>2</v>
      </c>
      <c r="O217" s="683">
        <v>1.5</v>
      </c>
      <c r="P217" s="620"/>
      <c r="Q217" s="635">
        <v>0</v>
      </c>
      <c r="R217" s="619"/>
      <c r="S217" s="635">
        <v>0</v>
      </c>
      <c r="T217" s="683"/>
      <c r="U217" s="665">
        <v>0</v>
      </c>
    </row>
    <row r="218" spans="1:21" ht="14.4" customHeight="1" x14ac:dyDescent="0.3">
      <c r="A218" s="618">
        <v>21</v>
      </c>
      <c r="B218" s="619" t="s">
        <v>565</v>
      </c>
      <c r="C218" s="619">
        <v>89301211</v>
      </c>
      <c r="D218" s="681" t="s">
        <v>6722</v>
      </c>
      <c r="E218" s="682" t="s">
        <v>4534</v>
      </c>
      <c r="F218" s="619" t="s">
        <v>4509</v>
      </c>
      <c r="G218" s="619" t="s">
        <v>4786</v>
      </c>
      <c r="H218" s="619" t="s">
        <v>2184</v>
      </c>
      <c r="I218" s="619" t="s">
        <v>2311</v>
      </c>
      <c r="J218" s="619" t="s">
        <v>2316</v>
      </c>
      <c r="K218" s="619" t="s">
        <v>4355</v>
      </c>
      <c r="L218" s="620">
        <v>443.52</v>
      </c>
      <c r="M218" s="620">
        <v>443.52</v>
      </c>
      <c r="N218" s="619">
        <v>1</v>
      </c>
      <c r="O218" s="683">
        <v>0.5</v>
      </c>
      <c r="P218" s="620">
        <v>443.52</v>
      </c>
      <c r="Q218" s="635">
        <v>1</v>
      </c>
      <c r="R218" s="619">
        <v>1</v>
      </c>
      <c r="S218" s="635">
        <v>1</v>
      </c>
      <c r="T218" s="683">
        <v>0.5</v>
      </c>
      <c r="U218" s="665">
        <v>1</v>
      </c>
    </row>
    <row r="219" spans="1:21" ht="14.4" customHeight="1" x14ac:dyDescent="0.3">
      <c r="A219" s="618">
        <v>21</v>
      </c>
      <c r="B219" s="619" t="s">
        <v>565</v>
      </c>
      <c r="C219" s="619">
        <v>89301211</v>
      </c>
      <c r="D219" s="681" t="s">
        <v>6722</v>
      </c>
      <c r="E219" s="682" t="s">
        <v>4534</v>
      </c>
      <c r="F219" s="619" t="s">
        <v>4509</v>
      </c>
      <c r="G219" s="619" t="s">
        <v>4787</v>
      </c>
      <c r="H219" s="619" t="s">
        <v>564</v>
      </c>
      <c r="I219" s="619" t="s">
        <v>938</v>
      </c>
      <c r="J219" s="619" t="s">
        <v>4788</v>
      </c>
      <c r="K219" s="619" t="s">
        <v>4789</v>
      </c>
      <c r="L219" s="620">
        <v>0</v>
      </c>
      <c r="M219" s="620">
        <v>0</v>
      </c>
      <c r="N219" s="619">
        <v>1</v>
      </c>
      <c r="O219" s="683">
        <v>0.5</v>
      </c>
      <c r="P219" s="620">
        <v>0</v>
      </c>
      <c r="Q219" s="635"/>
      <c r="R219" s="619">
        <v>1</v>
      </c>
      <c r="S219" s="635">
        <v>1</v>
      </c>
      <c r="T219" s="683">
        <v>0.5</v>
      </c>
      <c r="U219" s="665">
        <v>1</v>
      </c>
    </row>
    <row r="220" spans="1:21" ht="14.4" customHeight="1" x14ac:dyDescent="0.3">
      <c r="A220" s="618">
        <v>21</v>
      </c>
      <c r="B220" s="619" t="s">
        <v>565</v>
      </c>
      <c r="C220" s="619">
        <v>89301211</v>
      </c>
      <c r="D220" s="681" t="s">
        <v>6722</v>
      </c>
      <c r="E220" s="682" t="s">
        <v>4534</v>
      </c>
      <c r="F220" s="619" t="s">
        <v>4509</v>
      </c>
      <c r="G220" s="619" t="s">
        <v>4790</v>
      </c>
      <c r="H220" s="619" t="s">
        <v>564</v>
      </c>
      <c r="I220" s="619" t="s">
        <v>1191</v>
      </c>
      <c r="J220" s="619" t="s">
        <v>1192</v>
      </c>
      <c r="K220" s="619" t="s">
        <v>4791</v>
      </c>
      <c r="L220" s="620">
        <v>153.37</v>
      </c>
      <c r="M220" s="620">
        <v>153.37</v>
      </c>
      <c r="N220" s="619">
        <v>1</v>
      </c>
      <c r="O220" s="683">
        <v>1</v>
      </c>
      <c r="P220" s="620"/>
      <c r="Q220" s="635">
        <v>0</v>
      </c>
      <c r="R220" s="619"/>
      <c r="S220" s="635">
        <v>0</v>
      </c>
      <c r="T220" s="683"/>
      <c r="U220" s="665">
        <v>0</v>
      </c>
    </row>
    <row r="221" spans="1:21" ht="14.4" customHeight="1" x14ac:dyDescent="0.3">
      <c r="A221" s="618">
        <v>21</v>
      </c>
      <c r="B221" s="619" t="s">
        <v>565</v>
      </c>
      <c r="C221" s="619">
        <v>89301211</v>
      </c>
      <c r="D221" s="681" t="s">
        <v>6722</v>
      </c>
      <c r="E221" s="682" t="s">
        <v>4534</v>
      </c>
      <c r="F221" s="619" t="s">
        <v>4509</v>
      </c>
      <c r="G221" s="619" t="s">
        <v>4689</v>
      </c>
      <c r="H221" s="619" t="s">
        <v>564</v>
      </c>
      <c r="I221" s="619" t="s">
        <v>1010</v>
      </c>
      <c r="J221" s="619" t="s">
        <v>1011</v>
      </c>
      <c r="K221" s="619" t="s">
        <v>2601</v>
      </c>
      <c r="L221" s="620">
        <v>50.6</v>
      </c>
      <c r="M221" s="620">
        <v>50.6</v>
      </c>
      <c r="N221" s="619">
        <v>1</v>
      </c>
      <c r="O221" s="683">
        <v>0.5</v>
      </c>
      <c r="P221" s="620"/>
      <c r="Q221" s="635">
        <v>0</v>
      </c>
      <c r="R221" s="619"/>
      <c r="S221" s="635">
        <v>0</v>
      </c>
      <c r="T221" s="683"/>
      <c r="U221" s="665">
        <v>0</v>
      </c>
    </row>
    <row r="222" spans="1:21" ht="14.4" customHeight="1" x14ac:dyDescent="0.3">
      <c r="A222" s="618">
        <v>21</v>
      </c>
      <c r="B222" s="619" t="s">
        <v>565</v>
      </c>
      <c r="C222" s="619">
        <v>89301211</v>
      </c>
      <c r="D222" s="681" t="s">
        <v>6722</v>
      </c>
      <c r="E222" s="682" t="s">
        <v>4534</v>
      </c>
      <c r="F222" s="619" t="s">
        <v>4509</v>
      </c>
      <c r="G222" s="619" t="s">
        <v>4792</v>
      </c>
      <c r="H222" s="619" t="s">
        <v>564</v>
      </c>
      <c r="I222" s="619" t="s">
        <v>4793</v>
      </c>
      <c r="J222" s="619" t="s">
        <v>4794</v>
      </c>
      <c r="K222" s="619" t="s">
        <v>4795</v>
      </c>
      <c r="L222" s="620">
        <v>25.89</v>
      </c>
      <c r="M222" s="620">
        <v>51.78</v>
      </c>
      <c r="N222" s="619">
        <v>2</v>
      </c>
      <c r="O222" s="683">
        <v>1.5</v>
      </c>
      <c r="P222" s="620">
        <v>25.89</v>
      </c>
      <c r="Q222" s="635">
        <v>0.5</v>
      </c>
      <c r="R222" s="619">
        <v>1</v>
      </c>
      <c r="S222" s="635">
        <v>0.5</v>
      </c>
      <c r="T222" s="683">
        <v>1</v>
      </c>
      <c r="U222" s="665">
        <v>0.66666666666666663</v>
      </c>
    </row>
    <row r="223" spans="1:21" ht="14.4" customHeight="1" x14ac:dyDescent="0.3">
      <c r="A223" s="618">
        <v>21</v>
      </c>
      <c r="B223" s="619" t="s">
        <v>565</v>
      </c>
      <c r="C223" s="619">
        <v>89301211</v>
      </c>
      <c r="D223" s="681" t="s">
        <v>6722</v>
      </c>
      <c r="E223" s="682" t="s">
        <v>4534</v>
      </c>
      <c r="F223" s="619" t="s">
        <v>4509</v>
      </c>
      <c r="G223" s="619" t="s">
        <v>4796</v>
      </c>
      <c r="H223" s="619" t="s">
        <v>564</v>
      </c>
      <c r="I223" s="619" t="s">
        <v>1544</v>
      </c>
      <c r="J223" s="619" t="s">
        <v>1545</v>
      </c>
      <c r="K223" s="619" t="s">
        <v>4797</v>
      </c>
      <c r="L223" s="620">
        <v>63.67</v>
      </c>
      <c r="M223" s="620">
        <v>63.67</v>
      </c>
      <c r="N223" s="619">
        <v>1</v>
      </c>
      <c r="O223" s="683">
        <v>1</v>
      </c>
      <c r="P223" s="620">
        <v>63.67</v>
      </c>
      <c r="Q223" s="635">
        <v>1</v>
      </c>
      <c r="R223" s="619">
        <v>1</v>
      </c>
      <c r="S223" s="635">
        <v>1</v>
      </c>
      <c r="T223" s="683">
        <v>1</v>
      </c>
      <c r="U223" s="665">
        <v>1</v>
      </c>
    </row>
    <row r="224" spans="1:21" ht="14.4" customHeight="1" x14ac:dyDescent="0.3">
      <c r="A224" s="618">
        <v>21</v>
      </c>
      <c r="B224" s="619" t="s">
        <v>565</v>
      </c>
      <c r="C224" s="619">
        <v>89301211</v>
      </c>
      <c r="D224" s="681" t="s">
        <v>6722</v>
      </c>
      <c r="E224" s="682" t="s">
        <v>4534</v>
      </c>
      <c r="F224" s="619" t="s">
        <v>4509</v>
      </c>
      <c r="G224" s="619" t="s">
        <v>4798</v>
      </c>
      <c r="H224" s="619" t="s">
        <v>564</v>
      </c>
      <c r="I224" s="619" t="s">
        <v>4799</v>
      </c>
      <c r="J224" s="619" t="s">
        <v>4800</v>
      </c>
      <c r="K224" s="619" t="s">
        <v>4801</v>
      </c>
      <c r="L224" s="620">
        <v>886.91</v>
      </c>
      <c r="M224" s="620">
        <v>886.91</v>
      </c>
      <c r="N224" s="619">
        <v>1</v>
      </c>
      <c r="O224" s="683">
        <v>0.5</v>
      </c>
      <c r="P224" s="620">
        <v>886.91</v>
      </c>
      <c r="Q224" s="635">
        <v>1</v>
      </c>
      <c r="R224" s="619">
        <v>1</v>
      </c>
      <c r="S224" s="635">
        <v>1</v>
      </c>
      <c r="T224" s="683">
        <v>0.5</v>
      </c>
      <c r="U224" s="665">
        <v>1</v>
      </c>
    </row>
    <row r="225" spans="1:21" ht="14.4" customHeight="1" x14ac:dyDescent="0.3">
      <c r="A225" s="618">
        <v>21</v>
      </c>
      <c r="B225" s="619" t="s">
        <v>565</v>
      </c>
      <c r="C225" s="619">
        <v>89301211</v>
      </c>
      <c r="D225" s="681" t="s">
        <v>6722</v>
      </c>
      <c r="E225" s="682" t="s">
        <v>4534</v>
      </c>
      <c r="F225" s="619" t="s">
        <v>4509</v>
      </c>
      <c r="G225" s="619" t="s">
        <v>4802</v>
      </c>
      <c r="H225" s="619" t="s">
        <v>564</v>
      </c>
      <c r="I225" s="619" t="s">
        <v>2943</v>
      </c>
      <c r="J225" s="619" t="s">
        <v>4803</v>
      </c>
      <c r="K225" s="619" t="s">
        <v>2945</v>
      </c>
      <c r="L225" s="620">
        <v>17.579999999999998</v>
      </c>
      <c r="M225" s="620">
        <v>17.579999999999998</v>
      </c>
      <c r="N225" s="619">
        <v>1</v>
      </c>
      <c r="O225" s="683">
        <v>1</v>
      </c>
      <c r="P225" s="620"/>
      <c r="Q225" s="635">
        <v>0</v>
      </c>
      <c r="R225" s="619"/>
      <c r="S225" s="635">
        <v>0</v>
      </c>
      <c r="T225" s="683"/>
      <c r="U225" s="665">
        <v>0</v>
      </c>
    </row>
    <row r="226" spans="1:21" ht="14.4" customHeight="1" x14ac:dyDescent="0.3">
      <c r="A226" s="618">
        <v>21</v>
      </c>
      <c r="B226" s="619" t="s">
        <v>565</v>
      </c>
      <c r="C226" s="619">
        <v>89301211</v>
      </c>
      <c r="D226" s="681" t="s">
        <v>6722</v>
      </c>
      <c r="E226" s="682" t="s">
        <v>4534</v>
      </c>
      <c r="F226" s="619" t="s">
        <v>4509</v>
      </c>
      <c r="G226" s="619" t="s">
        <v>4804</v>
      </c>
      <c r="H226" s="619" t="s">
        <v>564</v>
      </c>
      <c r="I226" s="619" t="s">
        <v>4805</v>
      </c>
      <c r="J226" s="619" t="s">
        <v>1421</v>
      </c>
      <c r="K226" s="619" t="s">
        <v>1422</v>
      </c>
      <c r="L226" s="620">
        <v>173.65</v>
      </c>
      <c r="M226" s="620">
        <v>173.65</v>
      </c>
      <c r="N226" s="619">
        <v>1</v>
      </c>
      <c r="O226" s="683">
        <v>0.5</v>
      </c>
      <c r="P226" s="620"/>
      <c r="Q226" s="635">
        <v>0</v>
      </c>
      <c r="R226" s="619"/>
      <c r="S226" s="635">
        <v>0</v>
      </c>
      <c r="T226" s="683"/>
      <c r="U226" s="665">
        <v>0</v>
      </c>
    </row>
    <row r="227" spans="1:21" ht="14.4" customHeight="1" x14ac:dyDescent="0.3">
      <c r="A227" s="618">
        <v>21</v>
      </c>
      <c r="B227" s="619" t="s">
        <v>565</v>
      </c>
      <c r="C227" s="619">
        <v>89301211</v>
      </c>
      <c r="D227" s="681" t="s">
        <v>6722</v>
      </c>
      <c r="E227" s="682" t="s">
        <v>4534</v>
      </c>
      <c r="F227" s="619" t="s">
        <v>4509</v>
      </c>
      <c r="G227" s="619" t="s">
        <v>4806</v>
      </c>
      <c r="H227" s="619" t="s">
        <v>564</v>
      </c>
      <c r="I227" s="619" t="s">
        <v>905</v>
      </c>
      <c r="J227" s="619" t="s">
        <v>906</v>
      </c>
      <c r="K227" s="619" t="s">
        <v>4807</v>
      </c>
      <c r="L227" s="620">
        <v>26.17</v>
      </c>
      <c r="M227" s="620">
        <v>26.17</v>
      </c>
      <c r="N227" s="619">
        <v>1</v>
      </c>
      <c r="O227" s="683">
        <v>0.5</v>
      </c>
      <c r="P227" s="620">
        <v>26.17</v>
      </c>
      <c r="Q227" s="635">
        <v>1</v>
      </c>
      <c r="R227" s="619">
        <v>1</v>
      </c>
      <c r="S227" s="635">
        <v>1</v>
      </c>
      <c r="T227" s="683">
        <v>0.5</v>
      </c>
      <c r="U227" s="665">
        <v>1</v>
      </c>
    </row>
    <row r="228" spans="1:21" ht="14.4" customHeight="1" x14ac:dyDescent="0.3">
      <c r="A228" s="618">
        <v>21</v>
      </c>
      <c r="B228" s="619" t="s">
        <v>565</v>
      </c>
      <c r="C228" s="619">
        <v>89301211</v>
      </c>
      <c r="D228" s="681" t="s">
        <v>6722</v>
      </c>
      <c r="E228" s="682" t="s">
        <v>4534</v>
      </c>
      <c r="F228" s="619" t="s">
        <v>4509</v>
      </c>
      <c r="G228" s="619" t="s">
        <v>4605</v>
      </c>
      <c r="H228" s="619" t="s">
        <v>564</v>
      </c>
      <c r="I228" s="619" t="s">
        <v>1159</v>
      </c>
      <c r="J228" s="619" t="s">
        <v>4696</v>
      </c>
      <c r="K228" s="619" t="s">
        <v>4697</v>
      </c>
      <c r="L228" s="620">
        <v>72.05</v>
      </c>
      <c r="M228" s="620">
        <v>504.35</v>
      </c>
      <c r="N228" s="619">
        <v>7</v>
      </c>
      <c r="O228" s="683">
        <v>4.5</v>
      </c>
      <c r="P228" s="620">
        <v>72.05</v>
      </c>
      <c r="Q228" s="635">
        <v>0.14285714285714285</v>
      </c>
      <c r="R228" s="619">
        <v>1</v>
      </c>
      <c r="S228" s="635">
        <v>0.14285714285714285</v>
      </c>
      <c r="T228" s="683">
        <v>1</v>
      </c>
      <c r="U228" s="665">
        <v>0.22222222222222221</v>
      </c>
    </row>
    <row r="229" spans="1:21" ht="14.4" customHeight="1" x14ac:dyDescent="0.3">
      <c r="A229" s="618">
        <v>21</v>
      </c>
      <c r="B229" s="619" t="s">
        <v>565</v>
      </c>
      <c r="C229" s="619">
        <v>89301211</v>
      </c>
      <c r="D229" s="681" t="s">
        <v>6722</v>
      </c>
      <c r="E229" s="682" t="s">
        <v>4534</v>
      </c>
      <c r="F229" s="619" t="s">
        <v>4509</v>
      </c>
      <c r="G229" s="619" t="s">
        <v>4553</v>
      </c>
      <c r="H229" s="619" t="s">
        <v>564</v>
      </c>
      <c r="I229" s="619" t="s">
        <v>1322</v>
      </c>
      <c r="J229" s="619" t="s">
        <v>4554</v>
      </c>
      <c r="K229" s="619" t="s">
        <v>4700</v>
      </c>
      <c r="L229" s="620">
        <v>12.26</v>
      </c>
      <c r="M229" s="620">
        <v>12.26</v>
      </c>
      <c r="N229" s="619">
        <v>1</v>
      </c>
      <c r="O229" s="683">
        <v>0.5</v>
      </c>
      <c r="P229" s="620"/>
      <c r="Q229" s="635">
        <v>0</v>
      </c>
      <c r="R229" s="619"/>
      <c r="S229" s="635">
        <v>0</v>
      </c>
      <c r="T229" s="683"/>
      <c r="U229" s="665">
        <v>0</v>
      </c>
    </row>
    <row r="230" spans="1:21" ht="14.4" customHeight="1" x14ac:dyDescent="0.3">
      <c r="A230" s="618">
        <v>21</v>
      </c>
      <c r="B230" s="619" t="s">
        <v>565</v>
      </c>
      <c r="C230" s="619">
        <v>89301211</v>
      </c>
      <c r="D230" s="681" t="s">
        <v>6722</v>
      </c>
      <c r="E230" s="682" t="s">
        <v>4534</v>
      </c>
      <c r="F230" s="619" t="s">
        <v>4509</v>
      </c>
      <c r="G230" s="619" t="s">
        <v>4808</v>
      </c>
      <c r="H230" s="619" t="s">
        <v>2184</v>
      </c>
      <c r="I230" s="619" t="s">
        <v>2414</v>
      </c>
      <c r="J230" s="619" t="s">
        <v>2415</v>
      </c>
      <c r="K230" s="619" t="s">
        <v>2416</v>
      </c>
      <c r="L230" s="620">
        <v>0</v>
      </c>
      <c r="M230" s="620">
        <v>0</v>
      </c>
      <c r="N230" s="619">
        <v>3</v>
      </c>
      <c r="O230" s="683">
        <v>1.5</v>
      </c>
      <c r="P230" s="620">
        <v>0</v>
      </c>
      <c r="Q230" s="635"/>
      <c r="R230" s="619">
        <v>1</v>
      </c>
      <c r="S230" s="635">
        <v>0.33333333333333331</v>
      </c>
      <c r="T230" s="683">
        <v>0.5</v>
      </c>
      <c r="U230" s="665">
        <v>0.33333333333333331</v>
      </c>
    </row>
    <row r="231" spans="1:21" ht="14.4" customHeight="1" x14ac:dyDescent="0.3">
      <c r="A231" s="618">
        <v>21</v>
      </c>
      <c r="B231" s="619" t="s">
        <v>565</v>
      </c>
      <c r="C231" s="619">
        <v>89301211</v>
      </c>
      <c r="D231" s="681" t="s">
        <v>6722</v>
      </c>
      <c r="E231" s="682" t="s">
        <v>4534</v>
      </c>
      <c r="F231" s="619" t="s">
        <v>4509</v>
      </c>
      <c r="G231" s="619" t="s">
        <v>4808</v>
      </c>
      <c r="H231" s="619" t="s">
        <v>2184</v>
      </c>
      <c r="I231" s="619" t="s">
        <v>3515</v>
      </c>
      <c r="J231" s="619" t="s">
        <v>2415</v>
      </c>
      <c r="K231" s="619" t="s">
        <v>3516</v>
      </c>
      <c r="L231" s="620">
        <v>0</v>
      </c>
      <c r="M231" s="620">
        <v>0</v>
      </c>
      <c r="N231" s="619">
        <v>3</v>
      </c>
      <c r="O231" s="683">
        <v>2.5</v>
      </c>
      <c r="P231" s="620"/>
      <c r="Q231" s="635"/>
      <c r="R231" s="619"/>
      <c r="S231" s="635">
        <v>0</v>
      </c>
      <c r="T231" s="683"/>
      <c r="U231" s="665">
        <v>0</v>
      </c>
    </row>
    <row r="232" spans="1:21" ht="14.4" customHeight="1" x14ac:dyDescent="0.3">
      <c r="A232" s="618">
        <v>21</v>
      </c>
      <c r="B232" s="619" t="s">
        <v>565</v>
      </c>
      <c r="C232" s="619">
        <v>89301211</v>
      </c>
      <c r="D232" s="681" t="s">
        <v>6722</v>
      </c>
      <c r="E232" s="682" t="s">
        <v>4534</v>
      </c>
      <c r="F232" s="619" t="s">
        <v>4509</v>
      </c>
      <c r="G232" s="619" t="s">
        <v>4583</v>
      </c>
      <c r="H232" s="619" t="s">
        <v>564</v>
      </c>
      <c r="I232" s="619" t="s">
        <v>1593</v>
      </c>
      <c r="J232" s="619" t="s">
        <v>1594</v>
      </c>
      <c r="K232" s="619" t="s">
        <v>992</v>
      </c>
      <c r="L232" s="620">
        <v>0</v>
      </c>
      <c r="M232" s="620">
        <v>0</v>
      </c>
      <c r="N232" s="619">
        <v>1</v>
      </c>
      <c r="O232" s="683">
        <v>0.5</v>
      </c>
      <c r="P232" s="620">
        <v>0</v>
      </c>
      <c r="Q232" s="635"/>
      <c r="R232" s="619">
        <v>1</v>
      </c>
      <c r="S232" s="635">
        <v>1</v>
      </c>
      <c r="T232" s="683">
        <v>0.5</v>
      </c>
      <c r="U232" s="665">
        <v>1</v>
      </c>
    </row>
    <row r="233" spans="1:21" ht="14.4" customHeight="1" x14ac:dyDescent="0.3">
      <c r="A233" s="618">
        <v>21</v>
      </c>
      <c r="B233" s="619" t="s">
        <v>565</v>
      </c>
      <c r="C233" s="619">
        <v>89301211</v>
      </c>
      <c r="D233" s="681" t="s">
        <v>6722</v>
      </c>
      <c r="E233" s="682" t="s">
        <v>4534</v>
      </c>
      <c r="F233" s="619" t="s">
        <v>4509</v>
      </c>
      <c r="G233" s="619" t="s">
        <v>4809</v>
      </c>
      <c r="H233" s="619" t="s">
        <v>2184</v>
      </c>
      <c r="I233" s="619" t="s">
        <v>4810</v>
      </c>
      <c r="J233" s="619" t="s">
        <v>4811</v>
      </c>
      <c r="K233" s="619" t="s">
        <v>4812</v>
      </c>
      <c r="L233" s="620">
        <v>2279.48</v>
      </c>
      <c r="M233" s="620">
        <v>2279.48</v>
      </c>
      <c r="N233" s="619">
        <v>1</v>
      </c>
      <c r="O233" s="683">
        <v>1</v>
      </c>
      <c r="P233" s="620">
        <v>2279.48</v>
      </c>
      <c r="Q233" s="635">
        <v>1</v>
      </c>
      <c r="R233" s="619">
        <v>1</v>
      </c>
      <c r="S233" s="635">
        <v>1</v>
      </c>
      <c r="T233" s="683">
        <v>1</v>
      </c>
      <c r="U233" s="665">
        <v>1</v>
      </c>
    </row>
    <row r="234" spans="1:21" ht="14.4" customHeight="1" x14ac:dyDescent="0.3">
      <c r="A234" s="618">
        <v>21</v>
      </c>
      <c r="B234" s="619" t="s">
        <v>565</v>
      </c>
      <c r="C234" s="619">
        <v>89301211</v>
      </c>
      <c r="D234" s="681" t="s">
        <v>6722</v>
      </c>
      <c r="E234" s="682" t="s">
        <v>4534</v>
      </c>
      <c r="F234" s="619" t="s">
        <v>4509</v>
      </c>
      <c r="G234" s="619" t="s">
        <v>4809</v>
      </c>
      <c r="H234" s="619" t="s">
        <v>2184</v>
      </c>
      <c r="I234" s="619" t="s">
        <v>4810</v>
      </c>
      <c r="J234" s="619" t="s">
        <v>4811</v>
      </c>
      <c r="K234" s="619" t="s">
        <v>4812</v>
      </c>
      <c r="L234" s="620">
        <v>804.58</v>
      </c>
      <c r="M234" s="620">
        <v>804.58</v>
      </c>
      <c r="N234" s="619">
        <v>1</v>
      </c>
      <c r="O234" s="683">
        <v>1</v>
      </c>
      <c r="P234" s="620">
        <v>804.58</v>
      </c>
      <c r="Q234" s="635">
        <v>1</v>
      </c>
      <c r="R234" s="619">
        <v>1</v>
      </c>
      <c r="S234" s="635">
        <v>1</v>
      </c>
      <c r="T234" s="683">
        <v>1</v>
      </c>
      <c r="U234" s="665">
        <v>1</v>
      </c>
    </row>
    <row r="235" spans="1:21" ht="14.4" customHeight="1" x14ac:dyDescent="0.3">
      <c r="A235" s="618">
        <v>21</v>
      </c>
      <c r="B235" s="619" t="s">
        <v>565</v>
      </c>
      <c r="C235" s="619">
        <v>89301211</v>
      </c>
      <c r="D235" s="681" t="s">
        <v>6722</v>
      </c>
      <c r="E235" s="682" t="s">
        <v>4534</v>
      </c>
      <c r="F235" s="619" t="s">
        <v>4509</v>
      </c>
      <c r="G235" s="619" t="s">
        <v>4813</v>
      </c>
      <c r="H235" s="619" t="s">
        <v>564</v>
      </c>
      <c r="I235" s="619" t="s">
        <v>4814</v>
      </c>
      <c r="J235" s="619" t="s">
        <v>4815</v>
      </c>
      <c r="K235" s="619" t="s">
        <v>4816</v>
      </c>
      <c r="L235" s="620">
        <v>32.14</v>
      </c>
      <c r="M235" s="620">
        <v>32.14</v>
      </c>
      <c r="N235" s="619">
        <v>1</v>
      </c>
      <c r="O235" s="683">
        <v>0.5</v>
      </c>
      <c r="P235" s="620"/>
      <c r="Q235" s="635">
        <v>0</v>
      </c>
      <c r="R235" s="619"/>
      <c r="S235" s="635">
        <v>0</v>
      </c>
      <c r="T235" s="683"/>
      <c r="U235" s="665">
        <v>0</v>
      </c>
    </row>
    <row r="236" spans="1:21" ht="14.4" customHeight="1" x14ac:dyDescent="0.3">
      <c r="A236" s="618">
        <v>21</v>
      </c>
      <c r="B236" s="619" t="s">
        <v>565</v>
      </c>
      <c r="C236" s="619">
        <v>89301211</v>
      </c>
      <c r="D236" s="681" t="s">
        <v>6722</v>
      </c>
      <c r="E236" s="682" t="s">
        <v>4534</v>
      </c>
      <c r="F236" s="619" t="s">
        <v>4509</v>
      </c>
      <c r="G236" s="619" t="s">
        <v>4817</v>
      </c>
      <c r="H236" s="619" t="s">
        <v>2184</v>
      </c>
      <c r="I236" s="619" t="s">
        <v>2250</v>
      </c>
      <c r="J236" s="619" t="s">
        <v>2251</v>
      </c>
      <c r="K236" s="619" t="s">
        <v>4248</v>
      </c>
      <c r="L236" s="620">
        <v>86.76</v>
      </c>
      <c r="M236" s="620">
        <v>86.76</v>
      </c>
      <c r="N236" s="619">
        <v>1</v>
      </c>
      <c r="O236" s="683">
        <v>1</v>
      </c>
      <c r="P236" s="620"/>
      <c r="Q236" s="635">
        <v>0</v>
      </c>
      <c r="R236" s="619"/>
      <c r="S236" s="635">
        <v>0</v>
      </c>
      <c r="T236" s="683"/>
      <c r="U236" s="665">
        <v>0</v>
      </c>
    </row>
    <row r="237" spans="1:21" ht="14.4" customHeight="1" x14ac:dyDescent="0.3">
      <c r="A237" s="618">
        <v>21</v>
      </c>
      <c r="B237" s="619" t="s">
        <v>565</v>
      </c>
      <c r="C237" s="619">
        <v>89301211</v>
      </c>
      <c r="D237" s="681" t="s">
        <v>6722</v>
      </c>
      <c r="E237" s="682" t="s">
        <v>4534</v>
      </c>
      <c r="F237" s="619" t="s">
        <v>4509</v>
      </c>
      <c r="G237" s="619" t="s">
        <v>4818</v>
      </c>
      <c r="H237" s="619" t="s">
        <v>564</v>
      </c>
      <c r="I237" s="619" t="s">
        <v>4819</v>
      </c>
      <c r="J237" s="619" t="s">
        <v>4820</v>
      </c>
      <c r="K237" s="619" t="s">
        <v>4821</v>
      </c>
      <c r="L237" s="620">
        <v>0</v>
      </c>
      <c r="M237" s="620">
        <v>0</v>
      </c>
      <c r="N237" s="619">
        <v>1</v>
      </c>
      <c r="O237" s="683">
        <v>1</v>
      </c>
      <c r="P237" s="620"/>
      <c r="Q237" s="635"/>
      <c r="R237" s="619"/>
      <c r="S237" s="635">
        <v>0</v>
      </c>
      <c r="T237" s="683"/>
      <c r="U237" s="665">
        <v>0</v>
      </c>
    </row>
    <row r="238" spans="1:21" ht="14.4" customHeight="1" x14ac:dyDescent="0.3">
      <c r="A238" s="618">
        <v>21</v>
      </c>
      <c r="B238" s="619" t="s">
        <v>565</v>
      </c>
      <c r="C238" s="619">
        <v>89301211</v>
      </c>
      <c r="D238" s="681" t="s">
        <v>6722</v>
      </c>
      <c r="E238" s="682" t="s">
        <v>4534</v>
      </c>
      <c r="F238" s="619" t="s">
        <v>4509</v>
      </c>
      <c r="G238" s="619" t="s">
        <v>4822</v>
      </c>
      <c r="H238" s="619" t="s">
        <v>564</v>
      </c>
      <c r="I238" s="619" t="s">
        <v>2047</v>
      </c>
      <c r="J238" s="619" t="s">
        <v>2048</v>
      </c>
      <c r="K238" s="619" t="s">
        <v>2049</v>
      </c>
      <c r="L238" s="620">
        <v>1172.22</v>
      </c>
      <c r="M238" s="620">
        <v>1172.22</v>
      </c>
      <c r="N238" s="619">
        <v>1</v>
      </c>
      <c r="O238" s="683">
        <v>1</v>
      </c>
      <c r="P238" s="620"/>
      <c r="Q238" s="635">
        <v>0</v>
      </c>
      <c r="R238" s="619"/>
      <c r="S238" s="635">
        <v>0</v>
      </c>
      <c r="T238" s="683"/>
      <c r="U238" s="665">
        <v>0</v>
      </c>
    </row>
    <row r="239" spans="1:21" ht="14.4" customHeight="1" x14ac:dyDescent="0.3">
      <c r="A239" s="618">
        <v>21</v>
      </c>
      <c r="B239" s="619" t="s">
        <v>565</v>
      </c>
      <c r="C239" s="619">
        <v>89301211</v>
      </c>
      <c r="D239" s="681" t="s">
        <v>6722</v>
      </c>
      <c r="E239" s="682" t="s">
        <v>4534</v>
      </c>
      <c r="F239" s="619" t="s">
        <v>4509</v>
      </c>
      <c r="G239" s="619" t="s">
        <v>4705</v>
      </c>
      <c r="H239" s="619" t="s">
        <v>2184</v>
      </c>
      <c r="I239" s="619" t="s">
        <v>4823</v>
      </c>
      <c r="J239" s="619" t="s">
        <v>4824</v>
      </c>
      <c r="K239" s="619" t="s">
        <v>4404</v>
      </c>
      <c r="L239" s="620">
        <v>115.18</v>
      </c>
      <c r="M239" s="620">
        <v>115.18</v>
      </c>
      <c r="N239" s="619">
        <v>1</v>
      </c>
      <c r="O239" s="683">
        <v>1</v>
      </c>
      <c r="P239" s="620"/>
      <c r="Q239" s="635">
        <v>0</v>
      </c>
      <c r="R239" s="619"/>
      <c r="S239" s="635">
        <v>0</v>
      </c>
      <c r="T239" s="683"/>
      <c r="U239" s="665">
        <v>0</v>
      </c>
    </row>
    <row r="240" spans="1:21" ht="14.4" customHeight="1" x14ac:dyDescent="0.3">
      <c r="A240" s="618">
        <v>21</v>
      </c>
      <c r="B240" s="619" t="s">
        <v>565</v>
      </c>
      <c r="C240" s="619">
        <v>89301211</v>
      </c>
      <c r="D240" s="681" t="s">
        <v>6722</v>
      </c>
      <c r="E240" s="682" t="s">
        <v>4534</v>
      </c>
      <c r="F240" s="619" t="s">
        <v>4509</v>
      </c>
      <c r="G240" s="619" t="s">
        <v>4706</v>
      </c>
      <c r="H240" s="619" t="s">
        <v>564</v>
      </c>
      <c r="I240" s="619" t="s">
        <v>1273</v>
      </c>
      <c r="J240" s="619" t="s">
        <v>4707</v>
      </c>
      <c r="K240" s="619" t="s">
        <v>4708</v>
      </c>
      <c r="L240" s="620">
        <v>56.01</v>
      </c>
      <c r="M240" s="620">
        <v>168.03</v>
      </c>
      <c r="N240" s="619">
        <v>3</v>
      </c>
      <c r="O240" s="683">
        <v>2.5</v>
      </c>
      <c r="P240" s="620"/>
      <c r="Q240" s="635">
        <v>0</v>
      </c>
      <c r="R240" s="619"/>
      <c r="S240" s="635">
        <v>0</v>
      </c>
      <c r="T240" s="683"/>
      <c r="U240" s="665">
        <v>0</v>
      </c>
    </row>
    <row r="241" spans="1:21" ht="14.4" customHeight="1" x14ac:dyDescent="0.3">
      <c r="A241" s="618">
        <v>21</v>
      </c>
      <c r="B241" s="619" t="s">
        <v>565</v>
      </c>
      <c r="C241" s="619">
        <v>89301211</v>
      </c>
      <c r="D241" s="681" t="s">
        <v>6722</v>
      </c>
      <c r="E241" s="682" t="s">
        <v>4534</v>
      </c>
      <c r="F241" s="619" t="s">
        <v>4509</v>
      </c>
      <c r="G241" s="619" t="s">
        <v>4712</v>
      </c>
      <c r="H241" s="619" t="s">
        <v>564</v>
      </c>
      <c r="I241" s="619" t="s">
        <v>4825</v>
      </c>
      <c r="J241" s="619" t="s">
        <v>4826</v>
      </c>
      <c r="K241" s="619" t="s">
        <v>4827</v>
      </c>
      <c r="L241" s="620">
        <v>132.77000000000001</v>
      </c>
      <c r="M241" s="620">
        <v>132.77000000000001</v>
      </c>
      <c r="N241" s="619">
        <v>1</v>
      </c>
      <c r="O241" s="683">
        <v>1</v>
      </c>
      <c r="P241" s="620">
        <v>132.77000000000001</v>
      </c>
      <c r="Q241" s="635">
        <v>1</v>
      </c>
      <c r="R241" s="619">
        <v>1</v>
      </c>
      <c r="S241" s="635">
        <v>1</v>
      </c>
      <c r="T241" s="683">
        <v>1</v>
      </c>
      <c r="U241" s="665">
        <v>1</v>
      </c>
    </row>
    <row r="242" spans="1:21" ht="14.4" customHeight="1" x14ac:dyDescent="0.3">
      <c r="A242" s="618">
        <v>21</v>
      </c>
      <c r="B242" s="619" t="s">
        <v>565</v>
      </c>
      <c r="C242" s="619">
        <v>89301211</v>
      </c>
      <c r="D242" s="681" t="s">
        <v>6722</v>
      </c>
      <c r="E242" s="682" t="s">
        <v>4534</v>
      </c>
      <c r="F242" s="619" t="s">
        <v>4509</v>
      </c>
      <c r="G242" s="619" t="s">
        <v>4715</v>
      </c>
      <c r="H242" s="619" t="s">
        <v>564</v>
      </c>
      <c r="I242" s="619" t="s">
        <v>990</v>
      </c>
      <c r="J242" s="619" t="s">
        <v>991</v>
      </c>
      <c r="K242" s="619" t="s">
        <v>4716</v>
      </c>
      <c r="L242" s="620">
        <v>400.53</v>
      </c>
      <c r="M242" s="620">
        <v>1201.5899999999999</v>
      </c>
      <c r="N242" s="619">
        <v>3</v>
      </c>
      <c r="O242" s="683">
        <v>2</v>
      </c>
      <c r="P242" s="620">
        <v>400.53</v>
      </c>
      <c r="Q242" s="635">
        <v>0.33333333333333331</v>
      </c>
      <c r="R242" s="619">
        <v>1</v>
      </c>
      <c r="S242" s="635">
        <v>0.33333333333333331</v>
      </c>
      <c r="T242" s="683">
        <v>1</v>
      </c>
      <c r="U242" s="665">
        <v>0.5</v>
      </c>
    </row>
    <row r="243" spans="1:21" ht="14.4" customHeight="1" x14ac:dyDescent="0.3">
      <c r="A243" s="618">
        <v>21</v>
      </c>
      <c r="B243" s="619" t="s">
        <v>565</v>
      </c>
      <c r="C243" s="619">
        <v>89301211</v>
      </c>
      <c r="D243" s="681" t="s">
        <v>6722</v>
      </c>
      <c r="E243" s="682" t="s">
        <v>4534</v>
      </c>
      <c r="F243" s="619" t="s">
        <v>4509</v>
      </c>
      <c r="G243" s="619" t="s">
        <v>4717</v>
      </c>
      <c r="H243" s="619" t="s">
        <v>2184</v>
      </c>
      <c r="I243" s="619" t="s">
        <v>2454</v>
      </c>
      <c r="J243" s="619" t="s">
        <v>2455</v>
      </c>
      <c r="K243" s="619" t="s">
        <v>2456</v>
      </c>
      <c r="L243" s="620">
        <v>468.96</v>
      </c>
      <c r="M243" s="620">
        <v>468.96</v>
      </c>
      <c r="N243" s="619">
        <v>1</v>
      </c>
      <c r="O243" s="683">
        <v>1</v>
      </c>
      <c r="P243" s="620">
        <v>468.96</v>
      </c>
      <c r="Q243" s="635">
        <v>1</v>
      </c>
      <c r="R243" s="619">
        <v>1</v>
      </c>
      <c r="S243" s="635">
        <v>1</v>
      </c>
      <c r="T243" s="683">
        <v>1</v>
      </c>
      <c r="U243" s="665">
        <v>1</v>
      </c>
    </row>
    <row r="244" spans="1:21" ht="14.4" customHeight="1" x14ac:dyDescent="0.3">
      <c r="A244" s="618">
        <v>21</v>
      </c>
      <c r="B244" s="619" t="s">
        <v>565</v>
      </c>
      <c r="C244" s="619">
        <v>89301211</v>
      </c>
      <c r="D244" s="681" t="s">
        <v>6722</v>
      </c>
      <c r="E244" s="682" t="s">
        <v>4534</v>
      </c>
      <c r="F244" s="619" t="s">
        <v>4509</v>
      </c>
      <c r="G244" s="619" t="s">
        <v>4717</v>
      </c>
      <c r="H244" s="619" t="s">
        <v>2184</v>
      </c>
      <c r="I244" s="619" t="s">
        <v>3506</v>
      </c>
      <c r="J244" s="619" t="s">
        <v>2455</v>
      </c>
      <c r="K244" s="619" t="s">
        <v>3507</v>
      </c>
      <c r="L244" s="620">
        <v>937.93</v>
      </c>
      <c r="M244" s="620">
        <v>9379.2999999999993</v>
      </c>
      <c r="N244" s="619">
        <v>10</v>
      </c>
      <c r="O244" s="683">
        <v>5.5</v>
      </c>
      <c r="P244" s="620">
        <v>9379.2999999999993</v>
      </c>
      <c r="Q244" s="635">
        <v>1</v>
      </c>
      <c r="R244" s="619">
        <v>10</v>
      </c>
      <c r="S244" s="635">
        <v>1</v>
      </c>
      <c r="T244" s="683">
        <v>5.5</v>
      </c>
      <c r="U244" s="665">
        <v>1</v>
      </c>
    </row>
    <row r="245" spans="1:21" ht="14.4" customHeight="1" x14ac:dyDescent="0.3">
      <c r="A245" s="618">
        <v>21</v>
      </c>
      <c r="B245" s="619" t="s">
        <v>565</v>
      </c>
      <c r="C245" s="619">
        <v>89301211</v>
      </c>
      <c r="D245" s="681" t="s">
        <v>6722</v>
      </c>
      <c r="E245" s="682" t="s">
        <v>4534</v>
      </c>
      <c r="F245" s="619" t="s">
        <v>4509</v>
      </c>
      <c r="G245" s="619" t="s">
        <v>4717</v>
      </c>
      <c r="H245" s="619" t="s">
        <v>2184</v>
      </c>
      <c r="I245" s="619" t="s">
        <v>3509</v>
      </c>
      <c r="J245" s="619" t="s">
        <v>2455</v>
      </c>
      <c r="K245" s="619" t="s">
        <v>3510</v>
      </c>
      <c r="L245" s="620">
        <v>1166.47</v>
      </c>
      <c r="M245" s="620">
        <v>5832.35</v>
      </c>
      <c r="N245" s="619">
        <v>5</v>
      </c>
      <c r="O245" s="683">
        <v>3</v>
      </c>
      <c r="P245" s="620">
        <v>2332.94</v>
      </c>
      <c r="Q245" s="635">
        <v>0.39999999999999997</v>
      </c>
      <c r="R245" s="619">
        <v>2</v>
      </c>
      <c r="S245" s="635">
        <v>0.4</v>
      </c>
      <c r="T245" s="683">
        <v>1.5</v>
      </c>
      <c r="U245" s="665">
        <v>0.5</v>
      </c>
    </row>
    <row r="246" spans="1:21" ht="14.4" customHeight="1" x14ac:dyDescent="0.3">
      <c r="A246" s="618">
        <v>21</v>
      </c>
      <c r="B246" s="619" t="s">
        <v>565</v>
      </c>
      <c r="C246" s="619">
        <v>89301211</v>
      </c>
      <c r="D246" s="681" t="s">
        <v>6722</v>
      </c>
      <c r="E246" s="682" t="s">
        <v>4534</v>
      </c>
      <c r="F246" s="619" t="s">
        <v>4509</v>
      </c>
      <c r="G246" s="619" t="s">
        <v>4717</v>
      </c>
      <c r="H246" s="619" t="s">
        <v>2184</v>
      </c>
      <c r="I246" s="619" t="s">
        <v>3512</v>
      </c>
      <c r="J246" s="619" t="s">
        <v>2455</v>
      </c>
      <c r="K246" s="619" t="s">
        <v>3513</v>
      </c>
      <c r="L246" s="620">
        <v>1458.07</v>
      </c>
      <c r="M246" s="620">
        <v>2916.14</v>
      </c>
      <c r="N246" s="619">
        <v>2</v>
      </c>
      <c r="O246" s="683">
        <v>1</v>
      </c>
      <c r="P246" s="620">
        <v>2916.14</v>
      </c>
      <c r="Q246" s="635">
        <v>1</v>
      </c>
      <c r="R246" s="619">
        <v>2</v>
      </c>
      <c r="S246" s="635">
        <v>1</v>
      </c>
      <c r="T246" s="683">
        <v>1</v>
      </c>
      <c r="U246" s="665">
        <v>1</v>
      </c>
    </row>
    <row r="247" spans="1:21" ht="14.4" customHeight="1" x14ac:dyDescent="0.3">
      <c r="A247" s="618">
        <v>21</v>
      </c>
      <c r="B247" s="619" t="s">
        <v>565</v>
      </c>
      <c r="C247" s="619">
        <v>89301211</v>
      </c>
      <c r="D247" s="681" t="s">
        <v>6722</v>
      </c>
      <c r="E247" s="682" t="s">
        <v>4534</v>
      </c>
      <c r="F247" s="619" t="s">
        <v>4509</v>
      </c>
      <c r="G247" s="619" t="s">
        <v>4717</v>
      </c>
      <c r="H247" s="619" t="s">
        <v>2184</v>
      </c>
      <c r="I247" s="619" t="s">
        <v>2287</v>
      </c>
      <c r="J247" s="619" t="s">
        <v>2288</v>
      </c>
      <c r="K247" s="619" t="s">
        <v>3507</v>
      </c>
      <c r="L247" s="620">
        <v>1749.69</v>
      </c>
      <c r="M247" s="620">
        <v>13997.52</v>
      </c>
      <c r="N247" s="619">
        <v>8</v>
      </c>
      <c r="O247" s="683">
        <v>4.5</v>
      </c>
      <c r="P247" s="620">
        <v>8748.4500000000007</v>
      </c>
      <c r="Q247" s="635">
        <v>0.625</v>
      </c>
      <c r="R247" s="619">
        <v>5</v>
      </c>
      <c r="S247" s="635">
        <v>0.625</v>
      </c>
      <c r="T247" s="683">
        <v>2.5</v>
      </c>
      <c r="U247" s="665">
        <v>0.55555555555555558</v>
      </c>
    </row>
    <row r="248" spans="1:21" ht="14.4" customHeight="1" x14ac:dyDescent="0.3">
      <c r="A248" s="618">
        <v>21</v>
      </c>
      <c r="B248" s="619" t="s">
        <v>565</v>
      </c>
      <c r="C248" s="619">
        <v>89301211</v>
      </c>
      <c r="D248" s="681" t="s">
        <v>6722</v>
      </c>
      <c r="E248" s="682" t="s">
        <v>4534</v>
      </c>
      <c r="F248" s="619" t="s">
        <v>4509</v>
      </c>
      <c r="G248" s="619" t="s">
        <v>4609</v>
      </c>
      <c r="H248" s="619" t="s">
        <v>564</v>
      </c>
      <c r="I248" s="619" t="s">
        <v>978</v>
      </c>
      <c r="J248" s="619" t="s">
        <v>979</v>
      </c>
      <c r="K248" s="619" t="s">
        <v>4828</v>
      </c>
      <c r="L248" s="620">
        <v>48.31</v>
      </c>
      <c r="M248" s="620">
        <v>48.31</v>
      </c>
      <c r="N248" s="619">
        <v>1</v>
      </c>
      <c r="O248" s="683">
        <v>1</v>
      </c>
      <c r="P248" s="620"/>
      <c r="Q248" s="635">
        <v>0</v>
      </c>
      <c r="R248" s="619"/>
      <c r="S248" s="635">
        <v>0</v>
      </c>
      <c r="T248" s="683"/>
      <c r="U248" s="665">
        <v>0</v>
      </c>
    </row>
    <row r="249" spans="1:21" ht="14.4" customHeight="1" x14ac:dyDescent="0.3">
      <c r="A249" s="618">
        <v>21</v>
      </c>
      <c r="B249" s="619" t="s">
        <v>565</v>
      </c>
      <c r="C249" s="619">
        <v>89301211</v>
      </c>
      <c r="D249" s="681" t="s">
        <v>6722</v>
      </c>
      <c r="E249" s="682" t="s">
        <v>4534</v>
      </c>
      <c r="F249" s="619" t="s">
        <v>4509</v>
      </c>
      <c r="G249" s="619" t="s">
        <v>4558</v>
      </c>
      <c r="H249" s="619" t="s">
        <v>564</v>
      </c>
      <c r="I249" s="619" t="s">
        <v>4559</v>
      </c>
      <c r="J249" s="619" t="s">
        <v>4560</v>
      </c>
      <c r="K249" s="619" t="s">
        <v>1039</v>
      </c>
      <c r="L249" s="620">
        <v>190.48</v>
      </c>
      <c r="M249" s="620">
        <v>190.48</v>
      </c>
      <c r="N249" s="619">
        <v>1</v>
      </c>
      <c r="O249" s="683">
        <v>0.5</v>
      </c>
      <c r="P249" s="620"/>
      <c r="Q249" s="635">
        <v>0</v>
      </c>
      <c r="R249" s="619"/>
      <c r="S249" s="635">
        <v>0</v>
      </c>
      <c r="T249" s="683"/>
      <c r="U249" s="665">
        <v>0</v>
      </c>
    </row>
    <row r="250" spans="1:21" ht="14.4" customHeight="1" x14ac:dyDescent="0.3">
      <c r="A250" s="618">
        <v>21</v>
      </c>
      <c r="B250" s="619" t="s">
        <v>565</v>
      </c>
      <c r="C250" s="619">
        <v>89301211</v>
      </c>
      <c r="D250" s="681" t="s">
        <v>6722</v>
      </c>
      <c r="E250" s="682" t="s">
        <v>4534</v>
      </c>
      <c r="F250" s="619" t="s">
        <v>4509</v>
      </c>
      <c r="G250" s="619" t="s">
        <v>4558</v>
      </c>
      <c r="H250" s="619" t="s">
        <v>564</v>
      </c>
      <c r="I250" s="619" t="s">
        <v>4559</v>
      </c>
      <c r="J250" s="619" t="s">
        <v>4560</v>
      </c>
      <c r="K250" s="619" t="s">
        <v>1039</v>
      </c>
      <c r="L250" s="620">
        <v>123.72</v>
      </c>
      <c r="M250" s="620">
        <v>742.31999999999994</v>
      </c>
      <c r="N250" s="619">
        <v>6</v>
      </c>
      <c r="O250" s="683">
        <v>4</v>
      </c>
      <c r="P250" s="620">
        <v>123.72</v>
      </c>
      <c r="Q250" s="635">
        <v>0.16666666666666669</v>
      </c>
      <c r="R250" s="619">
        <v>1</v>
      </c>
      <c r="S250" s="635">
        <v>0.16666666666666666</v>
      </c>
      <c r="T250" s="683">
        <v>0.5</v>
      </c>
      <c r="U250" s="665">
        <v>0.125</v>
      </c>
    </row>
    <row r="251" spans="1:21" ht="14.4" customHeight="1" x14ac:dyDescent="0.3">
      <c r="A251" s="618">
        <v>21</v>
      </c>
      <c r="B251" s="619" t="s">
        <v>565</v>
      </c>
      <c r="C251" s="619">
        <v>89301211</v>
      </c>
      <c r="D251" s="681" t="s">
        <v>6722</v>
      </c>
      <c r="E251" s="682" t="s">
        <v>4534</v>
      </c>
      <c r="F251" s="619" t="s">
        <v>4509</v>
      </c>
      <c r="G251" s="619" t="s">
        <v>4558</v>
      </c>
      <c r="H251" s="619" t="s">
        <v>564</v>
      </c>
      <c r="I251" s="619" t="s">
        <v>4559</v>
      </c>
      <c r="J251" s="619" t="s">
        <v>4560</v>
      </c>
      <c r="K251" s="619" t="s">
        <v>1039</v>
      </c>
      <c r="L251" s="620">
        <v>97.97</v>
      </c>
      <c r="M251" s="620">
        <v>195.94</v>
      </c>
      <c r="N251" s="619">
        <v>2</v>
      </c>
      <c r="O251" s="683">
        <v>1</v>
      </c>
      <c r="P251" s="620">
        <v>97.97</v>
      </c>
      <c r="Q251" s="635">
        <v>0.5</v>
      </c>
      <c r="R251" s="619">
        <v>1</v>
      </c>
      <c r="S251" s="635">
        <v>0.5</v>
      </c>
      <c r="T251" s="683">
        <v>0.5</v>
      </c>
      <c r="U251" s="665">
        <v>0.5</v>
      </c>
    </row>
    <row r="252" spans="1:21" ht="14.4" customHeight="1" x14ac:dyDescent="0.3">
      <c r="A252" s="618">
        <v>21</v>
      </c>
      <c r="B252" s="619" t="s">
        <v>565</v>
      </c>
      <c r="C252" s="619">
        <v>89301211</v>
      </c>
      <c r="D252" s="681" t="s">
        <v>6722</v>
      </c>
      <c r="E252" s="682" t="s">
        <v>4534</v>
      </c>
      <c r="F252" s="619" t="s">
        <v>4509</v>
      </c>
      <c r="G252" s="619" t="s">
        <v>4558</v>
      </c>
      <c r="H252" s="619" t="s">
        <v>564</v>
      </c>
      <c r="I252" s="619" t="s">
        <v>4587</v>
      </c>
      <c r="J252" s="619" t="s">
        <v>1038</v>
      </c>
      <c r="K252" s="619" t="s">
        <v>4588</v>
      </c>
      <c r="L252" s="620">
        <v>61.86</v>
      </c>
      <c r="M252" s="620">
        <v>61.86</v>
      </c>
      <c r="N252" s="619">
        <v>1</v>
      </c>
      <c r="O252" s="683">
        <v>0.5</v>
      </c>
      <c r="P252" s="620">
        <v>61.86</v>
      </c>
      <c r="Q252" s="635">
        <v>1</v>
      </c>
      <c r="R252" s="619">
        <v>1</v>
      </c>
      <c r="S252" s="635">
        <v>1</v>
      </c>
      <c r="T252" s="683">
        <v>0.5</v>
      </c>
      <c r="U252" s="665">
        <v>1</v>
      </c>
    </row>
    <row r="253" spans="1:21" ht="14.4" customHeight="1" x14ac:dyDescent="0.3">
      <c r="A253" s="618">
        <v>21</v>
      </c>
      <c r="B253" s="619" t="s">
        <v>565</v>
      </c>
      <c r="C253" s="619">
        <v>89301211</v>
      </c>
      <c r="D253" s="681" t="s">
        <v>6722</v>
      </c>
      <c r="E253" s="682" t="s">
        <v>4534</v>
      </c>
      <c r="F253" s="619" t="s">
        <v>4509</v>
      </c>
      <c r="G253" s="619" t="s">
        <v>4558</v>
      </c>
      <c r="H253" s="619" t="s">
        <v>564</v>
      </c>
      <c r="I253" s="619" t="s">
        <v>4587</v>
      </c>
      <c r="J253" s="619" t="s">
        <v>1038</v>
      </c>
      <c r="K253" s="619" t="s">
        <v>4588</v>
      </c>
      <c r="L253" s="620">
        <v>95.24</v>
      </c>
      <c r="M253" s="620">
        <v>952.39999999999986</v>
      </c>
      <c r="N253" s="619">
        <v>10</v>
      </c>
      <c r="O253" s="683">
        <v>7.5</v>
      </c>
      <c r="P253" s="620">
        <v>380.96</v>
      </c>
      <c r="Q253" s="635">
        <v>0.4</v>
      </c>
      <c r="R253" s="619">
        <v>4</v>
      </c>
      <c r="S253" s="635">
        <v>0.4</v>
      </c>
      <c r="T253" s="683">
        <v>2.5</v>
      </c>
      <c r="U253" s="665">
        <v>0.33333333333333331</v>
      </c>
    </row>
    <row r="254" spans="1:21" ht="14.4" customHeight="1" x14ac:dyDescent="0.3">
      <c r="A254" s="618">
        <v>21</v>
      </c>
      <c r="B254" s="619" t="s">
        <v>565</v>
      </c>
      <c r="C254" s="619">
        <v>89301211</v>
      </c>
      <c r="D254" s="681" t="s">
        <v>6722</v>
      </c>
      <c r="E254" s="682" t="s">
        <v>4534</v>
      </c>
      <c r="F254" s="619" t="s">
        <v>4509</v>
      </c>
      <c r="G254" s="619" t="s">
        <v>4558</v>
      </c>
      <c r="H254" s="619" t="s">
        <v>564</v>
      </c>
      <c r="I254" s="619" t="s">
        <v>1037</v>
      </c>
      <c r="J254" s="619" t="s">
        <v>1038</v>
      </c>
      <c r="K254" s="619" t="s">
        <v>1039</v>
      </c>
      <c r="L254" s="620">
        <v>190.48</v>
      </c>
      <c r="M254" s="620">
        <v>761.92</v>
      </c>
      <c r="N254" s="619">
        <v>4</v>
      </c>
      <c r="O254" s="683">
        <v>1.5</v>
      </c>
      <c r="P254" s="620">
        <v>190.48</v>
      </c>
      <c r="Q254" s="635">
        <v>0.25</v>
      </c>
      <c r="R254" s="619">
        <v>1</v>
      </c>
      <c r="S254" s="635">
        <v>0.25</v>
      </c>
      <c r="T254" s="683">
        <v>0.5</v>
      </c>
      <c r="U254" s="665">
        <v>0.33333333333333331</v>
      </c>
    </row>
    <row r="255" spans="1:21" ht="14.4" customHeight="1" x14ac:dyDescent="0.3">
      <c r="A255" s="618">
        <v>21</v>
      </c>
      <c r="B255" s="619" t="s">
        <v>565</v>
      </c>
      <c r="C255" s="619">
        <v>89301211</v>
      </c>
      <c r="D255" s="681" t="s">
        <v>6722</v>
      </c>
      <c r="E255" s="682" t="s">
        <v>4534</v>
      </c>
      <c r="F255" s="619" t="s">
        <v>4509</v>
      </c>
      <c r="G255" s="619" t="s">
        <v>4589</v>
      </c>
      <c r="H255" s="619" t="s">
        <v>2184</v>
      </c>
      <c r="I255" s="619" t="s">
        <v>2493</v>
      </c>
      <c r="J255" s="619" t="s">
        <v>2494</v>
      </c>
      <c r="K255" s="619" t="s">
        <v>4170</v>
      </c>
      <c r="L255" s="620">
        <v>1359.61</v>
      </c>
      <c r="M255" s="620">
        <v>2719.22</v>
      </c>
      <c r="N255" s="619">
        <v>2</v>
      </c>
      <c r="O255" s="683">
        <v>1.5</v>
      </c>
      <c r="P255" s="620">
        <v>2719.22</v>
      </c>
      <c r="Q255" s="635">
        <v>1</v>
      </c>
      <c r="R255" s="619">
        <v>2</v>
      </c>
      <c r="S255" s="635">
        <v>1</v>
      </c>
      <c r="T255" s="683">
        <v>1.5</v>
      </c>
      <c r="U255" s="665">
        <v>1</v>
      </c>
    </row>
    <row r="256" spans="1:21" ht="14.4" customHeight="1" x14ac:dyDescent="0.3">
      <c r="A256" s="618">
        <v>21</v>
      </c>
      <c r="B256" s="619" t="s">
        <v>565</v>
      </c>
      <c r="C256" s="619">
        <v>89301211</v>
      </c>
      <c r="D256" s="681" t="s">
        <v>6722</v>
      </c>
      <c r="E256" s="682" t="s">
        <v>4534</v>
      </c>
      <c r="F256" s="619" t="s">
        <v>4509</v>
      </c>
      <c r="G256" s="619" t="s">
        <v>4589</v>
      </c>
      <c r="H256" s="619" t="s">
        <v>2184</v>
      </c>
      <c r="I256" s="619" t="s">
        <v>2625</v>
      </c>
      <c r="J256" s="619" t="s">
        <v>2626</v>
      </c>
      <c r="K256" s="619" t="s">
        <v>4171</v>
      </c>
      <c r="L256" s="620">
        <v>1009.86</v>
      </c>
      <c r="M256" s="620">
        <v>1009.86</v>
      </c>
      <c r="N256" s="619">
        <v>1</v>
      </c>
      <c r="O256" s="683">
        <v>1</v>
      </c>
      <c r="P256" s="620">
        <v>1009.86</v>
      </c>
      <c r="Q256" s="635">
        <v>1</v>
      </c>
      <c r="R256" s="619">
        <v>1</v>
      </c>
      <c r="S256" s="635">
        <v>1</v>
      </c>
      <c r="T256" s="683">
        <v>1</v>
      </c>
      <c r="U256" s="665">
        <v>1</v>
      </c>
    </row>
    <row r="257" spans="1:21" ht="14.4" customHeight="1" x14ac:dyDescent="0.3">
      <c r="A257" s="618">
        <v>21</v>
      </c>
      <c r="B257" s="619" t="s">
        <v>565</v>
      </c>
      <c r="C257" s="619">
        <v>89301211</v>
      </c>
      <c r="D257" s="681" t="s">
        <v>6722</v>
      </c>
      <c r="E257" s="682" t="s">
        <v>4534</v>
      </c>
      <c r="F257" s="619" t="s">
        <v>4509</v>
      </c>
      <c r="G257" s="619" t="s">
        <v>4829</v>
      </c>
      <c r="H257" s="619" t="s">
        <v>564</v>
      </c>
      <c r="I257" s="619" t="s">
        <v>4830</v>
      </c>
      <c r="J257" s="619" t="s">
        <v>1114</v>
      </c>
      <c r="K257" s="619" t="s">
        <v>4343</v>
      </c>
      <c r="L257" s="620">
        <v>0</v>
      </c>
      <c r="M257" s="620">
        <v>0</v>
      </c>
      <c r="N257" s="619">
        <v>1</v>
      </c>
      <c r="O257" s="683">
        <v>0.5</v>
      </c>
      <c r="P257" s="620">
        <v>0</v>
      </c>
      <c r="Q257" s="635"/>
      <c r="R257" s="619">
        <v>1</v>
      </c>
      <c r="S257" s="635">
        <v>1</v>
      </c>
      <c r="T257" s="683">
        <v>0.5</v>
      </c>
      <c r="U257" s="665">
        <v>1</v>
      </c>
    </row>
    <row r="258" spans="1:21" ht="14.4" customHeight="1" x14ac:dyDescent="0.3">
      <c r="A258" s="618">
        <v>21</v>
      </c>
      <c r="B258" s="619" t="s">
        <v>565</v>
      </c>
      <c r="C258" s="619">
        <v>89301211</v>
      </c>
      <c r="D258" s="681" t="s">
        <v>6722</v>
      </c>
      <c r="E258" s="682" t="s">
        <v>4534</v>
      </c>
      <c r="F258" s="619" t="s">
        <v>4509</v>
      </c>
      <c r="G258" s="619" t="s">
        <v>4732</v>
      </c>
      <c r="H258" s="619" t="s">
        <v>564</v>
      </c>
      <c r="I258" s="619" t="s">
        <v>1121</v>
      </c>
      <c r="J258" s="619" t="s">
        <v>1122</v>
      </c>
      <c r="K258" s="619" t="s">
        <v>1123</v>
      </c>
      <c r="L258" s="620">
        <v>56.69</v>
      </c>
      <c r="M258" s="620">
        <v>56.69</v>
      </c>
      <c r="N258" s="619">
        <v>1</v>
      </c>
      <c r="O258" s="683">
        <v>0.5</v>
      </c>
      <c r="P258" s="620"/>
      <c r="Q258" s="635">
        <v>0</v>
      </c>
      <c r="R258" s="619"/>
      <c r="S258" s="635">
        <v>0</v>
      </c>
      <c r="T258" s="683"/>
      <c r="U258" s="665">
        <v>0</v>
      </c>
    </row>
    <row r="259" spans="1:21" ht="14.4" customHeight="1" x14ac:dyDescent="0.3">
      <c r="A259" s="618">
        <v>21</v>
      </c>
      <c r="B259" s="619" t="s">
        <v>565</v>
      </c>
      <c r="C259" s="619">
        <v>89301211</v>
      </c>
      <c r="D259" s="681" t="s">
        <v>6722</v>
      </c>
      <c r="E259" s="682" t="s">
        <v>4534</v>
      </c>
      <c r="F259" s="619" t="s">
        <v>4509</v>
      </c>
      <c r="G259" s="619" t="s">
        <v>4610</v>
      </c>
      <c r="H259" s="619" t="s">
        <v>564</v>
      </c>
      <c r="I259" s="619" t="s">
        <v>842</v>
      </c>
      <c r="J259" s="619" t="s">
        <v>4623</v>
      </c>
      <c r="K259" s="619" t="s">
        <v>4624</v>
      </c>
      <c r="L259" s="620">
        <v>22.88</v>
      </c>
      <c r="M259" s="620">
        <v>45.76</v>
      </c>
      <c r="N259" s="619">
        <v>2</v>
      </c>
      <c r="O259" s="683">
        <v>0.5</v>
      </c>
      <c r="P259" s="620">
        <v>45.76</v>
      </c>
      <c r="Q259" s="635">
        <v>1</v>
      </c>
      <c r="R259" s="619">
        <v>2</v>
      </c>
      <c r="S259" s="635">
        <v>1</v>
      </c>
      <c r="T259" s="683">
        <v>0.5</v>
      </c>
      <c r="U259" s="665">
        <v>1</v>
      </c>
    </row>
    <row r="260" spans="1:21" ht="14.4" customHeight="1" x14ac:dyDescent="0.3">
      <c r="A260" s="618">
        <v>21</v>
      </c>
      <c r="B260" s="619" t="s">
        <v>565</v>
      </c>
      <c r="C260" s="619">
        <v>89301211</v>
      </c>
      <c r="D260" s="681" t="s">
        <v>6722</v>
      </c>
      <c r="E260" s="682" t="s">
        <v>4534</v>
      </c>
      <c r="F260" s="619" t="s">
        <v>4509</v>
      </c>
      <c r="G260" s="619" t="s">
        <v>4610</v>
      </c>
      <c r="H260" s="619" t="s">
        <v>564</v>
      </c>
      <c r="I260" s="619" t="s">
        <v>842</v>
      </c>
      <c r="J260" s="619" t="s">
        <v>4623</v>
      </c>
      <c r="K260" s="619" t="s">
        <v>4624</v>
      </c>
      <c r="L260" s="620">
        <v>25.42</v>
      </c>
      <c r="M260" s="620">
        <v>76.260000000000005</v>
      </c>
      <c r="N260" s="619">
        <v>3</v>
      </c>
      <c r="O260" s="683">
        <v>0.5</v>
      </c>
      <c r="P260" s="620"/>
      <c r="Q260" s="635">
        <v>0</v>
      </c>
      <c r="R260" s="619"/>
      <c r="S260" s="635">
        <v>0</v>
      </c>
      <c r="T260" s="683"/>
      <c r="U260" s="665">
        <v>0</v>
      </c>
    </row>
    <row r="261" spans="1:21" ht="14.4" customHeight="1" x14ac:dyDescent="0.3">
      <c r="A261" s="618">
        <v>21</v>
      </c>
      <c r="B261" s="619" t="s">
        <v>565</v>
      </c>
      <c r="C261" s="619">
        <v>89301211</v>
      </c>
      <c r="D261" s="681" t="s">
        <v>6722</v>
      </c>
      <c r="E261" s="682" t="s">
        <v>4534</v>
      </c>
      <c r="F261" s="619" t="s">
        <v>4509</v>
      </c>
      <c r="G261" s="619" t="s">
        <v>4610</v>
      </c>
      <c r="H261" s="619" t="s">
        <v>564</v>
      </c>
      <c r="I261" s="619" t="s">
        <v>1664</v>
      </c>
      <c r="J261" s="619" t="s">
        <v>4611</v>
      </c>
      <c r="K261" s="619" t="s">
        <v>2067</v>
      </c>
      <c r="L261" s="620">
        <v>101.69</v>
      </c>
      <c r="M261" s="620">
        <v>101.69</v>
      </c>
      <c r="N261" s="619">
        <v>1</v>
      </c>
      <c r="O261" s="683">
        <v>1</v>
      </c>
      <c r="P261" s="620"/>
      <c r="Q261" s="635">
        <v>0</v>
      </c>
      <c r="R261" s="619"/>
      <c r="S261" s="635">
        <v>0</v>
      </c>
      <c r="T261" s="683"/>
      <c r="U261" s="665">
        <v>0</v>
      </c>
    </row>
    <row r="262" spans="1:21" ht="14.4" customHeight="1" x14ac:dyDescent="0.3">
      <c r="A262" s="618">
        <v>21</v>
      </c>
      <c r="B262" s="619" t="s">
        <v>565</v>
      </c>
      <c r="C262" s="619">
        <v>89301211</v>
      </c>
      <c r="D262" s="681" t="s">
        <v>6722</v>
      </c>
      <c r="E262" s="682" t="s">
        <v>4534</v>
      </c>
      <c r="F262" s="619" t="s">
        <v>4509</v>
      </c>
      <c r="G262" s="619" t="s">
        <v>4831</v>
      </c>
      <c r="H262" s="619" t="s">
        <v>2184</v>
      </c>
      <c r="I262" s="619" t="s">
        <v>3611</v>
      </c>
      <c r="J262" s="619" t="s">
        <v>2407</v>
      </c>
      <c r="K262" s="619" t="s">
        <v>4469</v>
      </c>
      <c r="L262" s="620">
        <v>1344.66</v>
      </c>
      <c r="M262" s="620">
        <v>1344.66</v>
      </c>
      <c r="N262" s="619">
        <v>1</v>
      </c>
      <c r="O262" s="683">
        <v>1</v>
      </c>
      <c r="P262" s="620">
        <v>1344.66</v>
      </c>
      <c r="Q262" s="635">
        <v>1</v>
      </c>
      <c r="R262" s="619">
        <v>1</v>
      </c>
      <c r="S262" s="635">
        <v>1</v>
      </c>
      <c r="T262" s="683">
        <v>1</v>
      </c>
      <c r="U262" s="665">
        <v>1</v>
      </c>
    </row>
    <row r="263" spans="1:21" ht="14.4" customHeight="1" x14ac:dyDescent="0.3">
      <c r="A263" s="618">
        <v>21</v>
      </c>
      <c r="B263" s="619" t="s">
        <v>565</v>
      </c>
      <c r="C263" s="619">
        <v>89301211</v>
      </c>
      <c r="D263" s="681" t="s">
        <v>6722</v>
      </c>
      <c r="E263" s="682" t="s">
        <v>4534</v>
      </c>
      <c r="F263" s="619" t="s">
        <v>4509</v>
      </c>
      <c r="G263" s="619" t="s">
        <v>4832</v>
      </c>
      <c r="H263" s="619" t="s">
        <v>564</v>
      </c>
      <c r="I263" s="619" t="s">
        <v>1299</v>
      </c>
      <c r="J263" s="619" t="s">
        <v>4833</v>
      </c>
      <c r="K263" s="619" t="s">
        <v>4834</v>
      </c>
      <c r="L263" s="620">
        <v>0</v>
      </c>
      <c r="M263" s="620">
        <v>0</v>
      </c>
      <c r="N263" s="619">
        <v>1</v>
      </c>
      <c r="O263" s="683">
        <v>0.5</v>
      </c>
      <c r="P263" s="620">
        <v>0</v>
      </c>
      <c r="Q263" s="635"/>
      <c r="R263" s="619">
        <v>1</v>
      </c>
      <c r="S263" s="635">
        <v>1</v>
      </c>
      <c r="T263" s="683">
        <v>0.5</v>
      </c>
      <c r="U263" s="665">
        <v>1</v>
      </c>
    </row>
    <row r="264" spans="1:21" ht="14.4" customHeight="1" x14ac:dyDescent="0.3">
      <c r="A264" s="618">
        <v>21</v>
      </c>
      <c r="B264" s="619" t="s">
        <v>565</v>
      </c>
      <c r="C264" s="619">
        <v>89301211</v>
      </c>
      <c r="D264" s="681" t="s">
        <v>6722</v>
      </c>
      <c r="E264" s="682" t="s">
        <v>4534</v>
      </c>
      <c r="F264" s="619" t="s">
        <v>4509</v>
      </c>
      <c r="G264" s="619" t="s">
        <v>4835</v>
      </c>
      <c r="H264" s="619" t="s">
        <v>564</v>
      </c>
      <c r="I264" s="619" t="s">
        <v>974</v>
      </c>
      <c r="J264" s="619" t="s">
        <v>975</v>
      </c>
      <c r="K264" s="619" t="s">
        <v>4836</v>
      </c>
      <c r="L264" s="620">
        <v>127.5</v>
      </c>
      <c r="M264" s="620">
        <v>255</v>
      </c>
      <c r="N264" s="619">
        <v>2</v>
      </c>
      <c r="O264" s="683">
        <v>2</v>
      </c>
      <c r="P264" s="620"/>
      <c r="Q264" s="635">
        <v>0</v>
      </c>
      <c r="R264" s="619"/>
      <c r="S264" s="635">
        <v>0</v>
      </c>
      <c r="T264" s="683"/>
      <c r="U264" s="665">
        <v>0</v>
      </c>
    </row>
    <row r="265" spans="1:21" ht="14.4" customHeight="1" x14ac:dyDescent="0.3">
      <c r="A265" s="618">
        <v>21</v>
      </c>
      <c r="B265" s="619" t="s">
        <v>565</v>
      </c>
      <c r="C265" s="619">
        <v>89301211</v>
      </c>
      <c r="D265" s="681" t="s">
        <v>6722</v>
      </c>
      <c r="E265" s="682" t="s">
        <v>4534</v>
      </c>
      <c r="F265" s="619" t="s">
        <v>4509</v>
      </c>
      <c r="G265" s="619" t="s">
        <v>4566</v>
      </c>
      <c r="H265" s="619" t="s">
        <v>564</v>
      </c>
      <c r="I265" s="619" t="s">
        <v>1133</v>
      </c>
      <c r="J265" s="619" t="s">
        <v>4567</v>
      </c>
      <c r="K265" s="619" t="s">
        <v>4568</v>
      </c>
      <c r="L265" s="620">
        <v>0</v>
      </c>
      <c r="M265" s="620">
        <v>0</v>
      </c>
      <c r="N265" s="619">
        <v>5</v>
      </c>
      <c r="O265" s="683">
        <v>2.5</v>
      </c>
      <c r="P265" s="620">
        <v>0</v>
      </c>
      <c r="Q265" s="635"/>
      <c r="R265" s="619">
        <v>3</v>
      </c>
      <c r="S265" s="635">
        <v>0.6</v>
      </c>
      <c r="T265" s="683">
        <v>2</v>
      </c>
      <c r="U265" s="665">
        <v>0.8</v>
      </c>
    </row>
    <row r="266" spans="1:21" ht="14.4" customHeight="1" x14ac:dyDescent="0.3">
      <c r="A266" s="618">
        <v>21</v>
      </c>
      <c r="B266" s="619" t="s">
        <v>565</v>
      </c>
      <c r="C266" s="619">
        <v>89301211</v>
      </c>
      <c r="D266" s="681" t="s">
        <v>6722</v>
      </c>
      <c r="E266" s="682" t="s">
        <v>4534</v>
      </c>
      <c r="F266" s="619" t="s">
        <v>4509</v>
      </c>
      <c r="G266" s="619" t="s">
        <v>4739</v>
      </c>
      <c r="H266" s="619" t="s">
        <v>564</v>
      </c>
      <c r="I266" s="619" t="s">
        <v>1052</v>
      </c>
      <c r="J266" s="619" t="s">
        <v>933</v>
      </c>
      <c r="K266" s="619" t="s">
        <v>4740</v>
      </c>
      <c r="L266" s="620">
        <v>219.94</v>
      </c>
      <c r="M266" s="620">
        <v>219.94</v>
      </c>
      <c r="N266" s="619">
        <v>1</v>
      </c>
      <c r="O266" s="683">
        <v>0.5</v>
      </c>
      <c r="P266" s="620"/>
      <c r="Q266" s="635">
        <v>0</v>
      </c>
      <c r="R266" s="619"/>
      <c r="S266" s="635">
        <v>0</v>
      </c>
      <c r="T266" s="683"/>
      <c r="U266" s="665">
        <v>0</v>
      </c>
    </row>
    <row r="267" spans="1:21" ht="14.4" customHeight="1" x14ac:dyDescent="0.3">
      <c r="A267" s="618">
        <v>21</v>
      </c>
      <c r="B267" s="619" t="s">
        <v>565</v>
      </c>
      <c r="C267" s="619">
        <v>89301211</v>
      </c>
      <c r="D267" s="681" t="s">
        <v>6722</v>
      </c>
      <c r="E267" s="682" t="s">
        <v>4534</v>
      </c>
      <c r="F267" s="619" t="s">
        <v>4509</v>
      </c>
      <c r="G267" s="619" t="s">
        <v>4739</v>
      </c>
      <c r="H267" s="619" t="s">
        <v>564</v>
      </c>
      <c r="I267" s="619" t="s">
        <v>932</v>
      </c>
      <c r="J267" s="619" t="s">
        <v>933</v>
      </c>
      <c r="K267" s="619" t="s">
        <v>4741</v>
      </c>
      <c r="L267" s="620">
        <v>43.99</v>
      </c>
      <c r="M267" s="620">
        <v>43.99</v>
      </c>
      <c r="N267" s="619">
        <v>1</v>
      </c>
      <c r="O267" s="683">
        <v>0.5</v>
      </c>
      <c r="P267" s="620"/>
      <c r="Q267" s="635">
        <v>0</v>
      </c>
      <c r="R267" s="619"/>
      <c r="S267" s="635">
        <v>0</v>
      </c>
      <c r="T267" s="683"/>
      <c r="U267" s="665">
        <v>0</v>
      </c>
    </row>
    <row r="268" spans="1:21" ht="14.4" customHeight="1" x14ac:dyDescent="0.3">
      <c r="A268" s="618">
        <v>21</v>
      </c>
      <c r="B268" s="619" t="s">
        <v>565</v>
      </c>
      <c r="C268" s="619">
        <v>89301211</v>
      </c>
      <c r="D268" s="681" t="s">
        <v>6722</v>
      </c>
      <c r="E268" s="682" t="s">
        <v>4534</v>
      </c>
      <c r="F268" s="619" t="s">
        <v>4509</v>
      </c>
      <c r="G268" s="619" t="s">
        <v>4837</v>
      </c>
      <c r="H268" s="619" t="s">
        <v>2184</v>
      </c>
      <c r="I268" s="619" t="s">
        <v>4838</v>
      </c>
      <c r="J268" s="619" t="s">
        <v>4464</v>
      </c>
      <c r="K268" s="619" t="s">
        <v>687</v>
      </c>
      <c r="L268" s="620">
        <v>68.040000000000006</v>
      </c>
      <c r="M268" s="620">
        <v>68.040000000000006</v>
      </c>
      <c r="N268" s="619">
        <v>1</v>
      </c>
      <c r="O268" s="683">
        <v>1</v>
      </c>
      <c r="P268" s="620"/>
      <c r="Q268" s="635">
        <v>0</v>
      </c>
      <c r="R268" s="619"/>
      <c r="S268" s="635">
        <v>0</v>
      </c>
      <c r="T268" s="683"/>
      <c r="U268" s="665">
        <v>0</v>
      </c>
    </row>
    <row r="269" spans="1:21" ht="14.4" customHeight="1" x14ac:dyDescent="0.3">
      <c r="A269" s="618">
        <v>21</v>
      </c>
      <c r="B269" s="619" t="s">
        <v>565</v>
      </c>
      <c r="C269" s="619">
        <v>89301211</v>
      </c>
      <c r="D269" s="681" t="s">
        <v>6722</v>
      </c>
      <c r="E269" s="682" t="s">
        <v>4534</v>
      </c>
      <c r="F269" s="619" t="s">
        <v>4509</v>
      </c>
      <c r="G269" s="619" t="s">
        <v>4837</v>
      </c>
      <c r="H269" s="619" t="s">
        <v>2184</v>
      </c>
      <c r="I269" s="619" t="s">
        <v>4839</v>
      </c>
      <c r="J269" s="619" t="s">
        <v>4840</v>
      </c>
      <c r="K269" s="619" t="s">
        <v>747</v>
      </c>
      <c r="L269" s="620">
        <v>90.72</v>
      </c>
      <c r="M269" s="620">
        <v>181.44</v>
      </c>
      <c r="N269" s="619">
        <v>2</v>
      </c>
      <c r="O269" s="683">
        <v>1</v>
      </c>
      <c r="P269" s="620"/>
      <c r="Q269" s="635">
        <v>0</v>
      </c>
      <c r="R269" s="619"/>
      <c r="S269" s="635">
        <v>0</v>
      </c>
      <c r="T269" s="683"/>
      <c r="U269" s="665">
        <v>0</v>
      </c>
    </row>
    <row r="270" spans="1:21" ht="14.4" customHeight="1" x14ac:dyDescent="0.3">
      <c r="A270" s="618">
        <v>21</v>
      </c>
      <c r="B270" s="619" t="s">
        <v>565</v>
      </c>
      <c r="C270" s="619">
        <v>89301211</v>
      </c>
      <c r="D270" s="681" t="s">
        <v>6722</v>
      </c>
      <c r="E270" s="682" t="s">
        <v>4534</v>
      </c>
      <c r="F270" s="619" t="s">
        <v>4509</v>
      </c>
      <c r="G270" s="619" t="s">
        <v>4743</v>
      </c>
      <c r="H270" s="619" t="s">
        <v>564</v>
      </c>
      <c r="I270" s="619" t="s">
        <v>958</v>
      </c>
      <c r="J270" s="619" t="s">
        <v>959</v>
      </c>
      <c r="K270" s="619" t="s">
        <v>4745</v>
      </c>
      <c r="L270" s="620">
        <v>57.85</v>
      </c>
      <c r="M270" s="620">
        <v>694.20000000000016</v>
      </c>
      <c r="N270" s="619">
        <v>12</v>
      </c>
      <c r="O270" s="683">
        <v>11</v>
      </c>
      <c r="P270" s="620">
        <v>115.7</v>
      </c>
      <c r="Q270" s="635">
        <v>0.16666666666666663</v>
      </c>
      <c r="R270" s="619">
        <v>2</v>
      </c>
      <c r="S270" s="635">
        <v>0.16666666666666666</v>
      </c>
      <c r="T270" s="683">
        <v>2</v>
      </c>
      <c r="U270" s="665">
        <v>0.18181818181818182</v>
      </c>
    </row>
    <row r="271" spans="1:21" ht="14.4" customHeight="1" x14ac:dyDescent="0.3">
      <c r="A271" s="618">
        <v>21</v>
      </c>
      <c r="B271" s="619" t="s">
        <v>565</v>
      </c>
      <c r="C271" s="619">
        <v>89301211</v>
      </c>
      <c r="D271" s="681" t="s">
        <v>6722</v>
      </c>
      <c r="E271" s="682" t="s">
        <v>4534</v>
      </c>
      <c r="F271" s="619" t="s">
        <v>4509</v>
      </c>
      <c r="G271" s="619" t="s">
        <v>4841</v>
      </c>
      <c r="H271" s="619" t="s">
        <v>564</v>
      </c>
      <c r="I271" s="619" t="s">
        <v>4842</v>
      </c>
      <c r="J271" s="619" t="s">
        <v>4843</v>
      </c>
      <c r="K271" s="619" t="s">
        <v>4844</v>
      </c>
      <c r="L271" s="620">
        <v>98.31</v>
      </c>
      <c r="M271" s="620">
        <v>196.62</v>
      </c>
      <c r="N271" s="619">
        <v>2</v>
      </c>
      <c r="O271" s="683">
        <v>1.5</v>
      </c>
      <c r="P271" s="620">
        <v>98.31</v>
      </c>
      <c r="Q271" s="635">
        <v>0.5</v>
      </c>
      <c r="R271" s="619">
        <v>1</v>
      </c>
      <c r="S271" s="635">
        <v>0.5</v>
      </c>
      <c r="T271" s="683">
        <v>1</v>
      </c>
      <c r="U271" s="665">
        <v>0.66666666666666663</v>
      </c>
    </row>
    <row r="272" spans="1:21" ht="14.4" customHeight="1" x14ac:dyDescent="0.3">
      <c r="A272" s="618">
        <v>21</v>
      </c>
      <c r="B272" s="619" t="s">
        <v>565</v>
      </c>
      <c r="C272" s="619">
        <v>89301211</v>
      </c>
      <c r="D272" s="681" t="s">
        <v>6722</v>
      </c>
      <c r="E272" s="682" t="s">
        <v>4534</v>
      </c>
      <c r="F272" s="619" t="s">
        <v>4509</v>
      </c>
      <c r="G272" s="619" t="s">
        <v>4569</v>
      </c>
      <c r="H272" s="619" t="s">
        <v>2184</v>
      </c>
      <c r="I272" s="619" t="s">
        <v>2232</v>
      </c>
      <c r="J272" s="619" t="s">
        <v>2233</v>
      </c>
      <c r="K272" s="619" t="s">
        <v>2234</v>
      </c>
      <c r="L272" s="620">
        <v>49.12</v>
      </c>
      <c r="M272" s="620">
        <v>49.12</v>
      </c>
      <c r="N272" s="619">
        <v>1</v>
      </c>
      <c r="O272" s="683">
        <v>0.5</v>
      </c>
      <c r="P272" s="620">
        <v>49.12</v>
      </c>
      <c r="Q272" s="635">
        <v>1</v>
      </c>
      <c r="R272" s="619">
        <v>1</v>
      </c>
      <c r="S272" s="635">
        <v>1</v>
      </c>
      <c r="T272" s="683">
        <v>0.5</v>
      </c>
      <c r="U272" s="665">
        <v>1</v>
      </c>
    </row>
    <row r="273" spans="1:21" ht="14.4" customHeight="1" x14ac:dyDescent="0.3">
      <c r="A273" s="618">
        <v>21</v>
      </c>
      <c r="B273" s="619" t="s">
        <v>565</v>
      </c>
      <c r="C273" s="619">
        <v>89301211</v>
      </c>
      <c r="D273" s="681" t="s">
        <v>6722</v>
      </c>
      <c r="E273" s="682" t="s">
        <v>4534</v>
      </c>
      <c r="F273" s="619" t="s">
        <v>4509</v>
      </c>
      <c r="G273" s="619" t="s">
        <v>4569</v>
      </c>
      <c r="H273" s="619" t="s">
        <v>2184</v>
      </c>
      <c r="I273" s="619" t="s">
        <v>2281</v>
      </c>
      <c r="J273" s="619" t="s">
        <v>2278</v>
      </c>
      <c r="K273" s="619" t="s">
        <v>4347</v>
      </c>
      <c r="L273" s="620">
        <v>124.51</v>
      </c>
      <c r="M273" s="620">
        <v>124.51</v>
      </c>
      <c r="N273" s="619">
        <v>1</v>
      </c>
      <c r="O273" s="683">
        <v>1</v>
      </c>
      <c r="P273" s="620"/>
      <c r="Q273" s="635">
        <v>0</v>
      </c>
      <c r="R273" s="619"/>
      <c r="S273" s="635">
        <v>0</v>
      </c>
      <c r="T273" s="683"/>
      <c r="U273" s="665">
        <v>0</v>
      </c>
    </row>
    <row r="274" spans="1:21" ht="14.4" customHeight="1" x14ac:dyDescent="0.3">
      <c r="A274" s="618">
        <v>21</v>
      </c>
      <c r="B274" s="619" t="s">
        <v>565</v>
      </c>
      <c r="C274" s="619">
        <v>89301211</v>
      </c>
      <c r="D274" s="681" t="s">
        <v>6722</v>
      </c>
      <c r="E274" s="682" t="s">
        <v>4534</v>
      </c>
      <c r="F274" s="619" t="s">
        <v>4509</v>
      </c>
      <c r="G274" s="619" t="s">
        <v>4569</v>
      </c>
      <c r="H274" s="619" t="s">
        <v>2184</v>
      </c>
      <c r="I274" s="619" t="s">
        <v>2281</v>
      </c>
      <c r="J274" s="619" t="s">
        <v>2278</v>
      </c>
      <c r="K274" s="619" t="s">
        <v>4347</v>
      </c>
      <c r="L274" s="620">
        <v>98.23</v>
      </c>
      <c r="M274" s="620">
        <v>196.46</v>
      </c>
      <c r="N274" s="619">
        <v>2</v>
      </c>
      <c r="O274" s="683">
        <v>2</v>
      </c>
      <c r="P274" s="620">
        <v>98.23</v>
      </c>
      <c r="Q274" s="635">
        <v>0.5</v>
      </c>
      <c r="R274" s="619">
        <v>1</v>
      </c>
      <c r="S274" s="635">
        <v>0.5</v>
      </c>
      <c r="T274" s="683">
        <v>1</v>
      </c>
      <c r="U274" s="665">
        <v>0.5</v>
      </c>
    </row>
    <row r="275" spans="1:21" ht="14.4" customHeight="1" x14ac:dyDescent="0.3">
      <c r="A275" s="618">
        <v>21</v>
      </c>
      <c r="B275" s="619" t="s">
        <v>565</v>
      </c>
      <c r="C275" s="619">
        <v>89301211</v>
      </c>
      <c r="D275" s="681" t="s">
        <v>6722</v>
      </c>
      <c r="E275" s="682" t="s">
        <v>4534</v>
      </c>
      <c r="F275" s="619" t="s">
        <v>4509</v>
      </c>
      <c r="G275" s="619" t="s">
        <v>4569</v>
      </c>
      <c r="H275" s="619" t="s">
        <v>2184</v>
      </c>
      <c r="I275" s="619" t="s">
        <v>2464</v>
      </c>
      <c r="J275" s="619" t="s">
        <v>2465</v>
      </c>
      <c r="K275" s="619" t="s">
        <v>2466</v>
      </c>
      <c r="L275" s="620">
        <v>314.33999999999997</v>
      </c>
      <c r="M275" s="620">
        <v>314.33999999999997</v>
      </c>
      <c r="N275" s="619">
        <v>1</v>
      </c>
      <c r="O275" s="683">
        <v>1</v>
      </c>
      <c r="P275" s="620"/>
      <c r="Q275" s="635">
        <v>0</v>
      </c>
      <c r="R275" s="619"/>
      <c r="S275" s="635">
        <v>0</v>
      </c>
      <c r="T275" s="683"/>
      <c r="U275" s="665">
        <v>0</v>
      </c>
    </row>
    <row r="276" spans="1:21" ht="14.4" customHeight="1" x14ac:dyDescent="0.3">
      <c r="A276" s="618">
        <v>21</v>
      </c>
      <c r="B276" s="619" t="s">
        <v>565</v>
      </c>
      <c r="C276" s="619">
        <v>89301211</v>
      </c>
      <c r="D276" s="681" t="s">
        <v>6722</v>
      </c>
      <c r="E276" s="682" t="s">
        <v>4534</v>
      </c>
      <c r="F276" s="619" t="s">
        <v>4509</v>
      </c>
      <c r="G276" s="619" t="s">
        <v>4569</v>
      </c>
      <c r="H276" s="619" t="s">
        <v>564</v>
      </c>
      <c r="I276" s="619" t="s">
        <v>4845</v>
      </c>
      <c r="J276" s="619" t="s">
        <v>4846</v>
      </c>
      <c r="K276" s="619" t="s">
        <v>4847</v>
      </c>
      <c r="L276" s="620">
        <v>46.94</v>
      </c>
      <c r="M276" s="620">
        <v>46.94</v>
      </c>
      <c r="N276" s="619">
        <v>1</v>
      </c>
      <c r="O276" s="683">
        <v>1</v>
      </c>
      <c r="P276" s="620">
        <v>46.94</v>
      </c>
      <c r="Q276" s="635">
        <v>1</v>
      </c>
      <c r="R276" s="619">
        <v>1</v>
      </c>
      <c r="S276" s="635">
        <v>1</v>
      </c>
      <c r="T276" s="683">
        <v>1</v>
      </c>
      <c r="U276" s="665">
        <v>1</v>
      </c>
    </row>
    <row r="277" spans="1:21" ht="14.4" customHeight="1" x14ac:dyDescent="0.3">
      <c r="A277" s="618">
        <v>21</v>
      </c>
      <c r="B277" s="619" t="s">
        <v>565</v>
      </c>
      <c r="C277" s="619">
        <v>89301211</v>
      </c>
      <c r="D277" s="681" t="s">
        <v>6722</v>
      </c>
      <c r="E277" s="682" t="s">
        <v>4534</v>
      </c>
      <c r="F277" s="619" t="s">
        <v>4509</v>
      </c>
      <c r="G277" s="619" t="s">
        <v>4748</v>
      </c>
      <c r="H277" s="619" t="s">
        <v>564</v>
      </c>
      <c r="I277" s="619" t="s">
        <v>1604</v>
      </c>
      <c r="J277" s="619" t="s">
        <v>1489</v>
      </c>
      <c r="K277" s="619" t="s">
        <v>1605</v>
      </c>
      <c r="L277" s="620">
        <v>40.64</v>
      </c>
      <c r="M277" s="620">
        <v>81.28</v>
      </c>
      <c r="N277" s="619">
        <v>2</v>
      </c>
      <c r="O277" s="683">
        <v>2</v>
      </c>
      <c r="P277" s="620"/>
      <c r="Q277" s="635">
        <v>0</v>
      </c>
      <c r="R277" s="619"/>
      <c r="S277" s="635">
        <v>0</v>
      </c>
      <c r="T277" s="683"/>
      <c r="U277" s="665">
        <v>0</v>
      </c>
    </row>
    <row r="278" spans="1:21" ht="14.4" customHeight="1" x14ac:dyDescent="0.3">
      <c r="A278" s="618">
        <v>21</v>
      </c>
      <c r="B278" s="619" t="s">
        <v>565</v>
      </c>
      <c r="C278" s="619">
        <v>89301211</v>
      </c>
      <c r="D278" s="681" t="s">
        <v>6722</v>
      </c>
      <c r="E278" s="682" t="s">
        <v>4534</v>
      </c>
      <c r="F278" s="619" t="s">
        <v>4509</v>
      </c>
      <c r="G278" s="619" t="s">
        <v>4748</v>
      </c>
      <c r="H278" s="619" t="s">
        <v>564</v>
      </c>
      <c r="I278" s="619" t="s">
        <v>4848</v>
      </c>
      <c r="J278" s="619" t="s">
        <v>4750</v>
      </c>
      <c r="K278" s="619" t="s">
        <v>1605</v>
      </c>
      <c r="L278" s="620">
        <v>102.89</v>
      </c>
      <c r="M278" s="620">
        <v>102.89</v>
      </c>
      <c r="N278" s="619">
        <v>1</v>
      </c>
      <c r="O278" s="683">
        <v>0.5</v>
      </c>
      <c r="P278" s="620">
        <v>102.89</v>
      </c>
      <c r="Q278" s="635">
        <v>1</v>
      </c>
      <c r="R278" s="619">
        <v>1</v>
      </c>
      <c r="S278" s="635">
        <v>1</v>
      </c>
      <c r="T278" s="683">
        <v>0.5</v>
      </c>
      <c r="U278" s="665">
        <v>1</v>
      </c>
    </row>
    <row r="279" spans="1:21" ht="14.4" customHeight="1" x14ac:dyDescent="0.3">
      <c r="A279" s="618">
        <v>21</v>
      </c>
      <c r="B279" s="619" t="s">
        <v>565</v>
      </c>
      <c r="C279" s="619">
        <v>89301211</v>
      </c>
      <c r="D279" s="681" t="s">
        <v>6722</v>
      </c>
      <c r="E279" s="682" t="s">
        <v>4534</v>
      </c>
      <c r="F279" s="619" t="s">
        <v>4509</v>
      </c>
      <c r="G279" s="619" t="s">
        <v>4756</v>
      </c>
      <c r="H279" s="619" t="s">
        <v>2184</v>
      </c>
      <c r="I279" s="619" t="s">
        <v>2430</v>
      </c>
      <c r="J279" s="619" t="s">
        <v>4187</v>
      </c>
      <c r="K279" s="619" t="s">
        <v>4188</v>
      </c>
      <c r="L279" s="620">
        <v>156.25</v>
      </c>
      <c r="M279" s="620">
        <v>156.25</v>
      </c>
      <c r="N279" s="619">
        <v>1</v>
      </c>
      <c r="O279" s="683">
        <v>1</v>
      </c>
      <c r="P279" s="620">
        <v>156.25</v>
      </c>
      <c r="Q279" s="635">
        <v>1</v>
      </c>
      <c r="R279" s="619">
        <v>1</v>
      </c>
      <c r="S279" s="635">
        <v>1</v>
      </c>
      <c r="T279" s="683">
        <v>1</v>
      </c>
      <c r="U279" s="665">
        <v>1</v>
      </c>
    </row>
    <row r="280" spans="1:21" ht="14.4" customHeight="1" x14ac:dyDescent="0.3">
      <c r="A280" s="618">
        <v>21</v>
      </c>
      <c r="B280" s="619" t="s">
        <v>565</v>
      </c>
      <c r="C280" s="619">
        <v>89301211</v>
      </c>
      <c r="D280" s="681" t="s">
        <v>6722</v>
      </c>
      <c r="E280" s="682" t="s">
        <v>4534</v>
      </c>
      <c r="F280" s="619" t="s">
        <v>4509</v>
      </c>
      <c r="G280" s="619" t="s">
        <v>4616</v>
      </c>
      <c r="H280" s="619" t="s">
        <v>564</v>
      </c>
      <c r="I280" s="619" t="s">
        <v>4757</v>
      </c>
      <c r="J280" s="619" t="s">
        <v>4618</v>
      </c>
      <c r="K280" s="619" t="s">
        <v>1297</v>
      </c>
      <c r="L280" s="620">
        <v>0</v>
      </c>
      <c r="M280" s="620">
        <v>0</v>
      </c>
      <c r="N280" s="619">
        <v>1</v>
      </c>
      <c r="O280" s="683">
        <v>0.5</v>
      </c>
      <c r="P280" s="620">
        <v>0</v>
      </c>
      <c r="Q280" s="635"/>
      <c r="R280" s="619">
        <v>1</v>
      </c>
      <c r="S280" s="635">
        <v>1</v>
      </c>
      <c r="T280" s="683">
        <v>0.5</v>
      </c>
      <c r="U280" s="665">
        <v>1</v>
      </c>
    </row>
    <row r="281" spans="1:21" ht="14.4" customHeight="1" x14ac:dyDescent="0.3">
      <c r="A281" s="618">
        <v>21</v>
      </c>
      <c r="B281" s="619" t="s">
        <v>565</v>
      </c>
      <c r="C281" s="619">
        <v>89301211</v>
      </c>
      <c r="D281" s="681" t="s">
        <v>6722</v>
      </c>
      <c r="E281" s="682" t="s">
        <v>4535</v>
      </c>
      <c r="F281" s="619" t="s">
        <v>4509</v>
      </c>
      <c r="G281" s="619" t="s">
        <v>4570</v>
      </c>
      <c r="H281" s="619" t="s">
        <v>2184</v>
      </c>
      <c r="I281" s="619" t="s">
        <v>2348</v>
      </c>
      <c r="J281" s="619" t="s">
        <v>2349</v>
      </c>
      <c r="K281" s="619" t="s">
        <v>2350</v>
      </c>
      <c r="L281" s="620">
        <v>89.6</v>
      </c>
      <c r="M281" s="620">
        <v>89.6</v>
      </c>
      <c r="N281" s="619">
        <v>1</v>
      </c>
      <c r="O281" s="683">
        <v>1</v>
      </c>
      <c r="P281" s="620"/>
      <c r="Q281" s="635">
        <v>0</v>
      </c>
      <c r="R281" s="619"/>
      <c r="S281" s="635">
        <v>0</v>
      </c>
      <c r="T281" s="683"/>
      <c r="U281" s="665">
        <v>0</v>
      </c>
    </row>
    <row r="282" spans="1:21" ht="14.4" customHeight="1" x14ac:dyDescent="0.3">
      <c r="A282" s="618">
        <v>21</v>
      </c>
      <c r="B282" s="619" t="s">
        <v>565</v>
      </c>
      <c r="C282" s="619">
        <v>89301211</v>
      </c>
      <c r="D282" s="681" t="s">
        <v>6722</v>
      </c>
      <c r="E282" s="682" t="s">
        <v>4535</v>
      </c>
      <c r="F282" s="619" t="s">
        <v>4509</v>
      </c>
      <c r="G282" s="619" t="s">
        <v>4570</v>
      </c>
      <c r="H282" s="619" t="s">
        <v>2184</v>
      </c>
      <c r="I282" s="619" t="s">
        <v>2348</v>
      </c>
      <c r="J282" s="619" t="s">
        <v>2349</v>
      </c>
      <c r="K282" s="619" t="s">
        <v>2350</v>
      </c>
      <c r="L282" s="620">
        <v>95.25</v>
      </c>
      <c r="M282" s="620">
        <v>190.5</v>
      </c>
      <c r="N282" s="619">
        <v>2</v>
      </c>
      <c r="O282" s="683">
        <v>1.5</v>
      </c>
      <c r="P282" s="620">
        <v>95.25</v>
      </c>
      <c r="Q282" s="635">
        <v>0.5</v>
      </c>
      <c r="R282" s="619">
        <v>1</v>
      </c>
      <c r="S282" s="635">
        <v>0.5</v>
      </c>
      <c r="T282" s="683">
        <v>0.5</v>
      </c>
      <c r="U282" s="665">
        <v>0.33333333333333331</v>
      </c>
    </row>
    <row r="283" spans="1:21" ht="14.4" customHeight="1" x14ac:dyDescent="0.3">
      <c r="A283" s="618">
        <v>21</v>
      </c>
      <c r="B283" s="619" t="s">
        <v>565</v>
      </c>
      <c r="C283" s="619">
        <v>89301211</v>
      </c>
      <c r="D283" s="681" t="s">
        <v>6722</v>
      </c>
      <c r="E283" s="682" t="s">
        <v>4535</v>
      </c>
      <c r="F283" s="619" t="s">
        <v>4509</v>
      </c>
      <c r="G283" s="619" t="s">
        <v>4549</v>
      </c>
      <c r="H283" s="619" t="s">
        <v>2184</v>
      </c>
      <c r="I283" s="619" t="s">
        <v>3587</v>
      </c>
      <c r="J283" s="619" t="s">
        <v>4471</v>
      </c>
      <c r="K283" s="619" t="s">
        <v>4472</v>
      </c>
      <c r="L283" s="620">
        <v>16.27</v>
      </c>
      <c r="M283" s="620">
        <v>32.54</v>
      </c>
      <c r="N283" s="619">
        <v>2</v>
      </c>
      <c r="O283" s="683">
        <v>2</v>
      </c>
      <c r="P283" s="620"/>
      <c r="Q283" s="635">
        <v>0</v>
      </c>
      <c r="R283" s="619"/>
      <c r="S283" s="635">
        <v>0</v>
      </c>
      <c r="T283" s="683"/>
      <c r="U283" s="665">
        <v>0</v>
      </c>
    </row>
    <row r="284" spans="1:21" ht="14.4" customHeight="1" x14ac:dyDescent="0.3">
      <c r="A284" s="618">
        <v>21</v>
      </c>
      <c r="B284" s="619" t="s">
        <v>565</v>
      </c>
      <c r="C284" s="619">
        <v>89301211</v>
      </c>
      <c r="D284" s="681" t="s">
        <v>6722</v>
      </c>
      <c r="E284" s="682" t="s">
        <v>4535</v>
      </c>
      <c r="F284" s="619" t="s">
        <v>4509</v>
      </c>
      <c r="G284" s="619" t="s">
        <v>4549</v>
      </c>
      <c r="H284" s="619" t="s">
        <v>2184</v>
      </c>
      <c r="I284" s="619" t="s">
        <v>2472</v>
      </c>
      <c r="J284" s="619" t="s">
        <v>4367</v>
      </c>
      <c r="K284" s="619" t="s">
        <v>4368</v>
      </c>
      <c r="L284" s="620">
        <v>10.73</v>
      </c>
      <c r="M284" s="620">
        <v>10.73</v>
      </c>
      <c r="N284" s="619">
        <v>1</v>
      </c>
      <c r="O284" s="683">
        <v>0.5</v>
      </c>
      <c r="P284" s="620">
        <v>10.73</v>
      </c>
      <c r="Q284" s="635">
        <v>1</v>
      </c>
      <c r="R284" s="619">
        <v>1</v>
      </c>
      <c r="S284" s="635">
        <v>1</v>
      </c>
      <c r="T284" s="683">
        <v>0.5</v>
      </c>
      <c r="U284" s="665">
        <v>1</v>
      </c>
    </row>
    <row r="285" spans="1:21" ht="14.4" customHeight="1" x14ac:dyDescent="0.3">
      <c r="A285" s="618">
        <v>21</v>
      </c>
      <c r="B285" s="619" t="s">
        <v>565</v>
      </c>
      <c r="C285" s="619">
        <v>89301211</v>
      </c>
      <c r="D285" s="681" t="s">
        <v>6722</v>
      </c>
      <c r="E285" s="682" t="s">
        <v>4535</v>
      </c>
      <c r="F285" s="619" t="s">
        <v>4509</v>
      </c>
      <c r="G285" s="619" t="s">
        <v>4849</v>
      </c>
      <c r="H285" s="619" t="s">
        <v>564</v>
      </c>
      <c r="I285" s="619" t="s">
        <v>1503</v>
      </c>
      <c r="J285" s="619" t="s">
        <v>1504</v>
      </c>
      <c r="K285" s="619" t="s">
        <v>4850</v>
      </c>
      <c r="L285" s="620">
        <v>317.26</v>
      </c>
      <c r="M285" s="620">
        <v>317.26</v>
      </c>
      <c r="N285" s="619">
        <v>1</v>
      </c>
      <c r="O285" s="683">
        <v>0.5</v>
      </c>
      <c r="P285" s="620"/>
      <c r="Q285" s="635">
        <v>0</v>
      </c>
      <c r="R285" s="619"/>
      <c r="S285" s="635">
        <v>0</v>
      </c>
      <c r="T285" s="683"/>
      <c r="U285" s="665">
        <v>0</v>
      </c>
    </row>
    <row r="286" spans="1:21" ht="14.4" customHeight="1" x14ac:dyDescent="0.3">
      <c r="A286" s="618">
        <v>21</v>
      </c>
      <c r="B286" s="619" t="s">
        <v>565</v>
      </c>
      <c r="C286" s="619">
        <v>89301211</v>
      </c>
      <c r="D286" s="681" t="s">
        <v>6722</v>
      </c>
      <c r="E286" s="682" t="s">
        <v>4535</v>
      </c>
      <c r="F286" s="619" t="s">
        <v>4509</v>
      </c>
      <c r="G286" s="619" t="s">
        <v>4851</v>
      </c>
      <c r="H286" s="619" t="s">
        <v>564</v>
      </c>
      <c r="I286" s="619" t="s">
        <v>1530</v>
      </c>
      <c r="J286" s="619" t="s">
        <v>1531</v>
      </c>
      <c r="K286" s="619" t="s">
        <v>1532</v>
      </c>
      <c r="L286" s="620">
        <v>0</v>
      </c>
      <c r="M286" s="620">
        <v>0</v>
      </c>
      <c r="N286" s="619">
        <v>11</v>
      </c>
      <c r="O286" s="683">
        <v>1</v>
      </c>
      <c r="P286" s="620">
        <v>0</v>
      </c>
      <c r="Q286" s="635"/>
      <c r="R286" s="619">
        <v>11</v>
      </c>
      <c r="S286" s="635">
        <v>1</v>
      </c>
      <c r="T286" s="683">
        <v>1</v>
      </c>
      <c r="U286" s="665">
        <v>1</v>
      </c>
    </row>
    <row r="287" spans="1:21" ht="14.4" customHeight="1" x14ac:dyDescent="0.3">
      <c r="A287" s="618">
        <v>21</v>
      </c>
      <c r="B287" s="619" t="s">
        <v>565</v>
      </c>
      <c r="C287" s="619">
        <v>89301211</v>
      </c>
      <c r="D287" s="681" t="s">
        <v>6722</v>
      </c>
      <c r="E287" s="682" t="s">
        <v>4535</v>
      </c>
      <c r="F287" s="619" t="s">
        <v>4509</v>
      </c>
      <c r="G287" s="619" t="s">
        <v>4571</v>
      </c>
      <c r="H287" s="619" t="s">
        <v>564</v>
      </c>
      <c r="I287" s="619" t="s">
        <v>4572</v>
      </c>
      <c r="J287" s="619" t="s">
        <v>4573</v>
      </c>
      <c r="K287" s="619" t="s">
        <v>4574</v>
      </c>
      <c r="L287" s="620">
        <v>1789.73</v>
      </c>
      <c r="M287" s="620">
        <v>3579.46</v>
      </c>
      <c r="N287" s="619">
        <v>2</v>
      </c>
      <c r="O287" s="683">
        <v>0.5</v>
      </c>
      <c r="P287" s="620"/>
      <c r="Q287" s="635">
        <v>0</v>
      </c>
      <c r="R287" s="619"/>
      <c r="S287" s="635">
        <v>0</v>
      </c>
      <c r="T287" s="683"/>
      <c r="U287" s="665">
        <v>0</v>
      </c>
    </row>
    <row r="288" spans="1:21" ht="14.4" customHeight="1" x14ac:dyDescent="0.3">
      <c r="A288" s="618">
        <v>21</v>
      </c>
      <c r="B288" s="619" t="s">
        <v>565</v>
      </c>
      <c r="C288" s="619">
        <v>89301211</v>
      </c>
      <c r="D288" s="681" t="s">
        <v>6722</v>
      </c>
      <c r="E288" s="682" t="s">
        <v>4535</v>
      </c>
      <c r="F288" s="619" t="s">
        <v>4509</v>
      </c>
      <c r="G288" s="619" t="s">
        <v>4643</v>
      </c>
      <c r="H288" s="619" t="s">
        <v>564</v>
      </c>
      <c r="I288" s="619" t="s">
        <v>651</v>
      </c>
      <c r="J288" s="619" t="s">
        <v>4207</v>
      </c>
      <c r="K288" s="619" t="s">
        <v>675</v>
      </c>
      <c r="L288" s="620">
        <v>44.89</v>
      </c>
      <c r="M288" s="620">
        <v>44.89</v>
      </c>
      <c r="N288" s="619">
        <v>1</v>
      </c>
      <c r="O288" s="683">
        <v>0.5</v>
      </c>
      <c r="P288" s="620">
        <v>44.89</v>
      </c>
      <c r="Q288" s="635">
        <v>1</v>
      </c>
      <c r="R288" s="619">
        <v>1</v>
      </c>
      <c r="S288" s="635">
        <v>1</v>
      </c>
      <c r="T288" s="683">
        <v>0.5</v>
      </c>
      <c r="U288" s="665">
        <v>1</v>
      </c>
    </row>
    <row r="289" spans="1:21" ht="14.4" customHeight="1" x14ac:dyDescent="0.3">
      <c r="A289" s="618">
        <v>21</v>
      </c>
      <c r="B289" s="619" t="s">
        <v>565</v>
      </c>
      <c r="C289" s="619">
        <v>89301211</v>
      </c>
      <c r="D289" s="681" t="s">
        <v>6722</v>
      </c>
      <c r="E289" s="682" t="s">
        <v>4535</v>
      </c>
      <c r="F289" s="619" t="s">
        <v>4509</v>
      </c>
      <c r="G289" s="619" t="s">
        <v>4579</v>
      </c>
      <c r="H289" s="619" t="s">
        <v>564</v>
      </c>
      <c r="I289" s="619" t="s">
        <v>4852</v>
      </c>
      <c r="J289" s="619" t="s">
        <v>1045</v>
      </c>
      <c r="K289" s="619" t="s">
        <v>4853</v>
      </c>
      <c r="L289" s="620">
        <v>275.48</v>
      </c>
      <c r="M289" s="620">
        <v>275.48</v>
      </c>
      <c r="N289" s="619">
        <v>1</v>
      </c>
      <c r="O289" s="683">
        <v>1</v>
      </c>
      <c r="P289" s="620">
        <v>275.48</v>
      </c>
      <c r="Q289" s="635">
        <v>1</v>
      </c>
      <c r="R289" s="619">
        <v>1</v>
      </c>
      <c r="S289" s="635">
        <v>1</v>
      </c>
      <c r="T289" s="683">
        <v>1</v>
      </c>
      <c r="U289" s="665">
        <v>1</v>
      </c>
    </row>
    <row r="290" spans="1:21" ht="14.4" customHeight="1" x14ac:dyDescent="0.3">
      <c r="A290" s="618">
        <v>21</v>
      </c>
      <c r="B290" s="619" t="s">
        <v>565</v>
      </c>
      <c r="C290" s="619">
        <v>89301211</v>
      </c>
      <c r="D290" s="681" t="s">
        <v>6722</v>
      </c>
      <c r="E290" s="682" t="s">
        <v>4535</v>
      </c>
      <c r="F290" s="619" t="s">
        <v>4509</v>
      </c>
      <c r="G290" s="619" t="s">
        <v>4662</v>
      </c>
      <c r="H290" s="619" t="s">
        <v>564</v>
      </c>
      <c r="I290" s="619" t="s">
        <v>4854</v>
      </c>
      <c r="J290" s="619" t="s">
        <v>1894</v>
      </c>
      <c r="K290" s="619" t="s">
        <v>4855</v>
      </c>
      <c r="L290" s="620">
        <v>0</v>
      </c>
      <c r="M290" s="620">
        <v>0</v>
      </c>
      <c r="N290" s="619">
        <v>1</v>
      </c>
      <c r="O290" s="683">
        <v>1</v>
      </c>
      <c r="P290" s="620"/>
      <c r="Q290" s="635"/>
      <c r="R290" s="619"/>
      <c r="S290" s="635">
        <v>0</v>
      </c>
      <c r="T290" s="683"/>
      <c r="U290" s="665">
        <v>0</v>
      </c>
    </row>
    <row r="291" spans="1:21" ht="14.4" customHeight="1" x14ac:dyDescent="0.3">
      <c r="A291" s="618">
        <v>21</v>
      </c>
      <c r="B291" s="619" t="s">
        <v>565</v>
      </c>
      <c r="C291" s="619">
        <v>89301211</v>
      </c>
      <c r="D291" s="681" t="s">
        <v>6722</v>
      </c>
      <c r="E291" s="682" t="s">
        <v>4535</v>
      </c>
      <c r="F291" s="619" t="s">
        <v>4509</v>
      </c>
      <c r="G291" s="619" t="s">
        <v>4595</v>
      </c>
      <c r="H291" s="619" t="s">
        <v>564</v>
      </c>
      <c r="I291" s="619" t="s">
        <v>1183</v>
      </c>
      <c r="J291" s="619" t="s">
        <v>1184</v>
      </c>
      <c r="K291" s="619" t="s">
        <v>2340</v>
      </c>
      <c r="L291" s="620">
        <v>56.52</v>
      </c>
      <c r="M291" s="620">
        <v>56.52</v>
      </c>
      <c r="N291" s="619">
        <v>1</v>
      </c>
      <c r="O291" s="683">
        <v>0.5</v>
      </c>
      <c r="P291" s="620"/>
      <c r="Q291" s="635">
        <v>0</v>
      </c>
      <c r="R291" s="619"/>
      <c r="S291" s="635">
        <v>0</v>
      </c>
      <c r="T291" s="683"/>
      <c r="U291" s="665">
        <v>0</v>
      </c>
    </row>
    <row r="292" spans="1:21" ht="14.4" customHeight="1" x14ac:dyDescent="0.3">
      <c r="A292" s="618">
        <v>21</v>
      </c>
      <c r="B292" s="619" t="s">
        <v>565</v>
      </c>
      <c r="C292" s="619">
        <v>89301211</v>
      </c>
      <c r="D292" s="681" t="s">
        <v>6722</v>
      </c>
      <c r="E292" s="682" t="s">
        <v>4535</v>
      </c>
      <c r="F292" s="619" t="s">
        <v>4509</v>
      </c>
      <c r="G292" s="619" t="s">
        <v>4550</v>
      </c>
      <c r="H292" s="619" t="s">
        <v>564</v>
      </c>
      <c r="I292" s="619" t="s">
        <v>4782</v>
      </c>
      <c r="J292" s="619" t="s">
        <v>4783</v>
      </c>
      <c r="K292" s="619" t="s">
        <v>4679</v>
      </c>
      <c r="L292" s="620">
        <v>23.3</v>
      </c>
      <c r="M292" s="620">
        <v>46.6</v>
      </c>
      <c r="N292" s="619">
        <v>2</v>
      </c>
      <c r="O292" s="683">
        <v>1</v>
      </c>
      <c r="P292" s="620">
        <v>23.3</v>
      </c>
      <c r="Q292" s="635">
        <v>0.5</v>
      </c>
      <c r="R292" s="619">
        <v>1</v>
      </c>
      <c r="S292" s="635">
        <v>0.5</v>
      </c>
      <c r="T292" s="683">
        <v>0.5</v>
      </c>
      <c r="U292" s="665">
        <v>0.5</v>
      </c>
    </row>
    <row r="293" spans="1:21" ht="14.4" customHeight="1" x14ac:dyDescent="0.3">
      <c r="A293" s="618">
        <v>21</v>
      </c>
      <c r="B293" s="619" t="s">
        <v>565</v>
      </c>
      <c r="C293" s="619">
        <v>89301211</v>
      </c>
      <c r="D293" s="681" t="s">
        <v>6722</v>
      </c>
      <c r="E293" s="682" t="s">
        <v>4535</v>
      </c>
      <c r="F293" s="619" t="s">
        <v>4509</v>
      </c>
      <c r="G293" s="619" t="s">
        <v>4550</v>
      </c>
      <c r="H293" s="619" t="s">
        <v>564</v>
      </c>
      <c r="I293" s="619" t="s">
        <v>4677</v>
      </c>
      <c r="J293" s="619" t="s">
        <v>4678</v>
      </c>
      <c r="K293" s="619" t="s">
        <v>4679</v>
      </c>
      <c r="L293" s="620">
        <v>23.3</v>
      </c>
      <c r="M293" s="620">
        <v>23.3</v>
      </c>
      <c r="N293" s="619">
        <v>1</v>
      </c>
      <c r="O293" s="683">
        <v>1</v>
      </c>
      <c r="P293" s="620"/>
      <c r="Q293" s="635">
        <v>0</v>
      </c>
      <c r="R293" s="619"/>
      <c r="S293" s="635">
        <v>0</v>
      </c>
      <c r="T293" s="683"/>
      <c r="U293" s="665">
        <v>0</v>
      </c>
    </row>
    <row r="294" spans="1:21" ht="14.4" customHeight="1" x14ac:dyDescent="0.3">
      <c r="A294" s="618">
        <v>21</v>
      </c>
      <c r="B294" s="619" t="s">
        <v>565</v>
      </c>
      <c r="C294" s="619">
        <v>89301211</v>
      </c>
      <c r="D294" s="681" t="s">
        <v>6722</v>
      </c>
      <c r="E294" s="682" t="s">
        <v>4535</v>
      </c>
      <c r="F294" s="619" t="s">
        <v>4509</v>
      </c>
      <c r="G294" s="619" t="s">
        <v>4550</v>
      </c>
      <c r="H294" s="619" t="s">
        <v>564</v>
      </c>
      <c r="I294" s="619" t="s">
        <v>1318</v>
      </c>
      <c r="J294" s="619" t="s">
        <v>4551</v>
      </c>
      <c r="K294" s="619" t="s">
        <v>4552</v>
      </c>
      <c r="L294" s="620">
        <v>66.599999999999994</v>
      </c>
      <c r="M294" s="620">
        <v>66.599999999999994</v>
      </c>
      <c r="N294" s="619">
        <v>1</v>
      </c>
      <c r="O294" s="683">
        <v>0.5</v>
      </c>
      <c r="P294" s="620">
        <v>66.599999999999994</v>
      </c>
      <c r="Q294" s="635">
        <v>1</v>
      </c>
      <c r="R294" s="619">
        <v>1</v>
      </c>
      <c r="S294" s="635">
        <v>1</v>
      </c>
      <c r="T294" s="683">
        <v>0.5</v>
      </c>
      <c r="U294" s="665">
        <v>1</v>
      </c>
    </row>
    <row r="295" spans="1:21" ht="14.4" customHeight="1" x14ac:dyDescent="0.3">
      <c r="A295" s="618">
        <v>21</v>
      </c>
      <c r="B295" s="619" t="s">
        <v>565</v>
      </c>
      <c r="C295" s="619">
        <v>89301211</v>
      </c>
      <c r="D295" s="681" t="s">
        <v>6722</v>
      </c>
      <c r="E295" s="682" t="s">
        <v>4535</v>
      </c>
      <c r="F295" s="619" t="s">
        <v>4509</v>
      </c>
      <c r="G295" s="619" t="s">
        <v>4790</v>
      </c>
      <c r="H295" s="619" t="s">
        <v>564</v>
      </c>
      <c r="I295" s="619" t="s">
        <v>1191</v>
      </c>
      <c r="J295" s="619" t="s">
        <v>1192</v>
      </c>
      <c r="K295" s="619" t="s">
        <v>4791</v>
      </c>
      <c r="L295" s="620">
        <v>153.37</v>
      </c>
      <c r="M295" s="620">
        <v>153.37</v>
      </c>
      <c r="N295" s="619">
        <v>1</v>
      </c>
      <c r="O295" s="683">
        <v>1</v>
      </c>
      <c r="P295" s="620"/>
      <c r="Q295" s="635">
        <v>0</v>
      </c>
      <c r="R295" s="619"/>
      <c r="S295" s="635">
        <v>0</v>
      </c>
      <c r="T295" s="683"/>
      <c r="U295" s="665">
        <v>0</v>
      </c>
    </row>
    <row r="296" spans="1:21" ht="14.4" customHeight="1" x14ac:dyDescent="0.3">
      <c r="A296" s="618">
        <v>21</v>
      </c>
      <c r="B296" s="619" t="s">
        <v>565</v>
      </c>
      <c r="C296" s="619">
        <v>89301211</v>
      </c>
      <c r="D296" s="681" t="s">
        <v>6722</v>
      </c>
      <c r="E296" s="682" t="s">
        <v>4535</v>
      </c>
      <c r="F296" s="619" t="s">
        <v>4509</v>
      </c>
      <c r="G296" s="619" t="s">
        <v>4689</v>
      </c>
      <c r="H296" s="619" t="s">
        <v>564</v>
      </c>
      <c r="I296" s="619" t="s">
        <v>1369</v>
      </c>
      <c r="J296" s="619" t="s">
        <v>1370</v>
      </c>
      <c r="K296" s="619" t="s">
        <v>1371</v>
      </c>
      <c r="L296" s="620">
        <v>20.239999999999998</v>
      </c>
      <c r="M296" s="620">
        <v>80.959999999999994</v>
      </c>
      <c r="N296" s="619">
        <v>4</v>
      </c>
      <c r="O296" s="683">
        <v>2</v>
      </c>
      <c r="P296" s="620">
        <v>20.239999999999998</v>
      </c>
      <c r="Q296" s="635">
        <v>0.25</v>
      </c>
      <c r="R296" s="619">
        <v>1</v>
      </c>
      <c r="S296" s="635">
        <v>0.25</v>
      </c>
      <c r="T296" s="683">
        <v>0.5</v>
      </c>
      <c r="U296" s="665">
        <v>0.25</v>
      </c>
    </row>
    <row r="297" spans="1:21" ht="14.4" customHeight="1" x14ac:dyDescent="0.3">
      <c r="A297" s="618">
        <v>21</v>
      </c>
      <c r="B297" s="619" t="s">
        <v>565</v>
      </c>
      <c r="C297" s="619">
        <v>89301211</v>
      </c>
      <c r="D297" s="681" t="s">
        <v>6722</v>
      </c>
      <c r="E297" s="682" t="s">
        <v>4535</v>
      </c>
      <c r="F297" s="619" t="s">
        <v>4509</v>
      </c>
      <c r="G297" s="619" t="s">
        <v>4701</v>
      </c>
      <c r="H297" s="619" t="s">
        <v>564</v>
      </c>
      <c r="I297" s="619" t="s">
        <v>982</v>
      </c>
      <c r="J297" s="619" t="s">
        <v>983</v>
      </c>
      <c r="K297" s="619" t="s">
        <v>4702</v>
      </c>
      <c r="L297" s="620">
        <v>709.97</v>
      </c>
      <c r="M297" s="620">
        <v>709.97</v>
      </c>
      <c r="N297" s="619">
        <v>1</v>
      </c>
      <c r="O297" s="683">
        <v>0.5</v>
      </c>
      <c r="P297" s="620"/>
      <c r="Q297" s="635">
        <v>0</v>
      </c>
      <c r="R297" s="619"/>
      <c r="S297" s="635">
        <v>0</v>
      </c>
      <c r="T297" s="683"/>
      <c r="U297" s="665">
        <v>0</v>
      </c>
    </row>
    <row r="298" spans="1:21" ht="14.4" customHeight="1" x14ac:dyDescent="0.3">
      <c r="A298" s="618">
        <v>21</v>
      </c>
      <c r="B298" s="619" t="s">
        <v>565</v>
      </c>
      <c r="C298" s="619">
        <v>89301211</v>
      </c>
      <c r="D298" s="681" t="s">
        <v>6722</v>
      </c>
      <c r="E298" s="682" t="s">
        <v>4535</v>
      </c>
      <c r="F298" s="619" t="s">
        <v>4509</v>
      </c>
      <c r="G298" s="619" t="s">
        <v>4808</v>
      </c>
      <c r="H298" s="619" t="s">
        <v>2184</v>
      </c>
      <c r="I298" s="619" t="s">
        <v>2414</v>
      </c>
      <c r="J298" s="619" t="s">
        <v>2415</v>
      </c>
      <c r="K298" s="619" t="s">
        <v>2416</v>
      </c>
      <c r="L298" s="620">
        <v>0</v>
      </c>
      <c r="M298" s="620">
        <v>0</v>
      </c>
      <c r="N298" s="619">
        <v>1</v>
      </c>
      <c r="O298" s="683">
        <v>0.5</v>
      </c>
      <c r="P298" s="620"/>
      <c r="Q298" s="635"/>
      <c r="R298" s="619"/>
      <c r="S298" s="635">
        <v>0</v>
      </c>
      <c r="T298" s="683"/>
      <c r="U298" s="665">
        <v>0</v>
      </c>
    </row>
    <row r="299" spans="1:21" ht="14.4" customHeight="1" x14ac:dyDescent="0.3">
      <c r="A299" s="618">
        <v>21</v>
      </c>
      <c r="B299" s="619" t="s">
        <v>565</v>
      </c>
      <c r="C299" s="619">
        <v>89301211</v>
      </c>
      <c r="D299" s="681" t="s">
        <v>6722</v>
      </c>
      <c r="E299" s="682" t="s">
        <v>4535</v>
      </c>
      <c r="F299" s="619" t="s">
        <v>4509</v>
      </c>
      <c r="G299" s="619" t="s">
        <v>4818</v>
      </c>
      <c r="H299" s="619" t="s">
        <v>564</v>
      </c>
      <c r="I299" s="619" t="s">
        <v>4856</v>
      </c>
      <c r="J299" s="619" t="s">
        <v>4857</v>
      </c>
      <c r="K299" s="619" t="s">
        <v>4858</v>
      </c>
      <c r="L299" s="620">
        <v>0</v>
      </c>
      <c r="M299" s="620">
        <v>0</v>
      </c>
      <c r="N299" s="619">
        <v>1</v>
      </c>
      <c r="O299" s="683">
        <v>0.5</v>
      </c>
      <c r="P299" s="620"/>
      <c r="Q299" s="635"/>
      <c r="R299" s="619"/>
      <c r="S299" s="635">
        <v>0</v>
      </c>
      <c r="T299" s="683"/>
      <c r="U299" s="665">
        <v>0</v>
      </c>
    </row>
    <row r="300" spans="1:21" ht="14.4" customHeight="1" x14ac:dyDescent="0.3">
      <c r="A300" s="618">
        <v>21</v>
      </c>
      <c r="B300" s="619" t="s">
        <v>565</v>
      </c>
      <c r="C300" s="619">
        <v>89301211</v>
      </c>
      <c r="D300" s="681" t="s">
        <v>6722</v>
      </c>
      <c r="E300" s="682" t="s">
        <v>4535</v>
      </c>
      <c r="F300" s="619" t="s">
        <v>4509</v>
      </c>
      <c r="G300" s="619" t="s">
        <v>4818</v>
      </c>
      <c r="H300" s="619" t="s">
        <v>564</v>
      </c>
      <c r="I300" s="619" t="s">
        <v>1014</v>
      </c>
      <c r="J300" s="619" t="s">
        <v>4820</v>
      </c>
      <c r="K300" s="619" t="s">
        <v>4859</v>
      </c>
      <c r="L300" s="620">
        <v>0</v>
      </c>
      <c r="M300" s="620">
        <v>0</v>
      </c>
      <c r="N300" s="619">
        <v>1</v>
      </c>
      <c r="O300" s="683">
        <v>0.5</v>
      </c>
      <c r="P300" s="620">
        <v>0</v>
      </c>
      <c r="Q300" s="635"/>
      <c r="R300" s="619">
        <v>1</v>
      </c>
      <c r="S300" s="635">
        <v>1</v>
      </c>
      <c r="T300" s="683">
        <v>0.5</v>
      </c>
      <c r="U300" s="665">
        <v>1</v>
      </c>
    </row>
    <row r="301" spans="1:21" ht="14.4" customHeight="1" x14ac:dyDescent="0.3">
      <c r="A301" s="618">
        <v>21</v>
      </c>
      <c r="B301" s="619" t="s">
        <v>565</v>
      </c>
      <c r="C301" s="619">
        <v>89301211</v>
      </c>
      <c r="D301" s="681" t="s">
        <v>6722</v>
      </c>
      <c r="E301" s="682" t="s">
        <v>4535</v>
      </c>
      <c r="F301" s="619" t="s">
        <v>4509</v>
      </c>
      <c r="G301" s="619" t="s">
        <v>4706</v>
      </c>
      <c r="H301" s="619" t="s">
        <v>564</v>
      </c>
      <c r="I301" s="619" t="s">
        <v>1273</v>
      </c>
      <c r="J301" s="619" t="s">
        <v>4707</v>
      </c>
      <c r="K301" s="619" t="s">
        <v>4708</v>
      </c>
      <c r="L301" s="620">
        <v>56.01</v>
      </c>
      <c r="M301" s="620">
        <v>56.01</v>
      </c>
      <c r="N301" s="619">
        <v>1</v>
      </c>
      <c r="O301" s="683">
        <v>1</v>
      </c>
      <c r="P301" s="620">
        <v>56.01</v>
      </c>
      <c r="Q301" s="635">
        <v>1</v>
      </c>
      <c r="R301" s="619">
        <v>1</v>
      </c>
      <c r="S301" s="635">
        <v>1</v>
      </c>
      <c r="T301" s="683">
        <v>1</v>
      </c>
      <c r="U301" s="665">
        <v>1</v>
      </c>
    </row>
    <row r="302" spans="1:21" ht="14.4" customHeight="1" x14ac:dyDescent="0.3">
      <c r="A302" s="618">
        <v>21</v>
      </c>
      <c r="B302" s="619" t="s">
        <v>565</v>
      </c>
      <c r="C302" s="619">
        <v>89301211</v>
      </c>
      <c r="D302" s="681" t="s">
        <v>6722</v>
      </c>
      <c r="E302" s="682" t="s">
        <v>4535</v>
      </c>
      <c r="F302" s="619" t="s">
        <v>4509</v>
      </c>
      <c r="G302" s="619" t="s">
        <v>4717</v>
      </c>
      <c r="H302" s="619" t="s">
        <v>2184</v>
      </c>
      <c r="I302" s="619" t="s">
        <v>2454</v>
      </c>
      <c r="J302" s="619" t="s">
        <v>2455</v>
      </c>
      <c r="K302" s="619" t="s">
        <v>2456</v>
      </c>
      <c r="L302" s="620">
        <v>468.96</v>
      </c>
      <c r="M302" s="620">
        <v>468.96</v>
      </c>
      <c r="N302" s="619">
        <v>1</v>
      </c>
      <c r="O302" s="683">
        <v>0.5</v>
      </c>
      <c r="P302" s="620">
        <v>468.96</v>
      </c>
      <c r="Q302" s="635">
        <v>1</v>
      </c>
      <c r="R302" s="619">
        <v>1</v>
      </c>
      <c r="S302" s="635">
        <v>1</v>
      </c>
      <c r="T302" s="683">
        <v>0.5</v>
      </c>
      <c r="U302" s="665">
        <v>1</v>
      </c>
    </row>
    <row r="303" spans="1:21" ht="14.4" customHeight="1" x14ac:dyDescent="0.3">
      <c r="A303" s="618">
        <v>21</v>
      </c>
      <c r="B303" s="619" t="s">
        <v>565</v>
      </c>
      <c r="C303" s="619">
        <v>89301211</v>
      </c>
      <c r="D303" s="681" t="s">
        <v>6722</v>
      </c>
      <c r="E303" s="682" t="s">
        <v>4535</v>
      </c>
      <c r="F303" s="619" t="s">
        <v>4509</v>
      </c>
      <c r="G303" s="619" t="s">
        <v>4717</v>
      </c>
      <c r="H303" s="619" t="s">
        <v>2184</v>
      </c>
      <c r="I303" s="619" t="s">
        <v>3512</v>
      </c>
      <c r="J303" s="619" t="s">
        <v>2455</v>
      </c>
      <c r="K303" s="619" t="s">
        <v>3513</v>
      </c>
      <c r="L303" s="620">
        <v>1458.07</v>
      </c>
      <c r="M303" s="620">
        <v>1458.07</v>
      </c>
      <c r="N303" s="619">
        <v>1</v>
      </c>
      <c r="O303" s="683">
        <v>1</v>
      </c>
      <c r="P303" s="620">
        <v>1458.07</v>
      </c>
      <c r="Q303" s="635">
        <v>1</v>
      </c>
      <c r="R303" s="619">
        <v>1</v>
      </c>
      <c r="S303" s="635">
        <v>1</v>
      </c>
      <c r="T303" s="683">
        <v>1</v>
      </c>
      <c r="U303" s="665">
        <v>1</v>
      </c>
    </row>
    <row r="304" spans="1:21" ht="14.4" customHeight="1" x14ac:dyDescent="0.3">
      <c r="A304" s="618">
        <v>21</v>
      </c>
      <c r="B304" s="619" t="s">
        <v>565</v>
      </c>
      <c r="C304" s="619">
        <v>89301211</v>
      </c>
      <c r="D304" s="681" t="s">
        <v>6722</v>
      </c>
      <c r="E304" s="682" t="s">
        <v>4535</v>
      </c>
      <c r="F304" s="619" t="s">
        <v>4509</v>
      </c>
      <c r="G304" s="619" t="s">
        <v>4558</v>
      </c>
      <c r="H304" s="619" t="s">
        <v>564</v>
      </c>
      <c r="I304" s="619" t="s">
        <v>1037</v>
      </c>
      <c r="J304" s="619" t="s">
        <v>1038</v>
      </c>
      <c r="K304" s="619" t="s">
        <v>1039</v>
      </c>
      <c r="L304" s="620">
        <v>190.48</v>
      </c>
      <c r="M304" s="620">
        <v>190.48</v>
      </c>
      <c r="N304" s="619">
        <v>1</v>
      </c>
      <c r="O304" s="683">
        <v>1</v>
      </c>
      <c r="P304" s="620"/>
      <c r="Q304" s="635">
        <v>0</v>
      </c>
      <c r="R304" s="619"/>
      <c r="S304" s="635">
        <v>0</v>
      </c>
      <c r="T304" s="683"/>
      <c r="U304" s="665">
        <v>0</v>
      </c>
    </row>
    <row r="305" spans="1:21" ht="14.4" customHeight="1" x14ac:dyDescent="0.3">
      <c r="A305" s="618">
        <v>21</v>
      </c>
      <c r="B305" s="619" t="s">
        <v>565</v>
      </c>
      <c r="C305" s="619">
        <v>89301211</v>
      </c>
      <c r="D305" s="681" t="s">
        <v>6722</v>
      </c>
      <c r="E305" s="682" t="s">
        <v>4535</v>
      </c>
      <c r="F305" s="619" t="s">
        <v>4509</v>
      </c>
      <c r="G305" s="619" t="s">
        <v>4558</v>
      </c>
      <c r="H305" s="619" t="s">
        <v>564</v>
      </c>
      <c r="I305" s="619" t="s">
        <v>1041</v>
      </c>
      <c r="J305" s="619" t="s">
        <v>1038</v>
      </c>
      <c r="K305" s="619" t="s">
        <v>1042</v>
      </c>
      <c r="L305" s="620">
        <v>612.26</v>
      </c>
      <c r="M305" s="620">
        <v>612.26</v>
      </c>
      <c r="N305" s="619">
        <v>1</v>
      </c>
      <c r="O305" s="683">
        <v>1</v>
      </c>
      <c r="P305" s="620"/>
      <c r="Q305" s="635">
        <v>0</v>
      </c>
      <c r="R305" s="619"/>
      <c r="S305" s="635">
        <v>0</v>
      </c>
      <c r="T305" s="683"/>
      <c r="U305" s="665">
        <v>0</v>
      </c>
    </row>
    <row r="306" spans="1:21" ht="14.4" customHeight="1" x14ac:dyDescent="0.3">
      <c r="A306" s="618">
        <v>21</v>
      </c>
      <c r="B306" s="619" t="s">
        <v>565</v>
      </c>
      <c r="C306" s="619">
        <v>89301211</v>
      </c>
      <c r="D306" s="681" t="s">
        <v>6722</v>
      </c>
      <c r="E306" s="682" t="s">
        <v>4535</v>
      </c>
      <c r="F306" s="619" t="s">
        <v>4509</v>
      </c>
      <c r="G306" s="619" t="s">
        <v>4561</v>
      </c>
      <c r="H306" s="619" t="s">
        <v>564</v>
      </c>
      <c r="I306" s="619" t="s">
        <v>4860</v>
      </c>
      <c r="J306" s="619" t="s">
        <v>2040</v>
      </c>
      <c r="K306" s="619" t="s">
        <v>4861</v>
      </c>
      <c r="L306" s="620">
        <v>1520.3</v>
      </c>
      <c r="M306" s="620">
        <v>1520.3</v>
      </c>
      <c r="N306" s="619">
        <v>1</v>
      </c>
      <c r="O306" s="683">
        <v>1</v>
      </c>
      <c r="P306" s="620">
        <v>1520.3</v>
      </c>
      <c r="Q306" s="635">
        <v>1</v>
      </c>
      <c r="R306" s="619">
        <v>1</v>
      </c>
      <c r="S306" s="635">
        <v>1</v>
      </c>
      <c r="T306" s="683">
        <v>1</v>
      </c>
      <c r="U306" s="665">
        <v>1</v>
      </c>
    </row>
    <row r="307" spans="1:21" ht="14.4" customHeight="1" x14ac:dyDescent="0.3">
      <c r="A307" s="618">
        <v>21</v>
      </c>
      <c r="B307" s="619" t="s">
        <v>565</v>
      </c>
      <c r="C307" s="619">
        <v>89301211</v>
      </c>
      <c r="D307" s="681" t="s">
        <v>6722</v>
      </c>
      <c r="E307" s="682" t="s">
        <v>4535</v>
      </c>
      <c r="F307" s="619" t="s">
        <v>4509</v>
      </c>
      <c r="G307" s="619" t="s">
        <v>4727</v>
      </c>
      <c r="H307" s="619" t="s">
        <v>2184</v>
      </c>
      <c r="I307" s="619" t="s">
        <v>3522</v>
      </c>
      <c r="J307" s="619" t="s">
        <v>3523</v>
      </c>
      <c r="K307" s="619" t="s">
        <v>4400</v>
      </c>
      <c r="L307" s="620">
        <v>190.48</v>
      </c>
      <c r="M307" s="620">
        <v>190.48</v>
      </c>
      <c r="N307" s="619">
        <v>1</v>
      </c>
      <c r="O307" s="683">
        <v>0.5</v>
      </c>
      <c r="P307" s="620"/>
      <c r="Q307" s="635">
        <v>0</v>
      </c>
      <c r="R307" s="619"/>
      <c r="S307" s="635">
        <v>0</v>
      </c>
      <c r="T307" s="683"/>
      <c r="U307" s="665">
        <v>0</v>
      </c>
    </row>
    <row r="308" spans="1:21" ht="14.4" customHeight="1" x14ac:dyDescent="0.3">
      <c r="A308" s="618">
        <v>21</v>
      </c>
      <c r="B308" s="619" t="s">
        <v>565</v>
      </c>
      <c r="C308" s="619">
        <v>89301211</v>
      </c>
      <c r="D308" s="681" t="s">
        <v>6722</v>
      </c>
      <c r="E308" s="682" t="s">
        <v>4535</v>
      </c>
      <c r="F308" s="619" t="s">
        <v>4509</v>
      </c>
      <c r="G308" s="619" t="s">
        <v>4731</v>
      </c>
      <c r="H308" s="619" t="s">
        <v>2184</v>
      </c>
      <c r="I308" s="619" t="s">
        <v>2387</v>
      </c>
      <c r="J308" s="619" t="s">
        <v>2388</v>
      </c>
      <c r="K308" s="619" t="s">
        <v>2389</v>
      </c>
      <c r="L308" s="620">
        <v>101.16</v>
      </c>
      <c r="M308" s="620">
        <v>101.16</v>
      </c>
      <c r="N308" s="619">
        <v>1</v>
      </c>
      <c r="O308" s="683">
        <v>1</v>
      </c>
      <c r="P308" s="620"/>
      <c r="Q308" s="635">
        <v>0</v>
      </c>
      <c r="R308" s="619"/>
      <c r="S308" s="635">
        <v>0</v>
      </c>
      <c r="T308" s="683"/>
      <c r="U308" s="665">
        <v>0</v>
      </c>
    </row>
    <row r="309" spans="1:21" ht="14.4" customHeight="1" x14ac:dyDescent="0.3">
      <c r="A309" s="618">
        <v>21</v>
      </c>
      <c r="B309" s="619" t="s">
        <v>565</v>
      </c>
      <c r="C309" s="619">
        <v>89301211</v>
      </c>
      <c r="D309" s="681" t="s">
        <v>6722</v>
      </c>
      <c r="E309" s="682" t="s">
        <v>4535</v>
      </c>
      <c r="F309" s="619" t="s">
        <v>4509</v>
      </c>
      <c r="G309" s="619" t="s">
        <v>4732</v>
      </c>
      <c r="H309" s="619" t="s">
        <v>564</v>
      </c>
      <c r="I309" s="619" t="s">
        <v>3062</v>
      </c>
      <c r="J309" s="619" t="s">
        <v>3063</v>
      </c>
      <c r="K309" s="619" t="s">
        <v>1107</v>
      </c>
      <c r="L309" s="620">
        <v>45.34</v>
      </c>
      <c r="M309" s="620">
        <v>45.34</v>
      </c>
      <c r="N309" s="619">
        <v>1</v>
      </c>
      <c r="O309" s="683">
        <v>0.5</v>
      </c>
      <c r="P309" s="620">
        <v>45.34</v>
      </c>
      <c r="Q309" s="635">
        <v>1</v>
      </c>
      <c r="R309" s="619">
        <v>1</v>
      </c>
      <c r="S309" s="635">
        <v>1</v>
      </c>
      <c r="T309" s="683">
        <v>0.5</v>
      </c>
      <c r="U309" s="665">
        <v>1</v>
      </c>
    </row>
    <row r="310" spans="1:21" ht="14.4" customHeight="1" x14ac:dyDescent="0.3">
      <c r="A310" s="618">
        <v>21</v>
      </c>
      <c r="B310" s="619" t="s">
        <v>565</v>
      </c>
      <c r="C310" s="619">
        <v>89301211</v>
      </c>
      <c r="D310" s="681" t="s">
        <v>6722</v>
      </c>
      <c r="E310" s="682" t="s">
        <v>4535</v>
      </c>
      <c r="F310" s="619" t="s">
        <v>4509</v>
      </c>
      <c r="G310" s="619" t="s">
        <v>4735</v>
      </c>
      <c r="H310" s="619" t="s">
        <v>2184</v>
      </c>
      <c r="I310" s="619" t="s">
        <v>4862</v>
      </c>
      <c r="J310" s="619" t="s">
        <v>2186</v>
      </c>
      <c r="K310" s="619" t="s">
        <v>4863</v>
      </c>
      <c r="L310" s="620">
        <v>126.44</v>
      </c>
      <c r="M310" s="620">
        <v>126.44</v>
      </c>
      <c r="N310" s="619">
        <v>1</v>
      </c>
      <c r="O310" s="683">
        <v>0.5</v>
      </c>
      <c r="P310" s="620">
        <v>126.44</v>
      </c>
      <c r="Q310" s="635">
        <v>1</v>
      </c>
      <c r="R310" s="619">
        <v>1</v>
      </c>
      <c r="S310" s="635">
        <v>1</v>
      </c>
      <c r="T310" s="683">
        <v>0.5</v>
      </c>
      <c r="U310" s="665">
        <v>1</v>
      </c>
    </row>
    <row r="311" spans="1:21" ht="14.4" customHeight="1" x14ac:dyDescent="0.3">
      <c r="A311" s="618">
        <v>21</v>
      </c>
      <c r="B311" s="619" t="s">
        <v>565</v>
      </c>
      <c r="C311" s="619">
        <v>89301211</v>
      </c>
      <c r="D311" s="681" t="s">
        <v>6722</v>
      </c>
      <c r="E311" s="682" t="s">
        <v>4535</v>
      </c>
      <c r="F311" s="619" t="s">
        <v>4509</v>
      </c>
      <c r="G311" s="619" t="s">
        <v>4864</v>
      </c>
      <c r="H311" s="619" t="s">
        <v>564</v>
      </c>
      <c r="I311" s="619" t="s">
        <v>4865</v>
      </c>
      <c r="J311" s="619" t="s">
        <v>4866</v>
      </c>
      <c r="K311" s="619" t="s">
        <v>4867</v>
      </c>
      <c r="L311" s="620">
        <v>149.86000000000001</v>
      </c>
      <c r="M311" s="620">
        <v>149.86000000000001</v>
      </c>
      <c r="N311" s="619">
        <v>1</v>
      </c>
      <c r="O311" s="683">
        <v>0.5</v>
      </c>
      <c r="P311" s="620">
        <v>149.86000000000001</v>
      </c>
      <c r="Q311" s="635">
        <v>1</v>
      </c>
      <c r="R311" s="619">
        <v>1</v>
      </c>
      <c r="S311" s="635">
        <v>1</v>
      </c>
      <c r="T311" s="683">
        <v>0.5</v>
      </c>
      <c r="U311" s="665">
        <v>1</v>
      </c>
    </row>
    <row r="312" spans="1:21" ht="14.4" customHeight="1" x14ac:dyDescent="0.3">
      <c r="A312" s="618">
        <v>21</v>
      </c>
      <c r="B312" s="619" t="s">
        <v>565</v>
      </c>
      <c r="C312" s="619">
        <v>89301211</v>
      </c>
      <c r="D312" s="681" t="s">
        <v>6722</v>
      </c>
      <c r="E312" s="682" t="s">
        <v>4535</v>
      </c>
      <c r="F312" s="619" t="s">
        <v>4509</v>
      </c>
      <c r="G312" s="619" t="s">
        <v>4868</v>
      </c>
      <c r="H312" s="619" t="s">
        <v>564</v>
      </c>
      <c r="I312" s="619" t="s">
        <v>1381</v>
      </c>
      <c r="J312" s="619" t="s">
        <v>1172</v>
      </c>
      <c r="K312" s="619" t="s">
        <v>4869</v>
      </c>
      <c r="L312" s="620">
        <v>0</v>
      </c>
      <c r="M312" s="620">
        <v>0</v>
      </c>
      <c r="N312" s="619">
        <v>1</v>
      </c>
      <c r="O312" s="683">
        <v>0.5</v>
      </c>
      <c r="P312" s="620">
        <v>0</v>
      </c>
      <c r="Q312" s="635"/>
      <c r="R312" s="619">
        <v>1</v>
      </c>
      <c r="S312" s="635">
        <v>1</v>
      </c>
      <c r="T312" s="683">
        <v>0.5</v>
      </c>
      <c r="U312" s="665">
        <v>1</v>
      </c>
    </row>
    <row r="313" spans="1:21" ht="14.4" customHeight="1" x14ac:dyDescent="0.3">
      <c r="A313" s="618">
        <v>21</v>
      </c>
      <c r="B313" s="619" t="s">
        <v>565</v>
      </c>
      <c r="C313" s="619">
        <v>89301211</v>
      </c>
      <c r="D313" s="681" t="s">
        <v>6722</v>
      </c>
      <c r="E313" s="682" t="s">
        <v>4535</v>
      </c>
      <c r="F313" s="619" t="s">
        <v>4509</v>
      </c>
      <c r="G313" s="619" t="s">
        <v>4566</v>
      </c>
      <c r="H313" s="619" t="s">
        <v>564</v>
      </c>
      <c r="I313" s="619" t="s">
        <v>1133</v>
      </c>
      <c r="J313" s="619" t="s">
        <v>4567</v>
      </c>
      <c r="K313" s="619" t="s">
        <v>4568</v>
      </c>
      <c r="L313" s="620">
        <v>0</v>
      </c>
      <c r="M313" s="620">
        <v>0</v>
      </c>
      <c r="N313" s="619">
        <v>2</v>
      </c>
      <c r="O313" s="683">
        <v>1.5</v>
      </c>
      <c r="P313" s="620"/>
      <c r="Q313" s="635"/>
      <c r="R313" s="619"/>
      <c r="S313" s="635">
        <v>0</v>
      </c>
      <c r="T313" s="683"/>
      <c r="U313" s="665">
        <v>0</v>
      </c>
    </row>
    <row r="314" spans="1:21" ht="14.4" customHeight="1" x14ac:dyDescent="0.3">
      <c r="A314" s="618">
        <v>21</v>
      </c>
      <c r="B314" s="619" t="s">
        <v>565</v>
      </c>
      <c r="C314" s="619">
        <v>89301211</v>
      </c>
      <c r="D314" s="681" t="s">
        <v>6722</v>
      </c>
      <c r="E314" s="682" t="s">
        <v>4535</v>
      </c>
      <c r="F314" s="619" t="s">
        <v>4509</v>
      </c>
      <c r="G314" s="619" t="s">
        <v>4739</v>
      </c>
      <c r="H314" s="619" t="s">
        <v>564</v>
      </c>
      <c r="I314" s="619" t="s">
        <v>932</v>
      </c>
      <c r="J314" s="619" t="s">
        <v>933</v>
      </c>
      <c r="K314" s="619" t="s">
        <v>4741</v>
      </c>
      <c r="L314" s="620">
        <v>43.99</v>
      </c>
      <c r="M314" s="620">
        <v>131.97</v>
      </c>
      <c r="N314" s="619">
        <v>3</v>
      </c>
      <c r="O314" s="683">
        <v>1.5</v>
      </c>
      <c r="P314" s="620">
        <v>43.99</v>
      </c>
      <c r="Q314" s="635">
        <v>0.33333333333333337</v>
      </c>
      <c r="R314" s="619">
        <v>1</v>
      </c>
      <c r="S314" s="635">
        <v>0.33333333333333331</v>
      </c>
      <c r="T314" s="683">
        <v>0.5</v>
      </c>
      <c r="U314" s="665">
        <v>0.33333333333333331</v>
      </c>
    </row>
    <row r="315" spans="1:21" ht="14.4" customHeight="1" x14ac:dyDescent="0.3">
      <c r="A315" s="618">
        <v>21</v>
      </c>
      <c r="B315" s="619" t="s">
        <v>565</v>
      </c>
      <c r="C315" s="619">
        <v>89301211</v>
      </c>
      <c r="D315" s="681" t="s">
        <v>6722</v>
      </c>
      <c r="E315" s="682" t="s">
        <v>4535</v>
      </c>
      <c r="F315" s="619" t="s">
        <v>4509</v>
      </c>
      <c r="G315" s="619" t="s">
        <v>4612</v>
      </c>
      <c r="H315" s="619" t="s">
        <v>564</v>
      </c>
      <c r="I315" s="619" t="s">
        <v>2697</v>
      </c>
      <c r="J315" s="619" t="s">
        <v>2698</v>
      </c>
      <c r="K315" s="619" t="s">
        <v>4615</v>
      </c>
      <c r="L315" s="620">
        <v>23.46</v>
      </c>
      <c r="M315" s="620">
        <v>23.46</v>
      </c>
      <c r="N315" s="619">
        <v>1</v>
      </c>
      <c r="O315" s="683">
        <v>0.5</v>
      </c>
      <c r="P315" s="620">
        <v>23.46</v>
      </c>
      <c r="Q315" s="635">
        <v>1</v>
      </c>
      <c r="R315" s="619">
        <v>1</v>
      </c>
      <c r="S315" s="635">
        <v>1</v>
      </c>
      <c r="T315" s="683">
        <v>0.5</v>
      </c>
      <c r="U315" s="665">
        <v>1</v>
      </c>
    </row>
    <row r="316" spans="1:21" ht="14.4" customHeight="1" x14ac:dyDescent="0.3">
      <c r="A316" s="618">
        <v>21</v>
      </c>
      <c r="B316" s="619" t="s">
        <v>565</v>
      </c>
      <c r="C316" s="619">
        <v>89301211</v>
      </c>
      <c r="D316" s="681" t="s">
        <v>6722</v>
      </c>
      <c r="E316" s="682" t="s">
        <v>4535</v>
      </c>
      <c r="F316" s="619" t="s">
        <v>4509</v>
      </c>
      <c r="G316" s="619" t="s">
        <v>4569</v>
      </c>
      <c r="H316" s="619" t="s">
        <v>2184</v>
      </c>
      <c r="I316" s="619" t="s">
        <v>2281</v>
      </c>
      <c r="J316" s="619" t="s">
        <v>2278</v>
      </c>
      <c r="K316" s="619" t="s">
        <v>4347</v>
      </c>
      <c r="L316" s="620">
        <v>124.51</v>
      </c>
      <c r="M316" s="620">
        <v>124.51</v>
      </c>
      <c r="N316" s="619">
        <v>1</v>
      </c>
      <c r="O316" s="683">
        <v>0.5</v>
      </c>
      <c r="P316" s="620"/>
      <c r="Q316" s="635">
        <v>0</v>
      </c>
      <c r="R316" s="619"/>
      <c r="S316" s="635">
        <v>0</v>
      </c>
      <c r="T316" s="683"/>
      <c r="U316" s="665">
        <v>0</v>
      </c>
    </row>
    <row r="317" spans="1:21" ht="14.4" customHeight="1" x14ac:dyDescent="0.3">
      <c r="A317" s="618">
        <v>21</v>
      </c>
      <c r="B317" s="619" t="s">
        <v>565</v>
      </c>
      <c r="C317" s="619">
        <v>89301211</v>
      </c>
      <c r="D317" s="681" t="s">
        <v>6722</v>
      </c>
      <c r="E317" s="682" t="s">
        <v>4535</v>
      </c>
      <c r="F317" s="619" t="s">
        <v>4509</v>
      </c>
      <c r="G317" s="619" t="s">
        <v>4569</v>
      </c>
      <c r="H317" s="619" t="s">
        <v>2184</v>
      </c>
      <c r="I317" s="619" t="s">
        <v>2281</v>
      </c>
      <c r="J317" s="619" t="s">
        <v>2278</v>
      </c>
      <c r="K317" s="619" t="s">
        <v>4347</v>
      </c>
      <c r="L317" s="620">
        <v>98.23</v>
      </c>
      <c r="M317" s="620">
        <v>98.23</v>
      </c>
      <c r="N317" s="619">
        <v>1</v>
      </c>
      <c r="O317" s="683">
        <v>1</v>
      </c>
      <c r="P317" s="620"/>
      <c r="Q317" s="635">
        <v>0</v>
      </c>
      <c r="R317" s="619"/>
      <c r="S317" s="635">
        <v>0</v>
      </c>
      <c r="T317" s="683"/>
      <c r="U317" s="665">
        <v>0</v>
      </c>
    </row>
    <row r="318" spans="1:21" ht="14.4" customHeight="1" x14ac:dyDescent="0.3">
      <c r="A318" s="618">
        <v>21</v>
      </c>
      <c r="B318" s="619" t="s">
        <v>565</v>
      </c>
      <c r="C318" s="619">
        <v>89301211</v>
      </c>
      <c r="D318" s="681" t="s">
        <v>6722</v>
      </c>
      <c r="E318" s="682" t="s">
        <v>4535</v>
      </c>
      <c r="F318" s="619" t="s">
        <v>4509</v>
      </c>
      <c r="G318" s="619" t="s">
        <v>4748</v>
      </c>
      <c r="H318" s="619" t="s">
        <v>564</v>
      </c>
      <c r="I318" s="619" t="s">
        <v>4870</v>
      </c>
      <c r="J318" s="619" t="s">
        <v>4750</v>
      </c>
      <c r="K318" s="619" t="s">
        <v>1490</v>
      </c>
      <c r="L318" s="620">
        <v>51.44</v>
      </c>
      <c r="M318" s="620">
        <v>51.44</v>
      </c>
      <c r="N318" s="619">
        <v>1</v>
      </c>
      <c r="O318" s="683">
        <v>0.5</v>
      </c>
      <c r="P318" s="620"/>
      <c r="Q318" s="635">
        <v>0</v>
      </c>
      <c r="R318" s="619"/>
      <c r="S318" s="635">
        <v>0</v>
      </c>
      <c r="T318" s="683"/>
      <c r="U318" s="665">
        <v>0</v>
      </c>
    </row>
    <row r="319" spans="1:21" ht="14.4" customHeight="1" x14ac:dyDescent="0.3">
      <c r="A319" s="618">
        <v>21</v>
      </c>
      <c r="B319" s="619" t="s">
        <v>565</v>
      </c>
      <c r="C319" s="619">
        <v>89301211</v>
      </c>
      <c r="D319" s="681" t="s">
        <v>6722</v>
      </c>
      <c r="E319" s="682" t="s">
        <v>4535</v>
      </c>
      <c r="F319" s="619" t="s">
        <v>4511</v>
      </c>
      <c r="G319" s="619" t="s">
        <v>4871</v>
      </c>
      <c r="H319" s="619" t="s">
        <v>564</v>
      </c>
      <c r="I319" s="619" t="s">
        <v>4872</v>
      </c>
      <c r="J319" s="619" t="s">
        <v>4873</v>
      </c>
      <c r="K319" s="619" t="s">
        <v>4874</v>
      </c>
      <c r="L319" s="620">
        <v>774.12</v>
      </c>
      <c r="M319" s="620">
        <v>774.12</v>
      </c>
      <c r="N319" s="619">
        <v>1</v>
      </c>
      <c r="O319" s="683">
        <v>1</v>
      </c>
      <c r="P319" s="620">
        <v>774.12</v>
      </c>
      <c r="Q319" s="635">
        <v>1</v>
      </c>
      <c r="R319" s="619">
        <v>1</v>
      </c>
      <c r="S319" s="635">
        <v>1</v>
      </c>
      <c r="T319" s="683">
        <v>1</v>
      </c>
      <c r="U319" s="665">
        <v>1</v>
      </c>
    </row>
    <row r="320" spans="1:21" ht="14.4" customHeight="1" x14ac:dyDescent="0.3">
      <c r="A320" s="618">
        <v>21</v>
      </c>
      <c r="B320" s="619" t="s">
        <v>565</v>
      </c>
      <c r="C320" s="619">
        <v>89301211</v>
      </c>
      <c r="D320" s="681" t="s">
        <v>6722</v>
      </c>
      <c r="E320" s="682" t="s">
        <v>4536</v>
      </c>
      <c r="F320" s="619" t="s">
        <v>4509</v>
      </c>
      <c r="G320" s="619" t="s">
        <v>4654</v>
      </c>
      <c r="H320" s="619" t="s">
        <v>564</v>
      </c>
      <c r="I320" s="619" t="s">
        <v>4875</v>
      </c>
      <c r="J320" s="619" t="s">
        <v>1717</v>
      </c>
      <c r="K320" s="619" t="s">
        <v>2389</v>
      </c>
      <c r="L320" s="620">
        <v>0</v>
      </c>
      <c r="M320" s="620">
        <v>0</v>
      </c>
      <c r="N320" s="619">
        <v>2</v>
      </c>
      <c r="O320" s="683">
        <v>0.5</v>
      </c>
      <c r="P320" s="620">
        <v>0</v>
      </c>
      <c r="Q320" s="635"/>
      <c r="R320" s="619">
        <v>2</v>
      </c>
      <c r="S320" s="635">
        <v>1</v>
      </c>
      <c r="T320" s="683">
        <v>0.5</v>
      </c>
      <c r="U320" s="665">
        <v>1</v>
      </c>
    </row>
    <row r="321" spans="1:21" ht="14.4" customHeight="1" x14ac:dyDescent="0.3">
      <c r="A321" s="618">
        <v>21</v>
      </c>
      <c r="B321" s="619" t="s">
        <v>565</v>
      </c>
      <c r="C321" s="619">
        <v>89301211</v>
      </c>
      <c r="D321" s="681" t="s">
        <v>6722</v>
      </c>
      <c r="E321" s="682" t="s">
        <v>4536</v>
      </c>
      <c r="F321" s="619" t="s">
        <v>4509</v>
      </c>
      <c r="G321" s="619" t="s">
        <v>4654</v>
      </c>
      <c r="H321" s="619" t="s">
        <v>564</v>
      </c>
      <c r="I321" s="619" t="s">
        <v>4655</v>
      </c>
      <c r="J321" s="619" t="s">
        <v>1717</v>
      </c>
      <c r="K321" s="619" t="s">
        <v>4656</v>
      </c>
      <c r="L321" s="620">
        <v>0</v>
      </c>
      <c r="M321" s="620">
        <v>0</v>
      </c>
      <c r="N321" s="619">
        <v>1</v>
      </c>
      <c r="O321" s="683">
        <v>0.5</v>
      </c>
      <c r="P321" s="620"/>
      <c r="Q321" s="635"/>
      <c r="R321" s="619"/>
      <c r="S321" s="635">
        <v>0</v>
      </c>
      <c r="T321" s="683"/>
      <c r="U321" s="665">
        <v>0</v>
      </c>
    </row>
    <row r="322" spans="1:21" ht="14.4" customHeight="1" x14ac:dyDescent="0.3">
      <c r="A322" s="618">
        <v>21</v>
      </c>
      <c r="B322" s="619" t="s">
        <v>565</v>
      </c>
      <c r="C322" s="619">
        <v>89301211</v>
      </c>
      <c r="D322" s="681" t="s">
        <v>6722</v>
      </c>
      <c r="E322" s="682" t="s">
        <v>4536</v>
      </c>
      <c r="F322" s="619" t="s">
        <v>4509</v>
      </c>
      <c r="G322" s="619" t="s">
        <v>4717</v>
      </c>
      <c r="H322" s="619" t="s">
        <v>2184</v>
      </c>
      <c r="I322" s="619" t="s">
        <v>2458</v>
      </c>
      <c r="J322" s="619" t="s">
        <v>2455</v>
      </c>
      <c r="K322" s="619" t="s">
        <v>2459</v>
      </c>
      <c r="L322" s="620">
        <v>625.29</v>
      </c>
      <c r="M322" s="620">
        <v>625.29</v>
      </c>
      <c r="N322" s="619">
        <v>1</v>
      </c>
      <c r="O322" s="683">
        <v>0.5</v>
      </c>
      <c r="P322" s="620"/>
      <c r="Q322" s="635">
        <v>0</v>
      </c>
      <c r="R322" s="619"/>
      <c r="S322" s="635">
        <v>0</v>
      </c>
      <c r="T322" s="683"/>
      <c r="U322" s="665">
        <v>0</v>
      </c>
    </row>
    <row r="323" spans="1:21" ht="14.4" customHeight="1" x14ac:dyDescent="0.3">
      <c r="A323" s="618">
        <v>21</v>
      </c>
      <c r="B323" s="619" t="s">
        <v>565</v>
      </c>
      <c r="C323" s="619">
        <v>89301211</v>
      </c>
      <c r="D323" s="681" t="s">
        <v>6722</v>
      </c>
      <c r="E323" s="682" t="s">
        <v>4536</v>
      </c>
      <c r="F323" s="619" t="s">
        <v>4509</v>
      </c>
      <c r="G323" s="619" t="s">
        <v>4558</v>
      </c>
      <c r="H323" s="619" t="s">
        <v>564</v>
      </c>
      <c r="I323" s="619" t="s">
        <v>4719</v>
      </c>
      <c r="J323" s="619" t="s">
        <v>4560</v>
      </c>
      <c r="K323" s="619" t="s">
        <v>1042</v>
      </c>
      <c r="L323" s="620">
        <v>612.26</v>
      </c>
      <c r="M323" s="620">
        <v>1224.52</v>
      </c>
      <c r="N323" s="619">
        <v>2</v>
      </c>
      <c r="O323" s="683">
        <v>1.5</v>
      </c>
      <c r="P323" s="620">
        <v>612.26</v>
      </c>
      <c r="Q323" s="635">
        <v>0.5</v>
      </c>
      <c r="R323" s="619">
        <v>1</v>
      </c>
      <c r="S323" s="635">
        <v>0.5</v>
      </c>
      <c r="T323" s="683">
        <v>0.5</v>
      </c>
      <c r="U323" s="665">
        <v>0.33333333333333331</v>
      </c>
    </row>
    <row r="324" spans="1:21" ht="14.4" customHeight="1" x14ac:dyDescent="0.3">
      <c r="A324" s="618">
        <v>21</v>
      </c>
      <c r="B324" s="619" t="s">
        <v>565</v>
      </c>
      <c r="C324" s="619">
        <v>89301211</v>
      </c>
      <c r="D324" s="681" t="s">
        <v>6722</v>
      </c>
      <c r="E324" s="682" t="s">
        <v>4537</v>
      </c>
      <c r="F324" s="619" t="s">
        <v>4509</v>
      </c>
      <c r="G324" s="619" t="s">
        <v>4570</v>
      </c>
      <c r="H324" s="619" t="s">
        <v>2184</v>
      </c>
      <c r="I324" s="619" t="s">
        <v>2348</v>
      </c>
      <c r="J324" s="619" t="s">
        <v>2349</v>
      </c>
      <c r="K324" s="619" t="s">
        <v>2350</v>
      </c>
      <c r="L324" s="620">
        <v>89.6</v>
      </c>
      <c r="M324" s="620">
        <v>179.2</v>
      </c>
      <c r="N324" s="619">
        <v>2</v>
      </c>
      <c r="O324" s="683">
        <v>1.5</v>
      </c>
      <c r="P324" s="620">
        <v>89.6</v>
      </c>
      <c r="Q324" s="635">
        <v>0.5</v>
      </c>
      <c r="R324" s="619">
        <v>1</v>
      </c>
      <c r="S324" s="635">
        <v>0.5</v>
      </c>
      <c r="T324" s="683">
        <v>1</v>
      </c>
      <c r="U324" s="665">
        <v>0.66666666666666663</v>
      </c>
    </row>
    <row r="325" spans="1:21" ht="14.4" customHeight="1" x14ac:dyDescent="0.3">
      <c r="A325" s="618">
        <v>21</v>
      </c>
      <c r="B325" s="619" t="s">
        <v>565</v>
      </c>
      <c r="C325" s="619">
        <v>89301211</v>
      </c>
      <c r="D325" s="681" t="s">
        <v>6722</v>
      </c>
      <c r="E325" s="682" t="s">
        <v>4537</v>
      </c>
      <c r="F325" s="619" t="s">
        <v>4509</v>
      </c>
      <c r="G325" s="619" t="s">
        <v>4570</v>
      </c>
      <c r="H325" s="619" t="s">
        <v>2184</v>
      </c>
      <c r="I325" s="619" t="s">
        <v>2348</v>
      </c>
      <c r="J325" s="619" t="s">
        <v>2349</v>
      </c>
      <c r="K325" s="619" t="s">
        <v>2350</v>
      </c>
      <c r="L325" s="620">
        <v>95.25</v>
      </c>
      <c r="M325" s="620">
        <v>476.25</v>
      </c>
      <c r="N325" s="619">
        <v>5</v>
      </c>
      <c r="O325" s="683">
        <v>4</v>
      </c>
      <c r="P325" s="620">
        <v>190.5</v>
      </c>
      <c r="Q325" s="635">
        <v>0.4</v>
      </c>
      <c r="R325" s="619">
        <v>2</v>
      </c>
      <c r="S325" s="635">
        <v>0.4</v>
      </c>
      <c r="T325" s="683">
        <v>2</v>
      </c>
      <c r="U325" s="665">
        <v>0.5</v>
      </c>
    </row>
    <row r="326" spans="1:21" ht="14.4" customHeight="1" x14ac:dyDescent="0.3">
      <c r="A326" s="618">
        <v>21</v>
      </c>
      <c r="B326" s="619" t="s">
        <v>565</v>
      </c>
      <c r="C326" s="619">
        <v>89301211</v>
      </c>
      <c r="D326" s="681" t="s">
        <v>6722</v>
      </c>
      <c r="E326" s="682" t="s">
        <v>4537</v>
      </c>
      <c r="F326" s="619" t="s">
        <v>4509</v>
      </c>
      <c r="G326" s="619" t="s">
        <v>4570</v>
      </c>
      <c r="H326" s="619" t="s">
        <v>564</v>
      </c>
      <c r="I326" s="619" t="s">
        <v>891</v>
      </c>
      <c r="J326" s="619" t="s">
        <v>892</v>
      </c>
      <c r="K326" s="619" t="s">
        <v>4627</v>
      </c>
      <c r="L326" s="620">
        <v>42.42</v>
      </c>
      <c r="M326" s="620">
        <v>42.42</v>
      </c>
      <c r="N326" s="619">
        <v>1</v>
      </c>
      <c r="O326" s="683">
        <v>1</v>
      </c>
      <c r="P326" s="620"/>
      <c r="Q326" s="635">
        <v>0</v>
      </c>
      <c r="R326" s="619"/>
      <c r="S326" s="635">
        <v>0</v>
      </c>
      <c r="T326" s="683"/>
      <c r="U326" s="665">
        <v>0</v>
      </c>
    </row>
    <row r="327" spans="1:21" ht="14.4" customHeight="1" x14ac:dyDescent="0.3">
      <c r="A327" s="618">
        <v>21</v>
      </c>
      <c r="B327" s="619" t="s">
        <v>565</v>
      </c>
      <c r="C327" s="619">
        <v>89301211</v>
      </c>
      <c r="D327" s="681" t="s">
        <v>6722</v>
      </c>
      <c r="E327" s="682" t="s">
        <v>4537</v>
      </c>
      <c r="F327" s="619" t="s">
        <v>4509</v>
      </c>
      <c r="G327" s="619" t="s">
        <v>4570</v>
      </c>
      <c r="H327" s="619" t="s">
        <v>564</v>
      </c>
      <c r="I327" s="619" t="s">
        <v>891</v>
      </c>
      <c r="J327" s="619" t="s">
        <v>892</v>
      </c>
      <c r="K327" s="619" t="s">
        <v>4627</v>
      </c>
      <c r="L327" s="620">
        <v>85.72</v>
      </c>
      <c r="M327" s="620">
        <v>85.72</v>
      </c>
      <c r="N327" s="619">
        <v>1</v>
      </c>
      <c r="O327" s="683">
        <v>0.5</v>
      </c>
      <c r="P327" s="620"/>
      <c r="Q327" s="635">
        <v>0</v>
      </c>
      <c r="R327" s="619"/>
      <c r="S327" s="635">
        <v>0</v>
      </c>
      <c r="T327" s="683"/>
      <c r="U327" s="665">
        <v>0</v>
      </c>
    </row>
    <row r="328" spans="1:21" ht="14.4" customHeight="1" x14ac:dyDescent="0.3">
      <c r="A328" s="618">
        <v>21</v>
      </c>
      <c r="B328" s="619" t="s">
        <v>565</v>
      </c>
      <c r="C328" s="619">
        <v>89301211</v>
      </c>
      <c r="D328" s="681" t="s">
        <v>6722</v>
      </c>
      <c r="E328" s="682" t="s">
        <v>4537</v>
      </c>
      <c r="F328" s="619" t="s">
        <v>4509</v>
      </c>
      <c r="G328" s="619" t="s">
        <v>4549</v>
      </c>
      <c r="H328" s="619" t="s">
        <v>2184</v>
      </c>
      <c r="I328" s="619" t="s">
        <v>3587</v>
      </c>
      <c r="J328" s="619" t="s">
        <v>4471</v>
      </c>
      <c r="K328" s="619" t="s">
        <v>4472</v>
      </c>
      <c r="L328" s="620">
        <v>16.27</v>
      </c>
      <c r="M328" s="620">
        <v>16.27</v>
      </c>
      <c r="N328" s="619">
        <v>1</v>
      </c>
      <c r="O328" s="683">
        <v>1</v>
      </c>
      <c r="P328" s="620">
        <v>16.27</v>
      </c>
      <c r="Q328" s="635">
        <v>1</v>
      </c>
      <c r="R328" s="619">
        <v>1</v>
      </c>
      <c r="S328" s="635">
        <v>1</v>
      </c>
      <c r="T328" s="683">
        <v>1</v>
      </c>
      <c r="U328" s="665">
        <v>1</v>
      </c>
    </row>
    <row r="329" spans="1:21" ht="14.4" customHeight="1" x14ac:dyDescent="0.3">
      <c r="A329" s="618">
        <v>21</v>
      </c>
      <c r="B329" s="619" t="s">
        <v>565</v>
      </c>
      <c r="C329" s="619">
        <v>89301211</v>
      </c>
      <c r="D329" s="681" t="s">
        <v>6722</v>
      </c>
      <c r="E329" s="682" t="s">
        <v>4537</v>
      </c>
      <c r="F329" s="619" t="s">
        <v>4509</v>
      </c>
      <c r="G329" s="619" t="s">
        <v>4549</v>
      </c>
      <c r="H329" s="619" t="s">
        <v>2184</v>
      </c>
      <c r="I329" s="619" t="s">
        <v>2321</v>
      </c>
      <c r="J329" s="619" t="s">
        <v>4365</v>
      </c>
      <c r="K329" s="619" t="s">
        <v>4366</v>
      </c>
      <c r="L329" s="620">
        <v>6.98</v>
      </c>
      <c r="M329" s="620">
        <v>27.92</v>
      </c>
      <c r="N329" s="619">
        <v>4</v>
      </c>
      <c r="O329" s="683">
        <v>2</v>
      </c>
      <c r="P329" s="620">
        <v>13.96</v>
      </c>
      <c r="Q329" s="635">
        <v>0.5</v>
      </c>
      <c r="R329" s="619">
        <v>2</v>
      </c>
      <c r="S329" s="635">
        <v>0.5</v>
      </c>
      <c r="T329" s="683">
        <v>1</v>
      </c>
      <c r="U329" s="665">
        <v>0.5</v>
      </c>
    </row>
    <row r="330" spans="1:21" ht="14.4" customHeight="1" x14ac:dyDescent="0.3">
      <c r="A330" s="618">
        <v>21</v>
      </c>
      <c r="B330" s="619" t="s">
        <v>565</v>
      </c>
      <c r="C330" s="619">
        <v>89301211</v>
      </c>
      <c r="D330" s="681" t="s">
        <v>6722</v>
      </c>
      <c r="E330" s="682" t="s">
        <v>4537</v>
      </c>
      <c r="F330" s="619" t="s">
        <v>4509</v>
      </c>
      <c r="G330" s="619" t="s">
        <v>4549</v>
      </c>
      <c r="H330" s="619" t="s">
        <v>2184</v>
      </c>
      <c r="I330" s="619" t="s">
        <v>2472</v>
      </c>
      <c r="J330" s="619" t="s">
        <v>4367</v>
      </c>
      <c r="K330" s="619" t="s">
        <v>4368</v>
      </c>
      <c r="L330" s="620">
        <v>10.73</v>
      </c>
      <c r="M330" s="620">
        <v>32.19</v>
      </c>
      <c r="N330" s="619">
        <v>3</v>
      </c>
      <c r="O330" s="683">
        <v>1</v>
      </c>
      <c r="P330" s="620">
        <v>32.19</v>
      </c>
      <c r="Q330" s="635">
        <v>1</v>
      </c>
      <c r="R330" s="619">
        <v>3</v>
      </c>
      <c r="S330" s="635">
        <v>1</v>
      </c>
      <c r="T330" s="683">
        <v>1</v>
      </c>
      <c r="U330" s="665">
        <v>1</v>
      </c>
    </row>
    <row r="331" spans="1:21" ht="14.4" customHeight="1" x14ac:dyDescent="0.3">
      <c r="A331" s="618">
        <v>21</v>
      </c>
      <c r="B331" s="619" t="s">
        <v>565</v>
      </c>
      <c r="C331" s="619">
        <v>89301211</v>
      </c>
      <c r="D331" s="681" t="s">
        <v>6722</v>
      </c>
      <c r="E331" s="682" t="s">
        <v>4537</v>
      </c>
      <c r="F331" s="619" t="s">
        <v>4509</v>
      </c>
      <c r="G331" s="619" t="s">
        <v>4632</v>
      </c>
      <c r="H331" s="619" t="s">
        <v>564</v>
      </c>
      <c r="I331" s="619" t="s">
        <v>4876</v>
      </c>
      <c r="J331" s="619" t="s">
        <v>4877</v>
      </c>
      <c r="K331" s="619" t="s">
        <v>1774</v>
      </c>
      <c r="L331" s="620">
        <v>0</v>
      </c>
      <c r="M331" s="620">
        <v>0</v>
      </c>
      <c r="N331" s="619">
        <v>1</v>
      </c>
      <c r="O331" s="683">
        <v>0.5</v>
      </c>
      <c r="P331" s="620"/>
      <c r="Q331" s="635"/>
      <c r="R331" s="619"/>
      <c r="S331" s="635">
        <v>0</v>
      </c>
      <c r="T331" s="683"/>
      <c r="U331" s="665">
        <v>0</v>
      </c>
    </row>
    <row r="332" spans="1:21" ht="14.4" customHeight="1" x14ac:dyDescent="0.3">
      <c r="A332" s="618">
        <v>21</v>
      </c>
      <c r="B332" s="619" t="s">
        <v>565</v>
      </c>
      <c r="C332" s="619">
        <v>89301211</v>
      </c>
      <c r="D332" s="681" t="s">
        <v>6722</v>
      </c>
      <c r="E332" s="682" t="s">
        <v>4537</v>
      </c>
      <c r="F332" s="619" t="s">
        <v>4509</v>
      </c>
      <c r="G332" s="619" t="s">
        <v>4637</v>
      </c>
      <c r="H332" s="619" t="s">
        <v>2184</v>
      </c>
      <c r="I332" s="619" t="s">
        <v>4878</v>
      </c>
      <c r="J332" s="619" t="s">
        <v>2375</v>
      </c>
      <c r="K332" s="619" t="s">
        <v>687</v>
      </c>
      <c r="L332" s="620">
        <v>81.209999999999994</v>
      </c>
      <c r="M332" s="620">
        <v>243.63</v>
      </c>
      <c r="N332" s="619">
        <v>3</v>
      </c>
      <c r="O332" s="683">
        <v>1.5</v>
      </c>
      <c r="P332" s="620"/>
      <c r="Q332" s="635">
        <v>0</v>
      </c>
      <c r="R332" s="619"/>
      <c r="S332" s="635">
        <v>0</v>
      </c>
      <c r="T332" s="683"/>
      <c r="U332" s="665">
        <v>0</v>
      </c>
    </row>
    <row r="333" spans="1:21" ht="14.4" customHeight="1" x14ac:dyDescent="0.3">
      <c r="A333" s="618">
        <v>21</v>
      </c>
      <c r="B333" s="619" t="s">
        <v>565</v>
      </c>
      <c r="C333" s="619">
        <v>89301211</v>
      </c>
      <c r="D333" s="681" t="s">
        <v>6722</v>
      </c>
      <c r="E333" s="682" t="s">
        <v>4537</v>
      </c>
      <c r="F333" s="619" t="s">
        <v>4509</v>
      </c>
      <c r="G333" s="619" t="s">
        <v>4637</v>
      </c>
      <c r="H333" s="619" t="s">
        <v>2184</v>
      </c>
      <c r="I333" s="619" t="s">
        <v>4638</v>
      </c>
      <c r="J333" s="619" t="s">
        <v>2369</v>
      </c>
      <c r="K333" s="619" t="s">
        <v>1928</v>
      </c>
      <c r="L333" s="620">
        <v>0</v>
      </c>
      <c r="M333" s="620">
        <v>0</v>
      </c>
      <c r="N333" s="619">
        <v>1</v>
      </c>
      <c r="O333" s="683">
        <v>1</v>
      </c>
      <c r="P333" s="620"/>
      <c r="Q333" s="635"/>
      <c r="R333" s="619"/>
      <c r="S333" s="635">
        <v>0</v>
      </c>
      <c r="T333" s="683"/>
      <c r="U333" s="665">
        <v>0</v>
      </c>
    </row>
    <row r="334" spans="1:21" ht="14.4" customHeight="1" x14ac:dyDescent="0.3">
      <c r="A334" s="618">
        <v>21</v>
      </c>
      <c r="B334" s="619" t="s">
        <v>565</v>
      </c>
      <c r="C334" s="619">
        <v>89301211</v>
      </c>
      <c r="D334" s="681" t="s">
        <v>6722</v>
      </c>
      <c r="E334" s="682" t="s">
        <v>4537</v>
      </c>
      <c r="F334" s="619" t="s">
        <v>4509</v>
      </c>
      <c r="G334" s="619" t="s">
        <v>4594</v>
      </c>
      <c r="H334" s="619" t="s">
        <v>2184</v>
      </c>
      <c r="I334" s="619" t="s">
        <v>2728</v>
      </c>
      <c r="J334" s="619" t="s">
        <v>4256</v>
      </c>
      <c r="K334" s="619" t="s">
        <v>4257</v>
      </c>
      <c r="L334" s="620">
        <v>333.31</v>
      </c>
      <c r="M334" s="620">
        <v>2666.4800000000005</v>
      </c>
      <c r="N334" s="619">
        <v>8</v>
      </c>
      <c r="O334" s="683">
        <v>4</v>
      </c>
      <c r="P334" s="620">
        <v>1666.5500000000002</v>
      </c>
      <c r="Q334" s="635">
        <v>0.625</v>
      </c>
      <c r="R334" s="619">
        <v>5</v>
      </c>
      <c r="S334" s="635">
        <v>0.625</v>
      </c>
      <c r="T334" s="683">
        <v>2.5</v>
      </c>
      <c r="U334" s="665">
        <v>0.625</v>
      </c>
    </row>
    <row r="335" spans="1:21" ht="14.4" customHeight="1" x14ac:dyDescent="0.3">
      <c r="A335" s="618">
        <v>21</v>
      </c>
      <c r="B335" s="619" t="s">
        <v>565</v>
      </c>
      <c r="C335" s="619">
        <v>89301211</v>
      </c>
      <c r="D335" s="681" t="s">
        <v>6722</v>
      </c>
      <c r="E335" s="682" t="s">
        <v>4537</v>
      </c>
      <c r="F335" s="619" t="s">
        <v>4509</v>
      </c>
      <c r="G335" s="619" t="s">
        <v>4851</v>
      </c>
      <c r="H335" s="619" t="s">
        <v>564</v>
      </c>
      <c r="I335" s="619" t="s">
        <v>1530</v>
      </c>
      <c r="J335" s="619" t="s">
        <v>1531</v>
      </c>
      <c r="K335" s="619" t="s">
        <v>1532</v>
      </c>
      <c r="L335" s="620">
        <v>0</v>
      </c>
      <c r="M335" s="620">
        <v>0</v>
      </c>
      <c r="N335" s="619">
        <v>1</v>
      </c>
      <c r="O335" s="683">
        <v>1</v>
      </c>
      <c r="P335" s="620"/>
      <c r="Q335" s="635"/>
      <c r="R335" s="619"/>
      <c r="S335" s="635">
        <v>0</v>
      </c>
      <c r="T335" s="683"/>
      <c r="U335" s="665">
        <v>0</v>
      </c>
    </row>
    <row r="336" spans="1:21" ht="14.4" customHeight="1" x14ac:dyDescent="0.3">
      <c r="A336" s="618">
        <v>21</v>
      </c>
      <c r="B336" s="619" t="s">
        <v>565</v>
      </c>
      <c r="C336" s="619">
        <v>89301211</v>
      </c>
      <c r="D336" s="681" t="s">
        <v>6722</v>
      </c>
      <c r="E336" s="682" t="s">
        <v>4537</v>
      </c>
      <c r="F336" s="619" t="s">
        <v>4509</v>
      </c>
      <c r="G336" s="619" t="s">
        <v>4571</v>
      </c>
      <c r="H336" s="619" t="s">
        <v>564</v>
      </c>
      <c r="I336" s="619" t="s">
        <v>4572</v>
      </c>
      <c r="J336" s="619" t="s">
        <v>4573</v>
      </c>
      <c r="K336" s="619" t="s">
        <v>4574</v>
      </c>
      <c r="L336" s="620">
        <v>1789.73</v>
      </c>
      <c r="M336" s="620">
        <v>37584.33</v>
      </c>
      <c r="N336" s="619">
        <v>21</v>
      </c>
      <c r="O336" s="683">
        <v>9.5</v>
      </c>
      <c r="P336" s="620">
        <v>21476.76</v>
      </c>
      <c r="Q336" s="635">
        <v>0.5714285714285714</v>
      </c>
      <c r="R336" s="619">
        <v>12</v>
      </c>
      <c r="S336" s="635">
        <v>0.5714285714285714</v>
      </c>
      <c r="T336" s="683">
        <v>4</v>
      </c>
      <c r="U336" s="665">
        <v>0.42105263157894735</v>
      </c>
    </row>
    <row r="337" spans="1:21" ht="14.4" customHeight="1" x14ac:dyDescent="0.3">
      <c r="A337" s="618">
        <v>21</v>
      </c>
      <c r="B337" s="619" t="s">
        <v>565</v>
      </c>
      <c r="C337" s="619">
        <v>89301211</v>
      </c>
      <c r="D337" s="681" t="s">
        <v>6722</v>
      </c>
      <c r="E337" s="682" t="s">
        <v>4537</v>
      </c>
      <c r="F337" s="619" t="s">
        <v>4509</v>
      </c>
      <c r="G337" s="619" t="s">
        <v>4639</v>
      </c>
      <c r="H337" s="619" t="s">
        <v>564</v>
      </c>
      <c r="I337" s="619" t="s">
        <v>2145</v>
      </c>
      <c r="J337" s="619" t="s">
        <v>1979</v>
      </c>
      <c r="K337" s="619" t="s">
        <v>4640</v>
      </c>
      <c r="L337" s="620">
        <v>0</v>
      </c>
      <c r="M337" s="620">
        <v>0</v>
      </c>
      <c r="N337" s="619">
        <v>1</v>
      </c>
      <c r="O337" s="683">
        <v>0.5</v>
      </c>
      <c r="P337" s="620"/>
      <c r="Q337" s="635"/>
      <c r="R337" s="619"/>
      <c r="S337" s="635">
        <v>0</v>
      </c>
      <c r="T337" s="683"/>
      <c r="U337" s="665">
        <v>0</v>
      </c>
    </row>
    <row r="338" spans="1:21" ht="14.4" customHeight="1" x14ac:dyDescent="0.3">
      <c r="A338" s="618">
        <v>21</v>
      </c>
      <c r="B338" s="619" t="s">
        <v>565</v>
      </c>
      <c r="C338" s="619">
        <v>89301211</v>
      </c>
      <c r="D338" s="681" t="s">
        <v>6722</v>
      </c>
      <c r="E338" s="682" t="s">
        <v>4537</v>
      </c>
      <c r="F338" s="619" t="s">
        <v>4509</v>
      </c>
      <c r="G338" s="619" t="s">
        <v>4879</v>
      </c>
      <c r="H338" s="619" t="s">
        <v>564</v>
      </c>
      <c r="I338" s="619" t="s">
        <v>4880</v>
      </c>
      <c r="J338" s="619" t="s">
        <v>4881</v>
      </c>
      <c r="K338" s="619" t="s">
        <v>1131</v>
      </c>
      <c r="L338" s="620">
        <v>68.3</v>
      </c>
      <c r="M338" s="620">
        <v>136.6</v>
      </c>
      <c r="N338" s="619">
        <v>2</v>
      </c>
      <c r="O338" s="683">
        <v>0.5</v>
      </c>
      <c r="P338" s="620"/>
      <c r="Q338" s="635">
        <v>0</v>
      </c>
      <c r="R338" s="619"/>
      <c r="S338" s="635">
        <v>0</v>
      </c>
      <c r="T338" s="683"/>
      <c r="U338" s="665">
        <v>0</v>
      </c>
    </row>
    <row r="339" spans="1:21" ht="14.4" customHeight="1" x14ac:dyDescent="0.3">
      <c r="A339" s="618">
        <v>21</v>
      </c>
      <c r="B339" s="619" t="s">
        <v>565</v>
      </c>
      <c r="C339" s="619">
        <v>89301211</v>
      </c>
      <c r="D339" s="681" t="s">
        <v>6722</v>
      </c>
      <c r="E339" s="682" t="s">
        <v>4537</v>
      </c>
      <c r="F339" s="619" t="s">
        <v>4509</v>
      </c>
      <c r="G339" s="619" t="s">
        <v>4882</v>
      </c>
      <c r="H339" s="619" t="s">
        <v>2184</v>
      </c>
      <c r="I339" s="619" t="s">
        <v>2259</v>
      </c>
      <c r="J339" s="619" t="s">
        <v>2260</v>
      </c>
      <c r="K339" s="619" t="s">
        <v>2261</v>
      </c>
      <c r="L339" s="620">
        <v>41.89</v>
      </c>
      <c r="M339" s="620">
        <v>41.89</v>
      </c>
      <c r="N339" s="619">
        <v>1</v>
      </c>
      <c r="O339" s="683">
        <v>0.5</v>
      </c>
      <c r="P339" s="620">
        <v>41.89</v>
      </c>
      <c r="Q339" s="635">
        <v>1</v>
      </c>
      <c r="R339" s="619">
        <v>1</v>
      </c>
      <c r="S339" s="635">
        <v>1</v>
      </c>
      <c r="T339" s="683">
        <v>0.5</v>
      </c>
      <c r="U339" s="665">
        <v>1</v>
      </c>
    </row>
    <row r="340" spans="1:21" ht="14.4" customHeight="1" x14ac:dyDescent="0.3">
      <c r="A340" s="618">
        <v>21</v>
      </c>
      <c r="B340" s="619" t="s">
        <v>565</v>
      </c>
      <c r="C340" s="619">
        <v>89301211</v>
      </c>
      <c r="D340" s="681" t="s">
        <v>6722</v>
      </c>
      <c r="E340" s="682" t="s">
        <v>4537</v>
      </c>
      <c r="F340" s="619" t="s">
        <v>4509</v>
      </c>
      <c r="G340" s="619" t="s">
        <v>4768</v>
      </c>
      <c r="H340" s="619" t="s">
        <v>2184</v>
      </c>
      <c r="I340" s="619" t="s">
        <v>4769</v>
      </c>
      <c r="J340" s="619" t="s">
        <v>4770</v>
      </c>
      <c r="K340" s="619" t="s">
        <v>4771</v>
      </c>
      <c r="L340" s="620">
        <v>1027.5999999999999</v>
      </c>
      <c r="M340" s="620">
        <v>1027.5999999999999</v>
      </c>
      <c r="N340" s="619">
        <v>1</v>
      </c>
      <c r="O340" s="683">
        <v>1</v>
      </c>
      <c r="P340" s="620"/>
      <c r="Q340" s="635">
        <v>0</v>
      </c>
      <c r="R340" s="619"/>
      <c r="S340" s="635">
        <v>0</v>
      </c>
      <c r="T340" s="683"/>
      <c r="U340" s="665">
        <v>0</v>
      </c>
    </row>
    <row r="341" spans="1:21" ht="14.4" customHeight="1" x14ac:dyDescent="0.3">
      <c r="A341" s="618">
        <v>21</v>
      </c>
      <c r="B341" s="619" t="s">
        <v>565</v>
      </c>
      <c r="C341" s="619">
        <v>89301211</v>
      </c>
      <c r="D341" s="681" t="s">
        <v>6722</v>
      </c>
      <c r="E341" s="682" t="s">
        <v>4537</v>
      </c>
      <c r="F341" s="619" t="s">
        <v>4509</v>
      </c>
      <c r="G341" s="619" t="s">
        <v>4645</v>
      </c>
      <c r="H341" s="619" t="s">
        <v>2184</v>
      </c>
      <c r="I341" s="619" t="s">
        <v>2744</v>
      </c>
      <c r="J341" s="619" t="s">
        <v>2745</v>
      </c>
      <c r="K341" s="619" t="s">
        <v>4267</v>
      </c>
      <c r="L341" s="620">
        <v>184.22</v>
      </c>
      <c r="M341" s="620">
        <v>736.88</v>
      </c>
      <c r="N341" s="619">
        <v>4</v>
      </c>
      <c r="O341" s="683">
        <v>1.5</v>
      </c>
      <c r="P341" s="620">
        <v>552.66</v>
      </c>
      <c r="Q341" s="635">
        <v>0.75</v>
      </c>
      <c r="R341" s="619">
        <v>3</v>
      </c>
      <c r="S341" s="635">
        <v>0.75</v>
      </c>
      <c r="T341" s="683">
        <v>0.5</v>
      </c>
      <c r="U341" s="665">
        <v>0.33333333333333331</v>
      </c>
    </row>
    <row r="342" spans="1:21" ht="14.4" customHeight="1" x14ac:dyDescent="0.3">
      <c r="A342" s="618">
        <v>21</v>
      </c>
      <c r="B342" s="619" t="s">
        <v>565</v>
      </c>
      <c r="C342" s="619">
        <v>89301211</v>
      </c>
      <c r="D342" s="681" t="s">
        <v>6722</v>
      </c>
      <c r="E342" s="682" t="s">
        <v>4537</v>
      </c>
      <c r="F342" s="619" t="s">
        <v>4509</v>
      </c>
      <c r="G342" s="619" t="s">
        <v>4883</v>
      </c>
      <c r="H342" s="619" t="s">
        <v>2184</v>
      </c>
      <c r="I342" s="619" t="s">
        <v>3481</v>
      </c>
      <c r="J342" s="619" t="s">
        <v>2298</v>
      </c>
      <c r="K342" s="619" t="s">
        <v>4484</v>
      </c>
      <c r="L342" s="620">
        <v>275.48</v>
      </c>
      <c r="M342" s="620">
        <v>275.48</v>
      </c>
      <c r="N342" s="619">
        <v>1</v>
      </c>
      <c r="O342" s="683">
        <v>0.5</v>
      </c>
      <c r="P342" s="620">
        <v>275.48</v>
      </c>
      <c r="Q342" s="635">
        <v>1</v>
      </c>
      <c r="R342" s="619">
        <v>1</v>
      </c>
      <c r="S342" s="635">
        <v>1</v>
      </c>
      <c r="T342" s="683">
        <v>0.5</v>
      </c>
      <c r="U342" s="665">
        <v>1</v>
      </c>
    </row>
    <row r="343" spans="1:21" ht="14.4" customHeight="1" x14ac:dyDescent="0.3">
      <c r="A343" s="618">
        <v>21</v>
      </c>
      <c r="B343" s="619" t="s">
        <v>565</v>
      </c>
      <c r="C343" s="619">
        <v>89301211</v>
      </c>
      <c r="D343" s="681" t="s">
        <v>6722</v>
      </c>
      <c r="E343" s="682" t="s">
        <v>4537</v>
      </c>
      <c r="F343" s="619" t="s">
        <v>4509</v>
      </c>
      <c r="G343" s="619" t="s">
        <v>4883</v>
      </c>
      <c r="H343" s="619" t="s">
        <v>2184</v>
      </c>
      <c r="I343" s="619" t="s">
        <v>2297</v>
      </c>
      <c r="J343" s="619" t="s">
        <v>2298</v>
      </c>
      <c r="K343" s="619" t="s">
        <v>1294</v>
      </c>
      <c r="L343" s="620">
        <v>0</v>
      </c>
      <c r="M343" s="620">
        <v>0</v>
      </c>
      <c r="N343" s="619">
        <v>1</v>
      </c>
      <c r="O343" s="683">
        <v>0.5</v>
      </c>
      <c r="P343" s="620"/>
      <c r="Q343" s="635"/>
      <c r="R343" s="619"/>
      <c r="S343" s="635">
        <v>0</v>
      </c>
      <c r="T343" s="683"/>
      <c r="U343" s="665">
        <v>0</v>
      </c>
    </row>
    <row r="344" spans="1:21" ht="14.4" customHeight="1" x14ac:dyDescent="0.3">
      <c r="A344" s="618">
        <v>21</v>
      </c>
      <c r="B344" s="619" t="s">
        <v>565</v>
      </c>
      <c r="C344" s="619">
        <v>89301211</v>
      </c>
      <c r="D344" s="681" t="s">
        <v>6722</v>
      </c>
      <c r="E344" s="682" t="s">
        <v>4537</v>
      </c>
      <c r="F344" s="619" t="s">
        <v>4509</v>
      </c>
      <c r="G344" s="619" t="s">
        <v>4883</v>
      </c>
      <c r="H344" s="619" t="s">
        <v>2184</v>
      </c>
      <c r="I344" s="619" t="s">
        <v>2301</v>
      </c>
      <c r="J344" s="619" t="s">
        <v>2298</v>
      </c>
      <c r="K344" s="619" t="s">
        <v>641</v>
      </c>
      <c r="L344" s="620">
        <v>137.74</v>
      </c>
      <c r="M344" s="620">
        <v>275.48</v>
      </c>
      <c r="N344" s="619">
        <v>2</v>
      </c>
      <c r="O344" s="683">
        <v>2</v>
      </c>
      <c r="P344" s="620">
        <v>137.74</v>
      </c>
      <c r="Q344" s="635">
        <v>0.5</v>
      </c>
      <c r="R344" s="619">
        <v>1</v>
      </c>
      <c r="S344" s="635">
        <v>0.5</v>
      </c>
      <c r="T344" s="683">
        <v>1</v>
      </c>
      <c r="U344" s="665">
        <v>0.5</v>
      </c>
    </row>
    <row r="345" spans="1:21" ht="14.4" customHeight="1" x14ac:dyDescent="0.3">
      <c r="A345" s="618">
        <v>21</v>
      </c>
      <c r="B345" s="619" t="s">
        <v>565</v>
      </c>
      <c r="C345" s="619">
        <v>89301211</v>
      </c>
      <c r="D345" s="681" t="s">
        <v>6722</v>
      </c>
      <c r="E345" s="682" t="s">
        <v>4537</v>
      </c>
      <c r="F345" s="619" t="s">
        <v>4509</v>
      </c>
      <c r="G345" s="619" t="s">
        <v>4648</v>
      </c>
      <c r="H345" s="619" t="s">
        <v>2184</v>
      </c>
      <c r="I345" s="619" t="s">
        <v>2748</v>
      </c>
      <c r="J345" s="619" t="s">
        <v>2749</v>
      </c>
      <c r="K345" s="619" t="s">
        <v>4267</v>
      </c>
      <c r="L345" s="620">
        <v>69.86</v>
      </c>
      <c r="M345" s="620">
        <v>489.02</v>
      </c>
      <c r="N345" s="619">
        <v>7</v>
      </c>
      <c r="O345" s="683">
        <v>3</v>
      </c>
      <c r="P345" s="620">
        <v>279.44</v>
      </c>
      <c r="Q345" s="635">
        <v>0.5714285714285714</v>
      </c>
      <c r="R345" s="619">
        <v>4</v>
      </c>
      <c r="S345" s="635">
        <v>0.5714285714285714</v>
      </c>
      <c r="T345" s="683">
        <v>2</v>
      </c>
      <c r="U345" s="665">
        <v>0.66666666666666663</v>
      </c>
    </row>
    <row r="346" spans="1:21" ht="14.4" customHeight="1" x14ac:dyDescent="0.3">
      <c r="A346" s="618">
        <v>21</v>
      </c>
      <c r="B346" s="619" t="s">
        <v>565</v>
      </c>
      <c r="C346" s="619">
        <v>89301211</v>
      </c>
      <c r="D346" s="681" t="s">
        <v>6722</v>
      </c>
      <c r="E346" s="682" t="s">
        <v>4537</v>
      </c>
      <c r="F346" s="619" t="s">
        <v>4509</v>
      </c>
      <c r="G346" s="619" t="s">
        <v>4578</v>
      </c>
      <c r="H346" s="619" t="s">
        <v>2184</v>
      </c>
      <c r="I346" s="619" t="s">
        <v>2398</v>
      </c>
      <c r="J346" s="619" t="s">
        <v>2399</v>
      </c>
      <c r="K346" s="619" t="s">
        <v>4372</v>
      </c>
      <c r="L346" s="620">
        <v>162.13</v>
      </c>
      <c r="M346" s="620">
        <v>162.13</v>
      </c>
      <c r="N346" s="619">
        <v>1</v>
      </c>
      <c r="O346" s="683">
        <v>0.5</v>
      </c>
      <c r="P346" s="620"/>
      <c r="Q346" s="635">
        <v>0</v>
      </c>
      <c r="R346" s="619"/>
      <c r="S346" s="635">
        <v>0</v>
      </c>
      <c r="T346" s="683"/>
      <c r="U346" s="665">
        <v>0</v>
      </c>
    </row>
    <row r="347" spans="1:21" ht="14.4" customHeight="1" x14ac:dyDescent="0.3">
      <c r="A347" s="618">
        <v>21</v>
      </c>
      <c r="B347" s="619" t="s">
        <v>565</v>
      </c>
      <c r="C347" s="619">
        <v>89301211</v>
      </c>
      <c r="D347" s="681" t="s">
        <v>6722</v>
      </c>
      <c r="E347" s="682" t="s">
        <v>4537</v>
      </c>
      <c r="F347" s="619" t="s">
        <v>4509</v>
      </c>
      <c r="G347" s="619" t="s">
        <v>4578</v>
      </c>
      <c r="H347" s="619" t="s">
        <v>2184</v>
      </c>
      <c r="I347" s="619" t="s">
        <v>2475</v>
      </c>
      <c r="J347" s="619" t="s">
        <v>2476</v>
      </c>
      <c r="K347" s="619" t="s">
        <v>4373</v>
      </c>
      <c r="L347" s="620">
        <v>216.16</v>
      </c>
      <c r="M347" s="620">
        <v>216.16</v>
      </c>
      <c r="N347" s="619">
        <v>1</v>
      </c>
      <c r="O347" s="683">
        <v>0.5</v>
      </c>
      <c r="P347" s="620">
        <v>216.16</v>
      </c>
      <c r="Q347" s="635">
        <v>1</v>
      </c>
      <c r="R347" s="619">
        <v>1</v>
      </c>
      <c r="S347" s="635">
        <v>1</v>
      </c>
      <c r="T347" s="683">
        <v>0.5</v>
      </c>
      <c r="U347" s="665">
        <v>1</v>
      </c>
    </row>
    <row r="348" spans="1:21" ht="14.4" customHeight="1" x14ac:dyDescent="0.3">
      <c r="A348" s="618">
        <v>21</v>
      </c>
      <c r="B348" s="619" t="s">
        <v>565</v>
      </c>
      <c r="C348" s="619">
        <v>89301211</v>
      </c>
      <c r="D348" s="681" t="s">
        <v>6722</v>
      </c>
      <c r="E348" s="682" t="s">
        <v>4537</v>
      </c>
      <c r="F348" s="619" t="s">
        <v>4509</v>
      </c>
      <c r="G348" s="619" t="s">
        <v>4578</v>
      </c>
      <c r="H348" s="619" t="s">
        <v>2184</v>
      </c>
      <c r="I348" s="619" t="s">
        <v>4884</v>
      </c>
      <c r="J348" s="619" t="s">
        <v>2476</v>
      </c>
      <c r="K348" s="619" t="s">
        <v>4885</v>
      </c>
      <c r="L348" s="620">
        <v>432.32</v>
      </c>
      <c r="M348" s="620">
        <v>864.64</v>
      </c>
      <c r="N348" s="619">
        <v>2</v>
      </c>
      <c r="O348" s="683">
        <v>1</v>
      </c>
      <c r="P348" s="620">
        <v>864.64</v>
      </c>
      <c r="Q348" s="635">
        <v>1</v>
      </c>
      <c r="R348" s="619">
        <v>2</v>
      </c>
      <c r="S348" s="635">
        <v>1</v>
      </c>
      <c r="T348" s="683">
        <v>1</v>
      </c>
      <c r="U348" s="665">
        <v>1</v>
      </c>
    </row>
    <row r="349" spans="1:21" ht="14.4" customHeight="1" x14ac:dyDescent="0.3">
      <c r="A349" s="618">
        <v>21</v>
      </c>
      <c r="B349" s="619" t="s">
        <v>565</v>
      </c>
      <c r="C349" s="619">
        <v>89301211</v>
      </c>
      <c r="D349" s="681" t="s">
        <v>6722</v>
      </c>
      <c r="E349" s="682" t="s">
        <v>4537</v>
      </c>
      <c r="F349" s="619" t="s">
        <v>4509</v>
      </c>
      <c r="G349" s="619" t="s">
        <v>4579</v>
      </c>
      <c r="H349" s="619" t="s">
        <v>564</v>
      </c>
      <c r="I349" s="619" t="s">
        <v>1482</v>
      </c>
      <c r="J349" s="619" t="s">
        <v>1045</v>
      </c>
      <c r="K349" s="619" t="s">
        <v>675</v>
      </c>
      <c r="L349" s="620">
        <v>137.74</v>
      </c>
      <c r="M349" s="620">
        <v>137.74</v>
      </c>
      <c r="N349" s="619">
        <v>1</v>
      </c>
      <c r="O349" s="683">
        <v>0.5</v>
      </c>
      <c r="P349" s="620">
        <v>137.74</v>
      </c>
      <c r="Q349" s="635">
        <v>1</v>
      </c>
      <c r="R349" s="619">
        <v>1</v>
      </c>
      <c r="S349" s="635">
        <v>1</v>
      </c>
      <c r="T349" s="683">
        <v>0.5</v>
      </c>
      <c r="U349" s="665">
        <v>1</v>
      </c>
    </row>
    <row r="350" spans="1:21" ht="14.4" customHeight="1" x14ac:dyDescent="0.3">
      <c r="A350" s="618">
        <v>21</v>
      </c>
      <c r="B350" s="619" t="s">
        <v>565</v>
      </c>
      <c r="C350" s="619">
        <v>89301211</v>
      </c>
      <c r="D350" s="681" t="s">
        <v>6722</v>
      </c>
      <c r="E350" s="682" t="s">
        <v>4537</v>
      </c>
      <c r="F350" s="619" t="s">
        <v>4509</v>
      </c>
      <c r="G350" s="619" t="s">
        <v>4654</v>
      </c>
      <c r="H350" s="619" t="s">
        <v>564</v>
      </c>
      <c r="I350" s="619" t="s">
        <v>1716</v>
      </c>
      <c r="J350" s="619" t="s">
        <v>1717</v>
      </c>
      <c r="K350" s="619" t="s">
        <v>1718</v>
      </c>
      <c r="L350" s="620">
        <v>400.21</v>
      </c>
      <c r="M350" s="620">
        <v>1600.84</v>
      </c>
      <c r="N350" s="619">
        <v>4</v>
      </c>
      <c r="O350" s="683">
        <v>2.5</v>
      </c>
      <c r="P350" s="620">
        <v>1200.6299999999999</v>
      </c>
      <c r="Q350" s="635">
        <v>0.75</v>
      </c>
      <c r="R350" s="619">
        <v>3</v>
      </c>
      <c r="S350" s="635">
        <v>0.75</v>
      </c>
      <c r="T350" s="683">
        <v>1.5</v>
      </c>
      <c r="U350" s="665">
        <v>0.6</v>
      </c>
    </row>
    <row r="351" spans="1:21" ht="14.4" customHeight="1" x14ac:dyDescent="0.3">
      <c r="A351" s="618">
        <v>21</v>
      </c>
      <c r="B351" s="619" t="s">
        <v>565</v>
      </c>
      <c r="C351" s="619">
        <v>89301211</v>
      </c>
      <c r="D351" s="681" t="s">
        <v>6722</v>
      </c>
      <c r="E351" s="682" t="s">
        <v>4537</v>
      </c>
      <c r="F351" s="619" t="s">
        <v>4509</v>
      </c>
      <c r="G351" s="619" t="s">
        <v>4654</v>
      </c>
      <c r="H351" s="619" t="s">
        <v>564</v>
      </c>
      <c r="I351" s="619" t="s">
        <v>4875</v>
      </c>
      <c r="J351" s="619" t="s">
        <v>1717</v>
      </c>
      <c r="K351" s="619" t="s">
        <v>2389</v>
      </c>
      <c r="L351" s="620">
        <v>0</v>
      </c>
      <c r="M351" s="620">
        <v>0</v>
      </c>
      <c r="N351" s="619">
        <v>2</v>
      </c>
      <c r="O351" s="683">
        <v>1</v>
      </c>
      <c r="P351" s="620">
        <v>0</v>
      </c>
      <c r="Q351" s="635"/>
      <c r="R351" s="619">
        <v>2</v>
      </c>
      <c r="S351" s="635">
        <v>1</v>
      </c>
      <c r="T351" s="683">
        <v>1</v>
      </c>
      <c r="U351" s="665">
        <v>1</v>
      </c>
    </row>
    <row r="352" spans="1:21" ht="14.4" customHeight="1" x14ac:dyDescent="0.3">
      <c r="A352" s="618">
        <v>21</v>
      </c>
      <c r="B352" s="619" t="s">
        <v>565</v>
      </c>
      <c r="C352" s="619">
        <v>89301211</v>
      </c>
      <c r="D352" s="681" t="s">
        <v>6722</v>
      </c>
      <c r="E352" s="682" t="s">
        <v>4537</v>
      </c>
      <c r="F352" s="619" t="s">
        <v>4509</v>
      </c>
      <c r="G352" s="619" t="s">
        <v>4654</v>
      </c>
      <c r="H352" s="619" t="s">
        <v>564</v>
      </c>
      <c r="I352" s="619" t="s">
        <v>4655</v>
      </c>
      <c r="J352" s="619" t="s">
        <v>1717</v>
      </c>
      <c r="K352" s="619" t="s">
        <v>4656</v>
      </c>
      <c r="L352" s="620">
        <v>0</v>
      </c>
      <c r="M352" s="620">
        <v>0</v>
      </c>
      <c r="N352" s="619">
        <v>4</v>
      </c>
      <c r="O352" s="683">
        <v>2.5</v>
      </c>
      <c r="P352" s="620">
        <v>0</v>
      </c>
      <c r="Q352" s="635"/>
      <c r="R352" s="619">
        <v>2</v>
      </c>
      <c r="S352" s="635">
        <v>0.5</v>
      </c>
      <c r="T352" s="683">
        <v>1.5</v>
      </c>
      <c r="U352" s="665">
        <v>0.6</v>
      </c>
    </row>
    <row r="353" spans="1:21" ht="14.4" customHeight="1" x14ac:dyDescent="0.3">
      <c r="A353" s="618">
        <v>21</v>
      </c>
      <c r="B353" s="619" t="s">
        <v>565</v>
      </c>
      <c r="C353" s="619">
        <v>89301211</v>
      </c>
      <c r="D353" s="681" t="s">
        <v>6722</v>
      </c>
      <c r="E353" s="682" t="s">
        <v>4537</v>
      </c>
      <c r="F353" s="619" t="s">
        <v>4509</v>
      </c>
      <c r="G353" s="619" t="s">
        <v>4659</v>
      </c>
      <c r="H353" s="619" t="s">
        <v>564</v>
      </c>
      <c r="I353" s="619" t="s">
        <v>928</v>
      </c>
      <c r="J353" s="619" t="s">
        <v>4886</v>
      </c>
      <c r="K353" s="619" t="s">
        <v>4366</v>
      </c>
      <c r="L353" s="620">
        <v>29.48</v>
      </c>
      <c r="M353" s="620">
        <v>58.96</v>
      </c>
      <c r="N353" s="619">
        <v>2</v>
      </c>
      <c r="O353" s="683">
        <v>1</v>
      </c>
      <c r="P353" s="620"/>
      <c r="Q353" s="635">
        <v>0</v>
      </c>
      <c r="R353" s="619"/>
      <c r="S353" s="635">
        <v>0</v>
      </c>
      <c r="T353" s="683"/>
      <c r="U353" s="665">
        <v>0</v>
      </c>
    </row>
    <row r="354" spans="1:21" ht="14.4" customHeight="1" x14ac:dyDescent="0.3">
      <c r="A354" s="618">
        <v>21</v>
      </c>
      <c r="B354" s="619" t="s">
        <v>565</v>
      </c>
      <c r="C354" s="619">
        <v>89301211</v>
      </c>
      <c r="D354" s="681" t="s">
        <v>6722</v>
      </c>
      <c r="E354" s="682" t="s">
        <v>4537</v>
      </c>
      <c r="F354" s="619" t="s">
        <v>4509</v>
      </c>
      <c r="G354" s="619" t="s">
        <v>4662</v>
      </c>
      <c r="H354" s="619" t="s">
        <v>564</v>
      </c>
      <c r="I354" s="619" t="s">
        <v>1893</v>
      </c>
      <c r="J354" s="619" t="s">
        <v>1894</v>
      </c>
      <c r="K354" s="619" t="s">
        <v>4887</v>
      </c>
      <c r="L354" s="620">
        <v>147.36000000000001</v>
      </c>
      <c r="M354" s="620">
        <v>147.36000000000001</v>
      </c>
      <c r="N354" s="619">
        <v>1</v>
      </c>
      <c r="O354" s="683">
        <v>1</v>
      </c>
      <c r="P354" s="620">
        <v>147.36000000000001</v>
      </c>
      <c r="Q354" s="635">
        <v>1</v>
      </c>
      <c r="R354" s="619">
        <v>1</v>
      </c>
      <c r="S354" s="635">
        <v>1</v>
      </c>
      <c r="T354" s="683">
        <v>1</v>
      </c>
      <c r="U354" s="665">
        <v>1</v>
      </c>
    </row>
    <row r="355" spans="1:21" ht="14.4" customHeight="1" x14ac:dyDescent="0.3">
      <c r="A355" s="618">
        <v>21</v>
      </c>
      <c r="B355" s="619" t="s">
        <v>565</v>
      </c>
      <c r="C355" s="619">
        <v>89301211</v>
      </c>
      <c r="D355" s="681" t="s">
        <v>6722</v>
      </c>
      <c r="E355" s="682" t="s">
        <v>4537</v>
      </c>
      <c r="F355" s="619" t="s">
        <v>4509</v>
      </c>
      <c r="G355" s="619" t="s">
        <v>4662</v>
      </c>
      <c r="H355" s="619" t="s">
        <v>564</v>
      </c>
      <c r="I355" s="619" t="s">
        <v>4888</v>
      </c>
      <c r="J355" s="619" t="s">
        <v>2054</v>
      </c>
      <c r="K355" s="619" t="s">
        <v>4889</v>
      </c>
      <c r="L355" s="620">
        <v>0</v>
      </c>
      <c r="M355" s="620">
        <v>0</v>
      </c>
      <c r="N355" s="619">
        <v>1</v>
      </c>
      <c r="O355" s="683">
        <v>1</v>
      </c>
      <c r="P355" s="620"/>
      <c r="Q355" s="635"/>
      <c r="R355" s="619"/>
      <c r="S355" s="635">
        <v>0</v>
      </c>
      <c r="T355" s="683"/>
      <c r="U355" s="665">
        <v>0</v>
      </c>
    </row>
    <row r="356" spans="1:21" ht="14.4" customHeight="1" x14ac:dyDescent="0.3">
      <c r="A356" s="618">
        <v>21</v>
      </c>
      <c r="B356" s="619" t="s">
        <v>565</v>
      </c>
      <c r="C356" s="619">
        <v>89301211</v>
      </c>
      <c r="D356" s="681" t="s">
        <v>6722</v>
      </c>
      <c r="E356" s="682" t="s">
        <v>4537</v>
      </c>
      <c r="F356" s="619" t="s">
        <v>4509</v>
      </c>
      <c r="G356" s="619" t="s">
        <v>4595</v>
      </c>
      <c r="H356" s="619" t="s">
        <v>564</v>
      </c>
      <c r="I356" s="619" t="s">
        <v>1584</v>
      </c>
      <c r="J356" s="619" t="s">
        <v>1585</v>
      </c>
      <c r="K356" s="619" t="s">
        <v>1586</v>
      </c>
      <c r="L356" s="620">
        <v>84.78</v>
      </c>
      <c r="M356" s="620">
        <v>169.56</v>
      </c>
      <c r="N356" s="619">
        <v>2</v>
      </c>
      <c r="O356" s="683">
        <v>0.5</v>
      </c>
      <c r="P356" s="620">
        <v>169.56</v>
      </c>
      <c r="Q356" s="635">
        <v>1</v>
      </c>
      <c r="R356" s="619">
        <v>2</v>
      </c>
      <c r="S356" s="635">
        <v>1</v>
      </c>
      <c r="T356" s="683">
        <v>0.5</v>
      </c>
      <c r="U356" s="665">
        <v>1</v>
      </c>
    </row>
    <row r="357" spans="1:21" ht="14.4" customHeight="1" x14ac:dyDescent="0.3">
      <c r="A357" s="618">
        <v>21</v>
      </c>
      <c r="B357" s="619" t="s">
        <v>565</v>
      </c>
      <c r="C357" s="619">
        <v>89301211</v>
      </c>
      <c r="D357" s="681" t="s">
        <v>6722</v>
      </c>
      <c r="E357" s="682" t="s">
        <v>4537</v>
      </c>
      <c r="F357" s="619" t="s">
        <v>4509</v>
      </c>
      <c r="G357" s="619" t="s">
        <v>4890</v>
      </c>
      <c r="H357" s="619" t="s">
        <v>564</v>
      </c>
      <c r="I357" s="619" t="s">
        <v>2920</v>
      </c>
      <c r="J357" s="619" t="s">
        <v>1516</v>
      </c>
      <c r="K357" s="619" t="s">
        <v>4891</v>
      </c>
      <c r="L357" s="620">
        <v>0</v>
      </c>
      <c r="M357" s="620">
        <v>0</v>
      </c>
      <c r="N357" s="619">
        <v>1</v>
      </c>
      <c r="O357" s="683">
        <v>1</v>
      </c>
      <c r="P357" s="620"/>
      <c r="Q357" s="635"/>
      <c r="R357" s="619"/>
      <c r="S357" s="635">
        <v>0</v>
      </c>
      <c r="T357" s="683"/>
      <c r="U357" s="665">
        <v>0</v>
      </c>
    </row>
    <row r="358" spans="1:21" ht="14.4" customHeight="1" x14ac:dyDescent="0.3">
      <c r="A358" s="618">
        <v>21</v>
      </c>
      <c r="B358" s="619" t="s">
        <v>565</v>
      </c>
      <c r="C358" s="619">
        <v>89301211</v>
      </c>
      <c r="D358" s="681" t="s">
        <v>6722</v>
      </c>
      <c r="E358" s="682" t="s">
        <v>4537</v>
      </c>
      <c r="F358" s="619" t="s">
        <v>4509</v>
      </c>
      <c r="G358" s="619" t="s">
        <v>4667</v>
      </c>
      <c r="H358" s="619" t="s">
        <v>564</v>
      </c>
      <c r="I358" s="619" t="s">
        <v>1690</v>
      </c>
      <c r="J358" s="619" t="s">
        <v>4668</v>
      </c>
      <c r="K358" s="619" t="s">
        <v>4669</v>
      </c>
      <c r="L358" s="620">
        <v>53.67</v>
      </c>
      <c r="M358" s="620">
        <v>322.02</v>
      </c>
      <c r="N358" s="619">
        <v>6</v>
      </c>
      <c r="O358" s="683">
        <v>3</v>
      </c>
      <c r="P358" s="620">
        <v>161.01</v>
      </c>
      <c r="Q358" s="635">
        <v>0.5</v>
      </c>
      <c r="R358" s="619">
        <v>3</v>
      </c>
      <c r="S358" s="635">
        <v>0.5</v>
      </c>
      <c r="T358" s="683">
        <v>1.5</v>
      </c>
      <c r="U358" s="665">
        <v>0.5</v>
      </c>
    </row>
    <row r="359" spans="1:21" ht="14.4" customHeight="1" x14ac:dyDescent="0.3">
      <c r="A359" s="618">
        <v>21</v>
      </c>
      <c r="B359" s="619" t="s">
        <v>565</v>
      </c>
      <c r="C359" s="619">
        <v>89301211</v>
      </c>
      <c r="D359" s="681" t="s">
        <v>6722</v>
      </c>
      <c r="E359" s="682" t="s">
        <v>4537</v>
      </c>
      <c r="F359" s="619" t="s">
        <v>4509</v>
      </c>
      <c r="G359" s="619" t="s">
        <v>4777</v>
      </c>
      <c r="H359" s="619" t="s">
        <v>564</v>
      </c>
      <c r="I359" s="619" t="s">
        <v>1237</v>
      </c>
      <c r="J359" s="619" t="s">
        <v>4778</v>
      </c>
      <c r="K359" s="619" t="s">
        <v>4779</v>
      </c>
      <c r="L359" s="620">
        <v>128.9</v>
      </c>
      <c r="M359" s="620">
        <v>128.9</v>
      </c>
      <c r="N359" s="619">
        <v>1</v>
      </c>
      <c r="O359" s="683">
        <v>0.5</v>
      </c>
      <c r="P359" s="620">
        <v>128.9</v>
      </c>
      <c r="Q359" s="635">
        <v>1</v>
      </c>
      <c r="R359" s="619">
        <v>1</v>
      </c>
      <c r="S359" s="635">
        <v>1</v>
      </c>
      <c r="T359" s="683">
        <v>0.5</v>
      </c>
      <c r="U359" s="665">
        <v>1</v>
      </c>
    </row>
    <row r="360" spans="1:21" ht="14.4" customHeight="1" x14ac:dyDescent="0.3">
      <c r="A360" s="618">
        <v>21</v>
      </c>
      <c r="B360" s="619" t="s">
        <v>565</v>
      </c>
      <c r="C360" s="619">
        <v>89301211</v>
      </c>
      <c r="D360" s="681" t="s">
        <v>6722</v>
      </c>
      <c r="E360" s="682" t="s">
        <v>4537</v>
      </c>
      <c r="F360" s="619" t="s">
        <v>4509</v>
      </c>
      <c r="G360" s="619" t="s">
        <v>4671</v>
      </c>
      <c r="H360" s="619" t="s">
        <v>564</v>
      </c>
      <c r="I360" s="619" t="s">
        <v>1851</v>
      </c>
      <c r="J360" s="619" t="s">
        <v>4672</v>
      </c>
      <c r="K360" s="619" t="s">
        <v>4673</v>
      </c>
      <c r="L360" s="620">
        <v>0</v>
      </c>
      <c r="M360" s="620">
        <v>0</v>
      </c>
      <c r="N360" s="619">
        <v>1</v>
      </c>
      <c r="O360" s="683">
        <v>0.5</v>
      </c>
      <c r="P360" s="620">
        <v>0</v>
      </c>
      <c r="Q360" s="635"/>
      <c r="R360" s="619">
        <v>1</v>
      </c>
      <c r="S360" s="635">
        <v>1</v>
      </c>
      <c r="T360" s="683">
        <v>0.5</v>
      </c>
      <c r="U360" s="665">
        <v>1</v>
      </c>
    </row>
    <row r="361" spans="1:21" ht="14.4" customHeight="1" x14ac:dyDescent="0.3">
      <c r="A361" s="618">
        <v>21</v>
      </c>
      <c r="B361" s="619" t="s">
        <v>565</v>
      </c>
      <c r="C361" s="619">
        <v>89301211</v>
      </c>
      <c r="D361" s="681" t="s">
        <v>6722</v>
      </c>
      <c r="E361" s="682" t="s">
        <v>4537</v>
      </c>
      <c r="F361" s="619" t="s">
        <v>4509</v>
      </c>
      <c r="G361" s="619" t="s">
        <v>4671</v>
      </c>
      <c r="H361" s="619" t="s">
        <v>564</v>
      </c>
      <c r="I361" s="619" t="s">
        <v>4892</v>
      </c>
      <c r="J361" s="619" t="s">
        <v>4672</v>
      </c>
      <c r="K361" s="619" t="s">
        <v>4893</v>
      </c>
      <c r="L361" s="620">
        <v>0</v>
      </c>
      <c r="M361" s="620">
        <v>0</v>
      </c>
      <c r="N361" s="619">
        <v>1</v>
      </c>
      <c r="O361" s="683">
        <v>0.5</v>
      </c>
      <c r="P361" s="620"/>
      <c r="Q361" s="635"/>
      <c r="R361" s="619"/>
      <c r="S361" s="635">
        <v>0</v>
      </c>
      <c r="T361" s="683"/>
      <c r="U361" s="665">
        <v>0</v>
      </c>
    </row>
    <row r="362" spans="1:21" ht="14.4" customHeight="1" x14ac:dyDescent="0.3">
      <c r="A362" s="618">
        <v>21</v>
      </c>
      <c r="B362" s="619" t="s">
        <v>565</v>
      </c>
      <c r="C362" s="619">
        <v>89301211</v>
      </c>
      <c r="D362" s="681" t="s">
        <v>6722</v>
      </c>
      <c r="E362" s="682" t="s">
        <v>4537</v>
      </c>
      <c r="F362" s="619" t="s">
        <v>4509</v>
      </c>
      <c r="G362" s="619" t="s">
        <v>4894</v>
      </c>
      <c r="H362" s="619" t="s">
        <v>2184</v>
      </c>
      <c r="I362" s="619" t="s">
        <v>4895</v>
      </c>
      <c r="J362" s="619" t="s">
        <v>4896</v>
      </c>
      <c r="K362" s="619" t="s">
        <v>4363</v>
      </c>
      <c r="L362" s="620">
        <v>2279.48</v>
      </c>
      <c r="M362" s="620">
        <v>6838.4400000000005</v>
      </c>
      <c r="N362" s="619">
        <v>3</v>
      </c>
      <c r="O362" s="683">
        <v>0.5</v>
      </c>
      <c r="P362" s="620">
        <v>6838.4400000000005</v>
      </c>
      <c r="Q362" s="635">
        <v>1</v>
      </c>
      <c r="R362" s="619">
        <v>3</v>
      </c>
      <c r="S362" s="635">
        <v>1</v>
      </c>
      <c r="T362" s="683">
        <v>0.5</v>
      </c>
      <c r="U362" s="665">
        <v>1</v>
      </c>
    </row>
    <row r="363" spans="1:21" ht="14.4" customHeight="1" x14ac:dyDescent="0.3">
      <c r="A363" s="618">
        <v>21</v>
      </c>
      <c r="B363" s="619" t="s">
        <v>565</v>
      </c>
      <c r="C363" s="619">
        <v>89301211</v>
      </c>
      <c r="D363" s="681" t="s">
        <v>6722</v>
      </c>
      <c r="E363" s="682" t="s">
        <v>4537</v>
      </c>
      <c r="F363" s="619" t="s">
        <v>4509</v>
      </c>
      <c r="G363" s="619" t="s">
        <v>4599</v>
      </c>
      <c r="H363" s="619" t="s">
        <v>564</v>
      </c>
      <c r="I363" s="619" t="s">
        <v>2057</v>
      </c>
      <c r="J363" s="619" t="s">
        <v>4334</v>
      </c>
      <c r="K363" s="619" t="s">
        <v>4335</v>
      </c>
      <c r="L363" s="620">
        <v>2787.72</v>
      </c>
      <c r="M363" s="620">
        <v>2787.72</v>
      </c>
      <c r="N363" s="619">
        <v>1</v>
      </c>
      <c r="O363" s="683">
        <v>1</v>
      </c>
      <c r="P363" s="620">
        <v>2787.72</v>
      </c>
      <c r="Q363" s="635">
        <v>1</v>
      </c>
      <c r="R363" s="619">
        <v>1</v>
      </c>
      <c r="S363" s="635">
        <v>1</v>
      </c>
      <c r="T363" s="683">
        <v>1</v>
      </c>
      <c r="U363" s="665">
        <v>1</v>
      </c>
    </row>
    <row r="364" spans="1:21" ht="14.4" customHeight="1" x14ac:dyDescent="0.3">
      <c r="A364" s="618">
        <v>21</v>
      </c>
      <c r="B364" s="619" t="s">
        <v>565</v>
      </c>
      <c r="C364" s="619">
        <v>89301211</v>
      </c>
      <c r="D364" s="681" t="s">
        <v>6722</v>
      </c>
      <c r="E364" s="682" t="s">
        <v>4537</v>
      </c>
      <c r="F364" s="619" t="s">
        <v>4509</v>
      </c>
      <c r="G364" s="619" t="s">
        <v>4599</v>
      </c>
      <c r="H364" s="619" t="s">
        <v>564</v>
      </c>
      <c r="I364" s="619" t="s">
        <v>1855</v>
      </c>
      <c r="J364" s="619" t="s">
        <v>4336</v>
      </c>
      <c r="K364" s="619" t="s">
        <v>4337</v>
      </c>
      <c r="L364" s="620">
        <v>2332.38</v>
      </c>
      <c r="M364" s="620">
        <v>9329.52</v>
      </c>
      <c r="N364" s="619">
        <v>4</v>
      </c>
      <c r="O364" s="683">
        <v>3</v>
      </c>
      <c r="P364" s="620"/>
      <c r="Q364" s="635">
        <v>0</v>
      </c>
      <c r="R364" s="619"/>
      <c r="S364" s="635">
        <v>0</v>
      </c>
      <c r="T364" s="683"/>
      <c r="U364" s="665">
        <v>0</v>
      </c>
    </row>
    <row r="365" spans="1:21" ht="14.4" customHeight="1" x14ac:dyDescent="0.3">
      <c r="A365" s="618">
        <v>21</v>
      </c>
      <c r="B365" s="619" t="s">
        <v>565</v>
      </c>
      <c r="C365" s="619">
        <v>89301211</v>
      </c>
      <c r="D365" s="681" t="s">
        <v>6722</v>
      </c>
      <c r="E365" s="682" t="s">
        <v>4537</v>
      </c>
      <c r="F365" s="619" t="s">
        <v>4509</v>
      </c>
      <c r="G365" s="619" t="s">
        <v>4599</v>
      </c>
      <c r="H365" s="619" t="s">
        <v>564</v>
      </c>
      <c r="I365" s="619" t="s">
        <v>1511</v>
      </c>
      <c r="J365" s="619" t="s">
        <v>4338</v>
      </c>
      <c r="K365" s="619" t="s">
        <v>4339</v>
      </c>
      <c r="L365" s="620">
        <v>880.88</v>
      </c>
      <c r="M365" s="620">
        <v>2642.64</v>
      </c>
      <c r="N365" s="619">
        <v>3</v>
      </c>
      <c r="O365" s="683">
        <v>2</v>
      </c>
      <c r="P365" s="620">
        <v>2642.64</v>
      </c>
      <c r="Q365" s="635">
        <v>1</v>
      </c>
      <c r="R365" s="619">
        <v>3</v>
      </c>
      <c r="S365" s="635">
        <v>1</v>
      </c>
      <c r="T365" s="683">
        <v>2</v>
      </c>
      <c r="U365" s="665">
        <v>1</v>
      </c>
    </row>
    <row r="366" spans="1:21" ht="14.4" customHeight="1" x14ac:dyDescent="0.3">
      <c r="A366" s="618">
        <v>21</v>
      </c>
      <c r="B366" s="619" t="s">
        <v>565</v>
      </c>
      <c r="C366" s="619">
        <v>89301211</v>
      </c>
      <c r="D366" s="681" t="s">
        <v>6722</v>
      </c>
      <c r="E366" s="682" t="s">
        <v>4537</v>
      </c>
      <c r="F366" s="619" t="s">
        <v>4509</v>
      </c>
      <c r="G366" s="619" t="s">
        <v>4599</v>
      </c>
      <c r="H366" s="619" t="s">
        <v>564</v>
      </c>
      <c r="I366" s="619" t="s">
        <v>1724</v>
      </c>
      <c r="J366" s="619" t="s">
        <v>4340</v>
      </c>
      <c r="K366" s="619" t="s">
        <v>4341</v>
      </c>
      <c r="L366" s="620">
        <v>1629.03</v>
      </c>
      <c r="M366" s="620">
        <v>14661.269999999999</v>
      </c>
      <c r="N366" s="619">
        <v>9</v>
      </c>
      <c r="O366" s="683">
        <v>4</v>
      </c>
      <c r="P366" s="620">
        <v>14661.269999999999</v>
      </c>
      <c r="Q366" s="635">
        <v>1</v>
      </c>
      <c r="R366" s="619">
        <v>9</v>
      </c>
      <c r="S366" s="635">
        <v>1</v>
      </c>
      <c r="T366" s="683">
        <v>4</v>
      </c>
      <c r="U366" s="665">
        <v>1</v>
      </c>
    </row>
    <row r="367" spans="1:21" ht="14.4" customHeight="1" x14ac:dyDescent="0.3">
      <c r="A367" s="618">
        <v>21</v>
      </c>
      <c r="B367" s="619" t="s">
        <v>565</v>
      </c>
      <c r="C367" s="619">
        <v>89301211</v>
      </c>
      <c r="D367" s="681" t="s">
        <v>6722</v>
      </c>
      <c r="E367" s="682" t="s">
        <v>4537</v>
      </c>
      <c r="F367" s="619" t="s">
        <v>4509</v>
      </c>
      <c r="G367" s="619" t="s">
        <v>4550</v>
      </c>
      <c r="H367" s="619" t="s">
        <v>564</v>
      </c>
      <c r="I367" s="619" t="s">
        <v>1318</v>
      </c>
      <c r="J367" s="619" t="s">
        <v>4551</v>
      </c>
      <c r="K367" s="619" t="s">
        <v>4552</v>
      </c>
      <c r="L367" s="620">
        <v>58.23</v>
      </c>
      <c r="M367" s="620">
        <v>174.69</v>
      </c>
      <c r="N367" s="619">
        <v>3</v>
      </c>
      <c r="O367" s="683">
        <v>1.5</v>
      </c>
      <c r="P367" s="620">
        <v>116.46</v>
      </c>
      <c r="Q367" s="635">
        <v>0.66666666666666663</v>
      </c>
      <c r="R367" s="619">
        <v>2</v>
      </c>
      <c r="S367" s="635">
        <v>0.66666666666666663</v>
      </c>
      <c r="T367" s="683">
        <v>1</v>
      </c>
      <c r="U367" s="665">
        <v>0.66666666666666663</v>
      </c>
    </row>
    <row r="368" spans="1:21" ht="14.4" customHeight="1" x14ac:dyDescent="0.3">
      <c r="A368" s="618">
        <v>21</v>
      </c>
      <c r="B368" s="619" t="s">
        <v>565</v>
      </c>
      <c r="C368" s="619">
        <v>89301211</v>
      </c>
      <c r="D368" s="681" t="s">
        <v>6722</v>
      </c>
      <c r="E368" s="682" t="s">
        <v>4537</v>
      </c>
      <c r="F368" s="619" t="s">
        <v>4509</v>
      </c>
      <c r="G368" s="619" t="s">
        <v>4550</v>
      </c>
      <c r="H368" s="619" t="s">
        <v>564</v>
      </c>
      <c r="I368" s="619" t="s">
        <v>1318</v>
      </c>
      <c r="J368" s="619" t="s">
        <v>4551</v>
      </c>
      <c r="K368" s="619" t="s">
        <v>4552</v>
      </c>
      <c r="L368" s="620">
        <v>66.599999999999994</v>
      </c>
      <c r="M368" s="620">
        <v>199.79999999999998</v>
      </c>
      <c r="N368" s="619">
        <v>3</v>
      </c>
      <c r="O368" s="683">
        <v>1.5</v>
      </c>
      <c r="P368" s="620"/>
      <c r="Q368" s="635">
        <v>0</v>
      </c>
      <c r="R368" s="619"/>
      <c r="S368" s="635">
        <v>0</v>
      </c>
      <c r="T368" s="683"/>
      <c r="U368" s="665">
        <v>0</v>
      </c>
    </row>
    <row r="369" spans="1:21" ht="14.4" customHeight="1" x14ac:dyDescent="0.3">
      <c r="A369" s="618">
        <v>21</v>
      </c>
      <c r="B369" s="619" t="s">
        <v>565</v>
      </c>
      <c r="C369" s="619">
        <v>89301211</v>
      </c>
      <c r="D369" s="681" t="s">
        <v>6722</v>
      </c>
      <c r="E369" s="682" t="s">
        <v>4537</v>
      </c>
      <c r="F369" s="619" t="s">
        <v>4509</v>
      </c>
      <c r="G369" s="619" t="s">
        <v>4682</v>
      </c>
      <c r="H369" s="619" t="s">
        <v>564</v>
      </c>
      <c r="I369" s="619" t="s">
        <v>865</v>
      </c>
      <c r="J369" s="619" t="s">
        <v>866</v>
      </c>
      <c r="K369" s="619" t="s">
        <v>4683</v>
      </c>
      <c r="L369" s="620">
        <v>99</v>
      </c>
      <c r="M369" s="620">
        <v>99</v>
      </c>
      <c r="N369" s="619">
        <v>1</v>
      </c>
      <c r="O369" s="683">
        <v>0.5</v>
      </c>
      <c r="P369" s="620">
        <v>99</v>
      </c>
      <c r="Q369" s="635">
        <v>1</v>
      </c>
      <c r="R369" s="619">
        <v>1</v>
      </c>
      <c r="S369" s="635">
        <v>1</v>
      </c>
      <c r="T369" s="683">
        <v>0.5</v>
      </c>
      <c r="U369" s="665">
        <v>1</v>
      </c>
    </row>
    <row r="370" spans="1:21" ht="14.4" customHeight="1" x14ac:dyDescent="0.3">
      <c r="A370" s="618">
        <v>21</v>
      </c>
      <c r="B370" s="619" t="s">
        <v>565</v>
      </c>
      <c r="C370" s="619">
        <v>89301211</v>
      </c>
      <c r="D370" s="681" t="s">
        <v>6722</v>
      </c>
      <c r="E370" s="682" t="s">
        <v>4537</v>
      </c>
      <c r="F370" s="619" t="s">
        <v>4509</v>
      </c>
      <c r="G370" s="619" t="s">
        <v>4786</v>
      </c>
      <c r="H370" s="619" t="s">
        <v>2184</v>
      </c>
      <c r="I370" s="619" t="s">
        <v>3536</v>
      </c>
      <c r="J370" s="619" t="s">
        <v>4353</v>
      </c>
      <c r="K370" s="619" t="s">
        <v>4468</v>
      </c>
      <c r="L370" s="620">
        <v>561.54</v>
      </c>
      <c r="M370" s="620">
        <v>561.54</v>
      </c>
      <c r="N370" s="619">
        <v>1</v>
      </c>
      <c r="O370" s="683">
        <v>0.5</v>
      </c>
      <c r="P370" s="620">
        <v>561.54</v>
      </c>
      <c r="Q370" s="635">
        <v>1</v>
      </c>
      <c r="R370" s="619">
        <v>1</v>
      </c>
      <c r="S370" s="635">
        <v>1</v>
      </c>
      <c r="T370" s="683">
        <v>0.5</v>
      </c>
      <c r="U370" s="665">
        <v>1</v>
      </c>
    </row>
    <row r="371" spans="1:21" ht="14.4" customHeight="1" x14ac:dyDescent="0.3">
      <c r="A371" s="618">
        <v>21</v>
      </c>
      <c r="B371" s="619" t="s">
        <v>565</v>
      </c>
      <c r="C371" s="619">
        <v>89301211</v>
      </c>
      <c r="D371" s="681" t="s">
        <v>6722</v>
      </c>
      <c r="E371" s="682" t="s">
        <v>4537</v>
      </c>
      <c r="F371" s="619" t="s">
        <v>4509</v>
      </c>
      <c r="G371" s="619" t="s">
        <v>4786</v>
      </c>
      <c r="H371" s="619" t="s">
        <v>2184</v>
      </c>
      <c r="I371" s="619" t="s">
        <v>2315</v>
      </c>
      <c r="J371" s="619" t="s">
        <v>2316</v>
      </c>
      <c r="K371" s="619" t="s">
        <v>2317</v>
      </c>
      <c r="L371" s="620">
        <v>887.05</v>
      </c>
      <c r="M371" s="620">
        <v>1774.1</v>
      </c>
      <c r="N371" s="619">
        <v>2</v>
      </c>
      <c r="O371" s="683">
        <v>1.5</v>
      </c>
      <c r="P371" s="620">
        <v>887.05</v>
      </c>
      <c r="Q371" s="635">
        <v>0.5</v>
      </c>
      <c r="R371" s="619">
        <v>1</v>
      </c>
      <c r="S371" s="635">
        <v>0.5</v>
      </c>
      <c r="T371" s="683">
        <v>0.5</v>
      </c>
      <c r="U371" s="665">
        <v>0.33333333333333331</v>
      </c>
    </row>
    <row r="372" spans="1:21" ht="14.4" customHeight="1" x14ac:dyDescent="0.3">
      <c r="A372" s="618">
        <v>21</v>
      </c>
      <c r="B372" s="619" t="s">
        <v>565</v>
      </c>
      <c r="C372" s="619">
        <v>89301211</v>
      </c>
      <c r="D372" s="681" t="s">
        <v>6722</v>
      </c>
      <c r="E372" s="682" t="s">
        <v>4537</v>
      </c>
      <c r="F372" s="619" t="s">
        <v>4509</v>
      </c>
      <c r="G372" s="619" t="s">
        <v>4897</v>
      </c>
      <c r="H372" s="619" t="s">
        <v>564</v>
      </c>
      <c r="I372" s="619" t="s">
        <v>4898</v>
      </c>
      <c r="J372" s="619" t="s">
        <v>4899</v>
      </c>
      <c r="K372" s="619" t="s">
        <v>4900</v>
      </c>
      <c r="L372" s="620">
        <v>0</v>
      </c>
      <c r="M372" s="620">
        <v>0</v>
      </c>
      <c r="N372" s="619">
        <v>1</v>
      </c>
      <c r="O372" s="683">
        <v>0.5</v>
      </c>
      <c r="P372" s="620"/>
      <c r="Q372" s="635"/>
      <c r="R372" s="619"/>
      <c r="S372" s="635">
        <v>0</v>
      </c>
      <c r="T372" s="683"/>
      <c r="U372" s="665">
        <v>0</v>
      </c>
    </row>
    <row r="373" spans="1:21" ht="14.4" customHeight="1" x14ac:dyDescent="0.3">
      <c r="A373" s="618">
        <v>21</v>
      </c>
      <c r="B373" s="619" t="s">
        <v>565</v>
      </c>
      <c r="C373" s="619">
        <v>89301211</v>
      </c>
      <c r="D373" s="681" t="s">
        <v>6722</v>
      </c>
      <c r="E373" s="682" t="s">
        <v>4537</v>
      </c>
      <c r="F373" s="619" t="s">
        <v>4509</v>
      </c>
      <c r="G373" s="619" t="s">
        <v>4901</v>
      </c>
      <c r="H373" s="619" t="s">
        <v>2184</v>
      </c>
      <c r="I373" s="619" t="s">
        <v>2536</v>
      </c>
      <c r="J373" s="619" t="s">
        <v>2537</v>
      </c>
      <c r="K373" s="619" t="s">
        <v>4173</v>
      </c>
      <c r="L373" s="620">
        <v>664.23</v>
      </c>
      <c r="M373" s="620">
        <v>664.23</v>
      </c>
      <c r="N373" s="619">
        <v>1</v>
      </c>
      <c r="O373" s="683">
        <v>0.5</v>
      </c>
      <c r="P373" s="620">
        <v>664.23</v>
      </c>
      <c r="Q373" s="635">
        <v>1</v>
      </c>
      <c r="R373" s="619">
        <v>1</v>
      </c>
      <c r="S373" s="635">
        <v>1</v>
      </c>
      <c r="T373" s="683">
        <v>0.5</v>
      </c>
      <c r="U373" s="665">
        <v>1</v>
      </c>
    </row>
    <row r="374" spans="1:21" ht="14.4" customHeight="1" x14ac:dyDescent="0.3">
      <c r="A374" s="618">
        <v>21</v>
      </c>
      <c r="B374" s="619" t="s">
        <v>565</v>
      </c>
      <c r="C374" s="619">
        <v>89301211</v>
      </c>
      <c r="D374" s="681" t="s">
        <v>6722</v>
      </c>
      <c r="E374" s="682" t="s">
        <v>4537</v>
      </c>
      <c r="F374" s="619" t="s">
        <v>4509</v>
      </c>
      <c r="G374" s="619" t="s">
        <v>4684</v>
      </c>
      <c r="H374" s="619" t="s">
        <v>564</v>
      </c>
      <c r="I374" s="619" t="s">
        <v>2080</v>
      </c>
      <c r="J374" s="619" t="s">
        <v>2081</v>
      </c>
      <c r="K374" s="619" t="s">
        <v>2082</v>
      </c>
      <c r="L374" s="620">
        <v>760.15</v>
      </c>
      <c r="M374" s="620">
        <v>760.15</v>
      </c>
      <c r="N374" s="619">
        <v>1</v>
      </c>
      <c r="O374" s="683">
        <v>1</v>
      </c>
      <c r="P374" s="620">
        <v>760.15</v>
      </c>
      <c r="Q374" s="635">
        <v>1</v>
      </c>
      <c r="R374" s="619">
        <v>1</v>
      </c>
      <c r="S374" s="635">
        <v>1</v>
      </c>
      <c r="T374" s="683">
        <v>1</v>
      </c>
      <c r="U374" s="665">
        <v>1</v>
      </c>
    </row>
    <row r="375" spans="1:21" ht="14.4" customHeight="1" x14ac:dyDescent="0.3">
      <c r="A375" s="618">
        <v>21</v>
      </c>
      <c r="B375" s="619" t="s">
        <v>565</v>
      </c>
      <c r="C375" s="619">
        <v>89301211</v>
      </c>
      <c r="D375" s="681" t="s">
        <v>6722</v>
      </c>
      <c r="E375" s="682" t="s">
        <v>4537</v>
      </c>
      <c r="F375" s="619" t="s">
        <v>4509</v>
      </c>
      <c r="G375" s="619" t="s">
        <v>4684</v>
      </c>
      <c r="H375" s="619" t="s">
        <v>564</v>
      </c>
      <c r="I375" s="619" t="s">
        <v>4685</v>
      </c>
      <c r="J375" s="619" t="s">
        <v>2081</v>
      </c>
      <c r="K375" s="619" t="s">
        <v>4686</v>
      </c>
      <c r="L375" s="620">
        <v>1520.3</v>
      </c>
      <c r="M375" s="620">
        <v>3040.6</v>
      </c>
      <c r="N375" s="619">
        <v>2</v>
      </c>
      <c r="O375" s="683">
        <v>2</v>
      </c>
      <c r="P375" s="620"/>
      <c r="Q375" s="635">
        <v>0</v>
      </c>
      <c r="R375" s="619"/>
      <c r="S375" s="635">
        <v>0</v>
      </c>
      <c r="T375" s="683"/>
      <c r="U375" s="665">
        <v>0</v>
      </c>
    </row>
    <row r="376" spans="1:21" ht="14.4" customHeight="1" x14ac:dyDescent="0.3">
      <c r="A376" s="618">
        <v>21</v>
      </c>
      <c r="B376" s="619" t="s">
        <v>565</v>
      </c>
      <c r="C376" s="619">
        <v>89301211</v>
      </c>
      <c r="D376" s="681" t="s">
        <v>6722</v>
      </c>
      <c r="E376" s="682" t="s">
        <v>4537</v>
      </c>
      <c r="F376" s="619" t="s">
        <v>4509</v>
      </c>
      <c r="G376" s="619" t="s">
        <v>4684</v>
      </c>
      <c r="H376" s="619" t="s">
        <v>564</v>
      </c>
      <c r="I376" s="619" t="s">
        <v>2071</v>
      </c>
      <c r="J376" s="619" t="s">
        <v>2072</v>
      </c>
      <c r="K376" s="619" t="s">
        <v>2073</v>
      </c>
      <c r="L376" s="620">
        <v>474.91</v>
      </c>
      <c r="M376" s="620">
        <v>474.91</v>
      </c>
      <c r="N376" s="619">
        <v>1</v>
      </c>
      <c r="O376" s="683">
        <v>1</v>
      </c>
      <c r="P376" s="620">
        <v>474.91</v>
      </c>
      <c r="Q376" s="635">
        <v>1</v>
      </c>
      <c r="R376" s="619">
        <v>1</v>
      </c>
      <c r="S376" s="635">
        <v>1</v>
      </c>
      <c r="T376" s="683">
        <v>1</v>
      </c>
      <c r="U376" s="665">
        <v>1</v>
      </c>
    </row>
    <row r="377" spans="1:21" ht="14.4" customHeight="1" x14ac:dyDescent="0.3">
      <c r="A377" s="618">
        <v>21</v>
      </c>
      <c r="B377" s="619" t="s">
        <v>565</v>
      </c>
      <c r="C377" s="619">
        <v>89301211</v>
      </c>
      <c r="D377" s="681" t="s">
        <v>6722</v>
      </c>
      <c r="E377" s="682" t="s">
        <v>4537</v>
      </c>
      <c r="F377" s="619" t="s">
        <v>4509</v>
      </c>
      <c r="G377" s="619" t="s">
        <v>4684</v>
      </c>
      <c r="H377" s="619" t="s">
        <v>564</v>
      </c>
      <c r="I377" s="619" t="s">
        <v>4902</v>
      </c>
      <c r="J377" s="619" t="s">
        <v>2081</v>
      </c>
      <c r="K377" s="619" t="s">
        <v>4903</v>
      </c>
      <c r="L377" s="620">
        <v>0</v>
      </c>
      <c r="M377" s="620">
        <v>0</v>
      </c>
      <c r="N377" s="619">
        <v>1</v>
      </c>
      <c r="O377" s="683">
        <v>1</v>
      </c>
      <c r="P377" s="620">
        <v>0</v>
      </c>
      <c r="Q377" s="635"/>
      <c r="R377" s="619">
        <v>1</v>
      </c>
      <c r="S377" s="635">
        <v>1</v>
      </c>
      <c r="T377" s="683">
        <v>1</v>
      </c>
      <c r="U377" s="665">
        <v>1</v>
      </c>
    </row>
    <row r="378" spans="1:21" ht="14.4" customHeight="1" x14ac:dyDescent="0.3">
      <c r="A378" s="618">
        <v>21</v>
      </c>
      <c r="B378" s="619" t="s">
        <v>565</v>
      </c>
      <c r="C378" s="619">
        <v>89301211</v>
      </c>
      <c r="D378" s="681" t="s">
        <v>6722</v>
      </c>
      <c r="E378" s="682" t="s">
        <v>4537</v>
      </c>
      <c r="F378" s="619" t="s">
        <v>4509</v>
      </c>
      <c r="G378" s="619" t="s">
        <v>4689</v>
      </c>
      <c r="H378" s="619" t="s">
        <v>564</v>
      </c>
      <c r="I378" s="619" t="s">
        <v>1369</v>
      </c>
      <c r="J378" s="619" t="s">
        <v>1370</v>
      </c>
      <c r="K378" s="619" t="s">
        <v>1371</v>
      </c>
      <c r="L378" s="620">
        <v>20.239999999999998</v>
      </c>
      <c r="M378" s="620">
        <v>182.15999999999997</v>
      </c>
      <c r="N378" s="619">
        <v>9</v>
      </c>
      <c r="O378" s="683">
        <v>5</v>
      </c>
      <c r="P378" s="620">
        <v>40.479999999999997</v>
      </c>
      <c r="Q378" s="635">
        <v>0.22222222222222224</v>
      </c>
      <c r="R378" s="619">
        <v>2</v>
      </c>
      <c r="S378" s="635">
        <v>0.22222222222222221</v>
      </c>
      <c r="T378" s="683">
        <v>1</v>
      </c>
      <c r="U378" s="665">
        <v>0.2</v>
      </c>
    </row>
    <row r="379" spans="1:21" ht="14.4" customHeight="1" x14ac:dyDescent="0.3">
      <c r="A379" s="618">
        <v>21</v>
      </c>
      <c r="B379" s="619" t="s">
        <v>565</v>
      </c>
      <c r="C379" s="619">
        <v>89301211</v>
      </c>
      <c r="D379" s="681" t="s">
        <v>6722</v>
      </c>
      <c r="E379" s="682" t="s">
        <v>4537</v>
      </c>
      <c r="F379" s="619" t="s">
        <v>4509</v>
      </c>
      <c r="G379" s="619" t="s">
        <v>4689</v>
      </c>
      <c r="H379" s="619" t="s">
        <v>564</v>
      </c>
      <c r="I379" s="619" t="s">
        <v>4690</v>
      </c>
      <c r="J379" s="619" t="s">
        <v>1011</v>
      </c>
      <c r="K379" s="619" t="s">
        <v>3658</v>
      </c>
      <c r="L379" s="620">
        <v>0</v>
      </c>
      <c r="M379" s="620">
        <v>0</v>
      </c>
      <c r="N379" s="619">
        <v>2</v>
      </c>
      <c r="O379" s="683">
        <v>1</v>
      </c>
      <c r="P379" s="620">
        <v>0</v>
      </c>
      <c r="Q379" s="635"/>
      <c r="R379" s="619">
        <v>1</v>
      </c>
      <c r="S379" s="635">
        <v>0.5</v>
      </c>
      <c r="T379" s="683">
        <v>0.5</v>
      </c>
      <c r="U379" s="665">
        <v>0.5</v>
      </c>
    </row>
    <row r="380" spans="1:21" ht="14.4" customHeight="1" x14ac:dyDescent="0.3">
      <c r="A380" s="618">
        <v>21</v>
      </c>
      <c r="B380" s="619" t="s">
        <v>565</v>
      </c>
      <c r="C380" s="619">
        <v>89301211</v>
      </c>
      <c r="D380" s="681" t="s">
        <v>6722</v>
      </c>
      <c r="E380" s="682" t="s">
        <v>4537</v>
      </c>
      <c r="F380" s="619" t="s">
        <v>4509</v>
      </c>
      <c r="G380" s="619" t="s">
        <v>4804</v>
      </c>
      <c r="H380" s="619" t="s">
        <v>564</v>
      </c>
      <c r="I380" s="619" t="s">
        <v>4904</v>
      </c>
      <c r="J380" s="619" t="s">
        <v>1421</v>
      </c>
      <c r="K380" s="619" t="s">
        <v>4348</v>
      </c>
      <c r="L380" s="620">
        <v>0</v>
      </c>
      <c r="M380" s="620">
        <v>0</v>
      </c>
      <c r="N380" s="619">
        <v>1</v>
      </c>
      <c r="O380" s="683">
        <v>0.5</v>
      </c>
      <c r="P380" s="620"/>
      <c r="Q380" s="635"/>
      <c r="R380" s="619"/>
      <c r="S380" s="635">
        <v>0</v>
      </c>
      <c r="T380" s="683"/>
      <c r="U380" s="665">
        <v>0</v>
      </c>
    </row>
    <row r="381" spans="1:21" ht="14.4" customHeight="1" x14ac:dyDescent="0.3">
      <c r="A381" s="618">
        <v>21</v>
      </c>
      <c r="B381" s="619" t="s">
        <v>565</v>
      </c>
      <c r="C381" s="619">
        <v>89301211</v>
      </c>
      <c r="D381" s="681" t="s">
        <v>6722</v>
      </c>
      <c r="E381" s="682" t="s">
        <v>4537</v>
      </c>
      <c r="F381" s="619" t="s">
        <v>4509</v>
      </c>
      <c r="G381" s="619" t="s">
        <v>4806</v>
      </c>
      <c r="H381" s="619" t="s">
        <v>564</v>
      </c>
      <c r="I381" s="619" t="s">
        <v>905</v>
      </c>
      <c r="J381" s="619" t="s">
        <v>906</v>
      </c>
      <c r="K381" s="619" t="s">
        <v>4807</v>
      </c>
      <c r="L381" s="620">
        <v>26.17</v>
      </c>
      <c r="M381" s="620">
        <v>78.510000000000005</v>
      </c>
      <c r="N381" s="619">
        <v>3</v>
      </c>
      <c r="O381" s="683">
        <v>1.5</v>
      </c>
      <c r="P381" s="620">
        <v>26.17</v>
      </c>
      <c r="Q381" s="635">
        <v>0.33333333333333331</v>
      </c>
      <c r="R381" s="619">
        <v>1</v>
      </c>
      <c r="S381" s="635">
        <v>0.33333333333333331</v>
      </c>
      <c r="T381" s="683">
        <v>0.5</v>
      </c>
      <c r="U381" s="665">
        <v>0.33333333333333331</v>
      </c>
    </row>
    <row r="382" spans="1:21" ht="14.4" customHeight="1" x14ac:dyDescent="0.3">
      <c r="A382" s="618">
        <v>21</v>
      </c>
      <c r="B382" s="619" t="s">
        <v>565</v>
      </c>
      <c r="C382" s="619">
        <v>89301211</v>
      </c>
      <c r="D382" s="681" t="s">
        <v>6722</v>
      </c>
      <c r="E382" s="682" t="s">
        <v>4537</v>
      </c>
      <c r="F382" s="619" t="s">
        <v>4509</v>
      </c>
      <c r="G382" s="619" t="s">
        <v>4600</v>
      </c>
      <c r="H382" s="619" t="s">
        <v>564</v>
      </c>
      <c r="I382" s="619" t="s">
        <v>1354</v>
      </c>
      <c r="J382" s="619" t="s">
        <v>1355</v>
      </c>
      <c r="K382" s="619" t="s">
        <v>4905</v>
      </c>
      <c r="L382" s="620">
        <v>0</v>
      </c>
      <c r="M382" s="620">
        <v>0</v>
      </c>
      <c r="N382" s="619">
        <v>2</v>
      </c>
      <c r="O382" s="683">
        <v>0.5</v>
      </c>
      <c r="P382" s="620">
        <v>0</v>
      </c>
      <c r="Q382" s="635"/>
      <c r="R382" s="619">
        <v>2</v>
      </c>
      <c r="S382" s="635">
        <v>1</v>
      </c>
      <c r="T382" s="683">
        <v>0.5</v>
      </c>
      <c r="U382" s="665">
        <v>1</v>
      </c>
    </row>
    <row r="383" spans="1:21" ht="14.4" customHeight="1" x14ac:dyDescent="0.3">
      <c r="A383" s="618">
        <v>21</v>
      </c>
      <c r="B383" s="619" t="s">
        <v>565</v>
      </c>
      <c r="C383" s="619">
        <v>89301211</v>
      </c>
      <c r="D383" s="681" t="s">
        <v>6722</v>
      </c>
      <c r="E383" s="682" t="s">
        <v>4537</v>
      </c>
      <c r="F383" s="619" t="s">
        <v>4509</v>
      </c>
      <c r="G383" s="619" t="s">
        <v>4600</v>
      </c>
      <c r="H383" s="619" t="s">
        <v>564</v>
      </c>
      <c r="I383" s="619" t="s">
        <v>1354</v>
      </c>
      <c r="J383" s="619" t="s">
        <v>1355</v>
      </c>
      <c r="K383" s="619" t="s">
        <v>668</v>
      </c>
      <c r="L383" s="620">
        <v>0</v>
      </c>
      <c r="M383" s="620">
        <v>0</v>
      </c>
      <c r="N383" s="619">
        <v>5</v>
      </c>
      <c r="O383" s="683">
        <v>1.5</v>
      </c>
      <c r="P383" s="620">
        <v>0</v>
      </c>
      <c r="Q383" s="635"/>
      <c r="R383" s="619">
        <v>2</v>
      </c>
      <c r="S383" s="635">
        <v>0.4</v>
      </c>
      <c r="T383" s="683">
        <v>0.5</v>
      </c>
      <c r="U383" s="665">
        <v>0.33333333333333331</v>
      </c>
    </row>
    <row r="384" spans="1:21" ht="14.4" customHeight="1" x14ac:dyDescent="0.3">
      <c r="A384" s="618">
        <v>21</v>
      </c>
      <c r="B384" s="619" t="s">
        <v>565</v>
      </c>
      <c r="C384" s="619">
        <v>89301211</v>
      </c>
      <c r="D384" s="681" t="s">
        <v>6722</v>
      </c>
      <c r="E384" s="682" t="s">
        <v>4537</v>
      </c>
      <c r="F384" s="619" t="s">
        <v>4509</v>
      </c>
      <c r="G384" s="619" t="s">
        <v>4692</v>
      </c>
      <c r="H384" s="619" t="s">
        <v>2184</v>
      </c>
      <c r="I384" s="619" t="s">
        <v>4693</v>
      </c>
      <c r="J384" s="619" t="s">
        <v>4694</v>
      </c>
      <c r="K384" s="619" t="s">
        <v>4695</v>
      </c>
      <c r="L384" s="620">
        <v>154.01</v>
      </c>
      <c r="M384" s="620">
        <v>308.02</v>
      </c>
      <c r="N384" s="619">
        <v>2</v>
      </c>
      <c r="O384" s="683">
        <v>0.5</v>
      </c>
      <c r="P384" s="620">
        <v>308.02</v>
      </c>
      <c r="Q384" s="635">
        <v>1</v>
      </c>
      <c r="R384" s="619">
        <v>2</v>
      </c>
      <c r="S384" s="635">
        <v>1</v>
      </c>
      <c r="T384" s="683">
        <v>0.5</v>
      </c>
      <c r="U384" s="665">
        <v>1</v>
      </c>
    </row>
    <row r="385" spans="1:21" ht="14.4" customHeight="1" x14ac:dyDescent="0.3">
      <c r="A385" s="618">
        <v>21</v>
      </c>
      <c r="B385" s="619" t="s">
        <v>565</v>
      </c>
      <c r="C385" s="619">
        <v>89301211</v>
      </c>
      <c r="D385" s="681" t="s">
        <v>6722</v>
      </c>
      <c r="E385" s="682" t="s">
        <v>4537</v>
      </c>
      <c r="F385" s="619" t="s">
        <v>4509</v>
      </c>
      <c r="G385" s="619" t="s">
        <v>4605</v>
      </c>
      <c r="H385" s="619" t="s">
        <v>564</v>
      </c>
      <c r="I385" s="619" t="s">
        <v>4906</v>
      </c>
      <c r="J385" s="619" t="s">
        <v>4606</v>
      </c>
      <c r="K385" s="619" t="s">
        <v>4607</v>
      </c>
      <c r="L385" s="620">
        <v>0</v>
      </c>
      <c r="M385" s="620">
        <v>0</v>
      </c>
      <c r="N385" s="619">
        <v>1</v>
      </c>
      <c r="O385" s="683">
        <v>0.5</v>
      </c>
      <c r="P385" s="620">
        <v>0</v>
      </c>
      <c r="Q385" s="635"/>
      <c r="R385" s="619">
        <v>1</v>
      </c>
      <c r="S385" s="635">
        <v>1</v>
      </c>
      <c r="T385" s="683">
        <v>0.5</v>
      </c>
      <c r="U385" s="665">
        <v>1</v>
      </c>
    </row>
    <row r="386" spans="1:21" ht="14.4" customHeight="1" x14ac:dyDescent="0.3">
      <c r="A386" s="618">
        <v>21</v>
      </c>
      <c r="B386" s="619" t="s">
        <v>565</v>
      </c>
      <c r="C386" s="619">
        <v>89301211</v>
      </c>
      <c r="D386" s="681" t="s">
        <v>6722</v>
      </c>
      <c r="E386" s="682" t="s">
        <v>4537</v>
      </c>
      <c r="F386" s="619" t="s">
        <v>4509</v>
      </c>
      <c r="G386" s="619" t="s">
        <v>4907</v>
      </c>
      <c r="H386" s="619" t="s">
        <v>564</v>
      </c>
      <c r="I386" s="619" t="s">
        <v>1280</v>
      </c>
      <c r="J386" s="619" t="s">
        <v>1083</v>
      </c>
      <c r="K386" s="619" t="s">
        <v>4908</v>
      </c>
      <c r="L386" s="620">
        <v>0</v>
      </c>
      <c r="M386" s="620">
        <v>0</v>
      </c>
      <c r="N386" s="619">
        <v>2</v>
      </c>
      <c r="O386" s="683">
        <v>0.5</v>
      </c>
      <c r="P386" s="620">
        <v>0</v>
      </c>
      <c r="Q386" s="635"/>
      <c r="R386" s="619">
        <v>2</v>
      </c>
      <c r="S386" s="635">
        <v>1</v>
      </c>
      <c r="T386" s="683">
        <v>0.5</v>
      </c>
      <c r="U386" s="665">
        <v>1</v>
      </c>
    </row>
    <row r="387" spans="1:21" ht="14.4" customHeight="1" x14ac:dyDescent="0.3">
      <c r="A387" s="618">
        <v>21</v>
      </c>
      <c r="B387" s="619" t="s">
        <v>565</v>
      </c>
      <c r="C387" s="619">
        <v>89301211</v>
      </c>
      <c r="D387" s="681" t="s">
        <v>6722</v>
      </c>
      <c r="E387" s="682" t="s">
        <v>4537</v>
      </c>
      <c r="F387" s="619" t="s">
        <v>4509</v>
      </c>
      <c r="G387" s="619" t="s">
        <v>4553</v>
      </c>
      <c r="H387" s="619" t="s">
        <v>564</v>
      </c>
      <c r="I387" s="619" t="s">
        <v>4909</v>
      </c>
      <c r="J387" s="619" t="s">
        <v>4554</v>
      </c>
      <c r="K387" s="619" t="s">
        <v>4326</v>
      </c>
      <c r="L387" s="620">
        <v>0</v>
      </c>
      <c r="M387" s="620">
        <v>0</v>
      </c>
      <c r="N387" s="619">
        <v>1</v>
      </c>
      <c r="O387" s="683">
        <v>0.5</v>
      </c>
      <c r="P387" s="620"/>
      <c r="Q387" s="635"/>
      <c r="R387" s="619"/>
      <c r="S387" s="635">
        <v>0</v>
      </c>
      <c r="T387" s="683"/>
      <c r="U387" s="665">
        <v>0</v>
      </c>
    </row>
    <row r="388" spans="1:21" ht="14.4" customHeight="1" x14ac:dyDescent="0.3">
      <c r="A388" s="618">
        <v>21</v>
      </c>
      <c r="B388" s="619" t="s">
        <v>565</v>
      </c>
      <c r="C388" s="619">
        <v>89301211</v>
      </c>
      <c r="D388" s="681" t="s">
        <v>6722</v>
      </c>
      <c r="E388" s="682" t="s">
        <v>4537</v>
      </c>
      <c r="F388" s="619" t="s">
        <v>4509</v>
      </c>
      <c r="G388" s="619" t="s">
        <v>4910</v>
      </c>
      <c r="H388" s="619" t="s">
        <v>564</v>
      </c>
      <c r="I388" s="619" t="s">
        <v>4911</v>
      </c>
      <c r="J388" s="619" t="s">
        <v>4912</v>
      </c>
      <c r="K388" s="619" t="s">
        <v>4913</v>
      </c>
      <c r="L388" s="620">
        <v>5889.88</v>
      </c>
      <c r="M388" s="620">
        <v>5889.88</v>
      </c>
      <c r="N388" s="619">
        <v>1</v>
      </c>
      <c r="O388" s="683">
        <v>0.5</v>
      </c>
      <c r="P388" s="620">
        <v>5889.88</v>
      </c>
      <c r="Q388" s="635">
        <v>1</v>
      </c>
      <c r="R388" s="619">
        <v>1</v>
      </c>
      <c r="S388" s="635">
        <v>1</v>
      </c>
      <c r="T388" s="683">
        <v>0.5</v>
      </c>
      <c r="U388" s="665">
        <v>1</v>
      </c>
    </row>
    <row r="389" spans="1:21" ht="14.4" customHeight="1" x14ac:dyDescent="0.3">
      <c r="A389" s="618">
        <v>21</v>
      </c>
      <c r="B389" s="619" t="s">
        <v>565</v>
      </c>
      <c r="C389" s="619">
        <v>89301211</v>
      </c>
      <c r="D389" s="681" t="s">
        <v>6722</v>
      </c>
      <c r="E389" s="682" t="s">
        <v>4537</v>
      </c>
      <c r="F389" s="619" t="s">
        <v>4509</v>
      </c>
      <c r="G389" s="619" t="s">
        <v>4914</v>
      </c>
      <c r="H389" s="619" t="s">
        <v>2184</v>
      </c>
      <c r="I389" s="619" t="s">
        <v>4915</v>
      </c>
      <c r="J389" s="619" t="s">
        <v>4916</v>
      </c>
      <c r="K389" s="619" t="s">
        <v>4917</v>
      </c>
      <c r="L389" s="620">
        <v>376.75</v>
      </c>
      <c r="M389" s="620">
        <v>376.75</v>
      </c>
      <c r="N389" s="619">
        <v>1</v>
      </c>
      <c r="O389" s="683">
        <v>0.5</v>
      </c>
      <c r="P389" s="620"/>
      <c r="Q389" s="635">
        <v>0</v>
      </c>
      <c r="R389" s="619"/>
      <c r="S389" s="635">
        <v>0</v>
      </c>
      <c r="T389" s="683"/>
      <c r="U389" s="665">
        <v>0</v>
      </c>
    </row>
    <row r="390" spans="1:21" ht="14.4" customHeight="1" x14ac:dyDescent="0.3">
      <c r="A390" s="618">
        <v>21</v>
      </c>
      <c r="B390" s="619" t="s">
        <v>565</v>
      </c>
      <c r="C390" s="619">
        <v>89301211</v>
      </c>
      <c r="D390" s="681" t="s">
        <v>6722</v>
      </c>
      <c r="E390" s="682" t="s">
        <v>4537</v>
      </c>
      <c r="F390" s="619" t="s">
        <v>4509</v>
      </c>
      <c r="G390" s="619" t="s">
        <v>4918</v>
      </c>
      <c r="H390" s="619" t="s">
        <v>2184</v>
      </c>
      <c r="I390" s="619" t="s">
        <v>2222</v>
      </c>
      <c r="J390" s="619" t="s">
        <v>4162</v>
      </c>
      <c r="K390" s="619" t="s">
        <v>4164</v>
      </c>
      <c r="L390" s="620">
        <v>380.96</v>
      </c>
      <c r="M390" s="620">
        <v>380.96</v>
      </c>
      <c r="N390" s="619">
        <v>1</v>
      </c>
      <c r="O390" s="683">
        <v>0.5</v>
      </c>
      <c r="P390" s="620">
        <v>380.96</v>
      </c>
      <c r="Q390" s="635">
        <v>1</v>
      </c>
      <c r="R390" s="619">
        <v>1</v>
      </c>
      <c r="S390" s="635">
        <v>1</v>
      </c>
      <c r="T390" s="683">
        <v>0.5</v>
      </c>
      <c r="U390" s="665">
        <v>1</v>
      </c>
    </row>
    <row r="391" spans="1:21" ht="14.4" customHeight="1" x14ac:dyDescent="0.3">
      <c r="A391" s="618">
        <v>21</v>
      </c>
      <c r="B391" s="619" t="s">
        <v>565</v>
      </c>
      <c r="C391" s="619">
        <v>89301211</v>
      </c>
      <c r="D391" s="681" t="s">
        <v>6722</v>
      </c>
      <c r="E391" s="682" t="s">
        <v>4537</v>
      </c>
      <c r="F391" s="619" t="s">
        <v>4509</v>
      </c>
      <c r="G391" s="619" t="s">
        <v>4813</v>
      </c>
      <c r="H391" s="619" t="s">
        <v>2184</v>
      </c>
      <c r="I391" s="619" t="s">
        <v>2345</v>
      </c>
      <c r="J391" s="619" t="s">
        <v>2346</v>
      </c>
      <c r="K391" s="619" t="s">
        <v>675</v>
      </c>
      <c r="L391" s="620">
        <v>137.74</v>
      </c>
      <c r="M391" s="620">
        <v>137.74</v>
      </c>
      <c r="N391" s="619">
        <v>1</v>
      </c>
      <c r="O391" s="683">
        <v>1</v>
      </c>
      <c r="P391" s="620"/>
      <c r="Q391" s="635">
        <v>0</v>
      </c>
      <c r="R391" s="619"/>
      <c r="S391" s="635">
        <v>0</v>
      </c>
      <c r="T391" s="683"/>
      <c r="U391" s="665">
        <v>0</v>
      </c>
    </row>
    <row r="392" spans="1:21" ht="14.4" customHeight="1" x14ac:dyDescent="0.3">
      <c r="A392" s="618">
        <v>21</v>
      </c>
      <c r="B392" s="619" t="s">
        <v>565</v>
      </c>
      <c r="C392" s="619">
        <v>89301211</v>
      </c>
      <c r="D392" s="681" t="s">
        <v>6722</v>
      </c>
      <c r="E392" s="682" t="s">
        <v>4537</v>
      </c>
      <c r="F392" s="619" t="s">
        <v>4509</v>
      </c>
      <c r="G392" s="619" t="s">
        <v>4608</v>
      </c>
      <c r="H392" s="619" t="s">
        <v>564</v>
      </c>
      <c r="I392" s="619" t="s">
        <v>962</v>
      </c>
      <c r="J392" s="619" t="s">
        <v>963</v>
      </c>
      <c r="K392" s="619" t="s">
        <v>964</v>
      </c>
      <c r="L392" s="620">
        <v>0</v>
      </c>
      <c r="M392" s="620">
        <v>0</v>
      </c>
      <c r="N392" s="619">
        <v>2</v>
      </c>
      <c r="O392" s="683">
        <v>1.5</v>
      </c>
      <c r="P392" s="620">
        <v>0</v>
      </c>
      <c r="Q392" s="635"/>
      <c r="R392" s="619">
        <v>2</v>
      </c>
      <c r="S392" s="635">
        <v>1</v>
      </c>
      <c r="T392" s="683">
        <v>1.5</v>
      </c>
      <c r="U392" s="665">
        <v>1</v>
      </c>
    </row>
    <row r="393" spans="1:21" ht="14.4" customHeight="1" x14ac:dyDescent="0.3">
      <c r="A393" s="618">
        <v>21</v>
      </c>
      <c r="B393" s="619" t="s">
        <v>565</v>
      </c>
      <c r="C393" s="619">
        <v>89301211</v>
      </c>
      <c r="D393" s="681" t="s">
        <v>6722</v>
      </c>
      <c r="E393" s="682" t="s">
        <v>4537</v>
      </c>
      <c r="F393" s="619" t="s">
        <v>4509</v>
      </c>
      <c r="G393" s="619" t="s">
        <v>4919</v>
      </c>
      <c r="H393" s="619" t="s">
        <v>2184</v>
      </c>
      <c r="I393" s="619" t="s">
        <v>4920</v>
      </c>
      <c r="J393" s="619" t="s">
        <v>2339</v>
      </c>
      <c r="K393" s="619" t="s">
        <v>2340</v>
      </c>
      <c r="L393" s="620">
        <v>107.81</v>
      </c>
      <c r="M393" s="620">
        <v>107.81</v>
      </c>
      <c r="N393" s="619">
        <v>1</v>
      </c>
      <c r="O393" s="683">
        <v>0.5</v>
      </c>
      <c r="P393" s="620"/>
      <c r="Q393" s="635">
        <v>0</v>
      </c>
      <c r="R393" s="619"/>
      <c r="S393" s="635">
        <v>0</v>
      </c>
      <c r="T393" s="683"/>
      <c r="U393" s="665">
        <v>0</v>
      </c>
    </row>
    <row r="394" spans="1:21" ht="14.4" customHeight="1" x14ac:dyDescent="0.3">
      <c r="A394" s="618">
        <v>21</v>
      </c>
      <c r="B394" s="619" t="s">
        <v>565</v>
      </c>
      <c r="C394" s="619">
        <v>89301211</v>
      </c>
      <c r="D394" s="681" t="s">
        <v>6722</v>
      </c>
      <c r="E394" s="682" t="s">
        <v>4537</v>
      </c>
      <c r="F394" s="619" t="s">
        <v>4509</v>
      </c>
      <c r="G394" s="619" t="s">
        <v>4919</v>
      </c>
      <c r="H394" s="619" t="s">
        <v>2184</v>
      </c>
      <c r="I394" s="619" t="s">
        <v>4921</v>
      </c>
      <c r="J394" s="619" t="s">
        <v>3596</v>
      </c>
      <c r="K394" s="619" t="s">
        <v>3597</v>
      </c>
      <c r="L394" s="620">
        <v>143.71</v>
      </c>
      <c r="M394" s="620">
        <v>143.71</v>
      </c>
      <c r="N394" s="619">
        <v>1</v>
      </c>
      <c r="O394" s="683">
        <v>0.5</v>
      </c>
      <c r="P394" s="620"/>
      <c r="Q394" s="635">
        <v>0</v>
      </c>
      <c r="R394" s="619"/>
      <c r="S394" s="635">
        <v>0</v>
      </c>
      <c r="T394" s="683"/>
      <c r="U394" s="665">
        <v>0</v>
      </c>
    </row>
    <row r="395" spans="1:21" ht="14.4" customHeight="1" x14ac:dyDescent="0.3">
      <c r="A395" s="618">
        <v>21</v>
      </c>
      <c r="B395" s="619" t="s">
        <v>565</v>
      </c>
      <c r="C395" s="619">
        <v>89301211</v>
      </c>
      <c r="D395" s="681" t="s">
        <v>6722</v>
      </c>
      <c r="E395" s="682" t="s">
        <v>4537</v>
      </c>
      <c r="F395" s="619" t="s">
        <v>4509</v>
      </c>
      <c r="G395" s="619" t="s">
        <v>4922</v>
      </c>
      <c r="H395" s="619" t="s">
        <v>2184</v>
      </c>
      <c r="I395" s="619" t="s">
        <v>2203</v>
      </c>
      <c r="J395" s="619" t="s">
        <v>2204</v>
      </c>
      <c r="K395" s="619" t="s">
        <v>1379</v>
      </c>
      <c r="L395" s="620">
        <v>83.54</v>
      </c>
      <c r="M395" s="620">
        <v>83.54</v>
      </c>
      <c r="N395" s="619">
        <v>1</v>
      </c>
      <c r="O395" s="683">
        <v>0.5</v>
      </c>
      <c r="P395" s="620"/>
      <c r="Q395" s="635">
        <v>0</v>
      </c>
      <c r="R395" s="619"/>
      <c r="S395" s="635">
        <v>0</v>
      </c>
      <c r="T395" s="683"/>
      <c r="U395" s="665">
        <v>0</v>
      </c>
    </row>
    <row r="396" spans="1:21" ht="14.4" customHeight="1" x14ac:dyDescent="0.3">
      <c r="A396" s="618">
        <v>21</v>
      </c>
      <c r="B396" s="619" t="s">
        <v>565</v>
      </c>
      <c r="C396" s="619">
        <v>89301211</v>
      </c>
      <c r="D396" s="681" t="s">
        <v>6722</v>
      </c>
      <c r="E396" s="682" t="s">
        <v>4537</v>
      </c>
      <c r="F396" s="619" t="s">
        <v>4509</v>
      </c>
      <c r="G396" s="619" t="s">
        <v>4818</v>
      </c>
      <c r="H396" s="619" t="s">
        <v>564</v>
      </c>
      <c r="I396" s="619" t="s">
        <v>1014</v>
      </c>
      <c r="J396" s="619" t="s">
        <v>4820</v>
      </c>
      <c r="K396" s="619" t="s">
        <v>4859</v>
      </c>
      <c r="L396" s="620">
        <v>0</v>
      </c>
      <c r="M396" s="620">
        <v>0</v>
      </c>
      <c r="N396" s="619">
        <v>3</v>
      </c>
      <c r="O396" s="683">
        <v>2</v>
      </c>
      <c r="P396" s="620">
        <v>0</v>
      </c>
      <c r="Q396" s="635"/>
      <c r="R396" s="619">
        <v>2</v>
      </c>
      <c r="S396" s="635">
        <v>0.66666666666666663</v>
      </c>
      <c r="T396" s="683">
        <v>1.5</v>
      </c>
      <c r="U396" s="665">
        <v>0.75</v>
      </c>
    </row>
    <row r="397" spans="1:21" ht="14.4" customHeight="1" x14ac:dyDescent="0.3">
      <c r="A397" s="618">
        <v>21</v>
      </c>
      <c r="B397" s="619" t="s">
        <v>565</v>
      </c>
      <c r="C397" s="619">
        <v>89301211</v>
      </c>
      <c r="D397" s="681" t="s">
        <v>6722</v>
      </c>
      <c r="E397" s="682" t="s">
        <v>4537</v>
      </c>
      <c r="F397" s="619" t="s">
        <v>4509</v>
      </c>
      <c r="G397" s="619" t="s">
        <v>4818</v>
      </c>
      <c r="H397" s="619" t="s">
        <v>564</v>
      </c>
      <c r="I397" s="619" t="s">
        <v>4923</v>
      </c>
      <c r="J397" s="619" t="s">
        <v>4820</v>
      </c>
      <c r="K397" s="619" t="s">
        <v>4924</v>
      </c>
      <c r="L397" s="620">
        <v>0</v>
      </c>
      <c r="M397" s="620">
        <v>0</v>
      </c>
      <c r="N397" s="619">
        <v>2</v>
      </c>
      <c r="O397" s="683">
        <v>1</v>
      </c>
      <c r="P397" s="620"/>
      <c r="Q397" s="635"/>
      <c r="R397" s="619"/>
      <c r="S397" s="635">
        <v>0</v>
      </c>
      <c r="T397" s="683"/>
      <c r="U397" s="665">
        <v>0</v>
      </c>
    </row>
    <row r="398" spans="1:21" ht="14.4" customHeight="1" x14ac:dyDescent="0.3">
      <c r="A398" s="618">
        <v>21</v>
      </c>
      <c r="B398" s="619" t="s">
        <v>565</v>
      </c>
      <c r="C398" s="619">
        <v>89301211</v>
      </c>
      <c r="D398" s="681" t="s">
        <v>6722</v>
      </c>
      <c r="E398" s="682" t="s">
        <v>4537</v>
      </c>
      <c r="F398" s="619" t="s">
        <v>4509</v>
      </c>
      <c r="G398" s="619" t="s">
        <v>4925</v>
      </c>
      <c r="H398" s="619" t="s">
        <v>564</v>
      </c>
      <c r="I398" s="619" t="s">
        <v>1229</v>
      </c>
      <c r="J398" s="619" t="s">
        <v>4926</v>
      </c>
      <c r="K398" s="619" t="s">
        <v>4414</v>
      </c>
      <c r="L398" s="620">
        <v>64.13</v>
      </c>
      <c r="M398" s="620">
        <v>64.13</v>
      </c>
      <c r="N398" s="619">
        <v>1</v>
      </c>
      <c r="O398" s="683">
        <v>0.5</v>
      </c>
      <c r="P398" s="620"/>
      <c r="Q398" s="635">
        <v>0</v>
      </c>
      <c r="R398" s="619"/>
      <c r="S398" s="635">
        <v>0</v>
      </c>
      <c r="T398" s="683"/>
      <c r="U398" s="665">
        <v>0</v>
      </c>
    </row>
    <row r="399" spans="1:21" ht="14.4" customHeight="1" x14ac:dyDescent="0.3">
      <c r="A399" s="618">
        <v>21</v>
      </c>
      <c r="B399" s="619" t="s">
        <v>565</v>
      </c>
      <c r="C399" s="619">
        <v>89301211</v>
      </c>
      <c r="D399" s="681" t="s">
        <v>6722</v>
      </c>
      <c r="E399" s="682" t="s">
        <v>4537</v>
      </c>
      <c r="F399" s="619" t="s">
        <v>4509</v>
      </c>
      <c r="G399" s="619" t="s">
        <v>4822</v>
      </c>
      <c r="H399" s="619" t="s">
        <v>564</v>
      </c>
      <c r="I399" s="619" t="s">
        <v>2047</v>
      </c>
      <c r="J399" s="619" t="s">
        <v>2048</v>
      </c>
      <c r="K399" s="619" t="s">
        <v>2049</v>
      </c>
      <c r="L399" s="620">
        <v>1172.22</v>
      </c>
      <c r="M399" s="620">
        <v>2344.44</v>
      </c>
      <c r="N399" s="619">
        <v>2</v>
      </c>
      <c r="O399" s="683">
        <v>0.5</v>
      </c>
      <c r="P399" s="620">
        <v>2344.44</v>
      </c>
      <c r="Q399" s="635">
        <v>1</v>
      </c>
      <c r="R399" s="619">
        <v>2</v>
      </c>
      <c r="S399" s="635">
        <v>1</v>
      </c>
      <c r="T399" s="683">
        <v>0.5</v>
      </c>
      <c r="U399" s="665">
        <v>1</v>
      </c>
    </row>
    <row r="400" spans="1:21" ht="14.4" customHeight="1" x14ac:dyDescent="0.3">
      <c r="A400" s="618">
        <v>21</v>
      </c>
      <c r="B400" s="619" t="s">
        <v>565</v>
      </c>
      <c r="C400" s="619">
        <v>89301211</v>
      </c>
      <c r="D400" s="681" t="s">
        <v>6722</v>
      </c>
      <c r="E400" s="682" t="s">
        <v>4537</v>
      </c>
      <c r="F400" s="619" t="s">
        <v>4509</v>
      </c>
      <c r="G400" s="619" t="s">
        <v>4927</v>
      </c>
      <c r="H400" s="619" t="s">
        <v>564</v>
      </c>
      <c r="I400" s="619" t="s">
        <v>4928</v>
      </c>
      <c r="J400" s="619" t="s">
        <v>4929</v>
      </c>
      <c r="K400" s="619" t="s">
        <v>4930</v>
      </c>
      <c r="L400" s="620">
        <v>98.31</v>
      </c>
      <c r="M400" s="620">
        <v>98.31</v>
      </c>
      <c r="N400" s="619">
        <v>1</v>
      </c>
      <c r="O400" s="683">
        <v>0.5</v>
      </c>
      <c r="P400" s="620">
        <v>98.31</v>
      </c>
      <c r="Q400" s="635">
        <v>1</v>
      </c>
      <c r="R400" s="619">
        <v>1</v>
      </c>
      <c r="S400" s="635">
        <v>1</v>
      </c>
      <c r="T400" s="683">
        <v>0.5</v>
      </c>
      <c r="U400" s="665">
        <v>1</v>
      </c>
    </row>
    <row r="401" spans="1:21" ht="14.4" customHeight="1" x14ac:dyDescent="0.3">
      <c r="A401" s="618">
        <v>21</v>
      </c>
      <c r="B401" s="619" t="s">
        <v>565</v>
      </c>
      <c r="C401" s="619">
        <v>89301211</v>
      </c>
      <c r="D401" s="681" t="s">
        <v>6722</v>
      </c>
      <c r="E401" s="682" t="s">
        <v>4537</v>
      </c>
      <c r="F401" s="619" t="s">
        <v>4509</v>
      </c>
      <c r="G401" s="619" t="s">
        <v>4705</v>
      </c>
      <c r="H401" s="619" t="s">
        <v>2184</v>
      </c>
      <c r="I401" s="619" t="s">
        <v>2270</v>
      </c>
      <c r="J401" s="619" t="s">
        <v>2271</v>
      </c>
      <c r="K401" s="619" t="s">
        <v>4183</v>
      </c>
      <c r="L401" s="620">
        <v>86.41</v>
      </c>
      <c r="M401" s="620">
        <v>86.41</v>
      </c>
      <c r="N401" s="619">
        <v>1</v>
      </c>
      <c r="O401" s="683">
        <v>0.5</v>
      </c>
      <c r="P401" s="620"/>
      <c r="Q401" s="635">
        <v>0</v>
      </c>
      <c r="R401" s="619"/>
      <c r="S401" s="635">
        <v>0</v>
      </c>
      <c r="T401" s="683"/>
      <c r="U401" s="665">
        <v>0</v>
      </c>
    </row>
    <row r="402" spans="1:21" ht="14.4" customHeight="1" x14ac:dyDescent="0.3">
      <c r="A402" s="618">
        <v>21</v>
      </c>
      <c r="B402" s="619" t="s">
        <v>565</v>
      </c>
      <c r="C402" s="619">
        <v>89301211</v>
      </c>
      <c r="D402" s="681" t="s">
        <v>6722</v>
      </c>
      <c r="E402" s="682" t="s">
        <v>4537</v>
      </c>
      <c r="F402" s="619" t="s">
        <v>4509</v>
      </c>
      <c r="G402" s="619" t="s">
        <v>4706</v>
      </c>
      <c r="H402" s="619" t="s">
        <v>564</v>
      </c>
      <c r="I402" s="619" t="s">
        <v>1273</v>
      </c>
      <c r="J402" s="619" t="s">
        <v>4707</v>
      </c>
      <c r="K402" s="619" t="s">
        <v>4708</v>
      </c>
      <c r="L402" s="620">
        <v>56.01</v>
      </c>
      <c r="M402" s="620">
        <v>1680.3</v>
      </c>
      <c r="N402" s="619">
        <v>30</v>
      </c>
      <c r="O402" s="683">
        <v>9.5</v>
      </c>
      <c r="P402" s="620">
        <v>280.05</v>
      </c>
      <c r="Q402" s="635">
        <v>0.16666666666666669</v>
      </c>
      <c r="R402" s="619">
        <v>5</v>
      </c>
      <c r="S402" s="635">
        <v>0.16666666666666666</v>
      </c>
      <c r="T402" s="683">
        <v>2</v>
      </c>
      <c r="U402" s="665">
        <v>0.21052631578947367</v>
      </c>
    </row>
    <row r="403" spans="1:21" ht="14.4" customHeight="1" x14ac:dyDescent="0.3">
      <c r="A403" s="618">
        <v>21</v>
      </c>
      <c r="B403" s="619" t="s">
        <v>565</v>
      </c>
      <c r="C403" s="619">
        <v>89301211</v>
      </c>
      <c r="D403" s="681" t="s">
        <v>6722</v>
      </c>
      <c r="E403" s="682" t="s">
        <v>4537</v>
      </c>
      <c r="F403" s="619" t="s">
        <v>4509</v>
      </c>
      <c r="G403" s="619" t="s">
        <v>4556</v>
      </c>
      <c r="H403" s="619" t="s">
        <v>564</v>
      </c>
      <c r="I403" s="619" t="s">
        <v>1086</v>
      </c>
      <c r="J403" s="619" t="s">
        <v>1087</v>
      </c>
      <c r="K403" s="619" t="s">
        <v>4347</v>
      </c>
      <c r="L403" s="620">
        <v>44.89</v>
      </c>
      <c r="M403" s="620">
        <v>44.89</v>
      </c>
      <c r="N403" s="619">
        <v>1</v>
      </c>
      <c r="O403" s="683">
        <v>0.5</v>
      </c>
      <c r="P403" s="620"/>
      <c r="Q403" s="635">
        <v>0</v>
      </c>
      <c r="R403" s="619"/>
      <c r="S403" s="635">
        <v>0</v>
      </c>
      <c r="T403" s="683"/>
      <c r="U403" s="665">
        <v>0</v>
      </c>
    </row>
    <row r="404" spans="1:21" ht="14.4" customHeight="1" x14ac:dyDescent="0.3">
      <c r="A404" s="618">
        <v>21</v>
      </c>
      <c r="B404" s="619" t="s">
        <v>565</v>
      </c>
      <c r="C404" s="619">
        <v>89301211</v>
      </c>
      <c r="D404" s="681" t="s">
        <v>6722</v>
      </c>
      <c r="E404" s="682" t="s">
        <v>4537</v>
      </c>
      <c r="F404" s="619" t="s">
        <v>4509</v>
      </c>
      <c r="G404" s="619" t="s">
        <v>4556</v>
      </c>
      <c r="H404" s="619" t="s">
        <v>564</v>
      </c>
      <c r="I404" s="619" t="s">
        <v>1175</v>
      </c>
      <c r="J404" s="619" t="s">
        <v>3077</v>
      </c>
      <c r="K404" s="619" t="s">
        <v>4931</v>
      </c>
      <c r="L404" s="620">
        <v>33.68</v>
      </c>
      <c r="M404" s="620">
        <v>33.68</v>
      </c>
      <c r="N404" s="619">
        <v>1</v>
      </c>
      <c r="O404" s="683">
        <v>0.5</v>
      </c>
      <c r="P404" s="620"/>
      <c r="Q404" s="635">
        <v>0</v>
      </c>
      <c r="R404" s="619"/>
      <c r="S404" s="635">
        <v>0</v>
      </c>
      <c r="T404" s="683"/>
      <c r="U404" s="665">
        <v>0</v>
      </c>
    </row>
    <row r="405" spans="1:21" ht="14.4" customHeight="1" x14ac:dyDescent="0.3">
      <c r="A405" s="618">
        <v>21</v>
      </c>
      <c r="B405" s="619" t="s">
        <v>565</v>
      </c>
      <c r="C405" s="619">
        <v>89301211</v>
      </c>
      <c r="D405" s="681" t="s">
        <v>6722</v>
      </c>
      <c r="E405" s="682" t="s">
        <v>4537</v>
      </c>
      <c r="F405" s="619" t="s">
        <v>4509</v>
      </c>
      <c r="G405" s="619" t="s">
        <v>4932</v>
      </c>
      <c r="H405" s="619" t="s">
        <v>564</v>
      </c>
      <c r="I405" s="619" t="s">
        <v>4933</v>
      </c>
      <c r="J405" s="619" t="s">
        <v>4934</v>
      </c>
      <c r="K405" s="619" t="s">
        <v>4935</v>
      </c>
      <c r="L405" s="620">
        <v>31.54</v>
      </c>
      <c r="M405" s="620">
        <v>63.08</v>
      </c>
      <c r="N405" s="619">
        <v>2</v>
      </c>
      <c r="O405" s="683">
        <v>0.5</v>
      </c>
      <c r="P405" s="620">
        <v>63.08</v>
      </c>
      <c r="Q405" s="635">
        <v>1</v>
      </c>
      <c r="R405" s="619">
        <v>2</v>
      </c>
      <c r="S405" s="635">
        <v>1</v>
      </c>
      <c r="T405" s="683">
        <v>0.5</v>
      </c>
      <c r="U405" s="665">
        <v>1</v>
      </c>
    </row>
    <row r="406" spans="1:21" ht="14.4" customHeight="1" x14ac:dyDescent="0.3">
      <c r="A406" s="618">
        <v>21</v>
      </c>
      <c r="B406" s="619" t="s">
        <v>565</v>
      </c>
      <c r="C406" s="619">
        <v>89301211</v>
      </c>
      <c r="D406" s="681" t="s">
        <v>6722</v>
      </c>
      <c r="E406" s="682" t="s">
        <v>4537</v>
      </c>
      <c r="F406" s="619" t="s">
        <v>4509</v>
      </c>
      <c r="G406" s="619" t="s">
        <v>4932</v>
      </c>
      <c r="H406" s="619" t="s">
        <v>564</v>
      </c>
      <c r="I406" s="619" t="s">
        <v>4936</v>
      </c>
      <c r="J406" s="619" t="s">
        <v>4934</v>
      </c>
      <c r="K406" s="619" t="s">
        <v>4937</v>
      </c>
      <c r="L406" s="620">
        <v>31.54</v>
      </c>
      <c r="M406" s="620">
        <v>94.62</v>
      </c>
      <c r="N406" s="619">
        <v>3</v>
      </c>
      <c r="O406" s="683">
        <v>0.5</v>
      </c>
      <c r="P406" s="620">
        <v>94.62</v>
      </c>
      <c r="Q406" s="635">
        <v>1</v>
      </c>
      <c r="R406" s="619">
        <v>3</v>
      </c>
      <c r="S406" s="635">
        <v>1</v>
      </c>
      <c r="T406" s="683">
        <v>0.5</v>
      </c>
      <c r="U406" s="665">
        <v>1</v>
      </c>
    </row>
    <row r="407" spans="1:21" ht="14.4" customHeight="1" x14ac:dyDescent="0.3">
      <c r="A407" s="618">
        <v>21</v>
      </c>
      <c r="B407" s="619" t="s">
        <v>565</v>
      </c>
      <c r="C407" s="619">
        <v>89301211</v>
      </c>
      <c r="D407" s="681" t="s">
        <v>6722</v>
      </c>
      <c r="E407" s="682" t="s">
        <v>4537</v>
      </c>
      <c r="F407" s="619" t="s">
        <v>4509</v>
      </c>
      <c r="G407" s="619" t="s">
        <v>4711</v>
      </c>
      <c r="H407" s="619" t="s">
        <v>2184</v>
      </c>
      <c r="I407" s="619" t="s">
        <v>3491</v>
      </c>
      <c r="J407" s="619" t="s">
        <v>4476</v>
      </c>
      <c r="K407" s="619" t="s">
        <v>4477</v>
      </c>
      <c r="L407" s="620">
        <v>0</v>
      </c>
      <c r="M407" s="620">
        <v>0</v>
      </c>
      <c r="N407" s="619">
        <v>2</v>
      </c>
      <c r="O407" s="683">
        <v>0.5</v>
      </c>
      <c r="P407" s="620">
        <v>0</v>
      </c>
      <c r="Q407" s="635"/>
      <c r="R407" s="619">
        <v>2</v>
      </c>
      <c r="S407" s="635">
        <v>1</v>
      </c>
      <c r="T407" s="683">
        <v>0.5</v>
      </c>
      <c r="U407" s="665">
        <v>1</v>
      </c>
    </row>
    <row r="408" spans="1:21" ht="14.4" customHeight="1" x14ac:dyDescent="0.3">
      <c r="A408" s="618">
        <v>21</v>
      </c>
      <c r="B408" s="619" t="s">
        <v>565</v>
      </c>
      <c r="C408" s="619">
        <v>89301211</v>
      </c>
      <c r="D408" s="681" t="s">
        <v>6722</v>
      </c>
      <c r="E408" s="682" t="s">
        <v>4537</v>
      </c>
      <c r="F408" s="619" t="s">
        <v>4509</v>
      </c>
      <c r="G408" s="619" t="s">
        <v>4938</v>
      </c>
      <c r="H408" s="619" t="s">
        <v>2184</v>
      </c>
      <c r="I408" s="619" t="s">
        <v>3623</v>
      </c>
      <c r="J408" s="619" t="s">
        <v>714</v>
      </c>
      <c r="K408" s="619" t="s">
        <v>3624</v>
      </c>
      <c r="L408" s="620">
        <v>418.37</v>
      </c>
      <c r="M408" s="620">
        <v>836.74</v>
      </c>
      <c r="N408" s="619">
        <v>2</v>
      </c>
      <c r="O408" s="683">
        <v>1</v>
      </c>
      <c r="P408" s="620">
        <v>836.74</v>
      </c>
      <c r="Q408" s="635">
        <v>1</v>
      </c>
      <c r="R408" s="619">
        <v>2</v>
      </c>
      <c r="S408" s="635">
        <v>1</v>
      </c>
      <c r="T408" s="683">
        <v>1</v>
      </c>
      <c r="U408" s="665">
        <v>1</v>
      </c>
    </row>
    <row r="409" spans="1:21" ht="14.4" customHeight="1" x14ac:dyDescent="0.3">
      <c r="A409" s="618">
        <v>21</v>
      </c>
      <c r="B409" s="619" t="s">
        <v>565</v>
      </c>
      <c r="C409" s="619">
        <v>89301211</v>
      </c>
      <c r="D409" s="681" t="s">
        <v>6722</v>
      </c>
      <c r="E409" s="682" t="s">
        <v>4537</v>
      </c>
      <c r="F409" s="619" t="s">
        <v>4509</v>
      </c>
      <c r="G409" s="619" t="s">
        <v>4712</v>
      </c>
      <c r="H409" s="619" t="s">
        <v>564</v>
      </c>
      <c r="I409" s="619" t="s">
        <v>4939</v>
      </c>
      <c r="J409" s="619" t="s">
        <v>4940</v>
      </c>
      <c r="K409" s="619" t="s">
        <v>4941</v>
      </c>
      <c r="L409" s="620">
        <v>238.97</v>
      </c>
      <c r="M409" s="620">
        <v>238.97</v>
      </c>
      <c r="N409" s="619">
        <v>1</v>
      </c>
      <c r="O409" s="683">
        <v>0.5</v>
      </c>
      <c r="P409" s="620">
        <v>238.97</v>
      </c>
      <c r="Q409" s="635">
        <v>1</v>
      </c>
      <c r="R409" s="619">
        <v>1</v>
      </c>
      <c r="S409" s="635">
        <v>1</v>
      </c>
      <c r="T409" s="683">
        <v>0.5</v>
      </c>
      <c r="U409" s="665">
        <v>1</v>
      </c>
    </row>
    <row r="410" spans="1:21" ht="14.4" customHeight="1" x14ac:dyDescent="0.3">
      <c r="A410" s="618">
        <v>21</v>
      </c>
      <c r="B410" s="619" t="s">
        <v>565</v>
      </c>
      <c r="C410" s="619">
        <v>89301211</v>
      </c>
      <c r="D410" s="681" t="s">
        <v>6722</v>
      </c>
      <c r="E410" s="682" t="s">
        <v>4537</v>
      </c>
      <c r="F410" s="619" t="s">
        <v>4509</v>
      </c>
      <c r="G410" s="619" t="s">
        <v>4712</v>
      </c>
      <c r="H410" s="619" t="s">
        <v>564</v>
      </c>
      <c r="I410" s="619" t="s">
        <v>4942</v>
      </c>
      <c r="J410" s="619" t="s">
        <v>4943</v>
      </c>
      <c r="K410" s="619" t="s">
        <v>1181</v>
      </c>
      <c r="L410" s="620">
        <v>707.38</v>
      </c>
      <c r="M410" s="620">
        <v>707.38</v>
      </c>
      <c r="N410" s="619">
        <v>1</v>
      </c>
      <c r="O410" s="683">
        <v>0.5</v>
      </c>
      <c r="P410" s="620">
        <v>707.38</v>
      </c>
      <c r="Q410" s="635">
        <v>1</v>
      </c>
      <c r="R410" s="619">
        <v>1</v>
      </c>
      <c r="S410" s="635">
        <v>1</v>
      </c>
      <c r="T410" s="683">
        <v>0.5</v>
      </c>
      <c r="U410" s="665">
        <v>1</v>
      </c>
    </row>
    <row r="411" spans="1:21" ht="14.4" customHeight="1" x14ac:dyDescent="0.3">
      <c r="A411" s="618">
        <v>21</v>
      </c>
      <c r="B411" s="619" t="s">
        <v>565</v>
      </c>
      <c r="C411" s="619">
        <v>89301211</v>
      </c>
      <c r="D411" s="681" t="s">
        <v>6722</v>
      </c>
      <c r="E411" s="682" t="s">
        <v>4537</v>
      </c>
      <c r="F411" s="619" t="s">
        <v>4509</v>
      </c>
      <c r="G411" s="619" t="s">
        <v>4715</v>
      </c>
      <c r="H411" s="619" t="s">
        <v>564</v>
      </c>
      <c r="I411" s="619" t="s">
        <v>990</v>
      </c>
      <c r="J411" s="619" t="s">
        <v>991</v>
      </c>
      <c r="K411" s="619" t="s">
        <v>4716</v>
      </c>
      <c r="L411" s="620">
        <v>400.53</v>
      </c>
      <c r="M411" s="620">
        <v>801.06</v>
      </c>
      <c r="N411" s="619">
        <v>2</v>
      </c>
      <c r="O411" s="683">
        <v>0.5</v>
      </c>
      <c r="P411" s="620"/>
      <c r="Q411" s="635">
        <v>0</v>
      </c>
      <c r="R411" s="619"/>
      <c r="S411" s="635">
        <v>0</v>
      </c>
      <c r="T411" s="683"/>
      <c r="U411" s="665">
        <v>0</v>
      </c>
    </row>
    <row r="412" spans="1:21" ht="14.4" customHeight="1" x14ac:dyDescent="0.3">
      <c r="A412" s="618">
        <v>21</v>
      </c>
      <c r="B412" s="619" t="s">
        <v>565</v>
      </c>
      <c r="C412" s="619">
        <v>89301211</v>
      </c>
      <c r="D412" s="681" t="s">
        <v>6722</v>
      </c>
      <c r="E412" s="682" t="s">
        <v>4537</v>
      </c>
      <c r="F412" s="619" t="s">
        <v>4509</v>
      </c>
      <c r="G412" s="619" t="s">
        <v>4717</v>
      </c>
      <c r="H412" s="619" t="s">
        <v>2184</v>
      </c>
      <c r="I412" s="619" t="s">
        <v>2454</v>
      </c>
      <c r="J412" s="619" t="s">
        <v>2455</v>
      </c>
      <c r="K412" s="619" t="s">
        <v>2456</v>
      </c>
      <c r="L412" s="620">
        <v>468.96</v>
      </c>
      <c r="M412" s="620">
        <v>1875.84</v>
      </c>
      <c r="N412" s="619">
        <v>4</v>
      </c>
      <c r="O412" s="683">
        <v>2</v>
      </c>
      <c r="P412" s="620">
        <v>1875.84</v>
      </c>
      <c r="Q412" s="635">
        <v>1</v>
      </c>
      <c r="R412" s="619">
        <v>4</v>
      </c>
      <c r="S412" s="635">
        <v>1</v>
      </c>
      <c r="T412" s="683">
        <v>2</v>
      </c>
      <c r="U412" s="665">
        <v>1</v>
      </c>
    </row>
    <row r="413" spans="1:21" ht="14.4" customHeight="1" x14ac:dyDescent="0.3">
      <c r="A413" s="618">
        <v>21</v>
      </c>
      <c r="B413" s="619" t="s">
        <v>565</v>
      </c>
      <c r="C413" s="619">
        <v>89301211</v>
      </c>
      <c r="D413" s="681" t="s">
        <v>6722</v>
      </c>
      <c r="E413" s="682" t="s">
        <v>4537</v>
      </c>
      <c r="F413" s="619" t="s">
        <v>4509</v>
      </c>
      <c r="G413" s="619" t="s">
        <v>4717</v>
      </c>
      <c r="H413" s="619" t="s">
        <v>2184</v>
      </c>
      <c r="I413" s="619" t="s">
        <v>2458</v>
      </c>
      <c r="J413" s="619" t="s">
        <v>2455</v>
      </c>
      <c r="K413" s="619" t="s">
        <v>2459</v>
      </c>
      <c r="L413" s="620">
        <v>625.29</v>
      </c>
      <c r="M413" s="620">
        <v>625.29</v>
      </c>
      <c r="N413" s="619">
        <v>1</v>
      </c>
      <c r="O413" s="683">
        <v>0.5</v>
      </c>
      <c r="P413" s="620"/>
      <c r="Q413" s="635">
        <v>0</v>
      </c>
      <c r="R413" s="619"/>
      <c r="S413" s="635">
        <v>0</v>
      </c>
      <c r="T413" s="683"/>
      <c r="U413" s="665">
        <v>0</v>
      </c>
    </row>
    <row r="414" spans="1:21" ht="14.4" customHeight="1" x14ac:dyDescent="0.3">
      <c r="A414" s="618">
        <v>21</v>
      </c>
      <c r="B414" s="619" t="s">
        <v>565</v>
      </c>
      <c r="C414" s="619">
        <v>89301211</v>
      </c>
      <c r="D414" s="681" t="s">
        <v>6722</v>
      </c>
      <c r="E414" s="682" t="s">
        <v>4537</v>
      </c>
      <c r="F414" s="619" t="s">
        <v>4509</v>
      </c>
      <c r="G414" s="619" t="s">
        <v>4717</v>
      </c>
      <c r="H414" s="619" t="s">
        <v>2184</v>
      </c>
      <c r="I414" s="619" t="s">
        <v>3506</v>
      </c>
      <c r="J414" s="619" t="s">
        <v>2455</v>
      </c>
      <c r="K414" s="619" t="s">
        <v>3507</v>
      </c>
      <c r="L414" s="620">
        <v>937.93</v>
      </c>
      <c r="M414" s="620">
        <v>7503.44</v>
      </c>
      <c r="N414" s="619">
        <v>8</v>
      </c>
      <c r="O414" s="683">
        <v>3</v>
      </c>
      <c r="P414" s="620">
        <v>7503.44</v>
      </c>
      <c r="Q414" s="635">
        <v>1</v>
      </c>
      <c r="R414" s="619">
        <v>8</v>
      </c>
      <c r="S414" s="635">
        <v>1</v>
      </c>
      <c r="T414" s="683">
        <v>3</v>
      </c>
      <c r="U414" s="665">
        <v>1</v>
      </c>
    </row>
    <row r="415" spans="1:21" ht="14.4" customHeight="1" x14ac:dyDescent="0.3">
      <c r="A415" s="618">
        <v>21</v>
      </c>
      <c r="B415" s="619" t="s">
        <v>565</v>
      </c>
      <c r="C415" s="619">
        <v>89301211</v>
      </c>
      <c r="D415" s="681" t="s">
        <v>6722</v>
      </c>
      <c r="E415" s="682" t="s">
        <v>4537</v>
      </c>
      <c r="F415" s="619" t="s">
        <v>4509</v>
      </c>
      <c r="G415" s="619" t="s">
        <v>4717</v>
      </c>
      <c r="H415" s="619" t="s">
        <v>2184</v>
      </c>
      <c r="I415" s="619" t="s">
        <v>3509</v>
      </c>
      <c r="J415" s="619" t="s">
        <v>2455</v>
      </c>
      <c r="K415" s="619" t="s">
        <v>3510</v>
      </c>
      <c r="L415" s="620">
        <v>1166.47</v>
      </c>
      <c r="M415" s="620">
        <v>2332.94</v>
      </c>
      <c r="N415" s="619">
        <v>2</v>
      </c>
      <c r="O415" s="683">
        <v>0.5</v>
      </c>
      <c r="P415" s="620">
        <v>2332.94</v>
      </c>
      <c r="Q415" s="635">
        <v>1</v>
      </c>
      <c r="R415" s="619">
        <v>2</v>
      </c>
      <c r="S415" s="635">
        <v>1</v>
      </c>
      <c r="T415" s="683">
        <v>0.5</v>
      </c>
      <c r="U415" s="665">
        <v>1</v>
      </c>
    </row>
    <row r="416" spans="1:21" ht="14.4" customHeight="1" x14ac:dyDescent="0.3">
      <c r="A416" s="618">
        <v>21</v>
      </c>
      <c r="B416" s="619" t="s">
        <v>565</v>
      </c>
      <c r="C416" s="619">
        <v>89301211</v>
      </c>
      <c r="D416" s="681" t="s">
        <v>6722</v>
      </c>
      <c r="E416" s="682" t="s">
        <v>4537</v>
      </c>
      <c r="F416" s="619" t="s">
        <v>4509</v>
      </c>
      <c r="G416" s="619" t="s">
        <v>4717</v>
      </c>
      <c r="H416" s="619" t="s">
        <v>2184</v>
      </c>
      <c r="I416" s="619" t="s">
        <v>2291</v>
      </c>
      <c r="J416" s="619" t="s">
        <v>2288</v>
      </c>
      <c r="K416" s="619" t="s">
        <v>3510</v>
      </c>
      <c r="L416" s="620">
        <v>2332.92</v>
      </c>
      <c r="M416" s="620">
        <v>13997.52</v>
      </c>
      <c r="N416" s="619">
        <v>6</v>
      </c>
      <c r="O416" s="683">
        <v>2.5</v>
      </c>
      <c r="P416" s="620">
        <v>11664.6</v>
      </c>
      <c r="Q416" s="635">
        <v>0.83333333333333337</v>
      </c>
      <c r="R416" s="619">
        <v>5</v>
      </c>
      <c r="S416" s="635">
        <v>0.83333333333333337</v>
      </c>
      <c r="T416" s="683">
        <v>2</v>
      </c>
      <c r="U416" s="665">
        <v>0.8</v>
      </c>
    </row>
    <row r="417" spans="1:21" ht="14.4" customHeight="1" x14ac:dyDescent="0.3">
      <c r="A417" s="618">
        <v>21</v>
      </c>
      <c r="B417" s="619" t="s">
        <v>565</v>
      </c>
      <c r="C417" s="619">
        <v>89301211</v>
      </c>
      <c r="D417" s="681" t="s">
        <v>6722</v>
      </c>
      <c r="E417" s="682" t="s">
        <v>4537</v>
      </c>
      <c r="F417" s="619" t="s">
        <v>4509</v>
      </c>
      <c r="G417" s="619" t="s">
        <v>4717</v>
      </c>
      <c r="H417" s="619" t="s">
        <v>2184</v>
      </c>
      <c r="I417" s="619" t="s">
        <v>2294</v>
      </c>
      <c r="J417" s="619" t="s">
        <v>2288</v>
      </c>
      <c r="K417" s="619" t="s">
        <v>3513</v>
      </c>
      <c r="L417" s="620">
        <v>2916.16</v>
      </c>
      <c r="M417" s="620">
        <v>5832.32</v>
      </c>
      <c r="N417" s="619">
        <v>2</v>
      </c>
      <c r="O417" s="683">
        <v>1</v>
      </c>
      <c r="P417" s="620">
        <v>5832.32</v>
      </c>
      <c r="Q417" s="635">
        <v>1</v>
      </c>
      <c r="R417" s="619">
        <v>2</v>
      </c>
      <c r="S417" s="635">
        <v>1</v>
      </c>
      <c r="T417" s="683">
        <v>1</v>
      </c>
      <c r="U417" s="665">
        <v>1</v>
      </c>
    </row>
    <row r="418" spans="1:21" ht="14.4" customHeight="1" x14ac:dyDescent="0.3">
      <c r="A418" s="618">
        <v>21</v>
      </c>
      <c r="B418" s="619" t="s">
        <v>565</v>
      </c>
      <c r="C418" s="619">
        <v>89301211</v>
      </c>
      <c r="D418" s="681" t="s">
        <v>6722</v>
      </c>
      <c r="E418" s="682" t="s">
        <v>4537</v>
      </c>
      <c r="F418" s="619" t="s">
        <v>4509</v>
      </c>
      <c r="G418" s="619" t="s">
        <v>4609</v>
      </c>
      <c r="H418" s="619" t="s">
        <v>2184</v>
      </c>
      <c r="I418" s="619" t="s">
        <v>2193</v>
      </c>
      <c r="J418" s="619" t="s">
        <v>979</v>
      </c>
      <c r="K418" s="619" t="s">
        <v>4326</v>
      </c>
      <c r="L418" s="620">
        <v>96.63</v>
      </c>
      <c r="M418" s="620">
        <v>193.26</v>
      </c>
      <c r="N418" s="619">
        <v>2</v>
      </c>
      <c r="O418" s="683">
        <v>1.5</v>
      </c>
      <c r="P418" s="620">
        <v>193.26</v>
      </c>
      <c r="Q418" s="635">
        <v>1</v>
      </c>
      <c r="R418" s="619">
        <v>2</v>
      </c>
      <c r="S418" s="635">
        <v>1</v>
      </c>
      <c r="T418" s="683">
        <v>1.5</v>
      </c>
      <c r="U418" s="665">
        <v>1</v>
      </c>
    </row>
    <row r="419" spans="1:21" ht="14.4" customHeight="1" x14ac:dyDescent="0.3">
      <c r="A419" s="618">
        <v>21</v>
      </c>
      <c r="B419" s="619" t="s">
        <v>565</v>
      </c>
      <c r="C419" s="619">
        <v>89301211</v>
      </c>
      <c r="D419" s="681" t="s">
        <v>6722</v>
      </c>
      <c r="E419" s="682" t="s">
        <v>4537</v>
      </c>
      <c r="F419" s="619" t="s">
        <v>4509</v>
      </c>
      <c r="G419" s="619" t="s">
        <v>4609</v>
      </c>
      <c r="H419" s="619" t="s">
        <v>2184</v>
      </c>
      <c r="I419" s="619" t="s">
        <v>4944</v>
      </c>
      <c r="J419" s="619" t="s">
        <v>979</v>
      </c>
      <c r="K419" s="619" t="s">
        <v>4945</v>
      </c>
      <c r="L419" s="620">
        <v>193.26</v>
      </c>
      <c r="M419" s="620">
        <v>1546.08</v>
      </c>
      <c r="N419" s="619">
        <v>8</v>
      </c>
      <c r="O419" s="683">
        <v>5</v>
      </c>
      <c r="P419" s="620">
        <v>193.26</v>
      </c>
      <c r="Q419" s="635">
        <v>0.125</v>
      </c>
      <c r="R419" s="619">
        <v>1</v>
      </c>
      <c r="S419" s="635">
        <v>0.125</v>
      </c>
      <c r="T419" s="683">
        <v>0.5</v>
      </c>
      <c r="U419" s="665">
        <v>0.1</v>
      </c>
    </row>
    <row r="420" spans="1:21" ht="14.4" customHeight="1" x14ac:dyDescent="0.3">
      <c r="A420" s="618">
        <v>21</v>
      </c>
      <c r="B420" s="619" t="s">
        <v>565</v>
      </c>
      <c r="C420" s="619">
        <v>89301211</v>
      </c>
      <c r="D420" s="681" t="s">
        <v>6722</v>
      </c>
      <c r="E420" s="682" t="s">
        <v>4537</v>
      </c>
      <c r="F420" s="619" t="s">
        <v>4509</v>
      </c>
      <c r="G420" s="619" t="s">
        <v>4718</v>
      </c>
      <c r="H420" s="619" t="s">
        <v>2184</v>
      </c>
      <c r="I420" s="619" t="s">
        <v>3749</v>
      </c>
      <c r="J420" s="619" t="s">
        <v>3750</v>
      </c>
      <c r="K420" s="619" t="s">
        <v>4453</v>
      </c>
      <c r="L420" s="620">
        <v>69.86</v>
      </c>
      <c r="M420" s="620">
        <v>139.72</v>
      </c>
      <c r="N420" s="619">
        <v>2</v>
      </c>
      <c r="O420" s="683">
        <v>1</v>
      </c>
      <c r="P420" s="620"/>
      <c r="Q420" s="635">
        <v>0</v>
      </c>
      <c r="R420" s="619"/>
      <c r="S420" s="635">
        <v>0</v>
      </c>
      <c r="T420" s="683"/>
      <c r="U420" s="665">
        <v>0</v>
      </c>
    </row>
    <row r="421" spans="1:21" ht="14.4" customHeight="1" x14ac:dyDescent="0.3">
      <c r="A421" s="618">
        <v>21</v>
      </c>
      <c r="B421" s="619" t="s">
        <v>565</v>
      </c>
      <c r="C421" s="619">
        <v>89301211</v>
      </c>
      <c r="D421" s="681" t="s">
        <v>6722</v>
      </c>
      <c r="E421" s="682" t="s">
        <v>4537</v>
      </c>
      <c r="F421" s="619" t="s">
        <v>4509</v>
      </c>
      <c r="G421" s="619" t="s">
        <v>4558</v>
      </c>
      <c r="H421" s="619" t="s">
        <v>564</v>
      </c>
      <c r="I421" s="619" t="s">
        <v>4946</v>
      </c>
      <c r="J421" s="619" t="s">
        <v>4947</v>
      </c>
      <c r="K421" s="619" t="s">
        <v>4948</v>
      </c>
      <c r="L421" s="620">
        <v>0</v>
      </c>
      <c r="M421" s="620">
        <v>0</v>
      </c>
      <c r="N421" s="619">
        <v>1</v>
      </c>
      <c r="O421" s="683">
        <v>0.5</v>
      </c>
      <c r="P421" s="620">
        <v>0</v>
      </c>
      <c r="Q421" s="635"/>
      <c r="R421" s="619">
        <v>1</v>
      </c>
      <c r="S421" s="635">
        <v>1</v>
      </c>
      <c r="T421" s="683">
        <v>0.5</v>
      </c>
      <c r="U421" s="665">
        <v>1</v>
      </c>
    </row>
    <row r="422" spans="1:21" ht="14.4" customHeight="1" x14ac:dyDescent="0.3">
      <c r="A422" s="618">
        <v>21</v>
      </c>
      <c r="B422" s="619" t="s">
        <v>565</v>
      </c>
      <c r="C422" s="619">
        <v>89301211</v>
      </c>
      <c r="D422" s="681" t="s">
        <v>6722</v>
      </c>
      <c r="E422" s="682" t="s">
        <v>4537</v>
      </c>
      <c r="F422" s="619" t="s">
        <v>4509</v>
      </c>
      <c r="G422" s="619" t="s">
        <v>4558</v>
      </c>
      <c r="H422" s="619" t="s">
        <v>564</v>
      </c>
      <c r="I422" s="619" t="s">
        <v>4559</v>
      </c>
      <c r="J422" s="619" t="s">
        <v>4560</v>
      </c>
      <c r="K422" s="619" t="s">
        <v>1039</v>
      </c>
      <c r="L422" s="620">
        <v>190.48</v>
      </c>
      <c r="M422" s="620">
        <v>571.43999999999994</v>
      </c>
      <c r="N422" s="619">
        <v>3</v>
      </c>
      <c r="O422" s="683">
        <v>1.5</v>
      </c>
      <c r="P422" s="620">
        <v>380.96</v>
      </c>
      <c r="Q422" s="635">
        <v>0.66666666666666674</v>
      </c>
      <c r="R422" s="619">
        <v>2</v>
      </c>
      <c r="S422" s="635">
        <v>0.66666666666666663</v>
      </c>
      <c r="T422" s="683">
        <v>1</v>
      </c>
      <c r="U422" s="665">
        <v>0.66666666666666663</v>
      </c>
    </row>
    <row r="423" spans="1:21" ht="14.4" customHeight="1" x14ac:dyDescent="0.3">
      <c r="A423" s="618">
        <v>21</v>
      </c>
      <c r="B423" s="619" t="s">
        <v>565</v>
      </c>
      <c r="C423" s="619">
        <v>89301211</v>
      </c>
      <c r="D423" s="681" t="s">
        <v>6722</v>
      </c>
      <c r="E423" s="682" t="s">
        <v>4537</v>
      </c>
      <c r="F423" s="619" t="s">
        <v>4509</v>
      </c>
      <c r="G423" s="619" t="s">
        <v>4558</v>
      </c>
      <c r="H423" s="619" t="s">
        <v>564</v>
      </c>
      <c r="I423" s="619" t="s">
        <v>4559</v>
      </c>
      <c r="J423" s="619" t="s">
        <v>4560</v>
      </c>
      <c r="K423" s="619" t="s">
        <v>1039</v>
      </c>
      <c r="L423" s="620">
        <v>97.97</v>
      </c>
      <c r="M423" s="620">
        <v>293.90999999999997</v>
      </c>
      <c r="N423" s="619">
        <v>3</v>
      </c>
      <c r="O423" s="683">
        <v>2</v>
      </c>
      <c r="P423" s="620">
        <v>293.90999999999997</v>
      </c>
      <c r="Q423" s="635">
        <v>1</v>
      </c>
      <c r="R423" s="619">
        <v>3</v>
      </c>
      <c r="S423" s="635">
        <v>1</v>
      </c>
      <c r="T423" s="683">
        <v>2</v>
      </c>
      <c r="U423" s="665">
        <v>1</v>
      </c>
    </row>
    <row r="424" spans="1:21" ht="14.4" customHeight="1" x14ac:dyDescent="0.3">
      <c r="A424" s="618">
        <v>21</v>
      </c>
      <c r="B424" s="619" t="s">
        <v>565</v>
      </c>
      <c r="C424" s="619">
        <v>89301211</v>
      </c>
      <c r="D424" s="681" t="s">
        <v>6722</v>
      </c>
      <c r="E424" s="682" t="s">
        <v>4537</v>
      </c>
      <c r="F424" s="619" t="s">
        <v>4509</v>
      </c>
      <c r="G424" s="619" t="s">
        <v>4558</v>
      </c>
      <c r="H424" s="619" t="s">
        <v>564</v>
      </c>
      <c r="I424" s="619" t="s">
        <v>1037</v>
      </c>
      <c r="J424" s="619" t="s">
        <v>1038</v>
      </c>
      <c r="K424" s="619" t="s">
        <v>1039</v>
      </c>
      <c r="L424" s="620">
        <v>190.48</v>
      </c>
      <c r="M424" s="620">
        <v>761.92</v>
      </c>
      <c r="N424" s="619">
        <v>4</v>
      </c>
      <c r="O424" s="683">
        <v>2</v>
      </c>
      <c r="P424" s="620">
        <v>571.43999999999994</v>
      </c>
      <c r="Q424" s="635">
        <v>0.75</v>
      </c>
      <c r="R424" s="619">
        <v>3</v>
      </c>
      <c r="S424" s="635">
        <v>0.75</v>
      </c>
      <c r="T424" s="683">
        <v>1.5</v>
      </c>
      <c r="U424" s="665">
        <v>0.75</v>
      </c>
    </row>
    <row r="425" spans="1:21" ht="14.4" customHeight="1" x14ac:dyDescent="0.3">
      <c r="A425" s="618">
        <v>21</v>
      </c>
      <c r="B425" s="619" t="s">
        <v>565</v>
      </c>
      <c r="C425" s="619">
        <v>89301211</v>
      </c>
      <c r="D425" s="681" t="s">
        <v>6722</v>
      </c>
      <c r="E425" s="682" t="s">
        <v>4537</v>
      </c>
      <c r="F425" s="619" t="s">
        <v>4509</v>
      </c>
      <c r="G425" s="619" t="s">
        <v>4558</v>
      </c>
      <c r="H425" s="619" t="s">
        <v>564</v>
      </c>
      <c r="I425" s="619" t="s">
        <v>1037</v>
      </c>
      <c r="J425" s="619" t="s">
        <v>1038</v>
      </c>
      <c r="K425" s="619" t="s">
        <v>1039</v>
      </c>
      <c r="L425" s="620">
        <v>123.72</v>
      </c>
      <c r="M425" s="620">
        <v>371.15999999999997</v>
      </c>
      <c r="N425" s="619">
        <v>3</v>
      </c>
      <c r="O425" s="683">
        <v>2</v>
      </c>
      <c r="P425" s="620"/>
      <c r="Q425" s="635">
        <v>0</v>
      </c>
      <c r="R425" s="619"/>
      <c r="S425" s="635">
        <v>0</v>
      </c>
      <c r="T425" s="683"/>
      <c r="U425" s="665">
        <v>0</v>
      </c>
    </row>
    <row r="426" spans="1:21" ht="14.4" customHeight="1" x14ac:dyDescent="0.3">
      <c r="A426" s="618">
        <v>21</v>
      </c>
      <c r="B426" s="619" t="s">
        <v>565</v>
      </c>
      <c r="C426" s="619">
        <v>89301211</v>
      </c>
      <c r="D426" s="681" t="s">
        <v>6722</v>
      </c>
      <c r="E426" s="682" t="s">
        <v>4537</v>
      </c>
      <c r="F426" s="619" t="s">
        <v>4509</v>
      </c>
      <c r="G426" s="619" t="s">
        <v>4558</v>
      </c>
      <c r="H426" s="619" t="s">
        <v>564</v>
      </c>
      <c r="I426" s="619" t="s">
        <v>1037</v>
      </c>
      <c r="J426" s="619" t="s">
        <v>1038</v>
      </c>
      <c r="K426" s="619" t="s">
        <v>1039</v>
      </c>
      <c r="L426" s="620">
        <v>97.97</v>
      </c>
      <c r="M426" s="620">
        <v>97.97</v>
      </c>
      <c r="N426" s="619">
        <v>1</v>
      </c>
      <c r="O426" s="683">
        <v>1</v>
      </c>
      <c r="P426" s="620"/>
      <c r="Q426" s="635">
        <v>0</v>
      </c>
      <c r="R426" s="619"/>
      <c r="S426" s="635">
        <v>0</v>
      </c>
      <c r="T426" s="683"/>
      <c r="U426" s="665">
        <v>0</v>
      </c>
    </row>
    <row r="427" spans="1:21" ht="14.4" customHeight="1" x14ac:dyDescent="0.3">
      <c r="A427" s="618">
        <v>21</v>
      </c>
      <c r="B427" s="619" t="s">
        <v>565</v>
      </c>
      <c r="C427" s="619">
        <v>89301211</v>
      </c>
      <c r="D427" s="681" t="s">
        <v>6722</v>
      </c>
      <c r="E427" s="682" t="s">
        <v>4537</v>
      </c>
      <c r="F427" s="619" t="s">
        <v>4509</v>
      </c>
      <c r="G427" s="619" t="s">
        <v>4558</v>
      </c>
      <c r="H427" s="619" t="s">
        <v>564</v>
      </c>
      <c r="I427" s="619" t="s">
        <v>1041</v>
      </c>
      <c r="J427" s="619" t="s">
        <v>1038</v>
      </c>
      <c r="K427" s="619" t="s">
        <v>1042</v>
      </c>
      <c r="L427" s="620">
        <v>397.65</v>
      </c>
      <c r="M427" s="620">
        <v>1988.25</v>
      </c>
      <c r="N427" s="619">
        <v>5</v>
      </c>
      <c r="O427" s="683">
        <v>3</v>
      </c>
      <c r="P427" s="620">
        <v>1590.6</v>
      </c>
      <c r="Q427" s="635">
        <v>0.79999999999999993</v>
      </c>
      <c r="R427" s="619">
        <v>4</v>
      </c>
      <c r="S427" s="635">
        <v>0.8</v>
      </c>
      <c r="T427" s="683">
        <v>2.5</v>
      </c>
      <c r="U427" s="665">
        <v>0.83333333333333337</v>
      </c>
    </row>
    <row r="428" spans="1:21" ht="14.4" customHeight="1" x14ac:dyDescent="0.3">
      <c r="A428" s="618">
        <v>21</v>
      </c>
      <c r="B428" s="619" t="s">
        <v>565</v>
      </c>
      <c r="C428" s="619">
        <v>89301211</v>
      </c>
      <c r="D428" s="681" t="s">
        <v>6722</v>
      </c>
      <c r="E428" s="682" t="s">
        <v>4537</v>
      </c>
      <c r="F428" s="619" t="s">
        <v>4509</v>
      </c>
      <c r="G428" s="619" t="s">
        <v>4558</v>
      </c>
      <c r="H428" s="619" t="s">
        <v>564</v>
      </c>
      <c r="I428" s="619" t="s">
        <v>1041</v>
      </c>
      <c r="J428" s="619" t="s">
        <v>1038</v>
      </c>
      <c r="K428" s="619" t="s">
        <v>1042</v>
      </c>
      <c r="L428" s="620">
        <v>612.26</v>
      </c>
      <c r="M428" s="620">
        <v>3061.3</v>
      </c>
      <c r="N428" s="619">
        <v>5</v>
      </c>
      <c r="O428" s="683">
        <v>3</v>
      </c>
      <c r="P428" s="620">
        <v>1836.78</v>
      </c>
      <c r="Q428" s="635">
        <v>0.6</v>
      </c>
      <c r="R428" s="619">
        <v>3</v>
      </c>
      <c r="S428" s="635">
        <v>0.6</v>
      </c>
      <c r="T428" s="683">
        <v>2</v>
      </c>
      <c r="U428" s="665">
        <v>0.66666666666666663</v>
      </c>
    </row>
    <row r="429" spans="1:21" ht="14.4" customHeight="1" x14ac:dyDescent="0.3">
      <c r="A429" s="618">
        <v>21</v>
      </c>
      <c r="B429" s="619" t="s">
        <v>565</v>
      </c>
      <c r="C429" s="619">
        <v>89301211</v>
      </c>
      <c r="D429" s="681" t="s">
        <v>6722</v>
      </c>
      <c r="E429" s="682" t="s">
        <v>4537</v>
      </c>
      <c r="F429" s="619" t="s">
        <v>4509</v>
      </c>
      <c r="G429" s="619" t="s">
        <v>4589</v>
      </c>
      <c r="H429" s="619" t="s">
        <v>2184</v>
      </c>
      <c r="I429" s="619" t="s">
        <v>2493</v>
      </c>
      <c r="J429" s="619" t="s">
        <v>2494</v>
      </c>
      <c r="K429" s="619" t="s">
        <v>4170</v>
      </c>
      <c r="L429" s="620">
        <v>1347.28</v>
      </c>
      <c r="M429" s="620">
        <v>4041.84</v>
      </c>
      <c r="N429" s="619">
        <v>3</v>
      </c>
      <c r="O429" s="683">
        <v>2.5</v>
      </c>
      <c r="P429" s="620">
        <v>1347.28</v>
      </c>
      <c r="Q429" s="635">
        <v>0.33333333333333331</v>
      </c>
      <c r="R429" s="619">
        <v>1</v>
      </c>
      <c r="S429" s="635">
        <v>0.33333333333333331</v>
      </c>
      <c r="T429" s="683">
        <v>1</v>
      </c>
      <c r="U429" s="665">
        <v>0.4</v>
      </c>
    </row>
    <row r="430" spans="1:21" ht="14.4" customHeight="1" x14ac:dyDescent="0.3">
      <c r="A430" s="618">
        <v>21</v>
      </c>
      <c r="B430" s="619" t="s">
        <v>565</v>
      </c>
      <c r="C430" s="619">
        <v>89301211</v>
      </c>
      <c r="D430" s="681" t="s">
        <v>6722</v>
      </c>
      <c r="E430" s="682" t="s">
        <v>4537</v>
      </c>
      <c r="F430" s="619" t="s">
        <v>4509</v>
      </c>
      <c r="G430" s="619" t="s">
        <v>4589</v>
      </c>
      <c r="H430" s="619" t="s">
        <v>2184</v>
      </c>
      <c r="I430" s="619" t="s">
        <v>2493</v>
      </c>
      <c r="J430" s="619" t="s">
        <v>2494</v>
      </c>
      <c r="K430" s="619" t="s">
        <v>4170</v>
      </c>
      <c r="L430" s="620">
        <v>1359.61</v>
      </c>
      <c r="M430" s="620">
        <v>23113.369999999995</v>
      </c>
      <c r="N430" s="619">
        <v>17</v>
      </c>
      <c r="O430" s="683">
        <v>6</v>
      </c>
      <c r="P430" s="620">
        <v>19034.539999999997</v>
      </c>
      <c r="Q430" s="635">
        <v>0.82352941176470595</v>
      </c>
      <c r="R430" s="619">
        <v>14</v>
      </c>
      <c r="S430" s="635">
        <v>0.82352941176470584</v>
      </c>
      <c r="T430" s="683">
        <v>4.5</v>
      </c>
      <c r="U430" s="665">
        <v>0.75</v>
      </c>
    </row>
    <row r="431" spans="1:21" ht="14.4" customHeight="1" x14ac:dyDescent="0.3">
      <c r="A431" s="618">
        <v>21</v>
      </c>
      <c r="B431" s="619" t="s">
        <v>565</v>
      </c>
      <c r="C431" s="619">
        <v>89301211</v>
      </c>
      <c r="D431" s="681" t="s">
        <v>6722</v>
      </c>
      <c r="E431" s="682" t="s">
        <v>4537</v>
      </c>
      <c r="F431" s="619" t="s">
        <v>4509</v>
      </c>
      <c r="G431" s="619" t="s">
        <v>4589</v>
      </c>
      <c r="H431" s="619" t="s">
        <v>2184</v>
      </c>
      <c r="I431" s="619" t="s">
        <v>4590</v>
      </c>
      <c r="J431" s="619" t="s">
        <v>4591</v>
      </c>
      <c r="K431" s="619" t="s">
        <v>4592</v>
      </c>
      <c r="L431" s="620">
        <v>1347.28</v>
      </c>
      <c r="M431" s="620">
        <v>2694.56</v>
      </c>
      <c r="N431" s="619">
        <v>2</v>
      </c>
      <c r="O431" s="683">
        <v>1.5</v>
      </c>
      <c r="P431" s="620">
        <v>2694.56</v>
      </c>
      <c r="Q431" s="635">
        <v>1</v>
      </c>
      <c r="R431" s="619">
        <v>2</v>
      </c>
      <c r="S431" s="635">
        <v>1</v>
      </c>
      <c r="T431" s="683">
        <v>1.5</v>
      </c>
      <c r="U431" s="665">
        <v>1</v>
      </c>
    </row>
    <row r="432" spans="1:21" ht="14.4" customHeight="1" x14ac:dyDescent="0.3">
      <c r="A432" s="618">
        <v>21</v>
      </c>
      <c r="B432" s="619" t="s">
        <v>565</v>
      </c>
      <c r="C432" s="619">
        <v>89301211</v>
      </c>
      <c r="D432" s="681" t="s">
        <v>6722</v>
      </c>
      <c r="E432" s="682" t="s">
        <v>4537</v>
      </c>
      <c r="F432" s="619" t="s">
        <v>4509</v>
      </c>
      <c r="G432" s="619" t="s">
        <v>4589</v>
      </c>
      <c r="H432" s="619" t="s">
        <v>2184</v>
      </c>
      <c r="I432" s="619" t="s">
        <v>4590</v>
      </c>
      <c r="J432" s="619" t="s">
        <v>4591</v>
      </c>
      <c r="K432" s="619" t="s">
        <v>4592</v>
      </c>
      <c r="L432" s="620">
        <v>1359.61</v>
      </c>
      <c r="M432" s="620">
        <v>23113.37</v>
      </c>
      <c r="N432" s="619">
        <v>17</v>
      </c>
      <c r="O432" s="683">
        <v>8.5</v>
      </c>
      <c r="P432" s="620">
        <v>13596.1</v>
      </c>
      <c r="Q432" s="635">
        <v>0.58823529411764708</v>
      </c>
      <c r="R432" s="619">
        <v>10</v>
      </c>
      <c r="S432" s="635">
        <v>0.58823529411764708</v>
      </c>
      <c r="T432" s="683">
        <v>5</v>
      </c>
      <c r="U432" s="665">
        <v>0.58823529411764708</v>
      </c>
    </row>
    <row r="433" spans="1:21" ht="14.4" customHeight="1" x14ac:dyDescent="0.3">
      <c r="A433" s="618">
        <v>21</v>
      </c>
      <c r="B433" s="619" t="s">
        <v>565</v>
      </c>
      <c r="C433" s="619">
        <v>89301211</v>
      </c>
      <c r="D433" s="681" t="s">
        <v>6722</v>
      </c>
      <c r="E433" s="682" t="s">
        <v>4537</v>
      </c>
      <c r="F433" s="619" t="s">
        <v>4509</v>
      </c>
      <c r="G433" s="619" t="s">
        <v>4561</v>
      </c>
      <c r="H433" s="619" t="s">
        <v>564</v>
      </c>
      <c r="I433" s="619" t="s">
        <v>4860</v>
      </c>
      <c r="J433" s="619" t="s">
        <v>2040</v>
      </c>
      <c r="K433" s="619" t="s">
        <v>4861</v>
      </c>
      <c r="L433" s="620">
        <v>1520.3</v>
      </c>
      <c r="M433" s="620">
        <v>3040.6</v>
      </c>
      <c r="N433" s="619">
        <v>2</v>
      </c>
      <c r="O433" s="683">
        <v>1</v>
      </c>
      <c r="P433" s="620">
        <v>3040.6</v>
      </c>
      <c r="Q433" s="635">
        <v>1</v>
      </c>
      <c r="R433" s="619">
        <v>2</v>
      </c>
      <c r="S433" s="635">
        <v>1</v>
      </c>
      <c r="T433" s="683">
        <v>1</v>
      </c>
      <c r="U433" s="665">
        <v>1</v>
      </c>
    </row>
    <row r="434" spans="1:21" ht="14.4" customHeight="1" x14ac:dyDescent="0.3">
      <c r="A434" s="618">
        <v>21</v>
      </c>
      <c r="B434" s="619" t="s">
        <v>565</v>
      </c>
      <c r="C434" s="619">
        <v>89301211</v>
      </c>
      <c r="D434" s="681" t="s">
        <v>6722</v>
      </c>
      <c r="E434" s="682" t="s">
        <v>4537</v>
      </c>
      <c r="F434" s="619" t="s">
        <v>4509</v>
      </c>
      <c r="G434" s="619" t="s">
        <v>4561</v>
      </c>
      <c r="H434" s="619" t="s">
        <v>564</v>
      </c>
      <c r="I434" s="619" t="s">
        <v>4562</v>
      </c>
      <c r="J434" s="619" t="s">
        <v>1787</v>
      </c>
      <c r="K434" s="619" t="s">
        <v>4563</v>
      </c>
      <c r="L434" s="620">
        <v>1139.93</v>
      </c>
      <c r="M434" s="620">
        <v>1139.93</v>
      </c>
      <c r="N434" s="619">
        <v>1</v>
      </c>
      <c r="O434" s="683">
        <v>1</v>
      </c>
      <c r="P434" s="620"/>
      <c r="Q434" s="635">
        <v>0</v>
      </c>
      <c r="R434" s="619"/>
      <c r="S434" s="635">
        <v>0</v>
      </c>
      <c r="T434" s="683"/>
      <c r="U434" s="665">
        <v>0</v>
      </c>
    </row>
    <row r="435" spans="1:21" ht="14.4" customHeight="1" x14ac:dyDescent="0.3">
      <c r="A435" s="618">
        <v>21</v>
      </c>
      <c r="B435" s="619" t="s">
        <v>565</v>
      </c>
      <c r="C435" s="619">
        <v>89301211</v>
      </c>
      <c r="D435" s="681" t="s">
        <v>6722</v>
      </c>
      <c r="E435" s="682" t="s">
        <v>4537</v>
      </c>
      <c r="F435" s="619" t="s">
        <v>4509</v>
      </c>
      <c r="G435" s="619" t="s">
        <v>4561</v>
      </c>
      <c r="H435" s="619" t="s">
        <v>564</v>
      </c>
      <c r="I435" s="619" t="s">
        <v>4949</v>
      </c>
      <c r="J435" s="619" t="s">
        <v>1791</v>
      </c>
      <c r="K435" s="619" t="s">
        <v>4950</v>
      </c>
      <c r="L435" s="620">
        <v>855.56</v>
      </c>
      <c r="M435" s="620">
        <v>855.56</v>
      </c>
      <c r="N435" s="619">
        <v>1</v>
      </c>
      <c r="O435" s="683">
        <v>1</v>
      </c>
      <c r="P435" s="620">
        <v>855.56</v>
      </c>
      <c r="Q435" s="635">
        <v>1</v>
      </c>
      <c r="R435" s="619">
        <v>1</v>
      </c>
      <c r="S435" s="635">
        <v>1</v>
      </c>
      <c r="T435" s="683">
        <v>1</v>
      </c>
      <c r="U435" s="665">
        <v>1</v>
      </c>
    </row>
    <row r="436" spans="1:21" ht="14.4" customHeight="1" x14ac:dyDescent="0.3">
      <c r="A436" s="618">
        <v>21</v>
      </c>
      <c r="B436" s="619" t="s">
        <v>565</v>
      </c>
      <c r="C436" s="619">
        <v>89301211</v>
      </c>
      <c r="D436" s="681" t="s">
        <v>6722</v>
      </c>
      <c r="E436" s="682" t="s">
        <v>4537</v>
      </c>
      <c r="F436" s="619" t="s">
        <v>4509</v>
      </c>
      <c r="G436" s="619" t="s">
        <v>4561</v>
      </c>
      <c r="H436" s="619" t="s">
        <v>564</v>
      </c>
      <c r="I436" s="619" t="s">
        <v>1694</v>
      </c>
      <c r="J436" s="619" t="s">
        <v>1695</v>
      </c>
      <c r="K436" s="619" t="s">
        <v>1696</v>
      </c>
      <c r="L436" s="620">
        <v>760.15</v>
      </c>
      <c r="M436" s="620">
        <v>760.15</v>
      </c>
      <c r="N436" s="619">
        <v>1</v>
      </c>
      <c r="O436" s="683">
        <v>1</v>
      </c>
      <c r="P436" s="620"/>
      <c r="Q436" s="635">
        <v>0</v>
      </c>
      <c r="R436" s="619"/>
      <c r="S436" s="635">
        <v>0</v>
      </c>
      <c r="T436" s="683"/>
      <c r="U436" s="665">
        <v>0</v>
      </c>
    </row>
    <row r="437" spans="1:21" ht="14.4" customHeight="1" x14ac:dyDescent="0.3">
      <c r="A437" s="618">
        <v>21</v>
      </c>
      <c r="B437" s="619" t="s">
        <v>565</v>
      </c>
      <c r="C437" s="619">
        <v>89301211</v>
      </c>
      <c r="D437" s="681" t="s">
        <v>6722</v>
      </c>
      <c r="E437" s="682" t="s">
        <v>4537</v>
      </c>
      <c r="F437" s="619" t="s">
        <v>4509</v>
      </c>
      <c r="G437" s="619" t="s">
        <v>4951</v>
      </c>
      <c r="H437" s="619" t="s">
        <v>564</v>
      </c>
      <c r="I437" s="619" t="s">
        <v>4952</v>
      </c>
      <c r="J437" s="619" t="s">
        <v>4953</v>
      </c>
      <c r="K437" s="619" t="s">
        <v>4954</v>
      </c>
      <c r="L437" s="620">
        <v>2243.6799999999998</v>
      </c>
      <c r="M437" s="620">
        <v>2243.6799999999998</v>
      </c>
      <c r="N437" s="619">
        <v>1</v>
      </c>
      <c r="O437" s="683">
        <v>0.5</v>
      </c>
      <c r="P437" s="620">
        <v>2243.6799999999998</v>
      </c>
      <c r="Q437" s="635">
        <v>1</v>
      </c>
      <c r="R437" s="619">
        <v>1</v>
      </c>
      <c r="S437" s="635">
        <v>1</v>
      </c>
      <c r="T437" s="683">
        <v>0.5</v>
      </c>
      <c r="U437" s="665">
        <v>1</v>
      </c>
    </row>
    <row r="438" spans="1:21" ht="14.4" customHeight="1" x14ac:dyDescent="0.3">
      <c r="A438" s="618">
        <v>21</v>
      </c>
      <c r="B438" s="619" t="s">
        <v>565</v>
      </c>
      <c r="C438" s="619">
        <v>89301211</v>
      </c>
      <c r="D438" s="681" t="s">
        <v>6722</v>
      </c>
      <c r="E438" s="682" t="s">
        <v>4537</v>
      </c>
      <c r="F438" s="619" t="s">
        <v>4509</v>
      </c>
      <c r="G438" s="619" t="s">
        <v>4723</v>
      </c>
      <c r="H438" s="619" t="s">
        <v>564</v>
      </c>
      <c r="I438" s="619" t="s">
        <v>2096</v>
      </c>
      <c r="J438" s="619" t="s">
        <v>4725</v>
      </c>
      <c r="K438" s="619" t="s">
        <v>4726</v>
      </c>
      <c r="L438" s="620">
        <v>1044.3599999999999</v>
      </c>
      <c r="M438" s="620">
        <v>1044.3599999999999</v>
      </c>
      <c r="N438" s="619">
        <v>1</v>
      </c>
      <c r="O438" s="683">
        <v>0.5</v>
      </c>
      <c r="P438" s="620"/>
      <c r="Q438" s="635">
        <v>0</v>
      </c>
      <c r="R438" s="619"/>
      <c r="S438" s="635">
        <v>0</v>
      </c>
      <c r="T438" s="683"/>
      <c r="U438" s="665">
        <v>0</v>
      </c>
    </row>
    <row r="439" spans="1:21" ht="14.4" customHeight="1" x14ac:dyDescent="0.3">
      <c r="A439" s="618">
        <v>21</v>
      </c>
      <c r="B439" s="619" t="s">
        <v>565</v>
      </c>
      <c r="C439" s="619">
        <v>89301211</v>
      </c>
      <c r="D439" s="681" t="s">
        <v>6722</v>
      </c>
      <c r="E439" s="682" t="s">
        <v>4537</v>
      </c>
      <c r="F439" s="619" t="s">
        <v>4509</v>
      </c>
      <c r="G439" s="619" t="s">
        <v>4955</v>
      </c>
      <c r="H439" s="619" t="s">
        <v>564</v>
      </c>
      <c r="I439" s="619" t="s">
        <v>4956</v>
      </c>
      <c r="J439" s="619" t="s">
        <v>4957</v>
      </c>
      <c r="K439" s="619" t="s">
        <v>4958</v>
      </c>
      <c r="L439" s="620">
        <v>0</v>
      </c>
      <c r="M439" s="620">
        <v>0</v>
      </c>
      <c r="N439" s="619">
        <v>1</v>
      </c>
      <c r="O439" s="683">
        <v>0.5</v>
      </c>
      <c r="P439" s="620"/>
      <c r="Q439" s="635"/>
      <c r="R439" s="619"/>
      <c r="S439" s="635">
        <v>0</v>
      </c>
      <c r="T439" s="683"/>
      <c r="U439" s="665">
        <v>0</v>
      </c>
    </row>
    <row r="440" spans="1:21" ht="14.4" customHeight="1" x14ac:dyDescent="0.3">
      <c r="A440" s="618">
        <v>21</v>
      </c>
      <c r="B440" s="619" t="s">
        <v>565</v>
      </c>
      <c r="C440" s="619">
        <v>89301211</v>
      </c>
      <c r="D440" s="681" t="s">
        <v>6722</v>
      </c>
      <c r="E440" s="682" t="s">
        <v>4537</v>
      </c>
      <c r="F440" s="619" t="s">
        <v>4509</v>
      </c>
      <c r="G440" s="619" t="s">
        <v>4959</v>
      </c>
      <c r="H440" s="619" t="s">
        <v>564</v>
      </c>
      <c r="I440" s="619" t="s">
        <v>4960</v>
      </c>
      <c r="J440" s="619" t="s">
        <v>4961</v>
      </c>
      <c r="K440" s="619" t="s">
        <v>3770</v>
      </c>
      <c r="L440" s="620">
        <v>268.10000000000002</v>
      </c>
      <c r="M440" s="620">
        <v>536.20000000000005</v>
      </c>
      <c r="N440" s="619">
        <v>2</v>
      </c>
      <c r="O440" s="683">
        <v>1</v>
      </c>
      <c r="P440" s="620"/>
      <c r="Q440" s="635">
        <v>0</v>
      </c>
      <c r="R440" s="619"/>
      <c r="S440" s="635">
        <v>0</v>
      </c>
      <c r="T440" s="683"/>
      <c r="U440" s="665">
        <v>0</v>
      </c>
    </row>
    <row r="441" spans="1:21" ht="14.4" customHeight="1" x14ac:dyDescent="0.3">
      <c r="A441" s="618">
        <v>21</v>
      </c>
      <c r="B441" s="619" t="s">
        <v>565</v>
      </c>
      <c r="C441" s="619">
        <v>89301211</v>
      </c>
      <c r="D441" s="681" t="s">
        <v>6722</v>
      </c>
      <c r="E441" s="682" t="s">
        <v>4537</v>
      </c>
      <c r="F441" s="619" t="s">
        <v>4509</v>
      </c>
      <c r="G441" s="619" t="s">
        <v>4732</v>
      </c>
      <c r="H441" s="619" t="s">
        <v>564</v>
      </c>
      <c r="I441" s="619" t="s">
        <v>1121</v>
      </c>
      <c r="J441" s="619" t="s">
        <v>1122</v>
      </c>
      <c r="K441" s="619" t="s">
        <v>1123</v>
      </c>
      <c r="L441" s="620">
        <v>56.69</v>
      </c>
      <c r="M441" s="620">
        <v>680.28</v>
      </c>
      <c r="N441" s="619">
        <v>12</v>
      </c>
      <c r="O441" s="683">
        <v>7</v>
      </c>
      <c r="P441" s="620">
        <v>226.76</v>
      </c>
      <c r="Q441" s="635">
        <v>0.33333333333333331</v>
      </c>
      <c r="R441" s="619">
        <v>4</v>
      </c>
      <c r="S441" s="635">
        <v>0.33333333333333331</v>
      </c>
      <c r="T441" s="683">
        <v>1.5</v>
      </c>
      <c r="U441" s="665">
        <v>0.21428571428571427</v>
      </c>
    </row>
    <row r="442" spans="1:21" ht="14.4" customHeight="1" x14ac:dyDescent="0.3">
      <c r="A442" s="618">
        <v>21</v>
      </c>
      <c r="B442" s="619" t="s">
        <v>565</v>
      </c>
      <c r="C442" s="619">
        <v>89301211</v>
      </c>
      <c r="D442" s="681" t="s">
        <v>6722</v>
      </c>
      <c r="E442" s="682" t="s">
        <v>4537</v>
      </c>
      <c r="F442" s="619" t="s">
        <v>4509</v>
      </c>
      <c r="G442" s="619" t="s">
        <v>4962</v>
      </c>
      <c r="H442" s="619" t="s">
        <v>564</v>
      </c>
      <c r="I442" s="619" t="s">
        <v>4963</v>
      </c>
      <c r="J442" s="619" t="s">
        <v>4964</v>
      </c>
      <c r="K442" s="619" t="s">
        <v>4965</v>
      </c>
      <c r="L442" s="620">
        <v>82.04</v>
      </c>
      <c r="M442" s="620">
        <v>246.12</v>
      </c>
      <c r="N442" s="619">
        <v>3</v>
      </c>
      <c r="O442" s="683">
        <v>1</v>
      </c>
      <c r="P442" s="620"/>
      <c r="Q442" s="635">
        <v>0</v>
      </c>
      <c r="R442" s="619"/>
      <c r="S442" s="635">
        <v>0</v>
      </c>
      <c r="T442" s="683"/>
      <c r="U442" s="665">
        <v>0</v>
      </c>
    </row>
    <row r="443" spans="1:21" ht="14.4" customHeight="1" x14ac:dyDescent="0.3">
      <c r="A443" s="618">
        <v>21</v>
      </c>
      <c r="B443" s="619" t="s">
        <v>565</v>
      </c>
      <c r="C443" s="619">
        <v>89301211</v>
      </c>
      <c r="D443" s="681" t="s">
        <v>6722</v>
      </c>
      <c r="E443" s="682" t="s">
        <v>4537</v>
      </c>
      <c r="F443" s="619" t="s">
        <v>4509</v>
      </c>
      <c r="G443" s="619" t="s">
        <v>4610</v>
      </c>
      <c r="H443" s="619" t="s">
        <v>564</v>
      </c>
      <c r="I443" s="619" t="s">
        <v>842</v>
      </c>
      <c r="J443" s="619" t="s">
        <v>4623</v>
      </c>
      <c r="K443" s="619" t="s">
        <v>4624</v>
      </c>
      <c r="L443" s="620">
        <v>22.88</v>
      </c>
      <c r="M443" s="620">
        <v>45.76</v>
      </c>
      <c r="N443" s="619">
        <v>2</v>
      </c>
      <c r="O443" s="683">
        <v>1</v>
      </c>
      <c r="P443" s="620">
        <v>22.88</v>
      </c>
      <c r="Q443" s="635">
        <v>0.5</v>
      </c>
      <c r="R443" s="619">
        <v>1</v>
      </c>
      <c r="S443" s="635">
        <v>0.5</v>
      </c>
      <c r="T443" s="683">
        <v>0.5</v>
      </c>
      <c r="U443" s="665">
        <v>0.5</v>
      </c>
    </row>
    <row r="444" spans="1:21" ht="14.4" customHeight="1" x14ac:dyDescent="0.3">
      <c r="A444" s="618">
        <v>21</v>
      </c>
      <c r="B444" s="619" t="s">
        <v>565</v>
      </c>
      <c r="C444" s="619">
        <v>89301211</v>
      </c>
      <c r="D444" s="681" t="s">
        <v>6722</v>
      </c>
      <c r="E444" s="682" t="s">
        <v>4537</v>
      </c>
      <c r="F444" s="619" t="s">
        <v>4509</v>
      </c>
      <c r="G444" s="619" t="s">
        <v>4610</v>
      </c>
      <c r="H444" s="619" t="s">
        <v>564</v>
      </c>
      <c r="I444" s="619" t="s">
        <v>842</v>
      </c>
      <c r="J444" s="619" t="s">
        <v>4623</v>
      </c>
      <c r="K444" s="619" t="s">
        <v>4624</v>
      </c>
      <c r="L444" s="620">
        <v>25.42</v>
      </c>
      <c r="M444" s="620">
        <v>25.42</v>
      </c>
      <c r="N444" s="619">
        <v>1</v>
      </c>
      <c r="O444" s="683">
        <v>0.5</v>
      </c>
      <c r="P444" s="620"/>
      <c r="Q444" s="635">
        <v>0</v>
      </c>
      <c r="R444" s="619"/>
      <c r="S444" s="635">
        <v>0</v>
      </c>
      <c r="T444" s="683"/>
      <c r="U444" s="665">
        <v>0</v>
      </c>
    </row>
    <row r="445" spans="1:21" ht="14.4" customHeight="1" x14ac:dyDescent="0.3">
      <c r="A445" s="618">
        <v>21</v>
      </c>
      <c r="B445" s="619" t="s">
        <v>565</v>
      </c>
      <c r="C445" s="619">
        <v>89301211</v>
      </c>
      <c r="D445" s="681" t="s">
        <v>6722</v>
      </c>
      <c r="E445" s="682" t="s">
        <v>4537</v>
      </c>
      <c r="F445" s="619" t="s">
        <v>4509</v>
      </c>
      <c r="G445" s="619" t="s">
        <v>4610</v>
      </c>
      <c r="H445" s="619" t="s">
        <v>564</v>
      </c>
      <c r="I445" s="619" t="s">
        <v>1664</v>
      </c>
      <c r="J445" s="619" t="s">
        <v>4611</v>
      </c>
      <c r="K445" s="619" t="s">
        <v>2067</v>
      </c>
      <c r="L445" s="620">
        <v>101.69</v>
      </c>
      <c r="M445" s="620">
        <v>101.69</v>
      </c>
      <c r="N445" s="619">
        <v>1</v>
      </c>
      <c r="O445" s="683">
        <v>0.5</v>
      </c>
      <c r="P445" s="620"/>
      <c r="Q445" s="635">
        <v>0</v>
      </c>
      <c r="R445" s="619"/>
      <c r="S445" s="635">
        <v>0</v>
      </c>
      <c r="T445" s="683"/>
      <c r="U445" s="665">
        <v>0</v>
      </c>
    </row>
    <row r="446" spans="1:21" ht="14.4" customHeight="1" x14ac:dyDescent="0.3">
      <c r="A446" s="618">
        <v>21</v>
      </c>
      <c r="B446" s="619" t="s">
        <v>565</v>
      </c>
      <c r="C446" s="619">
        <v>89301211</v>
      </c>
      <c r="D446" s="681" t="s">
        <v>6722</v>
      </c>
      <c r="E446" s="682" t="s">
        <v>4537</v>
      </c>
      <c r="F446" s="619" t="s">
        <v>4509</v>
      </c>
      <c r="G446" s="619" t="s">
        <v>4831</v>
      </c>
      <c r="H446" s="619" t="s">
        <v>2184</v>
      </c>
      <c r="I446" s="619" t="s">
        <v>2406</v>
      </c>
      <c r="J446" s="619" t="s">
        <v>2407</v>
      </c>
      <c r="K446" s="619" t="s">
        <v>4358</v>
      </c>
      <c r="L446" s="620">
        <v>336.16</v>
      </c>
      <c r="M446" s="620">
        <v>672.32</v>
      </c>
      <c r="N446" s="619">
        <v>2</v>
      </c>
      <c r="O446" s="683">
        <v>1</v>
      </c>
      <c r="P446" s="620"/>
      <c r="Q446" s="635">
        <v>0</v>
      </c>
      <c r="R446" s="619"/>
      <c r="S446" s="635">
        <v>0</v>
      </c>
      <c r="T446" s="683"/>
      <c r="U446" s="665">
        <v>0</v>
      </c>
    </row>
    <row r="447" spans="1:21" ht="14.4" customHeight="1" x14ac:dyDescent="0.3">
      <c r="A447" s="618">
        <v>21</v>
      </c>
      <c r="B447" s="619" t="s">
        <v>565</v>
      </c>
      <c r="C447" s="619">
        <v>89301211</v>
      </c>
      <c r="D447" s="681" t="s">
        <v>6722</v>
      </c>
      <c r="E447" s="682" t="s">
        <v>4537</v>
      </c>
      <c r="F447" s="619" t="s">
        <v>4509</v>
      </c>
      <c r="G447" s="619" t="s">
        <v>4831</v>
      </c>
      <c r="H447" s="619" t="s">
        <v>2184</v>
      </c>
      <c r="I447" s="619" t="s">
        <v>3611</v>
      </c>
      <c r="J447" s="619" t="s">
        <v>2407</v>
      </c>
      <c r="K447" s="619" t="s">
        <v>4469</v>
      </c>
      <c r="L447" s="620">
        <v>1344.66</v>
      </c>
      <c r="M447" s="620">
        <v>5378.64</v>
      </c>
      <c r="N447" s="619">
        <v>4</v>
      </c>
      <c r="O447" s="683">
        <v>3</v>
      </c>
      <c r="P447" s="620">
        <v>2689.32</v>
      </c>
      <c r="Q447" s="635">
        <v>0.5</v>
      </c>
      <c r="R447" s="619">
        <v>2</v>
      </c>
      <c r="S447" s="635">
        <v>0.5</v>
      </c>
      <c r="T447" s="683">
        <v>1.5</v>
      </c>
      <c r="U447" s="665">
        <v>0.5</v>
      </c>
    </row>
    <row r="448" spans="1:21" ht="14.4" customHeight="1" x14ac:dyDescent="0.3">
      <c r="A448" s="618">
        <v>21</v>
      </c>
      <c r="B448" s="619" t="s">
        <v>565</v>
      </c>
      <c r="C448" s="619">
        <v>89301211</v>
      </c>
      <c r="D448" s="681" t="s">
        <v>6722</v>
      </c>
      <c r="E448" s="682" t="s">
        <v>4537</v>
      </c>
      <c r="F448" s="619" t="s">
        <v>4509</v>
      </c>
      <c r="G448" s="619" t="s">
        <v>4738</v>
      </c>
      <c r="H448" s="619" t="s">
        <v>2184</v>
      </c>
      <c r="I448" s="619" t="s">
        <v>2324</v>
      </c>
      <c r="J448" s="619" t="s">
        <v>4150</v>
      </c>
      <c r="K448" s="619" t="s">
        <v>4151</v>
      </c>
      <c r="L448" s="620">
        <v>32.630000000000003</v>
      </c>
      <c r="M448" s="620">
        <v>65.260000000000005</v>
      </c>
      <c r="N448" s="619">
        <v>2</v>
      </c>
      <c r="O448" s="683">
        <v>1</v>
      </c>
      <c r="P448" s="620">
        <v>32.630000000000003</v>
      </c>
      <c r="Q448" s="635">
        <v>0.5</v>
      </c>
      <c r="R448" s="619">
        <v>1</v>
      </c>
      <c r="S448" s="635">
        <v>0.5</v>
      </c>
      <c r="T448" s="683">
        <v>0.5</v>
      </c>
      <c r="U448" s="665">
        <v>0.5</v>
      </c>
    </row>
    <row r="449" spans="1:21" ht="14.4" customHeight="1" x14ac:dyDescent="0.3">
      <c r="A449" s="618">
        <v>21</v>
      </c>
      <c r="B449" s="619" t="s">
        <v>565</v>
      </c>
      <c r="C449" s="619">
        <v>89301211</v>
      </c>
      <c r="D449" s="681" t="s">
        <v>6722</v>
      </c>
      <c r="E449" s="682" t="s">
        <v>4537</v>
      </c>
      <c r="F449" s="619" t="s">
        <v>4509</v>
      </c>
      <c r="G449" s="619" t="s">
        <v>4966</v>
      </c>
      <c r="H449" s="619" t="s">
        <v>564</v>
      </c>
      <c r="I449" s="619" t="s">
        <v>1225</v>
      </c>
      <c r="J449" s="619" t="s">
        <v>1226</v>
      </c>
      <c r="K449" s="619" t="s">
        <v>3214</v>
      </c>
      <c r="L449" s="620">
        <v>110.25</v>
      </c>
      <c r="M449" s="620">
        <v>220.5</v>
      </c>
      <c r="N449" s="619">
        <v>2</v>
      </c>
      <c r="O449" s="683">
        <v>0.5</v>
      </c>
      <c r="P449" s="620"/>
      <c r="Q449" s="635">
        <v>0</v>
      </c>
      <c r="R449" s="619"/>
      <c r="S449" s="635">
        <v>0</v>
      </c>
      <c r="T449" s="683"/>
      <c r="U449" s="665">
        <v>0</v>
      </c>
    </row>
    <row r="450" spans="1:21" ht="14.4" customHeight="1" x14ac:dyDescent="0.3">
      <c r="A450" s="618">
        <v>21</v>
      </c>
      <c r="B450" s="619" t="s">
        <v>565</v>
      </c>
      <c r="C450" s="619">
        <v>89301211</v>
      </c>
      <c r="D450" s="681" t="s">
        <v>6722</v>
      </c>
      <c r="E450" s="682" t="s">
        <v>4537</v>
      </c>
      <c r="F450" s="619" t="s">
        <v>4509</v>
      </c>
      <c r="G450" s="619" t="s">
        <v>4832</v>
      </c>
      <c r="H450" s="619" t="s">
        <v>564</v>
      </c>
      <c r="I450" s="619" t="s">
        <v>3283</v>
      </c>
      <c r="J450" s="619" t="s">
        <v>3284</v>
      </c>
      <c r="K450" s="619" t="s">
        <v>3266</v>
      </c>
      <c r="L450" s="620">
        <v>0</v>
      </c>
      <c r="M450" s="620">
        <v>0</v>
      </c>
      <c r="N450" s="619">
        <v>2</v>
      </c>
      <c r="O450" s="683">
        <v>0.5</v>
      </c>
      <c r="P450" s="620"/>
      <c r="Q450" s="635"/>
      <c r="R450" s="619"/>
      <c r="S450" s="635">
        <v>0</v>
      </c>
      <c r="T450" s="683"/>
      <c r="U450" s="665">
        <v>0</v>
      </c>
    </row>
    <row r="451" spans="1:21" ht="14.4" customHeight="1" x14ac:dyDescent="0.3">
      <c r="A451" s="618">
        <v>21</v>
      </c>
      <c r="B451" s="619" t="s">
        <v>565</v>
      </c>
      <c r="C451" s="619">
        <v>89301211</v>
      </c>
      <c r="D451" s="681" t="s">
        <v>6722</v>
      </c>
      <c r="E451" s="682" t="s">
        <v>4537</v>
      </c>
      <c r="F451" s="619" t="s">
        <v>4509</v>
      </c>
      <c r="G451" s="619" t="s">
        <v>4868</v>
      </c>
      <c r="H451" s="619" t="s">
        <v>564</v>
      </c>
      <c r="I451" s="619" t="s">
        <v>4967</v>
      </c>
      <c r="J451" s="619" t="s">
        <v>1172</v>
      </c>
      <c r="K451" s="619" t="s">
        <v>4968</v>
      </c>
      <c r="L451" s="620">
        <v>0</v>
      </c>
      <c r="M451" s="620">
        <v>0</v>
      </c>
      <c r="N451" s="619">
        <v>1</v>
      </c>
      <c r="O451" s="683">
        <v>0.5</v>
      </c>
      <c r="P451" s="620"/>
      <c r="Q451" s="635"/>
      <c r="R451" s="619"/>
      <c r="S451" s="635">
        <v>0</v>
      </c>
      <c r="T451" s="683"/>
      <c r="U451" s="665">
        <v>0</v>
      </c>
    </row>
    <row r="452" spans="1:21" ht="14.4" customHeight="1" x14ac:dyDescent="0.3">
      <c r="A452" s="618">
        <v>21</v>
      </c>
      <c r="B452" s="619" t="s">
        <v>565</v>
      </c>
      <c r="C452" s="619">
        <v>89301211</v>
      </c>
      <c r="D452" s="681" t="s">
        <v>6722</v>
      </c>
      <c r="E452" s="682" t="s">
        <v>4537</v>
      </c>
      <c r="F452" s="619" t="s">
        <v>4509</v>
      </c>
      <c r="G452" s="619" t="s">
        <v>4835</v>
      </c>
      <c r="H452" s="619" t="s">
        <v>564</v>
      </c>
      <c r="I452" s="619" t="s">
        <v>974</v>
      </c>
      <c r="J452" s="619" t="s">
        <v>975</v>
      </c>
      <c r="K452" s="619" t="s">
        <v>4836</v>
      </c>
      <c r="L452" s="620">
        <v>127.5</v>
      </c>
      <c r="M452" s="620">
        <v>637.5</v>
      </c>
      <c r="N452" s="619">
        <v>5</v>
      </c>
      <c r="O452" s="683">
        <v>2.5</v>
      </c>
      <c r="P452" s="620">
        <v>255</v>
      </c>
      <c r="Q452" s="635">
        <v>0.4</v>
      </c>
      <c r="R452" s="619">
        <v>2</v>
      </c>
      <c r="S452" s="635">
        <v>0.4</v>
      </c>
      <c r="T452" s="683">
        <v>1.5</v>
      </c>
      <c r="U452" s="665">
        <v>0.6</v>
      </c>
    </row>
    <row r="453" spans="1:21" ht="14.4" customHeight="1" x14ac:dyDescent="0.3">
      <c r="A453" s="618">
        <v>21</v>
      </c>
      <c r="B453" s="619" t="s">
        <v>565</v>
      </c>
      <c r="C453" s="619">
        <v>89301211</v>
      </c>
      <c r="D453" s="681" t="s">
        <v>6722</v>
      </c>
      <c r="E453" s="682" t="s">
        <v>4537</v>
      </c>
      <c r="F453" s="619" t="s">
        <v>4509</v>
      </c>
      <c r="G453" s="619" t="s">
        <v>4835</v>
      </c>
      <c r="H453" s="619" t="s">
        <v>564</v>
      </c>
      <c r="I453" s="619" t="s">
        <v>4969</v>
      </c>
      <c r="J453" s="619" t="s">
        <v>975</v>
      </c>
      <c r="K453" s="619" t="s">
        <v>4970</v>
      </c>
      <c r="L453" s="620">
        <v>637.5</v>
      </c>
      <c r="M453" s="620">
        <v>637.5</v>
      </c>
      <c r="N453" s="619">
        <v>1</v>
      </c>
      <c r="O453" s="683">
        <v>1</v>
      </c>
      <c r="P453" s="620">
        <v>637.5</v>
      </c>
      <c r="Q453" s="635">
        <v>1</v>
      </c>
      <c r="R453" s="619">
        <v>1</v>
      </c>
      <c r="S453" s="635">
        <v>1</v>
      </c>
      <c r="T453" s="683">
        <v>1</v>
      </c>
      <c r="U453" s="665">
        <v>1</v>
      </c>
    </row>
    <row r="454" spans="1:21" ht="14.4" customHeight="1" x14ac:dyDescent="0.3">
      <c r="A454" s="618">
        <v>21</v>
      </c>
      <c r="B454" s="619" t="s">
        <v>565</v>
      </c>
      <c r="C454" s="619">
        <v>89301211</v>
      </c>
      <c r="D454" s="681" t="s">
        <v>6722</v>
      </c>
      <c r="E454" s="682" t="s">
        <v>4537</v>
      </c>
      <c r="F454" s="619" t="s">
        <v>4509</v>
      </c>
      <c r="G454" s="619" t="s">
        <v>4566</v>
      </c>
      <c r="H454" s="619" t="s">
        <v>564</v>
      </c>
      <c r="I454" s="619" t="s">
        <v>1133</v>
      </c>
      <c r="J454" s="619" t="s">
        <v>4567</v>
      </c>
      <c r="K454" s="619" t="s">
        <v>4568</v>
      </c>
      <c r="L454" s="620">
        <v>0</v>
      </c>
      <c r="M454" s="620">
        <v>0</v>
      </c>
      <c r="N454" s="619">
        <v>10</v>
      </c>
      <c r="O454" s="683">
        <v>3</v>
      </c>
      <c r="P454" s="620">
        <v>0</v>
      </c>
      <c r="Q454" s="635"/>
      <c r="R454" s="619">
        <v>6</v>
      </c>
      <c r="S454" s="635">
        <v>0.6</v>
      </c>
      <c r="T454" s="683">
        <v>1.5</v>
      </c>
      <c r="U454" s="665">
        <v>0.5</v>
      </c>
    </row>
    <row r="455" spans="1:21" ht="14.4" customHeight="1" x14ac:dyDescent="0.3">
      <c r="A455" s="618">
        <v>21</v>
      </c>
      <c r="B455" s="619" t="s">
        <v>565</v>
      </c>
      <c r="C455" s="619">
        <v>89301211</v>
      </c>
      <c r="D455" s="681" t="s">
        <v>6722</v>
      </c>
      <c r="E455" s="682" t="s">
        <v>4537</v>
      </c>
      <c r="F455" s="619" t="s">
        <v>4509</v>
      </c>
      <c r="G455" s="619" t="s">
        <v>4739</v>
      </c>
      <c r="H455" s="619" t="s">
        <v>564</v>
      </c>
      <c r="I455" s="619" t="s">
        <v>1052</v>
      </c>
      <c r="J455" s="619" t="s">
        <v>933</v>
      </c>
      <c r="K455" s="619" t="s">
        <v>4740</v>
      </c>
      <c r="L455" s="620">
        <v>219.94</v>
      </c>
      <c r="M455" s="620">
        <v>659.81999999999994</v>
      </c>
      <c r="N455" s="619">
        <v>3</v>
      </c>
      <c r="O455" s="683">
        <v>2</v>
      </c>
      <c r="P455" s="620">
        <v>219.94</v>
      </c>
      <c r="Q455" s="635">
        <v>0.33333333333333337</v>
      </c>
      <c r="R455" s="619">
        <v>1</v>
      </c>
      <c r="S455" s="635">
        <v>0.33333333333333331</v>
      </c>
      <c r="T455" s="683">
        <v>0.5</v>
      </c>
      <c r="U455" s="665">
        <v>0.25</v>
      </c>
    </row>
    <row r="456" spans="1:21" ht="14.4" customHeight="1" x14ac:dyDescent="0.3">
      <c r="A456" s="618">
        <v>21</v>
      </c>
      <c r="B456" s="619" t="s">
        <v>565</v>
      </c>
      <c r="C456" s="619">
        <v>89301211</v>
      </c>
      <c r="D456" s="681" t="s">
        <v>6722</v>
      </c>
      <c r="E456" s="682" t="s">
        <v>4537</v>
      </c>
      <c r="F456" s="619" t="s">
        <v>4509</v>
      </c>
      <c r="G456" s="619" t="s">
        <v>4971</v>
      </c>
      <c r="H456" s="619" t="s">
        <v>564</v>
      </c>
      <c r="I456" s="619" t="s">
        <v>4972</v>
      </c>
      <c r="J456" s="619" t="s">
        <v>4973</v>
      </c>
      <c r="K456" s="619" t="s">
        <v>4974</v>
      </c>
      <c r="L456" s="620">
        <v>0</v>
      </c>
      <c r="M456" s="620">
        <v>0</v>
      </c>
      <c r="N456" s="619">
        <v>1</v>
      </c>
      <c r="O456" s="683">
        <v>0.5</v>
      </c>
      <c r="P456" s="620"/>
      <c r="Q456" s="635"/>
      <c r="R456" s="619"/>
      <c r="S456" s="635">
        <v>0</v>
      </c>
      <c r="T456" s="683"/>
      <c r="U456" s="665">
        <v>0</v>
      </c>
    </row>
    <row r="457" spans="1:21" ht="14.4" customHeight="1" x14ac:dyDescent="0.3">
      <c r="A457" s="618">
        <v>21</v>
      </c>
      <c r="B457" s="619" t="s">
        <v>565</v>
      </c>
      <c r="C457" s="619">
        <v>89301211</v>
      </c>
      <c r="D457" s="681" t="s">
        <v>6722</v>
      </c>
      <c r="E457" s="682" t="s">
        <v>4537</v>
      </c>
      <c r="F457" s="619" t="s">
        <v>4509</v>
      </c>
      <c r="G457" s="619" t="s">
        <v>4612</v>
      </c>
      <c r="H457" s="619" t="s">
        <v>564</v>
      </c>
      <c r="I457" s="619" t="s">
        <v>4975</v>
      </c>
      <c r="J457" s="619" t="s">
        <v>4614</v>
      </c>
      <c r="K457" s="619" t="s">
        <v>4976</v>
      </c>
      <c r="L457" s="620">
        <v>275.73</v>
      </c>
      <c r="M457" s="620">
        <v>275.73</v>
      </c>
      <c r="N457" s="619">
        <v>1</v>
      </c>
      <c r="O457" s="683">
        <v>0.5</v>
      </c>
      <c r="P457" s="620">
        <v>275.73</v>
      </c>
      <c r="Q457" s="635">
        <v>1</v>
      </c>
      <c r="R457" s="619">
        <v>1</v>
      </c>
      <c r="S457" s="635">
        <v>1</v>
      </c>
      <c r="T457" s="683">
        <v>0.5</v>
      </c>
      <c r="U457" s="665">
        <v>1</v>
      </c>
    </row>
    <row r="458" spans="1:21" ht="14.4" customHeight="1" x14ac:dyDescent="0.3">
      <c r="A458" s="618">
        <v>21</v>
      </c>
      <c r="B458" s="619" t="s">
        <v>565</v>
      </c>
      <c r="C458" s="619">
        <v>89301211</v>
      </c>
      <c r="D458" s="681" t="s">
        <v>6722</v>
      </c>
      <c r="E458" s="682" t="s">
        <v>4537</v>
      </c>
      <c r="F458" s="619" t="s">
        <v>4509</v>
      </c>
      <c r="G458" s="619" t="s">
        <v>4612</v>
      </c>
      <c r="H458" s="619" t="s">
        <v>564</v>
      </c>
      <c r="I458" s="619" t="s">
        <v>4613</v>
      </c>
      <c r="J458" s="619" t="s">
        <v>4614</v>
      </c>
      <c r="K458" s="619" t="s">
        <v>4615</v>
      </c>
      <c r="L458" s="620">
        <v>38.99</v>
      </c>
      <c r="M458" s="620">
        <v>38.99</v>
      </c>
      <c r="N458" s="619">
        <v>1</v>
      </c>
      <c r="O458" s="683">
        <v>1</v>
      </c>
      <c r="P458" s="620"/>
      <c r="Q458" s="635">
        <v>0</v>
      </c>
      <c r="R458" s="619"/>
      <c r="S458" s="635">
        <v>0</v>
      </c>
      <c r="T458" s="683"/>
      <c r="U458" s="665">
        <v>0</v>
      </c>
    </row>
    <row r="459" spans="1:21" ht="14.4" customHeight="1" x14ac:dyDescent="0.3">
      <c r="A459" s="618">
        <v>21</v>
      </c>
      <c r="B459" s="619" t="s">
        <v>565</v>
      </c>
      <c r="C459" s="619">
        <v>89301211</v>
      </c>
      <c r="D459" s="681" t="s">
        <v>6722</v>
      </c>
      <c r="E459" s="682" t="s">
        <v>4537</v>
      </c>
      <c r="F459" s="619" t="s">
        <v>4509</v>
      </c>
      <c r="G459" s="619" t="s">
        <v>4612</v>
      </c>
      <c r="H459" s="619" t="s">
        <v>564</v>
      </c>
      <c r="I459" s="619" t="s">
        <v>2697</v>
      </c>
      <c r="J459" s="619" t="s">
        <v>2698</v>
      </c>
      <c r="K459" s="619" t="s">
        <v>4615</v>
      </c>
      <c r="L459" s="620">
        <v>23.46</v>
      </c>
      <c r="M459" s="620">
        <v>23.46</v>
      </c>
      <c r="N459" s="619">
        <v>1</v>
      </c>
      <c r="O459" s="683">
        <v>0.5</v>
      </c>
      <c r="P459" s="620"/>
      <c r="Q459" s="635">
        <v>0</v>
      </c>
      <c r="R459" s="619"/>
      <c r="S459" s="635">
        <v>0</v>
      </c>
      <c r="T459" s="683"/>
      <c r="U459" s="665">
        <v>0</v>
      </c>
    </row>
    <row r="460" spans="1:21" ht="14.4" customHeight="1" x14ac:dyDescent="0.3">
      <c r="A460" s="618">
        <v>21</v>
      </c>
      <c r="B460" s="619" t="s">
        <v>565</v>
      </c>
      <c r="C460" s="619">
        <v>89301211</v>
      </c>
      <c r="D460" s="681" t="s">
        <v>6722</v>
      </c>
      <c r="E460" s="682" t="s">
        <v>4537</v>
      </c>
      <c r="F460" s="619" t="s">
        <v>4509</v>
      </c>
      <c r="G460" s="619" t="s">
        <v>4837</v>
      </c>
      <c r="H460" s="619" t="s">
        <v>2184</v>
      </c>
      <c r="I460" s="619" t="s">
        <v>4839</v>
      </c>
      <c r="J460" s="619" t="s">
        <v>4840</v>
      </c>
      <c r="K460" s="619" t="s">
        <v>747</v>
      </c>
      <c r="L460" s="620">
        <v>90.72</v>
      </c>
      <c r="M460" s="620">
        <v>181.44</v>
      </c>
      <c r="N460" s="619">
        <v>2</v>
      </c>
      <c r="O460" s="683">
        <v>1.5</v>
      </c>
      <c r="P460" s="620"/>
      <c r="Q460" s="635">
        <v>0</v>
      </c>
      <c r="R460" s="619"/>
      <c r="S460" s="635">
        <v>0</v>
      </c>
      <c r="T460" s="683"/>
      <c r="U460" s="665">
        <v>0</v>
      </c>
    </row>
    <row r="461" spans="1:21" ht="14.4" customHeight="1" x14ac:dyDescent="0.3">
      <c r="A461" s="618">
        <v>21</v>
      </c>
      <c r="B461" s="619" t="s">
        <v>565</v>
      </c>
      <c r="C461" s="619">
        <v>89301211</v>
      </c>
      <c r="D461" s="681" t="s">
        <v>6722</v>
      </c>
      <c r="E461" s="682" t="s">
        <v>4537</v>
      </c>
      <c r="F461" s="619" t="s">
        <v>4509</v>
      </c>
      <c r="G461" s="619" t="s">
        <v>4977</v>
      </c>
      <c r="H461" s="619" t="s">
        <v>2184</v>
      </c>
      <c r="I461" s="619" t="s">
        <v>3576</v>
      </c>
      <c r="J461" s="619" t="s">
        <v>2200</v>
      </c>
      <c r="K461" s="619" t="s">
        <v>3577</v>
      </c>
      <c r="L461" s="620">
        <v>492.45</v>
      </c>
      <c r="M461" s="620">
        <v>492.45</v>
      </c>
      <c r="N461" s="619">
        <v>1</v>
      </c>
      <c r="O461" s="683">
        <v>0.5</v>
      </c>
      <c r="P461" s="620">
        <v>492.45</v>
      </c>
      <c r="Q461" s="635">
        <v>1</v>
      </c>
      <c r="R461" s="619">
        <v>1</v>
      </c>
      <c r="S461" s="635">
        <v>1</v>
      </c>
      <c r="T461" s="683">
        <v>0.5</v>
      </c>
      <c r="U461" s="665">
        <v>1</v>
      </c>
    </row>
    <row r="462" spans="1:21" ht="14.4" customHeight="1" x14ac:dyDescent="0.3">
      <c r="A462" s="618">
        <v>21</v>
      </c>
      <c r="B462" s="619" t="s">
        <v>565</v>
      </c>
      <c r="C462" s="619">
        <v>89301211</v>
      </c>
      <c r="D462" s="681" t="s">
        <v>6722</v>
      </c>
      <c r="E462" s="682" t="s">
        <v>4537</v>
      </c>
      <c r="F462" s="619" t="s">
        <v>4509</v>
      </c>
      <c r="G462" s="619" t="s">
        <v>4742</v>
      </c>
      <c r="H462" s="619" t="s">
        <v>564</v>
      </c>
      <c r="I462" s="619" t="s">
        <v>4978</v>
      </c>
      <c r="J462" s="619" t="s">
        <v>1075</v>
      </c>
      <c r="K462" s="619" t="s">
        <v>4979</v>
      </c>
      <c r="L462" s="620">
        <v>110.66</v>
      </c>
      <c r="M462" s="620">
        <v>110.66</v>
      </c>
      <c r="N462" s="619">
        <v>1</v>
      </c>
      <c r="O462" s="683">
        <v>0.5</v>
      </c>
      <c r="P462" s="620"/>
      <c r="Q462" s="635">
        <v>0</v>
      </c>
      <c r="R462" s="619"/>
      <c r="S462" s="635">
        <v>0</v>
      </c>
      <c r="T462" s="683"/>
      <c r="U462" s="665">
        <v>0</v>
      </c>
    </row>
    <row r="463" spans="1:21" ht="14.4" customHeight="1" x14ac:dyDescent="0.3">
      <c r="A463" s="618">
        <v>21</v>
      </c>
      <c r="B463" s="619" t="s">
        <v>565</v>
      </c>
      <c r="C463" s="619">
        <v>89301211</v>
      </c>
      <c r="D463" s="681" t="s">
        <v>6722</v>
      </c>
      <c r="E463" s="682" t="s">
        <v>4537</v>
      </c>
      <c r="F463" s="619" t="s">
        <v>4509</v>
      </c>
      <c r="G463" s="619" t="s">
        <v>4742</v>
      </c>
      <c r="H463" s="619" t="s">
        <v>564</v>
      </c>
      <c r="I463" s="619" t="s">
        <v>1074</v>
      </c>
      <c r="J463" s="619" t="s">
        <v>1075</v>
      </c>
      <c r="K463" s="619" t="s">
        <v>4979</v>
      </c>
      <c r="L463" s="620">
        <v>110.66</v>
      </c>
      <c r="M463" s="620">
        <v>110.66</v>
      </c>
      <c r="N463" s="619">
        <v>1</v>
      </c>
      <c r="O463" s="683">
        <v>0.5</v>
      </c>
      <c r="P463" s="620"/>
      <c r="Q463" s="635">
        <v>0</v>
      </c>
      <c r="R463" s="619"/>
      <c r="S463" s="635">
        <v>0</v>
      </c>
      <c r="T463" s="683"/>
      <c r="U463" s="665">
        <v>0</v>
      </c>
    </row>
    <row r="464" spans="1:21" ht="14.4" customHeight="1" x14ac:dyDescent="0.3">
      <c r="A464" s="618">
        <v>21</v>
      </c>
      <c r="B464" s="619" t="s">
        <v>565</v>
      </c>
      <c r="C464" s="619">
        <v>89301211</v>
      </c>
      <c r="D464" s="681" t="s">
        <v>6722</v>
      </c>
      <c r="E464" s="682" t="s">
        <v>4537</v>
      </c>
      <c r="F464" s="619" t="s">
        <v>4509</v>
      </c>
      <c r="G464" s="619" t="s">
        <v>4743</v>
      </c>
      <c r="H464" s="619" t="s">
        <v>564</v>
      </c>
      <c r="I464" s="619" t="s">
        <v>958</v>
      </c>
      <c r="J464" s="619" t="s">
        <v>959</v>
      </c>
      <c r="K464" s="619" t="s">
        <v>4745</v>
      </c>
      <c r="L464" s="620">
        <v>57.85</v>
      </c>
      <c r="M464" s="620">
        <v>462.8</v>
      </c>
      <c r="N464" s="619">
        <v>8</v>
      </c>
      <c r="O464" s="683">
        <v>3</v>
      </c>
      <c r="P464" s="620">
        <v>173.55</v>
      </c>
      <c r="Q464" s="635">
        <v>0.375</v>
      </c>
      <c r="R464" s="619">
        <v>3</v>
      </c>
      <c r="S464" s="635">
        <v>0.375</v>
      </c>
      <c r="T464" s="683">
        <v>1.5</v>
      </c>
      <c r="U464" s="665">
        <v>0.5</v>
      </c>
    </row>
    <row r="465" spans="1:21" ht="14.4" customHeight="1" x14ac:dyDescent="0.3">
      <c r="A465" s="618">
        <v>21</v>
      </c>
      <c r="B465" s="619" t="s">
        <v>565</v>
      </c>
      <c r="C465" s="619">
        <v>89301211</v>
      </c>
      <c r="D465" s="681" t="s">
        <v>6722</v>
      </c>
      <c r="E465" s="682" t="s">
        <v>4537</v>
      </c>
      <c r="F465" s="619" t="s">
        <v>4509</v>
      </c>
      <c r="G465" s="619" t="s">
        <v>4980</v>
      </c>
      <c r="H465" s="619" t="s">
        <v>564</v>
      </c>
      <c r="I465" s="619" t="s">
        <v>4981</v>
      </c>
      <c r="J465" s="619" t="s">
        <v>4982</v>
      </c>
      <c r="K465" s="619" t="s">
        <v>4151</v>
      </c>
      <c r="L465" s="620">
        <v>85.49</v>
      </c>
      <c r="M465" s="620">
        <v>85.49</v>
      </c>
      <c r="N465" s="619">
        <v>1</v>
      </c>
      <c r="O465" s="683">
        <v>0.5</v>
      </c>
      <c r="P465" s="620">
        <v>85.49</v>
      </c>
      <c r="Q465" s="635">
        <v>1</v>
      </c>
      <c r="R465" s="619">
        <v>1</v>
      </c>
      <c r="S465" s="635">
        <v>1</v>
      </c>
      <c r="T465" s="683">
        <v>0.5</v>
      </c>
      <c r="U465" s="665">
        <v>1</v>
      </c>
    </row>
    <row r="466" spans="1:21" ht="14.4" customHeight="1" x14ac:dyDescent="0.3">
      <c r="A466" s="618">
        <v>21</v>
      </c>
      <c r="B466" s="619" t="s">
        <v>565</v>
      </c>
      <c r="C466" s="619">
        <v>89301211</v>
      </c>
      <c r="D466" s="681" t="s">
        <v>6722</v>
      </c>
      <c r="E466" s="682" t="s">
        <v>4537</v>
      </c>
      <c r="F466" s="619" t="s">
        <v>4509</v>
      </c>
      <c r="G466" s="619" t="s">
        <v>4569</v>
      </c>
      <c r="H466" s="619" t="s">
        <v>2184</v>
      </c>
      <c r="I466" s="619" t="s">
        <v>2284</v>
      </c>
      <c r="J466" s="619" t="s">
        <v>2278</v>
      </c>
      <c r="K466" s="619" t="s">
        <v>4348</v>
      </c>
      <c r="L466" s="620">
        <v>163.72999999999999</v>
      </c>
      <c r="M466" s="620">
        <v>327.45999999999998</v>
      </c>
      <c r="N466" s="619">
        <v>2</v>
      </c>
      <c r="O466" s="683">
        <v>1</v>
      </c>
      <c r="P466" s="620"/>
      <c r="Q466" s="635">
        <v>0</v>
      </c>
      <c r="R466" s="619"/>
      <c r="S466" s="635">
        <v>0</v>
      </c>
      <c r="T466" s="683"/>
      <c r="U466" s="665">
        <v>0</v>
      </c>
    </row>
    <row r="467" spans="1:21" ht="14.4" customHeight="1" x14ac:dyDescent="0.3">
      <c r="A467" s="618">
        <v>21</v>
      </c>
      <c r="B467" s="619" t="s">
        <v>565</v>
      </c>
      <c r="C467" s="619">
        <v>89301211</v>
      </c>
      <c r="D467" s="681" t="s">
        <v>6722</v>
      </c>
      <c r="E467" s="682" t="s">
        <v>4537</v>
      </c>
      <c r="F467" s="619" t="s">
        <v>4509</v>
      </c>
      <c r="G467" s="619" t="s">
        <v>4569</v>
      </c>
      <c r="H467" s="619" t="s">
        <v>2184</v>
      </c>
      <c r="I467" s="619" t="s">
        <v>2464</v>
      </c>
      <c r="J467" s="619" t="s">
        <v>2465</v>
      </c>
      <c r="K467" s="619" t="s">
        <v>2466</v>
      </c>
      <c r="L467" s="620">
        <v>314.35000000000002</v>
      </c>
      <c r="M467" s="620">
        <v>628.70000000000005</v>
      </c>
      <c r="N467" s="619">
        <v>2</v>
      </c>
      <c r="O467" s="683">
        <v>1</v>
      </c>
      <c r="P467" s="620">
        <v>314.35000000000002</v>
      </c>
      <c r="Q467" s="635">
        <v>0.5</v>
      </c>
      <c r="R467" s="619">
        <v>1</v>
      </c>
      <c r="S467" s="635">
        <v>0.5</v>
      </c>
      <c r="T467" s="683">
        <v>0.5</v>
      </c>
      <c r="U467" s="665">
        <v>0.5</v>
      </c>
    </row>
    <row r="468" spans="1:21" ht="14.4" customHeight="1" x14ac:dyDescent="0.3">
      <c r="A468" s="618">
        <v>21</v>
      </c>
      <c r="B468" s="619" t="s">
        <v>565</v>
      </c>
      <c r="C468" s="619">
        <v>89301211</v>
      </c>
      <c r="D468" s="681" t="s">
        <v>6722</v>
      </c>
      <c r="E468" s="682" t="s">
        <v>4537</v>
      </c>
      <c r="F468" s="619" t="s">
        <v>4509</v>
      </c>
      <c r="G468" s="619" t="s">
        <v>4748</v>
      </c>
      <c r="H468" s="619" t="s">
        <v>564</v>
      </c>
      <c r="I468" s="619" t="s">
        <v>1596</v>
      </c>
      <c r="J468" s="619" t="s">
        <v>1489</v>
      </c>
      <c r="K468" s="619" t="s">
        <v>1379</v>
      </c>
      <c r="L468" s="620">
        <v>60.97</v>
      </c>
      <c r="M468" s="620">
        <v>487.76</v>
      </c>
      <c r="N468" s="619">
        <v>8</v>
      </c>
      <c r="O468" s="683">
        <v>3.5</v>
      </c>
      <c r="P468" s="620">
        <v>365.82</v>
      </c>
      <c r="Q468" s="635">
        <v>0.75</v>
      </c>
      <c r="R468" s="619">
        <v>6</v>
      </c>
      <c r="S468" s="635">
        <v>0.75</v>
      </c>
      <c r="T468" s="683">
        <v>2.5</v>
      </c>
      <c r="U468" s="665">
        <v>0.7142857142857143</v>
      </c>
    </row>
    <row r="469" spans="1:21" ht="14.4" customHeight="1" x14ac:dyDescent="0.3">
      <c r="A469" s="618">
        <v>21</v>
      </c>
      <c r="B469" s="619" t="s">
        <v>565</v>
      </c>
      <c r="C469" s="619">
        <v>89301211</v>
      </c>
      <c r="D469" s="681" t="s">
        <v>6722</v>
      </c>
      <c r="E469" s="682" t="s">
        <v>4537</v>
      </c>
      <c r="F469" s="619" t="s">
        <v>4509</v>
      </c>
      <c r="G469" s="619" t="s">
        <v>4748</v>
      </c>
      <c r="H469" s="619" t="s">
        <v>564</v>
      </c>
      <c r="I469" s="619" t="s">
        <v>4983</v>
      </c>
      <c r="J469" s="619" t="s">
        <v>1489</v>
      </c>
      <c r="K469" s="619" t="s">
        <v>4984</v>
      </c>
      <c r="L469" s="620">
        <v>0</v>
      </c>
      <c r="M469" s="620">
        <v>0</v>
      </c>
      <c r="N469" s="619">
        <v>1</v>
      </c>
      <c r="O469" s="683">
        <v>1</v>
      </c>
      <c r="P469" s="620">
        <v>0</v>
      </c>
      <c r="Q469" s="635"/>
      <c r="R469" s="619">
        <v>1</v>
      </c>
      <c r="S469" s="635">
        <v>1</v>
      </c>
      <c r="T469" s="683">
        <v>1</v>
      </c>
      <c r="U469" s="665">
        <v>1</v>
      </c>
    </row>
    <row r="470" spans="1:21" ht="14.4" customHeight="1" x14ac:dyDescent="0.3">
      <c r="A470" s="618">
        <v>21</v>
      </c>
      <c r="B470" s="619" t="s">
        <v>565</v>
      </c>
      <c r="C470" s="619">
        <v>89301211</v>
      </c>
      <c r="D470" s="681" t="s">
        <v>6722</v>
      </c>
      <c r="E470" s="682" t="s">
        <v>4537</v>
      </c>
      <c r="F470" s="619" t="s">
        <v>4509</v>
      </c>
      <c r="G470" s="619" t="s">
        <v>4748</v>
      </c>
      <c r="H470" s="619" t="s">
        <v>564</v>
      </c>
      <c r="I470" s="619" t="s">
        <v>4985</v>
      </c>
      <c r="J470" s="619" t="s">
        <v>1489</v>
      </c>
      <c r="K470" s="619" t="s">
        <v>4834</v>
      </c>
      <c r="L470" s="620">
        <v>0</v>
      </c>
      <c r="M470" s="620">
        <v>0</v>
      </c>
      <c r="N470" s="619">
        <v>1</v>
      </c>
      <c r="O470" s="683">
        <v>1</v>
      </c>
      <c r="P470" s="620"/>
      <c r="Q470" s="635"/>
      <c r="R470" s="619"/>
      <c r="S470" s="635">
        <v>0</v>
      </c>
      <c r="T470" s="683"/>
      <c r="U470" s="665">
        <v>0</v>
      </c>
    </row>
    <row r="471" spans="1:21" ht="14.4" customHeight="1" x14ac:dyDescent="0.3">
      <c r="A471" s="618">
        <v>21</v>
      </c>
      <c r="B471" s="619" t="s">
        <v>565</v>
      </c>
      <c r="C471" s="619">
        <v>89301211</v>
      </c>
      <c r="D471" s="681" t="s">
        <v>6722</v>
      </c>
      <c r="E471" s="682" t="s">
        <v>4537</v>
      </c>
      <c r="F471" s="619" t="s">
        <v>4509</v>
      </c>
      <c r="G471" s="619" t="s">
        <v>4748</v>
      </c>
      <c r="H471" s="619" t="s">
        <v>564</v>
      </c>
      <c r="I471" s="619" t="s">
        <v>4749</v>
      </c>
      <c r="J471" s="619" t="s">
        <v>4750</v>
      </c>
      <c r="K471" s="619" t="s">
        <v>1379</v>
      </c>
      <c r="L471" s="620">
        <v>154.33000000000001</v>
      </c>
      <c r="M471" s="620">
        <v>462.99</v>
      </c>
      <c r="N471" s="619">
        <v>3</v>
      </c>
      <c r="O471" s="683">
        <v>1.5</v>
      </c>
      <c r="P471" s="620">
        <v>462.99</v>
      </c>
      <c r="Q471" s="635">
        <v>1</v>
      </c>
      <c r="R471" s="619">
        <v>3</v>
      </c>
      <c r="S471" s="635">
        <v>1</v>
      </c>
      <c r="T471" s="683">
        <v>1.5</v>
      </c>
      <c r="U471" s="665">
        <v>1</v>
      </c>
    </row>
    <row r="472" spans="1:21" ht="14.4" customHeight="1" x14ac:dyDescent="0.3">
      <c r="A472" s="618">
        <v>21</v>
      </c>
      <c r="B472" s="619" t="s">
        <v>565</v>
      </c>
      <c r="C472" s="619">
        <v>89301211</v>
      </c>
      <c r="D472" s="681" t="s">
        <v>6722</v>
      </c>
      <c r="E472" s="682" t="s">
        <v>4537</v>
      </c>
      <c r="F472" s="619" t="s">
        <v>4509</v>
      </c>
      <c r="G472" s="619" t="s">
        <v>4748</v>
      </c>
      <c r="H472" s="619" t="s">
        <v>564</v>
      </c>
      <c r="I472" s="619" t="s">
        <v>4751</v>
      </c>
      <c r="J472" s="619" t="s">
        <v>4752</v>
      </c>
      <c r="K472" s="619" t="s">
        <v>1490</v>
      </c>
      <c r="L472" s="620">
        <v>47.72</v>
      </c>
      <c r="M472" s="620">
        <v>47.72</v>
      </c>
      <c r="N472" s="619">
        <v>1</v>
      </c>
      <c r="O472" s="683">
        <v>0.5</v>
      </c>
      <c r="P472" s="620">
        <v>47.72</v>
      </c>
      <c r="Q472" s="635">
        <v>1</v>
      </c>
      <c r="R472" s="619">
        <v>1</v>
      </c>
      <c r="S472" s="635">
        <v>1</v>
      </c>
      <c r="T472" s="683">
        <v>0.5</v>
      </c>
      <c r="U472" s="665">
        <v>1</v>
      </c>
    </row>
    <row r="473" spans="1:21" ht="14.4" customHeight="1" x14ac:dyDescent="0.3">
      <c r="A473" s="618">
        <v>21</v>
      </c>
      <c r="B473" s="619" t="s">
        <v>565</v>
      </c>
      <c r="C473" s="619">
        <v>89301211</v>
      </c>
      <c r="D473" s="681" t="s">
        <v>6722</v>
      </c>
      <c r="E473" s="682" t="s">
        <v>4537</v>
      </c>
      <c r="F473" s="619" t="s">
        <v>4509</v>
      </c>
      <c r="G473" s="619" t="s">
        <v>4748</v>
      </c>
      <c r="H473" s="619" t="s">
        <v>564</v>
      </c>
      <c r="I473" s="619" t="s">
        <v>4986</v>
      </c>
      <c r="J473" s="619" t="s">
        <v>4752</v>
      </c>
      <c r="K473" s="619" t="s">
        <v>1379</v>
      </c>
      <c r="L473" s="620">
        <v>143.15</v>
      </c>
      <c r="M473" s="620">
        <v>143.15</v>
      </c>
      <c r="N473" s="619">
        <v>1</v>
      </c>
      <c r="O473" s="683">
        <v>0.5</v>
      </c>
      <c r="P473" s="620">
        <v>143.15</v>
      </c>
      <c r="Q473" s="635">
        <v>1</v>
      </c>
      <c r="R473" s="619">
        <v>1</v>
      </c>
      <c r="S473" s="635">
        <v>1</v>
      </c>
      <c r="T473" s="683">
        <v>0.5</v>
      </c>
      <c r="U473" s="665">
        <v>1</v>
      </c>
    </row>
    <row r="474" spans="1:21" ht="14.4" customHeight="1" x14ac:dyDescent="0.3">
      <c r="A474" s="618">
        <v>21</v>
      </c>
      <c r="B474" s="619" t="s">
        <v>565</v>
      </c>
      <c r="C474" s="619">
        <v>89301211</v>
      </c>
      <c r="D474" s="681" t="s">
        <v>6722</v>
      </c>
      <c r="E474" s="682" t="s">
        <v>4537</v>
      </c>
      <c r="F474" s="619" t="s">
        <v>4509</v>
      </c>
      <c r="G474" s="619" t="s">
        <v>4748</v>
      </c>
      <c r="H474" s="619" t="s">
        <v>564</v>
      </c>
      <c r="I474" s="619" t="s">
        <v>4987</v>
      </c>
      <c r="J474" s="619" t="s">
        <v>4752</v>
      </c>
      <c r="K474" s="619" t="s">
        <v>3056</v>
      </c>
      <c r="L474" s="620">
        <v>429.45</v>
      </c>
      <c r="M474" s="620">
        <v>429.45</v>
      </c>
      <c r="N474" s="619">
        <v>1</v>
      </c>
      <c r="O474" s="683">
        <v>0.5</v>
      </c>
      <c r="P474" s="620"/>
      <c r="Q474" s="635">
        <v>0</v>
      </c>
      <c r="R474" s="619"/>
      <c r="S474" s="635">
        <v>0</v>
      </c>
      <c r="T474" s="683"/>
      <c r="U474" s="665">
        <v>0</v>
      </c>
    </row>
    <row r="475" spans="1:21" ht="14.4" customHeight="1" x14ac:dyDescent="0.3">
      <c r="A475" s="618">
        <v>21</v>
      </c>
      <c r="B475" s="619" t="s">
        <v>565</v>
      </c>
      <c r="C475" s="619">
        <v>89301211</v>
      </c>
      <c r="D475" s="681" t="s">
        <v>6722</v>
      </c>
      <c r="E475" s="682" t="s">
        <v>4537</v>
      </c>
      <c r="F475" s="619" t="s">
        <v>4509</v>
      </c>
      <c r="G475" s="619" t="s">
        <v>4988</v>
      </c>
      <c r="H475" s="619" t="s">
        <v>564</v>
      </c>
      <c r="I475" s="619" t="s">
        <v>3048</v>
      </c>
      <c r="J475" s="619" t="s">
        <v>3049</v>
      </c>
      <c r="K475" s="619" t="s">
        <v>4989</v>
      </c>
      <c r="L475" s="620">
        <v>162.13</v>
      </c>
      <c r="M475" s="620">
        <v>324.26</v>
      </c>
      <c r="N475" s="619">
        <v>2</v>
      </c>
      <c r="O475" s="683">
        <v>1</v>
      </c>
      <c r="P475" s="620">
        <v>162.13</v>
      </c>
      <c r="Q475" s="635">
        <v>0.5</v>
      </c>
      <c r="R475" s="619">
        <v>1</v>
      </c>
      <c r="S475" s="635">
        <v>0.5</v>
      </c>
      <c r="T475" s="683">
        <v>0.5</v>
      </c>
      <c r="U475" s="665">
        <v>0.5</v>
      </c>
    </row>
    <row r="476" spans="1:21" ht="14.4" customHeight="1" x14ac:dyDescent="0.3">
      <c r="A476" s="618">
        <v>21</v>
      </c>
      <c r="B476" s="619" t="s">
        <v>565</v>
      </c>
      <c r="C476" s="619">
        <v>89301211</v>
      </c>
      <c r="D476" s="681" t="s">
        <v>6722</v>
      </c>
      <c r="E476" s="682" t="s">
        <v>4537</v>
      </c>
      <c r="F476" s="619" t="s">
        <v>4509</v>
      </c>
      <c r="G476" s="619" t="s">
        <v>4990</v>
      </c>
      <c r="H476" s="619" t="s">
        <v>564</v>
      </c>
      <c r="I476" s="619" t="s">
        <v>2991</v>
      </c>
      <c r="J476" s="619" t="s">
        <v>2992</v>
      </c>
      <c r="K476" s="619" t="s">
        <v>1379</v>
      </c>
      <c r="L476" s="620">
        <v>0</v>
      </c>
      <c r="M476" s="620">
        <v>0</v>
      </c>
      <c r="N476" s="619">
        <v>2</v>
      </c>
      <c r="O476" s="683">
        <v>0.5</v>
      </c>
      <c r="P476" s="620">
        <v>0</v>
      </c>
      <c r="Q476" s="635"/>
      <c r="R476" s="619">
        <v>2</v>
      </c>
      <c r="S476" s="635">
        <v>1</v>
      </c>
      <c r="T476" s="683">
        <v>0.5</v>
      </c>
      <c r="U476" s="665">
        <v>1</v>
      </c>
    </row>
    <row r="477" spans="1:21" ht="14.4" customHeight="1" x14ac:dyDescent="0.3">
      <c r="A477" s="618">
        <v>21</v>
      </c>
      <c r="B477" s="619" t="s">
        <v>565</v>
      </c>
      <c r="C477" s="619">
        <v>89301211</v>
      </c>
      <c r="D477" s="681" t="s">
        <v>6722</v>
      </c>
      <c r="E477" s="682" t="s">
        <v>4537</v>
      </c>
      <c r="F477" s="619" t="s">
        <v>4509</v>
      </c>
      <c r="G477" s="619" t="s">
        <v>4990</v>
      </c>
      <c r="H477" s="619" t="s">
        <v>564</v>
      </c>
      <c r="I477" s="619" t="s">
        <v>4991</v>
      </c>
      <c r="J477" s="619" t="s">
        <v>2992</v>
      </c>
      <c r="K477" s="619" t="s">
        <v>988</v>
      </c>
      <c r="L477" s="620">
        <v>142.22999999999999</v>
      </c>
      <c r="M477" s="620">
        <v>142.22999999999999</v>
      </c>
      <c r="N477" s="619">
        <v>1</v>
      </c>
      <c r="O477" s="683">
        <v>1</v>
      </c>
      <c r="P477" s="620">
        <v>142.22999999999999</v>
      </c>
      <c r="Q477" s="635">
        <v>1</v>
      </c>
      <c r="R477" s="619">
        <v>1</v>
      </c>
      <c r="S477" s="635">
        <v>1</v>
      </c>
      <c r="T477" s="683">
        <v>1</v>
      </c>
      <c r="U477" s="665">
        <v>1</v>
      </c>
    </row>
    <row r="478" spans="1:21" ht="14.4" customHeight="1" x14ac:dyDescent="0.3">
      <c r="A478" s="618">
        <v>21</v>
      </c>
      <c r="B478" s="619" t="s">
        <v>565</v>
      </c>
      <c r="C478" s="619">
        <v>89301211</v>
      </c>
      <c r="D478" s="681" t="s">
        <v>6722</v>
      </c>
      <c r="E478" s="682" t="s">
        <v>4537</v>
      </c>
      <c r="F478" s="619" t="s">
        <v>4509</v>
      </c>
      <c r="G478" s="619" t="s">
        <v>4616</v>
      </c>
      <c r="H478" s="619" t="s">
        <v>564</v>
      </c>
      <c r="I478" s="619" t="s">
        <v>4757</v>
      </c>
      <c r="J478" s="619" t="s">
        <v>4618</v>
      </c>
      <c r="K478" s="619" t="s">
        <v>1297</v>
      </c>
      <c r="L478" s="620">
        <v>0</v>
      </c>
      <c r="M478" s="620">
        <v>0</v>
      </c>
      <c r="N478" s="619">
        <v>1</v>
      </c>
      <c r="O478" s="683">
        <v>1</v>
      </c>
      <c r="P478" s="620"/>
      <c r="Q478" s="635"/>
      <c r="R478" s="619"/>
      <c r="S478" s="635">
        <v>0</v>
      </c>
      <c r="T478" s="683"/>
      <c r="U478" s="665">
        <v>0</v>
      </c>
    </row>
    <row r="479" spans="1:21" ht="14.4" customHeight="1" x14ac:dyDescent="0.3">
      <c r="A479" s="618">
        <v>21</v>
      </c>
      <c r="B479" s="619" t="s">
        <v>565</v>
      </c>
      <c r="C479" s="619">
        <v>89301211</v>
      </c>
      <c r="D479" s="681" t="s">
        <v>6722</v>
      </c>
      <c r="E479" s="682" t="s">
        <v>4537</v>
      </c>
      <c r="F479" s="619" t="s">
        <v>4511</v>
      </c>
      <c r="G479" s="619" t="s">
        <v>4764</v>
      </c>
      <c r="H479" s="619" t="s">
        <v>564</v>
      </c>
      <c r="I479" s="619" t="s">
        <v>2013</v>
      </c>
      <c r="J479" s="619" t="s">
        <v>4765</v>
      </c>
      <c r="K479" s="619" t="s">
        <v>4766</v>
      </c>
      <c r="L479" s="620">
        <v>1267.1199999999999</v>
      </c>
      <c r="M479" s="620">
        <v>5068.4799999999996</v>
      </c>
      <c r="N479" s="619">
        <v>4</v>
      </c>
      <c r="O479" s="683">
        <v>4</v>
      </c>
      <c r="P479" s="620">
        <v>5068.4799999999996</v>
      </c>
      <c r="Q479" s="635">
        <v>1</v>
      </c>
      <c r="R479" s="619">
        <v>4</v>
      </c>
      <c r="S479" s="635">
        <v>1</v>
      </c>
      <c r="T479" s="683">
        <v>4</v>
      </c>
      <c r="U479" s="665">
        <v>1</v>
      </c>
    </row>
    <row r="480" spans="1:21" ht="14.4" customHeight="1" x14ac:dyDescent="0.3">
      <c r="A480" s="618">
        <v>21</v>
      </c>
      <c r="B480" s="619" t="s">
        <v>565</v>
      </c>
      <c r="C480" s="619">
        <v>89301211</v>
      </c>
      <c r="D480" s="681" t="s">
        <v>6722</v>
      </c>
      <c r="E480" s="682" t="s">
        <v>4538</v>
      </c>
      <c r="F480" s="619" t="s">
        <v>4509</v>
      </c>
      <c r="G480" s="619" t="s">
        <v>4768</v>
      </c>
      <c r="H480" s="619" t="s">
        <v>2184</v>
      </c>
      <c r="I480" s="619" t="s">
        <v>4769</v>
      </c>
      <c r="J480" s="619" t="s">
        <v>4770</v>
      </c>
      <c r="K480" s="619" t="s">
        <v>4771</v>
      </c>
      <c r="L480" s="620">
        <v>1027.5999999999999</v>
      </c>
      <c r="M480" s="620">
        <v>2055.1999999999998</v>
      </c>
      <c r="N480" s="619">
        <v>2</v>
      </c>
      <c r="O480" s="683">
        <v>1</v>
      </c>
      <c r="P480" s="620"/>
      <c r="Q480" s="635">
        <v>0</v>
      </c>
      <c r="R480" s="619"/>
      <c r="S480" s="635">
        <v>0</v>
      </c>
      <c r="T480" s="683"/>
      <c r="U480" s="665">
        <v>0</v>
      </c>
    </row>
    <row r="481" spans="1:21" ht="14.4" customHeight="1" x14ac:dyDescent="0.3">
      <c r="A481" s="618">
        <v>21</v>
      </c>
      <c r="B481" s="619" t="s">
        <v>565</v>
      </c>
      <c r="C481" s="619">
        <v>89301211</v>
      </c>
      <c r="D481" s="681" t="s">
        <v>6722</v>
      </c>
      <c r="E481" s="682" t="s">
        <v>4538</v>
      </c>
      <c r="F481" s="619" t="s">
        <v>4509</v>
      </c>
      <c r="G481" s="619" t="s">
        <v>4717</v>
      </c>
      <c r="H481" s="619" t="s">
        <v>2184</v>
      </c>
      <c r="I481" s="619" t="s">
        <v>2287</v>
      </c>
      <c r="J481" s="619" t="s">
        <v>2288</v>
      </c>
      <c r="K481" s="619" t="s">
        <v>3507</v>
      </c>
      <c r="L481" s="620">
        <v>1749.69</v>
      </c>
      <c r="M481" s="620">
        <v>5249.07</v>
      </c>
      <c r="N481" s="619">
        <v>3</v>
      </c>
      <c r="O481" s="683">
        <v>1</v>
      </c>
      <c r="P481" s="620"/>
      <c r="Q481" s="635">
        <v>0</v>
      </c>
      <c r="R481" s="619"/>
      <c r="S481" s="635">
        <v>0</v>
      </c>
      <c r="T481" s="683"/>
      <c r="U481" s="665">
        <v>0</v>
      </c>
    </row>
    <row r="482" spans="1:21" ht="14.4" customHeight="1" x14ac:dyDescent="0.3">
      <c r="A482" s="618">
        <v>21</v>
      </c>
      <c r="B482" s="619" t="s">
        <v>565</v>
      </c>
      <c r="C482" s="619">
        <v>89301211</v>
      </c>
      <c r="D482" s="681" t="s">
        <v>6722</v>
      </c>
      <c r="E482" s="682" t="s">
        <v>4538</v>
      </c>
      <c r="F482" s="619" t="s">
        <v>4509</v>
      </c>
      <c r="G482" s="619" t="s">
        <v>4589</v>
      </c>
      <c r="H482" s="619" t="s">
        <v>2184</v>
      </c>
      <c r="I482" s="619" t="s">
        <v>2493</v>
      </c>
      <c r="J482" s="619" t="s">
        <v>2494</v>
      </c>
      <c r="K482" s="619" t="s">
        <v>4170</v>
      </c>
      <c r="L482" s="620">
        <v>1347.28</v>
      </c>
      <c r="M482" s="620">
        <v>4041.84</v>
      </c>
      <c r="N482" s="619">
        <v>3</v>
      </c>
      <c r="O482" s="683">
        <v>1</v>
      </c>
      <c r="P482" s="620"/>
      <c r="Q482" s="635">
        <v>0</v>
      </c>
      <c r="R482" s="619"/>
      <c r="S482" s="635">
        <v>0</v>
      </c>
      <c r="T482" s="683"/>
      <c r="U482" s="665">
        <v>0</v>
      </c>
    </row>
    <row r="483" spans="1:21" ht="14.4" customHeight="1" x14ac:dyDescent="0.3">
      <c r="A483" s="618">
        <v>21</v>
      </c>
      <c r="B483" s="619" t="s">
        <v>565</v>
      </c>
      <c r="C483" s="619">
        <v>89301211</v>
      </c>
      <c r="D483" s="681" t="s">
        <v>6722</v>
      </c>
      <c r="E483" s="682" t="s">
        <v>4538</v>
      </c>
      <c r="F483" s="619" t="s">
        <v>4509</v>
      </c>
      <c r="G483" s="619" t="s">
        <v>4589</v>
      </c>
      <c r="H483" s="619" t="s">
        <v>2184</v>
      </c>
      <c r="I483" s="619" t="s">
        <v>2493</v>
      </c>
      <c r="J483" s="619" t="s">
        <v>2494</v>
      </c>
      <c r="K483" s="619" t="s">
        <v>4170</v>
      </c>
      <c r="L483" s="620">
        <v>1359.61</v>
      </c>
      <c r="M483" s="620">
        <v>1359.61</v>
      </c>
      <c r="N483" s="619">
        <v>1</v>
      </c>
      <c r="O483" s="683">
        <v>1</v>
      </c>
      <c r="P483" s="620"/>
      <c r="Q483" s="635">
        <v>0</v>
      </c>
      <c r="R483" s="619"/>
      <c r="S483" s="635">
        <v>0</v>
      </c>
      <c r="T483" s="683"/>
      <c r="U483" s="665">
        <v>0</v>
      </c>
    </row>
    <row r="484" spans="1:21" ht="14.4" customHeight="1" x14ac:dyDescent="0.3">
      <c r="A484" s="618">
        <v>21</v>
      </c>
      <c r="B484" s="619" t="s">
        <v>565</v>
      </c>
      <c r="C484" s="619">
        <v>89301211</v>
      </c>
      <c r="D484" s="681" t="s">
        <v>6722</v>
      </c>
      <c r="E484" s="682" t="s">
        <v>4538</v>
      </c>
      <c r="F484" s="619" t="s">
        <v>4509</v>
      </c>
      <c r="G484" s="619" t="s">
        <v>4561</v>
      </c>
      <c r="H484" s="619" t="s">
        <v>564</v>
      </c>
      <c r="I484" s="619" t="s">
        <v>4564</v>
      </c>
      <c r="J484" s="619" t="s">
        <v>1695</v>
      </c>
      <c r="K484" s="619" t="s">
        <v>4565</v>
      </c>
      <c r="L484" s="620">
        <v>1520.3</v>
      </c>
      <c r="M484" s="620">
        <v>3040.6</v>
      </c>
      <c r="N484" s="619">
        <v>2</v>
      </c>
      <c r="O484" s="683">
        <v>1</v>
      </c>
      <c r="P484" s="620"/>
      <c r="Q484" s="635">
        <v>0</v>
      </c>
      <c r="R484" s="619"/>
      <c r="S484" s="635">
        <v>0</v>
      </c>
      <c r="T484" s="683"/>
      <c r="U484" s="665">
        <v>0</v>
      </c>
    </row>
    <row r="485" spans="1:21" ht="14.4" customHeight="1" x14ac:dyDescent="0.3">
      <c r="A485" s="618">
        <v>21</v>
      </c>
      <c r="B485" s="619" t="s">
        <v>565</v>
      </c>
      <c r="C485" s="619">
        <v>89301211</v>
      </c>
      <c r="D485" s="681" t="s">
        <v>6722</v>
      </c>
      <c r="E485" s="682" t="s">
        <v>4538</v>
      </c>
      <c r="F485" s="619" t="s">
        <v>4509</v>
      </c>
      <c r="G485" s="619" t="s">
        <v>4992</v>
      </c>
      <c r="H485" s="619" t="s">
        <v>564</v>
      </c>
      <c r="I485" s="619" t="s">
        <v>3070</v>
      </c>
      <c r="J485" s="619" t="s">
        <v>3071</v>
      </c>
      <c r="K485" s="619" t="s">
        <v>657</v>
      </c>
      <c r="L485" s="620">
        <v>160.6</v>
      </c>
      <c r="M485" s="620">
        <v>160.6</v>
      </c>
      <c r="N485" s="619">
        <v>1</v>
      </c>
      <c r="O485" s="683">
        <v>1</v>
      </c>
      <c r="P485" s="620"/>
      <c r="Q485" s="635">
        <v>0</v>
      </c>
      <c r="R485" s="619"/>
      <c r="S485" s="635">
        <v>0</v>
      </c>
      <c r="T485" s="683"/>
      <c r="U485" s="665">
        <v>0</v>
      </c>
    </row>
    <row r="486" spans="1:21" ht="14.4" customHeight="1" x14ac:dyDescent="0.3">
      <c r="A486" s="618">
        <v>21</v>
      </c>
      <c r="B486" s="619" t="s">
        <v>565</v>
      </c>
      <c r="C486" s="619">
        <v>89301211</v>
      </c>
      <c r="D486" s="681" t="s">
        <v>6722</v>
      </c>
      <c r="E486" s="682" t="s">
        <v>4538</v>
      </c>
      <c r="F486" s="619" t="s">
        <v>4509</v>
      </c>
      <c r="G486" s="619" t="s">
        <v>4616</v>
      </c>
      <c r="H486" s="619" t="s">
        <v>564</v>
      </c>
      <c r="I486" s="619" t="s">
        <v>4757</v>
      </c>
      <c r="J486" s="619" t="s">
        <v>4618</v>
      </c>
      <c r="K486" s="619" t="s">
        <v>1297</v>
      </c>
      <c r="L486" s="620">
        <v>0</v>
      </c>
      <c r="M486" s="620">
        <v>0</v>
      </c>
      <c r="N486" s="619">
        <v>2</v>
      </c>
      <c r="O486" s="683">
        <v>1</v>
      </c>
      <c r="P486" s="620"/>
      <c r="Q486" s="635"/>
      <c r="R486" s="619"/>
      <c r="S486" s="635">
        <v>0</v>
      </c>
      <c r="T486" s="683"/>
      <c r="U486" s="665">
        <v>0</v>
      </c>
    </row>
    <row r="487" spans="1:21" ht="14.4" customHeight="1" x14ac:dyDescent="0.3">
      <c r="A487" s="618">
        <v>21</v>
      </c>
      <c r="B487" s="619" t="s">
        <v>565</v>
      </c>
      <c r="C487" s="619">
        <v>89301211</v>
      </c>
      <c r="D487" s="681" t="s">
        <v>6722</v>
      </c>
      <c r="E487" s="682" t="s">
        <v>4541</v>
      </c>
      <c r="F487" s="619" t="s">
        <v>4509</v>
      </c>
      <c r="G487" s="619" t="s">
        <v>4689</v>
      </c>
      <c r="H487" s="619" t="s">
        <v>564</v>
      </c>
      <c r="I487" s="619" t="s">
        <v>1369</v>
      </c>
      <c r="J487" s="619" t="s">
        <v>1370</v>
      </c>
      <c r="K487" s="619" t="s">
        <v>1371</v>
      </c>
      <c r="L487" s="620">
        <v>20.239999999999998</v>
      </c>
      <c r="M487" s="620">
        <v>20.239999999999998</v>
      </c>
      <c r="N487" s="619">
        <v>1</v>
      </c>
      <c r="O487" s="683">
        <v>1</v>
      </c>
      <c r="P487" s="620"/>
      <c r="Q487" s="635">
        <v>0</v>
      </c>
      <c r="R487" s="619"/>
      <c r="S487" s="635">
        <v>0</v>
      </c>
      <c r="T487" s="683"/>
      <c r="U487" s="665">
        <v>0</v>
      </c>
    </row>
    <row r="488" spans="1:21" ht="14.4" customHeight="1" x14ac:dyDescent="0.3">
      <c r="A488" s="618">
        <v>21</v>
      </c>
      <c r="B488" s="619" t="s">
        <v>565</v>
      </c>
      <c r="C488" s="619">
        <v>89301211</v>
      </c>
      <c r="D488" s="681" t="s">
        <v>6722</v>
      </c>
      <c r="E488" s="682" t="s">
        <v>4542</v>
      </c>
      <c r="F488" s="619" t="s">
        <v>4509</v>
      </c>
      <c r="G488" s="619" t="s">
        <v>4993</v>
      </c>
      <c r="H488" s="619" t="s">
        <v>564</v>
      </c>
      <c r="I488" s="619" t="s">
        <v>1207</v>
      </c>
      <c r="J488" s="619" t="s">
        <v>4994</v>
      </c>
      <c r="K488" s="619" t="s">
        <v>1395</v>
      </c>
      <c r="L488" s="620">
        <v>44.89</v>
      </c>
      <c r="M488" s="620">
        <v>44.89</v>
      </c>
      <c r="N488" s="619">
        <v>1</v>
      </c>
      <c r="O488" s="683">
        <v>0.5</v>
      </c>
      <c r="P488" s="620">
        <v>44.89</v>
      </c>
      <c r="Q488" s="635">
        <v>1</v>
      </c>
      <c r="R488" s="619">
        <v>1</v>
      </c>
      <c r="S488" s="635">
        <v>1</v>
      </c>
      <c r="T488" s="683">
        <v>0.5</v>
      </c>
      <c r="U488" s="665">
        <v>1</v>
      </c>
    </row>
    <row r="489" spans="1:21" ht="14.4" customHeight="1" x14ac:dyDescent="0.3">
      <c r="A489" s="618">
        <v>21</v>
      </c>
      <c r="B489" s="619" t="s">
        <v>565</v>
      </c>
      <c r="C489" s="619">
        <v>89301211</v>
      </c>
      <c r="D489" s="681" t="s">
        <v>6722</v>
      </c>
      <c r="E489" s="682" t="s">
        <v>4542</v>
      </c>
      <c r="F489" s="619" t="s">
        <v>4509</v>
      </c>
      <c r="G489" s="619" t="s">
        <v>4570</v>
      </c>
      <c r="H489" s="619" t="s">
        <v>2184</v>
      </c>
      <c r="I489" s="619" t="s">
        <v>2348</v>
      </c>
      <c r="J489" s="619" t="s">
        <v>2349</v>
      </c>
      <c r="K489" s="619" t="s">
        <v>2350</v>
      </c>
      <c r="L489" s="620">
        <v>89.6</v>
      </c>
      <c r="M489" s="620">
        <v>179.2</v>
      </c>
      <c r="N489" s="619">
        <v>2</v>
      </c>
      <c r="O489" s="683">
        <v>1.5</v>
      </c>
      <c r="P489" s="620"/>
      <c r="Q489" s="635">
        <v>0</v>
      </c>
      <c r="R489" s="619"/>
      <c r="S489" s="635">
        <v>0</v>
      </c>
      <c r="T489" s="683"/>
      <c r="U489" s="665">
        <v>0</v>
      </c>
    </row>
    <row r="490" spans="1:21" ht="14.4" customHeight="1" x14ac:dyDescent="0.3">
      <c r="A490" s="618">
        <v>21</v>
      </c>
      <c r="B490" s="619" t="s">
        <v>565</v>
      </c>
      <c r="C490" s="619">
        <v>89301211</v>
      </c>
      <c r="D490" s="681" t="s">
        <v>6722</v>
      </c>
      <c r="E490" s="682" t="s">
        <v>4542</v>
      </c>
      <c r="F490" s="619" t="s">
        <v>4509</v>
      </c>
      <c r="G490" s="619" t="s">
        <v>4570</v>
      </c>
      <c r="H490" s="619" t="s">
        <v>2184</v>
      </c>
      <c r="I490" s="619" t="s">
        <v>2348</v>
      </c>
      <c r="J490" s="619" t="s">
        <v>2349</v>
      </c>
      <c r="K490" s="619" t="s">
        <v>2350</v>
      </c>
      <c r="L490" s="620">
        <v>95.25</v>
      </c>
      <c r="M490" s="620">
        <v>476.25</v>
      </c>
      <c r="N490" s="619">
        <v>5</v>
      </c>
      <c r="O490" s="683">
        <v>3</v>
      </c>
      <c r="P490" s="620">
        <v>95.25</v>
      </c>
      <c r="Q490" s="635">
        <v>0.2</v>
      </c>
      <c r="R490" s="619">
        <v>1</v>
      </c>
      <c r="S490" s="635">
        <v>0.2</v>
      </c>
      <c r="T490" s="683">
        <v>0.5</v>
      </c>
      <c r="U490" s="665">
        <v>0.16666666666666666</v>
      </c>
    </row>
    <row r="491" spans="1:21" ht="14.4" customHeight="1" x14ac:dyDescent="0.3">
      <c r="A491" s="618">
        <v>21</v>
      </c>
      <c r="B491" s="619" t="s">
        <v>565</v>
      </c>
      <c r="C491" s="619">
        <v>89301211</v>
      </c>
      <c r="D491" s="681" t="s">
        <v>6722</v>
      </c>
      <c r="E491" s="682" t="s">
        <v>4542</v>
      </c>
      <c r="F491" s="619" t="s">
        <v>4509</v>
      </c>
      <c r="G491" s="619" t="s">
        <v>4570</v>
      </c>
      <c r="H491" s="619" t="s">
        <v>564</v>
      </c>
      <c r="I491" s="619" t="s">
        <v>891</v>
      </c>
      <c r="J491" s="619" t="s">
        <v>892</v>
      </c>
      <c r="K491" s="619" t="s">
        <v>4627</v>
      </c>
      <c r="L491" s="620">
        <v>42.42</v>
      </c>
      <c r="M491" s="620">
        <v>42.42</v>
      </c>
      <c r="N491" s="619">
        <v>1</v>
      </c>
      <c r="O491" s="683">
        <v>0.5</v>
      </c>
      <c r="P491" s="620">
        <v>42.42</v>
      </c>
      <c r="Q491" s="635">
        <v>1</v>
      </c>
      <c r="R491" s="619">
        <v>1</v>
      </c>
      <c r="S491" s="635">
        <v>1</v>
      </c>
      <c r="T491" s="683">
        <v>0.5</v>
      </c>
      <c r="U491" s="665">
        <v>1</v>
      </c>
    </row>
    <row r="492" spans="1:21" ht="14.4" customHeight="1" x14ac:dyDescent="0.3">
      <c r="A492" s="618">
        <v>21</v>
      </c>
      <c r="B492" s="619" t="s">
        <v>565</v>
      </c>
      <c r="C492" s="619">
        <v>89301211</v>
      </c>
      <c r="D492" s="681" t="s">
        <v>6722</v>
      </c>
      <c r="E492" s="682" t="s">
        <v>4542</v>
      </c>
      <c r="F492" s="619" t="s">
        <v>4509</v>
      </c>
      <c r="G492" s="619" t="s">
        <v>4549</v>
      </c>
      <c r="H492" s="619" t="s">
        <v>2184</v>
      </c>
      <c r="I492" s="619" t="s">
        <v>2321</v>
      </c>
      <c r="J492" s="619" t="s">
        <v>4365</v>
      </c>
      <c r="K492" s="619" t="s">
        <v>4366</v>
      </c>
      <c r="L492" s="620">
        <v>6.98</v>
      </c>
      <c r="M492" s="620">
        <v>6.98</v>
      </c>
      <c r="N492" s="619">
        <v>1</v>
      </c>
      <c r="O492" s="683">
        <v>1</v>
      </c>
      <c r="P492" s="620"/>
      <c r="Q492" s="635">
        <v>0</v>
      </c>
      <c r="R492" s="619"/>
      <c r="S492" s="635">
        <v>0</v>
      </c>
      <c r="T492" s="683"/>
      <c r="U492" s="665">
        <v>0</v>
      </c>
    </row>
    <row r="493" spans="1:21" ht="14.4" customHeight="1" x14ac:dyDescent="0.3">
      <c r="A493" s="618">
        <v>21</v>
      </c>
      <c r="B493" s="619" t="s">
        <v>565</v>
      </c>
      <c r="C493" s="619">
        <v>89301211</v>
      </c>
      <c r="D493" s="681" t="s">
        <v>6722</v>
      </c>
      <c r="E493" s="682" t="s">
        <v>4542</v>
      </c>
      <c r="F493" s="619" t="s">
        <v>4509</v>
      </c>
      <c r="G493" s="619" t="s">
        <v>4594</v>
      </c>
      <c r="H493" s="619" t="s">
        <v>2184</v>
      </c>
      <c r="I493" s="619" t="s">
        <v>2728</v>
      </c>
      <c r="J493" s="619" t="s">
        <v>4256</v>
      </c>
      <c r="K493" s="619" t="s">
        <v>4257</v>
      </c>
      <c r="L493" s="620">
        <v>333.31</v>
      </c>
      <c r="M493" s="620">
        <v>333.31</v>
      </c>
      <c r="N493" s="619">
        <v>1</v>
      </c>
      <c r="O493" s="683">
        <v>0.5</v>
      </c>
      <c r="P493" s="620"/>
      <c r="Q493" s="635">
        <v>0</v>
      </c>
      <c r="R493" s="619"/>
      <c r="S493" s="635">
        <v>0</v>
      </c>
      <c r="T493" s="683"/>
      <c r="U493" s="665">
        <v>0</v>
      </c>
    </row>
    <row r="494" spans="1:21" ht="14.4" customHeight="1" x14ac:dyDescent="0.3">
      <c r="A494" s="618">
        <v>21</v>
      </c>
      <c r="B494" s="619" t="s">
        <v>565</v>
      </c>
      <c r="C494" s="619">
        <v>89301211</v>
      </c>
      <c r="D494" s="681" t="s">
        <v>6722</v>
      </c>
      <c r="E494" s="682" t="s">
        <v>4542</v>
      </c>
      <c r="F494" s="619" t="s">
        <v>4509</v>
      </c>
      <c r="G494" s="619" t="s">
        <v>4571</v>
      </c>
      <c r="H494" s="619" t="s">
        <v>564</v>
      </c>
      <c r="I494" s="619" t="s">
        <v>4572</v>
      </c>
      <c r="J494" s="619" t="s">
        <v>4573</v>
      </c>
      <c r="K494" s="619" t="s">
        <v>4574</v>
      </c>
      <c r="L494" s="620">
        <v>1789.73</v>
      </c>
      <c r="M494" s="620">
        <v>19687.03</v>
      </c>
      <c r="N494" s="619">
        <v>11</v>
      </c>
      <c r="O494" s="683">
        <v>9.5</v>
      </c>
      <c r="P494" s="620">
        <v>5369.1900000000005</v>
      </c>
      <c r="Q494" s="635">
        <v>0.27272727272727276</v>
      </c>
      <c r="R494" s="619">
        <v>3</v>
      </c>
      <c r="S494" s="635">
        <v>0.27272727272727271</v>
      </c>
      <c r="T494" s="683">
        <v>2</v>
      </c>
      <c r="U494" s="665">
        <v>0.21052631578947367</v>
      </c>
    </row>
    <row r="495" spans="1:21" ht="14.4" customHeight="1" x14ac:dyDescent="0.3">
      <c r="A495" s="618">
        <v>21</v>
      </c>
      <c r="B495" s="619" t="s">
        <v>565</v>
      </c>
      <c r="C495" s="619">
        <v>89301211</v>
      </c>
      <c r="D495" s="681" t="s">
        <v>6722</v>
      </c>
      <c r="E495" s="682" t="s">
        <v>4542</v>
      </c>
      <c r="F495" s="619" t="s">
        <v>4509</v>
      </c>
      <c r="G495" s="619" t="s">
        <v>4995</v>
      </c>
      <c r="H495" s="619" t="s">
        <v>564</v>
      </c>
      <c r="I495" s="619" t="s">
        <v>3780</v>
      </c>
      <c r="J495" s="619" t="s">
        <v>3781</v>
      </c>
      <c r="K495" s="619" t="s">
        <v>1131</v>
      </c>
      <c r="L495" s="620">
        <v>67.040000000000006</v>
      </c>
      <c r="M495" s="620">
        <v>67.040000000000006</v>
      </c>
      <c r="N495" s="619">
        <v>1</v>
      </c>
      <c r="O495" s="683">
        <v>1</v>
      </c>
      <c r="P495" s="620"/>
      <c r="Q495" s="635">
        <v>0</v>
      </c>
      <c r="R495" s="619"/>
      <c r="S495" s="635">
        <v>0</v>
      </c>
      <c r="T495" s="683"/>
      <c r="U495" s="665">
        <v>0</v>
      </c>
    </row>
    <row r="496" spans="1:21" ht="14.4" customHeight="1" x14ac:dyDescent="0.3">
      <c r="A496" s="618">
        <v>21</v>
      </c>
      <c r="B496" s="619" t="s">
        <v>565</v>
      </c>
      <c r="C496" s="619">
        <v>89301211</v>
      </c>
      <c r="D496" s="681" t="s">
        <v>6722</v>
      </c>
      <c r="E496" s="682" t="s">
        <v>4542</v>
      </c>
      <c r="F496" s="619" t="s">
        <v>4509</v>
      </c>
      <c r="G496" s="619" t="s">
        <v>4882</v>
      </c>
      <c r="H496" s="619" t="s">
        <v>2184</v>
      </c>
      <c r="I496" s="619" t="s">
        <v>2259</v>
      </c>
      <c r="J496" s="619" t="s">
        <v>2260</v>
      </c>
      <c r="K496" s="619" t="s">
        <v>2261</v>
      </c>
      <c r="L496" s="620">
        <v>41.89</v>
      </c>
      <c r="M496" s="620">
        <v>41.89</v>
      </c>
      <c r="N496" s="619">
        <v>1</v>
      </c>
      <c r="O496" s="683">
        <v>0.5</v>
      </c>
      <c r="P496" s="620"/>
      <c r="Q496" s="635">
        <v>0</v>
      </c>
      <c r="R496" s="619"/>
      <c r="S496" s="635">
        <v>0</v>
      </c>
      <c r="T496" s="683"/>
      <c r="U496" s="665">
        <v>0</v>
      </c>
    </row>
    <row r="497" spans="1:21" ht="14.4" customHeight="1" x14ac:dyDescent="0.3">
      <c r="A497" s="618">
        <v>21</v>
      </c>
      <c r="B497" s="619" t="s">
        <v>565</v>
      </c>
      <c r="C497" s="619">
        <v>89301211</v>
      </c>
      <c r="D497" s="681" t="s">
        <v>6722</v>
      </c>
      <c r="E497" s="682" t="s">
        <v>4542</v>
      </c>
      <c r="F497" s="619" t="s">
        <v>4509</v>
      </c>
      <c r="G497" s="619" t="s">
        <v>4575</v>
      </c>
      <c r="H497" s="619" t="s">
        <v>564</v>
      </c>
      <c r="I497" s="619" t="s">
        <v>1241</v>
      </c>
      <c r="J497" s="619" t="s">
        <v>4576</v>
      </c>
      <c r="K497" s="619" t="s">
        <v>4577</v>
      </c>
      <c r="L497" s="620">
        <v>0</v>
      </c>
      <c r="M497" s="620">
        <v>0</v>
      </c>
      <c r="N497" s="619">
        <v>1</v>
      </c>
      <c r="O497" s="683">
        <v>0.5</v>
      </c>
      <c r="P497" s="620">
        <v>0</v>
      </c>
      <c r="Q497" s="635"/>
      <c r="R497" s="619">
        <v>1</v>
      </c>
      <c r="S497" s="635">
        <v>1</v>
      </c>
      <c r="T497" s="683">
        <v>0.5</v>
      </c>
      <c r="U497" s="665">
        <v>1</v>
      </c>
    </row>
    <row r="498" spans="1:21" ht="14.4" customHeight="1" x14ac:dyDescent="0.3">
      <c r="A498" s="618">
        <v>21</v>
      </c>
      <c r="B498" s="619" t="s">
        <v>565</v>
      </c>
      <c r="C498" s="619">
        <v>89301211</v>
      </c>
      <c r="D498" s="681" t="s">
        <v>6722</v>
      </c>
      <c r="E498" s="682" t="s">
        <v>4542</v>
      </c>
      <c r="F498" s="619" t="s">
        <v>4509</v>
      </c>
      <c r="G498" s="619" t="s">
        <v>4883</v>
      </c>
      <c r="H498" s="619" t="s">
        <v>2184</v>
      </c>
      <c r="I498" s="619" t="s">
        <v>3481</v>
      </c>
      <c r="J498" s="619" t="s">
        <v>2298</v>
      </c>
      <c r="K498" s="619" t="s">
        <v>4484</v>
      </c>
      <c r="L498" s="620">
        <v>275.48</v>
      </c>
      <c r="M498" s="620">
        <v>275.48</v>
      </c>
      <c r="N498" s="619">
        <v>1</v>
      </c>
      <c r="O498" s="683">
        <v>1</v>
      </c>
      <c r="P498" s="620"/>
      <c r="Q498" s="635">
        <v>0</v>
      </c>
      <c r="R498" s="619"/>
      <c r="S498" s="635">
        <v>0</v>
      </c>
      <c r="T498" s="683"/>
      <c r="U498" s="665">
        <v>0</v>
      </c>
    </row>
    <row r="499" spans="1:21" ht="14.4" customHeight="1" x14ac:dyDescent="0.3">
      <c r="A499" s="618">
        <v>21</v>
      </c>
      <c r="B499" s="619" t="s">
        <v>565</v>
      </c>
      <c r="C499" s="619">
        <v>89301211</v>
      </c>
      <c r="D499" s="681" t="s">
        <v>6722</v>
      </c>
      <c r="E499" s="682" t="s">
        <v>4542</v>
      </c>
      <c r="F499" s="619" t="s">
        <v>4509</v>
      </c>
      <c r="G499" s="619" t="s">
        <v>4578</v>
      </c>
      <c r="H499" s="619" t="s">
        <v>2184</v>
      </c>
      <c r="I499" s="619" t="s">
        <v>2475</v>
      </c>
      <c r="J499" s="619" t="s">
        <v>2476</v>
      </c>
      <c r="K499" s="619" t="s">
        <v>4373</v>
      </c>
      <c r="L499" s="620">
        <v>216.16</v>
      </c>
      <c r="M499" s="620">
        <v>216.16</v>
      </c>
      <c r="N499" s="619">
        <v>1</v>
      </c>
      <c r="O499" s="683">
        <v>0.5</v>
      </c>
      <c r="P499" s="620"/>
      <c r="Q499" s="635">
        <v>0</v>
      </c>
      <c r="R499" s="619"/>
      <c r="S499" s="635">
        <v>0</v>
      </c>
      <c r="T499" s="683"/>
      <c r="U499" s="665">
        <v>0</v>
      </c>
    </row>
    <row r="500" spans="1:21" ht="14.4" customHeight="1" x14ac:dyDescent="0.3">
      <c r="A500" s="618">
        <v>21</v>
      </c>
      <c r="B500" s="619" t="s">
        <v>565</v>
      </c>
      <c r="C500" s="619">
        <v>89301211</v>
      </c>
      <c r="D500" s="681" t="s">
        <v>6722</v>
      </c>
      <c r="E500" s="682" t="s">
        <v>4542</v>
      </c>
      <c r="F500" s="619" t="s">
        <v>4509</v>
      </c>
      <c r="G500" s="619" t="s">
        <v>4654</v>
      </c>
      <c r="H500" s="619" t="s">
        <v>564</v>
      </c>
      <c r="I500" s="619" t="s">
        <v>1716</v>
      </c>
      <c r="J500" s="619" t="s">
        <v>1717</v>
      </c>
      <c r="K500" s="619" t="s">
        <v>1718</v>
      </c>
      <c r="L500" s="620">
        <v>400.21</v>
      </c>
      <c r="M500" s="620">
        <v>4002.0999999999995</v>
      </c>
      <c r="N500" s="619">
        <v>10</v>
      </c>
      <c r="O500" s="683">
        <v>4</v>
      </c>
      <c r="P500" s="620">
        <v>2001.0499999999997</v>
      </c>
      <c r="Q500" s="635">
        <v>0.5</v>
      </c>
      <c r="R500" s="619">
        <v>5</v>
      </c>
      <c r="S500" s="635">
        <v>0.5</v>
      </c>
      <c r="T500" s="683">
        <v>2.5</v>
      </c>
      <c r="U500" s="665">
        <v>0.625</v>
      </c>
    </row>
    <row r="501" spans="1:21" ht="14.4" customHeight="1" x14ac:dyDescent="0.3">
      <c r="A501" s="618">
        <v>21</v>
      </c>
      <c r="B501" s="619" t="s">
        <v>565</v>
      </c>
      <c r="C501" s="619">
        <v>89301211</v>
      </c>
      <c r="D501" s="681" t="s">
        <v>6722</v>
      </c>
      <c r="E501" s="682" t="s">
        <v>4542</v>
      </c>
      <c r="F501" s="619" t="s">
        <v>4509</v>
      </c>
      <c r="G501" s="619" t="s">
        <v>4654</v>
      </c>
      <c r="H501" s="619" t="s">
        <v>564</v>
      </c>
      <c r="I501" s="619" t="s">
        <v>4875</v>
      </c>
      <c r="J501" s="619" t="s">
        <v>1717</v>
      </c>
      <c r="K501" s="619" t="s">
        <v>2389</v>
      </c>
      <c r="L501" s="620">
        <v>0</v>
      </c>
      <c r="M501" s="620">
        <v>0</v>
      </c>
      <c r="N501" s="619">
        <v>3</v>
      </c>
      <c r="O501" s="683">
        <v>2</v>
      </c>
      <c r="P501" s="620">
        <v>0</v>
      </c>
      <c r="Q501" s="635"/>
      <c r="R501" s="619">
        <v>2</v>
      </c>
      <c r="S501" s="635">
        <v>0.66666666666666663</v>
      </c>
      <c r="T501" s="683">
        <v>1.5</v>
      </c>
      <c r="U501" s="665">
        <v>0.75</v>
      </c>
    </row>
    <row r="502" spans="1:21" ht="14.4" customHeight="1" x14ac:dyDescent="0.3">
      <c r="A502" s="618">
        <v>21</v>
      </c>
      <c r="B502" s="619" t="s">
        <v>565</v>
      </c>
      <c r="C502" s="619">
        <v>89301211</v>
      </c>
      <c r="D502" s="681" t="s">
        <v>6722</v>
      </c>
      <c r="E502" s="682" t="s">
        <v>4542</v>
      </c>
      <c r="F502" s="619" t="s">
        <v>4509</v>
      </c>
      <c r="G502" s="619" t="s">
        <v>4657</v>
      </c>
      <c r="H502" s="619" t="s">
        <v>564</v>
      </c>
      <c r="I502" s="619" t="s">
        <v>902</v>
      </c>
      <c r="J502" s="619" t="s">
        <v>4996</v>
      </c>
      <c r="K502" s="619" t="s">
        <v>4997</v>
      </c>
      <c r="L502" s="620">
        <v>29.49</v>
      </c>
      <c r="M502" s="620">
        <v>29.49</v>
      </c>
      <c r="N502" s="619">
        <v>1</v>
      </c>
      <c r="O502" s="683">
        <v>1</v>
      </c>
      <c r="P502" s="620"/>
      <c r="Q502" s="635">
        <v>0</v>
      </c>
      <c r="R502" s="619"/>
      <c r="S502" s="635">
        <v>0</v>
      </c>
      <c r="T502" s="683"/>
      <c r="U502" s="665">
        <v>0</v>
      </c>
    </row>
    <row r="503" spans="1:21" ht="14.4" customHeight="1" x14ac:dyDescent="0.3">
      <c r="A503" s="618">
        <v>21</v>
      </c>
      <c r="B503" s="619" t="s">
        <v>565</v>
      </c>
      <c r="C503" s="619">
        <v>89301211</v>
      </c>
      <c r="D503" s="681" t="s">
        <v>6722</v>
      </c>
      <c r="E503" s="682" t="s">
        <v>4542</v>
      </c>
      <c r="F503" s="619" t="s">
        <v>4509</v>
      </c>
      <c r="G503" s="619" t="s">
        <v>4662</v>
      </c>
      <c r="H503" s="619" t="s">
        <v>564</v>
      </c>
      <c r="I503" s="619" t="s">
        <v>4775</v>
      </c>
      <c r="J503" s="619" t="s">
        <v>1894</v>
      </c>
      <c r="K503" s="619" t="s">
        <v>4776</v>
      </c>
      <c r="L503" s="620">
        <v>0</v>
      </c>
      <c r="M503" s="620">
        <v>0</v>
      </c>
      <c r="N503" s="619">
        <v>1</v>
      </c>
      <c r="O503" s="683">
        <v>0.5</v>
      </c>
      <c r="P503" s="620"/>
      <c r="Q503" s="635"/>
      <c r="R503" s="619"/>
      <c r="S503" s="635">
        <v>0</v>
      </c>
      <c r="T503" s="683"/>
      <c r="U503" s="665">
        <v>0</v>
      </c>
    </row>
    <row r="504" spans="1:21" ht="14.4" customHeight="1" x14ac:dyDescent="0.3">
      <c r="A504" s="618">
        <v>21</v>
      </c>
      <c r="B504" s="619" t="s">
        <v>565</v>
      </c>
      <c r="C504" s="619">
        <v>89301211</v>
      </c>
      <c r="D504" s="681" t="s">
        <v>6722</v>
      </c>
      <c r="E504" s="682" t="s">
        <v>4542</v>
      </c>
      <c r="F504" s="619" t="s">
        <v>4509</v>
      </c>
      <c r="G504" s="619" t="s">
        <v>4595</v>
      </c>
      <c r="H504" s="619" t="s">
        <v>564</v>
      </c>
      <c r="I504" s="619" t="s">
        <v>1183</v>
      </c>
      <c r="J504" s="619" t="s">
        <v>1184</v>
      </c>
      <c r="K504" s="619" t="s">
        <v>2340</v>
      </c>
      <c r="L504" s="620">
        <v>56.52</v>
      </c>
      <c r="M504" s="620">
        <v>113.04</v>
      </c>
      <c r="N504" s="619">
        <v>2</v>
      </c>
      <c r="O504" s="683">
        <v>1</v>
      </c>
      <c r="P504" s="620"/>
      <c r="Q504" s="635">
        <v>0</v>
      </c>
      <c r="R504" s="619"/>
      <c r="S504" s="635">
        <v>0</v>
      </c>
      <c r="T504" s="683"/>
      <c r="U504" s="665">
        <v>0</v>
      </c>
    </row>
    <row r="505" spans="1:21" ht="14.4" customHeight="1" x14ac:dyDescent="0.3">
      <c r="A505" s="618">
        <v>21</v>
      </c>
      <c r="B505" s="619" t="s">
        <v>565</v>
      </c>
      <c r="C505" s="619">
        <v>89301211</v>
      </c>
      <c r="D505" s="681" t="s">
        <v>6722</v>
      </c>
      <c r="E505" s="682" t="s">
        <v>4542</v>
      </c>
      <c r="F505" s="619" t="s">
        <v>4509</v>
      </c>
      <c r="G505" s="619" t="s">
        <v>4667</v>
      </c>
      <c r="H505" s="619" t="s">
        <v>564</v>
      </c>
      <c r="I505" s="619" t="s">
        <v>1690</v>
      </c>
      <c r="J505" s="619" t="s">
        <v>4668</v>
      </c>
      <c r="K505" s="619" t="s">
        <v>4669</v>
      </c>
      <c r="L505" s="620">
        <v>25.8</v>
      </c>
      <c r="M505" s="620">
        <v>25.8</v>
      </c>
      <c r="N505" s="619">
        <v>1</v>
      </c>
      <c r="O505" s="683">
        <v>0.5</v>
      </c>
      <c r="P505" s="620"/>
      <c r="Q505" s="635">
        <v>0</v>
      </c>
      <c r="R505" s="619"/>
      <c r="S505" s="635">
        <v>0</v>
      </c>
      <c r="T505" s="683"/>
      <c r="U505" s="665">
        <v>0</v>
      </c>
    </row>
    <row r="506" spans="1:21" ht="14.4" customHeight="1" x14ac:dyDescent="0.3">
      <c r="A506" s="618">
        <v>21</v>
      </c>
      <c r="B506" s="619" t="s">
        <v>565</v>
      </c>
      <c r="C506" s="619">
        <v>89301211</v>
      </c>
      <c r="D506" s="681" t="s">
        <v>6722</v>
      </c>
      <c r="E506" s="682" t="s">
        <v>4542</v>
      </c>
      <c r="F506" s="619" t="s">
        <v>4509</v>
      </c>
      <c r="G506" s="619" t="s">
        <v>4998</v>
      </c>
      <c r="H506" s="619" t="s">
        <v>564</v>
      </c>
      <c r="I506" s="619" t="s">
        <v>3226</v>
      </c>
      <c r="J506" s="619" t="s">
        <v>3188</v>
      </c>
      <c r="K506" s="619" t="s">
        <v>4999</v>
      </c>
      <c r="L506" s="620">
        <v>120.46</v>
      </c>
      <c r="M506" s="620">
        <v>240.92</v>
      </c>
      <c r="N506" s="619">
        <v>2</v>
      </c>
      <c r="O506" s="683">
        <v>1</v>
      </c>
      <c r="P506" s="620"/>
      <c r="Q506" s="635">
        <v>0</v>
      </c>
      <c r="R506" s="619"/>
      <c r="S506" s="635">
        <v>0</v>
      </c>
      <c r="T506" s="683"/>
      <c r="U506" s="665">
        <v>0</v>
      </c>
    </row>
    <row r="507" spans="1:21" ht="14.4" customHeight="1" x14ac:dyDescent="0.3">
      <c r="A507" s="618">
        <v>21</v>
      </c>
      <c r="B507" s="619" t="s">
        <v>565</v>
      </c>
      <c r="C507" s="619">
        <v>89301211</v>
      </c>
      <c r="D507" s="681" t="s">
        <v>6722</v>
      </c>
      <c r="E507" s="682" t="s">
        <v>4542</v>
      </c>
      <c r="F507" s="619" t="s">
        <v>4509</v>
      </c>
      <c r="G507" s="619" t="s">
        <v>4671</v>
      </c>
      <c r="H507" s="619" t="s">
        <v>564</v>
      </c>
      <c r="I507" s="619" t="s">
        <v>1851</v>
      </c>
      <c r="J507" s="619" t="s">
        <v>4672</v>
      </c>
      <c r="K507" s="619" t="s">
        <v>4673</v>
      </c>
      <c r="L507" s="620">
        <v>0</v>
      </c>
      <c r="M507" s="620">
        <v>0</v>
      </c>
      <c r="N507" s="619">
        <v>2</v>
      </c>
      <c r="O507" s="683">
        <v>1.5</v>
      </c>
      <c r="P507" s="620"/>
      <c r="Q507" s="635"/>
      <c r="R507" s="619"/>
      <c r="S507" s="635">
        <v>0</v>
      </c>
      <c r="T507" s="683"/>
      <c r="U507" s="665">
        <v>0</v>
      </c>
    </row>
    <row r="508" spans="1:21" ht="14.4" customHeight="1" x14ac:dyDescent="0.3">
      <c r="A508" s="618">
        <v>21</v>
      </c>
      <c r="B508" s="619" t="s">
        <v>565</v>
      </c>
      <c r="C508" s="619">
        <v>89301211</v>
      </c>
      <c r="D508" s="681" t="s">
        <v>6722</v>
      </c>
      <c r="E508" s="682" t="s">
        <v>4542</v>
      </c>
      <c r="F508" s="619" t="s">
        <v>4509</v>
      </c>
      <c r="G508" s="619" t="s">
        <v>4599</v>
      </c>
      <c r="H508" s="619" t="s">
        <v>564</v>
      </c>
      <c r="I508" s="619" t="s">
        <v>1511</v>
      </c>
      <c r="J508" s="619" t="s">
        <v>4338</v>
      </c>
      <c r="K508" s="619" t="s">
        <v>4339</v>
      </c>
      <c r="L508" s="620">
        <v>880.88</v>
      </c>
      <c r="M508" s="620">
        <v>4404.3999999999996</v>
      </c>
      <c r="N508" s="619">
        <v>5</v>
      </c>
      <c r="O508" s="683">
        <v>3</v>
      </c>
      <c r="P508" s="620"/>
      <c r="Q508" s="635">
        <v>0</v>
      </c>
      <c r="R508" s="619"/>
      <c r="S508" s="635">
        <v>0</v>
      </c>
      <c r="T508" s="683"/>
      <c r="U508" s="665">
        <v>0</v>
      </c>
    </row>
    <row r="509" spans="1:21" ht="14.4" customHeight="1" x14ac:dyDescent="0.3">
      <c r="A509" s="618">
        <v>21</v>
      </c>
      <c r="B509" s="619" t="s">
        <v>565</v>
      </c>
      <c r="C509" s="619">
        <v>89301211</v>
      </c>
      <c r="D509" s="681" t="s">
        <v>6722</v>
      </c>
      <c r="E509" s="682" t="s">
        <v>4542</v>
      </c>
      <c r="F509" s="619" t="s">
        <v>4509</v>
      </c>
      <c r="G509" s="619" t="s">
        <v>4599</v>
      </c>
      <c r="H509" s="619" t="s">
        <v>564</v>
      </c>
      <c r="I509" s="619" t="s">
        <v>1724</v>
      </c>
      <c r="J509" s="619" t="s">
        <v>4340</v>
      </c>
      <c r="K509" s="619" t="s">
        <v>4341</v>
      </c>
      <c r="L509" s="620">
        <v>1629.03</v>
      </c>
      <c r="M509" s="620">
        <v>4887.09</v>
      </c>
      <c r="N509" s="619">
        <v>3</v>
      </c>
      <c r="O509" s="683">
        <v>3</v>
      </c>
      <c r="P509" s="620">
        <v>4887.09</v>
      </c>
      <c r="Q509" s="635">
        <v>1</v>
      </c>
      <c r="R509" s="619">
        <v>3</v>
      </c>
      <c r="S509" s="635">
        <v>1</v>
      </c>
      <c r="T509" s="683">
        <v>3</v>
      </c>
      <c r="U509" s="665">
        <v>1</v>
      </c>
    </row>
    <row r="510" spans="1:21" ht="14.4" customHeight="1" x14ac:dyDescent="0.3">
      <c r="A510" s="618">
        <v>21</v>
      </c>
      <c r="B510" s="619" t="s">
        <v>565</v>
      </c>
      <c r="C510" s="619">
        <v>89301211</v>
      </c>
      <c r="D510" s="681" t="s">
        <v>6722</v>
      </c>
      <c r="E510" s="682" t="s">
        <v>4542</v>
      </c>
      <c r="F510" s="619" t="s">
        <v>4509</v>
      </c>
      <c r="G510" s="619" t="s">
        <v>4550</v>
      </c>
      <c r="H510" s="619" t="s">
        <v>564</v>
      </c>
      <c r="I510" s="619" t="s">
        <v>4782</v>
      </c>
      <c r="J510" s="619" t="s">
        <v>4783</v>
      </c>
      <c r="K510" s="619" t="s">
        <v>4679</v>
      </c>
      <c r="L510" s="620">
        <v>23.3</v>
      </c>
      <c r="M510" s="620">
        <v>69.900000000000006</v>
      </c>
      <c r="N510" s="619">
        <v>3</v>
      </c>
      <c r="O510" s="683">
        <v>1.5</v>
      </c>
      <c r="P510" s="620"/>
      <c r="Q510" s="635">
        <v>0</v>
      </c>
      <c r="R510" s="619"/>
      <c r="S510" s="635">
        <v>0</v>
      </c>
      <c r="T510" s="683"/>
      <c r="U510" s="665">
        <v>0</v>
      </c>
    </row>
    <row r="511" spans="1:21" ht="14.4" customHeight="1" x14ac:dyDescent="0.3">
      <c r="A511" s="618">
        <v>21</v>
      </c>
      <c r="B511" s="619" t="s">
        <v>565</v>
      </c>
      <c r="C511" s="619">
        <v>89301211</v>
      </c>
      <c r="D511" s="681" t="s">
        <v>6722</v>
      </c>
      <c r="E511" s="682" t="s">
        <v>4542</v>
      </c>
      <c r="F511" s="619" t="s">
        <v>4509</v>
      </c>
      <c r="G511" s="619" t="s">
        <v>4550</v>
      </c>
      <c r="H511" s="619" t="s">
        <v>564</v>
      </c>
      <c r="I511" s="619" t="s">
        <v>924</v>
      </c>
      <c r="J511" s="619" t="s">
        <v>4784</v>
      </c>
      <c r="K511" s="619" t="s">
        <v>4785</v>
      </c>
      <c r="L511" s="620">
        <v>41.09</v>
      </c>
      <c r="M511" s="620">
        <v>82.18</v>
      </c>
      <c r="N511" s="619">
        <v>2</v>
      </c>
      <c r="O511" s="683">
        <v>0.5</v>
      </c>
      <c r="P511" s="620">
        <v>82.18</v>
      </c>
      <c r="Q511" s="635">
        <v>1</v>
      </c>
      <c r="R511" s="619">
        <v>2</v>
      </c>
      <c r="S511" s="635">
        <v>1</v>
      </c>
      <c r="T511" s="683">
        <v>0.5</v>
      </c>
      <c r="U511" s="665">
        <v>1</v>
      </c>
    </row>
    <row r="512" spans="1:21" ht="14.4" customHeight="1" x14ac:dyDescent="0.3">
      <c r="A512" s="618">
        <v>21</v>
      </c>
      <c r="B512" s="619" t="s">
        <v>565</v>
      </c>
      <c r="C512" s="619">
        <v>89301211</v>
      </c>
      <c r="D512" s="681" t="s">
        <v>6722</v>
      </c>
      <c r="E512" s="682" t="s">
        <v>4542</v>
      </c>
      <c r="F512" s="619" t="s">
        <v>4509</v>
      </c>
      <c r="G512" s="619" t="s">
        <v>4550</v>
      </c>
      <c r="H512" s="619" t="s">
        <v>564</v>
      </c>
      <c r="I512" s="619" t="s">
        <v>4677</v>
      </c>
      <c r="J512" s="619" t="s">
        <v>4678</v>
      </c>
      <c r="K512" s="619" t="s">
        <v>4679</v>
      </c>
      <c r="L512" s="620">
        <v>23.3</v>
      </c>
      <c r="M512" s="620">
        <v>23.3</v>
      </c>
      <c r="N512" s="619">
        <v>1</v>
      </c>
      <c r="O512" s="683">
        <v>1</v>
      </c>
      <c r="P512" s="620"/>
      <c r="Q512" s="635">
        <v>0</v>
      </c>
      <c r="R512" s="619"/>
      <c r="S512" s="635">
        <v>0</v>
      </c>
      <c r="T512" s="683"/>
      <c r="U512" s="665">
        <v>0</v>
      </c>
    </row>
    <row r="513" spans="1:21" ht="14.4" customHeight="1" x14ac:dyDescent="0.3">
      <c r="A513" s="618">
        <v>21</v>
      </c>
      <c r="B513" s="619" t="s">
        <v>565</v>
      </c>
      <c r="C513" s="619">
        <v>89301211</v>
      </c>
      <c r="D513" s="681" t="s">
        <v>6722</v>
      </c>
      <c r="E513" s="682" t="s">
        <v>4542</v>
      </c>
      <c r="F513" s="619" t="s">
        <v>4509</v>
      </c>
      <c r="G513" s="619" t="s">
        <v>4550</v>
      </c>
      <c r="H513" s="619" t="s">
        <v>564</v>
      </c>
      <c r="I513" s="619" t="s">
        <v>4681</v>
      </c>
      <c r="J513" s="619" t="s">
        <v>4551</v>
      </c>
      <c r="K513" s="619" t="s">
        <v>4679</v>
      </c>
      <c r="L513" s="620">
        <v>0</v>
      </c>
      <c r="M513" s="620">
        <v>0</v>
      </c>
      <c r="N513" s="619">
        <v>1</v>
      </c>
      <c r="O513" s="683">
        <v>0.5</v>
      </c>
      <c r="P513" s="620">
        <v>0</v>
      </c>
      <c r="Q513" s="635"/>
      <c r="R513" s="619">
        <v>1</v>
      </c>
      <c r="S513" s="635">
        <v>1</v>
      </c>
      <c r="T513" s="683">
        <v>0.5</v>
      </c>
      <c r="U513" s="665">
        <v>1</v>
      </c>
    </row>
    <row r="514" spans="1:21" ht="14.4" customHeight="1" x14ac:dyDescent="0.3">
      <c r="A514" s="618">
        <v>21</v>
      </c>
      <c r="B514" s="619" t="s">
        <v>565</v>
      </c>
      <c r="C514" s="619">
        <v>89301211</v>
      </c>
      <c r="D514" s="681" t="s">
        <v>6722</v>
      </c>
      <c r="E514" s="682" t="s">
        <v>4542</v>
      </c>
      <c r="F514" s="619" t="s">
        <v>4509</v>
      </c>
      <c r="G514" s="619" t="s">
        <v>4550</v>
      </c>
      <c r="H514" s="619" t="s">
        <v>564</v>
      </c>
      <c r="I514" s="619" t="s">
        <v>1318</v>
      </c>
      <c r="J514" s="619" t="s">
        <v>4551</v>
      </c>
      <c r="K514" s="619" t="s">
        <v>4552</v>
      </c>
      <c r="L514" s="620">
        <v>66.599999999999994</v>
      </c>
      <c r="M514" s="620">
        <v>66.599999999999994</v>
      </c>
      <c r="N514" s="619">
        <v>1</v>
      </c>
      <c r="O514" s="683">
        <v>0.5</v>
      </c>
      <c r="P514" s="620"/>
      <c r="Q514" s="635">
        <v>0</v>
      </c>
      <c r="R514" s="619"/>
      <c r="S514" s="635">
        <v>0</v>
      </c>
      <c r="T514" s="683"/>
      <c r="U514" s="665">
        <v>0</v>
      </c>
    </row>
    <row r="515" spans="1:21" ht="14.4" customHeight="1" x14ac:dyDescent="0.3">
      <c r="A515" s="618">
        <v>21</v>
      </c>
      <c r="B515" s="619" t="s">
        <v>565</v>
      </c>
      <c r="C515" s="619">
        <v>89301211</v>
      </c>
      <c r="D515" s="681" t="s">
        <v>6722</v>
      </c>
      <c r="E515" s="682" t="s">
        <v>4542</v>
      </c>
      <c r="F515" s="619" t="s">
        <v>4509</v>
      </c>
      <c r="G515" s="619" t="s">
        <v>4786</v>
      </c>
      <c r="H515" s="619" t="s">
        <v>2184</v>
      </c>
      <c r="I515" s="619" t="s">
        <v>3536</v>
      </c>
      <c r="J515" s="619" t="s">
        <v>4353</v>
      </c>
      <c r="K515" s="619" t="s">
        <v>4468</v>
      </c>
      <c r="L515" s="620">
        <v>561.54</v>
      </c>
      <c r="M515" s="620">
        <v>561.54</v>
      </c>
      <c r="N515" s="619">
        <v>1</v>
      </c>
      <c r="O515" s="683">
        <v>0.5</v>
      </c>
      <c r="P515" s="620">
        <v>561.54</v>
      </c>
      <c r="Q515" s="635">
        <v>1</v>
      </c>
      <c r="R515" s="619">
        <v>1</v>
      </c>
      <c r="S515" s="635">
        <v>1</v>
      </c>
      <c r="T515" s="683">
        <v>0.5</v>
      </c>
      <c r="U515" s="665">
        <v>1</v>
      </c>
    </row>
    <row r="516" spans="1:21" ht="14.4" customHeight="1" x14ac:dyDescent="0.3">
      <c r="A516" s="618">
        <v>21</v>
      </c>
      <c r="B516" s="619" t="s">
        <v>565</v>
      </c>
      <c r="C516" s="619">
        <v>89301211</v>
      </c>
      <c r="D516" s="681" t="s">
        <v>6722</v>
      </c>
      <c r="E516" s="682" t="s">
        <v>4542</v>
      </c>
      <c r="F516" s="619" t="s">
        <v>4509</v>
      </c>
      <c r="G516" s="619" t="s">
        <v>4786</v>
      </c>
      <c r="H516" s="619" t="s">
        <v>2184</v>
      </c>
      <c r="I516" s="619" t="s">
        <v>2311</v>
      </c>
      <c r="J516" s="619" t="s">
        <v>2316</v>
      </c>
      <c r="K516" s="619" t="s">
        <v>4355</v>
      </c>
      <c r="L516" s="620">
        <v>443.52</v>
      </c>
      <c r="M516" s="620">
        <v>887.04</v>
      </c>
      <c r="N516" s="619">
        <v>2</v>
      </c>
      <c r="O516" s="683">
        <v>1</v>
      </c>
      <c r="P516" s="620">
        <v>443.52</v>
      </c>
      <c r="Q516" s="635">
        <v>0.5</v>
      </c>
      <c r="R516" s="619">
        <v>1</v>
      </c>
      <c r="S516" s="635">
        <v>0.5</v>
      </c>
      <c r="T516" s="683">
        <v>0.5</v>
      </c>
      <c r="U516" s="665">
        <v>0.5</v>
      </c>
    </row>
    <row r="517" spans="1:21" ht="14.4" customHeight="1" x14ac:dyDescent="0.3">
      <c r="A517" s="618">
        <v>21</v>
      </c>
      <c r="B517" s="619" t="s">
        <v>565</v>
      </c>
      <c r="C517" s="619">
        <v>89301211</v>
      </c>
      <c r="D517" s="681" t="s">
        <v>6722</v>
      </c>
      <c r="E517" s="682" t="s">
        <v>4542</v>
      </c>
      <c r="F517" s="619" t="s">
        <v>4509</v>
      </c>
      <c r="G517" s="619" t="s">
        <v>4787</v>
      </c>
      <c r="H517" s="619" t="s">
        <v>564</v>
      </c>
      <c r="I517" s="619" t="s">
        <v>938</v>
      </c>
      <c r="J517" s="619" t="s">
        <v>4788</v>
      </c>
      <c r="K517" s="619" t="s">
        <v>4789</v>
      </c>
      <c r="L517" s="620">
        <v>0</v>
      </c>
      <c r="M517" s="620">
        <v>0</v>
      </c>
      <c r="N517" s="619">
        <v>1</v>
      </c>
      <c r="O517" s="683">
        <v>1</v>
      </c>
      <c r="P517" s="620">
        <v>0</v>
      </c>
      <c r="Q517" s="635"/>
      <c r="R517" s="619">
        <v>1</v>
      </c>
      <c r="S517" s="635">
        <v>1</v>
      </c>
      <c r="T517" s="683">
        <v>1</v>
      </c>
      <c r="U517" s="665">
        <v>1</v>
      </c>
    </row>
    <row r="518" spans="1:21" ht="14.4" customHeight="1" x14ac:dyDescent="0.3">
      <c r="A518" s="618">
        <v>21</v>
      </c>
      <c r="B518" s="619" t="s">
        <v>565</v>
      </c>
      <c r="C518" s="619">
        <v>89301211</v>
      </c>
      <c r="D518" s="681" t="s">
        <v>6722</v>
      </c>
      <c r="E518" s="682" t="s">
        <v>4542</v>
      </c>
      <c r="F518" s="619" t="s">
        <v>4509</v>
      </c>
      <c r="G518" s="619" t="s">
        <v>4790</v>
      </c>
      <c r="H518" s="619" t="s">
        <v>564</v>
      </c>
      <c r="I518" s="619" t="s">
        <v>1191</v>
      </c>
      <c r="J518" s="619" t="s">
        <v>1192</v>
      </c>
      <c r="K518" s="619" t="s">
        <v>4791</v>
      </c>
      <c r="L518" s="620">
        <v>153.37</v>
      </c>
      <c r="M518" s="620">
        <v>306.74</v>
      </c>
      <c r="N518" s="619">
        <v>2</v>
      </c>
      <c r="O518" s="683">
        <v>1</v>
      </c>
      <c r="P518" s="620">
        <v>153.37</v>
      </c>
      <c r="Q518" s="635">
        <v>0.5</v>
      </c>
      <c r="R518" s="619">
        <v>1</v>
      </c>
      <c r="S518" s="635">
        <v>0.5</v>
      </c>
      <c r="T518" s="683">
        <v>0.5</v>
      </c>
      <c r="U518" s="665">
        <v>0.5</v>
      </c>
    </row>
    <row r="519" spans="1:21" ht="14.4" customHeight="1" x14ac:dyDescent="0.3">
      <c r="A519" s="618">
        <v>21</v>
      </c>
      <c r="B519" s="619" t="s">
        <v>565</v>
      </c>
      <c r="C519" s="619">
        <v>89301211</v>
      </c>
      <c r="D519" s="681" t="s">
        <v>6722</v>
      </c>
      <c r="E519" s="682" t="s">
        <v>4542</v>
      </c>
      <c r="F519" s="619" t="s">
        <v>4509</v>
      </c>
      <c r="G519" s="619" t="s">
        <v>4684</v>
      </c>
      <c r="H519" s="619" t="s">
        <v>564</v>
      </c>
      <c r="I519" s="619" t="s">
        <v>2080</v>
      </c>
      <c r="J519" s="619" t="s">
        <v>2081</v>
      </c>
      <c r="K519" s="619" t="s">
        <v>2082</v>
      </c>
      <c r="L519" s="620">
        <v>760.15</v>
      </c>
      <c r="M519" s="620">
        <v>760.15</v>
      </c>
      <c r="N519" s="619">
        <v>1</v>
      </c>
      <c r="O519" s="683">
        <v>1</v>
      </c>
      <c r="P519" s="620">
        <v>760.15</v>
      </c>
      <c r="Q519" s="635">
        <v>1</v>
      </c>
      <c r="R519" s="619">
        <v>1</v>
      </c>
      <c r="S519" s="635">
        <v>1</v>
      </c>
      <c r="T519" s="683">
        <v>1</v>
      </c>
      <c r="U519" s="665">
        <v>1</v>
      </c>
    </row>
    <row r="520" spans="1:21" ht="14.4" customHeight="1" x14ac:dyDescent="0.3">
      <c r="A520" s="618">
        <v>21</v>
      </c>
      <c r="B520" s="619" t="s">
        <v>565</v>
      </c>
      <c r="C520" s="619">
        <v>89301211</v>
      </c>
      <c r="D520" s="681" t="s">
        <v>6722</v>
      </c>
      <c r="E520" s="682" t="s">
        <v>4542</v>
      </c>
      <c r="F520" s="619" t="s">
        <v>4509</v>
      </c>
      <c r="G520" s="619" t="s">
        <v>4684</v>
      </c>
      <c r="H520" s="619" t="s">
        <v>564</v>
      </c>
      <c r="I520" s="619" t="s">
        <v>4685</v>
      </c>
      <c r="J520" s="619" t="s">
        <v>2081</v>
      </c>
      <c r="K520" s="619" t="s">
        <v>4686</v>
      </c>
      <c r="L520" s="620">
        <v>1520.3</v>
      </c>
      <c r="M520" s="620">
        <v>6081.2</v>
      </c>
      <c r="N520" s="619">
        <v>4</v>
      </c>
      <c r="O520" s="683">
        <v>4</v>
      </c>
      <c r="P520" s="620">
        <v>4560.8999999999996</v>
      </c>
      <c r="Q520" s="635">
        <v>0.75</v>
      </c>
      <c r="R520" s="619">
        <v>3</v>
      </c>
      <c r="S520" s="635">
        <v>0.75</v>
      </c>
      <c r="T520" s="683">
        <v>3</v>
      </c>
      <c r="U520" s="665">
        <v>0.75</v>
      </c>
    </row>
    <row r="521" spans="1:21" ht="14.4" customHeight="1" x14ac:dyDescent="0.3">
      <c r="A521" s="618">
        <v>21</v>
      </c>
      <c r="B521" s="619" t="s">
        <v>565</v>
      </c>
      <c r="C521" s="619">
        <v>89301211</v>
      </c>
      <c r="D521" s="681" t="s">
        <v>6722</v>
      </c>
      <c r="E521" s="682" t="s">
        <v>4542</v>
      </c>
      <c r="F521" s="619" t="s">
        <v>4509</v>
      </c>
      <c r="G521" s="619" t="s">
        <v>4684</v>
      </c>
      <c r="H521" s="619" t="s">
        <v>564</v>
      </c>
      <c r="I521" s="619" t="s">
        <v>2088</v>
      </c>
      <c r="J521" s="619" t="s">
        <v>2089</v>
      </c>
      <c r="K521" s="619" t="s">
        <v>2090</v>
      </c>
      <c r="L521" s="620">
        <v>1520.3</v>
      </c>
      <c r="M521" s="620">
        <v>1520.3</v>
      </c>
      <c r="N521" s="619">
        <v>1</v>
      </c>
      <c r="O521" s="683">
        <v>1</v>
      </c>
      <c r="P521" s="620">
        <v>1520.3</v>
      </c>
      <c r="Q521" s="635">
        <v>1</v>
      </c>
      <c r="R521" s="619">
        <v>1</v>
      </c>
      <c r="S521" s="635">
        <v>1</v>
      </c>
      <c r="T521" s="683">
        <v>1</v>
      </c>
      <c r="U521" s="665">
        <v>1</v>
      </c>
    </row>
    <row r="522" spans="1:21" ht="14.4" customHeight="1" x14ac:dyDescent="0.3">
      <c r="A522" s="618">
        <v>21</v>
      </c>
      <c r="B522" s="619" t="s">
        <v>565</v>
      </c>
      <c r="C522" s="619">
        <v>89301211</v>
      </c>
      <c r="D522" s="681" t="s">
        <v>6722</v>
      </c>
      <c r="E522" s="682" t="s">
        <v>4542</v>
      </c>
      <c r="F522" s="619" t="s">
        <v>4509</v>
      </c>
      <c r="G522" s="619" t="s">
        <v>4689</v>
      </c>
      <c r="H522" s="619" t="s">
        <v>564</v>
      </c>
      <c r="I522" s="619" t="s">
        <v>1369</v>
      </c>
      <c r="J522" s="619" t="s">
        <v>1370</v>
      </c>
      <c r="K522" s="619" t="s">
        <v>1371</v>
      </c>
      <c r="L522" s="620">
        <v>20.239999999999998</v>
      </c>
      <c r="M522" s="620">
        <v>202.39999999999998</v>
      </c>
      <c r="N522" s="619">
        <v>10</v>
      </c>
      <c r="O522" s="683">
        <v>5.5</v>
      </c>
      <c r="P522" s="620">
        <v>101.19999999999999</v>
      </c>
      <c r="Q522" s="635">
        <v>0.5</v>
      </c>
      <c r="R522" s="619">
        <v>5</v>
      </c>
      <c r="S522" s="635">
        <v>0.5</v>
      </c>
      <c r="T522" s="683">
        <v>2.5</v>
      </c>
      <c r="U522" s="665">
        <v>0.45454545454545453</v>
      </c>
    </row>
    <row r="523" spans="1:21" ht="14.4" customHeight="1" x14ac:dyDescent="0.3">
      <c r="A523" s="618">
        <v>21</v>
      </c>
      <c r="B523" s="619" t="s">
        <v>565</v>
      </c>
      <c r="C523" s="619">
        <v>89301211</v>
      </c>
      <c r="D523" s="681" t="s">
        <v>6722</v>
      </c>
      <c r="E523" s="682" t="s">
        <v>4542</v>
      </c>
      <c r="F523" s="619" t="s">
        <v>4509</v>
      </c>
      <c r="G523" s="619" t="s">
        <v>4689</v>
      </c>
      <c r="H523" s="619" t="s">
        <v>564</v>
      </c>
      <c r="I523" s="619" t="s">
        <v>1369</v>
      </c>
      <c r="J523" s="619" t="s">
        <v>1370</v>
      </c>
      <c r="K523" s="619" t="s">
        <v>1371</v>
      </c>
      <c r="L523" s="620">
        <v>24.22</v>
      </c>
      <c r="M523" s="620">
        <v>24.22</v>
      </c>
      <c r="N523" s="619">
        <v>1</v>
      </c>
      <c r="O523" s="683">
        <v>1</v>
      </c>
      <c r="P523" s="620"/>
      <c r="Q523" s="635">
        <v>0</v>
      </c>
      <c r="R523" s="619"/>
      <c r="S523" s="635">
        <v>0</v>
      </c>
      <c r="T523" s="683"/>
      <c r="U523" s="665">
        <v>0</v>
      </c>
    </row>
    <row r="524" spans="1:21" ht="14.4" customHeight="1" x14ac:dyDescent="0.3">
      <c r="A524" s="618">
        <v>21</v>
      </c>
      <c r="B524" s="619" t="s">
        <v>565</v>
      </c>
      <c r="C524" s="619">
        <v>89301211</v>
      </c>
      <c r="D524" s="681" t="s">
        <v>6722</v>
      </c>
      <c r="E524" s="682" t="s">
        <v>4542</v>
      </c>
      <c r="F524" s="619" t="s">
        <v>4509</v>
      </c>
      <c r="G524" s="619" t="s">
        <v>5000</v>
      </c>
      <c r="H524" s="619" t="s">
        <v>564</v>
      </c>
      <c r="I524" s="619" t="s">
        <v>1307</v>
      </c>
      <c r="J524" s="619" t="s">
        <v>1308</v>
      </c>
      <c r="K524" s="619" t="s">
        <v>5001</v>
      </c>
      <c r="L524" s="620">
        <v>34.43</v>
      </c>
      <c r="M524" s="620">
        <v>34.43</v>
      </c>
      <c r="N524" s="619">
        <v>1</v>
      </c>
      <c r="O524" s="683">
        <v>0.5</v>
      </c>
      <c r="P524" s="620"/>
      <c r="Q524" s="635">
        <v>0</v>
      </c>
      <c r="R524" s="619"/>
      <c r="S524" s="635">
        <v>0</v>
      </c>
      <c r="T524" s="683"/>
      <c r="U524" s="665">
        <v>0</v>
      </c>
    </row>
    <row r="525" spans="1:21" ht="14.4" customHeight="1" x14ac:dyDescent="0.3">
      <c r="A525" s="618">
        <v>21</v>
      </c>
      <c r="B525" s="619" t="s">
        <v>565</v>
      </c>
      <c r="C525" s="619">
        <v>89301211</v>
      </c>
      <c r="D525" s="681" t="s">
        <v>6722</v>
      </c>
      <c r="E525" s="682" t="s">
        <v>4542</v>
      </c>
      <c r="F525" s="619" t="s">
        <v>4509</v>
      </c>
      <c r="G525" s="619" t="s">
        <v>4796</v>
      </c>
      <c r="H525" s="619" t="s">
        <v>564</v>
      </c>
      <c r="I525" s="619" t="s">
        <v>1544</v>
      </c>
      <c r="J525" s="619" t="s">
        <v>1545</v>
      </c>
      <c r="K525" s="619" t="s">
        <v>4797</v>
      </c>
      <c r="L525" s="620">
        <v>63.67</v>
      </c>
      <c r="M525" s="620">
        <v>254.68</v>
      </c>
      <c r="N525" s="619">
        <v>4</v>
      </c>
      <c r="O525" s="683">
        <v>1</v>
      </c>
      <c r="P525" s="620">
        <v>127.34</v>
      </c>
      <c r="Q525" s="635">
        <v>0.5</v>
      </c>
      <c r="R525" s="619">
        <v>2</v>
      </c>
      <c r="S525" s="635">
        <v>0.5</v>
      </c>
      <c r="T525" s="683">
        <v>0.5</v>
      </c>
      <c r="U525" s="665">
        <v>0.5</v>
      </c>
    </row>
    <row r="526" spans="1:21" ht="14.4" customHeight="1" x14ac:dyDescent="0.3">
      <c r="A526" s="618">
        <v>21</v>
      </c>
      <c r="B526" s="619" t="s">
        <v>565</v>
      </c>
      <c r="C526" s="619">
        <v>89301211</v>
      </c>
      <c r="D526" s="681" t="s">
        <v>6722</v>
      </c>
      <c r="E526" s="682" t="s">
        <v>4542</v>
      </c>
      <c r="F526" s="619" t="s">
        <v>4509</v>
      </c>
      <c r="G526" s="619" t="s">
        <v>4806</v>
      </c>
      <c r="H526" s="619" t="s">
        <v>564</v>
      </c>
      <c r="I526" s="619" t="s">
        <v>905</v>
      </c>
      <c r="J526" s="619" t="s">
        <v>906</v>
      </c>
      <c r="K526" s="619" t="s">
        <v>4807</v>
      </c>
      <c r="L526" s="620">
        <v>26.17</v>
      </c>
      <c r="M526" s="620">
        <v>78.510000000000005</v>
      </c>
      <c r="N526" s="619">
        <v>3</v>
      </c>
      <c r="O526" s="683">
        <v>2.5</v>
      </c>
      <c r="P526" s="620">
        <v>26.17</v>
      </c>
      <c r="Q526" s="635">
        <v>0.33333333333333331</v>
      </c>
      <c r="R526" s="619">
        <v>1</v>
      </c>
      <c r="S526" s="635">
        <v>0.33333333333333331</v>
      </c>
      <c r="T526" s="683">
        <v>1</v>
      </c>
      <c r="U526" s="665">
        <v>0.4</v>
      </c>
    </row>
    <row r="527" spans="1:21" ht="14.4" customHeight="1" x14ac:dyDescent="0.3">
      <c r="A527" s="618">
        <v>21</v>
      </c>
      <c r="B527" s="619" t="s">
        <v>565</v>
      </c>
      <c r="C527" s="619">
        <v>89301211</v>
      </c>
      <c r="D527" s="681" t="s">
        <v>6722</v>
      </c>
      <c r="E527" s="682" t="s">
        <v>4542</v>
      </c>
      <c r="F527" s="619" t="s">
        <v>4509</v>
      </c>
      <c r="G527" s="619" t="s">
        <v>4600</v>
      </c>
      <c r="H527" s="619" t="s">
        <v>564</v>
      </c>
      <c r="I527" s="619" t="s">
        <v>1354</v>
      </c>
      <c r="J527" s="619" t="s">
        <v>1355</v>
      </c>
      <c r="K527" s="619" t="s">
        <v>4905</v>
      </c>
      <c r="L527" s="620">
        <v>0</v>
      </c>
      <c r="M527" s="620">
        <v>0</v>
      </c>
      <c r="N527" s="619">
        <v>4</v>
      </c>
      <c r="O527" s="683">
        <v>1.5</v>
      </c>
      <c r="P527" s="620"/>
      <c r="Q527" s="635"/>
      <c r="R527" s="619"/>
      <c r="S527" s="635">
        <v>0</v>
      </c>
      <c r="T527" s="683"/>
      <c r="U527" s="665">
        <v>0</v>
      </c>
    </row>
    <row r="528" spans="1:21" ht="14.4" customHeight="1" x14ac:dyDescent="0.3">
      <c r="A528" s="618">
        <v>21</v>
      </c>
      <c r="B528" s="619" t="s">
        <v>565</v>
      </c>
      <c r="C528" s="619">
        <v>89301211</v>
      </c>
      <c r="D528" s="681" t="s">
        <v>6722</v>
      </c>
      <c r="E528" s="682" t="s">
        <v>4542</v>
      </c>
      <c r="F528" s="619" t="s">
        <v>4509</v>
      </c>
      <c r="G528" s="619" t="s">
        <v>4600</v>
      </c>
      <c r="H528" s="619" t="s">
        <v>564</v>
      </c>
      <c r="I528" s="619" t="s">
        <v>1354</v>
      </c>
      <c r="J528" s="619" t="s">
        <v>1355</v>
      </c>
      <c r="K528" s="619" t="s">
        <v>668</v>
      </c>
      <c r="L528" s="620">
        <v>0</v>
      </c>
      <c r="M528" s="620">
        <v>0</v>
      </c>
      <c r="N528" s="619">
        <v>11</v>
      </c>
      <c r="O528" s="683">
        <v>2</v>
      </c>
      <c r="P528" s="620">
        <v>0</v>
      </c>
      <c r="Q528" s="635"/>
      <c r="R528" s="619">
        <v>8</v>
      </c>
      <c r="S528" s="635">
        <v>0.72727272727272729</v>
      </c>
      <c r="T528" s="683">
        <v>1.5</v>
      </c>
      <c r="U528" s="665">
        <v>0.75</v>
      </c>
    </row>
    <row r="529" spans="1:21" ht="14.4" customHeight="1" x14ac:dyDescent="0.3">
      <c r="A529" s="618">
        <v>21</v>
      </c>
      <c r="B529" s="619" t="s">
        <v>565</v>
      </c>
      <c r="C529" s="619">
        <v>89301211</v>
      </c>
      <c r="D529" s="681" t="s">
        <v>6722</v>
      </c>
      <c r="E529" s="682" t="s">
        <v>4542</v>
      </c>
      <c r="F529" s="619" t="s">
        <v>4509</v>
      </c>
      <c r="G529" s="619" t="s">
        <v>5002</v>
      </c>
      <c r="H529" s="619" t="s">
        <v>564</v>
      </c>
      <c r="I529" s="619" t="s">
        <v>3101</v>
      </c>
      <c r="J529" s="619" t="s">
        <v>3102</v>
      </c>
      <c r="K529" s="619" t="s">
        <v>5003</v>
      </c>
      <c r="L529" s="620">
        <v>71.2</v>
      </c>
      <c r="M529" s="620">
        <v>71.2</v>
      </c>
      <c r="N529" s="619">
        <v>1</v>
      </c>
      <c r="O529" s="683">
        <v>0.5</v>
      </c>
      <c r="P529" s="620"/>
      <c r="Q529" s="635">
        <v>0</v>
      </c>
      <c r="R529" s="619"/>
      <c r="S529" s="635">
        <v>0</v>
      </c>
      <c r="T529" s="683"/>
      <c r="U529" s="665">
        <v>0</v>
      </c>
    </row>
    <row r="530" spans="1:21" ht="14.4" customHeight="1" x14ac:dyDescent="0.3">
      <c r="A530" s="618">
        <v>21</v>
      </c>
      <c r="B530" s="619" t="s">
        <v>565</v>
      </c>
      <c r="C530" s="619">
        <v>89301211</v>
      </c>
      <c r="D530" s="681" t="s">
        <v>6722</v>
      </c>
      <c r="E530" s="682" t="s">
        <v>4542</v>
      </c>
      <c r="F530" s="619" t="s">
        <v>4509</v>
      </c>
      <c r="G530" s="619" t="s">
        <v>4692</v>
      </c>
      <c r="H530" s="619" t="s">
        <v>2184</v>
      </c>
      <c r="I530" s="619" t="s">
        <v>3764</v>
      </c>
      <c r="J530" s="619" t="s">
        <v>3765</v>
      </c>
      <c r="K530" s="619" t="s">
        <v>4452</v>
      </c>
      <c r="L530" s="620">
        <v>77.010000000000005</v>
      </c>
      <c r="M530" s="620">
        <v>77.010000000000005</v>
      </c>
      <c r="N530" s="619">
        <v>1</v>
      </c>
      <c r="O530" s="683">
        <v>1</v>
      </c>
      <c r="P530" s="620">
        <v>77.010000000000005</v>
      </c>
      <c r="Q530" s="635">
        <v>1</v>
      </c>
      <c r="R530" s="619">
        <v>1</v>
      </c>
      <c r="S530" s="635">
        <v>1</v>
      </c>
      <c r="T530" s="683">
        <v>1</v>
      </c>
      <c r="U530" s="665">
        <v>1</v>
      </c>
    </row>
    <row r="531" spans="1:21" ht="14.4" customHeight="1" x14ac:dyDescent="0.3">
      <c r="A531" s="618">
        <v>21</v>
      </c>
      <c r="B531" s="619" t="s">
        <v>565</v>
      </c>
      <c r="C531" s="619">
        <v>89301211</v>
      </c>
      <c r="D531" s="681" t="s">
        <v>6722</v>
      </c>
      <c r="E531" s="682" t="s">
        <v>4542</v>
      </c>
      <c r="F531" s="619" t="s">
        <v>4509</v>
      </c>
      <c r="G531" s="619" t="s">
        <v>4605</v>
      </c>
      <c r="H531" s="619" t="s">
        <v>564</v>
      </c>
      <c r="I531" s="619" t="s">
        <v>1155</v>
      </c>
      <c r="J531" s="619" t="s">
        <v>4606</v>
      </c>
      <c r="K531" s="619" t="s">
        <v>4607</v>
      </c>
      <c r="L531" s="620">
        <v>54.04</v>
      </c>
      <c r="M531" s="620">
        <v>108.08</v>
      </c>
      <c r="N531" s="619">
        <v>2</v>
      </c>
      <c r="O531" s="683">
        <v>1</v>
      </c>
      <c r="P531" s="620"/>
      <c r="Q531" s="635">
        <v>0</v>
      </c>
      <c r="R531" s="619"/>
      <c r="S531" s="635">
        <v>0</v>
      </c>
      <c r="T531" s="683"/>
      <c r="U531" s="665">
        <v>0</v>
      </c>
    </row>
    <row r="532" spans="1:21" ht="14.4" customHeight="1" x14ac:dyDescent="0.3">
      <c r="A532" s="618">
        <v>21</v>
      </c>
      <c r="B532" s="619" t="s">
        <v>565</v>
      </c>
      <c r="C532" s="619">
        <v>89301211</v>
      </c>
      <c r="D532" s="681" t="s">
        <v>6722</v>
      </c>
      <c r="E532" s="682" t="s">
        <v>4542</v>
      </c>
      <c r="F532" s="619" t="s">
        <v>4509</v>
      </c>
      <c r="G532" s="619" t="s">
        <v>4605</v>
      </c>
      <c r="H532" s="619" t="s">
        <v>564</v>
      </c>
      <c r="I532" s="619" t="s">
        <v>1159</v>
      </c>
      <c r="J532" s="619" t="s">
        <v>4696</v>
      </c>
      <c r="K532" s="619" t="s">
        <v>4697</v>
      </c>
      <c r="L532" s="620">
        <v>72.05</v>
      </c>
      <c r="M532" s="620">
        <v>216.14999999999998</v>
      </c>
      <c r="N532" s="619">
        <v>3</v>
      </c>
      <c r="O532" s="683">
        <v>0.5</v>
      </c>
      <c r="P532" s="620"/>
      <c r="Q532" s="635">
        <v>0</v>
      </c>
      <c r="R532" s="619"/>
      <c r="S532" s="635">
        <v>0</v>
      </c>
      <c r="T532" s="683"/>
      <c r="U532" s="665">
        <v>0</v>
      </c>
    </row>
    <row r="533" spans="1:21" ht="14.4" customHeight="1" x14ac:dyDescent="0.3">
      <c r="A533" s="618">
        <v>21</v>
      </c>
      <c r="B533" s="619" t="s">
        <v>565</v>
      </c>
      <c r="C533" s="619">
        <v>89301211</v>
      </c>
      <c r="D533" s="681" t="s">
        <v>6722</v>
      </c>
      <c r="E533" s="682" t="s">
        <v>4542</v>
      </c>
      <c r="F533" s="619" t="s">
        <v>4509</v>
      </c>
      <c r="G533" s="619" t="s">
        <v>4701</v>
      </c>
      <c r="H533" s="619" t="s">
        <v>564</v>
      </c>
      <c r="I533" s="619" t="s">
        <v>982</v>
      </c>
      <c r="J533" s="619" t="s">
        <v>983</v>
      </c>
      <c r="K533" s="619" t="s">
        <v>4702</v>
      </c>
      <c r="L533" s="620">
        <v>709.97</v>
      </c>
      <c r="M533" s="620">
        <v>709.97</v>
      </c>
      <c r="N533" s="619">
        <v>1</v>
      </c>
      <c r="O533" s="683">
        <v>1</v>
      </c>
      <c r="P533" s="620">
        <v>709.97</v>
      </c>
      <c r="Q533" s="635">
        <v>1</v>
      </c>
      <c r="R533" s="619">
        <v>1</v>
      </c>
      <c r="S533" s="635">
        <v>1</v>
      </c>
      <c r="T533" s="683">
        <v>1</v>
      </c>
      <c r="U533" s="665">
        <v>1</v>
      </c>
    </row>
    <row r="534" spans="1:21" ht="14.4" customHeight="1" x14ac:dyDescent="0.3">
      <c r="A534" s="618">
        <v>21</v>
      </c>
      <c r="B534" s="619" t="s">
        <v>565</v>
      </c>
      <c r="C534" s="619">
        <v>89301211</v>
      </c>
      <c r="D534" s="681" t="s">
        <v>6722</v>
      </c>
      <c r="E534" s="682" t="s">
        <v>4542</v>
      </c>
      <c r="F534" s="619" t="s">
        <v>4509</v>
      </c>
      <c r="G534" s="619" t="s">
        <v>4808</v>
      </c>
      <c r="H534" s="619" t="s">
        <v>2184</v>
      </c>
      <c r="I534" s="619" t="s">
        <v>3515</v>
      </c>
      <c r="J534" s="619" t="s">
        <v>2415</v>
      </c>
      <c r="K534" s="619" t="s">
        <v>3516</v>
      </c>
      <c r="L534" s="620">
        <v>0</v>
      </c>
      <c r="M534" s="620">
        <v>0</v>
      </c>
      <c r="N534" s="619">
        <v>3</v>
      </c>
      <c r="O534" s="683">
        <v>2</v>
      </c>
      <c r="P534" s="620">
        <v>0</v>
      </c>
      <c r="Q534" s="635"/>
      <c r="R534" s="619">
        <v>3</v>
      </c>
      <c r="S534" s="635">
        <v>1</v>
      </c>
      <c r="T534" s="683">
        <v>2</v>
      </c>
      <c r="U534" s="665">
        <v>1</v>
      </c>
    </row>
    <row r="535" spans="1:21" ht="14.4" customHeight="1" x14ac:dyDescent="0.3">
      <c r="A535" s="618">
        <v>21</v>
      </c>
      <c r="B535" s="619" t="s">
        <v>565</v>
      </c>
      <c r="C535" s="619">
        <v>89301211</v>
      </c>
      <c r="D535" s="681" t="s">
        <v>6722</v>
      </c>
      <c r="E535" s="682" t="s">
        <v>4542</v>
      </c>
      <c r="F535" s="619" t="s">
        <v>4509</v>
      </c>
      <c r="G535" s="619" t="s">
        <v>4809</v>
      </c>
      <c r="H535" s="619" t="s">
        <v>564</v>
      </c>
      <c r="I535" s="619" t="s">
        <v>5004</v>
      </c>
      <c r="J535" s="619" t="s">
        <v>5005</v>
      </c>
      <c r="K535" s="619" t="s">
        <v>4206</v>
      </c>
      <c r="L535" s="620">
        <v>2127.52</v>
      </c>
      <c r="M535" s="620">
        <v>6382.5599999999995</v>
      </c>
      <c r="N535" s="619">
        <v>3</v>
      </c>
      <c r="O535" s="683">
        <v>1</v>
      </c>
      <c r="P535" s="620">
        <v>6382.5599999999995</v>
      </c>
      <c r="Q535" s="635">
        <v>1</v>
      </c>
      <c r="R535" s="619">
        <v>3</v>
      </c>
      <c r="S535" s="635">
        <v>1</v>
      </c>
      <c r="T535" s="683">
        <v>1</v>
      </c>
      <c r="U535" s="665">
        <v>1</v>
      </c>
    </row>
    <row r="536" spans="1:21" ht="14.4" customHeight="1" x14ac:dyDescent="0.3">
      <c r="A536" s="618">
        <v>21</v>
      </c>
      <c r="B536" s="619" t="s">
        <v>565</v>
      </c>
      <c r="C536" s="619">
        <v>89301211</v>
      </c>
      <c r="D536" s="681" t="s">
        <v>6722</v>
      </c>
      <c r="E536" s="682" t="s">
        <v>4542</v>
      </c>
      <c r="F536" s="619" t="s">
        <v>4509</v>
      </c>
      <c r="G536" s="619" t="s">
        <v>4809</v>
      </c>
      <c r="H536" s="619" t="s">
        <v>2184</v>
      </c>
      <c r="I536" s="619" t="s">
        <v>4810</v>
      </c>
      <c r="J536" s="619" t="s">
        <v>4811</v>
      </c>
      <c r="K536" s="619" t="s">
        <v>4812</v>
      </c>
      <c r="L536" s="620">
        <v>2279.48</v>
      </c>
      <c r="M536" s="620">
        <v>2279.48</v>
      </c>
      <c r="N536" s="619">
        <v>1</v>
      </c>
      <c r="O536" s="683">
        <v>0.5</v>
      </c>
      <c r="P536" s="620"/>
      <c r="Q536" s="635">
        <v>0</v>
      </c>
      <c r="R536" s="619"/>
      <c r="S536" s="635">
        <v>0</v>
      </c>
      <c r="T536" s="683"/>
      <c r="U536" s="665">
        <v>0</v>
      </c>
    </row>
    <row r="537" spans="1:21" ht="14.4" customHeight="1" x14ac:dyDescent="0.3">
      <c r="A537" s="618">
        <v>21</v>
      </c>
      <c r="B537" s="619" t="s">
        <v>565</v>
      </c>
      <c r="C537" s="619">
        <v>89301211</v>
      </c>
      <c r="D537" s="681" t="s">
        <v>6722</v>
      </c>
      <c r="E537" s="682" t="s">
        <v>4542</v>
      </c>
      <c r="F537" s="619" t="s">
        <v>4509</v>
      </c>
      <c r="G537" s="619" t="s">
        <v>4817</v>
      </c>
      <c r="H537" s="619" t="s">
        <v>2184</v>
      </c>
      <c r="I537" s="619" t="s">
        <v>2461</v>
      </c>
      <c r="J537" s="619" t="s">
        <v>2462</v>
      </c>
      <c r="K537" s="619" t="s">
        <v>4246</v>
      </c>
      <c r="L537" s="620">
        <v>130.15</v>
      </c>
      <c r="M537" s="620">
        <v>130.15</v>
      </c>
      <c r="N537" s="619">
        <v>1</v>
      </c>
      <c r="O537" s="683">
        <v>1</v>
      </c>
      <c r="P537" s="620"/>
      <c r="Q537" s="635">
        <v>0</v>
      </c>
      <c r="R537" s="619"/>
      <c r="S537" s="635">
        <v>0</v>
      </c>
      <c r="T537" s="683"/>
      <c r="U537" s="665">
        <v>0</v>
      </c>
    </row>
    <row r="538" spans="1:21" ht="14.4" customHeight="1" x14ac:dyDescent="0.3">
      <c r="A538" s="618">
        <v>21</v>
      </c>
      <c r="B538" s="619" t="s">
        <v>565</v>
      </c>
      <c r="C538" s="619">
        <v>89301211</v>
      </c>
      <c r="D538" s="681" t="s">
        <v>6722</v>
      </c>
      <c r="E538" s="682" t="s">
        <v>4542</v>
      </c>
      <c r="F538" s="619" t="s">
        <v>4509</v>
      </c>
      <c r="G538" s="619" t="s">
        <v>4817</v>
      </c>
      <c r="H538" s="619" t="s">
        <v>2184</v>
      </c>
      <c r="I538" s="619" t="s">
        <v>2248</v>
      </c>
      <c r="J538" s="619" t="s">
        <v>819</v>
      </c>
      <c r="K538" s="619" t="s">
        <v>4247</v>
      </c>
      <c r="L538" s="620">
        <v>50.57</v>
      </c>
      <c r="M538" s="620">
        <v>50.57</v>
      </c>
      <c r="N538" s="619">
        <v>1</v>
      </c>
      <c r="O538" s="683">
        <v>0.5</v>
      </c>
      <c r="P538" s="620"/>
      <c r="Q538" s="635">
        <v>0</v>
      </c>
      <c r="R538" s="619"/>
      <c r="S538" s="635">
        <v>0</v>
      </c>
      <c r="T538" s="683"/>
      <c r="U538" s="665">
        <v>0</v>
      </c>
    </row>
    <row r="539" spans="1:21" ht="14.4" customHeight="1" x14ac:dyDescent="0.3">
      <c r="A539" s="618">
        <v>21</v>
      </c>
      <c r="B539" s="619" t="s">
        <v>565</v>
      </c>
      <c r="C539" s="619">
        <v>89301211</v>
      </c>
      <c r="D539" s="681" t="s">
        <v>6722</v>
      </c>
      <c r="E539" s="682" t="s">
        <v>4542</v>
      </c>
      <c r="F539" s="619" t="s">
        <v>4509</v>
      </c>
      <c r="G539" s="619" t="s">
        <v>4817</v>
      </c>
      <c r="H539" s="619" t="s">
        <v>2184</v>
      </c>
      <c r="I539" s="619" t="s">
        <v>2250</v>
      </c>
      <c r="J539" s="619" t="s">
        <v>2251</v>
      </c>
      <c r="K539" s="619" t="s">
        <v>4248</v>
      </c>
      <c r="L539" s="620">
        <v>86.76</v>
      </c>
      <c r="M539" s="620">
        <v>86.76</v>
      </c>
      <c r="N539" s="619">
        <v>1</v>
      </c>
      <c r="O539" s="683">
        <v>0.5</v>
      </c>
      <c r="P539" s="620"/>
      <c r="Q539" s="635">
        <v>0</v>
      </c>
      <c r="R539" s="619"/>
      <c r="S539" s="635">
        <v>0</v>
      </c>
      <c r="T539" s="683"/>
      <c r="U539" s="665">
        <v>0</v>
      </c>
    </row>
    <row r="540" spans="1:21" ht="14.4" customHeight="1" x14ac:dyDescent="0.3">
      <c r="A540" s="618">
        <v>21</v>
      </c>
      <c r="B540" s="619" t="s">
        <v>565</v>
      </c>
      <c r="C540" s="619">
        <v>89301211</v>
      </c>
      <c r="D540" s="681" t="s">
        <v>6722</v>
      </c>
      <c r="E540" s="682" t="s">
        <v>4542</v>
      </c>
      <c r="F540" s="619" t="s">
        <v>4509</v>
      </c>
      <c r="G540" s="619" t="s">
        <v>4822</v>
      </c>
      <c r="H540" s="619" t="s">
        <v>564</v>
      </c>
      <c r="I540" s="619" t="s">
        <v>2047</v>
      </c>
      <c r="J540" s="619" t="s">
        <v>2048</v>
      </c>
      <c r="K540" s="619" t="s">
        <v>2049</v>
      </c>
      <c r="L540" s="620">
        <v>1172.22</v>
      </c>
      <c r="M540" s="620">
        <v>4688.88</v>
      </c>
      <c r="N540" s="619">
        <v>4</v>
      </c>
      <c r="O540" s="683">
        <v>1.5</v>
      </c>
      <c r="P540" s="620">
        <v>1172.22</v>
      </c>
      <c r="Q540" s="635">
        <v>0.25</v>
      </c>
      <c r="R540" s="619">
        <v>1</v>
      </c>
      <c r="S540" s="635">
        <v>0.25</v>
      </c>
      <c r="T540" s="683">
        <v>0.5</v>
      </c>
      <c r="U540" s="665">
        <v>0.33333333333333331</v>
      </c>
    </row>
    <row r="541" spans="1:21" ht="14.4" customHeight="1" x14ac:dyDescent="0.3">
      <c r="A541" s="618">
        <v>21</v>
      </c>
      <c r="B541" s="619" t="s">
        <v>565</v>
      </c>
      <c r="C541" s="619">
        <v>89301211</v>
      </c>
      <c r="D541" s="681" t="s">
        <v>6722</v>
      </c>
      <c r="E541" s="682" t="s">
        <v>4542</v>
      </c>
      <c r="F541" s="619" t="s">
        <v>4509</v>
      </c>
      <c r="G541" s="619" t="s">
        <v>4705</v>
      </c>
      <c r="H541" s="619" t="s">
        <v>2184</v>
      </c>
      <c r="I541" s="619" t="s">
        <v>5006</v>
      </c>
      <c r="J541" s="619" t="s">
        <v>5007</v>
      </c>
      <c r="K541" s="619" t="s">
        <v>4184</v>
      </c>
      <c r="L541" s="620">
        <v>107.66</v>
      </c>
      <c r="M541" s="620">
        <v>107.66</v>
      </c>
      <c r="N541" s="619">
        <v>1</v>
      </c>
      <c r="O541" s="683">
        <v>0.5</v>
      </c>
      <c r="P541" s="620"/>
      <c r="Q541" s="635">
        <v>0</v>
      </c>
      <c r="R541" s="619"/>
      <c r="S541" s="635">
        <v>0</v>
      </c>
      <c r="T541" s="683"/>
      <c r="U541" s="665">
        <v>0</v>
      </c>
    </row>
    <row r="542" spans="1:21" ht="14.4" customHeight="1" x14ac:dyDescent="0.3">
      <c r="A542" s="618">
        <v>21</v>
      </c>
      <c r="B542" s="619" t="s">
        <v>565</v>
      </c>
      <c r="C542" s="619">
        <v>89301211</v>
      </c>
      <c r="D542" s="681" t="s">
        <v>6722</v>
      </c>
      <c r="E542" s="682" t="s">
        <v>4542</v>
      </c>
      <c r="F542" s="619" t="s">
        <v>4509</v>
      </c>
      <c r="G542" s="619" t="s">
        <v>4706</v>
      </c>
      <c r="H542" s="619" t="s">
        <v>564</v>
      </c>
      <c r="I542" s="619" t="s">
        <v>1273</v>
      </c>
      <c r="J542" s="619" t="s">
        <v>4707</v>
      </c>
      <c r="K542" s="619" t="s">
        <v>4708</v>
      </c>
      <c r="L542" s="620">
        <v>56.01</v>
      </c>
      <c r="M542" s="620">
        <v>280.05</v>
      </c>
      <c r="N542" s="619">
        <v>5</v>
      </c>
      <c r="O542" s="683">
        <v>2</v>
      </c>
      <c r="P542" s="620">
        <v>112.02</v>
      </c>
      <c r="Q542" s="635">
        <v>0.39999999999999997</v>
      </c>
      <c r="R542" s="619">
        <v>2</v>
      </c>
      <c r="S542" s="635">
        <v>0.4</v>
      </c>
      <c r="T542" s="683">
        <v>1</v>
      </c>
      <c r="U542" s="665">
        <v>0.5</v>
      </c>
    </row>
    <row r="543" spans="1:21" ht="14.4" customHeight="1" x14ac:dyDescent="0.3">
      <c r="A543" s="618">
        <v>21</v>
      </c>
      <c r="B543" s="619" t="s">
        <v>565</v>
      </c>
      <c r="C543" s="619">
        <v>89301211</v>
      </c>
      <c r="D543" s="681" t="s">
        <v>6722</v>
      </c>
      <c r="E543" s="682" t="s">
        <v>4542</v>
      </c>
      <c r="F543" s="619" t="s">
        <v>4509</v>
      </c>
      <c r="G543" s="619" t="s">
        <v>4556</v>
      </c>
      <c r="H543" s="619" t="s">
        <v>564</v>
      </c>
      <c r="I543" s="619" t="s">
        <v>1055</v>
      </c>
      <c r="J543" s="619" t="s">
        <v>1056</v>
      </c>
      <c r="K543" s="619" t="s">
        <v>4557</v>
      </c>
      <c r="L543" s="620">
        <v>23.4</v>
      </c>
      <c r="M543" s="620">
        <v>23.4</v>
      </c>
      <c r="N543" s="619">
        <v>1</v>
      </c>
      <c r="O543" s="683">
        <v>0.5</v>
      </c>
      <c r="P543" s="620"/>
      <c r="Q543" s="635">
        <v>0</v>
      </c>
      <c r="R543" s="619"/>
      <c r="S543" s="635">
        <v>0</v>
      </c>
      <c r="T543" s="683"/>
      <c r="U543" s="665">
        <v>0</v>
      </c>
    </row>
    <row r="544" spans="1:21" ht="14.4" customHeight="1" x14ac:dyDescent="0.3">
      <c r="A544" s="618">
        <v>21</v>
      </c>
      <c r="B544" s="619" t="s">
        <v>565</v>
      </c>
      <c r="C544" s="619">
        <v>89301211</v>
      </c>
      <c r="D544" s="681" t="s">
        <v>6722</v>
      </c>
      <c r="E544" s="682" t="s">
        <v>4542</v>
      </c>
      <c r="F544" s="619" t="s">
        <v>4509</v>
      </c>
      <c r="G544" s="619" t="s">
        <v>4556</v>
      </c>
      <c r="H544" s="619" t="s">
        <v>564</v>
      </c>
      <c r="I544" s="619" t="s">
        <v>1175</v>
      </c>
      <c r="J544" s="619" t="s">
        <v>3077</v>
      </c>
      <c r="K544" s="619" t="s">
        <v>4931</v>
      </c>
      <c r="L544" s="620">
        <v>33.68</v>
      </c>
      <c r="M544" s="620">
        <v>33.68</v>
      </c>
      <c r="N544" s="619">
        <v>1</v>
      </c>
      <c r="O544" s="683">
        <v>1</v>
      </c>
      <c r="P544" s="620">
        <v>33.68</v>
      </c>
      <c r="Q544" s="635">
        <v>1</v>
      </c>
      <c r="R544" s="619">
        <v>1</v>
      </c>
      <c r="S544" s="635">
        <v>1</v>
      </c>
      <c r="T544" s="683">
        <v>1</v>
      </c>
      <c r="U544" s="665">
        <v>1</v>
      </c>
    </row>
    <row r="545" spans="1:21" ht="14.4" customHeight="1" x14ac:dyDescent="0.3">
      <c r="A545" s="618">
        <v>21</v>
      </c>
      <c r="B545" s="619" t="s">
        <v>565</v>
      </c>
      <c r="C545" s="619">
        <v>89301211</v>
      </c>
      <c r="D545" s="681" t="s">
        <v>6722</v>
      </c>
      <c r="E545" s="682" t="s">
        <v>4542</v>
      </c>
      <c r="F545" s="619" t="s">
        <v>4509</v>
      </c>
      <c r="G545" s="619" t="s">
        <v>4938</v>
      </c>
      <c r="H545" s="619" t="s">
        <v>2184</v>
      </c>
      <c r="I545" s="619" t="s">
        <v>3623</v>
      </c>
      <c r="J545" s="619" t="s">
        <v>714</v>
      </c>
      <c r="K545" s="619" t="s">
        <v>3624</v>
      </c>
      <c r="L545" s="620">
        <v>418.37</v>
      </c>
      <c r="M545" s="620">
        <v>418.37</v>
      </c>
      <c r="N545" s="619">
        <v>1</v>
      </c>
      <c r="O545" s="683">
        <v>0.5</v>
      </c>
      <c r="P545" s="620">
        <v>418.37</v>
      </c>
      <c r="Q545" s="635">
        <v>1</v>
      </c>
      <c r="R545" s="619">
        <v>1</v>
      </c>
      <c r="S545" s="635">
        <v>1</v>
      </c>
      <c r="T545" s="683">
        <v>0.5</v>
      </c>
      <c r="U545" s="665">
        <v>1</v>
      </c>
    </row>
    <row r="546" spans="1:21" ht="14.4" customHeight="1" x14ac:dyDescent="0.3">
      <c r="A546" s="618">
        <v>21</v>
      </c>
      <c r="B546" s="619" t="s">
        <v>565</v>
      </c>
      <c r="C546" s="619">
        <v>89301211</v>
      </c>
      <c r="D546" s="681" t="s">
        <v>6722</v>
      </c>
      <c r="E546" s="682" t="s">
        <v>4542</v>
      </c>
      <c r="F546" s="619" t="s">
        <v>4509</v>
      </c>
      <c r="G546" s="619" t="s">
        <v>4712</v>
      </c>
      <c r="H546" s="619" t="s">
        <v>564</v>
      </c>
      <c r="I546" s="619" t="s">
        <v>5008</v>
      </c>
      <c r="J546" s="619" t="s">
        <v>4826</v>
      </c>
      <c r="K546" s="619" t="s">
        <v>4827</v>
      </c>
      <c r="L546" s="620">
        <v>237.72</v>
      </c>
      <c r="M546" s="620">
        <v>475.44</v>
      </c>
      <c r="N546" s="619">
        <v>2</v>
      </c>
      <c r="O546" s="683">
        <v>1</v>
      </c>
      <c r="P546" s="620">
        <v>475.44</v>
      </c>
      <c r="Q546" s="635">
        <v>1</v>
      </c>
      <c r="R546" s="619">
        <v>2</v>
      </c>
      <c r="S546" s="635">
        <v>1</v>
      </c>
      <c r="T546" s="683">
        <v>1</v>
      </c>
      <c r="U546" s="665">
        <v>1</v>
      </c>
    </row>
    <row r="547" spans="1:21" ht="14.4" customHeight="1" x14ac:dyDescent="0.3">
      <c r="A547" s="618">
        <v>21</v>
      </c>
      <c r="B547" s="619" t="s">
        <v>565</v>
      </c>
      <c r="C547" s="619">
        <v>89301211</v>
      </c>
      <c r="D547" s="681" t="s">
        <v>6722</v>
      </c>
      <c r="E547" s="682" t="s">
        <v>4542</v>
      </c>
      <c r="F547" s="619" t="s">
        <v>4509</v>
      </c>
      <c r="G547" s="619" t="s">
        <v>4715</v>
      </c>
      <c r="H547" s="619" t="s">
        <v>564</v>
      </c>
      <c r="I547" s="619" t="s">
        <v>5009</v>
      </c>
      <c r="J547" s="619" t="s">
        <v>2875</v>
      </c>
      <c r="K547" s="619" t="s">
        <v>5010</v>
      </c>
      <c r="L547" s="620">
        <v>0</v>
      </c>
      <c r="M547" s="620">
        <v>0</v>
      </c>
      <c r="N547" s="619">
        <v>1</v>
      </c>
      <c r="O547" s="683">
        <v>1</v>
      </c>
      <c r="P547" s="620">
        <v>0</v>
      </c>
      <c r="Q547" s="635"/>
      <c r="R547" s="619">
        <v>1</v>
      </c>
      <c r="S547" s="635">
        <v>1</v>
      </c>
      <c r="T547" s="683">
        <v>1</v>
      </c>
      <c r="U547" s="665">
        <v>1</v>
      </c>
    </row>
    <row r="548" spans="1:21" ht="14.4" customHeight="1" x14ac:dyDescent="0.3">
      <c r="A548" s="618">
        <v>21</v>
      </c>
      <c r="B548" s="619" t="s">
        <v>565</v>
      </c>
      <c r="C548" s="619">
        <v>89301211</v>
      </c>
      <c r="D548" s="681" t="s">
        <v>6722</v>
      </c>
      <c r="E548" s="682" t="s">
        <v>4542</v>
      </c>
      <c r="F548" s="619" t="s">
        <v>4509</v>
      </c>
      <c r="G548" s="619" t="s">
        <v>4717</v>
      </c>
      <c r="H548" s="619" t="s">
        <v>2184</v>
      </c>
      <c r="I548" s="619" t="s">
        <v>2454</v>
      </c>
      <c r="J548" s="619" t="s">
        <v>2455</v>
      </c>
      <c r="K548" s="619" t="s">
        <v>2456</v>
      </c>
      <c r="L548" s="620">
        <v>468.96</v>
      </c>
      <c r="M548" s="620">
        <v>468.96</v>
      </c>
      <c r="N548" s="619">
        <v>1</v>
      </c>
      <c r="O548" s="683">
        <v>0.5</v>
      </c>
      <c r="P548" s="620"/>
      <c r="Q548" s="635">
        <v>0</v>
      </c>
      <c r="R548" s="619"/>
      <c r="S548" s="635">
        <v>0</v>
      </c>
      <c r="T548" s="683"/>
      <c r="U548" s="665">
        <v>0</v>
      </c>
    </row>
    <row r="549" spans="1:21" ht="14.4" customHeight="1" x14ac:dyDescent="0.3">
      <c r="A549" s="618">
        <v>21</v>
      </c>
      <c r="B549" s="619" t="s">
        <v>565</v>
      </c>
      <c r="C549" s="619">
        <v>89301211</v>
      </c>
      <c r="D549" s="681" t="s">
        <v>6722</v>
      </c>
      <c r="E549" s="682" t="s">
        <v>4542</v>
      </c>
      <c r="F549" s="619" t="s">
        <v>4509</v>
      </c>
      <c r="G549" s="619" t="s">
        <v>4717</v>
      </c>
      <c r="H549" s="619" t="s">
        <v>2184</v>
      </c>
      <c r="I549" s="619" t="s">
        <v>3506</v>
      </c>
      <c r="J549" s="619" t="s">
        <v>2455</v>
      </c>
      <c r="K549" s="619" t="s">
        <v>3507</v>
      </c>
      <c r="L549" s="620">
        <v>937.93</v>
      </c>
      <c r="M549" s="620">
        <v>937.93</v>
      </c>
      <c r="N549" s="619">
        <v>1</v>
      </c>
      <c r="O549" s="683">
        <v>0.5</v>
      </c>
      <c r="P549" s="620"/>
      <c r="Q549" s="635">
        <v>0</v>
      </c>
      <c r="R549" s="619"/>
      <c r="S549" s="635">
        <v>0</v>
      </c>
      <c r="T549" s="683"/>
      <c r="U549" s="665">
        <v>0</v>
      </c>
    </row>
    <row r="550" spans="1:21" ht="14.4" customHeight="1" x14ac:dyDescent="0.3">
      <c r="A550" s="618">
        <v>21</v>
      </c>
      <c r="B550" s="619" t="s">
        <v>565</v>
      </c>
      <c r="C550" s="619">
        <v>89301211</v>
      </c>
      <c r="D550" s="681" t="s">
        <v>6722</v>
      </c>
      <c r="E550" s="682" t="s">
        <v>4542</v>
      </c>
      <c r="F550" s="619" t="s">
        <v>4509</v>
      </c>
      <c r="G550" s="619" t="s">
        <v>4717</v>
      </c>
      <c r="H550" s="619" t="s">
        <v>2184</v>
      </c>
      <c r="I550" s="619" t="s">
        <v>3509</v>
      </c>
      <c r="J550" s="619" t="s">
        <v>2455</v>
      </c>
      <c r="K550" s="619" t="s">
        <v>3510</v>
      </c>
      <c r="L550" s="620">
        <v>1166.47</v>
      </c>
      <c r="M550" s="620">
        <v>2332.94</v>
      </c>
      <c r="N550" s="619">
        <v>2</v>
      </c>
      <c r="O550" s="683">
        <v>1.5</v>
      </c>
      <c r="P550" s="620"/>
      <c r="Q550" s="635">
        <v>0</v>
      </c>
      <c r="R550" s="619"/>
      <c r="S550" s="635">
        <v>0</v>
      </c>
      <c r="T550" s="683"/>
      <c r="U550" s="665">
        <v>0</v>
      </c>
    </row>
    <row r="551" spans="1:21" ht="14.4" customHeight="1" x14ac:dyDescent="0.3">
      <c r="A551" s="618">
        <v>21</v>
      </c>
      <c r="B551" s="619" t="s">
        <v>565</v>
      </c>
      <c r="C551" s="619">
        <v>89301211</v>
      </c>
      <c r="D551" s="681" t="s">
        <v>6722</v>
      </c>
      <c r="E551" s="682" t="s">
        <v>4542</v>
      </c>
      <c r="F551" s="619" t="s">
        <v>4509</v>
      </c>
      <c r="G551" s="619" t="s">
        <v>4717</v>
      </c>
      <c r="H551" s="619" t="s">
        <v>2184</v>
      </c>
      <c r="I551" s="619" t="s">
        <v>2287</v>
      </c>
      <c r="J551" s="619" t="s">
        <v>2288</v>
      </c>
      <c r="K551" s="619" t="s">
        <v>3507</v>
      </c>
      <c r="L551" s="620">
        <v>1749.69</v>
      </c>
      <c r="M551" s="620">
        <v>5249.07</v>
      </c>
      <c r="N551" s="619">
        <v>3</v>
      </c>
      <c r="O551" s="683">
        <v>2</v>
      </c>
      <c r="P551" s="620">
        <v>3499.38</v>
      </c>
      <c r="Q551" s="635">
        <v>0.66666666666666674</v>
      </c>
      <c r="R551" s="619">
        <v>2</v>
      </c>
      <c r="S551" s="635">
        <v>0.66666666666666663</v>
      </c>
      <c r="T551" s="683">
        <v>1.5</v>
      </c>
      <c r="U551" s="665">
        <v>0.75</v>
      </c>
    </row>
    <row r="552" spans="1:21" ht="14.4" customHeight="1" x14ac:dyDescent="0.3">
      <c r="A552" s="618">
        <v>21</v>
      </c>
      <c r="B552" s="619" t="s">
        <v>565</v>
      </c>
      <c r="C552" s="619">
        <v>89301211</v>
      </c>
      <c r="D552" s="681" t="s">
        <v>6722</v>
      </c>
      <c r="E552" s="682" t="s">
        <v>4542</v>
      </c>
      <c r="F552" s="619" t="s">
        <v>4509</v>
      </c>
      <c r="G552" s="619" t="s">
        <v>4717</v>
      </c>
      <c r="H552" s="619" t="s">
        <v>2184</v>
      </c>
      <c r="I552" s="619" t="s">
        <v>2291</v>
      </c>
      <c r="J552" s="619" t="s">
        <v>2288</v>
      </c>
      <c r="K552" s="619" t="s">
        <v>3510</v>
      </c>
      <c r="L552" s="620">
        <v>2332.92</v>
      </c>
      <c r="M552" s="620">
        <v>6998.76</v>
      </c>
      <c r="N552" s="619">
        <v>3</v>
      </c>
      <c r="O552" s="683">
        <v>3</v>
      </c>
      <c r="P552" s="620">
        <v>4665.84</v>
      </c>
      <c r="Q552" s="635">
        <v>0.66666666666666663</v>
      </c>
      <c r="R552" s="619">
        <v>2</v>
      </c>
      <c r="S552" s="635">
        <v>0.66666666666666663</v>
      </c>
      <c r="T552" s="683">
        <v>2</v>
      </c>
      <c r="U552" s="665">
        <v>0.66666666666666663</v>
      </c>
    </row>
    <row r="553" spans="1:21" ht="14.4" customHeight="1" x14ac:dyDescent="0.3">
      <c r="A553" s="618">
        <v>21</v>
      </c>
      <c r="B553" s="619" t="s">
        <v>565</v>
      </c>
      <c r="C553" s="619">
        <v>89301211</v>
      </c>
      <c r="D553" s="681" t="s">
        <v>6722</v>
      </c>
      <c r="E553" s="682" t="s">
        <v>4542</v>
      </c>
      <c r="F553" s="619" t="s">
        <v>4509</v>
      </c>
      <c r="G553" s="619" t="s">
        <v>4717</v>
      </c>
      <c r="H553" s="619" t="s">
        <v>2184</v>
      </c>
      <c r="I553" s="619" t="s">
        <v>2294</v>
      </c>
      <c r="J553" s="619" t="s">
        <v>2288</v>
      </c>
      <c r="K553" s="619" t="s">
        <v>3513</v>
      </c>
      <c r="L553" s="620">
        <v>2916.16</v>
      </c>
      <c r="M553" s="620">
        <v>8748.48</v>
      </c>
      <c r="N553" s="619">
        <v>3</v>
      </c>
      <c r="O553" s="683">
        <v>1</v>
      </c>
      <c r="P553" s="620">
        <v>8748.48</v>
      </c>
      <c r="Q553" s="635">
        <v>1</v>
      </c>
      <c r="R553" s="619">
        <v>3</v>
      </c>
      <c r="S553" s="635">
        <v>1</v>
      </c>
      <c r="T553" s="683">
        <v>1</v>
      </c>
      <c r="U553" s="665">
        <v>1</v>
      </c>
    </row>
    <row r="554" spans="1:21" ht="14.4" customHeight="1" x14ac:dyDescent="0.3">
      <c r="A554" s="618">
        <v>21</v>
      </c>
      <c r="B554" s="619" t="s">
        <v>565</v>
      </c>
      <c r="C554" s="619">
        <v>89301211</v>
      </c>
      <c r="D554" s="681" t="s">
        <v>6722</v>
      </c>
      <c r="E554" s="682" t="s">
        <v>4542</v>
      </c>
      <c r="F554" s="619" t="s">
        <v>4509</v>
      </c>
      <c r="G554" s="619" t="s">
        <v>4609</v>
      </c>
      <c r="H554" s="619" t="s">
        <v>2184</v>
      </c>
      <c r="I554" s="619" t="s">
        <v>2193</v>
      </c>
      <c r="J554" s="619" t="s">
        <v>979</v>
      </c>
      <c r="K554" s="619" t="s">
        <v>4326</v>
      </c>
      <c r="L554" s="620">
        <v>96.63</v>
      </c>
      <c r="M554" s="620">
        <v>773.04</v>
      </c>
      <c r="N554" s="619">
        <v>8</v>
      </c>
      <c r="O554" s="683">
        <v>4.5</v>
      </c>
      <c r="P554" s="620">
        <v>483.15</v>
      </c>
      <c r="Q554" s="635">
        <v>0.625</v>
      </c>
      <c r="R554" s="619">
        <v>5</v>
      </c>
      <c r="S554" s="635">
        <v>0.625</v>
      </c>
      <c r="T554" s="683">
        <v>2</v>
      </c>
      <c r="U554" s="665">
        <v>0.44444444444444442</v>
      </c>
    </row>
    <row r="555" spans="1:21" ht="14.4" customHeight="1" x14ac:dyDescent="0.3">
      <c r="A555" s="618">
        <v>21</v>
      </c>
      <c r="B555" s="619" t="s">
        <v>565</v>
      </c>
      <c r="C555" s="619">
        <v>89301211</v>
      </c>
      <c r="D555" s="681" t="s">
        <v>6722</v>
      </c>
      <c r="E555" s="682" t="s">
        <v>4542</v>
      </c>
      <c r="F555" s="619" t="s">
        <v>4509</v>
      </c>
      <c r="G555" s="619" t="s">
        <v>4609</v>
      </c>
      <c r="H555" s="619" t="s">
        <v>2184</v>
      </c>
      <c r="I555" s="619" t="s">
        <v>4944</v>
      </c>
      <c r="J555" s="619" t="s">
        <v>979</v>
      </c>
      <c r="K555" s="619" t="s">
        <v>4945</v>
      </c>
      <c r="L555" s="620">
        <v>193.26</v>
      </c>
      <c r="M555" s="620">
        <v>773.04</v>
      </c>
      <c r="N555" s="619">
        <v>4</v>
      </c>
      <c r="O555" s="683">
        <v>2</v>
      </c>
      <c r="P555" s="620">
        <v>386.52</v>
      </c>
      <c r="Q555" s="635">
        <v>0.5</v>
      </c>
      <c r="R555" s="619">
        <v>2</v>
      </c>
      <c r="S555" s="635">
        <v>0.5</v>
      </c>
      <c r="T555" s="683">
        <v>1</v>
      </c>
      <c r="U555" s="665">
        <v>0.5</v>
      </c>
    </row>
    <row r="556" spans="1:21" ht="14.4" customHeight="1" x14ac:dyDescent="0.3">
      <c r="A556" s="618">
        <v>21</v>
      </c>
      <c r="B556" s="619" t="s">
        <v>565</v>
      </c>
      <c r="C556" s="619">
        <v>89301211</v>
      </c>
      <c r="D556" s="681" t="s">
        <v>6722</v>
      </c>
      <c r="E556" s="682" t="s">
        <v>4542</v>
      </c>
      <c r="F556" s="619" t="s">
        <v>4509</v>
      </c>
      <c r="G556" s="619" t="s">
        <v>4558</v>
      </c>
      <c r="H556" s="619" t="s">
        <v>564</v>
      </c>
      <c r="I556" s="619" t="s">
        <v>5011</v>
      </c>
      <c r="J556" s="619" t="s">
        <v>1038</v>
      </c>
      <c r="K556" s="619" t="s">
        <v>1042</v>
      </c>
      <c r="L556" s="620">
        <v>0</v>
      </c>
      <c r="M556" s="620">
        <v>0</v>
      </c>
      <c r="N556" s="619">
        <v>1</v>
      </c>
      <c r="O556" s="683">
        <v>0.5</v>
      </c>
      <c r="P556" s="620"/>
      <c r="Q556" s="635"/>
      <c r="R556" s="619"/>
      <c r="S556" s="635">
        <v>0</v>
      </c>
      <c r="T556" s="683"/>
      <c r="U556" s="665">
        <v>0</v>
      </c>
    </row>
    <row r="557" spans="1:21" ht="14.4" customHeight="1" x14ac:dyDescent="0.3">
      <c r="A557" s="618">
        <v>21</v>
      </c>
      <c r="B557" s="619" t="s">
        <v>565</v>
      </c>
      <c r="C557" s="619">
        <v>89301211</v>
      </c>
      <c r="D557" s="681" t="s">
        <v>6722</v>
      </c>
      <c r="E557" s="682" t="s">
        <v>4542</v>
      </c>
      <c r="F557" s="619" t="s">
        <v>4509</v>
      </c>
      <c r="G557" s="619" t="s">
        <v>4558</v>
      </c>
      <c r="H557" s="619" t="s">
        <v>564</v>
      </c>
      <c r="I557" s="619" t="s">
        <v>4559</v>
      </c>
      <c r="J557" s="619" t="s">
        <v>4560</v>
      </c>
      <c r="K557" s="619" t="s">
        <v>1039</v>
      </c>
      <c r="L557" s="620">
        <v>123.72</v>
      </c>
      <c r="M557" s="620">
        <v>123.72</v>
      </c>
      <c r="N557" s="619">
        <v>1</v>
      </c>
      <c r="O557" s="683">
        <v>0.5</v>
      </c>
      <c r="P557" s="620"/>
      <c r="Q557" s="635">
        <v>0</v>
      </c>
      <c r="R557" s="619"/>
      <c r="S557" s="635">
        <v>0</v>
      </c>
      <c r="T557" s="683"/>
      <c r="U557" s="665">
        <v>0</v>
      </c>
    </row>
    <row r="558" spans="1:21" ht="14.4" customHeight="1" x14ac:dyDescent="0.3">
      <c r="A558" s="618">
        <v>21</v>
      </c>
      <c r="B558" s="619" t="s">
        <v>565</v>
      </c>
      <c r="C558" s="619">
        <v>89301211</v>
      </c>
      <c r="D558" s="681" t="s">
        <v>6722</v>
      </c>
      <c r="E558" s="682" t="s">
        <v>4542</v>
      </c>
      <c r="F558" s="619" t="s">
        <v>4509</v>
      </c>
      <c r="G558" s="619" t="s">
        <v>4558</v>
      </c>
      <c r="H558" s="619" t="s">
        <v>564</v>
      </c>
      <c r="I558" s="619" t="s">
        <v>1037</v>
      </c>
      <c r="J558" s="619" t="s">
        <v>1038</v>
      </c>
      <c r="K558" s="619" t="s">
        <v>1039</v>
      </c>
      <c r="L558" s="620">
        <v>190.48</v>
      </c>
      <c r="M558" s="620">
        <v>571.43999999999994</v>
      </c>
      <c r="N558" s="619">
        <v>3</v>
      </c>
      <c r="O558" s="683">
        <v>1.5</v>
      </c>
      <c r="P558" s="620">
        <v>571.43999999999994</v>
      </c>
      <c r="Q558" s="635">
        <v>1</v>
      </c>
      <c r="R558" s="619">
        <v>3</v>
      </c>
      <c r="S558" s="635">
        <v>1</v>
      </c>
      <c r="T558" s="683">
        <v>1.5</v>
      </c>
      <c r="U558" s="665">
        <v>1</v>
      </c>
    </row>
    <row r="559" spans="1:21" ht="14.4" customHeight="1" x14ac:dyDescent="0.3">
      <c r="A559" s="618">
        <v>21</v>
      </c>
      <c r="B559" s="619" t="s">
        <v>565</v>
      </c>
      <c r="C559" s="619">
        <v>89301211</v>
      </c>
      <c r="D559" s="681" t="s">
        <v>6722</v>
      </c>
      <c r="E559" s="682" t="s">
        <v>4542</v>
      </c>
      <c r="F559" s="619" t="s">
        <v>4509</v>
      </c>
      <c r="G559" s="619" t="s">
        <v>4558</v>
      </c>
      <c r="H559" s="619" t="s">
        <v>564</v>
      </c>
      <c r="I559" s="619" t="s">
        <v>1037</v>
      </c>
      <c r="J559" s="619" t="s">
        <v>1038</v>
      </c>
      <c r="K559" s="619" t="s">
        <v>1039</v>
      </c>
      <c r="L559" s="620">
        <v>123.72</v>
      </c>
      <c r="M559" s="620">
        <v>123.72</v>
      </c>
      <c r="N559" s="619">
        <v>1</v>
      </c>
      <c r="O559" s="683">
        <v>0.5</v>
      </c>
      <c r="P559" s="620"/>
      <c r="Q559" s="635">
        <v>0</v>
      </c>
      <c r="R559" s="619"/>
      <c r="S559" s="635">
        <v>0</v>
      </c>
      <c r="T559" s="683"/>
      <c r="U559" s="665">
        <v>0</v>
      </c>
    </row>
    <row r="560" spans="1:21" ht="14.4" customHeight="1" x14ac:dyDescent="0.3">
      <c r="A560" s="618">
        <v>21</v>
      </c>
      <c r="B560" s="619" t="s">
        <v>565</v>
      </c>
      <c r="C560" s="619">
        <v>89301211</v>
      </c>
      <c r="D560" s="681" t="s">
        <v>6722</v>
      </c>
      <c r="E560" s="682" t="s">
        <v>4542</v>
      </c>
      <c r="F560" s="619" t="s">
        <v>4509</v>
      </c>
      <c r="G560" s="619" t="s">
        <v>4558</v>
      </c>
      <c r="H560" s="619" t="s">
        <v>564</v>
      </c>
      <c r="I560" s="619" t="s">
        <v>1041</v>
      </c>
      <c r="J560" s="619" t="s">
        <v>1038</v>
      </c>
      <c r="K560" s="619" t="s">
        <v>1042</v>
      </c>
      <c r="L560" s="620">
        <v>612.26</v>
      </c>
      <c r="M560" s="620">
        <v>6122.6</v>
      </c>
      <c r="N560" s="619">
        <v>10</v>
      </c>
      <c r="O560" s="683">
        <v>5</v>
      </c>
      <c r="P560" s="620">
        <v>3061.3</v>
      </c>
      <c r="Q560" s="635">
        <v>0.5</v>
      </c>
      <c r="R560" s="619">
        <v>5</v>
      </c>
      <c r="S560" s="635">
        <v>0.5</v>
      </c>
      <c r="T560" s="683">
        <v>2.5</v>
      </c>
      <c r="U560" s="665">
        <v>0.5</v>
      </c>
    </row>
    <row r="561" spans="1:21" ht="14.4" customHeight="1" x14ac:dyDescent="0.3">
      <c r="A561" s="618">
        <v>21</v>
      </c>
      <c r="B561" s="619" t="s">
        <v>565</v>
      </c>
      <c r="C561" s="619">
        <v>89301211</v>
      </c>
      <c r="D561" s="681" t="s">
        <v>6722</v>
      </c>
      <c r="E561" s="682" t="s">
        <v>4542</v>
      </c>
      <c r="F561" s="619" t="s">
        <v>4509</v>
      </c>
      <c r="G561" s="619" t="s">
        <v>4589</v>
      </c>
      <c r="H561" s="619" t="s">
        <v>2184</v>
      </c>
      <c r="I561" s="619" t="s">
        <v>2493</v>
      </c>
      <c r="J561" s="619" t="s">
        <v>2494</v>
      </c>
      <c r="K561" s="619" t="s">
        <v>4170</v>
      </c>
      <c r="L561" s="620">
        <v>1347.28</v>
      </c>
      <c r="M561" s="620">
        <v>8083.6799999999994</v>
      </c>
      <c r="N561" s="619">
        <v>6</v>
      </c>
      <c r="O561" s="683">
        <v>4</v>
      </c>
      <c r="P561" s="620">
        <v>1347.28</v>
      </c>
      <c r="Q561" s="635">
        <v>0.16666666666666669</v>
      </c>
      <c r="R561" s="619">
        <v>1</v>
      </c>
      <c r="S561" s="635">
        <v>0.16666666666666666</v>
      </c>
      <c r="T561" s="683">
        <v>0.5</v>
      </c>
      <c r="U561" s="665">
        <v>0.125</v>
      </c>
    </row>
    <row r="562" spans="1:21" ht="14.4" customHeight="1" x14ac:dyDescent="0.3">
      <c r="A562" s="618">
        <v>21</v>
      </c>
      <c r="B562" s="619" t="s">
        <v>565</v>
      </c>
      <c r="C562" s="619">
        <v>89301211</v>
      </c>
      <c r="D562" s="681" t="s">
        <v>6722</v>
      </c>
      <c r="E562" s="682" t="s">
        <v>4542</v>
      </c>
      <c r="F562" s="619" t="s">
        <v>4509</v>
      </c>
      <c r="G562" s="619" t="s">
        <v>4589</v>
      </c>
      <c r="H562" s="619" t="s">
        <v>2184</v>
      </c>
      <c r="I562" s="619" t="s">
        <v>2493</v>
      </c>
      <c r="J562" s="619" t="s">
        <v>2494</v>
      </c>
      <c r="K562" s="619" t="s">
        <v>4170</v>
      </c>
      <c r="L562" s="620">
        <v>1359.61</v>
      </c>
      <c r="M562" s="620">
        <v>21753.759999999998</v>
      </c>
      <c r="N562" s="619">
        <v>16</v>
      </c>
      <c r="O562" s="683">
        <v>14.5</v>
      </c>
      <c r="P562" s="620">
        <v>8157.6599999999989</v>
      </c>
      <c r="Q562" s="635">
        <v>0.375</v>
      </c>
      <c r="R562" s="619">
        <v>6</v>
      </c>
      <c r="S562" s="635">
        <v>0.375</v>
      </c>
      <c r="T562" s="683">
        <v>5</v>
      </c>
      <c r="U562" s="665">
        <v>0.34482758620689657</v>
      </c>
    </row>
    <row r="563" spans="1:21" ht="14.4" customHeight="1" x14ac:dyDescent="0.3">
      <c r="A563" s="618">
        <v>21</v>
      </c>
      <c r="B563" s="619" t="s">
        <v>565</v>
      </c>
      <c r="C563" s="619">
        <v>89301211</v>
      </c>
      <c r="D563" s="681" t="s">
        <v>6722</v>
      </c>
      <c r="E563" s="682" t="s">
        <v>4542</v>
      </c>
      <c r="F563" s="619" t="s">
        <v>4509</v>
      </c>
      <c r="G563" s="619" t="s">
        <v>4589</v>
      </c>
      <c r="H563" s="619" t="s">
        <v>2184</v>
      </c>
      <c r="I563" s="619" t="s">
        <v>4590</v>
      </c>
      <c r="J563" s="619" t="s">
        <v>4591</v>
      </c>
      <c r="K563" s="619" t="s">
        <v>4592</v>
      </c>
      <c r="L563" s="620">
        <v>1347.28</v>
      </c>
      <c r="M563" s="620">
        <v>2694.56</v>
      </c>
      <c r="N563" s="619">
        <v>2</v>
      </c>
      <c r="O563" s="683">
        <v>1</v>
      </c>
      <c r="P563" s="620">
        <v>2694.56</v>
      </c>
      <c r="Q563" s="635">
        <v>1</v>
      </c>
      <c r="R563" s="619">
        <v>2</v>
      </c>
      <c r="S563" s="635">
        <v>1</v>
      </c>
      <c r="T563" s="683">
        <v>1</v>
      </c>
      <c r="U563" s="665">
        <v>1</v>
      </c>
    </row>
    <row r="564" spans="1:21" ht="14.4" customHeight="1" x14ac:dyDescent="0.3">
      <c r="A564" s="618">
        <v>21</v>
      </c>
      <c r="B564" s="619" t="s">
        <v>565</v>
      </c>
      <c r="C564" s="619">
        <v>89301211</v>
      </c>
      <c r="D564" s="681" t="s">
        <v>6722</v>
      </c>
      <c r="E564" s="682" t="s">
        <v>4542</v>
      </c>
      <c r="F564" s="619" t="s">
        <v>4509</v>
      </c>
      <c r="G564" s="619" t="s">
        <v>4561</v>
      </c>
      <c r="H564" s="619" t="s">
        <v>564</v>
      </c>
      <c r="I564" s="619" t="s">
        <v>2039</v>
      </c>
      <c r="J564" s="619" t="s">
        <v>2040</v>
      </c>
      <c r="K564" s="619" t="s">
        <v>2041</v>
      </c>
      <c r="L564" s="620">
        <v>3040.6</v>
      </c>
      <c r="M564" s="620">
        <v>3040.6</v>
      </c>
      <c r="N564" s="619">
        <v>1</v>
      </c>
      <c r="O564" s="683">
        <v>1</v>
      </c>
      <c r="P564" s="620">
        <v>3040.6</v>
      </c>
      <c r="Q564" s="635">
        <v>1</v>
      </c>
      <c r="R564" s="619">
        <v>1</v>
      </c>
      <c r="S564" s="635">
        <v>1</v>
      </c>
      <c r="T564" s="683">
        <v>1</v>
      </c>
      <c r="U564" s="665">
        <v>1</v>
      </c>
    </row>
    <row r="565" spans="1:21" ht="14.4" customHeight="1" x14ac:dyDescent="0.3">
      <c r="A565" s="618">
        <v>21</v>
      </c>
      <c r="B565" s="619" t="s">
        <v>565</v>
      </c>
      <c r="C565" s="619">
        <v>89301211</v>
      </c>
      <c r="D565" s="681" t="s">
        <v>6722</v>
      </c>
      <c r="E565" s="682" t="s">
        <v>4542</v>
      </c>
      <c r="F565" s="619" t="s">
        <v>4509</v>
      </c>
      <c r="G565" s="619" t="s">
        <v>4561</v>
      </c>
      <c r="H565" s="619" t="s">
        <v>564</v>
      </c>
      <c r="I565" s="619" t="s">
        <v>4562</v>
      </c>
      <c r="J565" s="619" t="s">
        <v>1787</v>
      </c>
      <c r="K565" s="619" t="s">
        <v>4563</v>
      </c>
      <c r="L565" s="620">
        <v>1139.93</v>
      </c>
      <c r="M565" s="620">
        <v>2279.86</v>
      </c>
      <c r="N565" s="619">
        <v>2</v>
      </c>
      <c r="O565" s="683">
        <v>2</v>
      </c>
      <c r="P565" s="620"/>
      <c r="Q565" s="635">
        <v>0</v>
      </c>
      <c r="R565" s="619"/>
      <c r="S565" s="635">
        <v>0</v>
      </c>
      <c r="T565" s="683"/>
      <c r="U565" s="665">
        <v>0</v>
      </c>
    </row>
    <row r="566" spans="1:21" ht="14.4" customHeight="1" x14ac:dyDescent="0.3">
      <c r="A566" s="618">
        <v>21</v>
      </c>
      <c r="B566" s="619" t="s">
        <v>565</v>
      </c>
      <c r="C566" s="619">
        <v>89301211</v>
      </c>
      <c r="D566" s="681" t="s">
        <v>6722</v>
      </c>
      <c r="E566" s="682" t="s">
        <v>4542</v>
      </c>
      <c r="F566" s="619" t="s">
        <v>4509</v>
      </c>
      <c r="G566" s="619" t="s">
        <v>4561</v>
      </c>
      <c r="H566" s="619" t="s">
        <v>564</v>
      </c>
      <c r="I566" s="619" t="s">
        <v>4949</v>
      </c>
      <c r="J566" s="619" t="s">
        <v>1791</v>
      </c>
      <c r="K566" s="619" t="s">
        <v>4950</v>
      </c>
      <c r="L566" s="620">
        <v>855.56</v>
      </c>
      <c r="M566" s="620">
        <v>855.56</v>
      </c>
      <c r="N566" s="619">
        <v>1</v>
      </c>
      <c r="O566" s="683">
        <v>1</v>
      </c>
      <c r="P566" s="620">
        <v>855.56</v>
      </c>
      <c r="Q566" s="635">
        <v>1</v>
      </c>
      <c r="R566" s="619">
        <v>1</v>
      </c>
      <c r="S566" s="635">
        <v>1</v>
      </c>
      <c r="T566" s="683">
        <v>1</v>
      </c>
      <c r="U566" s="665">
        <v>1</v>
      </c>
    </row>
    <row r="567" spans="1:21" ht="14.4" customHeight="1" x14ac:dyDescent="0.3">
      <c r="A567" s="618">
        <v>21</v>
      </c>
      <c r="B567" s="619" t="s">
        <v>565</v>
      </c>
      <c r="C567" s="619">
        <v>89301211</v>
      </c>
      <c r="D567" s="681" t="s">
        <v>6722</v>
      </c>
      <c r="E567" s="682" t="s">
        <v>4542</v>
      </c>
      <c r="F567" s="619" t="s">
        <v>4509</v>
      </c>
      <c r="G567" s="619" t="s">
        <v>4561</v>
      </c>
      <c r="H567" s="619" t="s">
        <v>564</v>
      </c>
      <c r="I567" s="619" t="s">
        <v>4564</v>
      </c>
      <c r="J567" s="619" t="s">
        <v>1695</v>
      </c>
      <c r="K567" s="619" t="s">
        <v>4565</v>
      </c>
      <c r="L567" s="620">
        <v>1520.3</v>
      </c>
      <c r="M567" s="620">
        <v>3040.6</v>
      </c>
      <c r="N567" s="619">
        <v>2</v>
      </c>
      <c r="O567" s="683">
        <v>2</v>
      </c>
      <c r="P567" s="620">
        <v>1520.3</v>
      </c>
      <c r="Q567" s="635">
        <v>0.5</v>
      </c>
      <c r="R567" s="619">
        <v>1</v>
      </c>
      <c r="S567" s="635">
        <v>0.5</v>
      </c>
      <c r="T567" s="683">
        <v>1</v>
      </c>
      <c r="U567" s="665">
        <v>0.5</v>
      </c>
    </row>
    <row r="568" spans="1:21" ht="14.4" customHeight="1" x14ac:dyDescent="0.3">
      <c r="A568" s="618">
        <v>21</v>
      </c>
      <c r="B568" s="619" t="s">
        <v>565</v>
      </c>
      <c r="C568" s="619">
        <v>89301211</v>
      </c>
      <c r="D568" s="681" t="s">
        <v>6722</v>
      </c>
      <c r="E568" s="682" t="s">
        <v>4542</v>
      </c>
      <c r="F568" s="619" t="s">
        <v>4509</v>
      </c>
      <c r="G568" s="619" t="s">
        <v>4727</v>
      </c>
      <c r="H568" s="619" t="s">
        <v>2184</v>
      </c>
      <c r="I568" s="619" t="s">
        <v>5012</v>
      </c>
      <c r="J568" s="619" t="s">
        <v>3523</v>
      </c>
      <c r="K568" s="619" t="s">
        <v>5013</v>
      </c>
      <c r="L568" s="620">
        <v>630.53</v>
      </c>
      <c r="M568" s="620">
        <v>630.53</v>
      </c>
      <c r="N568" s="619">
        <v>1</v>
      </c>
      <c r="O568" s="683">
        <v>0.5</v>
      </c>
      <c r="P568" s="620"/>
      <c r="Q568" s="635">
        <v>0</v>
      </c>
      <c r="R568" s="619"/>
      <c r="S568" s="635">
        <v>0</v>
      </c>
      <c r="T568" s="683"/>
      <c r="U568" s="665">
        <v>0</v>
      </c>
    </row>
    <row r="569" spans="1:21" ht="14.4" customHeight="1" x14ac:dyDescent="0.3">
      <c r="A569" s="618">
        <v>21</v>
      </c>
      <c r="B569" s="619" t="s">
        <v>565</v>
      </c>
      <c r="C569" s="619">
        <v>89301211</v>
      </c>
      <c r="D569" s="681" t="s">
        <v>6722</v>
      </c>
      <c r="E569" s="682" t="s">
        <v>4542</v>
      </c>
      <c r="F569" s="619" t="s">
        <v>4509</v>
      </c>
      <c r="G569" s="619" t="s">
        <v>4731</v>
      </c>
      <c r="H569" s="619" t="s">
        <v>564</v>
      </c>
      <c r="I569" s="619" t="s">
        <v>1351</v>
      </c>
      <c r="J569" s="619" t="s">
        <v>1352</v>
      </c>
      <c r="K569" s="619" t="s">
        <v>675</v>
      </c>
      <c r="L569" s="620">
        <v>101.15</v>
      </c>
      <c r="M569" s="620">
        <v>101.15</v>
      </c>
      <c r="N569" s="619">
        <v>1</v>
      </c>
      <c r="O569" s="683">
        <v>0.5</v>
      </c>
      <c r="P569" s="620">
        <v>101.15</v>
      </c>
      <c r="Q569" s="635">
        <v>1</v>
      </c>
      <c r="R569" s="619">
        <v>1</v>
      </c>
      <c r="S569" s="635">
        <v>1</v>
      </c>
      <c r="T569" s="683">
        <v>0.5</v>
      </c>
      <c r="U569" s="665">
        <v>1</v>
      </c>
    </row>
    <row r="570" spans="1:21" ht="14.4" customHeight="1" x14ac:dyDescent="0.3">
      <c r="A570" s="618">
        <v>21</v>
      </c>
      <c r="B570" s="619" t="s">
        <v>565</v>
      </c>
      <c r="C570" s="619">
        <v>89301211</v>
      </c>
      <c r="D570" s="681" t="s">
        <v>6722</v>
      </c>
      <c r="E570" s="682" t="s">
        <v>4542</v>
      </c>
      <c r="F570" s="619" t="s">
        <v>4509</v>
      </c>
      <c r="G570" s="619" t="s">
        <v>4992</v>
      </c>
      <c r="H570" s="619" t="s">
        <v>564</v>
      </c>
      <c r="I570" s="619" t="s">
        <v>1588</v>
      </c>
      <c r="J570" s="619" t="s">
        <v>1589</v>
      </c>
      <c r="K570" s="619" t="s">
        <v>657</v>
      </c>
      <c r="L570" s="620">
        <v>214.07</v>
      </c>
      <c r="M570" s="620">
        <v>214.07</v>
      </c>
      <c r="N570" s="619">
        <v>1</v>
      </c>
      <c r="O570" s="683">
        <v>0.5</v>
      </c>
      <c r="P570" s="620"/>
      <c r="Q570" s="635">
        <v>0</v>
      </c>
      <c r="R570" s="619"/>
      <c r="S570" s="635">
        <v>0</v>
      </c>
      <c r="T570" s="683"/>
      <c r="U570" s="665">
        <v>0</v>
      </c>
    </row>
    <row r="571" spans="1:21" ht="14.4" customHeight="1" x14ac:dyDescent="0.3">
      <c r="A571" s="618">
        <v>21</v>
      </c>
      <c r="B571" s="619" t="s">
        <v>565</v>
      </c>
      <c r="C571" s="619">
        <v>89301211</v>
      </c>
      <c r="D571" s="681" t="s">
        <v>6722</v>
      </c>
      <c r="E571" s="682" t="s">
        <v>4542</v>
      </c>
      <c r="F571" s="619" t="s">
        <v>4509</v>
      </c>
      <c r="G571" s="619" t="s">
        <v>4732</v>
      </c>
      <c r="H571" s="619" t="s">
        <v>564</v>
      </c>
      <c r="I571" s="619" t="s">
        <v>5014</v>
      </c>
      <c r="J571" s="619" t="s">
        <v>1122</v>
      </c>
      <c r="K571" s="619" t="s">
        <v>1532</v>
      </c>
      <c r="L571" s="620">
        <v>0</v>
      </c>
      <c r="M571" s="620">
        <v>0</v>
      </c>
      <c r="N571" s="619">
        <v>1</v>
      </c>
      <c r="O571" s="683">
        <v>0.5</v>
      </c>
      <c r="P571" s="620"/>
      <c r="Q571" s="635"/>
      <c r="R571" s="619"/>
      <c r="S571" s="635">
        <v>0</v>
      </c>
      <c r="T571" s="683"/>
      <c r="U571" s="665">
        <v>0</v>
      </c>
    </row>
    <row r="572" spans="1:21" ht="14.4" customHeight="1" x14ac:dyDescent="0.3">
      <c r="A572" s="618">
        <v>21</v>
      </c>
      <c r="B572" s="619" t="s">
        <v>565</v>
      </c>
      <c r="C572" s="619">
        <v>89301211</v>
      </c>
      <c r="D572" s="681" t="s">
        <v>6722</v>
      </c>
      <c r="E572" s="682" t="s">
        <v>4542</v>
      </c>
      <c r="F572" s="619" t="s">
        <v>4509</v>
      </c>
      <c r="G572" s="619" t="s">
        <v>4732</v>
      </c>
      <c r="H572" s="619" t="s">
        <v>564</v>
      </c>
      <c r="I572" s="619" t="s">
        <v>1121</v>
      </c>
      <c r="J572" s="619" t="s">
        <v>1122</v>
      </c>
      <c r="K572" s="619" t="s">
        <v>1123</v>
      </c>
      <c r="L572" s="620">
        <v>56.69</v>
      </c>
      <c r="M572" s="620">
        <v>283.45</v>
      </c>
      <c r="N572" s="619">
        <v>5</v>
      </c>
      <c r="O572" s="683">
        <v>2</v>
      </c>
      <c r="P572" s="620">
        <v>113.38</v>
      </c>
      <c r="Q572" s="635">
        <v>0.4</v>
      </c>
      <c r="R572" s="619">
        <v>2</v>
      </c>
      <c r="S572" s="635">
        <v>0.4</v>
      </c>
      <c r="T572" s="683">
        <v>1</v>
      </c>
      <c r="U572" s="665">
        <v>0.5</v>
      </c>
    </row>
    <row r="573" spans="1:21" ht="14.4" customHeight="1" x14ac:dyDescent="0.3">
      <c r="A573" s="618">
        <v>21</v>
      </c>
      <c r="B573" s="619" t="s">
        <v>565</v>
      </c>
      <c r="C573" s="619">
        <v>89301211</v>
      </c>
      <c r="D573" s="681" t="s">
        <v>6722</v>
      </c>
      <c r="E573" s="682" t="s">
        <v>4542</v>
      </c>
      <c r="F573" s="619" t="s">
        <v>4509</v>
      </c>
      <c r="G573" s="619" t="s">
        <v>5015</v>
      </c>
      <c r="H573" s="619" t="s">
        <v>564</v>
      </c>
      <c r="I573" s="619" t="s">
        <v>3021</v>
      </c>
      <c r="J573" s="619" t="s">
        <v>3022</v>
      </c>
      <c r="K573" s="619" t="s">
        <v>3023</v>
      </c>
      <c r="L573" s="620">
        <v>61.3</v>
      </c>
      <c r="M573" s="620">
        <v>61.3</v>
      </c>
      <c r="N573" s="619">
        <v>1</v>
      </c>
      <c r="O573" s="683">
        <v>0.5</v>
      </c>
      <c r="P573" s="620"/>
      <c r="Q573" s="635">
        <v>0</v>
      </c>
      <c r="R573" s="619"/>
      <c r="S573" s="635">
        <v>0</v>
      </c>
      <c r="T573" s="683"/>
      <c r="U573" s="665">
        <v>0</v>
      </c>
    </row>
    <row r="574" spans="1:21" ht="14.4" customHeight="1" x14ac:dyDescent="0.3">
      <c r="A574" s="618">
        <v>21</v>
      </c>
      <c r="B574" s="619" t="s">
        <v>565</v>
      </c>
      <c r="C574" s="619">
        <v>89301211</v>
      </c>
      <c r="D574" s="681" t="s">
        <v>6722</v>
      </c>
      <c r="E574" s="682" t="s">
        <v>4542</v>
      </c>
      <c r="F574" s="619" t="s">
        <v>4509</v>
      </c>
      <c r="G574" s="619" t="s">
        <v>4610</v>
      </c>
      <c r="H574" s="619" t="s">
        <v>564</v>
      </c>
      <c r="I574" s="619" t="s">
        <v>1664</v>
      </c>
      <c r="J574" s="619" t="s">
        <v>4611</v>
      </c>
      <c r="K574" s="619" t="s">
        <v>2067</v>
      </c>
      <c r="L574" s="620">
        <v>101.69</v>
      </c>
      <c r="M574" s="620">
        <v>203.38</v>
      </c>
      <c r="N574" s="619">
        <v>2</v>
      </c>
      <c r="O574" s="683">
        <v>1</v>
      </c>
      <c r="P574" s="620">
        <v>203.38</v>
      </c>
      <c r="Q574" s="635">
        <v>1</v>
      </c>
      <c r="R574" s="619">
        <v>2</v>
      </c>
      <c r="S574" s="635">
        <v>1</v>
      </c>
      <c r="T574" s="683">
        <v>1</v>
      </c>
      <c r="U574" s="665">
        <v>1</v>
      </c>
    </row>
    <row r="575" spans="1:21" ht="14.4" customHeight="1" x14ac:dyDescent="0.3">
      <c r="A575" s="618">
        <v>21</v>
      </c>
      <c r="B575" s="619" t="s">
        <v>565</v>
      </c>
      <c r="C575" s="619">
        <v>89301211</v>
      </c>
      <c r="D575" s="681" t="s">
        <v>6722</v>
      </c>
      <c r="E575" s="682" t="s">
        <v>4542</v>
      </c>
      <c r="F575" s="619" t="s">
        <v>4509</v>
      </c>
      <c r="G575" s="619" t="s">
        <v>4831</v>
      </c>
      <c r="H575" s="619" t="s">
        <v>2184</v>
      </c>
      <c r="I575" s="619" t="s">
        <v>3611</v>
      </c>
      <c r="J575" s="619" t="s">
        <v>2407</v>
      </c>
      <c r="K575" s="619" t="s">
        <v>4469</v>
      </c>
      <c r="L575" s="620">
        <v>1344.66</v>
      </c>
      <c r="M575" s="620">
        <v>1344.66</v>
      </c>
      <c r="N575" s="619">
        <v>1</v>
      </c>
      <c r="O575" s="683">
        <v>0.5</v>
      </c>
      <c r="P575" s="620">
        <v>1344.66</v>
      </c>
      <c r="Q575" s="635">
        <v>1</v>
      </c>
      <c r="R575" s="619">
        <v>1</v>
      </c>
      <c r="S575" s="635">
        <v>1</v>
      </c>
      <c r="T575" s="683">
        <v>0.5</v>
      </c>
      <c r="U575" s="665">
        <v>1</v>
      </c>
    </row>
    <row r="576" spans="1:21" ht="14.4" customHeight="1" x14ac:dyDescent="0.3">
      <c r="A576" s="618">
        <v>21</v>
      </c>
      <c r="B576" s="619" t="s">
        <v>565</v>
      </c>
      <c r="C576" s="619">
        <v>89301211</v>
      </c>
      <c r="D576" s="681" t="s">
        <v>6722</v>
      </c>
      <c r="E576" s="682" t="s">
        <v>4542</v>
      </c>
      <c r="F576" s="619" t="s">
        <v>4509</v>
      </c>
      <c r="G576" s="619" t="s">
        <v>4735</v>
      </c>
      <c r="H576" s="619" t="s">
        <v>2184</v>
      </c>
      <c r="I576" s="619" t="s">
        <v>2274</v>
      </c>
      <c r="J576" s="619" t="s">
        <v>4222</v>
      </c>
      <c r="K576" s="619" t="s">
        <v>1928</v>
      </c>
      <c r="L576" s="620">
        <v>67.42</v>
      </c>
      <c r="M576" s="620">
        <v>134.84</v>
      </c>
      <c r="N576" s="619">
        <v>2</v>
      </c>
      <c r="O576" s="683">
        <v>1.5</v>
      </c>
      <c r="P576" s="620">
        <v>67.42</v>
      </c>
      <c r="Q576" s="635">
        <v>0.5</v>
      </c>
      <c r="R576" s="619">
        <v>1</v>
      </c>
      <c r="S576" s="635">
        <v>0.5</v>
      </c>
      <c r="T576" s="683">
        <v>1</v>
      </c>
      <c r="U576" s="665">
        <v>0.66666666666666663</v>
      </c>
    </row>
    <row r="577" spans="1:21" ht="14.4" customHeight="1" x14ac:dyDescent="0.3">
      <c r="A577" s="618">
        <v>21</v>
      </c>
      <c r="B577" s="619" t="s">
        <v>565</v>
      </c>
      <c r="C577" s="619">
        <v>89301211</v>
      </c>
      <c r="D577" s="681" t="s">
        <v>6722</v>
      </c>
      <c r="E577" s="682" t="s">
        <v>4542</v>
      </c>
      <c r="F577" s="619" t="s">
        <v>4509</v>
      </c>
      <c r="G577" s="619" t="s">
        <v>4593</v>
      </c>
      <c r="H577" s="619" t="s">
        <v>564</v>
      </c>
      <c r="I577" s="619" t="s">
        <v>5016</v>
      </c>
      <c r="J577" s="619" t="s">
        <v>5017</v>
      </c>
      <c r="K577" s="619" t="s">
        <v>3399</v>
      </c>
      <c r="L577" s="620">
        <v>269</v>
      </c>
      <c r="M577" s="620">
        <v>269</v>
      </c>
      <c r="N577" s="619">
        <v>1</v>
      </c>
      <c r="O577" s="683">
        <v>0.5</v>
      </c>
      <c r="P577" s="620">
        <v>269</v>
      </c>
      <c r="Q577" s="635">
        <v>1</v>
      </c>
      <c r="R577" s="619">
        <v>1</v>
      </c>
      <c r="S577" s="635">
        <v>1</v>
      </c>
      <c r="T577" s="683">
        <v>0.5</v>
      </c>
      <c r="U577" s="665">
        <v>1</v>
      </c>
    </row>
    <row r="578" spans="1:21" ht="14.4" customHeight="1" x14ac:dyDescent="0.3">
      <c r="A578" s="618">
        <v>21</v>
      </c>
      <c r="B578" s="619" t="s">
        <v>565</v>
      </c>
      <c r="C578" s="619">
        <v>89301211</v>
      </c>
      <c r="D578" s="681" t="s">
        <v>6722</v>
      </c>
      <c r="E578" s="682" t="s">
        <v>4542</v>
      </c>
      <c r="F578" s="619" t="s">
        <v>4509</v>
      </c>
      <c r="G578" s="619" t="s">
        <v>4593</v>
      </c>
      <c r="H578" s="619" t="s">
        <v>564</v>
      </c>
      <c r="I578" s="619" t="s">
        <v>2830</v>
      </c>
      <c r="J578" s="619" t="s">
        <v>2831</v>
      </c>
      <c r="K578" s="619" t="s">
        <v>2832</v>
      </c>
      <c r="L578" s="620">
        <v>201.75</v>
      </c>
      <c r="M578" s="620">
        <v>201.75</v>
      </c>
      <c r="N578" s="619">
        <v>1</v>
      </c>
      <c r="O578" s="683">
        <v>0.5</v>
      </c>
      <c r="P578" s="620"/>
      <c r="Q578" s="635">
        <v>0</v>
      </c>
      <c r="R578" s="619"/>
      <c r="S578" s="635">
        <v>0</v>
      </c>
      <c r="T578" s="683"/>
      <c r="U578" s="665">
        <v>0</v>
      </c>
    </row>
    <row r="579" spans="1:21" ht="14.4" customHeight="1" x14ac:dyDescent="0.3">
      <c r="A579" s="618">
        <v>21</v>
      </c>
      <c r="B579" s="619" t="s">
        <v>565</v>
      </c>
      <c r="C579" s="619">
        <v>89301211</v>
      </c>
      <c r="D579" s="681" t="s">
        <v>6722</v>
      </c>
      <c r="E579" s="682" t="s">
        <v>4542</v>
      </c>
      <c r="F579" s="619" t="s">
        <v>4509</v>
      </c>
      <c r="G579" s="619" t="s">
        <v>4868</v>
      </c>
      <c r="H579" s="619" t="s">
        <v>564</v>
      </c>
      <c r="I579" s="619" t="s">
        <v>4967</v>
      </c>
      <c r="J579" s="619" t="s">
        <v>1172</v>
      </c>
      <c r="K579" s="619" t="s">
        <v>4968</v>
      </c>
      <c r="L579" s="620">
        <v>0</v>
      </c>
      <c r="M579" s="620">
        <v>0</v>
      </c>
      <c r="N579" s="619">
        <v>2</v>
      </c>
      <c r="O579" s="683">
        <v>1</v>
      </c>
      <c r="P579" s="620">
        <v>0</v>
      </c>
      <c r="Q579" s="635"/>
      <c r="R579" s="619">
        <v>2</v>
      </c>
      <c r="S579" s="635">
        <v>1</v>
      </c>
      <c r="T579" s="683">
        <v>1</v>
      </c>
      <c r="U579" s="665">
        <v>1</v>
      </c>
    </row>
    <row r="580" spans="1:21" ht="14.4" customHeight="1" x14ac:dyDescent="0.3">
      <c r="A580" s="618">
        <v>21</v>
      </c>
      <c r="B580" s="619" t="s">
        <v>565</v>
      </c>
      <c r="C580" s="619">
        <v>89301211</v>
      </c>
      <c r="D580" s="681" t="s">
        <v>6722</v>
      </c>
      <c r="E580" s="682" t="s">
        <v>4542</v>
      </c>
      <c r="F580" s="619" t="s">
        <v>4509</v>
      </c>
      <c r="G580" s="619" t="s">
        <v>4835</v>
      </c>
      <c r="H580" s="619" t="s">
        <v>564</v>
      </c>
      <c r="I580" s="619" t="s">
        <v>974</v>
      </c>
      <c r="J580" s="619" t="s">
        <v>975</v>
      </c>
      <c r="K580" s="619" t="s">
        <v>4836</v>
      </c>
      <c r="L580" s="620">
        <v>127.5</v>
      </c>
      <c r="M580" s="620">
        <v>127.5</v>
      </c>
      <c r="N580" s="619">
        <v>1</v>
      </c>
      <c r="O580" s="683">
        <v>1</v>
      </c>
      <c r="P580" s="620"/>
      <c r="Q580" s="635">
        <v>0</v>
      </c>
      <c r="R580" s="619"/>
      <c r="S580" s="635">
        <v>0</v>
      </c>
      <c r="T580" s="683"/>
      <c r="U580" s="665">
        <v>0</v>
      </c>
    </row>
    <row r="581" spans="1:21" ht="14.4" customHeight="1" x14ac:dyDescent="0.3">
      <c r="A581" s="618">
        <v>21</v>
      </c>
      <c r="B581" s="619" t="s">
        <v>565</v>
      </c>
      <c r="C581" s="619">
        <v>89301211</v>
      </c>
      <c r="D581" s="681" t="s">
        <v>6722</v>
      </c>
      <c r="E581" s="682" t="s">
        <v>4542</v>
      </c>
      <c r="F581" s="619" t="s">
        <v>4509</v>
      </c>
      <c r="G581" s="619" t="s">
        <v>4566</v>
      </c>
      <c r="H581" s="619" t="s">
        <v>564</v>
      </c>
      <c r="I581" s="619" t="s">
        <v>1133</v>
      </c>
      <c r="J581" s="619" t="s">
        <v>4567</v>
      </c>
      <c r="K581" s="619" t="s">
        <v>4568</v>
      </c>
      <c r="L581" s="620">
        <v>0</v>
      </c>
      <c r="M581" s="620">
        <v>0</v>
      </c>
      <c r="N581" s="619">
        <v>7</v>
      </c>
      <c r="O581" s="683">
        <v>3</v>
      </c>
      <c r="P581" s="620"/>
      <c r="Q581" s="635"/>
      <c r="R581" s="619"/>
      <c r="S581" s="635">
        <v>0</v>
      </c>
      <c r="T581" s="683"/>
      <c r="U581" s="665">
        <v>0</v>
      </c>
    </row>
    <row r="582" spans="1:21" ht="14.4" customHeight="1" x14ac:dyDescent="0.3">
      <c r="A582" s="618">
        <v>21</v>
      </c>
      <c r="B582" s="619" t="s">
        <v>565</v>
      </c>
      <c r="C582" s="619">
        <v>89301211</v>
      </c>
      <c r="D582" s="681" t="s">
        <v>6722</v>
      </c>
      <c r="E582" s="682" t="s">
        <v>4542</v>
      </c>
      <c r="F582" s="619" t="s">
        <v>4509</v>
      </c>
      <c r="G582" s="619" t="s">
        <v>4739</v>
      </c>
      <c r="H582" s="619" t="s">
        <v>564</v>
      </c>
      <c r="I582" s="619" t="s">
        <v>1052</v>
      </c>
      <c r="J582" s="619" t="s">
        <v>933</v>
      </c>
      <c r="K582" s="619" t="s">
        <v>4740</v>
      </c>
      <c r="L582" s="620">
        <v>219.94</v>
      </c>
      <c r="M582" s="620">
        <v>219.94</v>
      </c>
      <c r="N582" s="619">
        <v>1</v>
      </c>
      <c r="O582" s="683">
        <v>0.5</v>
      </c>
      <c r="P582" s="620">
        <v>219.94</v>
      </c>
      <c r="Q582" s="635">
        <v>1</v>
      </c>
      <c r="R582" s="619">
        <v>1</v>
      </c>
      <c r="S582" s="635">
        <v>1</v>
      </c>
      <c r="T582" s="683">
        <v>0.5</v>
      </c>
      <c r="U582" s="665">
        <v>1</v>
      </c>
    </row>
    <row r="583" spans="1:21" ht="14.4" customHeight="1" x14ac:dyDescent="0.3">
      <c r="A583" s="618">
        <v>21</v>
      </c>
      <c r="B583" s="619" t="s">
        <v>565</v>
      </c>
      <c r="C583" s="619">
        <v>89301211</v>
      </c>
      <c r="D583" s="681" t="s">
        <v>6722</v>
      </c>
      <c r="E583" s="682" t="s">
        <v>4542</v>
      </c>
      <c r="F583" s="619" t="s">
        <v>4509</v>
      </c>
      <c r="G583" s="619" t="s">
        <v>4739</v>
      </c>
      <c r="H583" s="619" t="s">
        <v>564</v>
      </c>
      <c r="I583" s="619" t="s">
        <v>932</v>
      </c>
      <c r="J583" s="619" t="s">
        <v>933</v>
      </c>
      <c r="K583" s="619" t="s">
        <v>4741</v>
      </c>
      <c r="L583" s="620">
        <v>43.99</v>
      </c>
      <c r="M583" s="620">
        <v>175.96</v>
      </c>
      <c r="N583" s="619">
        <v>4</v>
      </c>
      <c r="O583" s="683">
        <v>2.5</v>
      </c>
      <c r="P583" s="620">
        <v>43.99</v>
      </c>
      <c r="Q583" s="635">
        <v>0.25</v>
      </c>
      <c r="R583" s="619">
        <v>1</v>
      </c>
      <c r="S583" s="635">
        <v>0.25</v>
      </c>
      <c r="T583" s="683">
        <v>0.5</v>
      </c>
      <c r="U583" s="665">
        <v>0.2</v>
      </c>
    </row>
    <row r="584" spans="1:21" ht="14.4" customHeight="1" x14ac:dyDescent="0.3">
      <c r="A584" s="618">
        <v>21</v>
      </c>
      <c r="B584" s="619" t="s">
        <v>565</v>
      </c>
      <c r="C584" s="619">
        <v>89301211</v>
      </c>
      <c r="D584" s="681" t="s">
        <v>6722</v>
      </c>
      <c r="E584" s="682" t="s">
        <v>4542</v>
      </c>
      <c r="F584" s="619" t="s">
        <v>4509</v>
      </c>
      <c r="G584" s="619" t="s">
        <v>4612</v>
      </c>
      <c r="H584" s="619" t="s">
        <v>564</v>
      </c>
      <c r="I584" s="619" t="s">
        <v>2697</v>
      </c>
      <c r="J584" s="619" t="s">
        <v>2698</v>
      </c>
      <c r="K584" s="619" t="s">
        <v>4615</v>
      </c>
      <c r="L584" s="620">
        <v>38.99</v>
      </c>
      <c r="M584" s="620">
        <v>428.89</v>
      </c>
      <c r="N584" s="619">
        <v>11</v>
      </c>
      <c r="O584" s="683">
        <v>6</v>
      </c>
      <c r="P584" s="620">
        <v>194.95</v>
      </c>
      <c r="Q584" s="635">
        <v>0.45454545454545453</v>
      </c>
      <c r="R584" s="619">
        <v>5</v>
      </c>
      <c r="S584" s="635">
        <v>0.45454545454545453</v>
      </c>
      <c r="T584" s="683">
        <v>2</v>
      </c>
      <c r="U584" s="665">
        <v>0.33333333333333331</v>
      </c>
    </row>
    <row r="585" spans="1:21" ht="14.4" customHeight="1" x14ac:dyDescent="0.3">
      <c r="A585" s="618">
        <v>21</v>
      </c>
      <c r="B585" s="619" t="s">
        <v>565</v>
      </c>
      <c r="C585" s="619">
        <v>89301211</v>
      </c>
      <c r="D585" s="681" t="s">
        <v>6722</v>
      </c>
      <c r="E585" s="682" t="s">
        <v>4542</v>
      </c>
      <c r="F585" s="619" t="s">
        <v>4509</v>
      </c>
      <c r="G585" s="619" t="s">
        <v>4977</v>
      </c>
      <c r="H585" s="619" t="s">
        <v>2184</v>
      </c>
      <c r="I585" s="619" t="s">
        <v>2199</v>
      </c>
      <c r="J585" s="619" t="s">
        <v>2200</v>
      </c>
      <c r="K585" s="619" t="s">
        <v>4239</v>
      </c>
      <c r="L585" s="620">
        <v>164.15</v>
      </c>
      <c r="M585" s="620">
        <v>164.15</v>
      </c>
      <c r="N585" s="619">
        <v>1</v>
      </c>
      <c r="O585" s="683">
        <v>0.5</v>
      </c>
      <c r="P585" s="620">
        <v>164.15</v>
      </c>
      <c r="Q585" s="635">
        <v>1</v>
      </c>
      <c r="R585" s="619">
        <v>1</v>
      </c>
      <c r="S585" s="635">
        <v>1</v>
      </c>
      <c r="T585" s="683">
        <v>0.5</v>
      </c>
      <c r="U585" s="665">
        <v>1</v>
      </c>
    </row>
    <row r="586" spans="1:21" ht="14.4" customHeight="1" x14ac:dyDescent="0.3">
      <c r="A586" s="618">
        <v>21</v>
      </c>
      <c r="B586" s="619" t="s">
        <v>565</v>
      </c>
      <c r="C586" s="619">
        <v>89301211</v>
      </c>
      <c r="D586" s="681" t="s">
        <v>6722</v>
      </c>
      <c r="E586" s="682" t="s">
        <v>4542</v>
      </c>
      <c r="F586" s="619" t="s">
        <v>4509</v>
      </c>
      <c r="G586" s="619" t="s">
        <v>4743</v>
      </c>
      <c r="H586" s="619" t="s">
        <v>564</v>
      </c>
      <c r="I586" s="619" t="s">
        <v>958</v>
      </c>
      <c r="J586" s="619" t="s">
        <v>959</v>
      </c>
      <c r="K586" s="619" t="s">
        <v>4745</v>
      </c>
      <c r="L586" s="620">
        <v>57.85</v>
      </c>
      <c r="M586" s="620">
        <v>57.85</v>
      </c>
      <c r="N586" s="619">
        <v>1</v>
      </c>
      <c r="O586" s="683">
        <v>1</v>
      </c>
      <c r="P586" s="620"/>
      <c r="Q586" s="635">
        <v>0</v>
      </c>
      <c r="R586" s="619"/>
      <c r="S586" s="635">
        <v>0</v>
      </c>
      <c r="T586" s="683"/>
      <c r="U586" s="665">
        <v>0</v>
      </c>
    </row>
    <row r="587" spans="1:21" ht="14.4" customHeight="1" x14ac:dyDescent="0.3">
      <c r="A587" s="618">
        <v>21</v>
      </c>
      <c r="B587" s="619" t="s">
        <v>565</v>
      </c>
      <c r="C587" s="619">
        <v>89301211</v>
      </c>
      <c r="D587" s="681" t="s">
        <v>6722</v>
      </c>
      <c r="E587" s="682" t="s">
        <v>4542</v>
      </c>
      <c r="F587" s="619" t="s">
        <v>4509</v>
      </c>
      <c r="G587" s="619" t="s">
        <v>4569</v>
      </c>
      <c r="H587" s="619" t="s">
        <v>2184</v>
      </c>
      <c r="I587" s="619" t="s">
        <v>2232</v>
      </c>
      <c r="J587" s="619" t="s">
        <v>2233</v>
      </c>
      <c r="K587" s="619" t="s">
        <v>2234</v>
      </c>
      <c r="L587" s="620">
        <v>49.12</v>
      </c>
      <c r="M587" s="620">
        <v>49.12</v>
      </c>
      <c r="N587" s="619">
        <v>1</v>
      </c>
      <c r="O587" s="683">
        <v>0.5</v>
      </c>
      <c r="P587" s="620"/>
      <c r="Q587" s="635">
        <v>0</v>
      </c>
      <c r="R587" s="619"/>
      <c r="S587" s="635">
        <v>0</v>
      </c>
      <c r="T587" s="683"/>
      <c r="U587" s="665">
        <v>0</v>
      </c>
    </row>
    <row r="588" spans="1:21" ht="14.4" customHeight="1" x14ac:dyDescent="0.3">
      <c r="A588" s="618">
        <v>21</v>
      </c>
      <c r="B588" s="619" t="s">
        <v>565</v>
      </c>
      <c r="C588" s="619">
        <v>89301211</v>
      </c>
      <c r="D588" s="681" t="s">
        <v>6722</v>
      </c>
      <c r="E588" s="682" t="s">
        <v>4542</v>
      </c>
      <c r="F588" s="619" t="s">
        <v>4509</v>
      </c>
      <c r="G588" s="619" t="s">
        <v>4569</v>
      </c>
      <c r="H588" s="619" t="s">
        <v>2184</v>
      </c>
      <c r="I588" s="619" t="s">
        <v>2544</v>
      </c>
      <c r="J588" s="619" t="s">
        <v>2545</v>
      </c>
      <c r="K588" s="619" t="s">
        <v>1181</v>
      </c>
      <c r="L588" s="620">
        <v>166.07</v>
      </c>
      <c r="M588" s="620">
        <v>166.07</v>
      </c>
      <c r="N588" s="619">
        <v>1</v>
      </c>
      <c r="O588" s="683">
        <v>1</v>
      </c>
      <c r="P588" s="620"/>
      <c r="Q588" s="635">
        <v>0</v>
      </c>
      <c r="R588" s="619"/>
      <c r="S588" s="635">
        <v>0</v>
      </c>
      <c r="T588" s="683"/>
      <c r="U588" s="665">
        <v>0</v>
      </c>
    </row>
    <row r="589" spans="1:21" ht="14.4" customHeight="1" x14ac:dyDescent="0.3">
      <c r="A589" s="618">
        <v>21</v>
      </c>
      <c r="B589" s="619" t="s">
        <v>565</v>
      </c>
      <c r="C589" s="619">
        <v>89301211</v>
      </c>
      <c r="D589" s="681" t="s">
        <v>6722</v>
      </c>
      <c r="E589" s="682" t="s">
        <v>4542</v>
      </c>
      <c r="F589" s="619" t="s">
        <v>4509</v>
      </c>
      <c r="G589" s="619" t="s">
        <v>4569</v>
      </c>
      <c r="H589" s="619" t="s">
        <v>2184</v>
      </c>
      <c r="I589" s="619" t="s">
        <v>2544</v>
      </c>
      <c r="J589" s="619" t="s">
        <v>2545</v>
      </c>
      <c r="K589" s="619" t="s">
        <v>1181</v>
      </c>
      <c r="L589" s="620">
        <v>196.46</v>
      </c>
      <c r="M589" s="620">
        <v>392.92</v>
      </c>
      <c r="N589" s="619">
        <v>2</v>
      </c>
      <c r="O589" s="683">
        <v>1</v>
      </c>
      <c r="P589" s="620"/>
      <c r="Q589" s="635">
        <v>0</v>
      </c>
      <c r="R589" s="619"/>
      <c r="S589" s="635">
        <v>0</v>
      </c>
      <c r="T589" s="683"/>
      <c r="U589" s="665">
        <v>0</v>
      </c>
    </row>
    <row r="590" spans="1:21" ht="14.4" customHeight="1" x14ac:dyDescent="0.3">
      <c r="A590" s="618">
        <v>21</v>
      </c>
      <c r="B590" s="619" t="s">
        <v>565</v>
      </c>
      <c r="C590" s="619">
        <v>89301211</v>
      </c>
      <c r="D590" s="681" t="s">
        <v>6722</v>
      </c>
      <c r="E590" s="682" t="s">
        <v>4542</v>
      </c>
      <c r="F590" s="619" t="s">
        <v>4509</v>
      </c>
      <c r="G590" s="619" t="s">
        <v>4569</v>
      </c>
      <c r="H590" s="619" t="s">
        <v>2184</v>
      </c>
      <c r="I590" s="619" t="s">
        <v>2284</v>
      </c>
      <c r="J590" s="619" t="s">
        <v>2278</v>
      </c>
      <c r="K590" s="619" t="s">
        <v>4348</v>
      </c>
      <c r="L590" s="620">
        <v>163.72999999999999</v>
      </c>
      <c r="M590" s="620">
        <v>163.72999999999999</v>
      </c>
      <c r="N590" s="619">
        <v>1</v>
      </c>
      <c r="O590" s="683">
        <v>0.5</v>
      </c>
      <c r="P590" s="620">
        <v>163.72999999999999</v>
      </c>
      <c r="Q590" s="635">
        <v>1</v>
      </c>
      <c r="R590" s="619">
        <v>1</v>
      </c>
      <c r="S590" s="635">
        <v>1</v>
      </c>
      <c r="T590" s="683">
        <v>0.5</v>
      </c>
      <c r="U590" s="665">
        <v>1</v>
      </c>
    </row>
    <row r="591" spans="1:21" ht="14.4" customHeight="1" x14ac:dyDescent="0.3">
      <c r="A591" s="618">
        <v>21</v>
      </c>
      <c r="B591" s="619" t="s">
        <v>565</v>
      </c>
      <c r="C591" s="619">
        <v>89301211</v>
      </c>
      <c r="D591" s="681" t="s">
        <v>6722</v>
      </c>
      <c r="E591" s="682" t="s">
        <v>4542</v>
      </c>
      <c r="F591" s="619" t="s">
        <v>4509</v>
      </c>
      <c r="G591" s="619" t="s">
        <v>4748</v>
      </c>
      <c r="H591" s="619" t="s">
        <v>564</v>
      </c>
      <c r="I591" s="619" t="s">
        <v>1596</v>
      </c>
      <c r="J591" s="619" t="s">
        <v>1489</v>
      </c>
      <c r="K591" s="619" t="s">
        <v>1379</v>
      </c>
      <c r="L591" s="620">
        <v>60.97</v>
      </c>
      <c r="M591" s="620">
        <v>60.97</v>
      </c>
      <c r="N591" s="619">
        <v>1</v>
      </c>
      <c r="O591" s="683">
        <v>0.5</v>
      </c>
      <c r="P591" s="620"/>
      <c r="Q591" s="635">
        <v>0</v>
      </c>
      <c r="R591" s="619"/>
      <c r="S591" s="635">
        <v>0</v>
      </c>
      <c r="T591" s="683"/>
      <c r="U591" s="665">
        <v>0</v>
      </c>
    </row>
    <row r="592" spans="1:21" ht="14.4" customHeight="1" x14ac:dyDescent="0.3">
      <c r="A592" s="618">
        <v>21</v>
      </c>
      <c r="B592" s="619" t="s">
        <v>565</v>
      </c>
      <c r="C592" s="619">
        <v>89301211</v>
      </c>
      <c r="D592" s="681" t="s">
        <v>6722</v>
      </c>
      <c r="E592" s="682" t="s">
        <v>4542</v>
      </c>
      <c r="F592" s="619" t="s">
        <v>4509</v>
      </c>
      <c r="G592" s="619" t="s">
        <v>4748</v>
      </c>
      <c r="H592" s="619" t="s">
        <v>564</v>
      </c>
      <c r="I592" s="619" t="s">
        <v>4749</v>
      </c>
      <c r="J592" s="619" t="s">
        <v>4750</v>
      </c>
      <c r="K592" s="619" t="s">
        <v>1379</v>
      </c>
      <c r="L592" s="620">
        <v>154.33000000000001</v>
      </c>
      <c r="M592" s="620">
        <v>308.66000000000003</v>
      </c>
      <c r="N592" s="619">
        <v>2</v>
      </c>
      <c r="O592" s="683">
        <v>0.5</v>
      </c>
      <c r="P592" s="620"/>
      <c r="Q592" s="635">
        <v>0</v>
      </c>
      <c r="R592" s="619"/>
      <c r="S592" s="635">
        <v>0</v>
      </c>
      <c r="T592" s="683"/>
      <c r="U592" s="665">
        <v>0</v>
      </c>
    </row>
    <row r="593" spans="1:21" ht="14.4" customHeight="1" x14ac:dyDescent="0.3">
      <c r="A593" s="618">
        <v>21</v>
      </c>
      <c r="B593" s="619" t="s">
        <v>565</v>
      </c>
      <c r="C593" s="619">
        <v>89301211</v>
      </c>
      <c r="D593" s="681" t="s">
        <v>6722</v>
      </c>
      <c r="E593" s="682" t="s">
        <v>4542</v>
      </c>
      <c r="F593" s="619" t="s">
        <v>4509</v>
      </c>
      <c r="G593" s="619" t="s">
        <v>4988</v>
      </c>
      <c r="H593" s="619" t="s">
        <v>564</v>
      </c>
      <c r="I593" s="619" t="s">
        <v>3048</v>
      </c>
      <c r="J593" s="619" t="s">
        <v>3049</v>
      </c>
      <c r="K593" s="619" t="s">
        <v>4989</v>
      </c>
      <c r="L593" s="620">
        <v>162.13</v>
      </c>
      <c r="M593" s="620">
        <v>162.13</v>
      </c>
      <c r="N593" s="619">
        <v>1</v>
      </c>
      <c r="O593" s="683">
        <v>0.5</v>
      </c>
      <c r="P593" s="620"/>
      <c r="Q593" s="635">
        <v>0</v>
      </c>
      <c r="R593" s="619"/>
      <c r="S593" s="635">
        <v>0</v>
      </c>
      <c r="T593" s="683"/>
      <c r="U593" s="665">
        <v>0</v>
      </c>
    </row>
    <row r="594" spans="1:21" ht="14.4" customHeight="1" x14ac:dyDescent="0.3">
      <c r="A594" s="618">
        <v>21</v>
      </c>
      <c r="B594" s="619" t="s">
        <v>565</v>
      </c>
      <c r="C594" s="619">
        <v>89301211</v>
      </c>
      <c r="D594" s="681" t="s">
        <v>6722</v>
      </c>
      <c r="E594" s="682" t="s">
        <v>4542</v>
      </c>
      <c r="F594" s="619" t="s">
        <v>4509</v>
      </c>
      <c r="G594" s="619" t="s">
        <v>4990</v>
      </c>
      <c r="H594" s="619" t="s">
        <v>564</v>
      </c>
      <c r="I594" s="619" t="s">
        <v>5018</v>
      </c>
      <c r="J594" s="619" t="s">
        <v>2992</v>
      </c>
      <c r="K594" s="619" t="s">
        <v>1379</v>
      </c>
      <c r="L594" s="620">
        <v>107.03</v>
      </c>
      <c r="M594" s="620">
        <v>107.03</v>
      </c>
      <c r="N594" s="619">
        <v>1</v>
      </c>
      <c r="O594" s="683">
        <v>0.5</v>
      </c>
      <c r="P594" s="620">
        <v>107.03</v>
      </c>
      <c r="Q594" s="635">
        <v>1</v>
      </c>
      <c r="R594" s="619">
        <v>1</v>
      </c>
      <c r="S594" s="635">
        <v>1</v>
      </c>
      <c r="T594" s="683">
        <v>0.5</v>
      </c>
      <c r="U594" s="665">
        <v>1</v>
      </c>
    </row>
    <row r="595" spans="1:21" ht="14.4" customHeight="1" x14ac:dyDescent="0.3">
      <c r="A595" s="618">
        <v>21</v>
      </c>
      <c r="B595" s="619" t="s">
        <v>565</v>
      </c>
      <c r="C595" s="619">
        <v>89301211</v>
      </c>
      <c r="D595" s="681" t="s">
        <v>6722</v>
      </c>
      <c r="E595" s="682" t="s">
        <v>4542</v>
      </c>
      <c r="F595" s="619" t="s">
        <v>4509</v>
      </c>
      <c r="G595" s="619" t="s">
        <v>4616</v>
      </c>
      <c r="H595" s="619" t="s">
        <v>564</v>
      </c>
      <c r="I595" s="619" t="s">
        <v>4619</v>
      </c>
      <c r="J595" s="619" t="s">
        <v>4620</v>
      </c>
      <c r="K595" s="619" t="s">
        <v>1297</v>
      </c>
      <c r="L595" s="620">
        <v>0</v>
      </c>
      <c r="M595" s="620">
        <v>0</v>
      </c>
      <c r="N595" s="619">
        <v>2</v>
      </c>
      <c r="O595" s="683">
        <v>1</v>
      </c>
      <c r="P595" s="620"/>
      <c r="Q595" s="635"/>
      <c r="R595" s="619"/>
      <c r="S595" s="635">
        <v>0</v>
      </c>
      <c r="T595" s="683"/>
      <c r="U595" s="665">
        <v>0</v>
      </c>
    </row>
    <row r="596" spans="1:21" ht="14.4" customHeight="1" x14ac:dyDescent="0.3">
      <c r="A596" s="618">
        <v>21</v>
      </c>
      <c r="B596" s="619" t="s">
        <v>565</v>
      </c>
      <c r="C596" s="619">
        <v>89301211</v>
      </c>
      <c r="D596" s="681" t="s">
        <v>6722</v>
      </c>
      <c r="E596" s="682" t="s">
        <v>4542</v>
      </c>
      <c r="F596" s="619" t="s">
        <v>4510</v>
      </c>
      <c r="G596" s="619" t="s">
        <v>5019</v>
      </c>
      <c r="H596" s="619" t="s">
        <v>564</v>
      </c>
      <c r="I596" s="619" t="s">
        <v>5020</v>
      </c>
      <c r="J596" s="619" t="s">
        <v>4526</v>
      </c>
      <c r="K596" s="619"/>
      <c r="L596" s="620">
        <v>0</v>
      </c>
      <c r="M596" s="620">
        <v>0</v>
      </c>
      <c r="N596" s="619">
        <v>1</v>
      </c>
      <c r="O596" s="683">
        <v>1</v>
      </c>
      <c r="P596" s="620"/>
      <c r="Q596" s="635"/>
      <c r="R596" s="619"/>
      <c r="S596" s="635">
        <v>0</v>
      </c>
      <c r="T596" s="683"/>
      <c r="U596" s="665">
        <v>0</v>
      </c>
    </row>
    <row r="597" spans="1:21" ht="14.4" customHeight="1" x14ac:dyDescent="0.3">
      <c r="A597" s="618">
        <v>21</v>
      </c>
      <c r="B597" s="619" t="s">
        <v>565</v>
      </c>
      <c r="C597" s="619">
        <v>89301211</v>
      </c>
      <c r="D597" s="681" t="s">
        <v>6722</v>
      </c>
      <c r="E597" s="682" t="s">
        <v>4542</v>
      </c>
      <c r="F597" s="619" t="s">
        <v>4510</v>
      </c>
      <c r="G597" s="619" t="s">
        <v>5019</v>
      </c>
      <c r="H597" s="619" t="s">
        <v>564</v>
      </c>
      <c r="I597" s="619" t="s">
        <v>5021</v>
      </c>
      <c r="J597" s="619" t="s">
        <v>4526</v>
      </c>
      <c r="K597" s="619"/>
      <c r="L597" s="620">
        <v>0</v>
      </c>
      <c r="M597" s="620">
        <v>0</v>
      </c>
      <c r="N597" s="619">
        <v>1</v>
      </c>
      <c r="O597" s="683">
        <v>1</v>
      </c>
      <c r="P597" s="620"/>
      <c r="Q597" s="635"/>
      <c r="R597" s="619"/>
      <c r="S597" s="635">
        <v>0</v>
      </c>
      <c r="T597" s="683"/>
      <c r="U597" s="665">
        <v>0</v>
      </c>
    </row>
    <row r="598" spans="1:21" ht="14.4" customHeight="1" x14ac:dyDescent="0.3">
      <c r="A598" s="618">
        <v>21</v>
      </c>
      <c r="B598" s="619" t="s">
        <v>565</v>
      </c>
      <c r="C598" s="619">
        <v>89301211</v>
      </c>
      <c r="D598" s="681" t="s">
        <v>6722</v>
      </c>
      <c r="E598" s="682" t="s">
        <v>4542</v>
      </c>
      <c r="F598" s="619" t="s">
        <v>4510</v>
      </c>
      <c r="G598" s="619" t="s">
        <v>5019</v>
      </c>
      <c r="H598" s="619" t="s">
        <v>564</v>
      </c>
      <c r="I598" s="619" t="s">
        <v>5022</v>
      </c>
      <c r="J598" s="619" t="s">
        <v>4526</v>
      </c>
      <c r="K598" s="619"/>
      <c r="L598" s="620">
        <v>0</v>
      </c>
      <c r="M598" s="620">
        <v>0</v>
      </c>
      <c r="N598" s="619">
        <v>1</v>
      </c>
      <c r="O598" s="683">
        <v>1</v>
      </c>
      <c r="P598" s="620"/>
      <c r="Q598" s="635"/>
      <c r="R598" s="619"/>
      <c r="S598" s="635">
        <v>0</v>
      </c>
      <c r="T598" s="683"/>
      <c r="U598" s="665">
        <v>0</v>
      </c>
    </row>
    <row r="599" spans="1:21" ht="14.4" customHeight="1" x14ac:dyDescent="0.3">
      <c r="A599" s="618">
        <v>21</v>
      </c>
      <c r="B599" s="619" t="s">
        <v>565</v>
      </c>
      <c r="C599" s="619">
        <v>89301211</v>
      </c>
      <c r="D599" s="681" t="s">
        <v>6722</v>
      </c>
      <c r="E599" s="682" t="s">
        <v>4542</v>
      </c>
      <c r="F599" s="619" t="s">
        <v>4511</v>
      </c>
      <c r="G599" s="619" t="s">
        <v>4764</v>
      </c>
      <c r="H599" s="619" t="s">
        <v>564</v>
      </c>
      <c r="I599" s="619" t="s">
        <v>2013</v>
      </c>
      <c r="J599" s="619" t="s">
        <v>4765</v>
      </c>
      <c r="K599" s="619" t="s">
        <v>4766</v>
      </c>
      <c r="L599" s="620">
        <v>1267.1199999999999</v>
      </c>
      <c r="M599" s="620">
        <v>6335.5999999999995</v>
      </c>
      <c r="N599" s="619">
        <v>5</v>
      </c>
      <c r="O599" s="683">
        <v>4</v>
      </c>
      <c r="P599" s="620">
        <v>3801.3599999999997</v>
      </c>
      <c r="Q599" s="635">
        <v>0.6</v>
      </c>
      <c r="R599" s="619">
        <v>3</v>
      </c>
      <c r="S599" s="635">
        <v>0.6</v>
      </c>
      <c r="T599" s="683">
        <v>2</v>
      </c>
      <c r="U599" s="665">
        <v>0.5</v>
      </c>
    </row>
    <row r="600" spans="1:21" ht="14.4" customHeight="1" x14ac:dyDescent="0.3">
      <c r="A600" s="618">
        <v>21</v>
      </c>
      <c r="B600" s="619" t="s">
        <v>565</v>
      </c>
      <c r="C600" s="619">
        <v>89301211</v>
      </c>
      <c r="D600" s="681" t="s">
        <v>6722</v>
      </c>
      <c r="E600" s="682" t="s">
        <v>4545</v>
      </c>
      <c r="F600" s="619" t="s">
        <v>4509</v>
      </c>
      <c r="G600" s="619" t="s">
        <v>4570</v>
      </c>
      <c r="H600" s="619" t="s">
        <v>564</v>
      </c>
      <c r="I600" s="619" t="s">
        <v>891</v>
      </c>
      <c r="J600" s="619" t="s">
        <v>892</v>
      </c>
      <c r="K600" s="619" t="s">
        <v>4627</v>
      </c>
      <c r="L600" s="620">
        <v>42.42</v>
      </c>
      <c r="M600" s="620">
        <v>254.52</v>
      </c>
      <c r="N600" s="619">
        <v>6</v>
      </c>
      <c r="O600" s="683">
        <v>3</v>
      </c>
      <c r="P600" s="620">
        <v>169.68</v>
      </c>
      <c r="Q600" s="635">
        <v>0.66666666666666663</v>
      </c>
      <c r="R600" s="619">
        <v>4</v>
      </c>
      <c r="S600" s="635">
        <v>0.66666666666666663</v>
      </c>
      <c r="T600" s="683">
        <v>2</v>
      </c>
      <c r="U600" s="665">
        <v>0.66666666666666663</v>
      </c>
    </row>
    <row r="601" spans="1:21" ht="14.4" customHeight="1" x14ac:dyDescent="0.3">
      <c r="A601" s="618">
        <v>21</v>
      </c>
      <c r="B601" s="619" t="s">
        <v>565</v>
      </c>
      <c r="C601" s="619">
        <v>89301211</v>
      </c>
      <c r="D601" s="681" t="s">
        <v>6722</v>
      </c>
      <c r="E601" s="682" t="s">
        <v>4545</v>
      </c>
      <c r="F601" s="619" t="s">
        <v>4509</v>
      </c>
      <c r="G601" s="619" t="s">
        <v>4570</v>
      </c>
      <c r="H601" s="619" t="s">
        <v>564</v>
      </c>
      <c r="I601" s="619" t="s">
        <v>891</v>
      </c>
      <c r="J601" s="619" t="s">
        <v>892</v>
      </c>
      <c r="K601" s="619" t="s">
        <v>4627</v>
      </c>
      <c r="L601" s="620">
        <v>85.72</v>
      </c>
      <c r="M601" s="620">
        <v>171.44</v>
      </c>
      <c r="N601" s="619">
        <v>2</v>
      </c>
      <c r="O601" s="683">
        <v>1.5</v>
      </c>
      <c r="P601" s="620"/>
      <c r="Q601" s="635">
        <v>0</v>
      </c>
      <c r="R601" s="619"/>
      <c r="S601" s="635">
        <v>0</v>
      </c>
      <c r="T601" s="683"/>
      <c r="U601" s="665">
        <v>0</v>
      </c>
    </row>
    <row r="602" spans="1:21" ht="14.4" customHeight="1" x14ac:dyDescent="0.3">
      <c r="A602" s="618">
        <v>21</v>
      </c>
      <c r="B602" s="619" t="s">
        <v>565</v>
      </c>
      <c r="C602" s="619">
        <v>89301211</v>
      </c>
      <c r="D602" s="681" t="s">
        <v>6722</v>
      </c>
      <c r="E602" s="682" t="s">
        <v>4545</v>
      </c>
      <c r="F602" s="619" t="s">
        <v>4509</v>
      </c>
      <c r="G602" s="619" t="s">
        <v>4549</v>
      </c>
      <c r="H602" s="619" t="s">
        <v>2184</v>
      </c>
      <c r="I602" s="619" t="s">
        <v>2321</v>
      </c>
      <c r="J602" s="619" t="s">
        <v>4365</v>
      </c>
      <c r="K602" s="619" t="s">
        <v>4366</v>
      </c>
      <c r="L602" s="620">
        <v>6.98</v>
      </c>
      <c r="M602" s="620">
        <v>6.98</v>
      </c>
      <c r="N602" s="619">
        <v>1</v>
      </c>
      <c r="O602" s="683">
        <v>0.5</v>
      </c>
      <c r="P602" s="620"/>
      <c r="Q602" s="635">
        <v>0</v>
      </c>
      <c r="R602" s="619"/>
      <c r="S602" s="635">
        <v>0</v>
      </c>
      <c r="T602" s="683"/>
      <c r="U602" s="665">
        <v>0</v>
      </c>
    </row>
    <row r="603" spans="1:21" ht="14.4" customHeight="1" x14ac:dyDescent="0.3">
      <c r="A603" s="618">
        <v>21</v>
      </c>
      <c r="B603" s="619" t="s">
        <v>565</v>
      </c>
      <c r="C603" s="619">
        <v>89301211</v>
      </c>
      <c r="D603" s="681" t="s">
        <v>6722</v>
      </c>
      <c r="E603" s="682" t="s">
        <v>4545</v>
      </c>
      <c r="F603" s="619" t="s">
        <v>4509</v>
      </c>
      <c r="G603" s="619" t="s">
        <v>5023</v>
      </c>
      <c r="H603" s="619" t="s">
        <v>564</v>
      </c>
      <c r="I603" s="619" t="s">
        <v>2721</v>
      </c>
      <c r="J603" s="619" t="s">
        <v>2714</v>
      </c>
      <c r="K603" s="619" t="s">
        <v>5024</v>
      </c>
      <c r="L603" s="620">
        <v>64.23</v>
      </c>
      <c r="M603" s="620">
        <v>64.23</v>
      </c>
      <c r="N603" s="619">
        <v>1</v>
      </c>
      <c r="O603" s="683">
        <v>0.5</v>
      </c>
      <c r="P603" s="620">
        <v>64.23</v>
      </c>
      <c r="Q603" s="635">
        <v>1</v>
      </c>
      <c r="R603" s="619">
        <v>1</v>
      </c>
      <c r="S603" s="635">
        <v>1</v>
      </c>
      <c r="T603" s="683">
        <v>0.5</v>
      </c>
      <c r="U603" s="665">
        <v>1</v>
      </c>
    </row>
    <row r="604" spans="1:21" ht="14.4" customHeight="1" x14ac:dyDescent="0.3">
      <c r="A604" s="618">
        <v>21</v>
      </c>
      <c r="B604" s="619" t="s">
        <v>565</v>
      </c>
      <c r="C604" s="619">
        <v>89301211</v>
      </c>
      <c r="D604" s="681" t="s">
        <v>6722</v>
      </c>
      <c r="E604" s="682" t="s">
        <v>4545</v>
      </c>
      <c r="F604" s="619" t="s">
        <v>4509</v>
      </c>
      <c r="G604" s="619" t="s">
        <v>4594</v>
      </c>
      <c r="H604" s="619" t="s">
        <v>2184</v>
      </c>
      <c r="I604" s="619" t="s">
        <v>2728</v>
      </c>
      <c r="J604" s="619" t="s">
        <v>4256</v>
      </c>
      <c r="K604" s="619" t="s">
        <v>4257</v>
      </c>
      <c r="L604" s="620">
        <v>333.31</v>
      </c>
      <c r="M604" s="620">
        <v>999.93000000000006</v>
      </c>
      <c r="N604" s="619">
        <v>3</v>
      </c>
      <c r="O604" s="683">
        <v>1.5</v>
      </c>
      <c r="P604" s="620">
        <v>333.31</v>
      </c>
      <c r="Q604" s="635">
        <v>0.33333333333333331</v>
      </c>
      <c r="R604" s="619">
        <v>1</v>
      </c>
      <c r="S604" s="635">
        <v>0.33333333333333331</v>
      </c>
      <c r="T604" s="683">
        <v>0.5</v>
      </c>
      <c r="U604" s="665">
        <v>0.33333333333333331</v>
      </c>
    </row>
    <row r="605" spans="1:21" ht="14.4" customHeight="1" x14ac:dyDescent="0.3">
      <c r="A605" s="618">
        <v>21</v>
      </c>
      <c r="B605" s="619" t="s">
        <v>565</v>
      </c>
      <c r="C605" s="619">
        <v>89301211</v>
      </c>
      <c r="D605" s="681" t="s">
        <v>6722</v>
      </c>
      <c r="E605" s="682" t="s">
        <v>4545</v>
      </c>
      <c r="F605" s="619" t="s">
        <v>4509</v>
      </c>
      <c r="G605" s="619" t="s">
        <v>5025</v>
      </c>
      <c r="H605" s="619" t="s">
        <v>2184</v>
      </c>
      <c r="I605" s="619" t="s">
        <v>2522</v>
      </c>
      <c r="J605" s="619" t="s">
        <v>2523</v>
      </c>
      <c r="K605" s="619" t="s">
        <v>2187</v>
      </c>
      <c r="L605" s="620">
        <v>0</v>
      </c>
      <c r="M605" s="620">
        <v>0</v>
      </c>
      <c r="N605" s="619">
        <v>1</v>
      </c>
      <c r="O605" s="683">
        <v>0.5</v>
      </c>
      <c r="P605" s="620"/>
      <c r="Q605" s="635"/>
      <c r="R605" s="619"/>
      <c r="S605" s="635">
        <v>0</v>
      </c>
      <c r="T605" s="683"/>
      <c r="U605" s="665">
        <v>0</v>
      </c>
    </row>
    <row r="606" spans="1:21" ht="14.4" customHeight="1" x14ac:dyDescent="0.3">
      <c r="A606" s="618">
        <v>21</v>
      </c>
      <c r="B606" s="619" t="s">
        <v>565</v>
      </c>
      <c r="C606" s="619">
        <v>89301211</v>
      </c>
      <c r="D606" s="681" t="s">
        <v>6722</v>
      </c>
      <c r="E606" s="682" t="s">
        <v>4545</v>
      </c>
      <c r="F606" s="619" t="s">
        <v>4509</v>
      </c>
      <c r="G606" s="619" t="s">
        <v>4571</v>
      </c>
      <c r="H606" s="619" t="s">
        <v>564</v>
      </c>
      <c r="I606" s="619" t="s">
        <v>4572</v>
      </c>
      <c r="J606" s="619" t="s">
        <v>4573</v>
      </c>
      <c r="K606" s="619" t="s">
        <v>4574</v>
      </c>
      <c r="L606" s="620">
        <v>1789.73</v>
      </c>
      <c r="M606" s="620">
        <v>10738.380000000001</v>
      </c>
      <c r="N606" s="619">
        <v>6</v>
      </c>
      <c r="O606" s="683">
        <v>4</v>
      </c>
      <c r="P606" s="620">
        <v>3579.46</v>
      </c>
      <c r="Q606" s="635">
        <v>0.33333333333333331</v>
      </c>
      <c r="R606" s="619">
        <v>2</v>
      </c>
      <c r="S606" s="635">
        <v>0.33333333333333331</v>
      </c>
      <c r="T606" s="683">
        <v>1.5</v>
      </c>
      <c r="U606" s="665">
        <v>0.375</v>
      </c>
    </row>
    <row r="607" spans="1:21" ht="14.4" customHeight="1" x14ac:dyDescent="0.3">
      <c r="A607" s="618">
        <v>21</v>
      </c>
      <c r="B607" s="619" t="s">
        <v>565</v>
      </c>
      <c r="C607" s="619">
        <v>89301211</v>
      </c>
      <c r="D607" s="681" t="s">
        <v>6722</v>
      </c>
      <c r="E607" s="682" t="s">
        <v>4545</v>
      </c>
      <c r="F607" s="619" t="s">
        <v>4509</v>
      </c>
      <c r="G607" s="619" t="s">
        <v>5026</v>
      </c>
      <c r="H607" s="619" t="s">
        <v>564</v>
      </c>
      <c r="I607" s="619" t="s">
        <v>5027</v>
      </c>
      <c r="J607" s="619" t="s">
        <v>5028</v>
      </c>
      <c r="K607" s="619" t="s">
        <v>3762</v>
      </c>
      <c r="L607" s="620">
        <v>222.25</v>
      </c>
      <c r="M607" s="620">
        <v>222.25</v>
      </c>
      <c r="N607" s="619">
        <v>1</v>
      </c>
      <c r="O607" s="683">
        <v>0.5</v>
      </c>
      <c r="P607" s="620">
        <v>222.25</v>
      </c>
      <c r="Q607" s="635">
        <v>1</v>
      </c>
      <c r="R607" s="619">
        <v>1</v>
      </c>
      <c r="S607" s="635">
        <v>1</v>
      </c>
      <c r="T607" s="683">
        <v>0.5</v>
      </c>
      <c r="U607" s="665">
        <v>1</v>
      </c>
    </row>
    <row r="608" spans="1:21" ht="14.4" customHeight="1" x14ac:dyDescent="0.3">
      <c r="A608" s="618">
        <v>21</v>
      </c>
      <c r="B608" s="619" t="s">
        <v>565</v>
      </c>
      <c r="C608" s="619">
        <v>89301211</v>
      </c>
      <c r="D608" s="681" t="s">
        <v>6722</v>
      </c>
      <c r="E608" s="682" t="s">
        <v>4545</v>
      </c>
      <c r="F608" s="619" t="s">
        <v>4509</v>
      </c>
      <c r="G608" s="619" t="s">
        <v>4639</v>
      </c>
      <c r="H608" s="619" t="s">
        <v>564</v>
      </c>
      <c r="I608" s="619" t="s">
        <v>2145</v>
      </c>
      <c r="J608" s="619" t="s">
        <v>1979</v>
      </c>
      <c r="K608" s="619" t="s">
        <v>4640</v>
      </c>
      <c r="L608" s="620">
        <v>0</v>
      </c>
      <c r="M608" s="620">
        <v>0</v>
      </c>
      <c r="N608" s="619">
        <v>3</v>
      </c>
      <c r="O608" s="683">
        <v>0.5</v>
      </c>
      <c r="P608" s="620"/>
      <c r="Q608" s="635"/>
      <c r="R608" s="619"/>
      <c r="S608" s="635">
        <v>0</v>
      </c>
      <c r="T608" s="683"/>
      <c r="U608" s="665">
        <v>0</v>
      </c>
    </row>
    <row r="609" spans="1:21" ht="14.4" customHeight="1" x14ac:dyDescent="0.3">
      <c r="A609" s="618">
        <v>21</v>
      </c>
      <c r="B609" s="619" t="s">
        <v>565</v>
      </c>
      <c r="C609" s="619">
        <v>89301211</v>
      </c>
      <c r="D609" s="681" t="s">
        <v>6722</v>
      </c>
      <c r="E609" s="682" t="s">
        <v>4545</v>
      </c>
      <c r="F609" s="619" t="s">
        <v>4509</v>
      </c>
      <c r="G609" s="619" t="s">
        <v>4646</v>
      </c>
      <c r="H609" s="619" t="s">
        <v>564</v>
      </c>
      <c r="I609" s="619" t="s">
        <v>5029</v>
      </c>
      <c r="J609" s="619" t="s">
        <v>1027</v>
      </c>
      <c r="K609" s="619" t="s">
        <v>5030</v>
      </c>
      <c r="L609" s="620">
        <v>0</v>
      </c>
      <c r="M609" s="620">
        <v>0</v>
      </c>
      <c r="N609" s="619">
        <v>1</v>
      </c>
      <c r="O609" s="683">
        <v>0.5</v>
      </c>
      <c r="P609" s="620">
        <v>0</v>
      </c>
      <c r="Q609" s="635"/>
      <c r="R609" s="619">
        <v>1</v>
      </c>
      <c r="S609" s="635">
        <v>1</v>
      </c>
      <c r="T609" s="683">
        <v>0.5</v>
      </c>
      <c r="U609" s="665">
        <v>1</v>
      </c>
    </row>
    <row r="610" spans="1:21" ht="14.4" customHeight="1" x14ac:dyDescent="0.3">
      <c r="A610" s="618">
        <v>21</v>
      </c>
      <c r="B610" s="619" t="s">
        <v>565</v>
      </c>
      <c r="C610" s="619">
        <v>89301211</v>
      </c>
      <c r="D610" s="681" t="s">
        <v>6722</v>
      </c>
      <c r="E610" s="682" t="s">
        <v>4545</v>
      </c>
      <c r="F610" s="619" t="s">
        <v>4509</v>
      </c>
      <c r="G610" s="619" t="s">
        <v>4578</v>
      </c>
      <c r="H610" s="619" t="s">
        <v>2184</v>
      </c>
      <c r="I610" s="619" t="s">
        <v>2398</v>
      </c>
      <c r="J610" s="619" t="s">
        <v>2399</v>
      </c>
      <c r="K610" s="619" t="s">
        <v>4372</v>
      </c>
      <c r="L610" s="620">
        <v>162.13</v>
      </c>
      <c r="M610" s="620">
        <v>486.39</v>
      </c>
      <c r="N610" s="619">
        <v>3</v>
      </c>
      <c r="O610" s="683">
        <v>2</v>
      </c>
      <c r="P610" s="620">
        <v>324.26</v>
      </c>
      <c r="Q610" s="635">
        <v>0.66666666666666663</v>
      </c>
      <c r="R610" s="619">
        <v>2</v>
      </c>
      <c r="S610" s="635">
        <v>0.66666666666666663</v>
      </c>
      <c r="T610" s="683">
        <v>1.5</v>
      </c>
      <c r="U610" s="665">
        <v>0.75</v>
      </c>
    </row>
    <row r="611" spans="1:21" ht="14.4" customHeight="1" x14ac:dyDescent="0.3">
      <c r="A611" s="618">
        <v>21</v>
      </c>
      <c r="B611" s="619" t="s">
        <v>565</v>
      </c>
      <c r="C611" s="619">
        <v>89301211</v>
      </c>
      <c r="D611" s="681" t="s">
        <v>6722</v>
      </c>
      <c r="E611" s="682" t="s">
        <v>4545</v>
      </c>
      <c r="F611" s="619" t="s">
        <v>4509</v>
      </c>
      <c r="G611" s="619" t="s">
        <v>4654</v>
      </c>
      <c r="H611" s="619" t="s">
        <v>564</v>
      </c>
      <c r="I611" s="619" t="s">
        <v>1716</v>
      </c>
      <c r="J611" s="619" t="s">
        <v>1717</v>
      </c>
      <c r="K611" s="619" t="s">
        <v>1718</v>
      </c>
      <c r="L611" s="620">
        <v>400.21</v>
      </c>
      <c r="M611" s="620">
        <v>6403.3599999999988</v>
      </c>
      <c r="N611" s="619">
        <v>16</v>
      </c>
      <c r="O611" s="683">
        <v>6</v>
      </c>
      <c r="P611" s="620">
        <v>4402.3099999999995</v>
      </c>
      <c r="Q611" s="635">
        <v>0.6875</v>
      </c>
      <c r="R611" s="619">
        <v>11</v>
      </c>
      <c r="S611" s="635">
        <v>0.6875</v>
      </c>
      <c r="T611" s="683">
        <v>4</v>
      </c>
      <c r="U611" s="665">
        <v>0.66666666666666663</v>
      </c>
    </row>
    <row r="612" spans="1:21" ht="14.4" customHeight="1" x14ac:dyDescent="0.3">
      <c r="A612" s="618">
        <v>21</v>
      </c>
      <c r="B612" s="619" t="s">
        <v>565</v>
      </c>
      <c r="C612" s="619">
        <v>89301211</v>
      </c>
      <c r="D612" s="681" t="s">
        <v>6722</v>
      </c>
      <c r="E612" s="682" t="s">
        <v>4545</v>
      </c>
      <c r="F612" s="619" t="s">
        <v>4509</v>
      </c>
      <c r="G612" s="619" t="s">
        <v>4662</v>
      </c>
      <c r="H612" s="619" t="s">
        <v>564</v>
      </c>
      <c r="I612" s="619" t="s">
        <v>1893</v>
      </c>
      <c r="J612" s="619" t="s">
        <v>1894</v>
      </c>
      <c r="K612" s="619" t="s">
        <v>4887</v>
      </c>
      <c r="L612" s="620">
        <v>221.03</v>
      </c>
      <c r="M612" s="620">
        <v>221.03</v>
      </c>
      <c r="N612" s="619">
        <v>1</v>
      </c>
      <c r="O612" s="683">
        <v>0.5</v>
      </c>
      <c r="P612" s="620">
        <v>221.03</v>
      </c>
      <c r="Q612" s="635">
        <v>1</v>
      </c>
      <c r="R612" s="619">
        <v>1</v>
      </c>
      <c r="S612" s="635">
        <v>1</v>
      </c>
      <c r="T612" s="683">
        <v>0.5</v>
      </c>
      <c r="U612" s="665">
        <v>1</v>
      </c>
    </row>
    <row r="613" spans="1:21" ht="14.4" customHeight="1" x14ac:dyDescent="0.3">
      <c r="A613" s="618">
        <v>21</v>
      </c>
      <c r="B613" s="619" t="s">
        <v>565</v>
      </c>
      <c r="C613" s="619">
        <v>89301211</v>
      </c>
      <c r="D613" s="681" t="s">
        <v>6722</v>
      </c>
      <c r="E613" s="682" t="s">
        <v>4545</v>
      </c>
      <c r="F613" s="619" t="s">
        <v>4509</v>
      </c>
      <c r="G613" s="619" t="s">
        <v>4595</v>
      </c>
      <c r="H613" s="619" t="s">
        <v>564</v>
      </c>
      <c r="I613" s="619" t="s">
        <v>1183</v>
      </c>
      <c r="J613" s="619" t="s">
        <v>1184</v>
      </c>
      <c r="K613" s="619" t="s">
        <v>2340</v>
      </c>
      <c r="L613" s="620">
        <v>56.52</v>
      </c>
      <c r="M613" s="620">
        <v>565.20000000000005</v>
      </c>
      <c r="N613" s="619">
        <v>10</v>
      </c>
      <c r="O613" s="683">
        <v>5.5</v>
      </c>
      <c r="P613" s="620">
        <v>282.60000000000002</v>
      </c>
      <c r="Q613" s="635">
        <v>0.5</v>
      </c>
      <c r="R613" s="619">
        <v>5</v>
      </c>
      <c r="S613" s="635">
        <v>0.5</v>
      </c>
      <c r="T613" s="683">
        <v>2</v>
      </c>
      <c r="U613" s="665">
        <v>0.36363636363636365</v>
      </c>
    </row>
    <row r="614" spans="1:21" ht="14.4" customHeight="1" x14ac:dyDescent="0.3">
      <c r="A614" s="618">
        <v>21</v>
      </c>
      <c r="B614" s="619" t="s">
        <v>565</v>
      </c>
      <c r="C614" s="619">
        <v>89301211</v>
      </c>
      <c r="D614" s="681" t="s">
        <v>6722</v>
      </c>
      <c r="E614" s="682" t="s">
        <v>4545</v>
      </c>
      <c r="F614" s="619" t="s">
        <v>4509</v>
      </c>
      <c r="G614" s="619" t="s">
        <v>4666</v>
      </c>
      <c r="H614" s="619" t="s">
        <v>564</v>
      </c>
      <c r="I614" s="619" t="s">
        <v>986</v>
      </c>
      <c r="J614" s="619" t="s">
        <v>987</v>
      </c>
      <c r="K614" s="619" t="s">
        <v>4183</v>
      </c>
      <c r="L614" s="620">
        <v>115.3</v>
      </c>
      <c r="M614" s="620">
        <v>115.3</v>
      </c>
      <c r="N614" s="619">
        <v>1</v>
      </c>
      <c r="O614" s="683">
        <v>1</v>
      </c>
      <c r="P614" s="620"/>
      <c r="Q614" s="635">
        <v>0</v>
      </c>
      <c r="R614" s="619"/>
      <c r="S614" s="635">
        <v>0</v>
      </c>
      <c r="T614" s="683"/>
      <c r="U614" s="665">
        <v>0</v>
      </c>
    </row>
    <row r="615" spans="1:21" ht="14.4" customHeight="1" x14ac:dyDescent="0.3">
      <c r="A615" s="618">
        <v>21</v>
      </c>
      <c r="B615" s="619" t="s">
        <v>565</v>
      </c>
      <c r="C615" s="619">
        <v>89301211</v>
      </c>
      <c r="D615" s="681" t="s">
        <v>6722</v>
      </c>
      <c r="E615" s="682" t="s">
        <v>4545</v>
      </c>
      <c r="F615" s="619" t="s">
        <v>4509</v>
      </c>
      <c r="G615" s="619" t="s">
        <v>4666</v>
      </c>
      <c r="H615" s="619" t="s">
        <v>564</v>
      </c>
      <c r="I615" s="619" t="s">
        <v>5031</v>
      </c>
      <c r="J615" s="619" t="s">
        <v>987</v>
      </c>
      <c r="K615" s="619" t="s">
        <v>4183</v>
      </c>
      <c r="L615" s="620">
        <v>115.3</v>
      </c>
      <c r="M615" s="620">
        <v>115.3</v>
      </c>
      <c r="N615" s="619">
        <v>1</v>
      </c>
      <c r="O615" s="683">
        <v>0.5</v>
      </c>
      <c r="P615" s="620">
        <v>115.3</v>
      </c>
      <c r="Q615" s="635">
        <v>1</v>
      </c>
      <c r="R615" s="619">
        <v>1</v>
      </c>
      <c r="S615" s="635">
        <v>1</v>
      </c>
      <c r="T615" s="683">
        <v>0.5</v>
      </c>
      <c r="U615" s="665">
        <v>1</v>
      </c>
    </row>
    <row r="616" spans="1:21" ht="14.4" customHeight="1" x14ac:dyDescent="0.3">
      <c r="A616" s="618">
        <v>21</v>
      </c>
      <c r="B616" s="619" t="s">
        <v>565</v>
      </c>
      <c r="C616" s="619">
        <v>89301211</v>
      </c>
      <c r="D616" s="681" t="s">
        <v>6722</v>
      </c>
      <c r="E616" s="682" t="s">
        <v>4545</v>
      </c>
      <c r="F616" s="619" t="s">
        <v>4509</v>
      </c>
      <c r="G616" s="619" t="s">
        <v>4667</v>
      </c>
      <c r="H616" s="619" t="s">
        <v>564</v>
      </c>
      <c r="I616" s="619" t="s">
        <v>1690</v>
      </c>
      <c r="J616" s="619" t="s">
        <v>4668</v>
      </c>
      <c r="K616" s="619" t="s">
        <v>4669</v>
      </c>
      <c r="L616" s="620">
        <v>53.67</v>
      </c>
      <c r="M616" s="620">
        <v>214.68</v>
      </c>
      <c r="N616" s="619">
        <v>4</v>
      </c>
      <c r="O616" s="683">
        <v>1.5</v>
      </c>
      <c r="P616" s="620">
        <v>161.01</v>
      </c>
      <c r="Q616" s="635">
        <v>0.74999999999999989</v>
      </c>
      <c r="R616" s="619">
        <v>3</v>
      </c>
      <c r="S616" s="635">
        <v>0.75</v>
      </c>
      <c r="T616" s="683">
        <v>1</v>
      </c>
      <c r="U616" s="665">
        <v>0.66666666666666663</v>
      </c>
    </row>
    <row r="617" spans="1:21" ht="14.4" customHeight="1" x14ac:dyDescent="0.3">
      <c r="A617" s="618">
        <v>21</v>
      </c>
      <c r="B617" s="619" t="s">
        <v>565</v>
      </c>
      <c r="C617" s="619">
        <v>89301211</v>
      </c>
      <c r="D617" s="681" t="s">
        <v>6722</v>
      </c>
      <c r="E617" s="682" t="s">
        <v>4545</v>
      </c>
      <c r="F617" s="619" t="s">
        <v>4509</v>
      </c>
      <c r="G617" s="619" t="s">
        <v>4667</v>
      </c>
      <c r="H617" s="619" t="s">
        <v>564</v>
      </c>
      <c r="I617" s="619" t="s">
        <v>1690</v>
      </c>
      <c r="J617" s="619" t="s">
        <v>4668</v>
      </c>
      <c r="K617" s="619" t="s">
        <v>4669</v>
      </c>
      <c r="L617" s="620">
        <v>25.8</v>
      </c>
      <c r="M617" s="620">
        <v>25.8</v>
      </c>
      <c r="N617" s="619">
        <v>1</v>
      </c>
      <c r="O617" s="683">
        <v>0.5</v>
      </c>
      <c r="P617" s="620">
        <v>25.8</v>
      </c>
      <c r="Q617" s="635">
        <v>1</v>
      </c>
      <c r="R617" s="619">
        <v>1</v>
      </c>
      <c r="S617" s="635">
        <v>1</v>
      </c>
      <c r="T617" s="683">
        <v>0.5</v>
      </c>
      <c r="U617" s="665">
        <v>1</v>
      </c>
    </row>
    <row r="618" spans="1:21" ht="14.4" customHeight="1" x14ac:dyDescent="0.3">
      <c r="A618" s="618">
        <v>21</v>
      </c>
      <c r="B618" s="619" t="s">
        <v>565</v>
      </c>
      <c r="C618" s="619">
        <v>89301211</v>
      </c>
      <c r="D618" s="681" t="s">
        <v>6722</v>
      </c>
      <c r="E618" s="682" t="s">
        <v>4545</v>
      </c>
      <c r="F618" s="619" t="s">
        <v>4509</v>
      </c>
      <c r="G618" s="619" t="s">
        <v>4670</v>
      </c>
      <c r="H618" s="619" t="s">
        <v>2184</v>
      </c>
      <c r="I618" s="619" t="s">
        <v>2434</v>
      </c>
      <c r="J618" s="619" t="s">
        <v>2435</v>
      </c>
      <c r="K618" s="619" t="s">
        <v>641</v>
      </c>
      <c r="L618" s="620">
        <v>232.44</v>
      </c>
      <c r="M618" s="620">
        <v>232.44</v>
      </c>
      <c r="N618" s="619">
        <v>1</v>
      </c>
      <c r="O618" s="683">
        <v>1</v>
      </c>
      <c r="P618" s="620"/>
      <c r="Q618" s="635">
        <v>0</v>
      </c>
      <c r="R618" s="619"/>
      <c r="S618" s="635">
        <v>0</v>
      </c>
      <c r="T618" s="683"/>
      <c r="U618" s="665">
        <v>0</v>
      </c>
    </row>
    <row r="619" spans="1:21" ht="14.4" customHeight="1" x14ac:dyDescent="0.3">
      <c r="A619" s="618">
        <v>21</v>
      </c>
      <c r="B619" s="619" t="s">
        <v>565</v>
      </c>
      <c r="C619" s="619">
        <v>89301211</v>
      </c>
      <c r="D619" s="681" t="s">
        <v>6722</v>
      </c>
      <c r="E619" s="682" t="s">
        <v>4545</v>
      </c>
      <c r="F619" s="619" t="s">
        <v>4509</v>
      </c>
      <c r="G619" s="619" t="s">
        <v>4599</v>
      </c>
      <c r="H619" s="619" t="s">
        <v>564</v>
      </c>
      <c r="I619" s="619" t="s">
        <v>2057</v>
      </c>
      <c r="J619" s="619" t="s">
        <v>4334</v>
      </c>
      <c r="K619" s="619" t="s">
        <v>4335</v>
      </c>
      <c r="L619" s="620">
        <v>2787.72</v>
      </c>
      <c r="M619" s="620">
        <v>8363.16</v>
      </c>
      <c r="N619" s="619">
        <v>3</v>
      </c>
      <c r="O619" s="683">
        <v>2</v>
      </c>
      <c r="P619" s="620">
        <v>8363.16</v>
      </c>
      <c r="Q619" s="635">
        <v>1</v>
      </c>
      <c r="R619" s="619">
        <v>3</v>
      </c>
      <c r="S619" s="635">
        <v>1</v>
      </c>
      <c r="T619" s="683">
        <v>2</v>
      </c>
      <c r="U619" s="665">
        <v>1</v>
      </c>
    </row>
    <row r="620" spans="1:21" ht="14.4" customHeight="1" x14ac:dyDescent="0.3">
      <c r="A620" s="618">
        <v>21</v>
      </c>
      <c r="B620" s="619" t="s">
        <v>565</v>
      </c>
      <c r="C620" s="619">
        <v>89301211</v>
      </c>
      <c r="D620" s="681" t="s">
        <v>6722</v>
      </c>
      <c r="E620" s="682" t="s">
        <v>4545</v>
      </c>
      <c r="F620" s="619" t="s">
        <v>4509</v>
      </c>
      <c r="G620" s="619" t="s">
        <v>4599</v>
      </c>
      <c r="H620" s="619" t="s">
        <v>564</v>
      </c>
      <c r="I620" s="619" t="s">
        <v>1855</v>
      </c>
      <c r="J620" s="619" t="s">
        <v>4336</v>
      </c>
      <c r="K620" s="619" t="s">
        <v>4337</v>
      </c>
      <c r="L620" s="620">
        <v>2332.38</v>
      </c>
      <c r="M620" s="620">
        <v>6997.14</v>
      </c>
      <c r="N620" s="619">
        <v>3</v>
      </c>
      <c r="O620" s="683">
        <v>2</v>
      </c>
      <c r="P620" s="620">
        <v>2332.38</v>
      </c>
      <c r="Q620" s="635">
        <v>0.33333333333333331</v>
      </c>
      <c r="R620" s="619">
        <v>1</v>
      </c>
      <c r="S620" s="635">
        <v>0.33333333333333331</v>
      </c>
      <c r="T620" s="683">
        <v>1</v>
      </c>
      <c r="U620" s="665">
        <v>0.5</v>
      </c>
    </row>
    <row r="621" spans="1:21" ht="14.4" customHeight="1" x14ac:dyDescent="0.3">
      <c r="A621" s="618">
        <v>21</v>
      </c>
      <c r="B621" s="619" t="s">
        <v>565</v>
      </c>
      <c r="C621" s="619">
        <v>89301211</v>
      </c>
      <c r="D621" s="681" t="s">
        <v>6722</v>
      </c>
      <c r="E621" s="682" t="s">
        <v>4545</v>
      </c>
      <c r="F621" s="619" t="s">
        <v>4509</v>
      </c>
      <c r="G621" s="619" t="s">
        <v>4599</v>
      </c>
      <c r="H621" s="619" t="s">
        <v>564</v>
      </c>
      <c r="I621" s="619" t="s">
        <v>1511</v>
      </c>
      <c r="J621" s="619" t="s">
        <v>4338</v>
      </c>
      <c r="K621" s="619" t="s">
        <v>4339</v>
      </c>
      <c r="L621" s="620">
        <v>880.88</v>
      </c>
      <c r="M621" s="620">
        <v>4404.3999999999996</v>
      </c>
      <c r="N621" s="619">
        <v>5</v>
      </c>
      <c r="O621" s="683">
        <v>2</v>
      </c>
      <c r="P621" s="620">
        <v>4404.3999999999996</v>
      </c>
      <c r="Q621" s="635">
        <v>1</v>
      </c>
      <c r="R621" s="619">
        <v>5</v>
      </c>
      <c r="S621" s="635">
        <v>1</v>
      </c>
      <c r="T621" s="683">
        <v>2</v>
      </c>
      <c r="U621" s="665">
        <v>1</v>
      </c>
    </row>
    <row r="622" spans="1:21" ht="14.4" customHeight="1" x14ac:dyDescent="0.3">
      <c r="A622" s="618">
        <v>21</v>
      </c>
      <c r="B622" s="619" t="s">
        <v>565</v>
      </c>
      <c r="C622" s="619">
        <v>89301211</v>
      </c>
      <c r="D622" s="681" t="s">
        <v>6722</v>
      </c>
      <c r="E622" s="682" t="s">
        <v>4545</v>
      </c>
      <c r="F622" s="619" t="s">
        <v>4509</v>
      </c>
      <c r="G622" s="619" t="s">
        <v>4550</v>
      </c>
      <c r="H622" s="619" t="s">
        <v>564</v>
      </c>
      <c r="I622" s="619" t="s">
        <v>924</v>
      </c>
      <c r="J622" s="619" t="s">
        <v>4784</v>
      </c>
      <c r="K622" s="619" t="s">
        <v>4785</v>
      </c>
      <c r="L622" s="620">
        <v>41.09</v>
      </c>
      <c r="M622" s="620">
        <v>41.09</v>
      </c>
      <c r="N622" s="619">
        <v>1</v>
      </c>
      <c r="O622" s="683">
        <v>1</v>
      </c>
      <c r="P622" s="620">
        <v>41.09</v>
      </c>
      <c r="Q622" s="635">
        <v>1</v>
      </c>
      <c r="R622" s="619">
        <v>1</v>
      </c>
      <c r="S622" s="635">
        <v>1</v>
      </c>
      <c r="T622" s="683">
        <v>1</v>
      </c>
      <c r="U622" s="665">
        <v>1</v>
      </c>
    </row>
    <row r="623" spans="1:21" ht="14.4" customHeight="1" x14ac:dyDescent="0.3">
      <c r="A623" s="618">
        <v>21</v>
      </c>
      <c r="B623" s="619" t="s">
        <v>565</v>
      </c>
      <c r="C623" s="619">
        <v>89301211</v>
      </c>
      <c r="D623" s="681" t="s">
        <v>6722</v>
      </c>
      <c r="E623" s="682" t="s">
        <v>4545</v>
      </c>
      <c r="F623" s="619" t="s">
        <v>4509</v>
      </c>
      <c r="G623" s="619" t="s">
        <v>4550</v>
      </c>
      <c r="H623" s="619" t="s">
        <v>564</v>
      </c>
      <c r="I623" s="619" t="s">
        <v>4677</v>
      </c>
      <c r="J623" s="619" t="s">
        <v>4678</v>
      </c>
      <c r="K623" s="619" t="s">
        <v>4679</v>
      </c>
      <c r="L623" s="620">
        <v>23.3</v>
      </c>
      <c r="M623" s="620">
        <v>69.900000000000006</v>
      </c>
      <c r="N623" s="619">
        <v>3</v>
      </c>
      <c r="O623" s="683">
        <v>1.5</v>
      </c>
      <c r="P623" s="620">
        <v>46.6</v>
      </c>
      <c r="Q623" s="635">
        <v>0.66666666666666663</v>
      </c>
      <c r="R623" s="619">
        <v>2</v>
      </c>
      <c r="S623" s="635">
        <v>0.66666666666666663</v>
      </c>
      <c r="T623" s="683">
        <v>1</v>
      </c>
      <c r="U623" s="665">
        <v>0.66666666666666663</v>
      </c>
    </row>
    <row r="624" spans="1:21" ht="14.4" customHeight="1" x14ac:dyDescent="0.3">
      <c r="A624" s="618">
        <v>21</v>
      </c>
      <c r="B624" s="619" t="s">
        <v>565</v>
      </c>
      <c r="C624" s="619">
        <v>89301211</v>
      </c>
      <c r="D624" s="681" t="s">
        <v>6722</v>
      </c>
      <c r="E624" s="682" t="s">
        <v>4545</v>
      </c>
      <c r="F624" s="619" t="s">
        <v>4509</v>
      </c>
      <c r="G624" s="619" t="s">
        <v>4550</v>
      </c>
      <c r="H624" s="619" t="s">
        <v>564</v>
      </c>
      <c r="I624" s="619" t="s">
        <v>1318</v>
      </c>
      <c r="J624" s="619" t="s">
        <v>4551</v>
      </c>
      <c r="K624" s="619" t="s">
        <v>4552</v>
      </c>
      <c r="L624" s="620">
        <v>58.23</v>
      </c>
      <c r="M624" s="620">
        <v>58.23</v>
      </c>
      <c r="N624" s="619">
        <v>1</v>
      </c>
      <c r="O624" s="683">
        <v>0.5</v>
      </c>
      <c r="P624" s="620"/>
      <c r="Q624" s="635">
        <v>0</v>
      </c>
      <c r="R624" s="619"/>
      <c r="S624" s="635">
        <v>0</v>
      </c>
      <c r="T624" s="683"/>
      <c r="U624" s="665">
        <v>0</v>
      </c>
    </row>
    <row r="625" spans="1:21" ht="14.4" customHeight="1" x14ac:dyDescent="0.3">
      <c r="A625" s="618">
        <v>21</v>
      </c>
      <c r="B625" s="619" t="s">
        <v>565</v>
      </c>
      <c r="C625" s="619">
        <v>89301211</v>
      </c>
      <c r="D625" s="681" t="s">
        <v>6722</v>
      </c>
      <c r="E625" s="682" t="s">
        <v>4545</v>
      </c>
      <c r="F625" s="619" t="s">
        <v>4509</v>
      </c>
      <c r="G625" s="619" t="s">
        <v>4682</v>
      </c>
      <c r="H625" s="619" t="s">
        <v>564</v>
      </c>
      <c r="I625" s="619" t="s">
        <v>865</v>
      </c>
      <c r="J625" s="619" t="s">
        <v>866</v>
      </c>
      <c r="K625" s="619" t="s">
        <v>4683</v>
      </c>
      <c r="L625" s="620">
        <v>99</v>
      </c>
      <c r="M625" s="620">
        <v>495</v>
      </c>
      <c r="N625" s="619">
        <v>5</v>
      </c>
      <c r="O625" s="683">
        <v>1.5</v>
      </c>
      <c r="P625" s="620">
        <v>495</v>
      </c>
      <c r="Q625" s="635">
        <v>1</v>
      </c>
      <c r="R625" s="619">
        <v>5</v>
      </c>
      <c r="S625" s="635">
        <v>1</v>
      </c>
      <c r="T625" s="683">
        <v>1.5</v>
      </c>
      <c r="U625" s="665">
        <v>1</v>
      </c>
    </row>
    <row r="626" spans="1:21" ht="14.4" customHeight="1" x14ac:dyDescent="0.3">
      <c r="A626" s="618">
        <v>21</v>
      </c>
      <c r="B626" s="619" t="s">
        <v>565</v>
      </c>
      <c r="C626" s="619">
        <v>89301211</v>
      </c>
      <c r="D626" s="681" t="s">
        <v>6722</v>
      </c>
      <c r="E626" s="682" t="s">
        <v>4545</v>
      </c>
      <c r="F626" s="619" t="s">
        <v>4509</v>
      </c>
      <c r="G626" s="619" t="s">
        <v>4786</v>
      </c>
      <c r="H626" s="619" t="s">
        <v>2184</v>
      </c>
      <c r="I626" s="619" t="s">
        <v>2311</v>
      </c>
      <c r="J626" s="619" t="s">
        <v>2316</v>
      </c>
      <c r="K626" s="619" t="s">
        <v>4355</v>
      </c>
      <c r="L626" s="620">
        <v>443.52</v>
      </c>
      <c r="M626" s="620">
        <v>443.52</v>
      </c>
      <c r="N626" s="619">
        <v>1</v>
      </c>
      <c r="O626" s="683">
        <v>1</v>
      </c>
      <c r="P626" s="620">
        <v>443.52</v>
      </c>
      <c r="Q626" s="635">
        <v>1</v>
      </c>
      <c r="R626" s="619">
        <v>1</v>
      </c>
      <c r="S626" s="635">
        <v>1</v>
      </c>
      <c r="T626" s="683">
        <v>1</v>
      </c>
      <c r="U626" s="665">
        <v>1</v>
      </c>
    </row>
    <row r="627" spans="1:21" ht="14.4" customHeight="1" x14ac:dyDescent="0.3">
      <c r="A627" s="618">
        <v>21</v>
      </c>
      <c r="B627" s="619" t="s">
        <v>565</v>
      </c>
      <c r="C627" s="619">
        <v>89301211</v>
      </c>
      <c r="D627" s="681" t="s">
        <v>6722</v>
      </c>
      <c r="E627" s="682" t="s">
        <v>4545</v>
      </c>
      <c r="F627" s="619" t="s">
        <v>4509</v>
      </c>
      <c r="G627" s="619" t="s">
        <v>4787</v>
      </c>
      <c r="H627" s="619" t="s">
        <v>564</v>
      </c>
      <c r="I627" s="619" t="s">
        <v>938</v>
      </c>
      <c r="J627" s="619" t="s">
        <v>4788</v>
      </c>
      <c r="K627" s="619" t="s">
        <v>4789</v>
      </c>
      <c r="L627" s="620">
        <v>0</v>
      </c>
      <c r="M627" s="620">
        <v>0</v>
      </c>
      <c r="N627" s="619">
        <v>2</v>
      </c>
      <c r="O627" s="683">
        <v>1</v>
      </c>
      <c r="P627" s="620">
        <v>0</v>
      </c>
      <c r="Q627" s="635"/>
      <c r="R627" s="619">
        <v>2</v>
      </c>
      <c r="S627" s="635">
        <v>1</v>
      </c>
      <c r="T627" s="683">
        <v>1</v>
      </c>
      <c r="U627" s="665">
        <v>1</v>
      </c>
    </row>
    <row r="628" spans="1:21" ht="14.4" customHeight="1" x14ac:dyDescent="0.3">
      <c r="A628" s="618">
        <v>21</v>
      </c>
      <c r="B628" s="619" t="s">
        <v>565</v>
      </c>
      <c r="C628" s="619">
        <v>89301211</v>
      </c>
      <c r="D628" s="681" t="s">
        <v>6722</v>
      </c>
      <c r="E628" s="682" t="s">
        <v>4545</v>
      </c>
      <c r="F628" s="619" t="s">
        <v>4509</v>
      </c>
      <c r="G628" s="619" t="s">
        <v>4684</v>
      </c>
      <c r="H628" s="619" t="s">
        <v>564</v>
      </c>
      <c r="I628" s="619" t="s">
        <v>1468</v>
      </c>
      <c r="J628" s="619" t="s">
        <v>1469</v>
      </c>
      <c r="K628" s="619" t="s">
        <v>1470</v>
      </c>
      <c r="L628" s="620">
        <v>427.79</v>
      </c>
      <c r="M628" s="620">
        <v>427.79</v>
      </c>
      <c r="N628" s="619">
        <v>1</v>
      </c>
      <c r="O628" s="683">
        <v>1</v>
      </c>
      <c r="P628" s="620">
        <v>427.79</v>
      </c>
      <c r="Q628" s="635">
        <v>1</v>
      </c>
      <c r="R628" s="619">
        <v>1</v>
      </c>
      <c r="S628" s="635">
        <v>1</v>
      </c>
      <c r="T628" s="683">
        <v>1</v>
      </c>
      <c r="U628" s="665">
        <v>1</v>
      </c>
    </row>
    <row r="629" spans="1:21" ht="14.4" customHeight="1" x14ac:dyDescent="0.3">
      <c r="A629" s="618">
        <v>21</v>
      </c>
      <c r="B629" s="619" t="s">
        <v>565</v>
      </c>
      <c r="C629" s="619">
        <v>89301211</v>
      </c>
      <c r="D629" s="681" t="s">
        <v>6722</v>
      </c>
      <c r="E629" s="682" t="s">
        <v>4545</v>
      </c>
      <c r="F629" s="619" t="s">
        <v>4509</v>
      </c>
      <c r="G629" s="619" t="s">
        <v>4684</v>
      </c>
      <c r="H629" s="619" t="s">
        <v>564</v>
      </c>
      <c r="I629" s="619" t="s">
        <v>5032</v>
      </c>
      <c r="J629" s="619" t="s">
        <v>2089</v>
      </c>
      <c r="K629" s="619" t="s">
        <v>5033</v>
      </c>
      <c r="L629" s="620">
        <v>3040.6</v>
      </c>
      <c r="M629" s="620">
        <v>3040.6</v>
      </c>
      <c r="N629" s="619">
        <v>1</v>
      </c>
      <c r="O629" s="683">
        <v>1</v>
      </c>
      <c r="P629" s="620"/>
      <c r="Q629" s="635">
        <v>0</v>
      </c>
      <c r="R629" s="619"/>
      <c r="S629" s="635">
        <v>0</v>
      </c>
      <c r="T629" s="683"/>
      <c r="U629" s="665">
        <v>0</v>
      </c>
    </row>
    <row r="630" spans="1:21" ht="14.4" customHeight="1" x14ac:dyDescent="0.3">
      <c r="A630" s="618">
        <v>21</v>
      </c>
      <c r="B630" s="619" t="s">
        <v>565</v>
      </c>
      <c r="C630" s="619">
        <v>89301211</v>
      </c>
      <c r="D630" s="681" t="s">
        <v>6722</v>
      </c>
      <c r="E630" s="682" t="s">
        <v>4545</v>
      </c>
      <c r="F630" s="619" t="s">
        <v>4509</v>
      </c>
      <c r="G630" s="619" t="s">
        <v>4689</v>
      </c>
      <c r="H630" s="619" t="s">
        <v>564</v>
      </c>
      <c r="I630" s="619" t="s">
        <v>1369</v>
      </c>
      <c r="J630" s="619" t="s">
        <v>1370</v>
      </c>
      <c r="K630" s="619" t="s">
        <v>1371</v>
      </c>
      <c r="L630" s="620">
        <v>20.239999999999998</v>
      </c>
      <c r="M630" s="620">
        <v>40.479999999999997</v>
      </c>
      <c r="N630" s="619">
        <v>2</v>
      </c>
      <c r="O630" s="683">
        <v>1.5</v>
      </c>
      <c r="P630" s="620">
        <v>20.239999999999998</v>
      </c>
      <c r="Q630" s="635">
        <v>0.5</v>
      </c>
      <c r="R630" s="619">
        <v>1</v>
      </c>
      <c r="S630" s="635">
        <v>0.5</v>
      </c>
      <c r="T630" s="683">
        <v>1</v>
      </c>
      <c r="U630" s="665">
        <v>0.66666666666666663</v>
      </c>
    </row>
    <row r="631" spans="1:21" ht="14.4" customHeight="1" x14ac:dyDescent="0.3">
      <c r="A631" s="618">
        <v>21</v>
      </c>
      <c r="B631" s="619" t="s">
        <v>565</v>
      </c>
      <c r="C631" s="619">
        <v>89301211</v>
      </c>
      <c r="D631" s="681" t="s">
        <v>6722</v>
      </c>
      <c r="E631" s="682" t="s">
        <v>4545</v>
      </c>
      <c r="F631" s="619" t="s">
        <v>4509</v>
      </c>
      <c r="G631" s="619" t="s">
        <v>4689</v>
      </c>
      <c r="H631" s="619" t="s">
        <v>564</v>
      </c>
      <c r="I631" s="619" t="s">
        <v>4690</v>
      </c>
      <c r="J631" s="619" t="s">
        <v>1011</v>
      </c>
      <c r="K631" s="619" t="s">
        <v>3658</v>
      </c>
      <c r="L631" s="620">
        <v>0</v>
      </c>
      <c r="M631" s="620">
        <v>0</v>
      </c>
      <c r="N631" s="619">
        <v>2</v>
      </c>
      <c r="O631" s="683">
        <v>1</v>
      </c>
      <c r="P631" s="620">
        <v>0</v>
      </c>
      <c r="Q631" s="635"/>
      <c r="R631" s="619">
        <v>1</v>
      </c>
      <c r="S631" s="635">
        <v>0.5</v>
      </c>
      <c r="T631" s="683">
        <v>0.5</v>
      </c>
      <c r="U631" s="665">
        <v>0.5</v>
      </c>
    </row>
    <row r="632" spans="1:21" ht="14.4" customHeight="1" x14ac:dyDescent="0.3">
      <c r="A632" s="618">
        <v>21</v>
      </c>
      <c r="B632" s="619" t="s">
        <v>565</v>
      </c>
      <c r="C632" s="619">
        <v>89301211</v>
      </c>
      <c r="D632" s="681" t="s">
        <v>6722</v>
      </c>
      <c r="E632" s="682" t="s">
        <v>4545</v>
      </c>
      <c r="F632" s="619" t="s">
        <v>4509</v>
      </c>
      <c r="G632" s="619" t="s">
        <v>4689</v>
      </c>
      <c r="H632" s="619" t="s">
        <v>564</v>
      </c>
      <c r="I632" s="619" t="s">
        <v>1010</v>
      </c>
      <c r="J632" s="619" t="s">
        <v>1011</v>
      </c>
      <c r="K632" s="619" t="s">
        <v>2601</v>
      </c>
      <c r="L632" s="620">
        <v>50.6</v>
      </c>
      <c r="M632" s="620">
        <v>101.2</v>
      </c>
      <c r="N632" s="619">
        <v>2</v>
      </c>
      <c r="O632" s="683">
        <v>1.5</v>
      </c>
      <c r="P632" s="620"/>
      <c r="Q632" s="635">
        <v>0</v>
      </c>
      <c r="R632" s="619"/>
      <c r="S632" s="635">
        <v>0</v>
      </c>
      <c r="T632" s="683"/>
      <c r="U632" s="665">
        <v>0</v>
      </c>
    </row>
    <row r="633" spans="1:21" ht="14.4" customHeight="1" x14ac:dyDescent="0.3">
      <c r="A633" s="618">
        <v>21</v>
      </c>
      <c r="B633" s="619" t="s">
        <v>565</v>
      </c>
      <c r="C633" s="619">
        <v>89301211</v>
      </c>
      <c r="D633" s="681" t="s">
        <v>6722</v>
      </c>
      <c r="E633" s="682" t="s">
        <v>4545</v>
      </c>
      <c r="F633" s="619" t="s">
        <v>4509</v>
      </c>
      <c r="G633" s="619" t="s">
        <v>4689</v>
      </c>
      <c r="H633" s="619" t="s">
        <v>564</v>
      </c>
      <c r="I633" s="619" t="s">
        <v>1010</v>
      </c>
      <c r="J633" s="619" t="s">
        <v>1011</v>
      </c>
      <c r="K633" s="619" t="s">
        <v>2601</v>
      </c>
      <c r="L633" s="620">
        <v>40.36</v>
      </c>
      <c r="M633" s="620">
        <v>40.36</v>
      </c>
      <c r="N633" s="619">
        <v>1</v>
      </c>
      <c r="O633" s="683">
        <v>0.5</v>
      </c>
      <c r="P633" s="620"/>
      <c r="Q633" s="635">
        <v>0</v>
      </c>
      <c r="R633" s="619"/>
      <c r="S633" s="635">
        <v>0</v>
      </c>
      <c r="T633" s="683"/>
      <c r="U633" s="665">
        <v>0</v>
      </c>
    </row>
    <row r="634" spans="1:21" ht="14.4" customHeight="1" x14ac:dyDescent="0.3">
      <c r="A634" s="618">
        <v>21</v>
      </c>
      <c r="B634" s="619" t="s">
        <v>565</v>
      </c>
      <c r="C634" s="619">
        <v>89301211</v>
      </c>
      <c r="D634" s="681" t="s">
        <v>6722</v>
      </c>
      <c r="E634" s="682" t="s">
        <v>4545</v>
      </c>
      <c r="F634" s="619" t="s">
        <v>4509</v>
      </c>
      <c r="G634" s="619" t="s">
        <v>5000</v>
      </c>
      <c r="H634" s="619" t="s">
        <v>564</v>
      </c>
      <c r="I634" s="619" t="s">
        <v>5034</v>
      </c>
      <c r="J634" s="619" t="s">
        <v>1308</v>
      </c>
      <c r="K634" s="619" t="s">
        <v>5035</v>
      </c>
      <c r="L634" s="620">
        <v>114.78</v>
      </c>
      <c r="M634" s="620">
        <v>114.78</v>
      </c>
      <c r="N634" s="619">
        <v>1</v>
      </c>
      <c r="O634" s="683">
        <v>0.5</v>
      </c>
      <c r="P634" s="620"/>
      <c r="Q634" s="635">
        <v>0</v>
      </c>
      <c r="R634" s="619"/>
      <c r="S634" s="635">
        <v>0</v>
      </c>
      <c r="T634" s="683"/>
      <c r="U634" s="665">
        <v>0</v>
      </c>
    </row>
    <row r="635" spans="1:21" ht="14.4" customHeight="1" x14ac:dyDescent="0.3">
      <c r="A635" s="618">
        <v>21</v>
      </c>
      <c r="B635" s="619" t="s">
        <v>565</v>
      </c>
      <c r="C635" s="619">
        <v>89301211</v>
      </c>
      <c r="D635" s="681" t="s">
        <v>6722</v>
      </c>
      <c r="E635" s="682" t="s">
        <v>4545</v>
      </c>
      <c r="F635" s="619" t="s">
        <v>4509</v>
      </c>
      <c r="G635" s="619" t="s">
        <v>5036</v>
      </c>
      <c r="H635" s="619" t="s">
        <v>564</v>
      </c>
      <c r="I635" s="619" t="s">
        <v>5037</v>
      </c>
      <c r="J635" s="619" t="s">
        <v>5038</v>
      </c>
      <c r="K635" s="619" t="s">
        <v>1131</v>
      </c>
      <c r="L635" s="620">
        <v>0</v>
      </c>
      <c r="M635" s="620">
        <v>0</v>
      </c>
      <c r="N635" s="619">
        <v>1</v>
      </c>
      <c r="O635" s="683">
        <v>0.5</v>
      </c>
      <c r="P635" s="620">
        <v>0</v>
      </c>
      <c r="Q635" s="635"/>
      <c r="R635" s="619">
        <v>1</v>
      </c>
      <c r="S635" s="635">
        <v>1</v>
      </c>
      <c r="T635" s="683">
        <v>0.5</v>
      </c>
      <c r="U635" s="665">
        <v>1</v>
      </c>
    </row>
    <row r="636" spans="1:21" ht="14.4" customHeight="1" x14ac:dyDescent="0.3">
      <c r="A636" s="618">
        <v>21</v>
      </c>
      <c r="B636" s="619" t="s">
        <v>565</v>
      </c>
      <c r="C636" s="619">
        <v>89301211</v>
      </c>
      <c r="D636" s="681" t="s">
        <v>6722</v>
      </c>
      <c r="E636" s="682" t="s">
        <v>4545</v>
      </c>
      <c r="F636" s="619" t="s">
        <v>4509</v>
      </c>
      <c r="G636" s="619" t="s">
        <v>4691</v>
      </c>
      <c r="H636" s="619" t="s">
        <v>2184</v>
      </c>
      <c r="I636" s="619" t="s">
        <v>2751</v>
      </c>
      <c r="J636" s="619" t="s">
        <v>2752</v>
      </c>
      <c r="K636" s="619" t="s">
        <v>4275</v>
      </c>
      <c r="L636" s="620">
        <v>116.8</v>
      </c>
      <c r="M636" s="620">
        <v>233.6</v>
      </c>
      <c r="N636" s="619">
        <v>2</v>
      </c>
      <c r="O636" s="683">
        <v>1.5</v>
      </c>
      <c r="P636" s="620">
        <v>116.8</v>
      </c>
      <c r="Q636" s="635">
        <v>0.5</v>
      </c>
      <c r="R636" s="619">
        <v>1</v>
      </c>
      <c r="S636" s="635">
        <v>0.5</v>
      </c>
      <c r="T636" s="683">
        <v>0.5</v>
      </c>
      <c r="U636" s="665">
        <v>0.33333333333333331</v>
      </c>
    </row>
    <row r="637" spans="1:21" ht="14.4" customHeight="1" x14ac:dyDescent="0.3">
      <c r="A637" s="618">
        <v>21</v>
      </c>
      <c r="B637" s="619" t="s">
        <v>565</v>
      </c>
      <c r="C637" s="619">
        <v>89301211</v>
      </c>
      <c r="D637" s="681" t="s">
        <v>6722</v>
      </c>
      <c r="E637" s="682" t="s">
        <v>4545</v>
      </c>
      <c r="F637" s="619" t="s">
        <v>4509</v>
      </c>
      <c r="G637" s="619" t="s">
        <v>4608</v>
      </c>
      <c r="H637" s="619" t="s">
        <v>564</v>
      </c>
      <c r="I637" s="619" t="s">
        <v>962</v>
      </c>
      <c r="J637" s="619" t="s">
        <v>963</v>
      </c>
      <c r="K637" s="619" t="s">
        <v>964</v>
      </c>
      <c r="L637" s="620">
        <v>0</v>
      </c>
      <c r="M637" s="620">
        <v>0</v>
      </c>
      <c r="N637" s="619">
        <v>4</v>
      </c>
      <c r="O637" s="683">
        <v>2</v>
      </c>
      <c r="P637" s="620">
        <v>0</v>
      </c>
      <c r="Q637" s="635"/>
      <c r="R637" s="619">
        <v>3</v>
      </c>
      <c r="S637" s="635">
        <v>0.75</v>
      </c>
      <c r="T637" s="683">
        <v>1.5</v>
      </c>
      <c r="U637" s="665">
        <v>0.75</v>
      </c>
    </row>
    <row r="638" spans="1:21" ht="14.4" customHeight="1" x14ac:dyDescent="0.3">
      <c r="A638" s="618">
        <v>21</v>
      </c>
      <c r="B638" s="619" t="s">
        <v>565</v>
      </c>
      <c r="C638" s="619">
        <v>89301211</v>
      </c>
      <c r="D638" s="681" t="s">
        <v>6722</v>
      </c>
      <c r="E638" s="682" t="s">
        <v>4545</v>
      </c>
      <c r="F638" s="619" t="s">
        <v>4509</v>
      </c>
      <c r="G638" s="619" t="s">
        <v>4608</v>
      </c>
      <c r="H638" s="619" t="s">
        <v>564</v>
      </c>
      <c r="I638" s="619" t="s">
        <v>1270</v>
      </c>
      <c r="J638" s="619" t="s">
        <v>963</v>
      </c>
      <c r="K638" s="619" t="s">
        <v>1271</v>
      </c>
      <c r="L638" s="620">
        <v>0</v>
      </c>
      <c r="M638" s="620">
        <v>0</v>
      </c>
      <c r="N638" s="619">
        <v>1</v>
      </c>
      <c r="O638" s="683">
        <v>0.5</v>
      </c>
      <c r="P638" s="620"/>
      <c r="Q638" s="635"/>
      <c r="R638" s="619"/>
      <c r="S638" s="635">
        <v>0</v>
      </c>
      <c r="T638" s="683"/>
      <c r="U638" s="665">
        <v>0</v>
      </c>
    </row>
    <row r="639" spans="1:21" ht="14.4" customHeight="1" x14ac:dyDescent="0.3">
      <c r="A639" s="618">
        <v>21</v>
      </c>
      <c r="B639" s="619" t="s">
        <v>565</v>
      </c>
      <c r="C639" s="619">
        <v>89301211</v>
      </c>
      <c r="D639" s="681" t="s">
        <v>6722</v>
      </c>
      <c r="E639" s="682" t="s">
        <v>4545</v>
      </c>
      <c r="F639" s="619" t="s">
        <v>4509</v>
      </c>
      <c r="G639" s="619" t="s">
        <v>4818</v>
      </c>
      <c r="H639" s="619" t="s">
        <v>564</v>
      </c>
      <c r="I639" s="619" t="s">
        <v>1303</v>
      </c>
      <c r="J639" s="619" t="s">
        <v>1304</v>
      </c>
      <c r="K639" s="619" t="s">
        <v>5039</v>
      </c>
      <c r="L639" s="620">
        <v>0</v>
      </c>
      <c r="M639" s="620">
        <v>0</v>
      </c>
      <c r="N639" s="619">
        <v>1</v>
      </c>
      <c r="O639" s="683">
        <v>0.5</v>
      </c>
      <c r="P639" s="620"/>
      <c r="Q639" s="635"/>
      <c r="R639" s="619"/>
      <c r="S639" s="635">
        <v>0</v>
      </c>
      <c r="T639" s="683"/>
      <c r="U639" s="665">
        <v>0</v>
      </c>
    </row>
    <row r="640" spans="1:21" ht="14.4" customHeight="1" x14ac:dyDescent="0.3">
      <c r="A640" s="618">
        <v>21</v>
      </c>
      <c r="B640" s="619" t="s">
        <v>565</v>
      </c>
      <c r="C640" s="619">
        <v>89301211</v>
      </c>
      <c r="D640" s="681" t="s">
        <v>6722</v>
      </c>
      <c r="E640" s="682" t="s">
        <v>4545</v>
      </c>
      <c r="F640" s="619" t="s">
        <v>4509</v>
      </c>
      <c r="G640" s="619" t="s">
        <v>4822</v>
      </c>
      <c r="H640" s="619" t="s">
        <v>564</v>
      </c>
      <c r="I640" s="619" t="s">
        <v>2047</v>
      </c>
      <c r="J640" s="619" t="s">
        <v>2048</v>
      </c>
      <c r="K640" s="619" t="s">
        <v>2049</v>
      </c>
      <c r="L640" s="620">
        <v>1172.22</v>
      </c>
      <c r="M640" s="620">
        <v>5861.1</v>
      </c>
      <c r="N640" s="619">
        <v>5</v>
      </c>
      <c r="O640" s="683">
        <v>2.5</v>
      </c>
      <c r="P640" s="620">
        <v>2344.44</v>
      </c>
      <c r="Q640" s="635">
        <v>0.39999999999999997</v>
      </c>
      <c r="R640" s="619">
        <v>2</v>
      </c>
      <c r="S640" s="635">
        <v>0.4</v>
      </c>
      <c r="T640" s="683">
        <v>1</v>
      </c>
      <c r="U640" s="665">
        <v>0.4</v>
      </c>
    </row>
    <row r="641" spans="1:21" ht="14.4" customHeight="1" x14ac:dyDescent="0.3">
      <c r="A641" s="618">
        <v>21</v>
      </c>
      <c r="B641" s="619" t="s">
        <v>565</v>
      </c>
      <c r="C641" s="619">
        <v>89301211</v>
      </c>
      <c r="D641" s="681" t="s">
        <v>6722</v>
      </c>
      <c r="E641" s="682" t="s">
        <v>4545</v>
      </c>
      <c r="F641" s="619" t="s">
        <v>4509</v>
      </c>
      <c r="G641" s="619" t="s">
        <v>4706</v>
      </c>
      <c r="H641" s="619" t="s">
        <v>564</v>
      </c>
      <c r="I641" s="619" t="s">
        <v>1273</v>
      </c>
      <c r="J641" s="619" t="s">
        <v>4707</v>
      </c>
      <c r="K641" s="619" t="s">
        <v>4708</v>
      </c>
      <c r="L641" s="620">
        <v>56.01</v>
      </c>
      <c r="M641" s="620">
        <v>1232.22</v>
      </c>
      <c r="N641" s="619">
        <v>22</v>
      </c>
      <c r="O641" s="683">
        <v>13</v>
      </c>
      <c r="P641" s="620">
        <v>616.11</v>
      </c>
      <c r="Q641" s="635">
        <v>0.5</v>
      </c>
      <c r="R641" s="619">
        <v>11</v>
      </c>
      <c r="S641" s="635">
        <v>0.5</v>
      </c>
      <c r="T641" s="683">
        <v>6</v>
      </c>
      <c r="U641" s="665">
        <v>0.46153846153846156</v>
      </c>
    </row>
    <row r="642" spans="1:21" ht="14.4" customHeight="1" x14ac:dyDescent="0.3">
      <c r="A642" s="618">
        <v>21</v>
      </c>
      <c r="B642" s="619" t="s">
        <v>565</v>
      </c>
      <c r="C642" s="619">
        <v>89301211</v>
      </c>
      <c r="D642" s="681" t="s">
        <v>6722</v>
      </c>
      <c r="E642" s="682" t="s">
        <v>4545</v>
      </c>
      <c r="F642" s="619" t="s">
        <v>4509</v>
      </c>
      <c r="G642" s="619" t="s">
        <v>4556</v>
      </c>
      <c r="H642" s="619" t="s">
        <v>564</v>
      </c>
      <c r="I642" s="619" t="s">
        <v>5040</v>
      </c>
      <c r="J642" s="619" t="s">
        <v>5041</v>
      </c>
      <c r="K642" s="619" t="s">
        <v>4330</v>
      </c>
      <c r="L642" s="620">
        <v>66.540000000000006</v>
      </c>
      <c r="M642" s="620">
        <v>66.540000000000006</v>
      </c>
      <c r="N642" s="619">
        <v>1</v>
      </c>
      <c r="O642" s="683">
        <v>0.5</v>
      </c>
      <c r="P642" s="620"/>
      <c r="Q642" s="635">
        <v>0</v>
      </c>
      <c r="R642" s="619"/>
      <c r="S642" s="635">
        <v>0</v>
      </c>
      <c r="T642" s="683"/>
      <c r="U642" s="665">
        <v>0</v>
      </c>
    </row>
    <row r="643" spans="1:21" ht="14.4" customHeight="1" x14ac:dyDescent="0.3">
      <c r="A643" s="618">
        <v>21</v>
      </c>
      <c r="B643" s="619" t="s">
        <v>565</v>
      </c>
      <c r="C643" s="619">
        <v>89301211</v>
      </c>
      <c r="D643" s="681" t="s">
        <v>6722</v>
      </c>
      <c r="E643" s="682" t="s">
        <v>4545</v>
      </c>
      <c r="F643" s="619" t="s">
        <v>4509</v>
      </c>
      <c r="G643" s="619" t="s">
        <v>4715</v>
      </c>
      <c r="H643" s="619" t="s">
        <v>564</v>
      </c>
      <c r="I643" s="619" t="s">
        <v>990</v>
      </c>
      <c r="J643" s="619" t="s">
        <v>991</v>
      </c>
      <c r="K643" s="619" t="s">
        <v>4716</v>
      </c>
      <c r="L643" s="620">
        <v>400.53</v>
      </c>
      <c r="M643" s="620">
        <v>400.53</v>
      </c>
      <c r="N643" s="619">
        <v>1</v>
      </c>
      <c r="O643" s="683">
        <v>0.5</v>
      </c>
      <c r="P643" s="620">
        <v>400.53</v>
      </c>
      <c r="Q643" s="635">
        <v>1</v>
      </c>
      <c r="R643" s="619">
        <v>1</v>
      </c>
      <c r="S643" s="635">
        <v>1</v>
      </c>
      <c r="T643" s="683">
        <v>0.5</v>
      </c>
      <c r="U643" s="665">
        <v>1</v>
      </c>
    </row>
    <row r="644" spans="1:21" ht="14.4" customHeight="1" x14ac:dyDescent="0.3">
      <c r="A644" s="618">
        <v>21</v>
      </c>
      <c r="B644" s="619" t="s">
        <v>565</v>
      </c>
      <c r="C644" s="619">
        <v>89301211</v>
      </c>
      <c r="D644" s="681" t="s">
        <v>6722</v>
      </c>
      <c r="E644" s="682" t="s">
        <v>4545</v>
      </c>
      <c r="F644" s="619" t="s">
        <v>4509</v>
      </c>
      <c r="G644" s="619" t="s">
        <v>4717</v>
      </c>
      <c r="H644" s="619" t="s">
        <v>2184</v>
      </c>
      <c r="I644" s="619" t="s">
        <v>2287</v>
      </c>
      <c r="J644" s="619" t="s">
        <v>2288</v>
      </c>
      <c r="K644" s="619" t="s">
        <v>3507</v>
      </c>
      <c r="L644" s="620">
        <v>1749.69</v>
      </c>
      <c r="M644" s="620">
        <v>19246.59</v>
      </c>
      <c r="N644" s="619">
        <v>11</v>
      </c>
      <c r="O644" s="683">
        <v>3</v>
      </c>
      <c r="P644" s="620">
        <v>12247.83</v>
      </c>
      <c r="Q644" s="635">
        <v>0.63636363636363635</v>
      </c>
      <c r="R644" s="619">
        <v>7</v>
      </c>
      <c r="S644" s="635">
        <v>0.63636363636363635</v>
      </c>
      <c r="T644" s="683">
        <v>2</v>
      </c>
      <c r="U644" s="665">
        <v>0.66666666666666663</v>
      </c>
    </row>
    <row r="645" spans="1:21" ht="14.4" customHeight="1" x14ac:dyDescent="0.3">
      <c r="A645" s="618">
        <v>21</v>
      </c>
      <c r="B645" s="619" t="s">
        <v>565</v>
      </c>
      <c r="C645" s="619">
        <v>89301211</v>
      </c>
      <c r="D645" s="681" t="s">
        <v>6722</v>
      </c>
      <c r="E645" s="682" t="s">
        <v>4545</v>
      </c>
      <c r="F645" s="619" t="s">
        <v>4509</v>
      </c>
      <c r="G645" s="619" t="s">
        <v>4717</v>
      </c>
      <c r="H645" s="619" t="s">
        <v>2184</v>
      </c>
      <c r="I645" s="619" t="s">
        <v>2291</v>
      </c>
      <c r="J645" s="619" t="s">
        <v>2288</v>
      </c>
      <c r="K645" s="619" t="s">
        <v>3510</v>
      </c>
      <c r="L645" s="620">
        <v>2332.92</v>
      </c>
      <c r="M645" s="620">
        <v>2332.92</v>
      </c>
      <c r="N645" s="619">
        <v>1</v>
      </c>
      <c r="O645" s="683">
        <v>1</v>
      </c>
      <c r="P645" s="620">
        <v>2332.92</v>
      </c>
      <c r="Q645" s="635">
        <v>1</v>
      </c>
      <c r="R645" s="619">
        <v>1</v>
      </c>
      <c r="S645" s="635">
        <v>1</v>
      </c>
      <c r="T645" s="683">
        <v>1</v>
      </c>
      <c r="U645" s="665">
        <v>1</v>
      </c>
    </row>
    <row r="646" spans="1:21" ht="14.4" customHeight="1" x14ac:dyDescent="0.3">
      <c r="A646" s="618">
        <v>21</v>
      </c>
      <c r="B646" s="619" t="s">
        <v>565</v>
      </c>
      <c r="C646" s="619">
        <v>89301211</v>
      </c>
      <c r="D646" s="681" t="s">
        <v>6722</v>
      </c>
      <c r="E646" s="682" t="s">
        <v>4545</v>
      </c>
      <c r="F646" s="619" t="s">
        <v>4509</v>
      </c>
      <c r="G646" s="619" t="s">
        <v>4717</v>
      </c>
      <c r="H646" s="619" t="s">
        <v>2184</v>
      </c>
      <c r="I646" s="619" t="s">
        <v>2294</v>
      </c>
      <c r="J646" s="619" t="s">
        <v>2288</v>
      </c>
      <c r="K646" s="619" t="s">
        <v>3513</v>
      </c>
      <c r="L646" s="620">
        <v>2916.16</v>
      </c>
      <c r="M646" s="620">
        <v>8748.48</v>
      </c>
      <c r="N646" s="619">
        <v>3</v>
      </c>
      <c r="O646" s="683">
        <v>0.5</v>
      </c>
      <c r="P646" s="620"/>
      <c r="Q646" s="635">
        <v>0</v>
      </c>
      <c r="R646" s="619"/>
      <c r="S646" s="635">
        <v>0</v>
      </c>
      <c r="T646" s="683"/>
      <c r="U646" s="665">
        <v>0</v>
      </c>
    </row>
    <row r="647" spans="1:21" ht="14.4" customHeight="1" x14ac:dyDescent="0.3">
      <c r="A647" s="618">
        <v>21</v>
      </c>
      <c r="B647" s="619" t="s">
        <v>565</v>
      </c>
      <c r="C647" s="619">
        <v>89301211</v>
      </c>
      <c r="D647" s="681" t="s">
        <v>6722</v>
      </c>
      <c r="E647" s="682" t="s">
        <v>4545</v>
      </c>
      <c r="F647" s="619" t="s">
        <v>4509</v>
      </c>
      <c r="G647" s="619" t="s">
        <v>5042</v>
      </c>
      <c r="H647" s="619" t="s">
        <v>564</v>
      </c>
      <c r="I647" s="619" t="s">
        <v>5043</v>
      </c>
      <c r="J647" s="619" t="s">
        <v>5044</v>
      </c>
      <c r="K647" s="619" t="s">
        <v>5045</v>
      </c>
      <c r="L647" s="620">
        <v>0</v>
      </c>
      <c r="M647" s="620">
        <v>0</v>
      </c>
      <c r="N647" s="619">
        <v>2</v>
      </c>
      <c r="O647" s="683">
        <v>0.5</v>
      </c>
      <c r="P647" s="620">
        <v>0</v>
      </c>
      <c r="Q647" s="635"/>
      <c r="R647" s="619">
        <v>2</v>
      </c>
      <c r="S647" s="635">
        <v>1</v>
      </c>
      <c r="T647" s="683">
        <v>0.5</v>
      </c>
      <c r="U647" s="665">
        <v>1</v>
      </c>
    </row>
    <row r="648" spans="1:21" ht="14.4" customHeight="1" x14ac:dyDescent="0.3">
      <c r="A648" s="618">
        <v>21</v>
      </c>
      <c r="B648" s="619" t="s">
        <v>565</v>
      </c>
      <c r="C648" s="619">
        <v>89301211</v>
      </c>
      <c r="D648" s="681" t="s">
        <v>6722</v>
      </c>
      <c r="E648" s="682" t="s">
        <v>4545</v>
      </c>
      <c r="F648" s="619" t="s">
        <v>4509</v>
      </c>
      <c r="G648" s="619" t="s">
        <v>4586</v>
      </c>
      <c r="H648" s="619" t="s">
        <v>564</v>
      </c>
      <c r="I648" s="619" t="s">
        <v>3731</v>
      </c>
      <c r="J648" s="619" t="s">
        <v>3732</v>
      </c>
      <c r="K648" s="619" t="s">
        <v>3733</v>
      </c>
      <c r="L648" s="620">
        <v>153.52000000000001</v>
      </c>
      <c r="M648" s="620">
        <v>153.52000000000001</v>
      </c>
      <c r="N648" s="619">
        <v>1</v>
      </c>
      <c r="O648" s="683">
        <v>1</v>
      </c>
      <c r="P648" s="620">
        <v>153.52000000000001</v>
      </c>
      <c r="Q648" s="635">
        <v>1</v>
      </c>
      <c r="R648" s="619">
        <v>1</v>
      </c>
      <c r="S648" s="635">
        <v>1</v>
      </c>
      <c r="T648" s="683">
        <v>1</v>
      </c>
      <c r="U648" s="665">
        <v>1</v>
      </c>
    </row>
    <row r="649" spans="1:21" ht="14.4" customHeight="1" x14ac:dyDescent="0.3">
      <c r="A649" s="618">
        <v>21</v>
      </c>
      <c r="B649" s="619" t="s">
        <v>565</v>
      </c>
      <c r="C649" s="619">
        <v>89301211</v>
      </c>
      <c r="D649" s="681" t="s">
        <v>6722</v>
      </c>
      <c r="E649" s="682" t="s">
        <v>4545</v>
      </c>
      <c r="F649" s="619" t="s">
        <v>4509</v>
      </c>
      <c r="G649" s="619" t="s">
        <v>4558</v>
      </c>
      <c r="H649" s="619" t="s">
        <v>564</v>
      </c>
      <c r="I649" s="619" t="s">
        <v>4719</v>
      </c>
      <c r="J649" s="619" t="s">
        <v>4560</v>
      </c>
      <c r="K649" s="619" t="s">
        <v>1042</v>
      </c>
      <c r="L649" s="620">
        <v>397.65</v>
      </c>
      <c r="M649" s="620">
        <v>795.3</v>
      </c>
      <c r="N649" s="619">
        <v>2</v>
      </c>
      <c r="O649" s="683">
        <v>1</v>
      </c>
      <c r="P649" s="620">
        <v>397.65</v>
      </c>
      <c r="Q649" s="635">
        <v>0.5</v>
      </c>
      <c r="R649" s="619">
        <v>1</v>
      </c>
      <c r="S649" s="635">
        <v>0.5</v>
      </c>
      <c r="T649" s="683">
        <v>0.5</v>
      </c>
      <c r="U649" s="665">
        <v>0.5</v>
      </c>
    </row>
    <row r="650" spans="1:21" ht="14.4" customHeight="1" x14ac:dyDescent="0.3">
      <c r="A650" s="618">
        <v>21</v>
      </c>
      <c r="B650" s="619" t="s">
        <v>565</v>
      </c>
      <c r="C650" s="619">
        <v>89301211</v>
      </c>
      <c r="D650" s="681" t="s">
        <v>6722</v>
      </c>
      <c r="E650" s="682" t="s">
        <v>4545</v>
      </c>
      <c r="F650" s="619" t="s">
        <v>4509</v>
      </c>
      <c r="G650" s="619" t="s">
        <v>4558</v>
      </c>
      <c r="H650" s="619" t="s">
        <v>564</v>
      </c>
      <c r="I650" s="619" t="s">
        <v>4719</v>
      </c>
      <c r="J650" s="619" t="s">
        <v>4560</v>
      </c>
      <c r="K650" s="619" t="s">
        <v>1042</v>
      </c>
      <c r="L650" s="620">
        <v>612.26</v>
      </c>
      <c r="M650" s="620">
        <v>612.26</v>
      </c>
      <c r="N650" s="619">
        <v>1</v>
      </c>
      <c r="O650" s="683">
        <v>1</v>
      </c>
      <c r="P650" s="620">
        <v>612.26</v>
      </c>
      <c r="Q650" s="635">
        <v>1</v>
      </c>
      <c r="R650" s="619">
        <v>1</v>
      </c>
      <c r="S650" s="635">
        <v>1</v>
      </c>
      <c r="T650" s="683">
        <v>1</v>
      </c>
      <c r="U650" s="665">
        <v>1</v>
      </c>
    </row>
    <row r="651" spans="1:21" ht="14.4" customHeight="1" x14ac:dyDescent="0.3">
      <c r="A651" s="618">
        <v>21</v>
      </c>
      <c r="B651" s="619" t="s">
        <v>565</v>
      </c>
      <c r="C651" s="619">
        <v>89301211</v>
      </c>
      <c r="D651" s="681" t="s">
        <v>6722</v>
      </c>
      <c r="E651" s="682" t="s">
        <v>4545</v>
      </c>
      <c r="F651" s="619" t="s">
        <v>4509</v>
      </c>
      <c r="G651" s="619" t="s">
        <v>4558</v>
      </c>
      <c r="H651" s="619" t="s">
        <v>564</v>
      </c>
      <c r="I651" s="619" t="s">
        <v>1037</v>
      </c>
      <c r="J651" s="619" t="s">
        <v>1038</v>
      </c>
      <c r="K651" s="619" t="s">
        <v>1039</v>
      </c>
      <c r="L651" s="620">
        <v>190.48</v>
      </c>
      <c r="M651" s="620">
        <v>2857.2</v>
      </c>
      <c r="N651" s="619">
        <v>15</v>
      </c>
      <c r="O651" s="683">
        <v>7.5</v>
      </c>
      <c r="P651" s="620">
        <v>2095.2799999999997</v>
      </c>
      <c r="Q651" s="635">
        <v>0.73333333333333328</v>
      </c>
      <c r="R651" s="619">
        <v>11</v>
      </c>
      <c r="S651" s="635">
        <v>0.73333333333333328</v>
      </c>
      <c r="T651" s="683">
        <v>5.5</v>
      </c>
      <c r="U651" s="665">
        <v>0.73333333333333328</v>
      </c>
    </row>
    <row r="652" spans="1:21" ht="14.4" customHeight="1" x14ac:dyDescent="0.3">
      <c r="A652" s="618">
        <v>21</v>
      </c>
      <c r="B652" s="619" t="s">
        <v>565</v>
      </c>
      <c r="C652" s="619">
        <v>89301211</v>
      </c>
      <c r="D652" s="681" t="s">
        <v>6722</v>
      </c>
      <c r="E652" s="682" t="s">
        <v>4545</v>
      </c>
      <c r="F652" s="619" t="s">
        <v>4509</v>
      </c>
      <c r="G652" s="619" t="s">
        <v>4558</v>
      </c>
      <c r="H652" s="619" t="s">
        <v>564</v>
      </c>
      <c r="I652" s="619" t="s">
        <v>1041</v>
      </c>
      <c r="J652" s="619" t="s">
        <v>1038</v>
      </c>
      <c r="K652" s="619" t="s">
        <v>1042</v>
      </c>
      <c r="L652" s="620">
        <v>397.65</v>
      </c>
      <c r="M652" s="620">
        <v>795.3</v>
      </c>
      <c r="N652" s="619">
        <v>2</v>
      </c>
      <c r="O652" s="683">
        <v>1.5</v>
      </c>
      <c r="P652" s="620">
        <v>397.65</v>
      </c>
      <c r="Q652" s="635">
        <v>0.5</v>
      </c>
      <c r="R652" s="619">
        <v>1</v>
      </c>
      <c r="S652" s="635">
        <v>0.5</v>
      </c>
      <c r="T652" s="683">
        <v>1</v>
      </c>
      <c r="U652" s="665">
        <v>0.66666666666666663</v>
      </c>
    </row>
    <row r="653" spans="1:21" ht="14.4" customHeight="1" x14ac:dyDescent="0.3">
      <c r="A653" s="618">
        <v>21</v>
      </c>
      <c r="B653" s="619" t="s">
        <v>565</v>
      </c>
      <c r="C653" s="619">
        <v>89301211</v>
      </c>
      <c r="D653" s="681" t="s">
        <v>6722</v>
      </c>
      <c r="E653" s="682" t="s">
        <v>4545</v>
      </c>
      <c r="F653" s="619" t="s">
        <v>4509</v>
      </c>
      <c r="G653" s="619" t="s">
        <v>4558</v>
      </c>
      <c r="H653" s="619" t="s">
        <v>564</v>
      </c>
      <c r="I653" s="619" t="s">
        <v>1041</v>
      </c>
      <c r="J653" s="619" t="s">
        <v>1038</v>
      </c>
      <c r="K653" s="619" t="s">
        <v>1042</v>
      </c>
      <c r="L653" s="620">
        <v>612.26</v>
      </c>
      <c r="M653" s="620">
        <v>3673.56</v>
      </c>
      <c r="N653" s="619">
        <v>6</v>
      </c>
      <c r="O653" s="683">
        <v>3</v>
      </c>
      <c r="P653" s="620">
        <v>1836.78</v>
      </c>
      <c r="Q653" s="635">
        <v>0.5</v>
      </c>
      <c r="R653" s="619">
        <v>3</v>
      </c>
      <c r="S653" s="635">
        <v>0.5</v>
      </c>
      <c r="T653" s="683">
        <v>1.5</v>
      </c>
      <c r="U653" s="665">
        <v>0.5</v>
      </c>
    </row>
    <row r="654" spans="1:21" ht="14.4" customHeight="1" x14ac:dyDescent="0.3">
      <c r="A654" s="618">
        <v>21</v>
      </c>
      <c r="B654" s="619" t="s">
        <v>565</v>
      </c>
      <c r="C654" s="619">
        <v>89301211</v>
      </c>
      <c r="D654" s="681" t="s">
        <v>6722</v>
      </c>
      <c r="E654" s="682" t="s">
        <v>4545</v>
      </c>
      <c r="F654" s="619" t="s">
        <v>4509</v>
      </c>
      <c r="G654" s="619" t="s">
        <v>4558</v>
      </c>
      <c r="H654" s="619" t="s">
        <v>564</v>
      </c>
      <c r="I654" s="619" t="s">
        <v>1041</v>
      </c>
      <c r="J654" s="619" t="s">
        <v>1038</v>
      </c>
      <c r="K654" s="619" t="s">
        <v>1042</v>
      </c>
      <c r="L654" s="620">
        <v>314.89999999999998</v>
      </c>
      <c r="M654" s="620">
        <v>314.89999999999998</v>
      </c>
      <c r="N654" s="619">
        <v>1</v>
      </c>
      <c r="O654" s="683">
        <v>0.5</v>
      </c>
      <c r="P654" s="620">
        <v>314.89999999999998</v>
      </c>
      <c r="Q654" s="635">
        <v>1</v>
      </c>
      <c r="R654" s="619">
        <v>1</v>
      </c>
      <c r="S654" s="635">
        <v>1</v>
      </c>
      <c r="T654" s="683">
        <v>0.5</v>
      </c>
      <c r="U654" s="665">
        <v>1</v>
      </c>
    </row>
    <row r="655" spans="1:21" ht="14.4" customHeight="1" x14ac:dyDescent="0.3">
      <c r="A655" s="618">
        <v>21</v>
      </c>
      <c r="B655" s="619" t="s">
        <v>565</v>
      </c>
      <c r="C655" s="619">
        <v>89301211</v>
      </c>
      <c r="D655" s="681" t="s">
        <v>6722</v>
      </c>
      <c r="E655" s="682" t="s">
        <v>4545</v>
      </c>
      <c r="F655" s="619" t="s">
        <v>4509</v>
      </c>
      <c r="G655" s="619" t="s">
        <v>4589</v>
      </c>
      <c r="H655" s="619" t="s">
        <v>2184</v>
      </c>
      <c r="I655" s="619" t="s">
        <v>2493</v>
      </c>
      <c r="J655" s="619" t="s">
        <v>2494</v>
      </c>
      <c r="K655" s="619" t="s">
        <v>4170</v>
      </c>
      <c r="L655" s="620">
        <v>1347.28</v>
      </c>
      <c r="M655" s="620">
        <v>28292.879999999997</v>
      </c>
      <c r="N655" s="619">
        <v>21</v>
      </c>
      <c r="O655" s="683">
        <v>15.5</v>
      </c>
      <c r="P655" s="620">
        <v>17514.64</v>
      </c>
      <c r="Q655" s="635">
        <v>0.61904761904761907</v>
      </c>
      <c r="R655" s="619">
        <v>13</v>
      </c>
      <c r="S655" s="635">
        <v>0.61904761904761907</v>
      </c>
      <c r="T655" s="683">
        <v>9.5</v>
      </c>
      <c r="U655" s="665">
        <v>0.61290322580645162</v>
      </c>
    </row>
    <row r="656" spans="1:21" ht="14.4" customHeight="1" x14ac:dyDescent="0.3">
      <c r="A656" s="618">
        <v>21</v>
      </c>
      <c r="B656" s="619" t="s">
        <v>565</v>
      </c>
      <c r="C656" s="619">
        <v>89301211</v>
      </c>
      <c r="D656" s="681" t="s">
        <v>6722</v>
      </c>
      <c r="E656" s="682" t="s">
        <v>4545</v>
      </c>
      <c r="F656" s="619" t="s">
        <v>4509</v>
      </c>
      <c r="G656" s="619" t="s">
        <v>4589</v>
      </c>
      <c r="H656" s="619" t="s">
        <v>2184</v>
      </c>
      <c r="I656" s="619" t="s">
        <v>2493</v>
      </c>
      <c r="J656" s="619" t="s">
        <v>2494</v>
      </c>
      <c r="K656" s="619" t="s">
        <v>4170</v>
      </c>
      <c r="L656" s="620">
        <v>1359.61</v>
      </c>
      <c r="M656" s="620">
        <v>10876.88</v>
      </c>
      <c r="N656" s="619">
        <v>8</v>
      </c>
      <c r="O656" s="683">
        <v>7</v>
      </c>
      <c r="P656" s="620">
        <v>4078.83</v>
      </c>
      <c r="Q656" s="635">
        <v>0.375</v>
      </c>
      <c r="R656" s="619">
        <v>3</v>
      </c>
      <c r="S656" s="635">
        <v>0.375</v>
      </c>
      <c r="T656" s="683">
        <v>2.5</v>
      </c>
      <c r="U656" s="665">
        <v>0.35714285714285715</v>
      </c>
    </row>
    <row r="657" spans="1:21" ht="14.4" customHeight="1" x14ac:dyDescent="0.3">
      <c r="A657" s="618">
        <v>21</v>
      </c>
      <c r="B657" s="619" t="s">
        <v>565</v>
      </c>
      <c r="C657" s="619">
        <v>89301211</v>
      </c>
      <c r="D657" s="681" t="s">
        <v>6722</v>
      </c>
      <c r="E657" s="682" t="s">
        <v>4545</v>
      </c>
      <c r="F657" s="619" t="s">
        <v>4509</v>
      </c>
      <c r="G657" s="619" t="s">
        <v>5046</v>
      </c>
      <c r="H657" s="619" t="s">
        <v>564</v>
      </c>
      <c r="I657" s="619" t="s">
        <v>5047</v>
      </c>
      <c r="J657" s="619" t="s">
        <v>5048</v>
      </c>
      <c r="K657" s="619" t="s">
        <v>5049</v>
      </c>
      <c r="L657" s="620">
        <v>0</v>
      </c>
      <c r="M657" s="620">
        <v>0</v>
      </c>
      <c r="N657" s="619">
        <v>2</v>
      </c>
      <c r="O657" s="683">
        <v>1</v>
      </c>
      <c r="P657" s="620">
        <v>0</v>
      </c>
      <c r="Q657" s="635"/>
      <c r="R657" s="619">
        <v>1</v>
      </c>
      <c r="S657" s="635">
        <v>0.5</v>
      </c>
      <c r="T657" s="683">
        <v>0.5</v>
      </c>
      <c r="U657" s="665">
        <v>0.5</v>
      </c>
    </row>
    <row r="658" spans="1:21" ht="14.4" customHeight="1" x14ac:dyDescent="0.3">
      <c r="A658" s="618">
        <v>21</v>
      </c>
      <c r="B658" s="619" t="s">
        <v>565</v>
      </c>
      <c r="C658" s="619">
        <v>89301211</v>
      </c>
      <c r="D658" s="681" t="s">
        <v>6722</v>
      </c>
      <c r="E658" s="682" t="s">
        <v>4545</v>
      </c>
      <c r="F658" s="619" t="s">
        <v>4509</v>
      </c>
      <c r="G658" s="619" t="s">
        <v>4561</v>
      </c>
      <c r="H658" s="619" t="s">
        <v>564</v>
      </c>
      <c r="I658" s="619" t="s">
        <v>4562</v>
      </c>
      <c r="J658" s="619" t="s">
        <v>1787</v>
      </c>
      <c r="K658" s="619" t="s">
        <v>4563</v>
      </c>
      <c r="L658" s="620">
        <v>1139.93</v>
      </c>
      <c r="M658" s="620">
        <v>2279.86</v>
      </c>
      <c r="N658" s="619">
        <v>2</v>
      </c>
      <c r="O658" s="683">
        <v>2</v>
      </c>
      <c r="P658" s="620">
        <v>2279.86</v>
      </c>
      <c r="Q658" s="635">
        <v>1</v>
      </c>
      <c r="R658" s="619">
        <v>2</v>
      </c>
      <c r="S658" s="635">
        <v>1</v>
      </c>
      <c r="T658" s="683">
        <v>2</v>
      </c>
      <c r="U658" s="665">
        <v>1</v>
      </c>
    </row>
    <row r="659" spans="1:21" ht="14.4" customHeight="1" x14ac:dyDescent="0.3">
      <c r="A659" s="618">
        <v>21</v>
      </c>
      <c r="B659" s="619" t="s">
        <v>565</v>
      </c>
      <c r="C659" s="619">
        <v>89301211</v>
      </c>
      <c r="D659" s="681" t="s">
        <v>6722</v>
      </c>
      <c r="E659" s="682" t="s">
        <v>4545</v>
      </c>
      <c r="F659" s="619" t="s">
        <v>4509</v>
      </c>
      <c r="G659" s="619" t="s">
        <v>4561</v>
      </c>
      <c r="H659" s="619" t="s">
        <v>564</v>
      </c>
      <c r="I659" s="619" t="s">
        <v>4564</v>
      </c>
      <c r="J659" s="619" t="s">
        <v>1695</v>
      </c>
      <c r="K659" s="619" t="s">
        <v>4565</v>
      </c>
      <c r="L659" s="620">
        <v>1520.3</v>
      </c>
      <c r="M659" s="620">
        <v>1520.3</v>
      </c>
      <c r="N659" s="619">
        <v>1</v>
      </c>
      <c r="O659" s="683">
        <v>1</v>
      </c>
      <c r="P659" s="620"/>
      <c r="Q659" s="635">
        <v>0</v>
      </c>
      <c r="R659" s="619"/>
      <c r="S659" s="635">
        <v>0</v>
      </c>
      <c r="T659" s="683"/>
      <c r="U659" s="665">
        <v>0</v>
      </c>
    </row>
    <row r="660" spans="1:21" ht="14.4" customHeight="1" x14ac:dyDescent="0.3">
      <c r="A660" s="618">
        <v>21</v>
      </c>
      <c r="B660" s="619" t="s">
        <v>565</v>
      </c>
      <c r="C660" s="619">
        <v>89301211</v>
      </c>
      <c r="D660" s="681" t="s">
        <v>6722</v>
      </c>
      <c r="E660" s="682" t="s">
        <v>4545</v>
      </c>
      <c r="F660" s="619" t="s">
        <v>4509</v>
      </c>
      <c r="G660" s="619" t="s">
        <v>4731</v>
      </c>
      <c r="H660" s="619" t="s">
        <v>2184</v>
      </c>
      <c r="I660" s="619" t="s">
        <v>2387</v>
      </c>
      <c r="J660" s="619" t="s">
        <v>2388</v>
      </c>
      <c r="K660" s="619" t="s">
        <v>2389</v>
      </c>
      <c r="L660" s="620">
        <v>67.42</v>
      </c>
      <c r="M660" s="620">
        <v>67.42</v>
      </c>
      <c r="N660" s="619">
        <v>1</v>
      </c>
      <c r="O660" s="683">
        <v>1</v>
      </c>
      <c r="P660" s="620"/>
      <c r="Q660" s="635">
        <v>0</v>
      </c>
      <c r="R660" s="619"/>
      <c r="S660" s="635">
        <v>0</v>
      </c>
      <c r="T660" s="683"/>
      <c r="U660" s="665">
        <v>0</v>
      </c>
    </row>
    <row r="661" spans="1:21" ht="14.4" customHeight="1" x14ac:dyDescent="0.3">
      <c r="A661" s="618">
        <v>21</v>
      </c>
      <c r="B661" s="619" t="s">
        <v>565</v>
      </c>
      <c r="C661" s="619">
        <v>89301211</v>
      </c>
      <c r="D661" s="681" t="s">
        <v>6722</v>
      </c>
      <c r="E661" s="682" t="s">
        <v>4545</v>
      </c>
      <c r="F661" s="619" t="s">
        <v>4509</v>
      </c>
      <c r="G661" s="619" t="s">
        <v>4732</v>
      </c>
      <c r="H661" s="619" t="s">
        <v>564</v>
      </c>
      <c r="I661" s="619" t="s">
        <v>1121</v>
      </c>
      <c r="J661" s="619" t="s">
        <v>1122</v>
      </c>
      <c r="K661" s="619" t="s">
        <v>1123</v>
      </c>
      <c r="L661" s="620">
        <v>56.69</v>
      </c>
      <c r="M661" s="620">
        <v>1077.1099999999999</v>
      </c>
      <c r="N661" s="619">
        <v>19</v>
      </c>
      <c r="O661" s="683">
        <v>9</v>
      </c>
      <c r="P661" s="620">
        <v>680.28</v>
      </c>
      <c r="Q661" s="635">
        <v>0.63157894736842113</v>
      </c>
      <c r="R661" s="619">
        <v>12</v>
      </c>
      <c r="S661" s="635">
        <v>0.63157894736842102</v>
      </c>
      <c r="T661" s="683">
        <v>6</v>
      </c>
      <c r="U661" s="665">
        <v>0.66666666666666663</v>
      </c>
    </row>
    <row r="662" spans="1:21" ht="14.4" customHeight="1" x14ac:dyDescent="0.3">
      <c r="A662" s="618">
        <v>21</v>
      </c>
      <c r="B662" s="619" t="s">
        <v>565</v>
      </c>
      <c r="C662" s="619">
        <v>89301211</v>
      </c>
      <c r="D662" s="681" t="s">
        <v>6722</v>
      </c>
      <c r="E662" s="682" t="s">
        <v>4545</v>
      </c>
      <c r="F662" s="619" t="s">
        <v>4509</v>
      </c>
      <c r="G662" s="619" t="s">
        <v>4610</v>
      </c>
      <c r="H662" s="619" t="s">
        <v>564</v>
      </c>
      <c r="I662" s="619" t="s">
        <v>1664</v>
      </c>
      <c r="J662" s="619" t="s">
        <v>1665</v>
      </c>
      <c r="K662" s="619" t="s">
        <v>2067</v>
      </c>
      <c r="L662" s="620">
        <v>101.69</v>
      </c>
      <c r="M662" s="620">
        <v>203.38</v>
      </c>
      <c r="N662" s="619">
        <v>2</v>
      </c>
      <c r="O662" s="683">
        <v>1.5</v>
      </c>
      <c r="P662" s="620">
        <v>101.69</v>
      </c>
      <c r="Q662" s="635">
        <v>0.5</v>
      </c>
      <c r="R662" s="619">
        <v>1</v>
      </c>
      <c r="S662" s="635">
        <v>0.5</v>
      </c>
      <c r="T662" s="683">
        <v>1</v>
      </c>
      <c r="U662" s="665">
        <v>0.66666666666666663</v>
      </c>
    </row>
    <row r="663" spans="1:21" ht="14.4" customHeight="1" x14ac:dyDescent="0.3">
      <c r="A663" s="618">
        <v>21</v>
      </c>
      <c r="B663" s="619" t="s">
        <v>565</v>
      </c>
      <c r="C663" s="619">
        <v>89301211</v>
      </c>
      <c r="D663" s="681" t="s">
        <v>6722</v>
      </c>
      <c r="E663" s="682" t="s">
        <v>4545</v>
      </c>
      <c r="F663" s="619" t="s">
        <v>4509</v>
      </c>
      <c r="G663" s="619" t="s">
        <v>4610</v>
      </c>
      <c r="H663" s="619" t="s">
        <v>564</v>
      </c>
      <c r="I663" s="619" t="s">
        <v>1664</v>
      </c>
      <c r="J663" s="619" t="s">
        <v>4611</v>
      </c>
      <c r="K663" s="619" t="s">
        <v>2067</v>
      </c>
      <c r="L663" s="620">
        <v>91.52</v>
      </c>
      <c r="M663" s="620">
        <v>183.04</v>
      </c>
      <c r="N663" s="619">
        <v>2</v>
      </c>
      <c r="O663" s="683">
        <v>1.5</v>
      </c>
      <c r="P663" s="620"/>
      <c r="Q663" s="635">
        <v>0</v>
      </c>
      <c r="R663" s="619"/>
      <c r="S663" s="635">
        <v>0</v>
      </c>
      <c r="T663" s="683"/>
      <c r="U663" s="665">
        <v>0</v>
      </c>
    </row>
    <row r="664" spans="1:21" ht="14.4" customHeight="1" x14ac:dyDescent="0.3">
      <c r="A664" s="618">
        <v>21</v>
      </c>
      <c r="B664" s="619" t="s">
        <v>565</v>
      </c>
      <c r="C664" s="619">
        <v>89301211</v>
      </c>
      <c r="D664" s="681" t="s">
        <v>6722</v>
      </c>
      <c r="E664" s="682" t="s">
        <v>4545</v>
      </c>
      <c r="F664" s="619" t="s">
        <v>4509</v>
      </c>
      <c r="G664" s="619" t="s">
        <v>4610</v>
      </c>
      <c r="H664" s="619" t="s">
        <v>564</v>
      </c>
      <c r="I664" s="619" t="s">
        <v>1664</v>
      </c>
      <c r="J664" s="619" t="s">
        <v>4611</v>
      </c>
      <c r="K664" s="619" t="s">
        <v>2067</v>
      </c>
      <c r="L664" s="620">
        <v>101.69</v>
      </c>
      <c r="M664" s="620">
        <v>203.38</v>
      </c>
      <c r="N664" s="619">
        <v>2</v>
      </c>
      <c r="O664" s="683">
        <v>1.5</v>
      </c>
      <c r="P664" s="620"/>
      <c r="Q664" s="635">
        <v>0</v>
      </c>
      <c r="R664" s="619"/>
      <c r="S664" s="635">
        <v>0</v>
      </c>
      <c r="T664" s="683"/>
      <c r="U664" s="665">
        <v>0</v>
      </c>
    </row>
    <row r="665" spans="1:21" ht="14.4" customHeight="1" x14ac:dyDescent="0.3">
      <c r="A665" s="618">
        <v>21</v>
      </c>
      <c r="B665" s="619" t="s">
        <v>565</v>
      </c>
      <c r="C665" s="619">
        <v>89301211</v>
      </c>
      <c r="D665" s="681" t="s">
        <v>6722</v>
      </c>
      <c r="E665" s="682" t="s">
        <v>4545</v>
      </c>
      <c r="F665" s="619" t="s">
        <v>4509</v>
      </c>
      <c r="G665" s="619" t="s">
        <v>4738</v>
      </c>
      <c r="H665" s="619" t="s">
        <v>2184</v>
      </c>
      <c r="I665" s="619" t="s">
        <v>2324</v>
      </c>
      <c r="J665" s="619" t="s">
        <v>4150</v>
      </c>
      <c r="K665" s="619" t="s">
        <v>4151</v>
      </c>
      <c r="L665" s="620">
        <v>32.630000000000003</v>
      </c>
      <c r="M665" s="620">
        <v>32.630000000000003</v>
      </c>
      <c r="N665" s="619">
        <v>1</v>
      </c>
      <c r="O665" s="683">
        <v>0.5</v>
      </c>
      <c r="P665" s="620">
        <v>32.630000000000003</v>
      </c>
      <c r="Q665" s="635">
        <v>1</v>
      </c>
      <c r="R665" s="619">
        <v>1</v>
      </c>
      <c r="S665" s="635">
        <v>1</v>
      </c>
      <c r="T665" s="683">
        <v>0.5</v>
      </c>
      <c r="U665" s="665">
        <v>1</v>
      </c>
    </row>
    <row r="666" spans="1:21" ht="14.4" customHeight="1" x14ac:dyDescent="0.3">
      <c r="A666" s="618">
        <v>21</v>
      </c>
      <c r="B666" s="619" t="s">
        <v>565</v>
      </c>
      <c r="C666" s="619">
        <v>89301211</v>
      </c>
      <c r="D666" s="681" t="s">
        <v>6722</v>
      </c>
      <c r="E666" s="682" t="s">
        <v>4545</v>
      </c>
      <c r="F666" s="619" t="s">
        <v>4509</v>
      </c>
      <c r="G666" s="619" t="s">
        <v>4832</v>
      </c>
      <c r="H666" s="619" t="s">
        <v>564</v>
      </c>
      <c r="I666" s="619" t="s">
        <v>1299</v>
      </c>
      <c r="J666" s="619" t="s">
        <v>4833</v>
      </c>
      <c r="K666" s="619" t="s">
        <v>4834</v>
      </c>
      <c r="L666" s="620">
        <v>0</v>
      </c>
      <c r="M666" s="620">
        <v>0</v>
      </c>
      <c r="N666" s="619">
        <v>1</v>
      </c>
      <c r="O666" s="683">
        <v>1</v>
      </c>
      <c r="P666" s="620"/>
      <c r="Q666" s="635"/>
      <c r="R666" s="619"/>
      <c r="S666" s="635">
        <v>0</v>
      </c>
      <c r="T666" s="683"/>
      <c r="U666" s="665">
        <v>0</v>
      </c>
    </row>
    <row r="667" spans="1:21" ht="14.4" customHeight="1" x14ac:dyDescent="0.3">
      <c r="A667" s="618">
        <v>21</v>
      </c>
      <c r="B667" s="619" t="s">
        <v>565</v>
      </c>
      <c r="C667" s="619">
        <v>89301211</v>
      </c>
      <c r="D667" s="681" t="s">
        <v>6722</v>
      </c>
      <c r="E667" s="682" t="s">
        <v>4545</v>
      </c>
      <c r="F667" s="619" t="s">
        <v>4509</v>
      </c>
      <c r="G667" s="619" t="s">
        <v>4566</v>
      </c>
      <c r="H667" s="619" t="s">
        <v>564</v>
      </c>
      <c r="I667" s="619" t="s">
        <v>1133</v>
      </c>
      <c r="J667" s="619" t="s">
        <v>4567</v>
      </c>
      <c r="K667" s="619" t="s">
        <v>4568</v>
      </c>
      <c r="L667" s="620">
        <v>0</v>
      </c>
      <c r="M667" s="620">
        <v>0</v>
      </c>
      <c r="N667" s="619">
        <v>11</v>
      </c>
      <c r="O667" s="683">
        <v>3.5</v>
      </c>
      <c r="P667" s="620">
        <v>0</v>
      </c>
      <c r="Q667" s="635"/>
      <c r="R667" s="619">
        <v>6</v>
      </c>
      <c r="S667" s="635">
        <v>0.54545454545454541</v>
      </c>
      <c r="T667" s="683">
        <v>2</v>
      </c>
      <c r="U667" s="665">
        <v>0.5714285714285714</v>
      </c>
    </row>
    <row r="668" spans="1:21" ht="14.4" customHeight="1" x14ac:dyDescent="0.3">
      <c r="A668" s="618">
        <v>21</v>
      </c>
      <c r="B668" s="619" t="s">
        <v>565</v>
      </c>
      <c r="C668" s="619">
        <v>89301211</v>
      </c>
      <c r="D668" s="681" t="s">
        <v>6722</v>
      </c>
      <c r="E668" s="682" t="s">
        <v>4545</v>
      </c>
      <c r="F668" s="619" t="s">
        <v>4509</v>
      </c>
      <c r="G668" s="619" t="s">
        <v>4739</v>
      </c>
      <c r="H668" s="619" t="s">
        <v>564</v>
      </c>
      <c r="I668" s="619" t="s">
        <v>932</v>
      </c>
      <c r="J668" s="619" t="s">
        <v>933</v>
      </c>
      <c r="K668" s="619" t="s">
        <v>4741</v>
      </c>
      <c r="L668" s="620">
        <v>43.99</v>
      </c>
      <c r="M668" s="620">
        <v>175.96</v>
      </c>
      <c r="N668" s="619">
        <v>4</v>
      </c>
      <c r="O668" s="683">
        <v>2</v>
      </c>
      <c r="P668" s="620">
        <v>87.98</v>
      </c>
      <c r="Q668" s="635">
        <v>0.5</v>
      </c>
      <c r="R668" s="619">
        <v>2</v>
      </c>
      <c r="S668" s="635">
        <v>0.5</v>
      </c>
      <c r="T668" s="683">
        <v>1</v>
      </c>
      <c r="U668" s="665">
        <v>0.5</v>
      </c>
    </row>
    <row r="669" spans="1:21" ht="14.4" customHeight="1" x14ac:dyDescent="0.3">
      <c r="A669" s="618">
        <v>21</v>
      </c>
      <c r="B669" s="619" t="s">
        <v>565</v>
      </c>
      <c r="C669" s="619">
        <v>89301211</v>
      </c>
      <c r="D669" s="681" t="s">
        <v>6722</v>
      </c>
      <c r="E669" s="682" t="s">
        <v>4545</v>
      </c>
      <c r="F669" s="619" t="s">
        <v>4509</v>
      </c>
      <c r="G669" s="619" t="s">
        <v>5050</v>
      </c>
      <c r="H669" s="619" t="s">
        <v>564</v>
      </c>
      <c r="I669" s="619" t="s">
        <v>5051</v>
      </c>
      <c r="J669" s="619" t="s">
        <v>5052</v>
      </c>
      <c r="K669" s="619" t="s">
        <v>5053</v>
      </c>
      <c r="L669" s="620">
        <v>85.49</v>
      </c>
      <c r="M669" s="620">
        <v>85.49</v>
      </c>
      <c r="N669" s="619">
        <v>1</v>
      </c>
      <c r="O669" s="683">
        <v>0.5</v>
      </c>
      <c r="P669" s="620">
        <v>85.49</v>
      </c>
      <c r="Q669" s="635">
        <v>1</v>
      </c>
      <c r="R669" s="619">
        <v>1</v>
      </c>
      <c r="S669" s="635">
        <v>1</v>
      </c>
      <c r="T669" s="683">
        <v>0.5</v>
      </c>
      <c r="U669" s="665">
        <v>1</v>
      </c>
    </row>
    <row r="670" spans="1:21" ht="14.4" customHeight="1" x14ac:dyDescent="0.3">
      <c r="A670" s="618">
        <v>21</v>
      </c>
      <c r="B670" s="619" t="s">
        <v>565</v>
      </c>
      <c r="C670" s="619">
        <v>89301211</v>
      </c>
      <c r="D670" s="681" t="s">
        <v>6722</v>
      </c>
      <c r="E670" s="682" t="s">
        <v>4545</v>
      </c>
      <c r="F670" s="619" t="s">
        <v>4509</v>
      </c>
      <c r="G670" s="619" t="s">
        <v>4743</v>
      </c>
      <c r="H670" s="619" t="s">
        <v>564</v>
      </c>
      <c r="I670" s="619" t="s">
        <v>1461</v>
      </c>
      <c r="J670" s="619" t="s">
        <v>959</v>
      </c>
      <c r="K670" s="619" t="s">
        <v>4744</v>
      </c>
      <c r="L670" s="620">
        <v>96.72</v>
      </c>
      <c r="M670" s="620">
        <v>96.72</v>
      </c>
      <c r="N670" s="619">
        <v>1</v>
      </c>
      <c r="O670" s="683">
        <v>0.5</v>
      </c>
      <c r="P670" s="620"/>
      <c r="Q670" s="635">
        <v>0</v>
      </c>
      <c r="R670" s="619"/>
      <c r="S670" s="635">
        <v>0</v>
      </c>
      <c r="T670" s="683"/>
      <c r="U670" s="665">
        <v>0</v>
      </c>
    </row>
    <row r="671" spans="1:21" ht="14.4" customHeight="1" x14ac:dyDescent="0.3">
      <c r="A671" s="618">
        <v>21</v>
      </c>
      <c r="B671" s="619" t="s">
        <v>565</v>
      </c>
      <c r="C671" s="619">
        <v>89301211</v>
      </c>
      <c r="D671" s="681" t="s">
        <v>6722</v>
      </c>
      <c r="E671" s="682" t="s">
        <v>4545</v>
      </c>
      <c r="F671" s="619" t="s">
        <v>4509</v>
      </c>
      <c r="G671" s="619" t="s">
        <v>4743</v>
      </c>
      <c r="H671" s="619" t="s">
        <v>564</v>
      </c>
      <c r="I671" s="619" t="s">
        <v>958</v>
      </c>
      <c r="J671" s="619" t="s">
        <v>959</v>
      </c>
      <c r="K671" s="619" t="s">
        <v>4745</v>
      </c>
      <c r="L671" s="620">
        <v>57.85</v>
      </c>
      <c r="M671" s="620">
        <v>231.4</v>
      </c>
      <c r="N671" s="619">
        <v>4</v>
      </c>
      <c r="O671" s="683">
        <v>3</v>
      </c>
      <c r="P671" s="620">
        <v>115.7</v>
      </c>
      <c r="Q671" s="635">
        <v>0.5</v>
      </c>
      <c r="R671" s="619">
        <v>2</v>
      </c>
      <c r="S671" s="635">
        <v>0.5</v>
      </c>
      <c r="T671" s="683">
        <v>1.5</v>
      </c>
      <c r="U671" s="665">
        <v>0.5</v>
      </c>
    </row>
    <row r="672" spans="1:21" ht="14.4" customHeight="1" x14ac:dyDescent="0.3">
      <c r="A672" s="618">
        <v>21</v>
      </c>
      <c r="B672" s="619" t="s">
        <v>565</v>
      </c>
      <c r="C672" s="619">
        <v>89301211</v>
      </c>
      <c r="D672" s="681" t="s">
        <v>6722</v>
      </c>
      <c r="E672" s="682" t="s">
        <v>4545</v>
      </c>
      <c r="F672" s="619" t="s">
        <v>4509</v>
      </c>
      <c r="G672" s="619" t="s">
        <v>4841</v>
      </c>
      <c r="H672" s="619" t="s">
        <v>564</v>
      </c>
      <c r="I672" s="619" t="s">
        <v>1101</v>
      </c>
      <c r="J672" s="619" t="s">
        <v>1102</v>
      </c>
      <c r="K672" s="619" t="s">
        <v>4330</v>
      </c>
      <c r="L672" s="620">
        <v>98.31</v>
      </c>
      <c r="M672" s="620">
        <v>98.31</v>
      </c>
      <c r="N672" s="619">
        <v>1</v>
      </c>
      <c r="O672" s="683">
        <v>1</v>
      </c>
      <c r="P672" s="620"/>
      <c r="Q672" s="635">
        <v>0</v>
      </c>
      <c r="R672" s="619"/>
      <c r="S672" s="635">
        <v>0</v>
      </c>
      <c r="T672" s="683"/>
      <c r="U672" s="665">
        <v>0</v>
      </c>
    </row>
    <row r="673" spans="1:21" ht="14.4" customHeight="1" x14ac:dyDescent="0.3">
      <c r="A673" s="618">
        <v>21</v>
      </c>
      <c r="B673" s="619" t="s">
        <v>565</v>
      </c>
      <c r="C673" s="619">
        <v>89301211</v>
      </c>
      <c r="D673" s="681" t="s">
        <v>6722</v>
      </c>
      <c r="E673" s="682" t="s">
        <v>4545</v>
      </c>
      <c r="F673" s="619" t="s">
        <v>4509</v>
      </c>
      <c r="G673" s="619" t="s">
        <v>4569</v>
      </c>
      <c r="H673" s="619" t="s">
        <v>2184</v>
      </c>
      <c r="I673" s="619" t="s">
        <v>2232</v>
      </c>
      <c r="J673" s="619" t="s">
        <v>2233</v>
      </c>
      <c r="K673" s="619" t="s">
        <v>2234</v>
      </c>
      <c r="L673" s="620">
        <v>32.74</v>
      </c>
      <c r="M673" s="620">
        <v>65.48</v>
      </c>
      <c r="N673" s="619">
        <v>2</v>
      </c>
      <c r="O673" s="683">
        <v>0.5</v>
      </c>
      <c r="P673" s="620">
        <v>65.48</v>
      </c>
      <c r="Q673" s="635">
        <v>1</v>
      </c>
      <c r="R673" s="619">
        <v>2</v>
      </c>
      <c r="S673" s="635">
        <v>1</v>
      </c>
      <c r="T673" s="683">
        <v>0.5</v>
      </c>
      <c r="U673" s="665">
        <v>1</v>
      </c>
    </row>
    <row r="674" spans="1:21" ht="14.4" customHeight="1" x14ac:dyDescent="0.3">
      <c r="A674" s="618">
        <v>21</v>
      </c>
      <c r="B674" s="619" t="s">
        <v>565</v>
      </c>
      <c r="C674" s="619">
        <v>89301211</v>
      </c>
      <c r="D674" s="681" t="s">
        <v>6722</v>
      </c>
      <c r="E674" s="682" t="s">
        <v>4545</v>
      </c>
      <c r="F674" s="619" t="s">
        <v>4509</v>
      </c>
      <c r="G674" s="619" t="s">
        <v>4569</v>
      </c>
      <c r="H674" s="619" t="s">
        <v>2184</v>
      </c>
      <c r="I674" s="619" t="s">
        <v>2232</v>
      </c>
      <c r="J674" s="619" t="s">
        <v>2233</v>
      </c>
      <c r="K674" s="619" t="s">
        <v>2234</v>
      </c>
      <c r="L674" s="620">
        <v>49.12</v>
      </c>
      <c r="M674" s="620">
        <v>98.24</v>
      </c>
      <c r="N674" s="619">
        <v>2</v>
      </c>
      <c r="O674" s="683">
        <v>0.5</v>
      </c>
      <c r="P674" s="620">
        <v>98.24</v>
      </c>
      <c r="Q674" s="635">
        <v>1</v>
      </c>
      <c r="R674" s="619">
        <v>2</v>
      </c>
      <c r="S674" s="635">
        <v>1</v>
      </c>
      <c r="T674" s="683">
        <v>0.5</v>
      </c>
      <c r="U674" s="665">
        <v>1</v>
      </c>
    </row>
    <row r="675" spans="1:21" ht="14.4" customHeight="1" x14ac:dyDescent="0.3">
      <c r="A675" s="618">
        <v>21</v>
      </c>
      <c r="B675" s="619" t="s">
        <v>565</v>
      </c>
      <c r="C675" s="619">
        <v>89301211</v>
      </c>
      <c r="D675" s="681" t="s">
        <v>6722</v>
      </c>
      <c r="E675" s="682" t="s">
        <v>4545</v>
      </c>
      <c r="F675" s="619" t="s">
        <v>4509</v>
      </c>
      <c r="G675" s="619" t="s">
        <v>4569</v>
      </c>
      <c r="H675" s="619" t="s">
        <v>2184</v>
      </c>
      <c r="I675" s="619" t="s">
        <v>2544</v>
      </c>
      <c r="J675" s="619" t="s">
        <v>2545</v>
      </c>
      <c r="K675" s="619" t="s">
        <v>1181</v>
      </c>
      <c r="L675" s="620">
        <v>196.46</v>
      </c>
      <c r="M675" s="620">
        <v>392.92</v>
      </c>
      <c r="N675" s="619">
        <v>2</v>
      </c>
      <c r="O675" s="683">
        <v>1</v>
      </c>
      <c r="P675" s="620"/>
      <c r="Q675" s="635">
        <v>0</v>
      </c>
      <c r="R675" s="619"/>
      <c r="S675" s="635">
        <v>0</v>
      </c>
      <c r="T675" s="683"/>
      <c r="U675" s="665">
        <v>0</v>
      </c>
    </row>
    <row r="676" spans="1:21" ht="14.4" customHeight="1" x14ac:dyDescent="0.3">
      <c r="A676" s="618">
        <v>21</v>
      </c>
      <c r="B676" s="619" t="s">
        <v>565</v>
      </c>
      <c r="C676" s="619">
        <v>89301211</v>
      </c>
      <c r="D676" s="681" t="s">
        <v>6722</v>
      </c>
      <c r="E676" s="682" t="s">
        <v>4545</v>
      </c>
      <c r="F676" s="619" t="s">
        <v>4509</v>
      </c>
      <c r="G676" s="619" t="s">
        <v>4569</v>
      </c>
      <c r="H676" s="619" t="s">
        <v>2184</v>
      </c>
      <c r="I676" s="619" t="s">
        <v>2464</v>
      </c>
      <c r="J676" s="619" t="s">
        <v>2465</v>
      </c>
      <c r="K676" s="619" t="s">
        <v>2466</v>
      </c>
      <c r="L676" s="620">
        <v>314.35000000000002</v>
      </c>
      <c r="M676" s="620">
        <v>314.35000000000002</v>
      </c>
      <c r="N676" s="619">
        <v>1</v>
      </c>
      <c r="O676" s="683">
        <v>0.5</v>
      </c>
      <c r="P676" s="620">
        <v>314.35000000000002</v>
      </c>
      <c r="Q676" s="635">
        <v>1</v>
      </c>
      <c r="R676" s="619">
        <v>1</v>
      </c>
      <c r="S676" s="635">
        <v>1</v>
      </c>
      <c r="T676" s="683">
        <v>0.5</v>
      </c>
      <c r="U676" s="665">
        <v>1</v>
      </c>
    </row>
    <row r="677" spans="1:21" ht="14.4" customHeight="1" x14ac:dyDescent="0.3">
      <c r="A677" s="618">
        <v>21</v>
      </c>
      <c r="B677" s="619" t="s">
        <v>565</v>
      </c>
      <c r="C677" s="619">
        <v>89301211</v>
      </c>
      <c r="D677" s="681" t="s">
        <v>6722</v>
      </c>
      <c r="E677" s="682" t="s">
        <v>4545</v>
      </c>
      <c r="F677" s="619" t="s">
        <v>4509</v>
      </c>
      <c r="G677" s="619" t="s">
        <v>4616</v>
      </c>
      <c r="H677" s="619" t="s">
        <v>564</v>
      </c>
      <c r="I677" s="619" t="s">
        <v>5054</v>
      </c>
      <c r="J677" s="619" t="s">
        <v>5055</v>
      </c>
      <c r="K677" s="619" t="s">
        <v>1297</v>
      </c>
      <c r="L677" s="620">
        <v>0</v>
      </c>
      <c r="M677" s="620">
        <v>0</v>
      </c>
      <c r="N677" s="619">
        <v>4</v>
      </c>
      <c r="O677" s="683">
        <v>1.5</v>
      </c>
      <c r="P677" s="620">
        <v>0</v>
      </c>
      <c r="Q677" s="635"/>
      <c r="R677" s="619">
        <v>1</v>
      </c>
      <c r="S677" s="635">
        <v>0.25</v>
      </c>
      <c r="T677" s="683">
        <v>0.5</v>
      </c>
      <c r="U677" s="665">
        <v>0.33333333333333331</v>
      </c>
    </row>
    <row r="678" spans="1:21" ht="14.4" customHeight="1" x14ac:dyDescent="0.3">
      <c r="A678" s="618">
        <v>21</v>
      </c>
      <c r="B678" s="619" t="s">
        <v>565</v>
      </c>
      <c r="C678" s="619">
        <v>89301211</v>
      </c>
      <c r="D678" s="681" t="s">
        <v>6722</v>
      </c>
      <c r="E678" s="682" t="s">
        <v>4545</v>
      </c>
      <c r="F678" s="619" t="s">
        <v>4511</v>
      </c>
      <c r="G678" s="619" t="s">
        <v>4764</v>
      </c>
      <c r="H678" s="619" t="s">
        <v>564</v>
      </c>
      <c r="I678" s="619" t="s">
        <v>5056</v>
      </c>
      <c r="J678" s="619" t="s">
        <v>5057</v>
      </c>
      <c r="K678" s="619" t="s">
        <v>5058</v>
      </c>
      <c r="L678" s="620">
        <v>1000</v>
      </c>
      <c r="M678" s="620">
        <v>2000</v>
      </c>
      <c r="N678" s="619">
        <v>2</v>
      </c>
      <c r="O678" s="683">
        <v>2</v>
      </c>
      <c r="P678" s="620"/>
      <c r="Q678" s="635">
        <v>0</v>
      </c>
      <c r="R678" s="619"/>
      <c r="S678" s="635">
        <v>0</v>
      </c>
      <c r="T678" s="683"/>
      <c r="U678" s="665">
        <v>0</v>
      </c>
    </row>
    <row r="679" spans="1:21" ht="14.4" customHeight="1" x14ac:dyDescent="0.3">
      <c r="A679" s="618">
        <v>21</v>
      </c>
      <c r="B679" s="619" t="s">
        <v>565</v>
      </c>
      <c r="C679" s="619">
        <v>89301211</v>
      </c>
      <c r="D679" s="681" t="s">
        <v>6722</v>
      </c>
      <c r="E679" s="682" t="s">
        <v>4546</v>
      </c>
      <c r="F679" s="619" t="s">
        <v>4509</v>
      </c>
      <c r="G679" s="619" t="s">
        <v>4570</v>
      </c>
      <c r="H679" s="619" t="s">
        <v>2184</v>
      </c>
      <c r="I679" s="619" t="s">
        <v>2348</v>
      </c>
      <c r="J679" s="619" t="s">
        <v>2349</v>
      </c>
      <c r="K679" s="619" t="s">
        <v>2350</v>
      </c>
      <c r="L679" s="620">
        <v>95.25</v>
      </c>
      <c r="M679" s="620">
        <v>285.75</v>
      </c>
      <c r="N679" s="619">
        <v>3</v>
      </c>
      <c r="O679" s="683">
        <v>1.5</v>
      </c>
      <c r="P679" s="620">
        <v>95.25</v>
      </c>
      <c r="Q679" s="635">
        <v>0.33333333333333331</v>
      </c>
      <c r="R679" s="619">
        <v>1</v>
      </c>
      <c r="S679" s="635">
        <v>0.33333333333333331</v>
      </c>
      <c r="T679" s="683">
        <v>0.5</v>
      </c>
      <c r="U679" s="665">
        <v>0.33333333333333331</v>
      </c>
    </row>
    <row r="680" spans="1:21" ht="14.4" customHeight="1" x14ac:dyDescent="0.3">
      <c r="A680" s="618">
        <v>21</v>
      </c>
      <c r="B680" s="619" t="s">
        <v>565</v>
      </c>
      <c r="C680" s="619">
        <v>89301211</v>
      </c>
      <c r="D680" s="681" t="s">
        <v>6722</v>
      </c>
      <c r="E680" s="682" t="s">
        <v>4546</v>
      </c>
      <c r="F680" s="619" t="s">
        <v>4509</v>
      </c>
      <c r="G680" s="619" t="s">
        <v>4570</v>
      </c>
      <c r="H680" s="619" t="s">
        <v>564</v>
      </c>
      <c r="I680" s="619" t="s">
        <v>891</v>
      </c>
      <c r="J680" s="619" t="s">
        <v>892</v>
      </c>
      <c r="K680" s="619" t="s">
        <v>4627</v>
      </c>
      <c r="L680" s="620">
        <v>42.42</v>
      </c>
      <c r="M680" s="620">
        <v>254.52</v>
      </c>
      <c r="N680" s="619">
        <v>6</v>
      </c>
      <c r="O680" s="683">
        <v>5.5</v>
      </c>
      <c r="P680" s="620">
        <v>84.84</v>
      </c>
      <c r="Q680" s="635">
        <v>0.33333333333333331</v>
      </c>
      <c r="R680" s="619">
        <v>2</v>
      </c>
      <c r="S680" s="635">
        <v>0.33333333333333331</v>
      </c>
      <c r="T680" s="683">
        <v>2</v>
      </c>
      <c r="U680" s="665">
        <v>0.36363636363636365</v>
      </c>
    </row>
    <row r="681" spans="1:21" ht="14.4" customHeight="1" x14ac:dyDescent="0.3">
      <c r="A681" s="618">
        <v>21</v>
      </c>
      <c r="B681" s="619" t="s">
        <v>565</v>
      </c>
      <c r="C681" s="619">
        <v>89301211</v>
      </c>
      <c r="D681" s="681" t="s">
        <v>6722</v>
      </c>
      <c r="E681" s="682" t="s">
        <v>4546</v>
      </c>
      <c r="F681" s="619" t="s">
        <v>4509</v>
      </c>
      <c r="G681" s="619" t="s">
        <v>4570</v>
      </c>
      <c r="H681" s="619" t="s">
        <v>564</v>
      </c>
      <c r="I681" s="619" t="s">
        <v>891</v>
      </c>
      <c r="J681" s="619" t="s">
        <v>892</v>
      </c>
      <c r="K681" s="619" t="s">
        <v>4627</v>
      </c>
      <c r="L681" s="620">
        <v>85.72</v>
      </c>
      <c r="M681" s="620">
        <v>771.48</v>
      </c>
      <c r="N681" s="619">
        <v>9</v>
      </c>
      <c r="O681" s="683">
        <v>5.5</v>
      </c>
      <c r="P681" s="620">
        <v>171.44</v>
      </c>
      <c r="Q681" s="635">
        <v>0.22222222222222221</v>
      </c>
      <c r="R681" s="619">
        <v>2</v>
      </c>
      <c r="S681" s="635">
        <v>0.22222222222222221</v>
      </c>
      <c r="T681" s="683">
        <v>1.5</v>
      </c>
      <c r="U681" s="665">
        <v>0.27272727272727271</v>
      </c>
    </row>
    <row r="682" spans="1:21" ht="14.4" customHeight="1" x14ac:dyDescent="0.3">
      <c r="A682" s="618">
        <v>21</v>
      </c>
      <c r="B682" s="619" t="s">
        <v>565</v>
      </c>
      <c r="C682" s="619">
        <v>89301211</v>
      </c>
      <c r="D682" s="681" t="s">
        <v>6722</v>
      </c>
      <c r="E682" s="682" t="s">
        <v>4546</v>
      </c>
      <c r="F682" s="619" t="s">
        <v>4509</v>
      </c>
      <c r="G682" s="619" t="s">
        <v>4570</v>
      </c>
      <c r="H682" s="619" t="s">
        <v>564</v>
      </c>
      <c r="I682" s="619" t="s">
        <v>596</v>
      </c>
      <c r="J682" s="619" t="s">
        <v>4329</v>
      </c>
      <c r="K682" s="619" t="s">
        <v>4330</v>
      </c>
      <c r="L682" s="620">
        <v>44.8</v>
      </c>
      <c r="M682" s="620">
        <v>44.8</v>
      </c>
      <c r="N682" s="619">
        <v>1</v>
      </c>
      <c r="O682" s="683">
        <v>0.5</v>
      </c>
      <c r="P682" s="620">
        <v>44.8</v>
      </c>
      <c r="Q682" s="635">
        <v>1</v>
      </c>
      <c r="R682" s="619">
        <v>1</v>
      </c>
      <c r="S682" s="635">
        <v>1</v>
      </c>
      <c r="T682" s="683">
        <v>0.5</v>
      </c>
      <c r="U682" s="665">
        <v>1</v>
      </c>
    </row>
    <row r="683" spans="1:21" ht="14.4" customHeight="1" x14ac:dyDescent="0.3">
      <c r="A683" s="618">
        <v>21</v>
      </c>
      <c r="B683" s="619" t="s">
        <v>565</v>
      </c>
      <c r="C683" s="619">
        <v>89301211</v>
      </c>
      <c r="D683" s="681" t="s">
        <v>6722</v>
      </c>
      <c r="E683" s="682" t="s">
        <v>4546</v>
      </c>
      <c r="F683" s="619" t="s">
        <v>4509</v>
      </c>
      <c r="G683" s="619" t="s">
        <v>4549</v>
      </c>
      <c r="H683" s="619" t="s">
        <v>2184</v>
      </c>
      <c r="I683" s="619" t="s">
        <v>2472</v>
      </c>
      <c r="J683" s="619" t="s">
        <v>4367</v>
      </c>
      <c r="K683" s="619" t="s">
        <v>4368</v>
      </c>
      <c r="L683" s="620">
        <v>10.73</v>
      </c>
      <c r="M683" s="620">
        <v>10.73</v>
      </c>
      <c r="N683" s="619">
        <v>1</v>
      </c>
      <c r="O683" s="683">
        <v>0.5</v>
      </c>
      <c r="P683" s="620"/>
      <c r="Q683" s="635">
        <v>0</v>
      </c>
      <c r="R683" s="619"/>
      <c r="S683" s="635">
        <v>0</v>
      </c>
      <c r="T683" s="683"/>
      <c r="U683" s="665">
        <v>0</v>
      </c>
    </row>
    <row r="684" spans="1:21" ht="14.4" customHeight="1" x14ac:dyDescent="0.3">
      <c r="A684" s="618">
        <v>21</v>
      </c>
      <c r="B684" s="619" t="s">
        <v>565</v>
      </c>
      <c r="C684" s="619">
        <v>89301211</v>
      </c>
      <c r="D684" s="681" t="s">
        <v>6722</v>
      </c>
      <c r="E684" s="682" t="s">
        <v>4546</v>
      </c>
      <c r="F684" s="619" t="s">
        <v>4509</v>
      </c>
      <c r="G684" s="619" t="s">
        <v>4549</v>
      </c>
      <c r="H684" s="619" t="s">
        <v>564</v>
      </c>
      <c r="I684" s="619" t="s">
        <v>4630</v>
      </c>
      <c r="J684" s="619" t="s">
        <v>4631</v>
      </c>
      <c r="K684" s="619" t="s">
        <v>4366</v>
      </c>
      <c r="L684" s="620">
        <v>6.98</v>
      </c>
      <c r="M684" s="620">
        <v>6.98</v>
      </c>
      <c r="N684" s="619">
        <v>1</v>
      </c>
      <c r="O684" s="683">
        <v>0.5</v>
      </c>
      <c r="P684" s="620"/>
      <c r="Q684" s="635">
        <v>0</v>
      </c>
      <c r="R684" s="619"/>
      <c r="S684" s="635">
        <v>0</v>
      </c>
      <c r="T684" s="683"/>
      <c r="U684" s="665">
        <v>0</v>
      </c>
    </row>
    <row r="685" spans="1:21" ht="14.4" customHeight="1" x14ac:dyDescent="0.3">
      <c r="A685" s="618">
        <v>21</v>
      </c>
      <c r="B685" s="619" t="s">
        <v>565</v>
      </c>
      <c r="C685" s="619">
        <v>89301211</v>
      </c>
      <c r="D685" s="681" t="s">
        <v>6722</v>
      </c>
      <c r="E685" s="682" t="s">
        <v>4546</v>
      </c>
      <c r="F685" s="619" t="s">
        <v>4509</v>
      </c>
      <c r="G685" s="619" t="s">
        <v>4632</v>
      </c>
      <c r="H685" s="619" t="s">
        <v>564</v>
      </c>
      <c r="I685" s="619" t="s">
        <v>1556</v>
      </c>
      <c r="J685" s="619" t="s">
        <v>5059</v>
      </c>
      <c r="K685" s="619" t="s">
        <v>5060</v>
      </c>
      <c r="L685" s="620">
        <v>0</v>
      </c>
      <c r="M685" s="620">
        <v>0</v>
      </c>
      <c r="N685" s="619">
        <v>1</v>
      </c>
      <c r="O685" s="683">
        <v>0.5</v>
      </c>
      <c r="P685" s="620">
        <v>0</v>
      </c>
      <c r="Q685" s="635"/>
      <c r="R685" s="619">
        <v>1</v>
      </c>
      <c r="S685" s="635">
        <v>1</v>
      </c>
      <c r="T685" s="683">
        <v>0.5</v>
      </c>
      <c r="U685" s="665">
        <v>1</v>
      </c>
    </row>
    <row r="686" spans="1:21" ht="14.4" customHeight="1" x14ac:dyDescent="0.3">
      <c r="A686" s="618">
        <v>21</v>
      </c>
      <c r="B686" s="619" t="s">
        <v>565</v>
      </c>
      <c r="C686" s="619">
        <v>89301211</v>
      </c>
      <c r="D686" s="681" t="s">
        <v>6722</v>
      </c>
      <c r="E686" s="682" t="s">
        <v>4546</v>
      </c>
      <c r="F686" s="619" t="s">
        <v>4509</v>
      </c>
      <c r="G686" s="619" t="s">
        <v>4594</v>
      </c>
      <c r="H686" s="619" t="s">
        <v>2184</v>
      </c>
      <c r="I686" s="619" t="s">
        <v>2728</v>
      </c>
      <c r="J686" s="619" t="s">
        <v>4256</v>
      </c>
      <c r="K686" s="619" t="s">
        <v>4257</v>
      </c>
      <c r="L686" s="620">
        <v>333.31</v>
      </c>
      <c r="M686" s="620">
        <v>1333.24</v>
      </c>
      <c r="N686" s="619">
        <v>4</v>
      </c>
      <c r="O686" s="683">
        <v>3</v>
      </c>
      <c r="P686" s="620">
        <v>666.62</v>
      </c>
      <c r="Q686" s="635">
        <v>0.5</v>
      </c>
      <c r="R686" s="619">
        <v>2</v>
      </c>
      <c r="S686" s="635">
        <v>0.5</v>
      </c>
      <c r="T686" s="683">
        <v>1.5</v>
      </c>
      <c r="U686" s="665">
        <v>0.5</v>
      </c>
    </row>
    <row r="687" spans="1:21" ht="14.4" customHeight="1" x14ac:dyDescent="0.3">
      <c r="A687" s="618">
        <v>21</v>
      </c>
      <c r="B687" s="619" t="s">
        <v>565</v>
      </c>
      <c r="C687" s="619">
        <v>89301211</v>
      </c>
      <c r="D687" s="681" t="s">
        <v>6722</v>
      </c>
      <c r="E687" s="682" t="s">
        <v>4546</v>
      </c>
      <c r="F687" s="619" t="s">
        <v>4509</v>
      </c>
      <c r="G687" s="619" t="s">
        <v>4571</v>
      </c>
      <c r="H687" s="619" t="s">
        <v>564</v>
      </c>
      <c r="I687" s="619" t="s">
        <v>4572</v>
      </c>
      <c r="J687" s="619" t="s">
        <v>4573</v>
      </c>
      <c r="K687" s="619" t="s">
        <v>4574</v>
      </c>
      <c r="L687" s="620">
        <v>1789.73</v>
      </c>
      <c r="M687" s="620">
        <v>25056.219999999998</v>
      </c>
      <c r="N687" s="619">
        <v>14</v>
      </c>
      <c r="O687" s="683">
        <v>9.5</v>
      </c>
      <c r="P687" s="620">
        <v>10738.38</v>
      </c>
      <c r="Q687" s="635">
        <v>0.4285714285714286</v>
      </c>
      <c r="R687" s="619">
        <v>6</v>
      </c>
      <c r="S687" s="635">
        <v>0.42857142857142855</v>
      </c>
      <c r="T687" s="683">
        <v>4</v>
      </c>
      <c r="U687" s="665">
        <v>0.42105263157894735</v>
      </c>
    </row>
    <row r="688" spans="1:21" ht="14.4" customHeight="1" x14ac:dyDescent="0.3">
      <c r="A688" s="618">
        <v>21</v>
      </c>
      <c r="B688" s="619" t="s">
        <v>565</v>
      </c>
      <c r="C688" s="619">
        <v>89301211</v>
      </c>
      <c r="D688" s="681" t="s">
        <v>6722</v>
      </c>
      <c r="E688" s="682" t="s">
        <v>4546</v>
      </c>
      <c r="F688" s="619" t="s">
        <v>4509</v>
      </c>
      <c r="G688" s="619" t="s">
        <v>4575</v>
      </c>
      <c r="H688" s="619" t="s">
        <v>564</v>
      </c>
      <c r="I688" s="619" t="s">
        <v>1241</v>
      </c>
      <c r="J688" s="619" t="s">
        <v>4576</v>
      </c>
      <c r="K688" s="619" t="s">
        <v>4577</v>
      </c>
      <c r="L688" s="620">
        <v>0</v>
      </c>
      <c r="M688" s="620">
        <v>0</v>
      </c>
      <c r="N688" s="619">
        <v>3</v>
      </c>
      <c r="O688" s="683">
        <v>1.5</v>
      </c>
      <c r="P688" s="620">
        <v>0</v>
      </c>
      <c r="Q688" s="635"/>
      <c r="R688" s="619">
        <v>2</v>
      </c>
      <c r="S688" s="635">
        <v>0.66666666666666663</v>
      </c>
      <c r="T688" s="683">
        <v>1</v>
      </c>
      <c r="U688" s="665">
        <v>0.66666666666666663</v>
      </c>
    </row>
    <row r="689" spans="1:21" ht="14.4" customHeight="1" x14ac:dyDescent="0.3">
      <c r="A689" s="618">
        <v>21</v>
      </c>
      <c r="B689" s="619" t="s">
        <v>565</v>
      </c>
      <c r="C689" s="619">
        <v>89301211</v>
      </c>
      <c r="D689" s="681" t="s">
        <v>6722</v>
      </c>
      <c r="E689" s="682" t="s">
        <v>4546</v>
      </c>
      <c r="F689" s="619" t="s">
        <v>4509</v>
      </c>
      <c r="G689" s="619" t="s">
        <v>4575</v>
      </c>
      <c r="H689" s="619" t="s">
        <v>564</v>
      </c>
      <c r="I689" s="619" t="s">
        <v>5061</v>
      </c>
      <c r="J689" s="619" t="s">
        <v>4576</v>
      </c>
      <c r="K689" s="619" t="s">
        <v>4577</v>
      </c>
      <c r="L689" s="620">
        <v>0</v>
      </c>
      <c r="M689" s="620">
        <v>0</v>
      </c>
      <c r="N689" s="619">
        <v>1</v>
      </c>
      <c r="O689" s="683">
        <v>0.5</v>
      </c>
      <c r="P689" s="620"/>
      <c r="Q689" s="635"/>
      <c r="R689" s="619"/>
      <c r="S689" s="635">
        <v>0</v>
      </c>
      <c r="T689" s="683"/>
      <c r="U689" s="665">
        <v>0</v>
      </c>
    </row>
    <row r="690" spans="1:21" ht="14.4" customHeight="1" x14ac:dyDescent="0.3">
      <c r="A690" s="618">
        <v>21</v>
      </c>
      <c r="B690" s="619" t="s">
        <v>565</v>
      </c>
      <c r="C690" s="619">
        <v>89301211</v>
      </c>
      <c r="D690" s="681" t="s">
        <v>6722</v>
      </c>
      <c r="E690" s="682" t="s">
        <v>4546</v>
      </c>
      <c r="F690" s="619" t="s">
        <v>4509</v>
      </c>
      <c r="G690" s="619" t="s">
        <v>4645</v>
      </c>
      <c r="H690" s="619" t="s">
        <v>2184</v>
      </c>
      <c r="I690" s="619" t="s">
        <v>2744</v>
      </c>
      <c r="J690" s="619" t="s">
        <v>2745</v>
      </c>
      <c r="K690" s="619" t="s">
        <v>4267</v>
      </c>
      <c r="L690" s="620">
        <v>184.22</v>
      </c>
      <c r="M690" s="620">
        <v>184.22</v>
      </c>
      <c r="N690" s="619">
        <v>1</v>
      </c>
      <c r="O690" s="683">
        <v>0.5</v>
      </c>
      <c r="P690" s="620"/>
      <c r="Q690" s="635">
        <v>0</v>
      </c>
      <c r="R690" s="619"/>
      <c r="S690" s="635">
        <v>0</v>
      </c>
      <c r="T690" s="683"/>
      <c r="U690" s="665">
        <v>0</v>
      </c>
    </row>
    <row r="691" spans="1:21" ht="14.4" customHeight="1" x14ac:dyDescent="0.3">
      <c r="A691" s="618">
        <v>21</v>
      </c>
      <c r="B691" s="619" t="s">
        <v>565</v>
      </c>
      <c r="C691" s="619">
        <v>89301211</v>
      </c>
      <c r="D691" s="681" t="s">
        <v>6722</v>
      </c>
      <c r="E691" s="682" t="s">
        <v>4546</v>
      </c>
      <c r="F691" s="619" t="s">
        <v>4509</v>
      </c>
      <c r="G691" s="619" t="s">
        <v>4646</v>
      </c>
      <c r="H691" s="619" t="s">
        <v>564</v>
      </c>
      <c r="I691" s="619" t="s">
        <v>5029</v>
      </c>
      <c r="J691" s="619" t="s">
        <v>1027</v>
      </c>
      <c r="K691" s="619" t="s">
        <v>5030</v>
      </c>
      <c r="L691" s="620">
        <v>0</v>
      </c>
      <c r="M691" s="620">
        <v>0</v>
      </c>
      <c r="N691" s="619">
        <v>1</v>
      </c>
      <c r="O691" s="683">
        <v>1</v>
      </c>
      <c r="P691" s="620"/>
      <c r="Q691" s="635"/>
      <c r="R691" s="619"/>
      <c r="S691" s="635">
        <v>0</v>
      </c>
      <c r="T691" s="683"/>
      <c r="U691" s="665">
        <v>0</v>
      </c>
    </row>
    <row r="692" spans="1:21" ht="14.4" customHeight="1" x14ac:dyDescent="0.3">
      <c r="A692" s="618">
        <v>21</v>
      </c>
      <c r="B692" s="619" t="s">
        <v>565</v>
      </c>
      <c r="C692" s="619">
        <v>89301211</v>
      </c>
      <c r="D692" s="681" t="s">
        <v>6722</v>
      </c>
      <c r="E692" s="682" t="s">
        <v>4546</v>
      </c>
      <c r="F692" s="619" t="s">
        <v>4509</v>
      </c>
      <c r="G692" s="619" t="s">
        <v>4646</v>
      </c>
      <c r="H692" s="619" t="s">
        <v>564</v>
      </c>
      <c r="I692" s="619" t="s">
        <v>1026</v>
      </c>
      <c r="J692" s="619" t="s">
        <v>1027</v>
      </c>
      <c r="K692" s="619" t="s">
        <v>1028</v>
      </c>
      <c r="L692" s="620">
        <v>0</v>
      </c>
      <c r="M692" s="620">
        <v>0</v>
      </c>
      <c r="N692" s="619">
        <v>1</v>
      </c>
      <c r="O692" s="683">
        <v>1</v>
      </c>
      <c r="P692" s="620"/>
      <c r="Q692" s="635"/>
      <c r="R692" s="619"/>
      <c r="S692" s="635">
        <v>0</v>
      </c>
      <c r="T692" s="683"/>
      <c r="U692" s="665">
        <v>0</v>
      </c>
    </row>
    <row r="693" spans="1:21" ht="14.4" customHeight="1" x14ac:dyDescent="0.3">
      <c r="A693" s="618">
        <v>21</v>
      </c>
      <c r="B693" s="619" t="s">
        <v>565</v>
      </c>
      <c r="C693" s="619">
        <v>89301211</v>
      </c>
      <c r="D693" s="681" t="s">
        <v>6722</v>
      </c>
      <c r="E693" s="682" t="s">
        <v>4546</v>
      </c>
      <c r="F693" s="619" t="s">
        <v>4509</v>
      </c>
      <c r="G693" s="619" t="s">
        <v>4646</v>
      </c>
      <c r="H693" s="619" t="s">
        <v>564</v>
      </c>
      <c r="I693" s="619" t="s">
        <v>1541</v>
      </c>
      <c r="J693" s="619" t="s">
        <v>1027</v>
      </c>
      <c r="K693" s="619" t="s">
        <v>4647</v>
      </c>
      <c r="L693" s="620">
        <v>0</v>
      </c>
      <c r="M693" s="620">
        <v>0</v>
      </c>
      <c r="N693" s="619">
        <v>1</v>
      </c>
      <c r="O693" s="683">
        <v>1</v>
      </c>
      <c r="P693" s="620"/>
      <c r="Q693" s="635"/>
      <c r="R693" s="619"/>
      <c r="S693" s="635">
        <v>0</v>
      </c>
      <c r="T693" s="683"/>
      <c r="U693" s="665">
        <v>0</v>
      </c>
    </row>
    <row r="694" spans="1:21" ht="14.4" customHeight="1" x14ac:dyDescent="0.3">
      <c r="A694" s="618">
        <v>21</v>
      </c>
      <c r="B694" s="619" t="s">
        <v>565</v>
      </c>
      <c r="C694" s="619">
        <v>89301211</v>
      </c>
      <c r="D694" s="681" t="s">
        <v>6722</v>
      </c>
      <c r="E694" s="682" t="s">
        <v>4546</v>
      </c>
      <c r="F694" s="619" t="s">
        <v>4509</v>
      </c>
      <c r="G694" s="619" t="s">
        <v>4646</v>
      </c>
      <c r="H694" s="619" t="s">
        <v>564</v>
      </c>
      <c r="I694" s="619" t="s">
        <v>5062</v>
      </c>
      <c r="J694" s="619" t="s">
        <v>1027</v>
      </c>
      <c r="K694" s="619" t="s">
        <v>5063</v>
      </c>
      <c r="L694" s="620">
        <v>0</v>
      </c>
      <c r="M694" s="620">
        <v>0</v>
      </c>
      <c r="N694" s="619">
        <v>1</v>
      </c>
      <c r="O694" s="683">
        <v>0.5</v>
      </c>
      <c r="P694" s="620"/>
      <c r="Q694" s="635"/>
      <c r="R694" s="619"/>
      <c r="S694" s="635">
        <v>0</v>
      </c>
      <c r="T694" s="683"/>
      <c r="U694" s="665">
        <v>0</v>
      </c>
    </row>
    <row r="695" spans="1:21" ht="14.4" customHeight="1" x14ac:dyDescent="0.3">
      <c r="A695" s="618">
        <v>21</v>
      </c>
      <c r="B695" s="619" t="s">
        <v>565</v>
      </c>
      <c r="C695" s="619">
        <v>89301211</v>
      </c>
      <c r="D695" s="681" t="s">
        <v>6722</v>
      </c>
      <c r="E695" s="682" t="s">
        <v>4546</v>
      </c>
      <c r="F695" s="619" t="s">
        <v>4509</v>
      </c>
      <c r="G695" s="619" t="s">
        <v>4648</v>
      </c>
      <c r="H695" s="619" t="s">
        <v>2184</v>
      </c>
      <c r="I695" s="619" t="s">
        <v>2748</v>
      </c>
      <c r="J695" s="619" t="s">
        <v>2749</v>
      </c>
      <c r="K695" s="619" t="s">
        <v>4267</v>
      </c>
      <c r="L695" s="620">
        <v>69.86</v>
      </c>
      <c r="M695" s="620">
        <v>69.86</v>
      </c>
      <c r="N695" s="619">
        <v>1</v>
      </c>
      <c r="O695" s="683">
        <v>1</v>
      </c>
      <c r="P695" s="620">
        <v>69.86</v>
      </c>
      <c r="Q695" s="635">
        <v>1</v>
      </c>
      <c r="R695" s="619">
        <v>1</v>
      </c>
      <c r="S695" s="635">
        <v>1</v>
      </c>
      <c r="T695" s="683">
        <v>1</v>
      </c>
      <c r="U695" s="665">
        <v>1</v>
      </c>
    </row>
    <row r="696" spans="1:21" ht="14.4" customHeight="1" x14ac:dyDescent="0.3">
      <c r="A696" s="618">
        <v>21</v>
      </c>
      <c r="B696" s="619" t="s">
        <v>565</v>
      </c>
      <c r="C696" s="619">
        <v>89301211</v>
      </c>
      <c r="D696" s="681" t="s">
        <v>6722</v>
      </c>
      <c r="E696" s="682" t="s">
        <v>4546</v>
      </c>
      <c r="F696" s="619" t="s">
        <v>4509</v>
      </c>
      <c r="G696" s="619" t="s">
        <v>4578</v>
      </c>
      <c r="H696" s="619" t="s">
        <v>2184</v>
      </c>
      <c r="I696" s="619" t="s">
        <v>5064</v>
      </c>
      <c r="J696" s="619" t="s">
        <v>2476</v>
      </c>
      <c r="K696" s="619" t="s">
        <v>668</v>
      </c>
      <c r="L696" s="620">
        <v>216.16</v>
      </c>
      <c r="M696" s="620">
        <v>216.16</v>
      </c>
      <c r="N696" s="619">
        <v>1</v>
      </c>
      <c r="O696" s="683">
        <v>0.5</v>
      </c>
      <c r="P696" s="620"/>
      <c r="Q696" s="635">
        <v>0</v>
      </c>
      <c r="R696" s="619"/>
      <c r="S696" s="635">
        <v>0</v>
      </c>
      <c r="T696" s="683"/>
      <c r="U696" s="665">
        <v>0</v>
      </c>
    </row>
    <row r="697" spans="1:21" ht="14.4" customHeight="1" x14ac:dyDescent="0.3">
      <c r="A697" s="618">
        <v>21</v>
      </c>
      <c r="B697" s="619" t="s">
        <v>565</v>
      </c>
      <c r="C697" s="619">
        <v>89301211</v>
      </c>
      <c r="D697" s="681" t="s">
        <v>6722</v>
      </c>
      <c r="E697" s="682" t="s">
        <v>4546</v>
      </c>
      <c r="F697" s="619" t="s">
        <v>4509</v>
      </c>
      <c r="G697" s="619" t="s">
        <v>4579</v>
      </c>
      <c r="H697" s="619" t="s">
        <v>564</v>
      </c>
      <c r="I697" s="619" t="s">
        <v>4652</v>
      </c>
      <c r="J697" s="619" t="s">
        <v>1045</v>
      </c>
      <c r="K697" s="619" t="s">
        <v>4653</v>
      </c>
      <c r="L697" s="620">
        <v>0</v>
      </c>
      <c r="M697" s="620">
        <v>0</v>
      </c>
      <c r="N697" s="619">
        <v>1</v>
      </c>
      <c r="O697" s="683">
        <v>1</v>
      </c>
      <c r="P697" s="620">
        <v>0</v>
      </c>
      <c r="Q697" s="635"/>
      <c r="R697" s="619">
        <v>1</v>
      </c>
      <c r="S697" s="635">
        <v>1</v>
      </c>
      <c r="T697" s="683">
        <v>1</v>
      </c>
      <c r="U697" s="665">
        <v>1</v>
      </c>
    </row>
    <row r="698" spans="1:21" ht="14.4" customHeight="1" x14ac:dyDescent="0.3">
      <c r="A698" s="618">
        <v>21</v>
      </c>
      <c r="B698" s="619" t="s">
        <v>565</v>
      </c>
      <c r="C698" s="619">
        <v>89301211</v>
      </c>
      <c r="D698" s="681" t="s">
        <v>6722</v>
      </c>
      <c r="E698" s="682" t="s">
        <v>4546</v>
      </c>
      <c r="F698" s="619" t="s">
        <v>4509</v>
      </c>
      <c r="G698" s="619" t="s">
        <v>4579</v>
      </c>
      <c r="H698" s="619" t="s">
        <v>564</v>
      </c>
      <c r="I698" s="619" t="s">
        <v>1482</v>
      </c>
      <c r="J698" s="619" t="s">
        <v>1045</v>
      </c>
      <c r="K698" s="619" t="s">
        <v>675</v>
      </c>
      <c r="L698" s="620">
        <v>137.74</v>
      </c>
      <c r="M698" s="620">
        <v>137.74</v>
      </c>
      <c r="N698" s="619">
        <v>1</v>
      </c>
      <c r="O698" s="683">
        <v>1</v>
      </c>
      <c r="P698" s="620"/>
      <c r="Q698" s="635">
        <v>0</v>
      </c>
      <c r="R698" s="619"/>
      <c r="S698" s="635">
        <v>0</v>
      </c>
      <c r="T698" s="683"/>
      <c r="U698" s="665">
        <v>0</v>
      </c>
    </row>
    <row r="699" spans="1:21" ht="14.4" customHeight="1" x14ac:dyDescent="0.3">
      <c r="A699" s="618">
        <v>21</v>
      </c>
      <c r="B699" s="619" t="s">
        <v>565</v>
      </c>
      <c r="C699" s="619">
        <v>89301211</v>
      </c>
      <c r="D699" s="681" t="s">
        <v>6722</v>
      </c>
      <c r="E699" s="682" t="s">
        <v>4546</v>
      </c>
      <c r="F699" s="619" t="s">
        <v>4509</v>
      </c>
      <c r="G699" s="619" t="s">
        <v>4654</v>
      </c>
      <c r="H699" s="619" t="s">
        <v>564</v>
      </c>
      <c r="I699" s="619" t="s">
        <v>1716</v>
      </c>
      <c r="J699" s="619" t="s">
        <v>1717</v>
      </c>
      <c r="K699" s="619" t="s">
        <v>1718</v>
      </c>
      <c r="L699" s="620">
        <v>400.21</v>
      </c>
      <c r="M699" s="620">
        <v>5602.94</v>
      </c>
      <c r="N699" s="619">
        <v>14</v>
      </c>
      <c r="O699" s="683">
        <v>6.5</v>
      </c>
      <c r="P699" s="620">
        <v>2001.05</v>
      </c>
      <c r="Q699" s="635">
        <v>0.35714285714285715</v>
      </c>
      <c r="R699" s="619">
        <v>5</v>
      </c>
      <c r="S699" s="635">
        <v>0.35714285714285715</v>
      </c>
      <c r="T699" s="683">
        <v>2.5</v>
      </c>
      <c r="U699" s="665">
        <v>0.38461538461538464</v>
      </c>
    </row>
    <row r="700" spans="1:21" ht="14.4" customHeight="1" x14ac:dyDescent="0.3">
      <c r="A700" s="618">
        <v>21</v>
      </c>
      <c r="B700" s="619" t="s">
        <v>565</v>
      </c>
      <c r="C700" s="619">
        <v>89301211</v>
      </c>
      <c r="D700" s="681" t="s">
        <v>6722</v>
      </c>
      <c r="E700" s="682" t="s">
        <v>4546</v>
      </c>
      <c r="F700" s="619" t="s">
        <v>4509</v>
      </c>
      <c r="G700" s="619" t="s">
        <v>4654</v>
      </c>
      <c r="H700" s="619" t="s">
        <v>564</v>
      </c>
      <c r="I700" s="619" t="s">
        <v>4875</v>
      </c>
      <c r="J700" s="619" t="s">
        <v>1717</v>
      </c>
      <c r="K700" s="619" t="s">
        <v>2389</v>
      </c>
      <c r="L700" s="620">
        <v>0</v>
      </c>
      <c r="M700" s="620">
        <v>0</v>
      </c>
      <c r="N700" s="619">
        <v>2</v>
      </c>
      <c r="O700" s="683">
        <v>0.5</v>
      </c>
      <c r="P700" s="620">
        <v>0</v>
      </c>
      <c r="Q700" s="635"/>
      <c r="R700" s="619">
        <v>2</v>
      </c>
      <c r="S700" s="635">
        <v>1</v>
      </c>
      <c r="T700" s="683">
        <v>0.5</v>
      </c>
      <c r="U700" s="665">
        <v>1</v>
      </c>
    </row>
    <row r="701" spans="1:21" ht="14.4" customHeight="1" x14ac:dyDescent="0.3">
      <c r="A701" s="618">
        <v>21</v>
      </c>
      <c r="B701" s="619" t="s">
        <v>565</v>
      </c>
      <c r="C701" s="619">
        <v>89301211</v>
      </c>
      <c r="D701" s="681" t="s">
        <v>6722</v>
      </c>
      <c r="E701" s="682" t="s">
        <v>4546</v>
      </c>
      <c r="F701" s="619" t="s">
        <v>4509</v>
      </c>
      <c r="G701" s="619" t="s">
        <v>4657</v>
      </c>
      <c r="H701" s="619" t="s">
        <v>564</v>
      </c>
      <c r="I701" s="619" t="s">
        <v>899</v>
      </c>
      <c r="J701" s="619" t="s">
        <v>4658</v>
      </c>
      <c r="K701" s="619" t="s">
        <v>4624</v>
      </c>
      <c r="L701" s="620">
        <v>14.75</v>
      </c>
      <c r="M701" s="620">
        <v>14.75</v>
      </c>
      <c r="N701" s="619">
        <v>1</v>
      </c>
      <c r="O701" s="683">
        <v>0.5</v>
      </c>
      <c r="P701" s="620">
        <v>14.75</v>
      </c>
      <c r="Q701" s="635">
        <v>1</v>
      </c>
      <c r="R701" s="619">
        <v>1</v>
      </c>
      <c r="S701" s="635">
        <v>1</v>
      </c>
      <c r="T701" s="683">
        <v>0.5</v>
      </c>
      <c r="U701" s="665">
        <v>1</v>
      </c>
    </row>
    <row r="702" spans="1:21" ht="14.4" customHeight="1" x14ac:dyDescent="0.3">
      <c r="A702" s="618">
        <v>21</v>
      </c>
      <c r="B702" s="619" t="s">
        <v>565</v>
      </c>
      <c r="C702" s="619">
        <v>89301211</v>
      </c>
      <c r="D702" s="681" t="s">
        <v>6722</v>
      </c>
      <c r="E702" s="682" t="s">
        <v>4546</v>
      </c>
      <c r="F702" s="619" t="s">
        <v>4509</v>
      </c>
      <c r="G702" s="619" t="s">
        <v>4657</v>
      </c>
      <c r="H702" s="619" t="s">
        <v>564</v>
      </c>
      <c r="I702" s="619" t="s">
        <v>902</v>
      </c>
      <c r="J702" s="619" t="s">
        <v>4996</v>
      </c>
      <c r="K702" s="619" t="s">
        <v>4997</v>
      </c>
      <c r="L702" s="620">
        <v>18.940000000000001</v>
      </c>
      <c r="M702" s="620">
        <v>18.940000000000001</v>
      </c>
      <c r="N702" s="619">
        <v>1</v>
      </c>
      <c r="O702" s="683">
        <v>0.5</v>
      </c>
      <c r="P702" s="620"/>
      <c r="Q702" s="635">
        <v>0</v>
      </c>
      <c r="R702" s="619"/>
      <c r="S702" s="635">
        <v>0</v>
      </c>
      <c r="T702" s="683"/>
      <c r="U702" s="665">
        <v>0</v>
      </c>
    </row>
    <row r="703" spans="1:21" ht="14.4" customHeight="1" x14ac:dyDescent="0.3">
      <c r="A703" s="618">
        <v>21</v>
      </c>
      <c r="B703" s="619" t="s">
        <v>565</v>
      </c>
      <c r="C703" s="619">
        <v>89301211</v>
      </c>
      <c r="D703" s="681" t="s">
        <v>6722</v>
      </c>
      <c r="E703" s="682" t="s">
        <v>4546</v>
      </c>
      <c r="F703" s="619" t="s">
        <v>4509</v>
      </c>
      <c r="G703" s="619" t="s">
        <v>4662</v>
      </c>
      <c r="H703" s="619" t="s">
        <v>564</v>
      </c>
      <c r="I703" s="619" t="s">
        <v>2053</v>
      </c>
      <c r="J703" s="619" t="s">
        <v>2054</v>
      </c>
      <c r="K703" s="619" t="s">
        <v>4663</v>
      </c>
      <c r="L703" s="620">
        <v>261.41000000000003</v>
      </c>
      <c r="M703" s="620">
        <v>261.41000000000003</v>
      </c>
      <c r="N703" s="619">
        <v>1</v>
      </c>
      <c r="O703" s="683">
        <v>0.5</v>
      </c>
      <c r="P703" s="620">
        <v>261.41000000000003</v>
      </c>
      <c r="Q703" s="635">
        <v>1</v>
      </c>
      <c r="R703" s="619">
        <v>1</v>
      </c>
      <c r="S703" s="635">
        <v>1</v>
      </c>
      <c r="T703" s="683">
        <v>0.5</v>
      </c>
      <c r="U703" s="665">
        <v>1</v>
      </c>
    </row>
    <row r="704" spans="1:21" ht="14.4" customHeight="1" x14ac:dyDescent="0.3">
      <c r="A704" s="618">
        <v>21</v>
      </c>
      <c r="B704" s="619" t="s">
        <v>565</v>
      </c>
      <c r="C704" s="619">
        <v>89301211</v>
      </c>
      <c r="D704" s="681" t="s">
        <v>6722</v>
      </c>
      <c r="E704" s="682" t="s">
        <v>4546</v>
      </c>
      <c r="F704" s="619" t="s">
        <v>4509</v>
      </c>
      <c r="G704" s="619" t="s">
        <v>4595</v>
      </c>
      <c r="H704" s="619" t="s">
        <v>564</v>
      </c>
      <c r="I704" s="619" t="s">
        <v>1183</v>
      </c>
      <c r="J704" s="619" t="s">
        <v>1184</v>
      </c>
      <c r="K704" s="619" t="s">
        <v>2340</v>
      </c>
      <c r="L704" s="620">
        <v>56.52</v>
      </c>
      <c r="M704" s="620">
        <v>226.08</v>
      </c>
      <c r="N704" s="619">
        <v>4</v>
      </c>
      <c r="O704" s="683">
        <v>2.5</v>
      </c>
      <c r="P704" s="620"/>
      <c r="Q704" s="635">
        <v>0</v>
      </c>
      <c r="R704" s="619"/>
      <c r="S704" s="635">
        <v>0</v>
      </c>
      <c r="T704" s="683"/>
      <c r="U704" s="665">
        <v>0</v>
      </c>
    </row>
    <row r="705" spans="1:21" ht="14.4" customHeight="1" x14ac:dyDescent="0.3">
      <c r="A705" s="618">
        <v>21</v>
      </c>
      <c r="B705" s="619" t="s">
        <v>565</v>
      </c>
      <c r="C705" s="619">
        <v>89301211</v>
      </c>
      <c r="D705" s="681" t="s">
        <v>6722</v>
      </c>
      <c r="E705" s="682" t="s">
        <v>4546</v>
      </c>
      <c r="F705" s="619" t="s">
        <v>4509</v>
      </c>
      <c r="G705" s="619" t="s">
        <v>4595</v>
      </c>
      <c r="H705" s="619" t="s">
        <v>564</v>
      </c>
      <c r="I705" s="619" t="s">
        <v>4596</v>
      </c>
      <c r="J705" s="619" t="s">
        <v>4597</v>
      </c>
      <c r="K705" s="619" t="s">
        <v>4598</v>
      </c>
      <c r="L705" s="620">
        <v>75.36</v>
      </c>
      <c r="M705" s="620">
        <v>301.44</v>
      </c>
      <c r="N705" s="619">
        <v>4</v>
      </c>
      <c r="O705" s="683">
        <v>3.5</v>
      </c>
      <c r="P705" s="620">
        <v>75.36</v>
      </c>
      <c r="Q705" s="635">
        <v>0.25</v>
      </c>
      <c r="R705" s="619">
        <v>1</v>
      </c>
      <c r="S705" s="635">
        <v>0.25</v>
      </c>
      <c r="T705" s="683">
        <v>1</v>
      </c>
      <c r="U705" s="665">
        <v>0.2857142857142857</v>
      </c>
    </row>
    <row r="706" spans="1:21" ht="14.4" customHeight="1" x14ac:dyDescent="0.3">
      <c r="A706" s="618">
        <v>21</v>
      </c>
      <c r="B706" s="619" t="s">
        <v>565</v>
      </c>
      <c r="C706" s="619">
        <v>89301211</v>
      </c>
      <c r="D706" s="681" t="s">
        <v>6722</v>
      </c>
      <c r="E706" s="682" t="s">
        <v>4546</v>
      </c>
      <c r="F706" s="619" t="s">
        <v>4509</v>
      </c>
      <c r="G706" s="619" t="s">
        <v>4666</v>
      </c>
      <c r="H706" s="619" t="s">
        <v>564</v>
      </c>
      <c r="I706" s="619" t="s">
        <v>1311</v>
      </c>
      <c r="J706" s="619" t="s">
        <v>987</v>
      </c>
      <c r="K706" s="619" t="s">
        <v>5065</v>
      </c>
      <c r="L706" s="620">
        <v>57.65</v>
      </c>
      <c r="M706" s="620">
        <v>115.3</v>
      </c>
      <c r="N706" s="619">
        <v>2</v>
      </c>
      <c r="O706" s="683">
        <v>1</v>
      </c>
      <c r="P706" s="620">
        <v>57.65</v>
      </c>
      <c r="Q706" s="635">
        <v>0.5</v>
      </c>
      <c r="R706" s="619">
        <v>1</v>
      </c>
      <c r="S706" s="635">
        <v>0.5</v>
      </c>
      <c r="T706" s="683">
        <v>0.5</v>
      </c>
      <c r="U706" s="665">
        <v>0.5</v>
      </c>
    </row>
    <row r="707" spans="1:21" ht="14.4" customHeight="1" x14ac:dyDescent="0.3">
      <c r="A707" s="618">
        <v>21</v>
      </c>
      <c r="B707" s="619" t="s">
        <v>565</v>
      </c>
      <c r="C707" s="619">
        <v>89301211</v>
      </c>
      <c r="D707" s="681" t="s">
        <v>6722</v>
      </c>
      <c r="E707" s="682" t="s">
        <v>4546</v>
      </c>
      <c r="F707" s="619" t="s">
        <v>4509</v>
      </c>
      <c r="G707" s="619" t="s">
        <v>4666</v>
      </c>
      <c r="H707" s="619" t="s">
        <v>564</v>
      </c>
      <c r="I707" s="619" t="s">
        <v>5066</v>
      </c>
      <c r="J707" s="619" t="s">
        <v>987</v>
      </c>
      <c r="K707" s="619" t="s">
        <v>4183</v>
      </c>
      <c r="L707" s="620">
        <v>115.3</v>
      </c>
      <c r="M707" s="620">
        <v>115.3</v>
      </c>
      <c r="N707" s="619">
        <v>1</v>
      </c>
      <c r="O707" s="683">
        <v>0.5</v>
      </c>
      <c r="P707" s="620"/>
      <c r="Q707" s="635">
        <v>0</v>
      </c>
      <c r="R707" s="619"/>
      <c r="S707" s="635">
        <v>0</v>
      </c>
      <c r="T707" s="683"/>
      <c r="U707" s="665">
        <v>0</v>
      </c>
    </row>
    <row r="708" spans="1:21" ht="14.4" customHeight="1" x14ac:dyDescent="0.3">
      <c r="A708" s="618">
        <v>21</v>
      </c>
      <c r="B708" s="619" t="s">
        <v>565</v>
      </c>
      <c r="C708" s="619">
        <v>89301211</v>
      </c>
      <c r="D708" s="681" t="s">
        <v>6722</v>
      </c>
      <c r="E708" s="682" t="s">
        <v>4546</v>
      </c>
      <c r="F708" s="619" t="s">
        <v>4509</v>
      </c>
      <c r="G708" s="619" t="s">
        <v>4667</v>
      </c>
      <c r="H708" s="619" t="s">
        <v>564</v>
      </c>
      <c r="I708" s="619" t="s">
        <v>1690</v>
      </c>
      <c r="J708" s="619" t="s">
        <v>4668</v>
      </c>
      <c r="K708" s="619" t="s">
        <v>4669</v>
      </c>
      <c r="L708" s="620">
        <v>53.67</v>
      </c>
      <c r="M708" s="620">
        <v>53.67</v>
      </c>
      <c r="N708" s="619">
        <v>1</v>
      </c>
      <c r="O708" s="683">
        <v>0.5</v>
      </c>
      <c r="P708" s="620">
        <v>53.67</v>
      </c>
      <c r="Q708" s="635">
        <v>1</v>
      </c>
      <c r="R708" s="619">
        <v>1</v>
      </c>
      <c r="S708" s="635">
        <v>1</v>
      </c>
      <c r="T708" s="683">
        <v>0.5</v>
      </c>
      <c r="U708" s="665">
        <v>1</v>
      </c>
    </row>
    <row r="709" spans="1:21" ht="14.4" customHeight="1" x14ac:dyDescent="0.3">
      <c r="A709" s="618">
        <v>21</v>
      </c>
      <c r="B709" s="619" t="s">
        <v>565</v>
      </c>
      <c r="C709" s="619">
        <v>89301211</v>
      </c>
      <c r="D709" s="681" t="s">
        <v>6722</v>
      </c>
      <c r="E709" s="682" t="s">
        <v>4546</v>
      </c>
      <c r="F709" s="619" t="s">
        <v>4509</v>
      </c>
      <c r="G709" s="619" t="s">
        <v>4667</v>
      </c>
      <c r="H709" s="619" t="s">
        <v>564</v>
      </c>
      <c r="I709" s="619" t="s">
        <v>1690</v>
      </c>
      <c r="J709" s="619" t="s">
        <v>4668</v>
      </c>
      <c r="K709" s="619" t="s">
        <v>4669</v>
      </c>
      <c r="L709" s="620">
        <v>25.8</v>
      </c>
      <c r="M709" s="620">
        <v>25.8</v>
      </c>
      <c r="N709" s="619">
        <v>1</v>
      </c>
      <c r="O709" s="683">
        <v>0.5</v>
      </c>
      <c r="P709" s="620"/>
      <c r="Q709" s="635">
        <v>0</v>
      </c>
      <c r="R709" s="619"/>
      <c r="S709" s="635">
        <v>0</v>
      </c>
      <c r="T709" s="683"/>
      <c r="U709" s="665">
        <v>0</v>
      </c>
    </row>
    <row r="710" spans="1:21" ht="14.4" customHeight="1" x14ac:dyDescent="0.3">
      <c r="A710" s="618">
        <v>21</v>
      </c>
      <c r="B710" s="619" t="s">
        <v>565</v>
      </c>
      <c r="C710" s="619">
        <v>89301211</v>
      </c>
      <c r="D710" s="681" t="s">
        <v>6722</v>
      </c>
      <c r="E710" s="682" t="s">
        <v>4546</v>
      </c>
      <c r="F710" s="619" t="s">
        <v>4509</v>
      </c>
      <c r="G710" s="619" t="s">
        <v>4670</v>
      </c>
      <c r="H710" s="619" t="s">
        <v>2184</v>
      </c>
      <c r="I710" s="619" t="s">
        <v>2434</v>
      </c>
      <c r="J710" s="619" t="s">
        <v>2435</v>
      </c>
      <c r="K710" s="619" t="s">
        <v>641</v>
      </c>
      <c r="L710" s="620">
        <v>232.44</v>
      </c>
      <c r="M710" s="620">
        <v>232.44</v>
      </c>
      <c r="N710" s="619">
        <v>1</v>
      </c>
      <c r="O710" s="683">
        <v>0.5</v>
      </c>
      <c r="P710" s="620">
        <v>232.44</v>
      </c>
      <c r="Q710" s="635">
        <v>1</v>
      </c>
      <c r="R710" s="619">
        <v>1</v>
      </c>
      <c r="S710" s="635">
        <v>1</v>
      </c>
      <c r="T710" s="683">
        <v>0.5</v>
      </c>
      <c r="U710" s="665">
        <v>1</v>
      </c>
    </row>
    <row r="711" spans="1:21" ht="14.4" customHeight="1" x14ac:dyDescent="0.3">
      <c r="A711" s="618">
        <v>21</v>
      </c>
      <c r="B711" s="619" t="s">
        <v>565</v>
      </c>
      <c r="C711" s="619">
        <v>89301211</v>
      </c>
      <c r="D711" s="681" t="s">
        <v>6722</v>
      </c>
      <c r="E711" s="682" t="s">
        <v>4546</v>
      </c>
      <c r="F711" s="619" t="s">
        <v>4509</v>
      </c>
      <c r="G711" s="619" t="s">
        <v>4599</v>
      </c>
      <c r="H711" s="619" t="s">
        <v>564</v>
      </c>
      <c r="I711" s="619" t="s">
        <v>2057</v>
      </c>
      <c r="J711" s="619" t="s">
        <v>4334</v>
      </c>
      <c r="K711" s="619" t="s">
        <v>4335</v>
      </c>
      <c r="L711" s="620">
        <v>2787.72</v>
      </c>
      <c r="M711" s="620">
        <v>2787.72</v>
      </c>
      <c r="N711" s="619">
        <v>1</v>
      </c>
      <c r="O711" s="683">
        <v>1</v>
      </c>
      <c r="P711" s="620">
        <v>2787.72</v>
      </c>
      <c r="Q711" s="635">
        <v>1</v>
      </c>
      <c r="R711" s="619">
        <v>1</v>
      </c>
      <c r="S711" s="635">
        <v>1</v>
      </c>
      <c r="T711" s="683">
        <v>1</v>
      </c>
      <c r="U711" s="665">
        <v>1</v>
      </c>
    </row>
    <row r="712" spans="1:21" ht="14.4" customHeight="1" x14ac:dyDescent="0.3">
      <c r="A712" s="618">
        <v>21</v>
      </c>
      <c r="B712" s="619" t="s">
        <v>565</v>
      </c>
      <c r="C712" s="619">
        <v>89301211</v>
      </c>
      <c r="D712" s="681" t="s">
        <v>6722</v>
      </c>
      <c r="E712" s="682" t="s">
        <v>4546</v>
      </c>
      <c r="F712" s="619" t="s">
        <v>4509</v>
      </c>
      <c r="G712" s="619" t="s">
        <v>4599</v>
      </c>
      <c r="H712" s="619" t="s">
        <v>564</v>
      </c>
      <c r="I712" s="619" t="s">
        <v>1855</v>
      </c>
      <c r="J712" s="619" t="s">
        <v>4336</v>
      </c>
      <c r="K712" s="619" t="s">
        <v>4337</v>
      </c>
      <c r="L712" s="620">
        <v>2332.38</v>
      </c>
      <c r="M712" s="620">
        <v>2332.38</v>
      </c>
      <c r="N712" s="619">
        <v>1</v>
      </c>
      <c r="O712" s="683">
        <v>1</v>
      </c>
      <c r="P712" s="620">
        <v>2332.38</v>
      </c>
      <c r="Q712" s="635">
        <v>1</v>
      </c>
      <c r="R712" s="619">
        <v>1</v>
      </c>
      <c r="S712" s="635">
        <v>1</v>
      </c>
      <c r="T712" s="683">
        <v>1</v>
      </c>
      <c r="U712" s="665">
        <v>1</v>
      </c>
    </row>
    <row r="713" spans="1:21" ht="14.4" customHeight="1" x14ac:dyDescent="0.3">
      <c r="A713" s="618">
        <v>21</v>
      </c>
      <c r="B713" s="619" t="s">
        <v>565</v>
      </c>
      <c r="C713" s="619">
        <v>89301211</v>
      </c>
      <c r="D713" s="681" t="s">
        <v>6722</v>
      </c>
      <c r="E713" s="682" t="s">
        <v>4546</v>
      </c>
      <c r="F713" s="619" t="s">
        <v>4509</v>
      </c>
      <c r="G713" s="619" t="s">
        <v>4599</v>
      </c>
      <c r="H713" s="619" t="s">
        <v>564</v>
      </c>
      <c r="I713" s="619" t="s">
        <v>1511</v>
      </c>
      <c r="J713" s="619" t="s">
        <v>4338</v>
      </c>
      <c r="K713" s="619" t="s">
        <v>4339</v>
      </c>
      <c r="L713" s="620">
        <v>880.88</v>
      </c>
      <c r="M713" s="620">
        <v>880.88</v>
      </c>
      <c r="N713" s="619">
        <v>1</v>
      </c>
      <c r="O713" s="683">
        <v>1</v>
      </c>
      <c r="P713" s="620"/>
      <c r="Q713" s="635">
        <v>0</v>
      </c>
      <c r="R713" s="619"/>
      <c r="S713" s="635">
        <v>0</v>
      </c>
      <c r="T713" s="683"/>
      <c r="U713" s="665">
        <v>0</v>
      </c>
    </row>
    <row r="714" spans="1:21" ht="14.4" customHeight="1" x14ac:dyDescent="0.3">
      <c r="A714" s="618">
        <v>21</v>
      </c>
      <c r="B714" s="619" t="s">
        <v>565</v>
      </c>
      <c r="C714" s="619">
        <v>89301211</v>
      </c>
      <c r="D714" s="681" t="s">
        <v>6722</v>
      </c>
      <c r="E714" s="682" t="s">
        <v>4546</v>
      </c>
      <c r="F714" s="619" t="s">
        <v>4509</v>
      </c>
      <c r="G714" s="619" t="s">
        <v>4599</v>
      </c>
      <c r="H714" s="619" t="s">
        <v>564</v>
      </c>
      <c r="I714" s="619" t="s">
        <v>1724</v>
      </c>
      <c r="J714" s="619" t="s">
        <v>4340</v>
      </c>
      <c r="K714" s="619" t="s">
        <v>4341</v>
      </c>
      <c r="L714" s="620">
        <v>1629.03</v>
      </c>
      <c r="M714" s="620">
        <v>6516.12</v>
      </c>
      <c r="N714" s="619">
        <v>4</v>
      </c>
      <c r="O714" s="683">
        <v>4</v>
      </c>
      <c r="P714" s="620">
        <v>3258.06</v>
      </c>
      <c r="Q714" s="635">
        <v>0.5</v>
      </c>
      <c r="R714" s="619">
        <v>2</v>
      </c>
      <c r="S714" s="635">
        <v>0.5</v>
      </c>
      <c r="T714" s="683">
        <v>2</v>
      </c>
      <c r="U714" s="665">
        <v>0.5</v>
      </c>
    </row>
    <row r="715" spans="1:21" ht="14.4" customHeight="1" x14ac:dyDescent="0.3">
      <c r="A715" s="618">
        <v>21</v>
      </c>
      <c r="B715" s="619" t="s">
        <v>565</v>
      </c>
      <c r="C715" s="619">
        <v>89301211</v>
      </c>
      <c r="D715" s="681" t="s">
        <v>6722</v>
      </c>
      <c r="E715" s="682" t="s">
        <v>4546</v>
      </c>
      <c r="F715" s="619" t="s">
        <v>4509</v>
      </c>
      <c r="G715" s="619" t="s">
        <v>5067</v>
      </c>
      <c r="H715" s="619" t="s">
        <v>564</v>
      </c>
      <c r="I715" s="619" t="s">
        <v>5068</v>
      </c>
      <c r="J715" s="619" t="s">
        <v>5069</v>
      </c>
      <c r="K715" s="619" t="s">
        <v>3170</v>
      </c>
      <c r="L715" s="620">
        <v>0</v>
      </c>
      <c r="M715" s="620">
        <v>0</v>
      </c>
      <c r="N715" s="619">
        <v>1</v>
      </c>
      <c r="O715" s="683">
        <v>0.5</v>
      </c>
      <c r="P715" s="620"/>
      <c r="Q715" s="635"/>
      <c r="R715" s="619"/>
      <c r="S715" s="635">
        <v>0</v>
      </c>
      <c r="T715" s="683"/>
      <c r="U715" s="665">
        <v>0</v>
      </c>
    </row>
    <row r="716" spans="1:21" ht="14.4" customHeight="1" x14ac:dyDescent="0.3">
      <c r="A716" s="618">
        <v>21</v>
      </c>
      <c r="B716" s="619" t="s">
        <v>565</v>
      </c>
      <c r="C716" s="619">
        <v>89301211</v>
      </c>
      <c r="D716" s="681" t="s">
        <v>6722</v>
      </c>
      <c r="E716" s="682" t="s">
        <v>4546</v>
      </c>
      <c r="F716" s="619" t="s">
        <v>4509</v>
      </c>
      <c r="G716" s="619" t="s">
        <v>4684</v>
      </c>
      <c r="H716" s="619" t="s">
        <v>564</v>
      </c>
      <c r="I716" s="619" t="s">
        <v>2080</v>
      </c>
      <c r="J716" s="619" t="s">
        <v>2081</v>
      </c>
      <c r="K716" s="619" t="s">
        <v>2082</v>
      </c>
      <c r="L716" s="620">
        <v>760.15</v>
      </c>
      <c r="M716" s="620">
        <v>760.15</v>
      </c>
      <c r="N716" s="619">
        <v>1</v>
      </c>
      <c r="O716" s="683">
        <v>1</v>
      </c>
      <c r="P716" s="620"/>
      <c r="Q716" s="635">
        <v>0</v>
      </c>
      <c r="R716" s="619"/>
      <c r="S716" s="635">
        <v>0</v>
      </c>
      <c r="T716" s="683"/>
      <c r="U716" s="665">
        <v>0</v>
      </c>
    </row>
    <row r="717" spans="1:21" ht="14.4" customHeight="1" x14ac:dyDescent="0.3">
      <c r="A717" s="618">
        <v>21</v>
      </c>
      <c r="B717" s="619" t="s">
        <v>565</v>
      </c>
      <c r="C717" s="619">
        <v>89301211</v>
      </c>
      <c r="D717" s="681" t="s">
        <v>6722</v>
      </c>
      <c r="E717" s="682" t="s">
        <v>4546</v>
      </c>
      <c r="F717" s="619" t="s">
        <v>4509</v>
      </c>
      <c r="G717" s="619" t="s">
        <v>4689</v>
      </c>
      <c r="H717" s="619" t="s">
        <v>564</v>
      </c>
      <c r="I717" s="619" t="s">
        <v>1369</v>
      </c>
      <c r="J717" s="619" t="s">
        <v>1370</v>
      </c>
      <c r="K717" s="619" t="s">
        <v>1371</v>
      </c>
      <c r="L717" s="620">
        <v>20.239999999999998</v>
      </c>
      <c r="M717" s="620">
        <v>20.239999999999998</v>
      </c>
      <c r="N717" s="619">
        <v>1</v>
      </c>
      <c r="O717" s="683">
        <v>1</v>
      </c>
      <c r="P717" s="620">
        <v>20.239999999999998</v>
      </c>
      <c r="Q717" s="635">
        <v>1</v>
      </c>
      <c r="R717" s="619">
        <v>1</v>
      </c>
      <c r="S717" s="635">
        <v>1</v>
      </c>
      <c r="T717" s="683">
        <v>1</v>
      </c>
      <c r="U717" s="665">
        <v>1</v>
      </c>
    </row>
    <row r="718" spans="1:21" ht="14.4" customHeight="1" x14ac:dyDescent="0.3">
      <c r="A718" s="618">
        <v>21</v>
      </c>
      <c r="B718" s="619" t="s">
        <v>565</v>
      </c>
      <c r="C718" s="619">
        <v>89301211</v>
      </c>
      <c r="D718" s="681" t="s">
        <v>6722</v>
      </c>
      <c r="E718" s="682" t="s">
        <v>4546</v>
      </c>
      <c r="F718" s="619" t="s">
        <v>4509</v>
      </c>
      <c r="G718" s="619" t="s">
        <v>4689</v>
      </c>
      <c r="H718" s="619" t="s">
        <v>564</v>
      </c>
      <c r="I718" s="619" t="s">
        <v>4690</v>
      </c>
      <c r="J718" s="619" t="s">
        <v>1011</v>
      </c>
      <c r="K718" s="619" t="s">
        <v>3658</v>
      </c>
      <c r="L718" s="620">
        <v>0</v>
      </c>
      <c r="M718" s="620">
        <v>0</v>
      </c>
      <c r="N718" s="619">
        <v>2</v>
      </c>
      <c r="O718" s="683">
        <v>1</v>
      </c>
      <c r="P718" s="620"/>
      <c r="Q718" s="635"/>
      <c r="R718" s="619"/>
      <c r="S718" s="635">
        <v>0</v>
      </c>
      <c r="T718" s="683"/>
      <c r="U718" s="665">
        <v>0</v>
      </c>
    </row>
    <row r="719" spans="1:21" ht="14.4" customHeight="1" x14ac:dyDescent="0.3">
      <c r="A719" s="618">
        <v>21</v>
      </c>
      <c r="B719" s="619" t="s">
        <v>565</v>
      </c>
      <c r="C719" s="619">
        <v>89301211</v>
      </c>
      <c r="D719" s="681" t="s">
        <v>6722</v>
      </c>
      <c r="E719" s="682" t="s">
        <v>4546</v>
      </c>
      <c r="F719" s="619" t="s">
        <v>4509</v>
      </c>
      <c r="G719" s="619" t="s">
        <v>4689</v>
      </c>
      <c r="H719" s="619" t="s">
        <v>564</v>
      </c>
      <c r="I719" s="619" t="s">
        <v>1010</v>
      </c>
      <c r="J719" s="619" t="s">
        <v>1011</v>
      </c>
      <c r="K719" s="619" t="s">
        <v>2601</v>
      </c>
      <c r="L719" s="620">
        <v>50.6</v>
      </c>
      <c r="M719" s="620">
        <v>50.6</v>
      </c>
      <c r="N719" s="619">
        <v>1</v>
      </c>
      <c r="O719" s="683">
        <v>0.5</v>
      </c>
      <c r="P719" s="620"/>
      <c r="Q719" s="635">
        <v>0</v>
      </c>
      <c r="R719" s="619"/>
      <c r="S719" s="635">
        <v>0</v>
      </c>
      <c r="T719" s="683"/>
      <c r="U719" s="665">
        <v>0</v>
      </c>
    </row>
    <row r="720" spans="1:21" ht="14.4" customHeight="1" x14ac:dyDescent="0.3">
      <c r="A720" s="618">
        <v>21</v>
      </c>
      <c r="B720" s="619" t="s">
        <v>565</v>
      </c>
      <c r="C720" s="619">
        <v>89301211</v>
      </c>
      <c r="D720" s="681" t="s">
        <v>6722</v>
      </c>
      <c r="E720" s="682" t="s">
        <v>4546</v>
      </c>
      <c r="F720" s="619" t="s">
        <v>4509</v>
      </c>
      <c r="G720" s="619" t="s">
        <v>5070</v>
      </c>
      <c r="H720" s="619" t="s">
        <v>564</v>
      </c>
      <c r="I720" s="619" t="s">
        <v>5071</v>
      </c>
      <c r="J720" s="619" t="s">
        <v>5072</v>
      </c>
      <c r="K720" s="619" t="s">
        <v>3621</v>
      </c>
      <c r="L720" s="620">
        <v>10256.77</v>
      </c>
      <c r="M720" s="620">
        <v>10256.77</v>
      </c>
      <c r="N720" s="619">
        <v>1</v>
      </c>
      <c r="O720" s="683">
        <v>0.5</v>
      </c>
      <c r="P720" s="620">
        <v>10256.77</v>
      </c>
      <c r="Q720" s="635">
        <v>1</v>
      </c>
      <c r="R720" s="619">
        <v>1</v>
      </c>
      <c r="S720" s="635">
        <v>1</v>
      </c>
      <c r="T720" s="683">
        <v>0.5</v>
      </c>
      <c r="U720" s="665">
        <v>1</v>
      </c>
    </row>
    <row r="721" spans="1:21" ht="14.4" customHeight="1" x14ac:dyDescent="0.3">
      <c r="A721" s="618">
        <v>21</v>
      </c>
      <c r="B721" s="619" t="s">
        <v>565</v>
      </c>
      <c r="C721" s="619">
        <v>89301211</v>
      </c>
      <c r="D721" s="681" t="s">
        <v>6722</v>
      </c>
      <c r="E721" s="682" t="s">
        <v>4546</v>
      </c>
      <c r="F721" s="619" t="s">
        <v>4509</v>
      </c>
      <c r="G721" s="619" t="s">
        <v>5073</v>
      </c>
      <c r="H721" s="619" t="s">
        <v>564</v>
      </c>
      <c r="I721" s="619" t="s">
        <v>5074</v>
      </c>
      <c r="J721" s="619" t="s">
        <v>2788</v>
      </c>
      <c r="K721" s="619" t="s">
        <v>5075</v>
      </c>
      <c r="L721" s="620">
        <v>121.41</v>
      </c>
      <c r="M721" s="620">
        <v>121.41</v>
      </c>
      <c r="N721" s="619">
        <v>1</v>
      </c>
      <c r="O721" s="683">
        <v>1</v>
      </c>
      <c r="P721" s="620"/>
      <c r="Q721" s="635">
        <v>0</v>
      </c>
      <c r="R721" s="619"/>
      <c r="S721" s="635">
        <v>0</v>
      </c>
      <c r="T721" s="683"/>
      <c r="U721" s="665">
        <v>0</v>
      </c>
    </row>
    <row r="722" spans="1:21" ht="14.4" customHeight="1" x14ac:dyDescent="0.3">
      <c r="A722" s="618">
        <v>21</v>
      </c>
      <c r="B722" s="619" t="s">
        <v>565</v>
      </c>
      <c r="C722" s="619">
        <v>89301211</v>
      </c>
      <c r="D722" s="681" t="s">
        <v>6722</v>
      </c>
      <c r="E722" s="682" t="s">
        <v>4546</v>
      </c>
      <c r="F722" s="619" t="s">
        <v>4509</v>
      </c>
      <c r="G722" s="619" t="s">
        <v>4605</v>
      </c>
      <c r="H722" s="619" t="s">
        <v>564</v>
      </c>
      <c r="I722" s="619" t="s">
        <v>1155</v>
      </c>
      <c r="J722" s="619" t="s">
        <v>4606</v>
      </c>
      <c r="K722" s="619" t="s">
        <v>4607</v>
      </c>
      <c r="L722" s="620">
        <v>54.04</v>
      </c>
      <c r="M722" s="620">
        <v>54.04</v>
      </c>
      <c r="N722" s="619">
        <v>1</v>
      </c>
      <c r="O722" s="683">
        <v>0.5</v>
      </c>
      <c r="P722" s="620"/>
      <c r="Q722" s="635">
        <v>0</v>
      </c>
      <c r="R722" s="619"/>
      <c r="S722" s="635">
        <v>0</v>
      </c>
      <c r="T722" s="683"/>
      <c r="U722" s="665">
        <v>0</v>
      </c>
    </row>
    <row r="723" spans="1:21" ht="14.4" customHeight="1" x14ac:dyDescent="0.3">
      <c r="A723" s="618">
        <v>21</v>
      </c>
      <c r="B723" s="619" t="s">
        <v>565</v>
      </c>
      <c r="C723" s="619">
        <v>89301211</v>
      </c>
      <c r="D723" s="681" t="s">
        <v>6722</v>
      </c>
      <c r="E723" s="682" t="s">
        <v>4546</v>
      </c>
      <c r="F723" s="619" t="s">
        <v>4509</v>
      </c>
      <c r="G723" s="619" t="s">
        <v>4605</v>
      </c>
      <c r="H723" s="619" t="s">
        <v>564</v>
      </c>
      <c r="I723" s="619" t="s">
        <v>1159</v>
      </c>
      <c r="J723" s="619" t="s">
        <v>4696</v>
      </c>
      <c r="K723" s="619" t="s">
        <v>4697</v>
      </c>
      <c r="L723" s="620">
        <v>72.05</v>
      </c>
      <c r="M723" s="620">
        <v>72.05</v>
      </c>
      <c r="N723" s="619">
        <v>1</v>
      </c>
      <c r="O723" s="683">
        <v>1</v>
      </c>
      <c r="P723" s="620"/>
      <c r="Q723" s="635">
        <v>0</v>
      </c>
      <c r="R723" s="619"/>
      <c r="S723" s="635">
        <v>0</v>
      </c>
      <c r="T723" s="683"/>
      <c r="U723" s="665">
        <v>0</v>
      </c>
    </row>
    <row r="724" spans="1:21" ht="14.4" customHeight="1" x14ac:dyDescent="0.3">
      <c r="A724" s="618">
        <v>21</v>
      </c>
      <c r="B724" s="619" t="s">
        <v>565</v>
      </c>
      <c r="C724" s="619">
        <v>89301211</v>
      </c>
      <c r="D724" s="681" t="s">
        <v>6722</v>
      </c>
      <c r="E724" s="682" t="s">
        <v>4546</v>
      </c>
      <c r="F724" s="619" t="s">
        <v>4509</v>
      </c>
      <c r="G724" s="619" t="s">
        <v>4605</v>
      </c>
      <c r="H724" s="619" t="s">
        <v>564</v>
      </c>
      <c r="I724" s="619" t="s">
        <v>4906</v>
      </c>
      <c r="J724" s="619" t="s">
        <v>4606</v>
      </c>
      <c r="K724" s="619" t="s">
        <v>4607</v>
      </c>
      <c r="L724" s="620">
        <v>0</v>
      </c>
      <c r="M724" s="620">
        <v>0</v>
      </c>
      <c r="N724" s="619">
        <v>1</v>
      </c>
      <c r="O724" s="683">
        <v>0.5</v>
      </c>
      <c r="P724" s="620">
        <v>0</v>
      </c>
      <c r="Q724" s="635"/>
      <c r="R724" s="619">
        <v>1</v>
      </c>
      <c r="S724" s="635">
        <v>1</v>
      </c>
      <c r="T724" s="683">
        <v>0.5</v>
      </c>
      <c r="U724" s="665">
        <v>1</v>
      </c>
    </row>
    <row r="725" spans="1:21" ht="14.4" customHeight="1" x14ac:dyDescent="0.3">
      <c r="A725" s="618">
        <v>21</v>
      </c>
      <c r="B725" s="619" t="s">
        <v>565</v>
      </c>
      <c r="C725" s="619">
        <v>89301211</v>
      </c>
      <c r="D725" s="681" t="s">
        <v>6722</v>
      </c>
      <c r="E725" s="682" t="s">
        <v>4546</v>
      </c>
      <c r="F725" s="619" t="s">
        <v>4509</v>
      </c>
      <c r="G725" s="619" t="s">
        <v>5076</v>
      </c>
      <c r="H725" s="619" t="s">
        <v>564</v>
      </c>
      <c r="I725" s="619" t="s">
        <v>1683</v>
      </c>
      <c r="J725" s="619" t="s">
        <v>1684</v>
      </c>
      <c r="K725" s="619" t="s">
        <v>4785</v>
      </c>
      <c r="L725" s="620">
        <v>113.19</v>
      </c>
      <c r="M725" s="620">
        <v>226.38</v>
      </c>
      <c r="N725" s="619">
        <v>2</v>
      </c>
      <c r="O725" s="683">
        <v>1</v>
      </c>
      <c r="P725" s="620">
        <v>113.19</v>
      </c>
      <c r="Q725" s="635">
        <v>0.5</v>
      </c>
      <c r="R725" s="619">
        <v>1</v>
      </c>
      <c r="S725" s="635">
        <v>0.5</v>
      </c>
      <c r="T725" s="683">
        <v>0.5</v>
      </c>
      <c r="U725" s="665">
        <v>0.5</v>
      </c>
    </row>
    <row r="726" spans="1:21" ht="14.4" customHeight="1" x14ac:dyDescent="0.3">
      <c r="A726" s="618">
        <v>21</v>
      </c>
      <c r="B726" s="619" t="s">
        <v>565</v>
      </c>
      <c r="C726" s="619">
        <v>89301211</v>
      </c>
      <c r="D726" s="681" t="s">
        <v>6722</v>
      </c>
      <c r="E726" s="682" t="s">
        <v>4546</v>
      </c>
      <c r="F726" s="619" t="s">
        <v>4509</v>
      </c>
      <c r="G726" s="619" t="s">
        <v>5076</v>
      </c>
      <c r="H726" s="619" t="s">
        <v>564</v>
      </c>
      <c r="I726" s="619" t="s">
        <v>1683</v>
      </c>
      <c r="J726" s="619" t="s">
        <v>1684</v>
      </c>
      <c r="K726" s="619" t="s">
        <v>4785</v>
      </c>
      <c r="L726" s="620">
        <v>116.11</v>
      </c>
      <c r="M726" s="620">
        <v>116.11</v>
      </c>
      <c r="N726" s="619">
        <v>1</v>
      </c>
      <c r="O726" s="683">
        <v>0.5</v>
      </c>
      <c r="P726" s="620"/>
      <c r="Q726" s="635">
        <v>0</v>
      </c>
      <c r="R726" s="619"/>
      <c r="S726" s="635">
        <v>0</v>
      </c>
      <c r="T726" s="683"/>
      <c r="U726" s="665">
        <v>0</v>
      </c>
    </row>
    <row r="727" spans="1:21" ht="14.4" customHeight="1" x14ac:dyDescent="0.3">
      <c r="A727" s="618">
        <v>21</v>
      </c>
      <c r="B727" s="619" t="s">
        <v>565</v>
      </c>
      <c r="C727" s="619">
        <v>89301211</v>
      </c>
      <c r="D727" s="681" t="s">
        <v>6722</v>
      </c>
      <c r="E727" s="682" t="s">
        <v>4546</v>
      </c>
      <c r="F727" s="619" t="s">
        <v>4509</v>
      </c>
      <c r="G727" s="619" t="s">
        <v>4910</v>
      </c>
      <c r="H727" s="619" t="s">
        <v>564</v>
      </c>
      <c r="I727" s="619" t="s">
        <v>4911</v>
      </c>
      <c r="J727" s="619" t="s">
        <v>4912</v>
      </c>
      <c r="K727" s="619" t="s">
        <v>4913</v>
      </c>
      <c r="L727" s="620">
        <v>5889.88</v>
      </c>
      <c r="M727" s="620">
        <v>5889.88</v>
      </c>
      <c r="N727" s="619">
        <v>1</v>
      </c>
      <c r="O727" s="683">
        <v>0.5</v>
      </c>
      <c r="P727" s="620"/>
      <c r="Q727" s="635">
        <v>0</v>
      </c>
      <c r="R727" s="619"/>
      <c r="S727" s="635">
        <v>0</v>
      </c>
      <c r="T727" s="683"/>
      <c r="U727" s="665">
        <v>0</v>
      </c>
    </row>
    <row r="728" spans="1:21" ht="14.4" customHeight="1" x14ac:dyDescent="0.3">
      <c r="A728" s="618">
        <v>21</v>
      </c>
      <c r="B728" s="619" t="s">
        <v>565</v>
      </c>
      <c r="C728" s="619">
        <v>89301211</v>
      </c>
      <c r="D728" s="681" t="s">
        <v>6722</v>
      </c>
      <c r="E728" s="682" t="s">
        <v>4546</v>
      </c>
      <c r="F728" s="619" t="s">
        <v>4509</v>
      </c>
      <c r="G728" s="619" t="s">
        <v>4701</v>
      </c>
      <c r="H728" s="619" t="s">
        <v>564</v>
      </c>
      <c r="I728" s="619" t="s">
        <v>982</v>
      </c>
      <c r="J728" s="619" t="s">
        <v>983</v>
      </c>
      <c r="K728" s="619" t="s">
        <v>4702</v>
      </c>
      <c r="L728" s="620">
        <v>709.97</v>
      </c>
      <c r="M728" s="620">
        <v>709.97</v>
      </c>
      <c r="N728" s="619">
        <v>1</v>
      </c>
      <c r="O728" s="683">
        <v>0.5</v>
      </c>
      <c r="P728" s="620">
        <v>709.97</v>
      </c>
      <c r="Q728" s="635">
        <v>1</v>
      </c>
      <c r="R728" s="619">
        <v>1</v>
      </c>
      <c r="S728" s="635">
        <v>1</v>
      </c>
      <c r="T728" s="683">
        <v>0.5</v>
      </c>
      <c r="U728" s="665">
        <v>1</v>
      </c>
    </row>
    <row r="729" spans="1:21" ht="14.4" customHeight="1" x14ac:dyDescent="0.3">
      <c r="A729" s="618">
        <v>21</v>
      </c>
      <c r="B729" s="619" t="s">
        <v>565</v>
      </c>
      <c r="C729" s="619">
        <v>89301211</v>
      </c>
      <c r="D729" s="681" t="s">
        <v>6722</v>
      </c>
      <c r="E729" s="682" t="s">
        <v>4546</v>
      </c>
      <c r="F729" s="619" t="s">
        <v>4509</v>
      </c>
      <c r="G729" s="619" t="s">
        <v>4701</v>
      </c>
      <c r="H729" s="619" t="s">
        <v>564</v>
      </c>
      <c r="I729" s="619" t="s">
        <v>4703</v>
      </c>
      <c r="J729" s="619" t="s">
        <v>983</v>
      </c>
      <c r="K729" s="619" t="s">
        <v>4704</v>
      </c>
      <c r="L729" s="620">
        <v>0</v>
      </c>
      <c r="M729" s="620">
        <v>0</v>
      </c>
      <c r="N729" s="619">
        <v>1</v>
      </c>
      <c r="O729" s="683">
        <v>0.5</v>
      </c>
      <c r="P729" s="620"/>
      <c r="Q729" s="635"/>
      <c r="R729" s="619"/>
      <c r="S729" s="635">
        <v>0</v>
      </c>
      <c r="T729" s="683"/>
      <c r="U729" s="665">
        <v>0</v>
      </c>
    </row>
    <row r="730" spans="1:21" ht="14.4" customHeight="1" x14ac:dyDescent="0.3">
      <c r="A730" s="618">
        <v>21</v>
      </c>
      <c r="B730" s="619" t="s">
        <v>565</v>
      </c>
      <c r="C730" s="619">
        <v>89301211</v>
      </c>
      <c r="D730" s="681" t="s">
        <v>6722</v>
      </c>
      <c r="E730" s="682" t="s">
        <v>4546</v>
      </c>
      <c r="F730" s="619" t="s">
        <v>4509</v>
      </c>
      <c r="G730" s="619" t="s">
        <v>4914</v>
      </c>
      <c r="H730" s="619" t="s">
        <v>2184</v>
      </c>
      <c r="I730" s="619" t="s">
        <v>2422</v>
      </c>
      <c r="J730" s="619" t="s">
        <v>4350</v>
      </c>
      <c r="K730" s="619" t="s">
        <v>4351</v>
      </c>
      <c r="L730" s="620">
        <v>139.71</v>
      </c>
      <c r="M730" s="620">
        <v>139.71</v>
      </c>
      <c r="N730" s="619">
        <v>1</v>
      </c>
      <c r="O730" s="683">
        <v>1</v>
      </c>
      <c r="P730" s="620"/>
      <c r="Q730" s="635">
        <v>0</v>
      </c>
      <c r="R730" s="619"/>
      <c r="S730" s="635">
        <v>0</v>
      </c>
      <c r="T730" s="683"/>
      <c r="U730" s="665">
        <v>0</v>
      </c>
    </row>
    <row r="731" spans="1:21" ht="14.4" customHeight="1" x14ac:dyDescent="0.3">
      <c r="A731" s="618">
        <v>21</v>
      </c>
      <c r="B731" s="619" t="s">
        <v>565</v>
      </c>
      <c r="C731" s="619">
        <v>89301211</v>
      </c>
      <c r="D731" s="681" t="s">
        <v>6722</v>
      </c>
      <c r="E731" s="682" t="s">
        <v>4546</v>
      </c>
      <c r="F731" s="619" t="s">
        <v>4509</v>
      </c>
      <c r="G731" s="619" t="s">
        <v>4608</v>
      </c>
      <c r="H731" s="619" t="s">
        <v>564</v>
      </c>
      <c r="I731" s="619" t="s">
        <v>962</v>
      </c>
      <c r="J731" s="619" t="s">
        <v>963</v>
      </c>
      <c r="K731" s="619" t="s">
        <v>964</v>
      </c>
      <c r="L731" s="620">
        <v>0</v>
      </c>
      <c r="M731" s="620">
        <v>0</v>
      </c>
      <c r="N731" s="619">
        <v>1</v>
      </c>
      <c r="O731" s="683">
        <v>1</v>
      </c>
      <c r="P731" s="620"/>
      <c r="Q731" s="635"/>
      <c r="R731" s="619"/>
      <c r="S731" s="635">
        <v>0</v>
      </c>
      <c r="T731" s="683"/>
      <c r="U731" s="665">
        <v>0</v>
      </c>
    </row>
    <row r="732" spans="1:21" ht="14.4" customHeight="1" x14ac:dyDescent="0.3">
      <c r="A732" s="618">
        <v>21</v>
      </c>
      <c r="B732" s="619" t="s">
        <v>565</v>
      </c>
      <c r="C732" s="619">
        <v>89301211</v>
      </c>
      <c r="D732" s="681" t="s">
        <v>6722</v>
      </c>
      <c r="E732" s="682" t="s">
        <v>4546</v>
      </c>
      <c r="F732" s="619" t="s">
        <v>4509</v>
      </c>
      <c r="G732" s="619" t="s">
        <v>5077</v>
      </c>
      <c r="H732" s="619" t="s">
        <v>564</v>
      </c>
      <c r="I732" s="619" t="s">
        <v>5078</v>
      </c>
      <c r="J732" s="619" t="s">
        <v>5079</v>
      </c>
      <c r="K732" s="619" t="s">
        <v>5080</v>
      </c>
      <c r="L732" s="620">
        <v>546.42999999999995</v>
      </c>
      <c r="M732" s="620">
        <v>546.42999999999995</v>
      </c>
      <c r="N732" s="619">
        <v>1</v>
      </c>
      <c r="O732" s="683">
        <v>1</v>
      </c>
      <c r="P732" s="620">
        <v>546.42999999999995</v>
      </c>
      <c r="Q732" s="635">
        <v>1</v>
      </c>
      <c r="R732" s="619">
        <v>1</v>
      </c>
      <c r="S732" s="635">
        <v>1</v>
      </c>
      <c r="T732" s="683">
        <v>1</v>
      </c>
      <c r="U732" s="665">
        <v>1</v>
      </c>
    </row>
    <row r="733" spans="1:21" ht="14.4" customHeight="1" x14ac:dyDescent="0.3">
      <c r="A733" s="618">
        <v>21</v>
      </c>
      <c r="B733" s="619" t="s">
        <v>565</v>
      </c>
      <c r="C733" s="619">
        <v>89301211</v>
      </c>
      <c r="D733" s="681" t="s">
        <v>6722</v>
      </c>
      <c r="E733" s="682" t="s">
        <v>4546</v>
      </c>
      <c r="F733" s="619" t="s">
        <v>4509</v>
      </c>
      <c r="G733" s="619" t="s">
        <v>4706</v>
      </c>
      <c r="H733" s="619" t="s">
        <v>564</v>
      </c>
      <c r="I733" s="619" t="s">
        <v>1273</v>
      </c>
      <c r="J733" s="619" t="s">
        <v>4707</v>
      </c>
      <c r="K733" s="619" t="s">
        <v>4708</v>
      </c>
      <c r="L733" s="620">
        <v>56.01</v>
      </c>
      <c r="M733" s="620">
        <v>896.16000000000008</v>
      </c>
      <c r="N733" s="619">
        <v>16</v>
      </c>
      <c r="O733" s="683">
        <v>10.5</v>
      </c>
      <c r="P733" s="620">
        <v>280.05</v>
      </c>
      <c r="Q733" s="635">
        <v>0.3125</v>
      </c>
      <c r="R733" s="619">
        <v>5</v>
      </c>
      <c r="S733" s="635">
        <v>0.3125</v>
      </c>
      <c r="T733" s="683">
        <v>3.5</v>
      </c>
      <c r="U733" s="665">
        <v>0.33333333333333331</v>
      </c>
    </row>
    <row r="734" spans="1:21" ht="14.4" customHeight="1" x14ac:dyDescent="0.3">
      <c r="A734" s="618">
        <v>21</v>
      </c>
      <c r="B734" s="619" t="s">
        <v>565</v>
      </c>
      <c r="C734" s="619">
        <v>89301211</v>
      </c>
      <c r="D734" s="681" t="s">
        <v>6722</v>
      </c>
      <c r="E734" s="682" t="s">
        <v>4546</v>
      </c>
      <c r="F734" s="619" t="s">
        <v>4509</v>
      </c>
      <c r="G734" s="619" t="s">
        <v>4556</v>
      </c>
      <c r="H734" s="619" t="s">
        <v>564</v>
      </c>
      <c r="I734" s="619" t="s">
        <v>1055</v>
      </c>
      <c r="J734" s="619" t="s">
        <v>1056</v>
      </c>
      <c r="K734" s="619" t="s">
        <v>4557</v>
      </c>
      <c r="L734" s="620">
        <v>23.4</v>
      </c>
      <c r="M734" s="620">
        <v>46.8</v>
      </c>
      <c r="N734" s="619">
        <v>2</v>
      </c>
      <c r="O734" s="683">
        <v>1.5</v>
      </c>
      <c r="P734" s="620"/>
      <c r="Q734" s="635">
        <v>0</v>
      </c>
      <c r="R734" s="619"/>
      <c r="S734" s="635">
        <v>0</v>
      </c>
      <c r="T734" s="683"/>
      <c r="U734" s="665">
        <v>0</v>
      </c>
    </row>
    <row r="735" spans="1:21" ht="14.4" customHeight="1" x14ac:dyDescent="0.3">
      <c r="A735" s="618">
        <v>21</v>
      </c>
      <c r="B735" s="619" t="s">
        <v>565</v>
      </c>
      <c r="C735" s="619">
        <v>89301211</v>
      </c>
      <c r="D735" s="681" t="s">
        <v>6722</v>
      </c>
      <c r="E735" s="682" t="s">
        <v>4546</v>
      </c>
      <c r="F735" s="619" t="s">
        <v>4509</v>
      </c>
      <c r="G735" s="619" t="s">
        <v>4556</v>
      </c>
      <c r="H735" s="619" t="s">
        <v>564</v>
      </c>
      <c r="I735" s="619" t="s">
        <v>4584</v>
      </c>
      <c r="J735" s="619" t="s">
        <v>1056</v>
      </c>
      <c r="K735" s="619" t="s">
        <v>4585</v>
      </c>
      <c r="L735" s="620">
        <v>0</v>
      </c>
      <c r="M735" s="620">
        <v>0</v>
      </c>
      <c r="N735" s="619">
        <v>1</v>
      </c>
      <c r="O735" s="683">
        <v>1</v>
      </c>
      <c r="P735" s="620"/>
      <c r="Q735" s="635"/>
      <c r="R735" s="619"/>
      <c r="S735" s="635">
        <v>0</v>
      </c>
      <c r="T735" s="683"/>
      <c r="U735" s="665">
        <v>0</v>
      </c>
    </row>
    <row r="736" spans="1:21" ht="14.4" customHeight="1" x14ac:dyDescent="0.3">
      <c r="A736" s="618">
        <v>21</v>
      </c>
      <c r="B736" s="619" t="s">
        <v>565</v>
      </c>
      <c r="C736" s="619">
        <v>89301211</v>
      </c>
      <c r="D736" s="681" t="s">
        <v>6722</v>
      </c>
      <c r="E736" s="682" t="s">
        <v>4546</v>
      </c>
      <c r="F736" s="619" t="s">
        <v>4509</v>
      </c>
      <c r="G736" s="619" t="s">
        <v>4938</v>
      </c>
      <c r="H736" s="619" t="s">
        <v>2184</v>
      </c>
      <c r="I736" s="619" t="s">
        <v>5081</v>
      </c>
      <c r="J736" s="619" t="s">
        <v>5082</v>
      </c>
      <c r="K736" s="619" t="s">
        <v>2828</v>
      </c>
      <c r="L736" s="620">
        <v>185.9</v>
      </c>
      <c r="M736" s="620">
        <v>185.9</v>
      </c>
      <c r="N736" s="619">
        <v>1</v>
      </c>
      <c r="O736" s="683">
        <v>1</v>
      </c>
      <c r="P736" s="620"/>
      <c r="Q736" s="635">
        <v>0</v>
      </c>
      <c r="R736" s="619"/>
      <c r="S736" s="635">
        <v>0</v>
      </c>
      <c r="T736" s="683"/>
      <c r="U736" s="665">
        <v>0</v>
      </c>
    </row>
    <row r="737" spans="1:21" ht="14.4" customHeight="1" x14ac:dyDescent="0.3">
      <c r="A737" s="618">
        <v>21</v>
      </c>
      <c r="B737" s="619" t="s">
        <v>565</v>
      </c>
      <c r="C737" s="619">
        <v>89301211</v>
      </c>
      <c r="D737" s="681" t="s">
        <v>6722</v>
      </c>
      <c r="E737" s="682" t="s">
        <v>4546</v>
      </c>
      <c r="F737" s="619" t="s">
        <v>4509</v>
      </c>
      <c r="G737" s="619" t="s">
        <v>4712</v>
      </c>
      <c r="H737" s="619" t="s">
        <v>564</v>
      </c>
      <c r="I737" s="619" t="s">
        <v>5083</v>
      </c>
      <c r="J737" s="619" t="s">
        <v>4714</v>
      </c>
      <c r="K737" s="619" t="s">
        <v>4347</v>
      </c>
      <c r="L737" s="620">
        <v>407.64</v>
      </c>
      <c r="M737" s="620">
        <v>407.64</v>
      </c>
      <c r="N737" s="619">
        <v>1</v>
      </c>
      <c r="O737" s="683">
        <v>1</v>
      </c>
      <c r="P737" s="620">
        <v>407.64</v>
      </c>
      <c r="Q737" s="635">
        <v>1</v>
      </c>
      <c r="R737" s="619">
        <v>1</v>
      </c>
      <c r="S737" s="635">
        <v>1</v>
      </c>
      <c r="T737" s="683">
        <v>1</v>
      </c>
      <c r="U737" s="665">
        <v>1</v>
      </c>
    </row>
    <row r="738" spans="1:21" ht="14.4" customHeight="1" x14ac:dyDescent="0.3">
      <c r="A738" s="618">
        <v>21</v>
      </c>
      <c r="B738" s="619" t="s">
        <v>565</v>
      </c>
      <c r="C738" s="619">
        <v>89301211</v>
      </c>
      <c r="D738" s="681" t="s">
        <v>6722</v>
      </c>
      <c r="E738" s="682" t="s">
        <v>4546</v>
      </c>
      <c r="F738" s="619" t="s">
        <v>4509</v>
      </c>
      <c r="G738" s="619" t="s">
        <v>4712</v>
      </c>
      <c r="H738" s="619" t="s">
        <v>564</v>
      </c>
      <c r="I738" s="619" t="s">
        <v>5084</v>
      </c>
      <c r="J738" s="619" t="s">
        <v>5085</v>
      </c>
      <c r="K738" s="619" t="s">
        <v>641</v>
      </c>
      <c r="L738" s="620">
        <v>57.48</v>
      </c>
      <c r="M738" s="620">
        <v>57.48</v>
      </c>
      <c r="N738" s="619">
        <v>1</v>
      </c>
      <c r="O738" s="683">
        <v>1</v>
      </c>
      <c r="P738" s="620">
        <v>57.48</v>
      </c>
      <c r="Q738" s="635">
        <v>1</v>
      </c>
      <c r="R738" s="619">
        <v>1</v>
      </c>
      <c r="S738" s="635">
        <v>1</v>
      </c>
      <c r="T738" s="683">
        <v>1</v>
      </c>
      <c r="U738" s="665">
        <v>1</v>
      </c>
    </row>
    <row r="739" spans="1:21" ht="14.4" customHeight="1" x14ac:dyDescent="0.3">
      <c r="A739" s="618">
        <v>21</v>
      </c>
      <c r="B739" s="619" t="s">
        <v>565</v>
      </c>
      <c r="C739" s="619">
        <v>89301211</v>
      </c>
      <c r="D739" s="681" t="s">
        <v>6722</v>
      </c>
      <c r="E739" s="682" t="s">
        <v>4546</v>
      </c>
      <c r="F739" s="619" t="s">
        <v>4509</v>
      </c>
      <c r="G739" s="619" t="s">
        <v>4715</v>
      </c>
      <c r="H739" s="619" t="s">
        <v>564</v>
      </c>
      <c r="I739" s="619" t="s">
        <v>990</v>
      </c>
      <c r="J739" s="619" t="s">
        <v>991</v>
      </c>
      <c r="K739" s="619" t="s">
        <v>4716</v>
      </c>
      <c r="L739" s="620">
        <v>391.83</v>
      </c>
      <c r="M739" s="620">
        <v>391.83</v>
      </c>
      <c r="N739" s="619">
        <v>1</v>
      </c>
      <c r="O739" s="683">
        <v>0.5</v>
      </c>
      <c r="P739" s="620"/>
      <c r="Q739" s="635">
        <v>0</v>
      </c>
      <c r="R739" s="619"/>
      <c r="S739" s="635">
        <v>0</v>
      </c>
      <c r="T739" s="683"/>
      <c r="U739" s="665">
        <v>0</v>
      </c>
    </row>
    <row r="740" spans="1:21" ht="14.4" customHeight="1" x14ac:dyDescent="0.3">
      <c r="A740" s="618">
        <v>21</v>
      </c>
      <c r="B740" s="619" t="s">
        <v>565</v>
      </c>
      <c r="C740" s="619">
        <v>89301211</v>
      </c>
      <c r="D740" s="681" t="s">
        <v>6722</v>
      </c>
      <c r="E740" s="682" t="s">
        <v>4546</v>
      </c>
      <c r="F740" s="619" t="s">
        <v>4509</v>
      </c>
      <c r="G740" s="619" t="s">
        <v>4717</v>
      </c>
      <c r="H740" s="619" t="s">
        <v>2184</v>
      </c>
      <c r="I740" s="619" t="s">
        <v>3506</v>
      </c>
      <c r="J740" s="619" t="s">
        <v>2455</v>
      </c>
      <c r="K740" s="619" t="s">
        <v>3507</v>
      </c>
      <c r="L740" s="620">
        <v>937.93</v>
      </c>
      <c r="M740" s="620">
        <v>1875.86</v>
      </c>
      <c r="N740" s="619">
        <v>2</v>
      </c>
      <c r="O740" s="683">
        <v>1</v>
      </c>
      <c r="P740" s="620"/>
      <c r="Q740" s="635">
        <v>0</v>
      </c>
      <c r="R740" s="619"/>
      <c r="S740" s="635">
        <v>0</v>
      </c>
      <c r="T740" s="683"/>
      <c r="U740" s="665">
        <v>0</v>
      </c>
    </row>
    <row r="741" spans="1:21" ht="14.4" customHeight="1" x14ac:dyDescent="0.3">
      <c r="A741" s="618">
        <v>21</v>
      </c>
      <c r="B741" s="619" t="s">
        <v>565</v>
      </c>
      <c r="C741" s="619">
        <v>89301211</v>
      </c>
      <c r="D741" s="681" t="s">
        <v>6722</v>
      </c>
      <c r="E741" s="682" t="s">
        <v>4546</v>
      </c>
      <c r="F741" s="619" t="s">
        <v>4509</v>
      </c>
      <c r="G741" s="619" t="s">
        <v>4717</v>
      </c>
      <c r="H741" s="619" t="s">
        <v>2184</v>
      </c>
      <c r="I741" s="619" t="s">
        <v>3509</v>
      </c>
      <c r="J741" s="619" t="s">
        <v>2455</v>
      </c>
      <c r="K741" s="619" t="s">
        <v>3510</v>
      </c>
      <c r="L741" s="620">
        <v>1166.47</v>
      </c>
      <c r="M741" s="620">
        <v>1166.47</v>
      </c>
      <c r="N741" s="619">
        <v>1</v>
      </c>
      <c r="O741" s="683">
        <v>1</v>
      </c>
      <c r="P741" s="620">
        <v>1166.47</v>
      </c>
      <c r="Q741" s="635">
        <v>1</v>
      </c>
      <c r="R741" s="619">
        <v>1</v>
      </c>
      <c r="S741" s="635">
        <v>1</v>
      </c>
      <c r="T741" s="683">
        <v>1</v>
      </c>
      <c r="U741" s="665">
        <v>1</v>
      </c>
    </row>
    <row r="742" spans="1:21" ht="14.4" customHeight="1" x14ac:dyDescent="0.3">
      <c r="A742" s="618">
        <v>21</v>
      </c>
      <c r="B742" s="619" t="s">
        <v>565</v>
      </c>
      <c r="C742" s="619">
        <v>89301211</v>
      </c>
      <c r="D742" s="681" t="s">
        <v>6722</v>
      </c>
      <c r="E742" s="682" t="s">
        <v>4546</v>
      </c>
      <c r="F742" s="619" t="s">
        <v>4509</v>
      </c>
      <c r="G742" s="619" t="s">
        <v>4717</v>
      </c>
      <c r="H742" s="619" t="s">
        <v>2184</v>
      </c>
      <c r="I742" s="619" t="s">
        <v>2287</v>
      </c>
      <c r="J742" s="619" t="s">
        <v>2288</v>
      </c>
      <c r="K742" s="619" t="s">
        <v>3507</v>
      </c>
      <c r="L742" s="620">
        <v>1749.69</v>
      </c>
      <c r="M742" s="620">
        <v>5249.07</v>
      </c>
      <c r="N742" s="619">
        <v>3</v>
      </c>
      <c r="O742" s="683">
        <v>2</v>
      </c>
      <c r="P742" s="620">
        <v>3499.38</v>
      </c>
      <c r="Q742" s="635">
        <v>0.66666666666666674</v>
      </c>
      <c r="R742" s="619">
        <v>2</v>
      </c>
      <c r="S742" s="635">
        <v>0.66666666666666663</v>
      </c>
      <c r="T742" s="683">
        <v>1</v>
      </c>
      <c r="U742" s="665">
        <v>0.5</v>
      </c>
    </row>
    <row r="743" spans="1:21" ht="14.4" customHeight="1" x14ac:dyDescent="0.3">
      <c r="A743" s="618">
        <v>21</v>
      </c>
      <c r="B743" s="619" t="s">
        <v>565</v>
      </c>
      <c r="C743" s="619">
        <v>89301211</v>
      </c>
      <c r="D743" s="681" t="s">
        <v>6722</v>
      </c>
      <c r="E743" s="682" t="s">
        <v>4546</v>
      </c>
      <c r="F743" s="619" t="s">
        <v>4509</v>
      </c>
      <c r="G743" s="619" t="s">
        <v>4717</v>
      </c>
      <c r="H743" s="619" t="s">
        <v>2184</v>
      </c>
      <c r="I743" s="619" t="s">
        <v>2291</v>
      </c>
      <c r="J743" s="619" t="s">
        <v>2288</v>
      </c>
      <c r="K743" s="619" t="s">
        <v>3510</v>
      </c>
      <c r="L743" s="620">
        <v>2332.92</v>
      </c>
      <c r="M743" s="620">
        <v>6998.76</v>
      </c>
      <c r="N743" s="619">
        <v>3</v>
      </c>
      <c r="O743" s="683">
        <v>1.5</v>
      </c>
      <c r="P743" s="620">
        <v>6998.76</v>
      </c>
      <c r="Q743" s="635">
        <v>1</v>
      </c>
      <c r="R743" s="619">
        <v>3</v>
      </c>
      <c r="S743" s="635">
        <v>1</v>
      </c>
      <c r="T743" s="683">
        <v>1.5</v>
      </c>
      <c r="U743" s="665">
        <v>1</v>
      </c>
    </row>
    <row r="744" spans="1:21" ht="14.4" customHeight="1" x14ac:dyDescent="0.3">
      <c r="A744" s="618">
        <v>21</v>
      </c>
      <c r="B744" s="619" t="s">
        <v>565</v>
      </c>
      <c r="C744" s="619">
        <v>89301211</v>
      </c>
      <c r="D744" s="681" t="s">
        <v>6722</v>
      </c>
      <c r="E744" s="682" t="s">
        <v>4546</v>
      </c>
      <c r="F744" s="619" t="s">
        <v>4509</v>
      </c>
      <c r="G744" s="619" t="s">
        <v>4609</v>
      </c>
      <c r="H744" s="619" t="s">
        <v>2184</v>
      </c>
      <c r="I744" s="619" t="s">
        <v>2193</v>
      </c>
      <c r="J744" s="619" t="s">
        <v>979</v>
      </c>
      <c r="K744" s="619" t="s">
        <v>4326</v>
      </c>
      <c r="L744" s="620">
        <v>96.63</v>
      </c>
      <c r="M744" s="620">
        <v>96.63</v>
      </c>
      <c r="N744" s="619">
        <v>1</v>
      </c>
      <c r="O744" s="683">
        <v>1</v>
      </c>
      <c r="P744" s="620">
        <v>96.63</v>
      </c>
      <c r="Q744" s="635">
        <v>1</v>
      </c>
      <c r="R744" s="619">
        <v>1</v>
      </c>
      <c r="S744" s="635">
        <v>1</v>
      </c>
      <c r="T744" s="683">
        <v>1</v>
      </c>
      <c r="U744" s="665">
        <v>1</v>
      </c>
    </row>
    <row r="745" spans="1:21" ht="14.4" customHeight="1" x14ac:dyDescent="0.3">
      <c r="A745" s="618">
        <v>21</v>
      </c>
      <c r="B745" s="619" t="s">
        <v>565</v>
      </c>
      <c r="C745" s="619">
        <v>89301211</v>
      </c>
      <c r="D745" s="681" t="s">
        <v>6722</v>
      </c>
      <c r="E745" s="682" t="s">
        <v>4546</v>
      </c>
      <c r="F745" s="619" t="s">
        <v>4509</v>
      </c>
      <c r="G745" s="619" t="s">
        <v>4609</v>
      </c>
      <c r="H745" s="619" t="s">
        <v>564</v>
      </c>
      <c r="I745" s="619" t="s">
        <v>616</v>
      </c>
      <c r="J745" s="619" t="s">
        <v>617</v>
      </c>
      <c r="K745" s="619" t="s">
        <v>4327</v>
      </c>
      <c r="L745" s="620">
        <v>96.63</v>
      </c>
      <c r="M745" s="620">
        <v>96.63</v>
      </c>
      <c r="N745" s="619">
        <v>1</v>
      </c>
      <c r="O745" s="683">
        <v>1</v>
      </c>
      <c r="P745" s="620">
        <v>96.63</v>
      </c>
      <c r="Q745" s="635">
        <v>1</v>
      </c>
      <c r="R745" s="619">
        <v>1</v>
      </c>
      <c r="S745" s="635">
        <v>1</v>
      </c>
      <c r="T745" s="683">
        <v>1</v>
      </c>
      <c r="U745" s="665">
        <v>1</v>
      </c>
    </row>
    <row r="746" spans="1:21" ht="14.4" customHeight="1" x14ac:dyDescent="0.3">
      <c r="A746" s="618">
        <v>21</v>
      </c>
      <c r="B746" s="619" t="s">
        <v>565</v>
      </c>
      <c r="C746" s="619">
        <v>89301211</v>
      </c>
      <c r="D746" s="681" t="s">
        <v>6722</v>
      </c>
      <c r="E746" s="682" t="s">
        <v>4546</v>
      </c>
      <c r="F746" s="619" t="s">
        <v>4509</v>
      </c>
      <c r="G746" s="619" t="s">
        <v>4586</v>
      </c>
      <c r="H746" s="619" t="s">
        <v>564</v>
      </c>
      <c r="I746" s="619" t="s">
        <v>3731</v>
      </c>
      <c r="J746" s="619" t="s">
        <v>3732</v>
      </c>
      <c r="K746" s="619" t="s">
        <v>3733</v>
      </c>
      <c r="L746" s="620">
        <v>153.52000000000001</v>
      </c>
      <c r="M746" s="620">
        <v>153.52000000000001</v>
      </c>
      <c r="N746" s="619">
        <v>1</v>
      </c>
      <c r="O746" s="683">
        <v>1</v>
      </c>
      <c r="P746" s="620">
        <v>153.52000000000001</v>
      </c>
      <c r="Q746" s="635">
        <v>1</v>
      </c>
      <c r="R746" s="619">
        <v>1</v>
      </c>
      <c r="S746" s="635">
        <v>1</v>
      </c>
      <c r="T746" s="683">
        <v>1</v>
      </c>
      <c r="U746" s="665">
        <v>1</v>
      </c>
    </row>
    <row r="747" spans="1:21" ht="14.4" customHeight="1" x14ac:dyDescent="0.3">
      <c r="A747" s="618">
        <v>21</v>
      </c>
      <c r="B747" s="619" t="s">
        <v>565</v>
      </c>
      <c r="C747" s="619">
        <v>89301211</v>
      </c>
      <c r="D747" s="681" t="s">
        <v>6722</v>
      </c>
      <c r="E747" s="682" t="s">
        <v>4546</v>
      </c>
      <c r="F747" s="619" t="s">
        <v>4509</v>
      </c>
      <c r="G747" s="619" t="s">
        <v>4718</v>
      </c>
      <c r="H747" s="619" t="s">
        <v>2184</v>
      </c>
      <c r="I747" s="619" t="s">
        <v>3749</v>
      </c>
      <c r="J747" s="619" t="s">
        <v>3750</v>
      </c>
      <c r="K747" s="619" t="s">
        <v>4453</v>
      </c>
      <c r="L747" s="620">
        <v>69.86</v>
      </c>
      <c r="M747" s="620">
        <v>69.86</v>
      </c>
      <c r="N747" s="619">
        <v>1</v>
      </c>
      <c r="O747" s="683">
        <v>0.5</v>
      </c>
      <c r="P747" s="620">
        <v>69.86</v>
      </c>
      <c r="Q747" s="635">
        <v>1</v>
      </c>
      <c r="R747" s="619">
        <v>1</v>
      </c>
      <c r="S747" s="635">
        <v>1</v>
      </c>
      <c r="T747" s="683">
        <v>0.5</v>
      </c>
      <c r="U747" s="665">
        <v>1</v>
      </c>
    </row>
    <row r="748" spans="1:21" ht="14.4" customHeight="1" x14ac:dyDescent="0.3">
      <c r="A748" s="618">
        <v>21</v>
      </c>
      <c r="B748" s="619" t="s">
        <v>565</v>
      </c>
      <c r="C748" s="619">
        <v>89301211</v>
      </c>
      <c r="D748" s="681" t="s">
        <v>6722</v>
      </c>
      <c r="E748" s="682" t="s">
        <v>4546</v>
      </c>
      <c r="F748" s="619" t="s">
        <v>4509</v>
      </c>
      <c r="G748" s="619" t="s">
        <v>4558</v>
      </c>
      <c r="H748" s="619" t="s">
        <v>564</v>
      </c>
      <c r="I748" s="619" t="s">
        <v>4559</v>
      </c>
      <c r="J748" s="619" t="s">
        <v>4560</v>
      </c>
      <c r="K748" s="619" t="s">
        <v>1039</v>
      </c>
      <c r="L748" s="620">
        <v>190.48</v>
      </c>
      <c r="M748" s="620">
        <v>190.48</v>
      </c>
      <c r="N748" s="619">
        <v>1</v>
      </c>
      <c r="O748" s="683">
        <v>0.5</v>
      </c>
      <c r="P748" s="620">
        <v>190.48</v>
      </c>
      <c r="Q748" s="635">
        <v>1</v>
      </c>
      <c r="R748" s="619">
        <v>1</v>
      </c>
      <c r="S748" s="635">
        <v>1</v>
      </c>
      <c r="T748" s="683">
        <v>0.5</v>
      </c>
      <c r="U748" s="665">
        <v>1</v>
      </c>
    </row>
    <row r="749" spans="1:21" ht="14.4" customHeight="1" x14ac:dyDescent="0.3">
      <c r="A749" s="618">
        <v>21</v>
      </c>
      <c r="B749" s="619" t="s">
        <v>565</v>
      </c>
      <c r="C749" s="619">
        <v>89301211</v>
      </c>
      <c r="D749" s="681" t="s">
        <v>6722</v>
      </c>
      <c r="E749" s="682" t="s">
        <v>4546</v>
      </c>
      <c r="F749" s="619" t="s">
        <v>4509</v>
      </c>
      <c r="G749" s="619" t="s">
        <v>4558</v>
      </c>
      <c r="H749" s="619" t="s">
        <v>564</v>
      </c>
      <c r="I749" s="619" t="s">
        <v>4559</v>
      </c>
      <c r="J749" s="619" t="s">
        <v>4560</v>
      </c>
      <c r="K749" s="619" t="s">
        <v>1039</v>
      </c>
      <c r="L749" s="620">
        <v>97.97</v>
      </c>
      <c r="M749" s="620">
        <v>97.97</v>
      </c>
      <c r="N749" s="619">
        <v>1</v>
      </c>
      <c r="O749" s="683">
        <v>1</v>
      </c>
      <c r="P749" s="620">
        <v>97.97</v>
      </c>
      <c r="Q749" s="635">
        <v>1</v>
      </c>
      <c r="R749" s="619">
        <v>1</v>
      </c>
      <c r="S749" s="635">
        <v>1</v>
      </c>
      <c r="T749" s="683">
        <v>1</v>
      </c>
      <c r="U749" s="665">
        <v>1</v>
      </c>
    </row>
    <row r="750" spans="1:21" ht="14.4" customHeight="1" x14ac:dyDescent="0.3">
      <c r="A750" s="618">
        <v>21</v>
      </c>
      <c r="B750" s="619" t="s">
        <v>565</v>
      </c>
      <c r="C750" s="619">
        <v>89301211</v>
      </c>
      <c r="D750" s="681" t="s">
        <v>6722</v>
      </c>
      <c r="E750" s="682" t="s">
        <v>4546</v>
      </c>
      <c r="F750" s="619" t="s">
        <v>4509</v>
      </c>
      <c r="G750" s="619" t="s">
        <v>4558</v>
      </c>
      <c r="H750" s="619" t="s">
        <v>564</v>
      </c>
      <c r="I750" s="619" t="s">
        <v>4621</v>
      </c>
      <c r="J750" s="619" t="s">
        <v>4622</v>
      </c>
      <c r="K750" s="619" t="s">
        <v>1039</v>
      </c>
      <c r="L750" s="620">
        <v>97.97</v>
      </c>
      <c r="M750" s="620">
        <v>195.94</v>
      </c>
      <c r="N750" s="619">
        <v>2</v>
      </c>
      <c r="O750" s="683">
        <v>0.5</v>
      </c>
      <c r="P750" s="620"/>
      <c r="Q750" s="635">
        <v>0</v>
      </c>
      <c r="R750" s="619"/>
      <c r="S750" s="635">
        <v>0</v>
      </c>
      <c r="T750" s="683"/>
      <c r="U750" s="665">
        <v>0</v>
      </c>
    </row>
    <row r="751" spans="1:21" ht="14.4" customHeight="1" x14ac:dyDescent="0.3">
      <c r="A751" s="618">
        <v>21</v>
      </c>
      <c r="B751" s="619" t="s">
        <v>565</v>
      </c>
      <c r="C751" s="619">
        <v>89301211</v>
      </c>
      <c r="D751" s="681" t="s">
        <v>6722</v>
      </c>
      <c r="E751" s="682" t="s">
        <v>4546</v>
      </c>
      <c r="F751" s="619" t="s">
        <v>4509</v>
      </c>
      <c r="G751" s="619" t="s">
        <v>4558</v>
      </c>
      <c r="H751" s="619" t="s">
        <v>564</v>
      </c>
      <c r="I751" s="619" t="s">
        <v>1037</v>
      </c>
      <c r="J751" s="619" t="s">
        <v>1038</v>
      </c>
      <c r="K751" s="619" t="s">
        <v>1039</v>
      </c>
      <c r="L751" s="620">
        <v>190.48</v>
      </c>
      <c r="M751" s="620">
        <v>2095.2799999999997</v>
      </c>
      <c r="N751" s="619">
        <v>11</v>
      </c>
      <c r="O751" s="683">
        <v>6.5</v>
      </c>
      <c r="P751" s="620">
        <v>761.92</v>
      </c>
      <c r="Q751" s="635">
        <v>0.36363636363636365</v>
      </c>
      <c r="R751" s="619">
        <v>4</v>
      </c>
      <c r="S751" s="635">
        <v>0.36363636363636365</v>
      </c>
      <c r="T751" s="683">
        <v>2</v>
      </c>
      <c r="U751" s="665">
        <v>0.30769230769230771</v>
      </c>
    </row>
    <row r="752" spans="1:21" ht="14.4" customHeight="1" x14ac:dyDescent="0.3">
      <c r="A752" s="618">
        <v>21</v>
      </c>
      <c r="B752" s="619" t="s">
        <v>565</v>
      </c>
      <c r="C752" s="619">
        <v>89301211</v>
      </c>
      <c r="D752" s="681" t="s">
        <v>6722</v>
      </c>
      <c r="E752" s="682" t="s">
        <v>4546</v>
      </c>
      <c r="F752" s="619" t="s">
        <v>4509</v>
      </c>
      <c r="G752" s="619" t="s">
        <v>4558</v>
      </c>
      <c r="H752" s="619" t="s">
        <v>564</v>
      </c>
      <c r="I752" s="619" t="s">
        <v>1037</v>
      </c>
      <c r="J752" s="619" t="s">
        <v>1038</v>
      </c>
      <c r="K752" s="619" t="s">
        <v>1039</v>
      </c>
      <c r="L752" s="620">
        <v>123.72</v>
      </c>
      <c r="M752" s="620">
        <v>866.04000000000008</v>
      </c>
      <c r="N752" s="619">
        <v>7</v>
      </c>
      <c r="O752" s="683">
        <v>4</v>
      </c>
      <c r="P752" s="620"/>
      <c r="Q752" s="635">
        <v>0</v>
      </c>
      <c r="R752" s="619"/>
      <c r="S752" s="635">
        <v>0</v>
      </c>
      <c r="T752" s="683"/>
      <c r="U752" s="665">
        <v>0</v>
      </c>
    </row>
    <row r="753" spans="1:21" ht="14.4" customHeight="1" x14ac:dyDescent="0.3">
      <c r="A753" s="618">
        <v>21</v>
      </c>
      <c r="B753" s="619" t="s">
        <v>565</v>
      </c>
      <c r="C753" s="619">
        <v>89301211</v>
      </c>
      <c r="D753" s="681" t="s">
        <v>6722</v>
      </c>
      <c r="E753" s="682" t="s">
        <v>4546</v>
      </c>
      <c r="F753" s="619" t="s">
        <v>4509</v>
      </c>
      <c r="G753" s="619" t="s">
        <v>4558</v>
      </c>
      <c r="H753" s="619" t="s">
        <v>564</v>
      </c>
      <c r="I753" s="619" t="s">
        <v>1041</v>
      </c>
      <c r="J753" s="619" t="s">
        <v>1038</v>
      </c>
      <c r="K753" s="619" t="s">
        <v>1042</v>
      </c>
      <c r="L753" s="620">
        <v>397.65</v>
      </c>
      <c r="M753" s="620">
        <v>795.3</v>
      </c>
      <c r="N753" s="619">
        <v>2</v>
      </c>
      <c r="O753" s="683">
        <v>1.5</v>
      </c>
      <c r="P753" s="620"/>
      <c r="Q753" s="635">
        <v>0</v>
      </c>
      <c r="R753" s="619"/>
      <c r="S753" s="635">
        <v>0</v>
      </c>
      <c r="T753" s="683"/>
      <c r="U753" s="665">
        <v>0</v>
      </c>
    </row>
    <row r="754" spans="1:21" ht="14.4" customHeight="1" x14ac:dyDescent="0.3">
      <c r="A754" s="618">
        <v>21</v>
      </c>
      <c r="B754" s="619" t="s">
        <v>565</v>
      </c>
      <c r="C754" s="619">
        <v>89301211</v>
      </c>
      <c r="D754" s="681" t="s">
        <v>6722</v>
      </c>
      <c r="E754" s="682" t="s">
        <v>4546</v>
      </c>
      <c r="F754" s="619" t="s">
        <v>4509</v>
      </c>
      <c r="G754" s="619" t="s">
        <v>4589</v>
      </c>
      <c r="H754" s="619" t="s">
        <v>2184</v>
      </c>
      <c r="I754" s="619" t="s">
        <v>2468</v>
      </c>
      <c r="J754" s="619" t="s">
        <v>2469</v>
      </c>
      <c r="K754" s="619" t="s">
        <v>2470</v>
      </c>
      <c r="L754" s="620">
        <v>497.4</v>
      </c>
      <c r="M754" s="620">
        <v>497.4</v>
      </c>
      <c r="N754" s="619">
        <v>1</v>
      </c>
      <c r="O754" s="683">
        <v>0.5</v>
      </c>
      <c r="P754" s="620">
        <v>497.4</v>
      </c>
      <c r="Q754" s="635">
        <v>1</v>
      </c>
      <c r="R754" s="619">
        <v>1</v>
      </c>
      <c r="S754" s="635">
        <v>1</v>
      </c>
      <c r="T754" s="683">
        <v>0.5</v>
      </c>
      <c r="U754" s="665">
        <v>1</v>
      </c>
    </row>
    <row r="755" spans="1:21" ht="14.4" customHeight="1" x14ac:dyDescent="0.3">
      <c r="A755" s="618">
        <v>21</v>
      </c>
      <c r="B755" s="619" t="s">
        <v>565</v>
      </c>
      <c r="C755" s="619">
        <v>89301211</v>
      </c>
      <c r="D755" s="681" t="s">
        <v>6722</v>
      </c>
      <c r="E755" s="682" t="s">
        <v>4546</v>
      </c>
      <c r="F755" s="619" t="s">
        <v>4509</v>
      </c>
      <c r="G755" s="619" t="s">
        <v>4589</v>
      </c>
      <c r="H755" s="619" t="s">
        <v>2184</v>
      </c>
      <c r="I755" s="619" t="s">
        <v>2493</v>
      </c>
      <c r="J755" s="619" t="s">
        <v>2494</v>
      </c>
      <c r="K755" s="619" t="s">
        <v>4170</v>
      </c>
      <c r="L755" s="620">
        <v>1347.28</v>
      </c>
      <c r="M755" s="620">
        <v>24251.040000000001</v>
      </c>
      <c r="N755" s="619">
        <v>18</v>
      </c>
      <c r="O755" s="683">
        <v>14.5</v>
      </c>
      <c r="P755" s="620">
        <v>8083.6799999999994</v>
      </c>
      <c r="Q755" s="635">
        <v>0.33333333333333331</v>
      </c>
      <c r="R755" s="619">
        <v>6</v>
      </c>
      <c r="S755" s="635">
        <v>0.33333333333333331</v>
      </c>
      <c r="T755" s="683">
        <v>4.5</v>
      </c>
      <c r="U755" s="665">
        <v>0.31034482758620691</v>
      </c>
    </row>
    <row r="756" spans="1:21" ht="14.4" customHeight="1" x14ac:dyDescent="0.3">
      <c r="A756" s="618">
        <v>21</v>
      </c>
      <c r="B756" s="619" t="s">
        <v>565</v>
      </c>
      <c r="C756" s="619">
        <v>89301211</v>
      </c>
      <c r="D756" s="681" t="s">
        <v>6722</v>
      </c>
      <c r="E756" s="682" t="s">
        <v>4546</v>
      </c>
      <c r="F756" s="619" t="s">
        <v>4509</v>
      </c>
      <c r="G756" s="619" t="s">
        <v>4589</v>
      </c>
      <c r="H756" s="619" t="s">
        <v>2184</v>
      </c>
      <c r="I756" s="619" t="s">
        <v>2493</v>
      </c>
      <c r="J756" s="619" t="s">
        <v>2494</v>
      </c>
      <c r="K756" s="619" t="s">
        <v>4170</v>
      </c>
      <c r="L756" s="620">
        <v>1359.61</v>
      </c>
      <c r="M756" s="620">
        <v>17674.93</v>
      </c>
      <c r="N756" s="619">
        <v>13</v>
      </c>
      <c r="O756" s="683">
        <v>10</v>
      </c>
      <c r="P756" s="620">
        <v>12236.49</v>
      </c>
      <c r="Q756" s="635">
        <v>0.69230769230769229</v>
      </c>
      <c r="R756" s="619">
        <v>9</v>
      </c>
      <c r="S756" s="635">
        <v>0.69230769230769229</v>
      </c>
      <c r="T756" s="683">
        <v>6.5</v>
      </c>
      <c r="U756" s="665">
        <v>0.65</v>
      </c>
    </row>
    <row r="757" spans="1:21" ht="14.4" customHeight="1" x14ac:dyDescent="0.3">
      <c r="A757" s="618">
        <v>21</v>
      </c>
      <c r="B757" s="619" t="s">
        <v>565</v>
      </c>
      <c r="C757" s="619">
        <v>89301211</v>
      </c>
      <c r="D757" s="681" t="s">
        <v>6722</v>
      </c>
      <c r="E757" s="682" t="s">
        <v>4546</v>
      </c>
      <c r="F757" s="619" t="s">
        <v>4509</v>
      </c>
      <c r="G757" s="619" t="s">
        <v>4589</v>
      </c>
      <c r="H757" s="619" t="s">
        <v>2184</v>
      </c>
      <c r="I757" s="619" t="s">
        <v>4590</v>
      </c>
      <c r="J757" s="619" t="s">
        <v>4591</v>
      </c>
      <c r="K757" s="619" t="s">
        <v>4592</v>
      </c>
      <c r="L757" s="620">
        <v>1347.28</v>
      </c>
      <c r="M757" s="620">
        <v>1347.28</v>
      </c>
      <c r="N757" s="619">
        <v>1</v>
      </c>
      <c r="O757" s="683">
        <v>1</v>
      </c>
      <c r="P757" s="620"/>
      <c r="Q757" s="635">
        <v>0</v>
      </c>
      <c r="R757" s="619"/>
      <c r="S757" s="635">
        <v>0</v>
      </c>
      <c r="T757" s="683"/>
      <c r="U757" s="665">
        <v>0</v>
      </c>
    </row>
    <row r="758" spans="1:21" ht="14.4" customHeight="1" x14ac:dyDescent="0.3">
      <c r="A758" s="618">
        <v>21</v>
      </c>
      <c r="B758" s="619" t="s">
        <v>565</v>
      </c>
      <c r="C758" s="619">
        <v>89301211</v>
      </c>
      <c r="D758" s="681" t="s">
        <v>6722</v>
      </c>
      <c r="E758" s="682" t="s">
        <v>4546</v>
      </c>
      <c r="F758" s="619" t="s">
        <v>4509</v>
      </c>
      <c r="G758" s="619" t="s">
        <v>4561</v>
      </c>
      <c r="H758" s="619" t="s">
        <v>564</v>
      </c>
      <c r="I758" s="619" t="s">
        <v>4562</v>
      </c>
      <c r="J758" s="619" t="s">
        <v>1787</v>
      </c>
      <c r="K758" s="619" t="s">
        <v>4563</v>
      </c>
      <c r="L758" s="620">
        <v>1139.93</v>
      </c>
      <c r="M758" s="620">
        <v>2279.86</v>
      </c>
      <c r="N758" s="619">
        <v>2</v>
      </c>
      <c r="O758" s="683">
        <v>2</v>
      </c>
      <c r="P758" s="620">
        <v>1139.93</v>
      </c>
      <c r="Q758" s="635">
        <v>0.5</v>
      </c>
      <c r="R758" s="619">
        <v>1</v>
      </c>
      <c r="S758" s="635">
        <v>0.5</v>
      </c>
      <c r="T758" s="683">
        <v>1</v>
      </c>
      <c r="U758" s="665">
        <v>0.5</v>
      </c>
    </row>
    <row r="759" spans="1:21" ht="14.4" customHeight="1" x14ac:dyDescent="0.3">
      <c r="A759" s="618">
        <v>21</v>
      </c>
      <c r="B759" s="619" t="s">
        <v>565</v>
      </c>
      <c r="C759" s="619">
        <v>89301211</v>
      </c>
      <c r="D759" s="681" t="s">
        <v>6722</v>
      </c>
      <c r="E759" s="682" t="s">
        <v>4546</v>
      </c>
      <c r="F759" s="619" t="s">
        <v>4509</v>
      </c>
      <c r="G759" s="619" t="s">
        <v>4561</v>
      </c>
      <c r="H759" s="619" t="s">
        <v>564</v>
      </c>
      <c r="I759" s="619" t="s">
        <v>1790</v>
      </c>
      <c r="J759" s="619" t="s">
        <v>1791</v>
      </c>
      <c r="K759" s="619" t="s">
        <v>1792</v>
      </c>
      <c r="L759" s="620">
        <v>427.79</v>
      </c>
      <c r="M759" s="620">
        <v>427.79</v>
      </c>
      <c r="N759" s="619">
        <v>1</v>
      </c>
      <c r="O759" s="683">
        <v>1</v>
      </c>
      <c r="P759" s="620"/>
      <c r="Q759" s="635">
        <v>0</v>
      </c>
      <c r="R759" s="619"/>
      <c r="S759" s="635">
        <v>0</v>
      </c>
      <c r="T759" s="683"/>
      <c r="U759" s="665">
        <v>0</v>
      </c>
    </row>
    <row r="760" spans="1:21" ht="14.4" customHeight="1" x14ac:dyDescent="0.3">
      <c r="A760" s="618">
        <v>21</v>
      </c>
      <c r="B760" s="619" t="s">
        <v>565</v>
      </c>
      <c r="C760" s="619">
        <v>89301211</v>
      </c>
      <c r="D760" s="681" t="s">
        <v>6722</v>
      </c>
      <c r="E760" s="682" t="s">
        <v>4546</v>
      </c>
      <c r="F760" s="619" t="s">
        <v>4509</v>
      </c>
      <c r="G760" s="619" t="s">
        <v>4561</v>
      </c>
      <c r="H760" s="619" t="s">
        <v>564</v>
      </c>
      <c r="I760" s="619" t="s">
        <v>4949</v>
      </c>
      <c r="J760" s="619" t="s">
        <v>1791</v>
      </c>
      <c r="K760" s="619" t="s">
        <v>4950</v>
      </c>
      <c r="L760" s="620">
        <v>855.56</v>
      </c>
      <c r="M760" s="620">
        <v>855.56</v>
      </c>
      <c r="N760" s="619">
        <v>1</v>
      </c>
      <c r="O760" s="683">
        <v>1</v>
      </c>
      <c r="P760" s="620"/>
      <c r="Q760" s="635">
        <v>0</v>
      </c>
      <c r="R760" s="619"/>
      <c r="S760" s="635">
        <v>0</v>
      </c>
      <c r="T760" s="683"/>
      <c r="U760" s="665">
        <v>0</v>
      </c>
    </row>
    <row r="761" spans="1:21" ht="14.4" customHeight="1" x14ac:dyDescent="0.3">
      <c r="A761" s="618">
        <v>21</v>
      </c>
      <c r="B761" s="619" t="s">
        <v>565</v>
      </c>
      <c r="C761" s="619">
        <v>89301211</v>
      </c>
      <c r="D761" s="681" t="s">
        <v>6722</v>
      </c>
      <c r="E761" s="682" t="s">
        <v>4546</v>
      </c>
      <c r="F761" s="619" t="s">
        <v>4509</v>
      </c>
      <c r="G761" s="619" t="s">
        <v>4561</v>
      </c>
      <c r="H761" s="619" t="s">
        <v>564</v>
      </c>
      <c r="I761" s="619" t="s">
        <v>1694</v>
      </c>
      <c r="J761" s="619" t="s">
        <v>1695</v>
      </c>
      <c r="K761" s="619" t="s">
        <v>1696</v>
      </c>
      <c r="L761" s="620">
        <v>760.15</v>
      </c>
      <c r="M761" s="620">
        <v>760.15</v>
      </c>
      <c r="N761" s="619">
        <v>1</v>
      </c>
      <c r="O761" s="683">
        <v>1</v>
      </c>
      <c r="P761" s="620"/>
      <c r="Q761" s="635">
        <v>0</v>
      </c>
      <c r="R761" s="619"/>
      <c r="S761" s="635">
        <v>0</v>
      </c>
      <c r="T761" s="683"/>
      <c r="U761" s="665">
        <v>0</v>
      </c>
    </row>
    <row r="762" spans="1:21" ht="14.4" customHeight="1" x14ac:dyDescent="0.3">
      <c r="A762" s="618">
        <v>21</v>
      </c>
      <c r="B762" s="619" t="s">
        <v>565</v>
      </c>
      <c r="C762" s="619">
        <v>89301211</v>
      </c>
      <c r="D762" s="681" t="s">
        <v>6722</v>
      </c>
      <c r="E762" s="682" t="s">
        <v>4546</v>
      </c>
      <c r="F762" s="619" t="s">
        <v>4509</v>
      </c>
      <c r="G762" s="619" t="s">
        <v>4561</v>
      </c>
      <c r="H762" s="619" t="s">
        <v>564</v>
      </c>
      <c r="I762" s="619" t="s">
        <v>5086</v>
      </c>
      <c r="J762" s="619" t="s">
        <v>1791</v>
      </c>
      <c r="K762" s="619" t="s">
        <v>5087</v>
      </c>
      <c r="L762" s="620">
        <v>0</v>
      </c>
      <c r="M762" s="620">
        <v>0</v>
      </c>
      <c r="N762" s="619">
        <v>1</v>
      </c>
      <c r="O762" s="683">
        <v>1</v>
      </c>
      <c r="P762" s="620"/>
      <c r="Q762" s="635"/>
      <c r="R762" s="619"/>
      <c r="S762" s="635">
        <v>0</v>
      </c>
      <c r="T762" s="683"/>
      <c r="U762" s="665">
        <v>0</v>
      </c>
    </row>
    <row r="763" spans="1:21" ht="14.4" customHeight="1" x14ac:dyDescent="0.3">
      <c r="A763" s="618">
        <v>21</v>
      </c>
      <c r="B763" s="619" t="s">
        <v>565</v>
      </c>
      <c r="C763" s="619">
        <v>89301211</v>
      </c>
      <c r="D763" s="681" t="s">
        <v>6722</v>
      </c>
      <c r="E763" s="682" t="s">
        <v>4546</v>
      </c>
      <c r="F763" s="619" t="s">
        <v>4509</v>
      </c>
      <c r="G763" s="619" t="s">
        <v>4723</v>
      </c>
      <c r="H763" s="619" t="s">
        <v>564</v>
      </c>
      <c r="I763" s="619" t="s">
        <v>2096</v>
      </c>
      <c r="J763" s="619" t="s">
        <v>4725</v>
      </c>
      <c r="K763" s="619" t="s">
        <v>4726</v>
      </c>
      <c r="L763" s="620">
        <v>1044.3599999999999</v>
      </c>
      <c r="M763" s="620">
        <v>2088.7199999999998</v>
      </c>
      <c r="N763" s="619">
        <v>2</v>
      </c>
      <c r="O763" s="683">
        <v>1</v>
      </c>
      <c r="P763" s="620">
        <v>2088.7199999999998</v>
      </c>
      <c r="Q763" s="635">
        <v>1</v>
      </c>
      <c r="R763" s="619">
        <v>2</v>
      </c>
      <c r="S763" s="635">
        <v>1</v>
      </c>
      <c r="T763" s="683">
        <v>1</v>
      </c>
      <c r="U763" s="665">
        <v>1</v>
      </c>
    </row>
    <row r="764" spans="1:21" ht="14.4" customHeight="1" x14ac:dyDescent="0.3">
      <c r="A764" s="618">
        <v>21</v>
      </c>
      <c r="B764" s="619" t="s">
        <v>565</v>
      </c>
      <c r="C764" s="619">
        <v>89301211</v>
      </c>
      <c r="D764" s="681" t="s">
        <v>6722</v>
      </c>
      <c r="E764" s="682" t="s">
        <v>4546</v>
      </c>
      <c r="F764" s="619" t="s">
        <v>4509</v>
      </c>
      <c r="G764" s="619" t="s">
        <v>4732</v>
      </c>
      <c r="H764" s="619" t="s">
        <v>564</v>
      </c>
      <c r="I764" s="619" t="s">
        <v>5014</v>
      </c>
      <c r="J764" s="619" t="s">
        <v>1122</v>
      </c>
      <c r="K764" s="619" t="s">
        <v>1532</v>
      </c>
      <c r="L764" s="620">
        <v>0</v>
      </c>
      <c r="M764" s="620">
        <v>0</v>
      </c>
      <c r="N764" s="619">
        <v>2</v>
      </c>
      <c r="O764" s="683">
        <v>1</v>
      </c>
      <c r="P764" s="620"/>
      <c r="Q764" s="635"/>
      <c r="R764" s="619"/>
      <c r="S764" s="635">
        <v>0</v>
      </c>
      <c r="T764" s="683"/>
      <c r="U764" s="665">
        <v>0</v>
      </c>
    </row>
    <row r="765" spans="1:21" ht="14.4" customHeight="1" x14ac:dyDescent="0.3">
      <c r="A765" s="618">
        <v>21</v>
      </c>
      <c r="B765" s="619" t="s">
        <v>565</v>
      </c>
      <c r="C765" s="619">
        <v>89301211</v>
      </c>
      <c r="D765" s="681" t="s">
        <v>6722</v>
      </c>
      <c r="E765" s="682" t="s">
        <v>4546</v>
      </c>
      <c r="F765" s="619" t="s">
        <v>4509</v>
      </c>
      <c r="G765" s="619" t="s">
        <v>4732</v>
      </c>
      <c r="H765" s="619" t="s">
        <v>564</v>
      </c>
      <c r="I765" s="619" t="s">
        <v>1121</v>
      </c>
      <c r="J765" s="619" t="s">
        <v>1122</v>
      </c>
      <c r="K765" s="619" t="s">
        <v>1123</v>
      </c>
      <c r="L765" s="620">
        <v>56.69</v>
      </c>
      <c r="M765" s="620">
        <v>623.58999999999992</v>
      </c>
      <c r="N765" s="619">
        <v>11</v>
      </c>
      <c r="O765" s="683">
        <v>6.5</v>
      </c>
      <c r="P765" s="620">
        <v>226.76</v>
      </c>
      <c r="Q765" s="635">
        <v>0.36363636363636365</v>
      </c>
      <c r="R765" s="619">
        <v>4</v>
      </c>
      <c r="S765" s="635">
        <v>0.36363636363636365</v>
      </c>
      <c r="T765" s="683">
        <v>2</v>
      </c>
      <c r="U765" s="665">
        <v>0.30769230769230771</v>
      </c>
    </row>
    <row r="766" spans="1:21" ht="14.4" customHeight="1" x14ac:dyDescent="0.3">
      <c r="A766" s="618">
        <v>21</v>
      </c>
      <c r="B766" s="619" t="s">
        <v>565</v>
      </c>
      <c r="C766" s="619">
        <v>89301211</v>
      </c>
      <c r="D766" s="681" t="s">
        <v>6722</v>
      </c>
      <c r="E766" s="682" t="s">
        <v>4546</v>
      </c>
      <c r="F766" s="619" t="s">
        <v>4509</v>
      </c>
      <c r="G766" s="619" t="s">
        <v>4610</v>
      </c>
      <c r="H766" s="619" t="s">
        <v>564</v>
      </c>
      <c r="I766" s="619" t="s">
        <v>1664</v>
      </c>
      <c r="J766" s="619" t="s">
        <v>4611</v>
      </c>
      <c r="K766" s="619" t="s">
        <v>2067</v>
      </c>
      <c r="L766" s="620">
        <v>101.69</v>
      </c>
      <c r="M766" s="620">
        <v>406.76</v>
      </c>
      <c r="N766" s="619">
        <v>4</v>
      </c>
      <c r="O766" s="683">
        <v>2</v>
      </c>
      <c r="P766" s="620">
        <v>203.38</v>
      </c>
      <c r="Q766" s="635">
        <v>0.5</v>
      </c>
      <c r="R766" s="619">
        <v>2</v>
      </c>
      <c r="S766" s="635">
        <v>0.5</v>
      </c>
      <c r="T766" s="683">
        <v>1</v>
      </c>
      <c r="U766" s="665">
        <v>0.5</v>
      </c>
    </row>
    <row r="767" spans="1:21" ht="14.4" customHeight="1" x14ac:dyDescent="0.3">
      <c r="A767" s="618">
        <v>21</v>
      </c>
      <c r="B767" s="619" t="s">
        <v>565</v>
      </c>
      <c r="C767" s="619">
        <v>89301211</v>
      </c>
      <c r="D767" s="681" t="s">
        <v>6722</v>
      </c>
      <c r="E767" s="682" t="s">
        <v>4546</v>
      </c>
      <c r="F767" s="619" t="s">
        <v>4509</v>
      </c>
      <c r="G767" s="619" t="s">
        <v>4738</v>
      </c>
      <c r="H767" s="619" t="s">
        <v>2184</v>
      </c>
      <c r="I767" s="619" t="s">
        <v>2324</v>
      </c>
      <c r="J767" s="619" t="s">
        <v>4150</v>
      </c>
      <c r="K767" s="619" t="s">
        <v>4151</v>
      </c>
      <c r="L767" s="620">
        <v>32.630000000000003</v>
      </c>
      <c r="M767" s="620">
        <v>228.41000000000003</v>
      </c>
      <c r="N767" s="619">
        <v>7</v>
      </c>
      <c r="O767" s="683">
        <v>3.5</v>
      </c>
      <c r="P767" s="620">
        <v>97.890000000000015</v>
      </c>
      <c r="Q767" s="635">
        <v>0.4285714285714286</v>
      </c>
      <c r="R767" s="619">
        <v>3</v>
      </c>
      <c r="S767" s="635">
        <v>0.42857142857142855</v>
      </c>
      <c r="T767" s="683">
        <v>1.5</v>
      </c>
      <c r="U767" s="665">
        <v>0.42857142857142855</v>
      </c>
    </row>
    <row r="768" spans="1:21" ht="14.4" customHeight="1" x14ac:dyDescent="0.3">
      <c r="A768" s="618">
        <v>21</v>
      </c>
      <c r="B768" s="619" t="s">
        <v>565</v>
      </c>
      <c r="C768" s="619">
        <v>89301211</v>
      </c>
      <c r="D768" s="681" t="s">
        <v>6722</v>
      </c>
      <c r="E768" s="682" t="s">
        <v>4546</v>
      </c>
      <c r="F768" s="619" t="s">
        <v>4509</v>
      </c>
      <c r="G768" s="619" t="s">
        <v>5088</v>
      </c>
      <c r="H768" s="619" t="s">
        <v>564</v>
      </c>
      <c r="I768" s="619" t="s">
        <v>2709</v>
      </c>
      <c r="J768" s="619" t="s">
        <v>2710</v>
      </c>
      <c r="K768" s="619" t="s">
        <v>5089</v>
      </c>
      <c r="L768" s="620">
        <v>203.33</v>
      </c>
      <c r="M768" s="620">
        <v>203.33</v>
      </c>
      <c r="N768" s="619">
        <v>1</v>
      </c>
      <c r="O768" s="683">
        <v>1</v>
      </c>
      <c r="P768" s="620">
        <v>203.33</v>
      </c>
      <c r="Q768" s="635">
        <v>1</v>
      </c>
      <c r="R768" s="619">
        <v>1</v>
      </c>
      <c r="S768" s="635">
        <v>1</v>
      </c>
      <c r="T768" s="683">
        <v>1</v>
      </c>
      <c r="U768" s="665">
        <v>1</v>
      </c>
    </row>
    <row r="769" spans="1:21" ht="14.4" customHeight="1" x14ac:dyDescent="0.3">
      <c r="A769" s="618">
        <v>21</v>
      </c>
      <c r="B769" s="619" t="s">
        <v>565</v>
      </c>
      <c r="C769" s="619">
        <v>89301211</v>
      </c>
      <c r="D769" s="681" t="s">
        <v>6722</v>
      </c>
      <c r="E769" s="682" t="s">
        <v>4546</v>
      </c>
      <c r="F769" s="619" t="s">
        <v>4509</v>
      </c>
      <c r="G769" s="619" t="s">
        <v>4566</v>
      </c>
      <c r="H769" s="619" t="s">
        <v>564</v>
      </c>
      <c r="I769" s="619" t="s">
        <v>1133</v>
      </c>
      <c r="J769" s="619" t="s">
        <v>4567</v>
      </c>
      <c r="K769" s="619" t="s">
        <v>4568</v>
      </c>
      <c r="L769" s="620">
        <v>0</v>
      </c>
      <c r="M769" s="620">
        <v>0</v>
      </c>
      <c r="N769" s="619">
        <v>8</v>
      </c>
      <c r="O769" s="683">
        <v>5</v>
      </c>
      <c r="P769" s="620">
        <v>0</v>
      </c>
      <c r="Q769" s="635"/>
      <c r="R769" s="619">
        <v>2</v>
      </c>
      <c r="S769" s="635">
        <v>0.25</v>
      </c>
      <c r="T769" s="683">
        <v>1.5</v>
      </c>
      <c r="U769" s="665">
        <v>0.3</v>
      </c>
    </row>
    <row r="770" spans="1:21" ht="14.4" customHeight="1" x14ac:dyDescent="0.3">
      <c r="A770" s="618">
        <v>21</v>
      </c>
      <c r="B770" s="619" t="s">
        <v>565</v>
      </c>
      <c r="C770" s="619">
        <v>89301211</v>
      </c>
      <c r="D770" s="681" t="s">
        <v>6722</v>
      </c>
      <c r="E770" s="682" t="s">
        <v>4546</v>
      </c>
      <c r="F770" s="619" t="s">
        <v>4509</v>
      </c>
      <c r="G770" s="619" t="s">
        <v>4739</v>
      </c>
      <c r="H770" s="619" t="s">
        <v>564</v>
      </c>
      <c r="I770" s="619" t="s">
        <v>932</v>
      </c>
      <c r="J770" s="619" t="s">
        <v>933</v>
      </c>
      <c r="K770" s="619" t="s">
        <v>4741</v>
      </c>
      <c r="L770" s="620">
        <v>43.99</v>
      </c>
      <c r="M770" s="620">
        <v>43.99</v>
      </c>
      <c r="N770" s="619">
        <v>1</v>
      </c>
      <c r="O770" s="683">
        <v>0.5</v>
      </c>
      <c r="P770" s="620"/>
      <c r="Q770" s="635">
        <v>0</v>
      </c>
      <c r="R770" s="619"/>
      <c r="S770" s="635">
        <v>0</v>
      </c>
      <c r="T770" s="683"/>
      <c r="U770" s="665">
        <v>0</v>
      </c>
    </row>
    <row r="771" spans="1:21" ht="14.4" customHeight="1" x14ac:dyDescent="0.3">
      <c r="A771" s="618">
        <v>21</v>
      </c>
      <c r="B771" s="619" t="s">
        <v>565</v>
      </c>
      <c r="C771" s="619">
        <v>89301211</v>
      </c>
      <c r="D771" s="681" t="s">
        <v>6722</v>
      </c>
      <c r="E771" s="682" t="s">
        <v>4546</v>
      </c>
      <c r="F771" s="619" t="s">
        <v>4509</v>
      </c>
      <c r="G771" s="619" t="s">
        <v>5090</v>
      </c>
      <c r="H771" s="619" t="s">
        <v>564</v>
      </c>
      <c r="I771" s="619" t="s">
        <v>5091</v>
      </c>
      <c r="J771" s="619" t="s">
        <v>5092</v>
      </c>
      <c r="K771" s="619" t="s">
        <v>5093</v>
      </c>
      <c r="L771" s="620">
        <v>0</v>
      </c>
      <c r="M771" s="620">
        <v>0</v>
      </c>
      <c r="N771" s="619">
        <v>1</v>
      </c>
      <c r="O771" s="683">
        <v>1</v>
      </c>
      <c r="P771" s="620">
        <v>0</v>
      </c>
      <c r="Q771" s="635"/>
      <c r="R771" s="619">
        <v>1</v>
      </c>
      <c r="S771" s="635">
        <v>1</v>
      </c>
      <c r="T771" s="683">
        <v>1</v>
      </c>
      <c r="U771" s="665">
        <v>1</v>
      </c>
    </row>
    <row r="772" spans="1:21" ht="14.4" customHeight="1" x14ac:dyDescent="0.3">
      <c r="A772" s="618">
        <v>21</v>
      </c>
      <c r="B772" s="619" t="s">
        <v>565</v>
      </c>
      <c r="C772" s="619">
        <v>89301211</v>
      </c>
      <c r="D772" s="681" t="s">
        <v>6722</v>
      </c>
      <c r="E772" s="682" t="s">
        <v>4546</v>
      </c>
      <c r="F772" s="619" t="s">
        <v>4509</v>
      </c>
      <c r="G772" s="619" t="s">
        <v>4743</v>
      </c>
      <c r="H772" s="619" t="s">
        <v>564</v>
      </c>
      <c r="I772" s="619" t="s">
        <v>1461</v>
      </c>
      <c r="J772" s="619" t="s">
        <v>959</v>
      </c>
      <c r="K772" s="619" t="s">
        <v>4744</v>
      </c>
      <c r="L772" s="620">
        <v>96.72</v>
      </c>
      <c r="M772" s="620">
        <v>967.2</v>
      </c>
      <c r="N772" s="619">
        <v>10</v>
      </c>
      <c r="O772" s="683">
        <v>8</v>
      </c>
      <c r="P772" s="620">
        <v>193.44</v>
      </c>
      <c r="Q772" s="635">
        <v>0.19999999999999998</v>
      </c>
      <c r="R772" s="619">
        <v>2</v>
      </c>
      <c r="S772" s="635">
        <v>0.2</v>
      </c>
      <c r="T772" s="683">
        <v>1.5</v>
      </c>
      <c r="U772" s="665">
        <v>0.1875</v>
      </c>
    </row>
    <row r="773" spans="1:21" ht="14.4" customHeight="1" x14ac:dyDescent="0.3">
      <c r="A773" s="618">
        <v>21</v>
      </c>
      <c r="B773" s="619" t="s">
        <v>565</v>
      </c>
      <c r="C773" s="619">
        <v>89301211</v>
      </c>
      <c r="D773" s="681" t="s">
        <v>6722</v>
      </c>
      <c r="E773" s="682" t="s">
        <v>4546</v>
      </c>
      <c r="F773" s="619" t="s">
        <v>4509</v>
      </c>
      <c r="G773" s="619" t="s">
        <v>4743</v>
      </c>
      <c r="H773" s="619" t="s">
        <v>564</v>
      </c>
      <c r="I773" s="619" t="s">
        <v>958</v>
      </c>
      <c r="J773" s="619" t="s">
        <v>959</v>
      </c>
      <c r="K773" s="619" t="s">
        <v>4745</v>
      </c>
      <c r="L773" s="620">
        <v>57.85</v>
      </c>
      <c r="M773" s="620">
        <v>115.7</v>
      </c>
      <c r="N773" s="619">
        <v>2</v>
      </c>
      <c r="O773" s="683">
        <v>1.5</v>
      </c>
      <c r="P773" s="620">
        <v>57.85</v>
      </c>
      <c r="Q773" s="635">
        <v>0.5</v>
      </c>
      <c r="R773" s="619">
        <v>1</v>
      </c>
      <c r="S773" s="635">
        <v>0.5</v>
      </c>
      <c r="T773" s="683">
        <v>0.5</v>
      </c>
      <c r="U773" s="665">
        <v>0.33333333333333331</v>
      </c>
    </row>
    <row r="774" spans="1:21" ht="14.4" customHeight="1" x14ac:dyDescent="0.3">
      <c r="A774" s="618">
        <v>21</v>
      </c>
      <c r="B774" s="619" t="s">
        <v>565</v>
      </c>
      <c r="C774" s="619">
        <v>89301211</v>
      </c>
      <c r="D774" s="681" t="s">
        <v>6722</v>
      </c>
      <c r="E774" s="682" t="s">
        <v>4546</v>
      </c>
      <c r="F774" s="619" t="s">
        <v>4509</v>
      </c>
      <c r="G774" s="619" t="s">
        <v>4841</v>
      </c>
      <c r="H774" s="619" t="s">
        <v>564</v>
      </c>
      <c r="I774" s="619" t="s">
        <v>1101</v>
      </c>
      <c r="J774" s="619" t="s">
        <v>1102</v>
      </c>
      <c r="K774" s="619" t="s">
        <v>4330</v>
      </c>
      <c r="L774" s="620">
        <v>98.31</v>
      </c>
      <c r="M774" s="620">
        <v>98.31</v>
      </c>
      <c r="N774" s="619">
        <v>1</v>
      </c>
      <c r="O774" s="683">
        <v>0.5</v>
      </c>
      <c r="P774" s="620"/>
      <c r="Q774" s="635">
        <v>0</v>
      </c>
      <c r="R774" s="619"/>
      <c r="S774" s="635">
        <v>0</v>
      </c>
      <c r="T774" s="683"/>
      <c r="U774" s="665">
        <v>0</v>
      </c>
    </row>
    <row r="775" spans="1:21" ht="14.4" customHeight="1" x14ac:dyDescent="0.3">
      <c r="A775" s="618">
        <v>21</v>
      </c>
      <c r="B775" s="619" t="s">
        <v>565</v>
      </c>
      <c r="C775" s="619">
        <v>89301211</v>
      </c>
      <c r="D775" s="681" t="s">
        <v>6722</v>
      </c>
      <c r="E775" s="682" t="s">
        <v>4546</v>
      </c>
      <c r="F775" s="619" t="s">
        <v>4509</v>
      </c>
      <c r="G775" s="619" t="s">
        <v>4569</v>
      </c>
      <c r="H775" s="619" t="s">
        <v>2184</v>
      </c>
      <c r="I775" s="619" t="s">
        <v>2232</v>
      </c>
      <c r="J775" s="619" t="s">
        <v>2233</v>
      </c>
      <c r="K775" s="619" t="s">
        <v>2234</v>
      </c>
      <c r="L775" s="620">
        <v>49.12</v>
      </c>
      <c r="M775" s="620">
        <v>49.12</v>
      </c>
      <c r="N775" s="619">
        <v>1</v>
      </c>
      <c r="O775" s="683">
        <v>0.5</v>
      </c>
      <c r="P775" s="620">
        <v>49.12</v>
      </c>
      <c r="Q775" s="635">
        <v>1</v>
      </c>
      <c r="R775" s="619">
        <v>1</v>
      </c>
      <c r="S775" s="635">
        <v>1</v>
      </c>
      <c r="T775" s="683">
        <v>0.5</v>
      </c>
      <c r="U775" s="665">
        <v>1</v>
      </c>
    </row>
    <row r="776" spans="1:21" ht="14.4" customHeight="1" x14ac:dyDescent="0.3">
      <c r="A776" s="618">
        <v>21</v>
      </c>
      <c r="B776" s="619" t="s">
        <v>565</v>
      </c>
      <c r="C776" s="619">
        <v>89301211</v>
      </c>
      <c r="D776" s="681" t="s">
        <v>6722</v>
      </c>
      <c r="E776" s="682" t="s">
        <v>4546</v>
      </c>
      <c r="F776" s="619" t="s">
        <v>4509</v>
      </c>
      <c r="G776" s="619" t="s">
        <v>4569</v>
      </c>
      <c r="H776" s="619" t="s">
        <v>2184</v>
      </c>
      <c r="I776" s="619" t="s">
        <v>2544</v>
      </c>
      <c r="J776" s="619" t="s">
        <v>2545</v>
      </c>
      <c r="K776" s="619" t="s">
        <v>1181</v>
      </c>
      <c r="L776" s="620">
        <v>196.46</v>
      </c>
      <c r="M776" s="620">
        <v>196.46</v>
      </c>
      <c r="N776" s="619">
        <v>1</v>
      </c>
      <c r="O776" s="683">
        <v>1</v>
      </c>
      <c r="P776" s="620">
        <v>196.46</v>
      </c>
      <c r="Q776" s="635">
        <v>1</v>
      </c>
      <c r="R776" s="619">
        <v>1</v>
      </c>
      <c r="S776" s="635">
        <v>1</v>
      </c>
      <c r="T776" s="683">
        <v>1</v>
      </c>
      <c r="U776" s="665">
        <v>1</v>
      </c>
    </row>
    <row r="777" spans="1:21" ht="14.4" customHeight="1" x14ac:dyDescent="0.3">
      <c r="A777" s="618">
        <v>21</v>
      </c>
      <c r="B777" s="619" t="s">
        <v>565</v>
      </c>
      <c r="C777" s="619">
        <v>89301211</v>
      </c>
      <c r="D777" s="681" t="s">
        <v>6722</v>
      </c>
      <c r="E777" s="682" t="s">
        <v>4546</v>
      </c>
      <c r="F777" s="619" t="s">
        <v>4509</v>
      </c>
      <c r="G777" s="619" t="s">
        <v>4569</v>
      </c>
      <c r="H777" s="619" t="s">
        <v>2184</v>
      </c>
      <c r="I777" s="619" t="s">
        <v>2281</v>
      </c>
      <c r="J777" s="619" t="s">
        <v>2278</v>
      </c>
      <c r="K777" s="619" t="s">
        <v>4347</v>
      </c>
      <c r="L777" s="620">
        <v>124.51</v>
      </c>
      <c r="M777" s="620">
        <v>373.53000000000003</v>
      </c>
      <c r="N777" s="619">
        <v>3</v>
      </c>
      <c r="O777" s="683">
        <v>2</v>
      </c>
      <c r="P777" s="620">
        <v>124.51</v>
      </c>
      <c r="Q777" s="635">
        <v>0.33333333333333331</v>
      </c>
      <c r="R777" s="619">
        <v>1</v>
      </c>
      <c r="S777" s="635">
        <v>0.33333333333333331</v>
      </c>
      <c r="T777" s="683">
        <v>1</v>
      </c>
      <c r="U777" s="665">
        <v>0.5</v>
      </c>
    </row>
    <row r="778" spans="1:21" ht="14.4" customHeight="1" x14ac:dyDescent="0.3">
      <c r="A778" s="618">
        <v>21</v>
      </c>
      <c r="B778" s="619" t="s">
        <v>565</v>
      </c>
      <c r="C778" s="619">
        <v>89301211</v>
      </c>
      <c r="D778" s="681" t="s">
        <v>6722</v>
      </c>
      <c r="E778" s="682" t="s">
        <v>4546</v>
      </c>
      <c r="F778" s="619" t="s">
        <v>4509</v>
      </c>
      <c r="G778" s="619" t="s">
        <v>4569</v>
      </c>
      <c r="H778" s="619" t="s">
        <v>2184</v>
      </c>
      <c r="I778" s="619" t="s">
        <v>2284</v>
      </c>
      <c r="J778" s="619" t="s">
        <v>2278</v>
      </c>
      <c r="K778" s="619" t="s">
        <v>4348</v>
      </c>
      <c r="L778" s="620">
        <v>163.72999999999999</v>
      </c>
      <c r="M778" s="620">
        <v>163.72999999999999</v>
      </c>
      <c r="N778" s="619">
        <v>1</v>
      </c>
      <c r="O778" s="683">
        <v>0.5</v>
      </c>
      <c r="P778" s="620"/>
      <c r="Q778" s="635">
        <v>0</v>
      </c>
      <c r="R778" s="619"/>
      <c r="S778" s="635">
        <v>0</v>
      </c>
      <c r="T778" s="683"/>
      <c r="U778" s="665">
        <v>0</v>
      </c>
    </row>
    <row r="779" spans="1:21" ht="14.4" customHeight="1" x14ac:dyDescent="0.3">
      <c r="A779" s="618">
        <v>21</v>
      </c>
      <c r="B779" s="619" t="s">
        <v>565</v>
      </c>
      <c r="C779" s="619">
        <v>89301211</v>
      </c>
      <c r="D779" s="681" t="s">
        <v>6722</v>
      </c>
      <c r="E779" s="682" t="s">
        <v>4546</v>
      </c>
      <c r="F779" s="619" t="s">
        <v>4509</v>
      </c>
      <c r="G779" s="619" t="s">
        <v>5094</v>
      </c>
      <c r="H779" s="619" t="s">
        <v>564</v>
      </c>
      <c r="I779" s="619" t="s">
        <v>1357</v>
      </c>
      <c r="J779" s="619" t="s">
        <v>1358</v>
      </c>
      <c r="K779" s="619" t="s">
        <v>1359</v>
      </c>
      <c r="L779" s="620">
        <v>134.12</v>
      </c>
      <c r="M779" s="620">
        <v>134.12</v>
      </c>
      <c r="N779" s="619">
        <v>1</v>
      </c>
      <c r="O779" s="683">
        <v>0.5</v>
      </c>
      <c r="P779" s="620"/>
      <c r="Q779" s="635">
        <v>0</v>
      </c>
      <c r="R779" s="619"/>
      <c r="S779" s="635">
        <v>0</v>
      </c>
      <c r="T779" s="683"/>
      <c r="U779" s="665">
        <v>0</v>
      </c>
    </row>
    <row r="780" spans="1:21" ht="14.4" customHeight="1" x14ac:dyDescent="0.3">
      <c r="A780" s="618">
        <v>21</v>
      </c>
      <c r="B780" s="619" t="s">
        <v>565</v>
      </c>
      <c r="C780" s="619">
        <v>89301211</v>
      </c>
      <c r="D780" s="681" t="s">
        <v>6722</v>
      </c>
      <c r="E780" s="682" t="s">
        <v>4546</v>
      </c>
      <c r="F780" s="619" t="s">
        <v>4509</v>
      </c>
      <c r="G780" s="619" t="s">
        <v>4616</v>
      </c>
      <c r="H780" s="619" t="s">
        <v>564</v>
      </c>
      <c r="I780" s="619" t="s">
        <v>5095</v>
      </c>
      <c r="J780" s="619" t="s">
        <v>4620</v>
      </c>
      <c r="K780" s="619" t="s">
        <v>622</v>
      </c>
      <c r="L780" s="620">
        <v>0</v>
      </c>
      <c r="M780" s="620">
        <v>0</v>
      </c>
      <c r="N780" s="619">
        <v>1</v>
      </c>
      <c r="O780" s="683">
        <v>1</v>
      </c>
      <c r="P780" s="620">
        <v>0</v>
      </c>
      <c r="Q780" s="635"/>
      <c r="R780" s="619">
        <v>1</v>
      </c>
      <c r="S780" s="635">
        <v>1</v>
      </c>
      <c r="T780" s="683">
        <v>1</v>
      </c>
      <c r="U780" s="665">
        <v>1</v>
      </c>
    </row>
    <row r="781" spans="1:21" ht="14.4" customHeight="1" x14ac:dyDescent="0.3">
      <c r="A781" s="618">
        <v>21</v>
      </c>
      <c r="B781" s="619" t="s">
        <v>565</v>
      </c>
      <c r="C781" s="619">
        <v>89301211</v>
      </c>
      <c r="D781" s="681" t="s">
        <v>6722</v>
      </c>
      <c r="E781" s="682" t="s">
        <v>4546</v>
      </c>
      <c r="F781" s="619" t="s">
        <v>4509</v>
      </c>
      <c r="G781" s="619" t="s">
        <v>4616</v>
      </c>
      <c r="H781" s="619" t="s">
        <v>564</v>
      </c>
      <c r="I781" s="619" t="s">
        <v>1296</v>
      </c>
      <c r="J781" s="619" t="s">
        <v>1293</v>
      </c>
      <c r="K781" s="619" t="s">
        <v>1297</v>
      </c>
      <c r="L781" s="620">
        <v>0</v>
      </c>
      <c r="M781" s="620">
        <v>0</v>
      </c>
      <c r="N781" s="619">
        <v>1</v>
      </c>
      <c r="O781" s="683">
        <v>1</v>
      </c>
      <c r="P781" s="620"/>
      <c r="Q781" s="635"/>
      <c r="R781" s="619"/>
      <c r="S781" s="635">
        <v>0</v>
      </c>
      <c r="T781" s="683"/>
      <c r="U781" s="665">
        <v>0</v>
      </c>
    </row>
    <row r="782" spans="1:21" ht="14.4" customHeight="1" x14ac:dyDescent="0.3">
      <c r="A782" s="618">
        <v>21</v>
      </c>
      <c r="B782" s="619" t="s">
        <v>565</v>
      </c>
      <c r="C782" s="619">
        <v>89301211</v>
      </c>
      <c r="D782" s="681" t="s">
        <v>6722</v>
      </c>
      <c r="E782" s="682" t="s">
        <v>4546</v>
      </c>
      <c r="F782" s="619" t="s">
        <v>4511</v>
      </c>
      <c r="G782" s="619" t="s">
        <v>4764</v>
      </c>
      <c r="H782" s="619" t="s">
        <v>564</v>
      </c>
      <c r="I782" s="619" t="s">
        <v>2013</v>
      </c>
      <c r="J782" s="619" t="s">
        <v>4765</v>
      </c>
      <c r="K782" s="619" t="s">
        <v>4766</v>
      </c>
      <c r="L782" s="620">
        <v>1267.1199999999999</v>
      </c>
      <c r="M782" s="620">
        <v>3801.3599999999997</v>
      </c>
      <c r="N782" s="619">
        <v>3</v>
      </c>
      <c r="O782" s="683">
        <v>3</v>
      </c>
      <c r="P782" s="620">
        <v>2534.2399999999998</v>
      </c>
      <c r="Q782" s="635">
        <v>0.66666666666666663</v>
      </c>
      <c r="R782" s="619">
        <v>2</v>
      </c>
      <c r="S782" s="635">
        <v>0.66666666666666663</v>
      </c>
      <c r="T782" s="683">
        <v>2</v>
      </c>
      <c r="U782" s="665">
        <v>0.66666666666666663</v>
      </c>
    </row>
    <row r="783" spans="1:21" ht="14.4" customHeight="1" x14ac:dyDescent="0.3">
      <c r="A783" s="618">
        <v>21</v>
      </c>
      <c r="B783" s="619" t="s">
        <v>565</v>
      </c>
      <c r="C783" s="619">
        <v>89301211</v>
      </c>
      <c r="D783" s="681" t="s">
        <v>6722</v>
      </c>
      <c r="E783" s="682" t="s">
        <v>4546</v>
      </c>
      <c r="F783" s="619" t="s">
        <v>4511</v>
      </c>
      <c r="G783" s="619" t="s">
        <v>4764</v>
      </c>
      <c r="H783" s="619" t="s">
        <v>564</v>
      </c>
      <c r="I783" s="619" t="s">
        <v>5056</v>
      </c>
      <c r="J783" s="619" t="s">
        <v>5057</v>
      </c>
      <c r="K783" s="619" t="s">
        <v>5058</v>
      </c>
      <c r="L783" s="620">
        <v>1000</v>
      </c>
      <c r="M783" s="620">
        <v>5000</v>
      </c>
      <c r="N783" s="619">
        <v>5</v>
      </c>
      <c r="O783" s="683">
        <v>5</v>
      </c>
      <c r="P783" s="620"/>
      <c r="Q783" s="635">
        <v>0</v>
      </c>
      <c r="R783" s="619"/>
      <c r="S783" s="635">
        <v>0</v>
      </c>
      <c r="T783" s="683"/>
      <c r="U783" s="665">
        <v>0</v>
      </c>
    </row>
    <row r="784" spans="1:21" ht="14.4" customHeight="1" x14ac:dyDescent="0.3">
      <c r="A784" s="618">
        <v>21</v>
      </c>
      <c r="B784" s="619" t="s">
        <v>565</v>
      </c>
      <c r="C784" s="619">
        <v>89301211</v>
      </c>
      <c r="D784" s="681" t="s">
        <v>6722</v>
      </c>
      <c r="E784" s="682" t="s">
        <v>4547</v>
      </c>
      <c r="F784" s="619" t="s">
        <v>4509</v>
      </c>
      <c r="G784" s="619" t="s">
        <v>4570</v>
      </c>
      <c r="H784" s="619" t="s">
        <v>2184</v>
      </c>
      <c r="I784" s="619" t="s">
        <v>2348</v>
      </c>
      <c r="J784" s="619" t="s">
        <v>2349</v>
      </c>
      <c r="K784" s="619" t="s">
        <v>2350</v>
      </c>
      <c r="L784" s="620">
        <v>95.25</v>
      </c>
      <c r="M784" s="620">
        <v>285.75</v>
      </c>
      <c r="N784" s="619">
        <v>3</v>
      </c>
      <c r="O784" s="683">
        <v>1.5</v>
      </c>
      <c r="P784" s="620">
        <v>190.5</v>
      </c>
      <c r="Q784" s="635">
        <v>0.66666666666666663</v>
      </c>
      <c r="R784" s="619">
        <v>2</v>
      </c>
      <c r="S784" s="635">
        <v>0.66666666666666663</v>
      </c>
      <c r="T784" s="683">
        <v>1</v>
      </c>
      <c r="U784" s="665">
        <v>0.66666666666666663</v>
      </c>
    </row>
    <row r="785" spans="1:21" ht="14.4" customHeight="1" x14ac:dyDescent="0.3">
      <c r="A785" s="618">
        <v>21</v>
      </c>
      <c r="B785" s="619" t="s">
        <v>565</v>
      </c>
      <c r="C785" s="619">
        <v>89301211</v>
      </c>
      <c r="D785" s="681" t="s">
        <v>6722</v>
      </c>
      <c r="E785" s="682" t="s">
        <v>4547</v>
      </c>
      <c r="F785" s="619" t="s">
        <v>4509</v>
      </c>
      <c r="G785" s="619" t="s">
        <v>4549</v>
      </c>
      <c r="H785" s="619" t="s">
        <v>2184</v>
      </c>
      <c r="I785" s="619" t="s">
        <v>2321</v>
      </c>
      <c r="J785" s="619" t="s">
        <v>4365</v>
      </c>
      <c r="K785" s="619" t="s">
        <v>4366</v>
      </c>
      <c r="L785" s="620">
        <v>6.98</v>
      </c>
      <c r="M785" s="620">
        <v>6.98</v>
      </c>
      <c r="N785" s="619">
        <v>1</v>
      </c>
      <c r="O785" s="683">
        <v>0.5</v>
      </c>
      <c r="P785" s="620">
        <v>6.98</v>
      </c>
      <c r="Q785" s="635">
        <v>1</v>
      </c>
      <c r="R785" s="619">
        <v>1</v>
      </c>
      <c r="S785" s="635">
        <v>1</v>
      </c>
      <c r="T785" s="683">
        <v>0.5</v>
      </c>
      <c r="U785" s="665">
        <v>1</v>
      </c>
    </row>
    <row r="786" spans="1:21" ht="14.4" customHeight="1" x14ac:dyDescent="0.3">
      <c r="A786" s="618">
        <v>21</v>
      </c>
      <c r="B786" s="619" t="s">
        <v>565</v>
      </c>
      <c r="C786" s="619">
        <v>89301211</v>
      </c>
      <c r="D786" s="681" t="s">
        <v>6722</v>
      </c>
      <c r="E786" s="682" t="s">
        <v>4547</v>
      </c>
      <c r="F786" s="619" t="s">
        <v>4509</v>
      </c>
      <c r="G786" s="619" t="s">
        <v>4594</v>
      </c>
      <c r="H786" s="619" t="s">
        <v>2184</v>
      </c>
      <c r="I786" s="619" t="s">
        <v>2728</v>
      </c>
      <c r="J786" s="619" t="s">
        <v>4256</v>
      </c>
      <c r="K786" s="619" t="s">
        <v>4257</v>
      </c>
      <c r="L786" s="620">
        <v>333.31</v>
      </c>
      <c r="M786" s="620">
        <v>333.31</v>
      </c>
      <c r="N786" s="619">
        <v>1</v>
      </c>
      <c r="O786" s="683">
        <v>1</v>
      </c>
      <c r="P786" s="620">
        <v>333.31</v>
      </c>
      <c r="Q786" s="635">
        <v>1</v>
      </c>
      <c r="R786" s="619">
        <v>1</v>
      </c>
      <c r="S786" s="635">
        <v>1</v>
      </c>
      <c r="T786" s="683">
        <v>1</v>
      </c>
      <c r="U786" s="665">
        <v>1</v>
      </c>
    </row>
    <row r="787" spans="1:21" ht="14.4" customHeight="1" x14ac:dyDescent="0.3">
      <c r="A787" s="618">
        <v>21</v>
      </c>
      <c r="B787" s="619" t="s">
        <v>565</v>
      </c>
      <c r="C787" s="619">
        <v>89301211</v>
      </c>
      <c r="D787" s="681" t="s">
        <v>6722</v>
      </c>
      <c r="E787" s="682" t="s">
        <v>4547</v>
      </c>
      <c r="F787" s="619" t="s">
        <v>4509</v>
      </c>
      <c r="G787" s="619" t="s">
        <v>4571</v>
      </c>
      <c r="H787" s="619" t="s">
        <v>564</v>
      </c>
      <c r="I787" s="619" t="s">
        <v>4572</v>
      </c>
      <c r="J787" s="619" t="s">
        <v>4573</v>
      </c>
      <c r="K787" s="619" t="s">
        <v>4574</v>
      </c>
      <c r="L787" s="620">
        <v>1789.73</v>
      </c>
      <c r="M787" s="620">
        <v>5369.1900000000005</v>
      </c>
      <c r="N787" s="619">
        <v>3</v>
      </c>
      <c r="O787" s="683">
        <v>2.5</v>
      </c>
      <c r="P787" s="620">
        <v>1789.73</v>
      </c>
      <c r="Q787" s="635">
        <v>0.33333333333333331</v>
      </c>
      <c r="R787" s="619">
        <v>1</v>
      </c>
      <c r="S787" s="635">
        <v>0.33333333333333331</v>
      </c>
      <c r="T787" s="683">
        <v>1</v>
      </c>
      <c r="U787" s="665">
        <v>0.4</v>
      </c>
    </row>
    <row r="788" spans="1:21" ht="14.4" customHeight="1" x14ac:dyDescent="0.3">
      <c r="A788" s="618">
        <v>21</v>
      </c>
      <c r="B788" s="619" t="s">
        <v>565</v>
      </c>
      <c r="C788" s="619">
        <v>89301211</v>
      </c>
      <c r="D788" s="681" t="s">
        <v>6722</v>
      </c>
      <c r="E788" s="682" t="s">
        <v>4547</v>
      </c>
      <c r="F788" s="619" t="s">
        <v>4509</v>
      </c>
      <c r="G788" s="619" t="s">
        <v>5096</v>
      </c>
      <c r="H788" s="619" t="s">
        <v>2184</v>
      </c>
      <c r="I788" s="619" t="s">
        <v>2331</v>
      </c>
      <c r="J788" s="619" t="s">
        <v>4233</v>
      </c>
      <c r="K788" s="619" t="s">
        <v>668</v>
      </c>
      <c r="L788" s="620">
        <v>238.81</v>
      </c>
      <c r="M788" s="620">
        <v>238.81</v>
      </c>
      <c r="N788" s="619">
        <v>1</v>
      </c>
      <c r="O788" s="683">
        <v>0.5</v>
      </c>
      <c r="P788" s="620"/>
      <c r="Q788" s="635">
        <v>0</v>
      </c>
      <c r="R788" s="619"/>
      <c r="S788" s="635">
        <v>0</v>
      </c>
      <c r="T788" s="683"/>
      <c r="U788" s="665">
        <v>0</v>
      </c>
    </row>
    <row r="789" spans="1:21" ht="14.4" customHeight="1" x14ac:dyDescent="0.3">
      <c r="A789" s="618">
        <v>21</v>
      </c>
      <c r="B789" s="619" t="s">
        <v>565</v>
      </c>
      <c r="C789" s="619">
        <v>89301211</v>
      </c>
      <c r="D789" s="681" t="s">
        <v>6722</v>
      </c>
      <c r="E789" s="682" t="s">
        <v>4547</v>
      </c>
      <c r="F789" s="619" t="s">
        <v>4509</v>
      </c>
      <c r="G789" s="619" t="s">
        <v>4648</v>
      </c>
      <c r="H789" s="619" t="s">
        <v>2184</v>
      </c>
      <c r="I789" s="619" t="s">
        <v>2748</v>
      </c>
      <c r="J789" s="619" t="s">
        <v>2749</v>
      </c>
      <c r="K789" s="619" t="s">
        <v>4267</v>
      </c>
      <c r="L789" s="620">
        <v>69.86</v>
      </c>
      <c r="M789" s="620">
        <v>69.86</v>
      </c>
      <c r="N789" s="619">
        <v>1</v>
      </c>
      <c r="O789" s="683">
        <v>0.5</v>
      </c>
      <c r="P789" s="620"/>
      <c r="Q789" s="635">
        <v>0</v>
      </c>
      <c r="R789" s="619"/>
      <c r="S789" s="635">
        <v>0</v>
      </c>
      <c r="T789" s="683"/>
      <c r="U789" s="665">
        <v>0</v>
      </c>
    </row>
    <row r="790" spans="1:21" ht="14.4" customHeight="1" x14ac:dyDescent="0.3">
      <c r="A790" s="618">
        <v>21</v>
      </c>
      <c r="B790" s="619" t="s">
        <v>565</v>
      </c>
      <c r="C790" s="619">
        <v>89301211</v>
      </c>
      <c r="D790" s="681" t="s">
        <v>6722</v>
      </c>
      <c r="E790" s="682" t="s">
        <v>4547</v>
      </c>
      <c r="F790" s="619" t="s">
        <v>4509</v>
      </c>
      <c r="G790" s="619" t="s">
        <v>4578</v>
      </c>
      <c r="H790" s="619" t="s">
        <v>2184</v>
      </c>
      <c r="I790" s="619" t="s">
        <v>2398</v>
      </c>
      <c r="J790" s="619" t="s">
        <v>2399</v>
      </c>
      <c r="K790" s="619" t="s">
        <v>4372</v>
      </c>
      <c r="L790" s="620">
        <v>162.13</v>
      </c>
      <c r="M790" s="620">
        <v>486.39</v>
      </c>
      <c r="N790" s="619">
        <v>3</v>
      </c>
      <c r="O790" s="683">
        <v>1.5</v>
      </c>
      <c r="P790" s="620">
        <v>162.13</v>
      </c>
      <c r="Q790" s="635">
        <v>0.33333333333333331</v>
      </c>
      <c r="R790" s="619">
        <v>1</v>
      </c>
      <c r="S790" s="635">
        <v>0.33333333333333331</v>
      </c>
      <c r="T790" s="683">
        <v>0.5</v>
      </c>
      <c r="U790" s="665">
        <v>0.33333333333333331</v>
      </c>
    </row>
    <row r="791" spans="1:21" ht="14.4" customHeight="1" x14ac:dyDescent="0.3">
      <c r="A791" s="618">
        <v>21</v>
      </c>
      <c r="B791" s="619" t="s">
        <v>565</v>
      </c>
      <c r="C791" s="619">
        <v>89301211</v>
      </c>
      <c r="D791" s="681" t="s">
        <v>6722</v>
      </c>
      <c r="E791" s="682" t="s">
        <v>4547</v>
      </c>
      <c r="F791" s="619" t="s">
        <v>4509</v>
      </c>
      <c r="G791" s="619" t="s">
        <v>4654</v>
      </c>
      <c r="H791" s="619" t="s">
        <v>564</v>
      </c>
      <c r="I791" s="619" t="s">
        <v>1716</v>
      </c>
      <c r="J791" s="619" t="s">
        <v>1717</v>
      </c>
      <c r="K791" s="619" t="s">
        <v>1718</v>
      </c>
      <c r="L791" s="620">
        <v>400.21</v>
      </c>
      <c r="M791" s="620">
        <v>800.42</v>
      </c>
      <c r="N791" s="619">
        <v>2</v>
      </c>
      <c r="O791" s="683">
        <v>0.5</v>
      </c>
      <c r="P791" s="620"/>
      <c r="Q791" s="635">
        <v>0</v>
      </c>
      <c r="R791" s="619"/>
      <c r="S791" s="635">
        <v>0</v>
      </c>
      <c r="T791" s="683"/>
      <c r="U791" s="665">
        <v>0</v>
      </c>
    </row>
    <row r="792" spans="1:21" ht="14.4" customHeight="1" x14ac:dyDescent="0.3">
      <c r="A792" s="618">
        <v>21</v>
      </c>
      <c r="B792" s="619" t="s">
        <v>565</v>
      </c>
      <c r="C792" s="619">
        <v>89301211</v>
      </c>
      <c r="D792" s="681" t="s">
        <v>6722</v>
      </c>
      <c r="E792" s="682" t="s">
        <v>4547</v>
      </c>
      <c r="F792" s="619" t="s">
        <v>4509</v>
      </c>
      <c r="G792" s="619" t="s">
        <v>4654</v>
      </c>
      <c r="H792" s="619" t="s">
        <v>564</v>
      </c>
      <c r="I792" s="619" t="s">
        <v>4875</v>
      </c>
      <c r="J792" s="619" t="s">
        <v>1717</v>
      </c>
      <c r="K792" s="619" t="s">
        <v>2389</v>
      </c>
      <c r="L792" s="620">
        <v>0</v>
      </c>
      <c r="M792" s="620">
        <v>0</v>
      </c>
      <c r="N792" s="619">
        <v>3</v>
      </c>
      <c r="O792" s="683">
        <v>1.5</v>
      </c>
      <c r="P792" s="620">
        <v>0</v>
      </c>
      <c r="Q792" s="635"/>
      <c r="R792" s="619">
        <v>3</v>
      </c>
      <c r="S792" s="635">
        <v>1</v>
      </c>
      <c r="T792" s="683">
        <v>1.5</v>
      </c>
      <c r="U792" s="665">
        <v>1</v>
      </c>
    </row>
    <row r="793" spans="1:21" ht="14.4" customHeight="1" x14ac:dyDescent="0.3">
      <c r="A793" s="618">
        <v>21</v>
      </c>
      <c r="B793" s="619" t="s">
        <v>565</v>
      </c>
      <c r="C793" s="619">
        <v>89301211</v>
      </c>
      <c r="D793" s="681" t="s">
        <v>6722</v>
      </c>
      <c r="E793" s="682" t="s">
        <v>4547</v>
      </c>
      <c r="F793" s="619" t="s">
        <v>4509</v>
      </c>
      <c r="G793" s="619" t="s">
        <v>4654</v>
      </c>
      <c r="H793" s="619" t="s">
        <v>564</v>
      </c>
      <c r="I793" s="619" t="s">
        <v>4655</v>
      </c>
      <c r="J793" s="619" t="s">
        <v>1717</v>
      </c>
      <c r="K793" s="619" t="s">
        <v>4656</v>
      </c>
      <c r="L793" s="620">
        <v>0</v>
      </c>
      <c r="M793" s="620">
        <v>0</v>
      </c>
      <c r="N793" s="619">
        <v>2</v>
      </c>
      <c r="O793" s="683">
        <v>1</v>
      </c>
      <c r="P793" s="620">
        <v>0</v>
      </c>
      <c r="Q793" s="635"/>
      <c r="R793" s="619">
        <v>1</v>
      </c>
      <c r="S793" s="635">
        <v>0.5</v>
      </c>
      <c r="T793" s="683">
        <v>0.5</v>
      </c>
      <c r="U793" s="665">
        <v>0.5</v>
      </c>
    </row>
    <row r="794" spans="1:21" ht="14.4" customHeight="1" x14ac:dyDescent="0.3">
      <c r="A794" s="618">
        <v>21</v>
      </c>
      <c r="B794" s="619" t="s">
        <v>565</v>
      </c>
      <c r="C794" s="619">
        <v>89301211</v>
      </c>
      <c r="D794" s="681" t="s">
        <v>6722</v>
      </c>
      <c r="E794" s="682" t="s">
        <v>4547</v>
      </c>
      <c r="F794" s="619" t="s">
        <v>4509</v>
      </c>
      <c r="G794" s="619" t="s">
        <v>4657</v>
      </c>
      <c r="H794" s="619" t="s">
        <v>564</v>
      </c>
      <c r="I794" s="619" t="s">
        <v>899</v>
      </c>
      <c r="J794" s="619" t="s">
        <v>4658</v>
      </c>
      <c r="K794" s="619" t="s">
        <v>4624</v>
      </c>
      <c r="L794" s="620">
        <v>14.75</v>
      </c>
      <c r="M794" s="620">
        <v>14.75</v>
      </c>
      <c r="N794" s="619">
        <v>1</v>
      </c>
      <c r="O794" s="683">
        <v>0.5</v>
      </c>
      <c r="P794" s="620"/>
      <c r="Q794" s="635">
        <v>0</v>
      </c>
      <c r="R794" s="619"/>
      <c r="S794" s="635">
        <v>0</v>
      </c>
      <c r="T794" s="683"/>
      <c r="U794" s="665">
        <v>0</v>
      </c>
    </row>
    <row r="795" spans="1:21" ht="14.4" customHeight="1" x14ac:dyDescent="0.3">
      <c r="A795" s="618">
        <v>21</v>
      </c>
      <c r="B795" s="619" t="s">
        <v>565</v>
      </c>
      <c r="C795" s="619">
        <v>89301211</v>
      </c>
      <c r="D795" s="681" t="s">
        <v>6722</v>
      </c>
      <c r="E795" s="682" t="s">
        <v>4547</v>
      </c>
      <c r="F795" s="619" t="s">
        <v>4509</v>
      </c>
      <c r="G795" s="619" t="s">
        <v>4662</v>
      </c>
      <c r="H795" s="619" t="s">
        <v>564</v>
      </c>
      <c r="I795" s="619" t="s">
        <v>5097</v>
      </c>
      <c r="J795" s="619" t="s">
        <v>2054</v>
      </c>
      <c r="K795" s="619" t="s">
        <v>5098</v>
      </c>
      <c r="L795" s="620">
        <v>0</v>
      </c>
      <c r="M795" s="620">
        <v>0</v>
      </c>
      <c r="N795" s="619">
        <v>1</v>
      </c>
      <c r="O795" s="683">
        <v>0.5</v>
      </c>
      <c r="P795" s="620">
        <v>0</v>
      </c>
      <c r="Q795" s="635"/>
      <c r="R795" s="619">
        <v>1</v>
      </c>
      <c r="S795" s="635">
        <v>1</v>
      </c>
      <c r="T795" s="683">
        <v>0.5</v>
      </c>
      <c r="U795" s="665">
        <v>1</v>
      </c>
    </row>
    <row r="796" spans="1:21" ht="14.4" customHeight="1" x14ac:dyDescent="0.3">
      <c r="A796" s="618">
        <v>21</v>
      </c>
      <c r="B796" s="619" t="s">
        <v>565</v>
      </c>
      <c r="C796" s="619">
        <v>89301211</v>
      </c>
      <c r="D796" s="681" t="s">
        <v>6722</v>
      </c>
      <c r="E796" s="682" t="s">
        <v>4547</v>
      </c>
      <c r="F796" s="619" t="s">
        <v>4509</v>
      </c>
      <c r="G796" s="619" t="s">
        <v>4595</v>
      </c>
      <c r="H796" s="619" t="s">
        <v>564</v>
      </c>
      <c r="I796" s="619" t="s">
        <v>4596</v>
      </c>
      <c r="J796" s="619" t="s">
        <v>4597</v>
      </c>
      <c r="K796" s="619" t="s">
        <v>4598</v>
      </c>
      <c r="L796" s="620">
        <v>75.36</v>
      </c>
      <c r="M796" s="620">
        <v>301.44</v>
      </c>
      <c r="N796" s="619">
        <v>4</v>
      </c>
      <c r="O796" s="683">
        <v>2.5</v>
      </c>
      <c r="P796" s="620">
        <v>226.07999999999998</v>
      </c>
      <c r="Q796" s="635">
        <v>0.75</v>
      </c>
      <c r="R796" s="619">
        <v>3</v>
      </c>
      <c r="S796" s="635">
        <v>0.75</v>
      </c>
      <c r="T796" s="683">
        <v>1.5</v>
      </c>
      <c r="U796" s="665">
        <v>0.6</v>
      </c>
    </row>
    <row r="797" spans="1:21" ht="14.4" customHeight="1" x14ac:dyDescent="0.3">
      <c r="A797" s="618">
        <v>21</v>
      </c>
      <c r="B797" s="619" t="s">
        <v>565</v>
      </c>
      <c r="C797" s="619">
        <v>89301211</v>
      </c>
      <c r="D797" s="681" t="s">
        <v>6722</v>
      </c>
      <c r="E797" s="682" t="s">
        <v>4547</v>
      </c>
      <c r="F797" s="619" t="s">
        <v>4509</v>
      </c>
      <c r="G797" s="619" t="s">
        <v>4667</v>
      </c>
      <c r="H797" s="619" t="s">
        <v>564</v>
      </c>
      <c r="I797" s="619" t="s">
        <v>1690</v>
      </c>
      <c r="J797" s="619" t="s">
        <v>4668</v>
      </c>
      <c r="K797" s="619" t="s">
        <v>4669</v>
      </c>
      <c r="L797" s="620">
        <v>53.67</v>
      </c>
      <c r="M797" s="620">
        <v>53.67</v>
      </c>
      <c r="N797" s="619">
        <v>1</v>
      </c>
      <c r="O797" s="683">
        <v>0.5</v>
      </c>
      <c r="P797" s="620"/>
      <c r="Q797" s="635">
        <v>0</v>
      </c>
      <c r="R797" s="619"/>
      <c r="S797" s="635">
        <v>0</v>
      </c>
      <c r="T797" s="683"/>
      <c r="U797" s="665">
        <v>0</v>
      </c>
    </row>
    <row r="798" spans="1:21" ht="14.4" customHeight="1" x14ac:dyDescent="0.3">
      <c r="A798" s="618">
        <v>21</v>
      </c>
      <c r="B798" s="619" t="s">
        <v>565</v>
      </c>
      <c r="C798" s="619">
        <v>89301211</v>
      </c>
      <c r="D798" s="681" t="s">
        <v>6722</v>
      </c>
      <c r="E798" s="682" t="s">
        <v>4547</v>
      </c>
      <c r="F798" s="619" t="s">
        <v>4509</v>
      </c>
      <c r="G798" s="619" t="s">
        <v>4670</v>
      </c>
      <c r="H798" s="619" t="s">
        <v>564</v>
      </c>
      <c r="I798" s="619" t="s">
        <v>5099</v>
      </c>
      <c r="J798" s="619" t="s">
        <v>5100</v>
      </c>
      <c r="K798" s="619" t="s">
        <v>5101</v>
      </c>
      <c r="L798" s="620">
        <v>309.83999999999997</v>
      </c>
      <c r="M798" s="620">
        <v>309.83999999999997</v>
      </c>
      <c r="N798" s="619">
        <v>1</v>
      </c>
      <c r="O798" s="683">
        <v>0.5</v>
      </c>
      <c r="P798" s="620">
        <v>309.83999999999997</v>
      </c>
      <c r="Q798" s="635">
        <v>1</v>
      </c>
      <c r="R798" s="619">
        <v>1</v>
      </c>
      <c r="S798" s="635">
        <v>1</v>
      </c>
      <c r="T798" s="683">
        <v>0.5</v>
      </c>
      <c r="U798" s="665">
        <v>1</v>
      </c>
    </row>
    <row r="799" spans="1:21" ht="14.4" customHeight="1" x14ac:dyDescent="0.3">
      <c r="A799" s="618">
        <v>21</v>
      </c>
      <c r="B799" s="619" t="s">
        <v>565</v>
      </c>
      <c r="C799" s="619">
        <v>89301211</v>
      </c>
      <c r="D799" s="681" t="s">
        <v>6722</v>
      </c>
      <c r="E799" s="682" t="s">
        <v>4547</v>
      </c>
      <c r="F799" s="619" t="s">
        <v>4509</v>
      </c>
      <c r="G799" s="619" t="s">
        <v>5102</v>
      </c>
      <c r="H799" s="619" t="s">
        <v>2184</v>
      </c>
      <c r="I799" s="619" t="s">
        <v>5103</v>
      </c>
      <c r="J799" s="619" t="s">
        <v>5104</v>
      </c>
      <c r="K799" s="619" t="s">
        <v>4588</v>
      </c>
      <c r="L799" s="620">
        <v>61.86</v>
      </c>
      <c r="M799" s="620">
        <v>61.86</v>
      </c>
      <c r="N799" s="619">
        <v>1</v>
      </c>
      <c r="O799" s="683">
        <v>0.5</v>
      </c>
      <c r="P799" s="620"/>
      <c r="Q799" s="635">
        <v>0</v>
      </c>
      <c r="R799" s="619"/>
      <c r="S799" s="635">
        <v>0</v>
      </c>
      <c r="T799" s="683"/>
      <c r="U799" s="665">
        <v>0</v>
      </c>
    </row>
    <row r="800" spans="1:21" ht="14.4" customHeight="1" x14ac:dyDescent="0.3">
      <c r="A800" s="618">
        <v>21</v>
      </c>
      <c r="B800" s="619" t="s">
        <v>565</v>
      </c>
      <c r="C800" s="619">
        <v>89301211</v>
      </c>
      <c r="D800" s="681" t="s">
        <v>6722</v>
      </c>
      <c r="E800" s="682" t="s">
        <v>4547</v>
      </c>
      <c r="F800" s="619" t="s">
        <v>4509</v>
      </c>
      <c r="G800" s="619" t="s">
        <v>4599</v>
      </c>
      <c r="H800" s="619" t="s">
        <v>564</v>
      </c>
      <c r="I800" s="619" t="s">
        <v>1855</v>
      </c>
      <c r="J800" s="619" t="s">
        <v>4336</v>
      </c>
      <c r="K800" s="619" t="s">
        <v>4337</v>
      </c>
      <c r="L800" s="620">
        <v>2332.38</v>
      </c>
      <c r="M800" s="620">
        <v>2332.38</v>
      </c>
      <c r="N800" s="619">
        <v>1</v>
      </c>
      <c r="O800" s="683">
        <v>1</v>
      </c>
      <c r="P800" s="620"/>
      <c r="Q800" s="635">
        <v>0</v>
      </c>
      <c r="R800" s="619"/>
      <c r="S800" s="635">
        <v>0</v>
      </c>
      <c r="T800" s="683"/>
      <c r="U800" s="665">
        <v>0</v>
      </c>
    </row>
    <row r="801" spans="1:21" ht="14.4" customHeight="1" x14ac:dyDescent="0.3">
      <c r="A801" s="618">
        <v>21</v>
      </c>
      <c r="B801" s="619" t="s">
        <v>565</v>
      </c>
      <c r="C801" s="619">
        <v>89301211</v>
      </c>
      <c r="D801" s="681" t="s">
        <v>6722</v>
      </c>
      <c r="E801" s="682" t="s">
        <v>4547</v>
      </c>
      <c r="F801" s="619" t="s">
        <v>4509</v>
      </c>
      <c r="G801" s="619" t="s">
        <v>4599</v>
      </c>
      <c r="H801" s="619" t="s">
        <v>564</v>
      </c>
      <c r="I801" s="619" t="s">
        <v>1511</v>
      </c>
      <c r="J801" s="619" t="s">
        <v>4338</v>
      </c>
      <c r="K801" s="619" t="s">
        <v>4339</v>
      </c>
      <c r="L801" s="620">
        <v>880.88</v>
      </c>
      <c r="M801" s="620">
        <v>1761.76</v>
      </c>
      <c r="N801" s="619">
        <v>2</v>
      </c>
      <c r="O801" s="683">
        <v>2</v>
      </c>
      <c r="P801" s="620">
        <v>880.88</v>
      </c>
      <c r="Q801" s="635">
        <v>0.5</v>
      </c>
      <c r="R801" s="619">
        <v>1</v>
      </c>
      <c r="S801" s="635">
        <v>0.5</v>
      </c>
      <c r="T801" s="683">
        <v>1</v>
      </c>
      <c r="U801" s="665">
        <v>0.5</v>
      </c>
    </row>
    <row r="802" spans="1:21" ht="14.4" customHeight="1" x14ac:dyDescent="0.3">
      <c r="A802" s="618">
        <v>21</v>
      </c>
      <c r="B802" s="619" t="s">
        <v>565</v>
      </c>
      <c r="C802" s="619">
        <v>89301211</v>
      </c>
      <c r="D802" s="681" t="s">
        <v>6722</v>
      </c>
      <c r="E802" s="682" t="s">
        <v>4547</v>
      </c>
      <c r="F802" s="619" t="s">
        <v>4509</v>
      </c>
      <c r="G802" s="619" t="s">
        <v>4674</v>
      </c>
      <c r="H802" s="619" t="s">
        <v>2184</v>
      </c>
      <c r="I802" s="619" t="s">
        <v>4675</v>
      </c>
      <c r="J802" s="619" t="s">
        <v>3798</v>
      </c>
      <c r="K802" s="619" t="s">
        <v>4676</v>
      </c>
      <c r="L802" s="620">
        <v>3127.19</v>
      </c>
      <c r="M802" s="620">
        <v>3127.19</v>
      </c>
      <c r="N802" s="619">
        <v>1</v>
      </c>
      <c r="O802" s="683">
        <v>0.5</v>
      </c>
      <c r="P802" s="620">
        <v>3127.19</v>
      </c>
      <c r="Q802" s="635">
        <v>1</v>
      </c>
      <c r="R802" s="619">
        <v>1</v>
      </c>
      <c r="S802" s="635">
        <v>1</v>
      </c>
      <c r="T802" s="683">
        <v>0.5</v>
      </c>
      <c r="U802" s="665">
        <v>1</v>
      </c>
    </row>
    <row r="803" spans="1:21" ht="14.4" customHeight="1" x14ac:dyDescent="0.3">
      <c r="A803" s="618">
        <v>21</v>
      </c>
      <c r="B803" s="619" t="s">
        <v>565</v>
      </c>
      <c r="C803" s="619">
        <v>89301211</v>
      </c>
      <c r="D803" s="681" t="s">
        <v>6722</v>
      </c>
      <c r="E803" s="682" t="s">
        <v>4547</v>
      </c>
      <c r="F803" s="619" t="s">
        <v>4509</v>
      </c>
      <c r="G803" s="619" t="s">
        <v>4550</v>
      </c>
      <c r="H803" s="619" t="s">
        <v>564</v>
      </c>
      <c r="I803" s="619" t="s">
        <v>4677</v>
      </c>
      <c r="J803" s="619" t="s">
        <v>4678</v>
      </c>
      <c r="K803" s="619" t="s">
        <v>4679</v>
      </c>
      <c r="L803" s="620">
        <v>23.3</v>
      </c>
      <c r="M803" s="620">
        <v>23.3</v>
      </c>
      <c r="N803" s="619">
        <v>1</v>
      </c>
      <c r="O803" s="683">
        <v>0.5</v>
      </c>
      <c r="P803" s="620">
        <v>23.3</v>
      </c>
      <c r="Q803" s="635">
        <v>1</v>
      </c>
      <c r="R803" s="619">
        <v>1</v>
      </c>
      <c r="S803" s="635">
        <v>1</v>
      </c>
      <c r="T803" s="683">
        <v>0.5</v>
      </c>
      <c r="U803" s="665">
        <v>1</v>
      </c>
    </row>
    <row r="804" spans="1:21" ht="14.4" customHeight="1" x14ac:dyDescent="0.3">
      <c r="A804" s="618">
        <v>21</v>
      </c>
      <c r="B804" s="619" t="s">
        <v>565</v>
      </c>
      <c r="C804" s="619">
        <v>89301211</v>
      </c>
      <c r="D804" s="681" t="s">
        <v>6722</v>
      </c>
      <c r="E804" s="682" t="s">
        <v>4547</v>
      </c>
      <c r="F804" s="619" t="s">
        <v>4509</v>
      </c>
      <c r="G804" s="619" t="s">
        <v>4550</v>
      </c>
      <c r="H804" s="619" t="s">
        <v>564</v>
      </c>
      <c r="I804" s="619" t="s">
        <v>4680</v>
      </c>
      <c r="J804" s="619" t="s">
        <v>4678</v>
      </c>
      <c r="K804" s="619" t="s">
        <v>4552</v>
      </c>
      <c r="L804" s="620">
        <v>58.23</v>
      </c>
      <c r="M804" s="620">
        <v>58.23</v>
      </c>
      <c r="N804" s="619">
        <v>1</v>
      </c>
      <c r="O804" s="683">
        <v>0.5</v>
      </c>
      <c r="P804" s="620">
        <v>58.23</v>
      </c>
      <c r="Q804" s="635">
        <v>1</v>
      </c>
      <c r="R804" s="619">
        <v>1</v>
      </c>
      <c r="S804" s="635">
        <v>1</v>
      </c>
      <c r="T804" s="683">
        <v>0.5</v>
      </c>
      <c r="U804" s="665">
        <v>1</v>
      </c>
    </row>
    <row r="805" spans="1:21" ht="14.4" customHeight="1" x14ac:dyDescent="0.3">
      <c r="A805" s="618">
        <v>21</v>
      </c>
      <c r="B805" s="619" t="s">
        <v>565</v>
      </c>
      <c r="C805" s="619">
        <v>89301211</v>
      </c>
      <c r="D805" s="681" t="s">
        <v>6722</v>
      </c>
      <c r="E805" s="682" t="s">
        <v>4547</v>
      </c>
      <c r="F805" s="619" t="s">
        <v>4509</v>
      </c>
      <c r="G805" s="619" t="s">
        <v>4684</v>
      </c>
      <c r="H805" s="619" t="s">
        <v>564</v>
      </c>
      <c r="I805" s="619" t="s">
        <v>2071</v>
      </c>
      <c r="J805" s="619" t="s">
        <v>2072</v>
      </c>
      <c r="K805" s="619" t="s">
        <v>2073</v>
      </c>
      <c r="L805" s="620">
        <v>569.97</v>
      </c>
      <c r="M805" s="620">
        <v>569.97</v>
      </c>
      <c r="N805" s="619">
        <v>1</v>
      </c>
      <c r="O805" s="683">
        <v>1</v>
      </c>
      <c r="P805" s="620">
        <v>569.97</v>
      </c>
      <c r="Q805" s="635">
        <v>1</v>
      </c>
      <c r="R805" s="619">
        <v>1</v>
      </c>
      <c r="S805" s="635">
        <v>1</v>
      </c>
      <c r="T805" s="683">
        <v>1</v>
      </c>
      <c r="U805" s="665">
        <v>1</v>
      </c>
    </row>
    <row r="806" spans="1:21" ht="14.4" customHeight="1" x14ac:dyDescent="0.3">
      <c r="A806" s="618">
        <v>21</v>
      </c>
      <c r="B806" s="619" t="s">
        <v>565</v>
      </c>
      <c r="C806" s="619">
        <v>89301211</v>
      </c>
      <c r="D806" s="681" t="s">
        <v>6722</v>
      </c>
      <c r="E806" s="682" t="s">
        <v>4547</v>
      </c>
      <c r="F806" s="619" t="s">
        <v>4509</v>
      </c>
      <c r="G806" s="619" t="s">
        <v>4684</v>
      </c>
      <c r="H806" s="619" t="s">
        <v>564</v>
      </c>
      <c r="I806" s="619" t="s">
        <v>5105</v>
      </c>
      <c r="J806" s="619" t="s">
        <v>2072</v>
      </c>
      <c r="K806" s="619" t="s">
        <v>5106</v>
      </c>
      <c r="L806" s="620">
        <v>0</v>
      </c>
      <c r="M806" s="620">
        <v>0</v>
      </c>
      <c r="N806" s="619">
        <v>1</v>
      </c>
      <c r="O806" s="683">
        <v>1</v>
      </c>
      <c r="P806" s="620">
        <v>0</v>
      </c>
      <c r="Q806" s="635"/>
      <c r="R806" s="619">
        <v>1</v>
      </c>
      <c r="S806" s="635">
        <v>1</v>
      </c>
      <c r="T806" s="683">
        <v>1</v>
      </c>
      <c r="U806" s="665">
        <v>1</v>
      </c>
    </row>
    <row r="807" spans="1:21" ht="14.4" customHeight="1" x14ac:dyDescent="0.3">
      <c r="A807" s="618">
        <v>21</v>
      </c>
      <c r="B807" s="619" t="s">
        <v>565</v>
      </c>
      <c r="C807" s="619">
        <v>89301211</v>
      </c>
      <c r="D807" s="681" t="s">
        <v>6722</v>
      </c>
      <c r="E807" s="682" t="s">
        <v>4547</v>
      </c>
      <c r="F807" s="619" t="s">
        <v>4509</v>
      </c>
      <c r="G807" s="619" t="s">
        <v>4684</v>
      </c>
      <c r="H807" s="619" t="s">
        <v>564</v>
      </c>
      <c r="I807" s="619" t="s">
        <v>5107</v>
      </c>
      <c r="J807" s="619" t="s">
        <v>2072</v>
      </c>
      <c r="K807" s="619" t="s">
        <v>5108</v>
      </c>
      <c r="L807" s="620">
        <v>0</v>
      </c>
      <c r="M807" s="620">
        <v>0</v>
      </c>
      <c r="N807" s="619">
        <v>1</v>
      </c>
      <c r="O807" s="683">
        <v>1</v>
      </c>
      <c r="P807" s="620"/>
      <c r="Q807" s="635"/>
      <c r="R807" s="619"/>
      <c r="S807" s="635">
        <v>0</v>
      </c>
      <c r="T807" s="683"/>
      <c r="U807" s="665">
        <v>0</v>
      </c>
    </row>
    <row r="808" spans="1:21" ht="14.4" customHeight="1" x14ac:dyDescent="0.3">
      <c r="A808" s="618">
        <v>21</v>
      </c>
      <c r="B808" s="619" t="s">
        <v>565</v>
      </c>
      <c r="C808" s="619">
        <v>89301211</v>
      </c>
      <c r="D808" s="681" t="s">
        <v>6722</v>
      </c>
      <c r="E808" s="682" t="s">
        <v>4547</v>
      </c>
      <c r="F808" s="619" t="s">
        <v>4509</v>
      </c>
      <c r="G808" s="619" t="s">
        <v>4689</v>
      </c>
      <c r="H808" s="619" t="s">
        <v>564</v>
      </c>
      <c r="I808" s="619" t="s">
        <v>1369</v>
      </c>
      <c r="J808" s="619" t="s">
        <v>1370</v>
      </c>
      <c r="K808" s="619" t="s">
        <v>1371</v>
      </c>
      <c r="L808" s="620">
        <v>20.239999999999998</v>
      </c>
      <c r="M808" s="620">
        <v>101.19999999999999</v>
      </c>
      <c r="N808" s="619">
        <v>5</v>
      </c>
      <c r="O808" s="683">
        <v>2.5</v>
      </c>
      <c r="P808" s="620">
        <v>60.72</v>
      </c>
      <c r="Q808" s="635">
        <v>0.60000000000000009</v>
      </c>
      <c r="R808" s="619">
        <v>3</v>
      </c>
      <c r="S808" s="635">
        <v>0.6</v>
      </c>
      <c r="T808" s="683">
        <v>1.5</v>
      </c>
      <c r="U808" s="665">
        <v>0.6</v>
      </c>
    </row>
    <row r="809" spans="1:21" ht="14.4" customHeight="1" x14ac:dyDescent="0.3">
      <c r="A809" s="618">
        <v>21</v>
      </c>
      <c r="B809" s="619" t="s">
        <v>565</v>
      </c>
      <c r="C809" s="619">
        <v>89301211</v>
      </c>
      <c r="D809" s="681" t="s">
        <v>6722</v>
      </c>
      <c r="E809" s="682" t="s">
        <v>4547</v>
      </c>
      <c r="F809" s="619" t="s">
        <v>4509</v>
      </c>
      <c r="G809" s="619" t="s">
        <v>5109</v>
      </c>
      <c r="H809" s="619" t="s">
        <v>564</v>
      </c>
      <c r="I809" s="619" t="s">
        <v>5110</v>
      </c>
      <c r="J809" s="619" t="s">
        <v>5111</v>
      </c>
      <c r="K809" s="619" t="s">
        <v>5112</v>
      </c>
      <c r="L809" s="620">
        <v>0</v>
      </c>
      <c r="M809" s="620">
        <v>0</v>
      </c>
      <c r="N809" s="619">
        <v>1</v>
      </c>
      <c r="O809" s="683">
        <v>0.5</v>
      </c>
      <c r="P809" s="620">
        <v>0</v>
      </c>
      <c r="Q809" s="635"/>
      <c r="R809" s="619">
        <v>1</v>
      </c>
      <c r="S809" s="635">
        <v>1</v>
      </c>
      <c r="T809" s="683">
        <v>0.5</v>
      </c>
      <c r="U809" s="665">
        <v>1</v>
      </c>
    </row>
    <row r="810" spans="1:21" ht="14.4" customHeight="1" x14ac:dyDescent="0.3">
      <c r="A810" s="618">
        <v>21</v>
      </c>
      <c r="B810" s="619" t="s">
        <v>565</v>
      </c>
      <c r="C810" s="619">
        <v>89301211</v>
      </c>
      <c r="D810" s="681" t="s">
        <v>6722</v>
      </c>
      <c r="E810" s="682" t="s">
        <v>4547</v>
      </c>
      <c r="F810" s="619" t="s">
        <v>4509</v>
      </c>
      <c r="G810" s="619" t="s">
        <v>4600</v>
      </c>
      <c r="H810" s="619" t="s">
        <v>564</v>
      </c>
      <c r="I810" s="619" t="s">
        <v>1354</v>
      </c>
      <c r="J810" s="619" t="s">
        <v>1355</v>
      </c>
      <c r="K810" s="619" t="s">
        <v>4905</v>
      </c>
      <c r="L810" s="620">
        <v>0</v>
      </c>
      <c r="M810" s="620">
        <v>0</v>
      </c>
      <c r="N810" s="619">
        <v>1</v>
      </c>
      <c r="O810" s="683">
        <v>0.5</v>
      </c>
      <c r="P810" s="620"/>
      <c r="Q810" s="635"/>
      <c r="R810" s="619"/>
      <c r="S810" s="635">
        <v>0</v>
      </c>
      <c r="T810" s="683"/>
      <c r="U810" s="665">
        <v>0</v>
      </c>
    </row>
    <row r="811" spans="1:21" ht="14.4" customHeight="1" x14ac:dyDescent="0.3">
      <c r="A811" s="618">
        <v>21</v>
      </c>
      <c r="B811" s="619" t="s">
        <v>565</v>
      </c>
      <c r="C811" s="619">
        <v>89301211</v>
      </c>
      <c r="D811" s="681" t="s">
        <v>6722</v>
      </c>
      <c r="E811" s="682" t="s">
        <v>4547</v>
      </c>
      <c r="F811" s="619" t="s">
        <v>4509</v>
      </c>
      <c r="G811" s="619" t="s">
        <v>5070</v>
      </c>
      <c r="H811" s="619" t="s">
        <v>564</v>
      </c>
      <c r="I811" s="619" t="s">
        <v>5071</v>
      </c>
      <c r="J811" s="619" t="s">
        <v>5072</v>
      </c>
      <c r="K811" s="619" t="s">
        <v>3621</v>
      </c>
      <c r="L811" s="620">
        <v>10256.77</v>
      </c>
      <c r="M811" s="620">
        <v>20513.54</v>
      </c>
      <c r="N811" s="619">
        <v>2</v>
      </c>
      <c r="O811" s="683">
        <v>0.5</v>
      </c>
      <c r="P811" s="620"/>
      <c r="Q811" s="635">
        <v>0</v>
      </c>
      <c r="R811" s="619"/>
      <c r="S811" s="635">
        <v>0</v>
      </c>
      <c r="T811" s="683"/>
      <c r="U811" s="665">
        <v>0</v>
      </c>
    </row>
    <row r="812" spans="1:21" ht="14.4" customHeight="1" x14ac:dyDescent="0.3">
      <c r="A812" s="618">
        <v>21</v>
      </c>
      <c r="B812" s="619" t="s">
        <v>565</v>
      </c>
      <c r="C812" s="619">
        <v>89301211</v>
      </c>
      <c r="D812" s="681" t="s">
        <v>6722</v>
      </c>
      <c r="E812" s="682" t="s">
        <v>4547</v>
      </c>
      <c r="F812" s="619" t="s">
        <v>4509</v>
      </c>
      <c r="G812" s="619" t="s">
        <v>5002</v>
      </c>
      <c r="H812" s="619" t="s">
        <v>564</v>
      </c>
      <c r="I812" s="619" t="s">
        <v>1634</v>
      </c>
      <c r="J812" s="619" t="s">
        <v>1635</v>
      </c>
      <c r="K812" s="619" t="s">
        <v>5113</v>
      </c>
      <c r="L812" s="620">
        <v>85.44</v>
      </c>
      <c r="M812" s="620">
        <v>85.44</v>
      </c>
      <c r="N812" s="619">
        <v>1</v>
      </c>
      <c r="O812" s="683">
        <v>0.5</v>
      </c>
      <c r="P812" s="620">
        <v>85.44</v>
      </c>
      <c r="Q812" s="635">
        <v>1</v>
      </c>
      <c r="R812" s="619">
        <v>1</v>
      </c>
      <c r="S812" s="635">
        <v>1</v>
      </c>
      <c r="T812" s="683">
        <v>0.5</v>
      </c>
      <c r="U812" s="665">
        <v>1</v>
      </c>
    </row>
    <row r="813" spans="1:21" ht="14.4" customHeight="1" x14ac:dyDescent="0.3">
      <c r="A813" s="618">
        <v>21</v>
      </c>
      <c r="B813" s="619" t="s">
        <v>565</v>
      </c>
      <c r="C813" s="619">
        <v>89301211</v>
      </c>
      <c r="D813" s="681" t="s">
        <v>6722</v>
      </c>
      <c r="E813" s="682" t="s">
        <v>4547</v>
      </c>
      <c r="F813" s="619" t="s">
        <v>4509</v>
      </c>
      <c r="G813" s="619" t="s">
        <v>5114</v>
      </c>
      <c r="H813" s="619" t="s">
        <v>2184</v>
      </c>
      <c r="I813" s="619" t="s">
        <v>3559</v>
      </c>
      <c r="J813" s="619" t="s">
        <v>3560</v>
      </c>
      <c r="K813" s="619" t="s">
        <v>3561</v>
      </c>
      <c r="L813" s="620">
        <v>25.07</v>
      </c>
      <c r="M813" s="620">
        <v>25.07</v>
      </c>
      <c r="N813" s="619">
        <v>1</v>
      </c>
      <c r="O813" s="683">
        <v>0.5</v>
      </c>
      <c r="P813" s="620"/>
      <c r="Q813" s="635">
        <v>0</v>
      </c>
      <c r="R813" s="619"/>
      <c r="S813" s="635">
        <v>0</v>
      </c>
      <c r="T813" s="683"/>
      <c r="U813" s="665">
        <v>0</v>
      </c>
    </row>
    <row r="814" spans="1:21" ht="14.4" customHeight="1" x14ac:dyDescent="0.3">
      <c r="A814" s="618">
        <v>21</v>
      </c>
      <c r="B814" s="619" t="s">
        <v>565</v>
      </c>
      <c r="C814" s="619">
        <v>89301211</v>
      </c>
      <c r="D814" s="681" t="s">
        <v>6722</v>
      </c>
      <c r="E814" s="682" t="s">
        <v>4547</v>
      </c>
      <c r="F814" s="619" t="s">
        <v>4509</v>
      </c>
      <c r="G814" s="619" t="s">
        <v>4691</v>
      </c>
      <c r="H814" s="619" t="s">
        <v>2184</v>
      </c>
      <c r="I814" s="619" t="s">
        <v>2751</v>
      </c>
      <c r="J814" s="619" t="s">
        <v>2752</v>
      </c>
      <c r="K814" s="619" t="s">
        <v>4275</v>
      </c>
      <c r="L814" s="620">
        <v>399.92</v>
      </c>
      <c r="M814" s="620">
        <v>399.92</v>
      </c>
      <c r="N814" s="619">
        <v>1</v>
      </c>
      <c r="O814" s="683">
        <v>0.5</v>
      </c>
      <c r="P814" s="620">
        <v>399.92</v>
      </c>
      <c r="Q814" s="635">
        <v>1</v>
      </c>
      <c r="R814" s="619">
        <v>1</v>
      </c>
      <c r="S814" s="635">
        <v>1</v>
      </c>
      <c r="T814" s="683">
        <v>0.5</v>
      </c>
      <c r="U814" s="665">
        <v>1</v>
      </c>
    </row>
    <row r="815" spans="1:21" ht="14.4" customHeight="1" x14ac:dyDescent="0.3">
      <c r="A815" s="618">
        <v>21</v>
      </c>
      <c r="B815" s="619" t="s">
        <v>565</v>
      </c>
      <c r="C815" s="619">
        <v>89301211</v>
      </c>
      <c r="D815" s="681" t="s">
        <v>6722</v>
      </c>
      <c r="E815" s="682" t="s">
        <v>4547</v>
      </c>
      <c r="F815" s="619" t="s">
        <v>4509</v>
      </c>
      <c r="G815" s="619" t="s">
        <v>4691</v>
      </c>
      <c r="H815" s="619" t="s">
        <v>2184</v>
      </c>
      <c r="I815" s="619" t="s">
        <v>2751</v>
      </c>
      <c r="J815" s="619" t="s">
        <v>2752</v>
      </c>
      <c r="K815" s="619" t="s">
        <v>4275</v>
      </c>
      <c r="L815" s="620">
        <v>116.8</v>
      </c>
      <c r="M815" s="620">
        <v>116.8</v>
      </c>
      <c r="N815" s="619">
        <v>1</v>
      </c>
      <c r="O815" s="683">
        <v>0.5</v>
      </c>
      <c r="P815" s="620">
        <v>116.8</v>
      </c>
      <c r="Q815" s="635">
        <v>1</v>
      </c>
      <c r="R815" s="619">
        <v>1</v>
      </c>
      <c r="S815" s="635">
        <v>1</v>
      </c>
      <c r="T815" s="683">
        <v>0.5</v>
      </c>
      <c r="U815" s="665">
        <v>1</v>
      </c>
    </row>
    <row r="816" spans="1:21" ht="14.4" customHeight="1" x14ac:dyDescent="0.3">
      <c r="A816" s="618">
        <v>21</v>
      </c>
      <c r="B816" s="619" t="s">
        <v>565</v>
      </c>
      <c r="C816" s="619">
        <v>89301211</v>
      </c>
      <c r="D816" s="681" t="s">
        <v>6722</v>
      </c>
      <c r="E816" s="682" t="s">
        <v>4547</v>
      </c>
      <c r="F816" s="619" t="s">
        <v>4509</v>
      </c>
      <c r="G816" s="619" t="s">
        <v>5115</v>
      </c>
      <c r="H816" s="619" t="s">
        <v>564</v>
      </c>
      <c r="I816" s="619" t="s">
        <v>998</v>
      </c>
      <c r="J816" s="619" t="s">
        <v>5116</v>
      </c>
      <c r="K816" s="619" t="s">
        <v>5117</v>
      </c>
      <c r="L816" s="620">
        <v>55.71</v>
      </c>
      <c r="M816" s="620">
        <v>55.71</v>
      </c>
      <c r="N816" s="619">
        <v>1</v>
      </c>
      <c r="O816" s="683">
        <v>0.5</v>
      </c>
      <c r="P816" s="620">
        <v>55.71</v>
      </c>
      <c r="Q816" s="635">
        <v>1</v>
      </c>
      <c r="R816" s="619">
        <v>1</v>
      </c>
      <c r="S816" s="635">
        <v>1</v>
      </c>
      <c r="T816" s="683">
        <v>0.5</v>
      </c>
      <c r="U816" s="665">
        <v>1</v>
      </c>
    </row>
    <row r="817" spans="1:21" ht="14.4" customHeight="1" x14ac:dyDescent="0.3">
      <c r="A817" s="618">
        <v>21</v>
      </c>
      <c r="B817" s="619" t="s">
        <v>565</v>
      </c>
      <c r="C817" s="619">
        <v>89301211</v>
      </c>
      <c r="D817" s="681" t="s">
        <v>6722</v>
      </c>
      <c r="E817" s="682" t="s">
        <v>4547</v>
      </c>
      <c r="F817" s="619" t="s">
        <v>4509</v>
      </c>
      <c r="G817" s="619" t="s">
        <v>4605</v>
      </c>
      <c r="H817" s="619" t="s">
        <v>564</v>
      </c>
      <c r="I817" s="619" t="s">
        <v>4698</v>
      </c>
      <c r="J817" s="619" t="s">
        <v>4696</v>
      </c>
      <c r="K817" s="619" t="s">
        <v>4697</v>
      </c>
      <c r="L817" s="620">
        <v>0</v>
      </c>
      <c r="M817" s="620">
        <v>0</v>
      </c>
      <c r="N817" s="619">
        <v>1</v>
      </c>
      <c r="O817" s="683">
        <v>0.5</v>
      </c>
      <c r="P817" s="620">
        <v>0</v>
      </c>
      <c r="Q817" s="635"/>
      <c r="R817" s="619">
        <v>1</v>
      </c>
      <c r="S817" s="635">
        <v>1</v>
      </c>
      <c r="T817" s="683">
        <v>0.5</v>
      </c>
      <c r="U817" s="665">
        <v>1</v>
      </c>
    </row>
    <row r="818" spans="1:21" ht="14.4" customHeight="1" x14ac:dyDescent="0.3">
      <c r="A818" s="618">
        <v>21</v>
      </c>
      <c r="B818" s="619" t="s">
        <v>565</v>
      </c>
      <c r="C818" s="619">
        <v>89301211</v>
      </c>
      <c r="D818" s="681" t="s">
        <v>6722</v>
      </c>
      <c r="E818" s="682" t="s">
        <v>4547</v>
      </c>
      <c r="F818" s="619" t="s">
        <v>4509</v>
      </c>
      <c r="G818" s="619" t="s">
        <v>5118</v>
      </c>
      <c r="H818" s="619" t="s">
        <v>564</v>
      </c>
      <c r="I818" s="619" t="s">
        <v>1199</v>
      </c>
      <c r="J818" s="619" t="s">
        <v>5119</v>
      </c>
      <c r="K818" s="619" t="s">
        <v>5120</v>
      </c>
      <c r="L818" s="620">
        <v>91.14</v>
      </c>
      <c r="M818" s="620">
        <v>91.14</v>
      </c>
      <c r="N818" s="619">
        <v>1</v>
      </c>
      <c r="O818" s="683">
        <v>1</v>
      </c>
      <c r="P818" s="620">
        <v>91.14</v>
      </c>
      <c r="Q818" s="635">
        <v>1</v>
      </c>
      <c r="R818" s="619">
        <v>1</v>
      </c>
      <c r="S818" s="635">
        <v>1</v>
      </c>
      <c r="T818" s="683">
        <v>1</v>
      </c>
      <c r="U818" s="665">
        <v>1</v>
      </c>
    </row>
    <row r="819" spans="1:21" ht="14.4" customHeight="1" x14ac:dyDescent="0.3">
      <c r="A819" s="618">
        <v>21</v>
      </c>
      <c r="B819" s="619" t="s">
        <v>565</v>
      </c>
      <c r="C819" s="619">
        <v>89301211</v>
      </c>
      <c r="D819" s="681" t="s">
        <v>6722</v>
      </c>
      <c r="E819" s="682" t="s">
        <v>4547</v>
      </c>
      <c r="F819" s="619" t="s">
        <v>4509</v>
      </c>
      <c r="G819" s="619" t="s">
        <v>4914</v>
      </c>
      <c r="H819" s="619" t="s">
        <v>2184</v>
      </c>
      <c r="I819" s="619" t="s">
        <v>4915</v>
      </c>
      <c r="J819" s="619" t="s">
        <v>4916</v>
      </c>
      <c r="K819" s="619" t="s">
        <v>4917</v>
      </c>
      <c r="L819" s="620">
        <v>376.75</v>
      </c>
      <c r="M819" s="620">
        <v>376.75</v>
      </c>
      <c r="N819" s="619">
        <v>1</v>
      </c>
      <c r="O819" s="683">
        <v>0.5</v>
      </c>
      <c r="P819" s="620"/>
      <c r="Q819" s="635">
        <v>0</v>
      </c>
      <c r="R819" s="619"/>
      <c r="S819" s="635">
        <v>0</v>
      </c>
      <c r="T819" s="683"/>
      <c r="U819" s="665">
        <v>0</v>
      </c>
    </row>
    <row r="820" spans="1:21" ht="14.4" customHeight="1" x14ac:dyDescent="0.3">
      <c r="A820" s="618">
        <v>21</v>
      </c>
      <c r="B820" s="619" t="s">
        <v>565</v>
      </c>
      <c r="C820" s="619">
        <v>89301211</v>
      </c>
      <c r="D820" s="681" t="s">
        <v>6722</v>
      </c>
      <c r="E820" s="682" t="s">
        <v>4547</v>
      </c>
      <c r="F820" s="619" t="s">
        <v>4509</v>
      </c>
      <c r="G820" s="619" t="s">
        <v>4918</v>
      </c>
      <c r="H820" s="619" t="s">
        <v>2184</v>
      </c>
      <c r="I820" s="619" t="s">
        <v>2218</v>
      </c>
      <c r="J820" s="619" t="s">
        <v>4162</v>
      </c>
      <c r="K820" s="619" t="s">
        <v>4163</v>
      </c>
      <c r="L820" s="620">
        <v>190.48</v>
      </c>
      <c r="M820" s="620">
        <v>190.48</v>
      </c>
      <c r="N820" s="619">
        <v>1</v>
      </c>
      <c r="O820" s="683">
        <v>0.5</v>
      </c>
      <c r="P820" s="620">
        <v>190.48</v>
      </c>
      <c r="Q820" s="635">
        <v>1</v>
      </c>
      <c r="R820" s="619">
        <v>1</v>
      </c>
      <c r="S820" s="635">
        <v>1</v>
      </c>
      <c r="T820" s="683">
        <v>0.5</v>
      </c>
      <c r="U820" s="665">
        <v>1</v>
      </c>
    </row>
    <row r="821" spans="1:21" ht="14.4" customHeight="1" x14ac:dyDescent="0.3">
      <c r="A821" s="618">
        <v>21</v>
      </c>
      <c r="B821" s="619" t="s">
        <v>565</v>
      </c>
      <c r="C821" s="619">
        <v>89301211</v>
      </c>
      <c r="D821" s="681" t="s">
        <v>6722</v>
      </c>
      <c r="E821" s="682" t="s">
        <v>4547</v>
      </c>
      <c r="F821" s="619" t="s">
        <v>4509</v>
      </c>
      <c r="G821" s="619" t="s">
        <v>4817</v>
      </c>
      <c r="H821" s="619" t="s">
        <v>564</v>
      </c>
      <c r="I821" s="619" t="s">
        <v>3041</v>
      </c>
      <c r="J821" s="619" t="s">
        <v>4441</v>
      </c>
      <c r="K821" s="619" t="s">
        <v>4442</v>
      </c>
      <c r="L821" s="620">
        <v>108.46</v>
      </c>
      <c r="M821" s="620">
        <v>108.46</v>
      </c>
      <c r="N821" s="619">
        <v>1</v>
      </c>
      <c r="O821" s="683">
        <v>0.5</v>
      </c>
      <c r="P821" s="620">
        <v>108.46</v>
      </c>
      <c r="Q821" s="635">
        <v>1</v>
      </c>
      <c r="R821" s="619">
        <v>1</v>
      </c>
      <c r="S821" s="635">
        <v>1</v>
      </c>
      <c r="T821" s="683">
        <v>0.5</v>
      </c>
      <c r="U821" s="665">
        <v>1</v>
      </c>
    </row>
    <row r="822" spans="1:21" ht="14.4" customHeight="1" x14ac:dyDescent="0.3">
      <c r="A822" s="618">
        <v>21</v>
      </c>
      <c r="B822" s="619" t="s">
        <v>565</v>
      </c>
      <c r="C822" s="619">
        <v>89301211</v>
      </c>
      <c r="D822" s="681" t="s">
        <v>6722</v>
      </c>
      <c r="E822" s="682" t="s">
        <v>4547</v>
      </c>
      <c r="F822" s="619" t="s">
        <v>4509</v>
      </c>
      <c r="G822" s="619" t="s">
        <v>4608</v>
      </c>
      <c r="H822" s="619" t="s">
        <v>564</v>
      </c>
      <c r="I822" s="619" t="s">
        <v>5121</v>
      </c>
      <c r="J822" s="619" t="s">
        <v>963</v>
      </c>
      <c r="K822" s="619" t="s">
        <v>5122</v>
      </c>
      <c r="L822" s="620">
        <v>0</v>
      </c>
      <c r="M822" s="620">
        <v>0</v>
      </c>
      <c r="N822" s="619">
        <v>1</v>
      </c>
      <c r="O822" s="683">
        <v>0.5</v>
      </c>
      <c r="P822" s="620"/>
      <c r="Q822" s="635"/>
      <c r="R822" s="619"/>
      <c r="S822" s="635">
        <v>0</v>
      </c>
      <c r="T822" s="683"/>
      <c r="U822" s="665">
        <v>0</v>
      </c>
    </row>
    <row r="823" spans="1:21" ht="14.4" customHeight="1" x14ac:dyDescent="0.3">
      <c r="A823" s="618">
        <v>21</v>
      </c>
      <c r="B823" s="619" t="s">
        <v>565</v>
      </c>
      <c r="C823" s="619">
        <v>89301211</v>
      </c>
      <c r="D823" s="681" t="s">
        <v>6722</v>
      </c>
      <c r="E823" s="682" t="s">
        <v>4547</v>
      </c>
      <c r="F823" s="619" t="s">
        <v>4509</v>
      </c>
      <c r="G823" s="619" t="s">
        <v>4818</v>
      </c>
      <c r="H823" s="619" t="s">
        <v>564</v>
      </c>
      <c r="I823" s="619" t="s">
        <v>1014</v>
      </c>
      <c r="J823" s="619" t="s">
        <v>4820</v>
      </c>
      <c r="K823" s="619" t="s">
        <v>4859</v>
      </c>
      <c r="L823" s="620">
        <v>0</v>
      </c>
      <c r="M823" s="620">
        <v>0</v>
      </c>
      <c r="N823" s="619">
        <v>3</v>
      </c>
      <c r="O823" s="683">
        <v>2</v>
      </c>
      <c r="P823" s="620">
        <v>0</v>
      </c>
      <c r="Q823" s="635"/>
      <c r="R823" s="619">
        <v>2</v>
      </c>
      <c r="S823" s="635">
        <v>0.66666666666666663</v>
      </c>
      <c r="T823" s="683">
        <v>1</v>
      </c>
      <c r="U823" s="665">
        <v>0.5</v>
      </c>
    </row>
    <row r="824" spans="1:21" ht="14.4" customHeight="1" x14ac:dyDescent="0.3">
      <c r="A824" s="618">
        <v>21</v>
      </c>
      <c r="B824" s="619" t="s">
        <v>565</v>
      </c>
      <c r="C824" s="619">
        <v>89301211</v>
      </c>
      <c r="D824" s="681" t="s">
        <v>6722</v>
      </c>
      <c r="E824" s="682" t="s">
        <v>4547</v>
      </c>
      <c r="F824" s="619" t="s">
        <v>4509</v>
      </c>
      <c r="G824" s="619" t="s">
        <v>4818</v>
      </c>
      <c r="H824" s="619" t="s">
        <v>564</v>
      </c>
      <c r="I824" s="619" t="s">
        <v>4819</v>
      </c>
      <c r="J824" s="619" t="s">
        <v>4820</v>
      </c>
      <c r="K824" s="619" t="s">
        <v>4821</v>
      </c>
      <c r="L824" s="620">
        <v>0</v>
      </c>
      <c r="M824" s="620">
        <v>0</v>
      </c>
      <c r="N824" s="619">
        <v>2</v>
      </c>
      <c r="O824" s="683">
        <v>1</v>
      </c>
      <c r="P824" s="620">
        <v>0</v>
      </c>
      <c r="Q824" s="635"/>
      <c r="R824" s="619">
        <v>2</v>
      </c>
      <c r="S824" s="635">
        <v>1</v>
      </c>
      <c r="T824" s="683">
        <v>1</v>
      </c>
      <c r="U824" s="665">
        <v>1</v>
      </c>
    </row>
    <row r="825" spans="1:21" ht="14.4" customHeight="1" x14ac:dyDescent="0.3">
      <c r="A825" s="618">
        <v>21</v>
      </c>
      <c r="B825" s="619" t="s">
        <v>565</v>
      </c>
      <c r="C825" s="619">
        <v>89301211</v>
      </c>
      <c r="D825" s="681" t="s">
        <v>6722</v>
      </c>
      <c r="E825" s="682" t="s">
        <v>4547</v>
      </c>
      <c r="F825" s="619" t="s">
        <v>4509</v>
      </c>
      <c r="G825" s="619" t="s">
        <v>4706</v>
      </c>
      <c r="H825" s="619" t="s">
        <v>564</v>
      </c>
      <c r="I825" s="619" t="s">
        <v>1273</v>
      </c>
      <c r="J825" s="619" t="s">
        <v>4707</v>
      </c>
      <c r="K825" s="619" t="s">
        <v>4708</v>
      </c>
      <c r="L825" s="620">
        <v>56.01</v>
      </c>
      <c r="M825" s="620">
        <v>224.04</v>
      </c>
      <c r="N825" s="619">
        <v>4</v>
      </c>
      <c r="O825" s="683">
        <v>2</v>
      </c>
      <c r="P825" s="620">
        <v>168.03</v>
      </c>
      <c r="Q825" s="635">
        <v>0.75</v>
      </c>
      <c r="R825" s="619">
        <v>3</v>
      </c>
      <c r="S825" s="635">
        <v>0.75</v>
      </c>
      <c r="T825" s="683">
        <v>1.5</v>
      </c>
      <c r="U825" s="665">
        <v>0.75</v>
      </c>
    </row>
    <row r="826" spans="1:21" ht="14.4" customHeight="1" x14ac:dyDescent="0.3">
      <c r="A826" s="618">
        <v>21</v>
      </c>
      <c r="B826" s="619" t="s">
        <v>565</v>
      </c>
      <c r="C826" s="619">
        <v>89301211</v>
      </c>
      <c r="D826" s="681" t="s">
        <v>6722</v>
      </c>
      <c r="E826" s="682" t="s">
        <v>4547</v>
      </c>
      <c r="F826" s="619" t="s">
        <v>4509</v>
      </c>
      <c r="G826" s="619" t="s">
        <v>4556</v>
      </c>
      <c r="H826" s="619" t="s">
        <v>564</v>
      </c>
      <c r="I826" s="619" t="s">
        <v>4584</v>
      </c>
      <c r="J826" s="619" t="s">
        <v>1056</v>
      </c>
      <c r="K826" s="619" t="s">
        <v>4585</v>
      </c>
      <c r="L826" s="620">
        <v>0</v>
      </c>
      <c r="M826" s="620">
        <v>0</v>
      </c>
      <c r="N826" s="619">
        <v>1</v>
      </c>
      <c r="O826" s="683">
        <v>0.5</v>
      </c>
      <c r="P826" s="620">
        <v>0</v>
      </c>
      <c r="Q826" s="635"/>
      <c r="R826" s="619">
        <v>1</v>
      </c>
      <c r="S826" s="635">
        <v>1</v>
      </c>
      <c r="T826" s="683">
        <v>0.5</v>
      </c>
      <c r="U826" s="665">
        <v>1</v>
      </c>
    </row>
    <row r="827" spans="1:21" ht="14.4" customHeight="1" x14ac:dyDescent="0.3">
      <c r="A827" s="618">
        <v>21</v>
      </c>
      <c r="B827" s="619" t="s">
        <v>565</v>
      </c>
      <c r="C827" s="619">
        <v>89301211</v>
      </c>
      <c r="D827" s="681" t="s">
        <v>6722</v>
      </c>
      <c r="E827" s="682" t="s">
        <v>4547</v>
      </c>
      <c r="F827" s="619" t="s">
        <v>4509</v>
      </c>
      <c r="G827" s="619" t="s">
        <v>4712</v>
      </c>
      <c r="H827" s="619" t="s">
        <v>564</v>
      </c>
      <c r="I827" s="619" t="s">
        <v>4713</v>
      </c>
      <c r="J827" s="619" t="s">
        <v>4714</v>
      </c>
      <c r="K827" s="619" t="s">
        <v>4347</v>
      </c>
      <c r="L827" s="620">
        <v>503.26</v>
      </c>
      <c r="M827" s="620">
        <v>1006.52</v>
      </c>
      <c r="N827" s="619">
        <v>2</v>
      </c>
      <c r="O827" s="683">
        <v>1</v>
      </c>
      <c r="P827" s="620"/>
      <c r="Q827" s="635">
        <v>0</v>
      </c>
      <c r="R827" s="619"/>
      <c r="S827" s="635">
        <v>0</v>
      </c>
      <c r="T827" s="683"/>
      <c r="U827" s="665">
        <v>0</v>
      </c>
    </row>
    <row r="828" spans="1:21" ht="14.4" customHeight="1" x14ac:dyDescent="0.3">
      <c r="A828" s="618">
        <v>21</v>
      </c>
      <c r="B828" s="619" t="s">
        <v>565</v>
      </c>
      <c r="C828" s="619">
        <v>89301211</v>
      </c>
      <c r="D828" s="681" t="s">
        <v>6722</v>
      </c>
      <c r="E828" s="682" t="s">
        <v>4547</v>
      </c>
      <c r="F828" s="619" t="s">
        <v>4509</v>
      </c>
      <c r="G828" s="619" t="s">
        <v>4715</v>
      </c>
      <c r="H828" s="619" t="s">
        <v>564</v>
      </c>
      <c r="I828" s="619" t="s">
        <v>990</v>
      </c>
      <c r="J828" s="619" t="s">
        <v>991</v>
      </c>
      <c r="K828" s="619" t="s">
        <v>4716</v>
      </c>
      <c r="L828" s="620">
        <v>400.53</v>
      </c>
      <c r="M828" s="620">
        <v>400.53</v>
      </c>
      <c r="N828" s="619">
        <v>1</v>
      </c>
      <c r="O828" s="683">
        <v>0.5</v>
      </c>
      <c r="P828" s="620">
        <v>400.53</v>
      </c>
      <c r="Q828" s="635">
        <v>1</v>
      </c>
      <c r="R828" s="619">
        <v>1</v>
      </c>
      <c r="S828" s="635">
        <v>1</v>
      </c>
      <c r="T828" s="683">
        <v>0.5</v>
      </c>
      <c r="U828" s="665">
        <v>1</v>
      </c>
    </row>
    <row r="829" spans="1:21" ht="14.4" customHeight="1" x14ac:dyDescent="0.3">
      <c r="A829" s="618">
        <v>21</v>
      </c>
      <c r="B829" s="619" t="s">
        <v>565</v>
      </c>
      <c r="C829" s="619">
        <v>89301211</v>
      </c>
      <c r="D829" s="681" t="s">
        <v>6722</v>
      </c>
      <c r="E829" s="682" t="s">
        <v>4547</v>
      </c>
      <c r="F829" s="619" t="s">
        <v>4509</v>
      </c>
      <c r="G829" s="619" t="s">
        <v>4717</v>
      </c>
      <c r="H829" s="619" t="s">
        <v>2184</v>
      </c>
      <c r="I829" s="619" t="s">
        <v>2291</v>
      </c>
      <c r="J829" s="619" t="s">
        <v>2288</v>
      </c>
      <c r="K829" s="619" t="s">
        <v>3510</v>
      </c>
      <c r="L829" s="620">
        <v>2332.92</v>
      </c>
      <c r="M829" s="620">
        <v>4665.84</v>
      </c>
      <c r="N829" s="619">
        <v>2</v>
      </c>
      <c r="O829" s="683">
        <v>0.5</v>
      </c>
      <c r="P829" s="620">
        <v>4665.84</v>
      </c>
      <c r="Q829" s="635">
        <v>1</v>
      </c>
      <c r="R829" s="619">
        <v>2</v>
      </c>
      <c r="S829" s="635">
        <v>1</v>
      </c>
      <c r="T829" s="683">
        <v>0.5</v>
      </c>
      <c r="U829" s="665">
        <v>1</v>
      </c>
    </row>
    <row r="830" spans="1:21" ht="14.4" customHeight="1" x14ac:dyDescent="0.3">
      <c r="A830" s="618">
        <v>21</v>
      </c>
      <c r="B830" s="619" t="s">
        <v>565</v>
      </c>
      <c r="C830" s="619">
        <v>89301211</v>
      </c>
      <c r="D830" s="681" t="s">
        <v>6722</v>
      </c>
      <c r="E830" s="682" t="s">
        <v>4547</v>
      </c>
      <c r="F830" s="619" t="s">
        <v>4509</v>
      </c>
      <c r="G830" s="619" t="s">
        <v>4717</v>
      </c>
      <c r="H830" s="619" t="s">
        <v>2184</v>
      </c>
      <c r="I830" s="619" t="s">
        <v>2294</v>
      </c>
      <c r="J830" s="619" t="s">
        <v>2288</v>
      </c>
      <c r="K830" s="619" t="s">
        <v>3513</v>
      </c>
      <c r="L830" s="620">
        <v>2916.16</v>
      </c>
      <c r="M830" s="620">
        <v>14580.8</v>
      </c>
      <c r="N830" s="619">
        <v>5</v>
      </c>
      <c r="O830" s="683">
        <v>1.5</v>
      </c>
      <c r="P830" s="620">
        <v>14580.8</v>
      </c>
      <c r="Q830" s="635">
        <v>1</v>
      </c>
      <c r="R830" s="619">
        <v>5</v>
      </c>
      <c r="S830" s="635">
        <v>1</v>
      </c>
      <c r="T830" s="683">
        <v>1.5</v>
      </c>
      <c r="U830" s="665">
        <v>1</v>
      </c>
    </row>
    <row r="831" spans="1:21" ht="14.4" customHeight="1" x14ac:dyDescent="0.3">
      <c r="A831" s="618">
        <v>21</v>
      </c>
      <c r="B831" s="619" t="s">
        <v>565</v>
      </c>
      <c r="C831" s="619">
        <v>89301211</v>
      </c>
      <c r="D831" s="681" t="s">
        <v>6722</v>
      </c>
      <c r="E831" s="682" t="s">
        <v>4547</v>
      </c>
      <c r="F831" s="619" t="s">
        <v>4509</v>
      </c>
      <c r="G831" s="619" t="s">
        <v>4609</v>
      </c>
      <c r="H831" s="619" t="s">
        <v>2184</v>
      </c>
      <c r="I831" s="619" t="s">
        <v>4944</v>
      </c>
      <c r="J831" s="619" t="s">
        <v>979</v>
      </c>
      <c r="K831" s="619" t="s">
        <v>4945</v>
      </c>
      <c r="L831" s="620">
        <v>193.26</v>
      </c>
      <c r="M831" s="620">
        <v>193.26</v>
      </c>
      <c r="N831" s="619">
        <v>1</v>
      </c>
      <c r="O831" s="683">
        <v>0.5</v>
      </c>
      <c r="P831" s="620">
        <v>193.26</v>
      </c>
      <c r="Q831" s="635">
        <v>1</v>
      </c>
      <c r="R831" s="619">
        <v>1</v>
      </c>
      <c r="S831" s="635">
        <v>1</v>
      </c>
      <c r="T831" s="683">
        <v>0.5</v>
      </c>
      <c r="U831" s="665">
        <v>1</v>
      </c>
    </row>
    <row r="832" spans="1:21" ht="14.4" customHeight="1" x14ac:dyDescent="0.3">
      <c r="A832" s="618">
        <v>21</v>
      </c>
      <c r="B832" s="619" t="s">
        <v>565</v>
      </c>
      <c r="C832" s="619">
        <v>89301211</v>
      </c>
      <c r="D832" s="681" t="s">
        <v>6722</v>
      </c>
      <c r="E832" s="682" t="s">
        <v>4547</v>
      </c>
      <c r="F832" s="619" t="s">
        <v>4509</v>
      </c>
      <c r="G832" s="619" t="s">
        <v>4718</v>
      </c>
      <c r="H832" s="619" t="s">
        <v>2184</v>
      </c>
      <c r="I832" s="619" t="s">
        <v>3749</v>
      </c>
      <c r="J832" s="619" t="s">
        <v>3750</v>
      </c>
      <c r="K832" s="619" t="s">
        <v>4453</v>
      </c>
      <c r="L832" s="620">
        <v>69.86</v>
      </c>
      <c r="M832" s="620">
        <v>69.86</v>
      </c>
      <c r="N832" s="619">
        <v>1</v>
      </c>
      <c r="O832" s="683">
        <v>0.5</v>
      </c>
      <c r="P832" s="620">
        <v>69.86</v>
      </c>
      <c r="Q832" s="635">
        <v>1</v>
      </c>
      <c r="R832" s="619">
        <v>1</v>
      </c>
      <c r="S832" s="635">
        <v>1</v>
      </c>
      <c r="T832" s="683">
        <v>0.5</v>
      </c>
      <c r="U832" s="665">
        <v>1</v>
      </c>
    </row>
    <row r="833" spans="1:21" ht="14.4" customHeight="1" x14ac:dyDescent="0.3">
      <c r="A833" s="618">
        <v>21</v>
      </c>
      <c r="B833" s="619" t="s">
        <v>565</v>
      </c>
      <c r="C833" s="619">
        <v>89301211</v>
      </c>
      <c r="D833" s="681" t="s">
        <v>6722</v>
      </c>
      <c r="E833" s="682" t="s">
        <v>4547</v>
      </c>
      <c r="F833" s="619" t="s">
        <v>4509</v>
      </c>
      <c r="G833" s="619" t="s">
        <v>4558</v>
      </c>
      <c r="H833" s="619" t="s">
        <v>564</v>
      </c>
      <c r="I833" s="619" t="s">
        <v>5011</v>
      </c>
      <c r="J833" s="619" t="s">
        <v>1038</v>
      </c>
      <c r="K833" s="619" t="s">
        <v>1042</v>
      </c>
      <c r="L833" s="620">
        <v>0</v>
      </c>
      <c r="M833" s="620">
        <v>0</v>
      </c>
      <c r="N833" s="619">
        <v>1</v>
      </c>
      <c r="O833" s="683">
        <v>1</v>
      </c>
      <c r="P833" s="620"/>
      <c r="Q833" s="635"/>
      <c r="R833" s="619"/>
      <c r="S833" s="635">
        <v>0</v>
      </c>
      <c r="T833" s="683"/>
      <c r="U833" s="665">
        <v>0</v>
      </c>
    </row>
    <row r="834" spans="1:21" ht="14.4" customHeight="1" x14ac:dyDescent="0.3">
      <c r="A834" s="618">
        <v>21</v>
      </c>
      <c r="B834" s="619" t="s">
        <v>565</v>
      </c>
      <c r="C834" s="619">
        <v>89301211</v>
      </c>
      <c r="D834" s="681" t="s">
        <v>6722</v>
      </c>
      <c r="E834" s="682" t="s">
        <v>4547</v>
      </c>
      <c r="F834" s="619" t="s">
        <v>4509</v>
      </c>
      <c r="G834" s="619" t="s">
        <v>4558</v>
      </c>
      <c r="H834" s="619" t="s">
        <v>564</v>
      </c>
      <c r="I834" s="619" t="s">
        <v>4559</v>
      </c>
      <c r="J834" s="619" t="s">
        <v>4560</v>
      </c>
      <c r="K834" s="619" t="s">
        <v>1039</v>
      </c>
      <c r="L834" s="620">
        <v>190.48</v>
      </c>
      <c r="M834" s="620">
        <v>190.48</v>
      </c>
      <c r="N834" s="619">
        <v>1</v>
      </c>
      <c r="O834" s="683">
        <v>0.5</v>
      </c>
      <c r="P834" s="620">
        <v>190.48</v>
      </c>
      <c r="Q834" s="635">
        <v>1</v>
      </c>
      <c r="R834" s="619">
        <v>1</v>
      </c>
      <c r="S834" s="635">
        <v>1</v>
      </c>
      <c r="T834" s="683">
        <v>0.5</v>
      </c>
      <c r="U834" s="665">
        <v>1</v>
      </c>
    </row>
    <row r="835" spans="1:21" ht="14.4" customHeight="1" x14ac:dyDescent="0.3">
      <c r="A835" s="618">
        <v>21</v>
      </c>
      <c r="B835" s="619" t="s">
        <v>565</v>
      </c>
      <c r="C835" s="619">
        <v>89301211</v>
      </c>
      <c r="D835" s="681" t="s">
        <v>6722</v>
      </c>
      <c r="E835" s="682" t="s">
        <v>4547</v>
      </c>
      <c r="F835" s="619" t="s">
        <v>4509</v>
      </c>
      <c r="G835" s="619" t="s">
        <v>4558</v>
      </c>
      <c r="H835" s="619" t="s">
        <v>564</v>
      </c>
      <c r="I835" s="619" t="s">
        <v>4719</v>
      </c>
      <c r="J835" s="619" t="s">
        <v>4560</v>
      </c>
      <c r="K835" s="619" t="s">
        <v>1042</v>
      </c>
      <c r="L835" s="620">
        <v>612.26</v>
      </c>
      <c r="M835" s="620">
        <v>612.26</v>
      </c>
      <c r="N835" s="619">
        <v>1</v>
      </c>
      <c r="O835" s="683">
        <v>0.5</v>
      </c>
      <c r="P835" s="620">
        <v>612.26</v>
      </c>
      <c r="Q835" s="635">
        <v>1</v>
      </c>
      <c r="R835" s="619">
        <v>1</v>
      </c>
      <c r="S835" s="635">
        <v>1</v>
      </c>
      <c r="T835" s="683">
        <v>0.5</v>
      </c>
      <c r="U835" s="665">
        <v>1</v>
      </c>
    </row>
    <row r="836" spans="1:21" ht="14.4" customHeight="1" x14ac:dyDescent="0.3">
      <c r="A836" s="618">
        <v>21</v>
      </c>
      <c r="B836" s="619" t="s">
        <v>565</v>
      </c>
      <c r="C836" s="619">
        <v>89301211</v>
      </c>
      <c r="D836" s="681" t="s">
        <v>6722</v>
      </c>
      <c r="E836" s="682" t="s">
        <v>4547</v>
      </c>
      <c r="F836" s="619" t="s">
        <v>4509</v>
      </c>
      <c r="G836" s="619" t="s">
        <v>4558</v>
      </c>
      <c r="H836" s="619" t="s">
        <v>564</v>
      </c>
      <c r="I836" s="619" t="s">
        <v>1037</v>
      </c>
      <c r="J836" s="619" t="s">
        <v>1038</v>
      </c>
      <c r="K836" s="619" t="s">
        <v>1039</v>
      </c>
      <c r="L836" s="620">
        <v>190.48</v>
      </c>
      <c r="M836" s="620">
        <v>571.43999999999994</v>
      </c>
      <c r="N836" s="619">
        <v>3</v>
      </c>
      <c r="O836" s="683">
        <v>1.5</v>
      </c>
      <c r="P836" s="620"/>
      <c r="Q836" s="635">
        <v>0</v>
      </c>
      <c r="R836" s="619"/>
      <c r="S836" s="635">
        <v>0</v>
      </c>
      <c r="T836" s="683"/>
      <c r="U836" s="665">
        <v>0</v>
      </c>
    </row>
    <row r="837" spans="1:21" ht="14.4" customHeight="1" x14ac:dyDescent="0.3">
      <c r="A837" s="618">
        <v>21</v>
      </c>
      <c r="B837" s="619" t="s">
        <v>565</v>
      </c>
      <c r="C837" s="619">
        <v>89301211</v>
      </c>
      <c r="D837" s="681" t="s">
        <v>6722</v>
      </c>
      <c r="E837" s="682" t="s">
        <v>4547</v>
      </c>
      <c r="F837" s="619" t="s">
        <v>4509</v>
      </c>
      <c r="G837" s="619" t="s">
        <v>4558</v>
      </c>
      <c r="H837" s="619" t="s">
        <v>564</v>
      </c>
      <c r="I837" s="619" t="s">
        <v>1041</v>
      </c>
      <c r="J837" s="619" t="s">
        <v>1038</v>
      </c>
      <c r="K837" s="619" t="s">
        <v>1042</v>
      </c>
      <c r="L837" s="620">
        <v>397.65</v>
      </c>
      <c r="M837" s="620">
        <v>795.3</v>
      </c>
      <c r="N837" s="619">
        <v>2</v>
      </c>
      <c r="O837" s="683">
        <v>1.5</v>
      </c>
      <c r="P837" s="620">
        <v>397.65</v>
      </c>
      <c r="Q837" s="635">
        <v>0.5</v>
      </c>
      <c r="R837" s="619">
        <v>1</v>
      </c>
      <c r="S837" s="635">
        <v>0.5</v>
      </c>
      <c r="T837" s="683">
        <v>0.5</v>
      </c>
      <c r="U837" s="665">
        <v>0.33333333333333331</v>
      </c>
    </row>
    <row r="838" spans="1:21" ht="14.4" customHeight="1" x14ac:dyDescent="0.3">
      <c r="A838" s="618">
        <v>21</v>
      </c>
      <c r="B838" s="619" t="s">
        <v>565</v>
      </c>
      <c r="C838" s="619">
        <v>89301211</v>
      </c>
      <c r="D838" s="681" t="s">
        <v>6722</v>
      </c>
      <c r="E838" s="682" t="s">
        <v>4547</v>
      </c>
      <c r="F838" s="619" t="s">
        <v>4509</v>
      </c>
      <c r="G838" s="619" t="s">
        <v>4558</v>
      </c>
      <c r="H838" s="619" t="s">
        <v>564</v>
      </c>
      <c r="I838" s="619" t="s">
        <v>1041</v>
      </c>
      <c r="J838" s="619" t="s">
        <v>1038</v>
      </c>
      <c r="K838" s="619" t="s">
        <v>1042</v>
      </c>
      <c r="L838" s="620">
        <v>612.26</v>
      </c>
      <c r="M838" s="620">
        <v>1224.52</v>
      </c>
      <c r="N838" s="619">
        <v>2</v>
      </c>
      <c r="O838" s="683">
        <v>1</v>
      </c>
      <c r="P838" s="620">
        <v>612.26</v>
      </c>
      <c r="Q838" s="635">
        <v>0.5</v>
      </c>
      <c r="R838" s="619">
        <v>1</v>
      </c>
      <c r="S838" s="635">
        <v>0.5</v>
      </c>
      <c r="T838" s="683">
        <v>0.5</v>
      </c>
      <c r="U838" s="665">
        <v>0.5</v>
      </c>
    </row>
    <row r="839" spans="1:21" ht="14.4" customHeight="1" x14ac:dyDescent="0.3">
      <c r="A839" s="618">
        <v>21</v>
      </c>
      <c r="B839" s="619" t="s">
        <v>565</v>
      </c>
      <c r="C839" s="619">
        <v>89301211</v>
      </c>
      <c r="D839" s="681" t="s">
        <v>6722</v>
      </c>
      <c r="E839" s="682" t="s">
        <v>4547</v>
      </c>
      <c r="F839" s="619" t="s">
        <v>4509</v>
      </c>
      <c r="G839" s="619" t="s">
        <v>4589</v>
      </c>
      <c r="H839" s="619" t="s">
        <v>2184</v>
      </c>
      <c r="I839" s="619" t="s">
        <v>5123</v>
      </c>
      <c r="J839" s="619" t="s">
        <v>2469</v>
      </c>
      <c r="K839" s="619" t="s">
        <v>5124</v>
      </c>
      <c r="L839" s="620">
        <v>198.95</v>
      </c>
      <c r="M839" s="620">
        <v>198.95</v>
      </c>
      <c r="N839" s="619">
        <v>1</v>
      </c>
      <c r="O839" s="683">
        <v>0.5</v>
      </c>
      <c r="P839" s="620">
        <v>198.95</v>
      </c>
      <c r="Q839" s="635">
        <v>1</v>
      </c>
      <c r="R839" s="619">
        <v>1</v>
      </c>
      <c r="S839" s="635">
        <v>1</v>
      </c>
      <c r="T839" s="683">
        <v>0.5</v>
      </c>
      <c r="U839" s="665">
        <v>1</v>
      </c>
    </row>
    <row r="840" spans="1:21" ht="14.4" customHeight="1" x14ac:dyDescent="0.3">
      <c r="A840" s="618">
        <v>21</v>
      </c>
      <c r="B840" s="619" t="s">
        <v>565</v>
      </c>
      <c r="C840" s="619">
        <v>89301211</v>
      </c>
      <c r="D840" s="681" t="s">
        <v>6722</v>
      </c>
      <c r="E840" s="682" t="s">
        <v>4547</v>
      </c>
      <c r="F840" s="619" t="s">
        <v>4509</v>
      </c>
      <c r="G840" s="619" t="s">
        <v>4589</v>
      </c>
      <c r="H840" s="619" t="s">
        <v>2184</v>
      </c>
      <c r="I840" s="619" t="s">
        <v>2493</v>
      </c>
      <c r="J840" s="619" t="s">
        <v>2494</v>
      </c>
      <c r="K840" s="619" t="s">
        <v>4170</v>
      </c>
      <c r="L840" s="620">
        <v>1359.61</v>
      </c>
      <c r="M840" s="620">
        <v>4078.83</v>
      </c>
      <c r="N840" s="619">
        <v>3</v>
      </c>
      <c r="O840" s="683">
        <v>2.5</v>
      </c>
      <c r="P840" s="620"/>
      <c r="Q840" s="635">
        <v>0</v>
      </c>
      <c r="R840" s="619"/>
      <c r="S840" s="635">
        <v>0</v>
      </c>
      <c r="T840" s="683"/>
      <c r="U840" s="665">
        <v>0</v>
      </c>
    </row>
    <row r="841" spans="1:21" ht="14.4" customHeight="1" x14ac:dyDescent="0.3">
      <c r="A841" s="618">
        <v>21</v>
      </c>
      <c r="B841" s="619" t="s">
        <v>565</v>
      </c>
      <c r="C841" s="619">
        <v>89301211</v>
      </c>
      <c r="D841" s="681" t="s">
        <v>6722</v>
      </c>
      <c r="E841" s="682" t="s">
        <v>4547</v>
      </c>
      <c r="F841" s="619" t="s">
        <v>4509</v>
      </c>
      <c r="G841" s="619" t="s">
        <v>4561</v>
      </c>
      <c r="H841" s="619" t="s">
        <v>564</v>
      </c>
      <c r="I841" s="619" t="s">
        <v>4562</v>
      </c>
      <c r="J841" s="619" t="s">
        <v>1787</v>
      </c>
      <c r="K841" s="619" t="s">
        <v>4563</v>
      </c>
      <c r="L841" s="620">
        <v>1139.93</v>
      </c>
      <c r="M841" s="620">
        <v>1139.93</v>
      </c>
      <c r="N841" s="619">
        <v>1</v>
      </c>
      <c r="O841" s="683">
        <v>1</v>
      </c>
      <c r="P841" s="620">
        <v>1139.93</v>
      </c>
      <c r="Q841" s="635">
        <v>1</v>
      </c>
      <c r="R841" s="619">
        <v>1</v>
      </c>
      <c r="S841" s="635">
        <v>1</v>
      </c>
      <c r="T841" s="683">
        <v>1</v>
      </c>
      <c r="U841" s="665">
        <v>1</v>
      </c>
    </row>
    <row r="842" spans="1:21" ht="14.4" customHeight="1" x14ac:dyDescent="0.3">
      <c r="A842" s="618">
        <v>21</v>
      </c>
      <c r="B842" s="619" t="s">
        <v>565</v>
      </c>
      <c r="C842" s="619">
        <v>89301211</v>
      </c>
      <c r="D842" s="681" t="s">
        <v>6722</v>
      </c>
      <c r="E842" s="682" t="s">
        <v>4547</v>
      </c>
      <c r="F842" s="619" t="s">
        <v>4509</v>
      </c>
      <c r="G842" s="619" t="s">
        <v>4951</v>
      </c>
      <c r="H842" s="619" t="s">
        <v>564</v>
      </c>
      <c r="I842" s="619" t="s">
        <v>4952</v>
      </c>
      <c r="J842" s="619" t="s">
        <v>4953</v>
      </c>
      <c r="K842" s="619" t="s">
        <v>4954</v>
      </c>
      <c r="L842" s="620">
        <v>2243.6799999999998</v>
      </c>
      <c r="M842" s="620">
        <v>2243.6799999999998</v>
      </c>
      <c r="N842" s="619">
        <v>1</v>
      </c>
      <c r="O842" s="683">
        <v>1</v>
      </c>
      <c r="P842" s="620">
        <v>2243.6799999999998</v>
      </c>
      <c r="Q842" s="635">
        <v>1</v>
      </c>
      <c r="R842" s="619">
        <v>1</v>
      </c>
      <c r="S842" s="635">
        <v>1</v>
      </c>
      <c r="T842" s="683">
        <v>1</v>
      </c>
      <c r="U842" s="665">
        <v>1</v>
      </c>
    </row>
    <row r="843" spans="1:21" ht="14.4" customHeight="1" x14ac:dyDescent="0.3">
      <c r="A843" s="618">
        <v>21</v>
      </c>
      <c r="B843" s="619" t="s">
        <v>565</v>
      </c>
      <c r="C843" s="619">
        <v>89301211</v>
      </c>
      <c r="D843" s="681" t="s">
        <v>6722</v>
      </c>
      <c r="E843" s="682" t="s">
        <v>4547</v>
      </c>
      <c r="F843" s="619" t="s">
        <v>4509</v>
      </c>
      <c r="G843" s="619" t="s">
        <v>5125</v>
      </c>
      <c r="H843" s="619" t="s">
        <v>564</v>
      </c>
      <c r="I843" s="619" t="s">
        <v>1417</v>
      </c>
      <c r="J843" s="619" t="s">
        <v>1411</v>
      </c>
      <c r="K843" s="619" t="s">
        <v>1418</v>
      </c>
      <c r="L843" s="620">
        <v>0</v>
      </c>
      <c r="M843" s="620">
        <v>0</v>
      </c>
      <c r="N843" s="619">
        <v>1</v>
      </c>
      <c r="O843" s="683">
        <v>0.5</v>
      </c>
      <c r="P843" s="620"/>
      <c r="Q843" s="635"/>
      <c r="R843" s="619"/>
      <c r="S843" s="635">
        <v>0</v>
      </c>
      <c r="T843" s="683"/>
      <c r="U843" s="665">
        <v>0</v>
      </c>
    </row>
    <row r="844" spans="1:21" ht="14.4" customHeight="1" x14ac:dyDescent="0.3">
      <c r="A844" s="618">
        <v>21</v>
      </c>
      <c r="B844" s="619" t="s">
        <v>565</v>
      </c>
      <c r="C844" s="619">
        <v>89301211</v>
      </c>
      <c r="D844" s="681" t="s">
        <v>6722</v>
      </c>
      <c r="E844" s="682" t="s">
        <v>4547</v>
      </c>
      <c r="F844" s="619" t="s">
        <v>4509</v>
      </c>
      <c r="G844" s="619" t="s">
        <v>4731</v>
      </c>
      <c r="H844" s="619" t="s">
        <v>2184</v>
      </c>
      <c r="I844" s="619" t="s">
        <v>2387</v>
      </c>
      <c r="J844" s="619" t="s">
        <v>2388</v>
      </c>
      <c r="K844" s="619" t="s">
        <v>2389</v>
      </c>
      <c r="L844" s="620">
        <v>101.16</v>
      </c>
      <c r="M844" s="620">
        <v>101.16</v>
      </c>
      <c r="N844" s="619">
        <v>1</v>
      </c>
      <c r="O844" s="683">
        <v>1</v>
      </c>
      <c r="P844" s="620"/>
      <c r="Q844" s="635">
        <v>0</v>
      </c>
      <c r="R844" s="619"/>
      <c r="S844" s="635">
        <v>0</v>
      </c>
      <c r="T844" s="683"/>
      <c r="U844" s="665">
        <v>0</v>
      </c>
    </row>
    <row r="845" spans="1:21" ht="14.4" customHeight="1" x14ac:dyDescent="0.3">
      <c r="A845" s="618">
        <v>21</v>
      </c>
      <c r="B845" s="619" t="s">
        <v>565</v>
      </c>
      <c r="C845" s="619">
        <v>89301211</v>
      </c>
      <c r="D845" s="681" t="s">
        <v>6722</v>
      </c>
      <c r="E845" s="682" t="s">
        <v>4547</v>
      </c>
      <c r="F845" s="619" t="s">
        <v>4509</v>
      </c>
      <c r="G845" s="619" t="s">
        <v>4732</v>
      </c>
      <c r="H845" s="619" t="s">
        <v>564</v>
      </c>
      <c r="I845" s="619" t="s">
        <v>5014</v>
      </c>
      <c r="J845" s="619" t="s">
        <v>1122</v>
      </c>
      <c r="K845" s="619" t="s">
        <v>1532</v>
      </c>
      <c r="L845" s="620">
        <v>0</v>
      </c>
      <c r="M845" s="620">
        <v>0</v>
      </c>
      <c r="N845" s="619">
        <v>2</v>
      </c>
      <c r="O845" s="683">
        <v>1</v>
      </c>
      <c r="P845" s="620">
        <v>0</v>
      </c>
      <c r="Q845" s="635"/>
      <c r="R845" s="619">
        <v>1</v>
      </c>
      <c r="S845" s="635">
        <v>0.5</v>
      </c>
      <c r="T845" s="683">
        <v>0.5</v>
      </c>
      <c r="U845" s="665">
        <v>0.5</v>
      </c>
    </row>
    <row r="846" spans="1:21" ht="14.4" customHeight="1" x14ac:dyDescent="0.3">
      <c r="A846" s="618">
        <v>21</v>
      </c>
      <c r="B846" s="619" t="s">
        <v>565</v>
      </c>
      <c r="C846" s="619">
        <v>89301211</v>
      </c>
      <c r="D846" s="681" t="s">
        <v>6722</v>
      </c>
      <c r="E846" s="682" t="s">
        <v>4547</v>
      </c>
      <c r="F846" s="619" t="s">
        <v>4509</v>
      </c>
      <c r="G846" s="619" t="s">
        <v>4732</v>
      </c>
      <c r="H846" s="619" t="s">
        <v>564</v>
      </c>
      <c r="I846" s="619" t="s">
        <v>1121</v>
      </c>
      <c r="J846" s="619" t="s">
        <v>1122</v>
      </c>
      <c r="K846" s="619" t="s">
        <v>1123</v>
      </c>
      <c r="L846" s="620">
        <v>56.69</v>
      </c>
      <c r="M846" s="620">
        <v>226.76</v>
      </c>
      <c r="N846" s="619">
        <v>4</v>
      </c>
      <c r="O846" s="683">
        <v>2</v>
      </c>
      <c r="P846" s="620">
        <v>56.69</v>
      </c>
      <c r="Q846" s="635">
        <v>0.25</v>
      </c>
      <c r="R846" s="619">
        <v>1</v>
      </c>
      <c r="S846" s="635">
        <v>0.25</v>
      </c>
      <c r="T846" s="683">
        <v>0.5</v>
      </c>
      <c r="U846" s="665">
        <v>0.25</v>
      </c>
    </row>
    <row r="847" spans="1:21" ht="14.4" customHeight="1" x14ac:dyDescent="0.3">
      <c r="A847" s="618">
        <v>21</v>
      </c>
      <c r="B847" s="619" t="s">
        <v>565</v>
      </c>
      <c r="C847" s="619">
        <v>89301211</v>
      </c>
      <c r="D847" s="681" t="s">
        <v>6722</v>
      </c>
      <c r="E847" s="682" t="s">
        <v>4547</v>
      </c>
      <c r="F847" s="619" t="s">
        <v>4509</v>
      </c>
      <c r="G847" s="619" t="s">
        <v>4610</v>
      </c>
      <c r="H847" s="619" t="s">
        <v>564</v>
      </c>
      <c r="I847" s="619" t="s">
        <v>842</v>
      </c>
      <c r="J847" s="619" t="s">
        <v>4623</v>
      </c>
      <c r="K847" s="619" t="s">
        <v>4624</v>
      </c>
      <c r="L847" s="620">
        <v>22.88</v>
      </c>
      <c r="M847" s="620">
        <v>22.88</v>
      </c>
      <c r="N847" s="619">
        <v>1</v>
      </c>
      <c r="O847" s="683">
        <v>0.5</v>
      </c>
      <c r="P847" s="620"/>
      <c r="Q847" s="635">
        <v>0</v>
      </c>
      <c r="R847" s="619"/>
      <c r="S847" s="635">
        <v>0</v>
      </c>
      <c r="T847" s="683"/>
      <c r="U847" s="665">
        <v>0</v>
      </c>
    </row>
    <row r="848" spans="1:21" ht="14.4" customHeight="1" x14ac:dyDescent="0.3">
      <c r="A848" s="618">
        <v>21</v>
      </c>
      <c r="B848" s="619" t="s">
        <v>565</v>
      </c>
      <c r="C848" s="619">
        <v>89301211</v>
      </c>
      <c r="D848" s="681" t="s">
        <v>6722</v>
      </c>
      <c r="E848" s="682" t="s">
        <v>4547</v>
      </c>
      <c r="F848" s="619" t="s">
        <v>4509</v>
      </c>
      <c r="G848" s="619" t="s">
        <v>4831</v>
      </c>
      <c r="H848" s="619" t="s">
        <v>2184</v>
      </c>
      <c r="I848" s="619" t="s">
        <v>3611</v>
      </c>
      <c r="J848" s="619" t="s">
        <v>2407</v>
      </c>
      <c r="K848" s="619" t="s">
        <v>4469</v>
      </c>
      <c r="L848" s="620">
        <v>1344.66</v>
      </c>
      <c r="M848" s="620">
        <v>4033.9800000000005</v>
      </c>
      <c r="N848" s="619">
        <v>3</v>
      </c>
      <c r="O848" s="683">
        <v>1.5</v>
      </c>
      <c r="P848" s="620">
        <v>2689.32</v>
      </c>
      <c r="Q848" s="635">
        <v>0.66666666666666663</v>
      </c>
      <c r="R848" s="619">
        <v>2</v>
      </c>
      <c r="S848" s="635">
        <v>0.66666666666666663</v>
      </c>
      <c r="T848" s="683">
        <v>1</v>
      </c>
      <c r="U848" s="665">
        <v>0.66666666666666663</v>
      </c>
    </row>
    <row r="849" spans="1:21" ht="14.4" customHeight="1" x14ac:dyDescent="0.3">
      <c r="A849" s="618">
        <v>21</v>
      </c>
      <c r="B849" s="619" t="s">
        <v>565</v>
      </c>
      <c r="C849" s="619">
        <v>89301211</v>
      </c>
      <c r="D849" s="681" t="s">
        <v>6722</v>
      </c>
      <c r="E849" s="682" t="s">
        <v>4547</v>
      </c>
      <c r="F849" s="619" t="s">
        <v>4509</v>
      </c>
      <c r="G849" s="619" t="s">
        <v>4735</v>
      </c>
      <c r="H849" s="619" t="s">
        <v>2184</v>
      </c>
      <c r="I849" s="619" t="s">
        <v>5126</v>
      </c>
      <c r="J849" s="619" t="s">
        <v>4222</v>
      </c>
      <c r="K849" s="619" t="s">
        <v>4481</v>
      </c>
      <c r="L849" s="620">
        <v>168.59</v>
      </c>
      <c r="M849" s="620">
        <v>168.59</v>
      </c>
      <c r="N849" s="619">
        <v>1</v>
      </c>
      <c r="O849" s="683">
        <v>0.5</v>
      </c>
      <c r="P849" s="620">
        <v>168.59</v>
      </c>
      <c r="Q849" s="635">
        <v>1</v>
      </c>
      <c r="R849" s="619">
        <v>1</v>
      </c>
      <c r="S849" s="635">
        <v>1</v>
      </c>
      <c r="T849" s="683">
        <v>0.5</v>
      </c>
      <c r="U849" s="665">
        <v>1</v>
      </c>
    </row>
    <row r="850" spans="1:21" ht="14.4" customHeight="1" x14ac:dyDescent="0.3">
      <c r="A850" s="618">
        <v>21</v>
      </c>
      <c r="B850" s="619" t="s">
        <v>565</v>
      </c>
      <c r="C850" s="619">
        <v>89301211</v>
      </c>
      <c r="D850" s="681" t="s">
        <v>6722</v>
      </c>
      <c r="E850" s="682" t="s">
        <v>4547</v>
      </c>
      <c r="F850" s="619" t="s">
        <v>4509</v>
      </c>
      <c r="G850" s="619" t="s">
        <v>4966</v>
      </c>
      <c r="H850" s="619" t="s">
        <v>564</v>
      </c>
      <c r="I850" s="619" t="s">
        <v>1225</v>
      </c>
      <c r="J850" s="619" t="s">
        <v>1226</v>
      </c>
      <c r="K850" s="619" t="s">
        <v>3214</v>
      </c>
      <c r="L850" s="620">
        <v>130.44</v>
      </c>
      <c r="M850" s="620">
        <v>130.44</v>
      </c>
      <c r="N850" s="619">
        <v>1</v>
      </c>
      <c r="O850" s="683">
        <v>0.5</v>
      </c>
      <c r="P850" s="620"/>
      <c r="Q850" s="635">
        <v>0</v>
      </c>
      <c r="R850" s="619"/>
      <c r="S850" s="635">
        <v>0</v>
      </c>
      <c r="T850" s="683"/>
      <c r="U850" s="665">
        <v>0</v>
      </c>
    </row>
    <row r="851" spans="1:21" ht="14.4" customHeight="1" x14ac:dyDescent="0.3">
      <c r="A851" s="618">
        <v>21</v>
      </c>
      <c r="B851" s="619" t="s">
        <v>565</v>
      </c>
      <c r="C851" s="619">
        <v>89301211</v>
      </c>
      <c r="D851" s="681" t="s">
        <v>6722</v>
      </c>
      <c r="E851" s="682" t="s">
        <v>4547</v>
      </c>
      <c r="F851" s="619" t="s">
        <v>4509</v>
      </c>
      <c r="G851" s="619" t="s">
        <v>4832</v>
      </c>
      <c r="H851" s="619" t="s">
        <v>564</v>
      </c>
      <c r="I851" s="619" t="s">
        <v>1299</v>
      </c>
      <c r="J851" s="619" t="s">
        <v>4833</v>
      </c>
      <c r="K851" s="619" t="s">
        <v>4834</v>
      </c>
      <c r="L851" s="620">
        <v>0</v>
      </c>
      <c r="M851" s="620">
        <v>0</v>
      </c>
      <c r="N851" s="619">
        <v>1</v>
      </c>
      <c r="O851" s="683">
        <v>0.5</v>
      </c>
      <c r="P851" s="620"/>
      <c r="Q851" s="635"/>
      <c r="R851" s="619"/>
      <c r="S851" s="635">
        <v>0</v>
      </c>
      <c r="T851" s="683"/>
      <c r="U851" s="665">
        <v>0</v>
      </c>
    </row>
    <row r="852" spans="1:21" ht="14.4" customHeight="1" x14ac:dyDescent="0.3">
      <c r="A852" s="618">
        <v>21</v>
      </c>
      <c r="B852" s="619" t="s">
        <v>565</v>
      </c>
      <c r="C852" s="619">
        <v>89301211</v>
      </c>
      <c r="D852" s="681" t="s">
        <v>6722</v>
      </c>
      <c r="E852" s="682" t="s">
        <v>4547</v>
      </c>
      <c r="F852" s="619" t="s">
        <v>4509</v>
      </c>
      <c r="G852" s="619" t="s">
        <v>5127</v>
      </c>
      <c r="H852" s="619" t="s">
        <v>2184</v>
      </c>
      <c r="I852" s="619" t="s">
        <v>5128</v>
      </c>
      <c r="J852" s="619" t="s">
        <v>5129</v>
      </c>
      <c r="K852" s="619" t="s">
        <v>5130</v>
      </c>
      <c r="L852" s="620">
        <v>1861.83</v>
      </c>
      <c r="M852" s="620">
        <v>1861.83</v>
      </c>
      <c r="N852" s="619">
        <v>1</v>
      </c>
      <c r="O852" s="683">
        <v>0.5</v>
      </c>
      <c r="P852" s="620"/>
      <c r="Q852" s="635">
        <v>0</v>
      </c>
      <c r="R852" s="619"/>
      <c r="S852" s="635">
        <v>0</v>
      </c>
      <c r="T852" s="683"/>
      <c r="U852" s="665">
        <v>0</v>
      </c>
    </row>
    <row r="853" spans="1:21" ht="14.4" customHeight="1" x14ac:dyDescent="0.3">
      <c r="A853" s="618">
        <v>21</v>
      </c>
      <c r="B853" s="619" t="s">
        <v>565</v>
      </c>
      <c r="C853" s="619">
        <v>89301211</v>
      </c>
      <c r="D853" s="681" t="s">
        <v>6722</v>
      </c>
      <c r="E853" s="682" t="s">
        <v>4547</v>
      </c>
      <c r="F853" s="619" t="s">
        <v>4509</v>
      </c>
      <c r="G853" s="619" t="s">
        <v>4868</v>
      </c>
      <c r="H853" s="619" t="s">
        <v>564</v>
      </c>
      <c r="I853" s="619" t="s">
        <v>1381</v>
      </c>
      <c r="J853" s="619" t="s">
        <v>1172</v>
      </c>
      <c r="K853" s="619" t="s">
        <v>4869</v>
      </c>
      <c r="L853" s="620">
        <v>0</v>
      </c>
      <c r="M853" s="620">
        <v>0</v>
      </c>
      <c r="N853" s="619">
        <v>1</v>
      </c>
      <c r="O853" s="683">
        <v>0.5</v>
      </c>
      <c r="P853" s="620">
        <v>0</v>
      </c>
      <c r="Q853" s="635"/>
      <c r="R853" s="619">
        <v>1</v>
      </c>
      <c r="S853" s="635">
        <v>1</v>
      </c>
      <c r="T853" s="683">
        <v>0.5</v>
      </c>
      <c r="U853" s="665">
        <v>1</v>
      </c>
    </row>
    <row r="854" spans="1:21" ht="14.4" customHeight="1" x14ac:dyDescent="0.3">
      <c r="A854" s="618">
        <v>21</v>
      </c>
      <c r="B854" s="619" t="s">
        <v>565</v>
      </c>
      <c r="C854" s="619">
        <v>89301211</v>
      </c>
      <c r="D854" s="681" t="s">
        <v>6722</v>
      </c>
      <c r="E854" s="682" t="s">
        <v>4547</v>
      </c>
      <c r="F854" s="619" t="s">
        <v>4509</v>
      </c>
      <c r="G854" s="619" t="s">
        <v>4868</v>
      </c>
      <c r="H854" s="619" t="s">
        <v>564</v>
      </c>
      <c r="I854" s="619" t="s">
        <v>4967</v>
      </c>
      <c r="J854" s="619" t="s">
        <v>1172</v>
      </c>
      <c r="K854" s="619" t="s">
        <v>4968</v>
      </c>
      <c r="L854" s="620">
        <v>0</v>
      </c>
      <c r="M854" s="620">
        <v>0</v>
      </c>
      <c r="N854" s="619">
        <v>1</v>
      </c>
      <c r="O854" s="683">
        <v>0.5</v>
      </c>
      <c r="P854" s="620"/>
      <c r="Q854" s="635"/>
      <c r="R854" s="619"/>
      <c r="S854" s="635">
        <v>0</v>
      </c>
      <c r="T854" s="683"/>
      <c r="U854" s="665">
        <v>0</v>
      </c>
    </row>
    <row r="855" spans="1:21" ht="14.4" customHeight="1" x14ac:dyDescent="0.3">
      <c r="A855" s="618">
        <v>21</v>
      </c>
      <c r="B855" s="619" t="s">
        <v>565</v>
      </c>
      <c r="C855" s="619">
        <v>89301211</v>
      </c>
      <c r="D855" s="681" t="s">
        <v>6722</v>
      </c>
      <c r="E855" s="682" t="s">
        <v>4547</v>
      </c>
      <c r="F855" s="619" t="s">
        <v>4509</v>
      </c>
      <c r="G855" s="619" t="s">
        <v>4566</v>
      </c>
      <c r="H855" s="619" t="s">
        <v>564</v>
      </c>
      <c r="I855" s="619" t="s">
        <v>1133</v>
      </c>
      <c r="J855" s="619" t="s">
        <v>4567</v>
      </c>
      <c r="K855" s="619" t="s">
        <v>4568</v>
      </c>
      <c r="L855" s="620">
        <v>0</v>
      </c>
      <c r="M855" s="620">
        <v>0</v>
      </c>
      <c r="N855" s="619">
        <v>2</v>
      </c>
      <c r="O855" s="683">
        <v>1</v>
      </c>
      <c r="P855" s="620">
        <v>0</v>
      </c>
      <c r="Q855" s="635"/>
      <c r="R855" s="619">
        <v>1</v>
      </c>
      <c r="S855" s="635">
        <v>0.5</v>
      </c>
      <c r="T855" s="683">
        <v>0.5</v>
      </c>
      <c r="U855" s="665">
        <v>0.5</v>
      </c>
    </row>
    <row r="856" spans="1:21" ht="14.4" customHeight="1" x14ac:dyDescent="0.3">
      <c r="A856" s="618">
        <v>21</v>
      </c>
      <c r="B856" s="619" t="s">
        <v>565</v>
      </c>
      <c r="C856" s="619">
        <v>89301211</v>
      </c>
      <c r="D856" s="681" t="s">
        <v>6722</v>
      </c>
      <c r="E856" s="682" t="s">
        <v>4547</v>
      </c>
      <c r="F856" s="619" t="s">
        <v>4509</v>
      </c>
      <c r="G856" s="619" t="s">
        <v>4739</v>
      </c>
      <c r="H856" s="619" t="s">
        <v>564</v>
      </c>
      <c r="I856" s="619" t="s">
        <v>932</v>
      </c>
      <c r="J856" s="619" t="s">
        <v>933</v>
      </c>
      <c r="K856" s="619" t="s">
        <v>4741</v>
      </c>
      <c r="L856" s="620">
        <v>43.99</v>
      </c>
      <c r="M856" s="620">
        <v>87.98</v>
      </c>
      <c r="N856" s="619">
        <v>2</v>
      </c>
      <c r="O856" s="683">
        <v>1</v>
      </c>
      <c r="P856" s="620">
        <v>87.98</v>
      </c>
      <c r="Q856" s="635">
        <v>1</v>
      </c>
      <c r="R856" s="619">
        <v>2</v>
      </c>
      <c r="S856" s="635">
        <v>1</v>
      </c>
      <c r="T856" s="683">
        <v>1</v>
      </c>
      <c r="U856" s="665">
        <v>1</v>
      </c>
    </row>
    <row r="857" spans="1:21" ht="14.4" customHeight="1" x14ac:dyDescent="0.3">
      <c r="A857" s="618">
        <v>21</v>
      </c>
      <c r="B857" s="619" t="s">
        <v>565</v>
      </c>
      <c r="C857" s="619">
        <v>89301211</v>
      </c>
      <c r="D857" s="681" t="s">
        <v>6722</v>
      </c>
      <c r="E857" s="682" t="s">
        <v>4547</v>
      </c>
      <c r="F857" s="619" t="s">
        <v>4509</v>
      </c>
      <c r="G857" s="619" t="s">
        <v>4742</v>
      </c>
      <c r="H857" s="619" t="s">
        <v>564</v>
      </c>
      <c r="I857" s="619" t="s">
        <v>2929</v>
      </c>
      <c r="J857" s="619" t="s">
        <v>5131</v>
      </c>
      <c r="K857" s="619" t="s">
        <v>5132</v>
      </c>
      <c r="L857" s="620">
        <v>121.4</v>
      </c>
      <c r="M857" s="620">
        <v>121.4</v>
      </c>
      <c r="N857" s="619">
        <v>1</v>
      </c>
      <c r="O857" s="683">
        <v>0.5</v>
      </c>
      <c r="P857" s="620"/>
      <c r="Q857" s="635">
        <v>0</v>
      </c>
      <c r="R857" s="619"/>
      <c r="S857" s="635">
        <v>0</v>
      </c>
      <c r="T857" s="683"/>
      <c r="U857" s="665">
        <v>0</v>
      </c>
    </row>
    <row r="858" spans="1:21" ht="14.4" customHeight="1" x14ac:dyDescent="0.3">
      <c r="A858" s="618">
        <v>21</v>
      </c>
      <c r="B858" s="619" t="s">
        <v>565</v>
      </c>
      <c r="C858" s="619">
        <v>89301211</v>
      </c>
      <c r="D858" s="681" t="s">
        <v>6722</v>
      </c>
      <c r="E858" s="682" t="s">
        <v>4547</v>
      </c>
      <c r="F858" s="619" t="s">
        <v>4509</v>
      </c>
      <c r="G858" s="619" t="s">
        <v>4841</v>
      </c>
      <c r="H858" s="619" t="s">
        <v>564</v>
      </c>
      <c r="I858" s="619" t="s">
        <v>1101</v>
      </c>
      <c r="J858" s="619" t="s">
        <v>1102</v>
      </c>
      <c r="K858" s="619" t="s">
        <v>4330</v>
      </c>
      <c r="L858" s="620">
        <v>98.31</v>
      </c>
      <c r="M858" s="620">
        <v>98.31</v>
      </c>
      <c r="N858" s="619">
        <v>1</v>
      </c>
      <c r="O858" s="683">
        <v>0.5</v>
      </c>
      <c r="P858" s="620"/>
      <c r="Q858" s="635">
        <v>0</v>
      </c>
      <c r="R858" s="619"/>
      <c r="S858" s="635">
        <v>0</v>
      </c>
      <c r="T858" s="683"/>
      <c r="U858" s="665">
        <v>0</v>
      </c>
    </row>
    <row r="859" spans="1:21" ht="14.4" customHeight="1" x14ac:dyDescent="0.3">
      <c r="A859" s="618">
        <v>21</v>
      </c>
      <c r="B859" s="619" t="s">
        <v>565</v>
      </c>
      <c r="C859" s="619">
        <v>89301211</v>
      </c>
      <c r="D859" s="681" t="s">
        <v>6722</v>
      </c>
      <c r="E859" s="682" t="s">
        <v>4547</v>
      </c>
      <c r="F859" s="619" t="s">
        <v>4509</v>
      </c>
      <c r="G859" s="619" t="s">
        <v>4569</v>
      </c>
      <c r="H859" s="619" t="s">
        <v>2184</v>
      </c>
      <c r="I859" s="619" t="s">
        <v>2281</v>
      </c>
      <c r="J859" s="619" t="s">
        <v>2278</v>
      </c>
      <c r="K859" s="619" t="s">
        <v>4347</v>
      </c>
      <c r="L859" s="620">
        <v>124.51</v>
      </c>
      <c r="M859" s="620">
        <v>124.51</v>
      </c>
      <c r="N859" s="619">
        <v>1</v>
      </c>
      <c r="O859" s="683">
        <v>0.5</v>
      </c>
      <c r="P859" s="620"/>
      <c r="Q859" s="635">
        <v>0</v>
      </c>
      <c r="R859" s="619"/>
      <c r="S859" s="635">
        <v>0</v>
      </c>
      <c r="T859" s="683"/>
      <c r="U859" s="665">
        <v>0</v>
      </c>
    </row>
    <row r="860" spans="1:21" ht="14.4" customHeight="1" x14ac:dyDescent="0.3">
      <c r="A860" s="618">
        <v>21</v>
      </c>
      <c r="B860" s="619" t="s">
        <v>565</v>
      </c>
      <c r="C860" s="619">
        <v>89301211</v>
      </c>
      <c r="D860" s="681" t="s">
        <v>6722</v>
      </c>
      <c r="E860" s="682" t="s">
        <v>4547</v>
      </c>
      <c r="F860" s="619" t="s">
        <v>4509</v>
      </c>
      <c r="G860" s="619" t="s">
        <v>4748</v>
      </c>
      <c r="H860" s="619" t="s">
        <v>564</v>
      </c>
      <c r="I860" s="619" t="s">
        <v>1596</v>
      </c>
      <c r="J860" s="619" t="s">
        <v>1489</v>
      </c>
      <c r="K860" s="619" t="s">
        <v>1379</v>
      </c>
      <c r="L860" s="620">
        <v>60.97</v>
      </c>
      <c r="M860" s="620">
        <v>60.97</v>
      </c>
      <c r="N860" s="619">
        <v>1</v>
      </c>
      <c r="O860" s="683">
        <v>0.5</v>
      </c>
      <c r="P860" s="620">
        <v>60.97</v>
      </c>
      <c r="Q860" s="635">
        <v>1</v>
      </c>
      <c r="R860" s="619">
        <v>1</v>
      </c>
      <c r="S860" s="635">
        <v>1</v>
      </c>
      <c r="T860" s="683">
        <v>0.5</v>
      </c>
      <c r="U860" s="665">
        <v>1</v>
      </c>
    </row>
    <row r="861" spans="1:21" ht="14.4" customHeight="1" x14ac:dyDescent="0.3">
      <c r="A861" s="618">
        <v>21</v>
      </c>
      <c r="B861" s="619" t="s">
        <v>565</v>
      </c>
      <c r="C861" s="619">
        <v>89301211</v>
      </c>
      <c r="D861" s="681" t="s">
        <v>6722</v>
      </c>
      <c r="E861" s="682" t="s">
        <v>4547</v>
      </c>
      <c r="F861" s="619" t="s">
        <v>4509</v>
      </c>
      <c r="G861" s="619" t="s">
        <v>4748</v>
      </c>
      <c r="H861" s="619" t="s">
        <v>564</v>
      </c>
      <c r="I861" s="619" t="s">
        <v>4987</v>
      </c>
      <c r="J861" s="619" t="s">
        <v>4752</v>
      </c>
      <c r="K861" s="619" t="s">
        <v>3056</v>
      </c>
      <c r="L861" s="620">
        <v>429.45</v>
      </c>
      <c r="M861" s="620">
        <v>429.45</v>
      </c>
      <c r="N861" s="619">
        <v>1</v>
      </c>
      <c r="O861" s="683">
        <v>0.5</v>
      </c>
      <c r="P861" s="620"/>
      <c r="Q861" s="635">
        <v>0</v>
      </c>
      <c r="R861" s="619"/>
      <c r="S861" s="635">
        <v>0</v>
      </c>
      <c r="T861" s="683"/>
      <c r="U861" s="665">
        <v>0</v>
      </c>
    </row>
    <row r="862" spans="1:21" ht="14.4" customHeight="1" x14ac:dyDescent="0.3">
      <c r="A862" s="618">
        <v>21</v>
      </c>
      <c r="B862" s="619" t="s">
        <v>565</v>
      </c>
      <c r="C862" s="619">
        <v>89301211</v>
      </c>
      <c r="D862" s="681" t="s">
        <v>6722</v>
      </c>
      <c r="E862" s="682" t="s">
        <v>4547</v>
      </c>
      <c r="F862" s="619" t="s">
        <v>4509</v>
      </c>
      <c r="G862" s="619" t="s">
        <v>4990</v>
      </c>
      <c r="H862" s="619" t="s">
        <v>564</v>
      </c>
      <c r="I862" s="619" t="s">
        <v>4991</v>
      </c>
      <c r="J862" s="619" t="s">
        <v>2992</v>
      </c>
      <c r="K862" s="619" t="s">
        <v>988</v>
      </c>
      <c r="L862" s="620">
        <v>142.22999999999999</v>
      </c>
      <c r="M862" s="620">
        <v>142.22999999999999</v>
      </c>
      <c r="N862" s="619">
        <v>1</v>
      </c>
      <c r="O862" s="683">
        <v>0.5</v>
      </c>
      <c r="P862" s="620"/>
      <c r="Q862" s="635">
        <v>0</v>
      </c>
      <c r="R862" s="619"/>
      <c r="S862" s="635">
        <v>0</v>
      </c>
      <c r="T862" s="683"/>
      <c r="U862" s="665">
        <v>0</v>
      </c>
    </row>
    <row r="863" spans="1:21" ht="14.4" customHeight="1" x14ac:dyDescent="0.3">
      <c r="A863" s="618">
        <v>21</v>
      </c>
      <c r="B863" s="619" t="s">
        <v>565</v>
      </c>
      <c r="C863" s="619">
        <v>89301211</v>
      </c>
      <c r="D863" s="681" t="s">
        <v>6722</v>
      </c>
      <c r="E863" s="682" t="s">
        <v>4547</v>
      </c>
      <c r="F863" s="619" t="s">
        <v>4509</v>
      </c>
      <c r="G863" s="619" t="s">
        <v>4616</v>
      </c>
      <c r="H863" s="619" t="s">
        <v>564</v>
      </c>
      <c r="I863" s="619" t="s">
        <v>4759</v>
      </c>
      <c r="J863" s="619" t="s">
        <v>4620</v>
      </c>
      <c r="K863" s="619" t="s">
        <v>622</v>
      </c>
      <c r="L863" s="620">
        <v>0</v>
      </c>
      <c r="M863" s="620">
        <v>0</v>
      </c>
      <c r="N863" s="619">
        <v>1</v>
      </c>
      <c r="O863" s="683">
        <v>0.5</v>
      </c>
      <c r="P863" s="620">
        <v>0</v>
      </c>
      <c r="Q863" s="635"/>
      <c r="R863" s="619">
        <v>1</v>
      </c>
      <c r="S863" s="635">
        <v>1</v>
      </c>
      <c r="T863" s="683">
        <v>0.5</v>
      </c>
      <c r="U863" s="665">
        <v>1</v>
      </c>
    </row>
    <row r="864" spans="1:21" ht="14.4" customHeight="1" x14ac:dyDescent="0.3">
      <c r="A864" s="618">
        <v>21</v>
      </c>
      <c r="B864" s="619" t="s">
        <v>565</v>
      </c>
      <c r="C864" s="619">
        <v>89301211</v>
      </c>
      <c r="D864" s="681" t="s">
        <v>6722</v>
      </c>
      <c r="E864" s="682" t="s">
        <v>4547</v>
      </c>
      <c r="F864" s="619" t="s">
        <v>4509</v>
      </c>
      <c r="G864" s="619" t="s">
        <v>5133</v>
      </c>
      <c r="H864" s="619" t="s">
        <v>2184</v>
      </c>
      <c r="I864" s="619" t="s">
        <v>4012</v>
      </c>
      <c r="J864" s="619" t="s">
        <v>4013</v>
      </c>
      <c r="K864" s="619" t="s">
        <v>4014</v>
      </c>
      <c r="L864" s="620">
        <v>25953.88</v>
      </c>
      <c r="M864" s="620">
        <v>51907.76</v>
      </c>
      <c r="N864" s="619">
        <v>2</v>
      </c>
      <c r="O864" s="683">
        <v>0.5</v>
      </c>
      <c r="P864" s="620"/>
      <c r="Q864" s="635">
        <v>0</v>
      </c>
      <c r="R864" s="619"/>
      <c r="S864" s="635">
        <v>0</v>
      </c>
      <c r="T864" s="683"/>
      <c r="U864" s="665">
        <v>0</v>
      </c>
    </row>
    <row r="865" spans="1:21" ht="14.4" customHeight="1" x14ac:dyDescent="0.3">
      <c r="A865" s="618">
        <v>21</v>
      </c>
      <c r="B865" s="619" t="s">
        <v>565</v>
      </c>
      <c r="C865" s="619">
        <v>89301211</v>
      </c>
      <c r="D865" s="681" t="s">
        <v>6722</v>
      </c>
      <c r="E865" s="682" t="s">
        <v>4548</v>
      </c>
      <c r="F865" s="619" t="s">
        <v>4509</v>
      </c>
      <c r="G865" s="619" t="s">
        <v>4570</v>
      </c>
      <c r="H865" s="619" t="s">
        <v>564</v>
      </c>
      <c r="I865" s="619" t="s">
        <v>891</v>
      </c>
      <c r="J865" s="619" t="s">
        <v>892</v>
      </c>
      <c r="K865" s="619" t="s">
        <v>4627</v>
      </c>
      <c r="L865" s="620">
        <v>85.72</v>
      </c>
      <c r="M865" s="620">
        <v>171.44</v>
      </c>
      <c r="N865" s="619">
        <v>2</v>
      </c>
      <c r="O865" s="683">
        <v>0.5</v>
      </c>
      <c r="P865" s="620">
        <v>171.44</v>
      </c>
      <c r="Q865" s="635">
        <v>1</v>
      </c>
      <c r="R865" s="619">
        <v>2</v>
      </c>
      <c r="S865" s="635">
        <v>1</v>
      </c>
      <c r="T865" s="683">
        <v>0.5</v>
      </c>
      <c r="U865" s="665">
        <v>1</v>
      </c>
    </row>
    <row r="866" spans="1:21" ht="14.4" customHeight="1" x14ac:dyDescent="0.3">
      <c r="A866" s="618">
        <v>21</v>
      </c>
      <c r="B866" s="619" t="s">
        <v>565</v>
      </c>
      <c r="C866" s="619">
        <v>89301211</v>
      </c>
      <c r="D866" s="681" t="s">
        <v>6722</v>
      </c>
      <c r="E866" s="682" t="s">
        <v>4548</v>
      </c>
      <c r="F866" s="619" t="s">
        <v>4509</v>
      </c>
      <c r="G866" s="619" t="s">
        <v>4594</v>
      </c>
      <c r="H866" s="619" t="s">
        <v>2184</v>
      </c>
      <c r="I866" s="619" t="s">
        <v>2728</v>
      </c>
      <c r="J866" s="619" t="s">
        <v>4256</v>
      </c>
      <c r="K866" s="619" t="s">
        <v>4257</v>
      </c>
      <c r="L866" s="620">
        <v>333.31</v>
      </c>
      <c r="M866" s="620">
        <v>333.31</v>
      </c>
      <c r="N866" s="619">
        <v>1</v>
      </c>
      <c r="O866" s="683">
        <v>1</v>
      </c>
      <c r="P866" s="620"/>
      <c r="Q866" s="635">
        <v>0</v>
      </c>
      <c r="R866" s="619"/>
      <c r="S866" s="635">
        <v>0</v>
      </c>
      <c r="T866" s="683"/>
      <c r="U866" s="665">
        <v>0</v>
      </c>
    </row>
    <row r="867" spans="1:21" ht="14.4" customHeight="1" x14ac:dyDescent="0.3">
      <c r="A867" s="618">
        <v>21</v>
      </c>
      <c r="B867" s="619" t="s">
        <v>565</v>
      </c>
      <c r="C867" s="619">
        <v>89301211</v>
      </c>
      <c r="D867" s="681" t="s">
        <v>6722</v>
      </c>
      <c r="E867" s="682" t="s">
        <v>4548</v>
      </c>
      <c r="F867" s="619" t="s">
        <v>4509</v>
      </c>
      <c r="G867" s="619" t="s">
        <v>4571</v>
      </c>
      <c r="H867" s="619" t="s">
        <v>564</v>
      </c>
      <c r="I867" s="619" t="s">
        <v>4572</v>
      </c>
      <c r="J867" s="619" t="s">
        <v>4573</v>
      </c>
      <c r="K867" s="619" t="s">
        <v>4574</v>
      </c>
      <c r="L867" s="620">
        <v>1789.73</v>
      </c>
      <c r="M867" s="620">
        <v>1789.73</v>
      </c>
      <c r="N867" s="619">
        <v>1</v>
      </c>
      <c r="O867" s="683">
        <v>1</v>
      </c>
      <c r="P867" s="620">
        <v>1789.73</v>
      </c>
      <c r="Q867" s="635">
        <v>1</v>
      </c>
      <c r="R867" s="619">
        <v>1</v>
      </c>
      <c r="S867" s="635">
        <v>1</v>
      </c>
      <c r="T867" s="683">
        <v>1</v>
      </c>
      <c r="U867" s="665">
        <v>1</v>
      </c>
    </row>
    <row r="868" spans="1:21" ht="14.4" customHeight="1" x14ac:dyDescent="0.3">
      <c r="A868" s="618">
        <v>21</v>
      </c>
      <c r="B868" s="619" t="s">
        <v>565</v>
      </c>
      <c r="C868" s="619">
        <v>89301211</v>
      </c>
      <c r="D868" s="681" t="s">
        <v>6722</v>
      </c>
      <c r="E868" s="682" t="s">
        <v>4548</v>
      </c>
      <c r="F868" s="619" t="s">
        <v>4509</v>
      </c>
      <c r="G868" s="619" t="s">
        <v>4654</v>
      </c>
      <c r="H868" s="619" t="s">
        <v>564</v>
      </c>
      <c r="I868" s="619" t="s">
        <v>1716</v>
      </c>
      <c r="J868" s="619" t="s">
        <v>1717</v>
      </c>
      <c r="K868" s="619" t="s">
        <v>1718</v>
      </c>
      <c r="L868" s="620">
        <v>400.21</v>
      </c>
      <c r="M868" s="620">
        <v>1200.6299999999999</v>
      </c>
      <c r="N868" s="619">
        <v>3</v>
      </c>
      <c r="O868" s="683">
        <v>0.5</v>
      </c>
      <c r="P868" s="620"/>
      <c r="Q868" s="635">
        <v>0</v>
      </c>
      <c r="R868" s="619"/>
      <c r="S868" s="635">
        <v>0</v>
      </c>
      <c r="T868" s="683"/>
      <c r="U868" s="665">
        <v>0</v>
      </c>
    </row>
    <row r="869" spans="1:21" ht="14.4" customHeight="1" x14ac:dyDescent="0.3">
      <c r="A869" s="618">
        <v>21</v>
      </c>
      <c r="B869" s="619" t="s">
        <v>565</v>
      </c>
      <c r="C869" s="619">
        <v>89301211</v>
      </c>
      <c r="D869" s="681" t="s">
        <v>6722</v>
      </c>
      <c r="E869" s="682" t="s">
        <v>4548</v>
      </c>
      <c r="F869" s="619" t="s">
        <v>4509</v>
      </c>
      <c r="G869" s="619" t="s">
        <v>4595</v>
      </c>
      <c r="H869" s="619" t="s">
        <v>564</v>
      </c>
      <c r="I869" s="619" t="s">
        <v>1584</v>
      </c>
      <c r="J869" s="619" t="s">
        <v>1585</v>
      </c>
      <c r="K869" s="619" t="s">
        <v>1586</v>
      </c>
      <c r="L869" s="620">
        <v>84.78</v>
      </c>
      <c r="M869" s="620">
        <v>84.78</v>
      </c>
      <c r="N869" s="619">
        <v>1</v>
      </c>
      <c r="O869" s="683">
        <v>0.5</v>
      </c>
      <c r="P869" s="620"/>
      <c r="Q869" s="635">
        <v>0</v>
      </c>
      <c r="R869" s="619"/>
      <c r="S869" s="635">
        <v>0</v>
      </c>
      <c r="T869" s="683"/>
      <c r="U869" s="665">
        <v>0</v>
      </c>
    </row>
    <row r="870" spans="1:21" ht="14.4" customHeight="1" x14ac:dyDescent="0.3">
      <c r="A870" s="618">
        <v>21</v>
      </c>
      <c r="B870" s="619" t="s">
        <v>565</v>
      </c>
      <c r="C870" s="619">
        <v>89301211</v>
      </c>
      <c r="D870" s="681" t="s">
        <v>6722</v>
      </c>
      <c r="E870" s="682" t="s">
        <v>4548</v>
      </c>
      <c r="F870" s="619" t="s">
        <v>4509</v>
      </c>
      <c r="G870" s="619" t="s">
        <v>4666</v>
      </c>
      <c r="H870" s="619" t="s">
        <v>564</v>
      </c>
      <c r="I870" s="619" t="s">
        <v>5134</v>
      </c>
      <c r="J870" s="619" t="s">
        <v>987</v>
      </c>
      <c r="K870" s="619" t="s">
        <v>5065</v>
      </c>
      <c r="L870" s="620">
        <v>57.65</v>
      </c>
      <c r="M870" s="620">
        <v>57.65</v>
      </c>
      <c r="N870" s="619">
        <v>1</v>
      </c>
      <c r="O870" s="683">
        <v>1</v>
      </c>
      <c r="P870" s="620"/>
      <c r="Q870" s="635">
        <v>0</v>
      </c>
      <c r="R870" s="619"/>
      <c r="S870" s="635">
        <v>0</v>
      </c>
      <c r="T870" s="683"/>
      <c r="U870" s="665">
        <v>0</v>
      </c>
    </row>
    <row r="871" spans="1:21" ht="14.4" customHeight="1" x14ac:dyDescent="0.3">
      <c r="A871" s="618">
        <v>21</v>
      </c>
      <c r="B871" s="619" t="s">
        <v>565</v>
      </c>
      <c r="C871" s="619">
        <v>89301211</v>
      </c>
      <c r="D871" s="681" t="s">
        <v>6722</v>
      </c>
      <c r="E871" s="682" t="s">
        <v>4548</v>
      </c>
      <c r="F871" s="619" t="s">
        <v>4509</v>
      </c>
      <c r="G871" s="619" t="s">
        <v>4600</v>
      </c>
      <c r="H871" s="619" t="s">
        <v>564</v>
      </c>
      <c r="I871" s="619" t="s">
        <v>1354</v>
      </c>
      <c r="J871" s="619" t="s">
        <v>1355</v>
      </c>
      <c r="K871" s="619" t="s">
        <v>4905</v>
      </c>
      <c r="L871" s="620">
        <v>0</v>
      </c>
      <c r="M871" s="620">
        <v>0</v>
      </c>
      <c r="N871" s="619">
        <v>1</v>
      </c>
      <c r="O871" s="683">
        <v>1</v>
      </c>
      <c r="P871" s="620">
        <v>0</v>
      </c>
      <c r="Q871" s="635"/>
      <c r="R871" s="619">
        <v>1</v>
      </c>
      <c r="S871" s="635">
        <v>1</v>
      </c>
      <c r="T871" s="683">
        <v>1</v>
      </c>
      <c r="U871" s="665">
        <v>1</v>
      </c>
    </row>
    <row r="872" spans="1:21" ht="14.4" customHeight="1" x14ac:dyDescent="0.3">
      <c r="A872" s="618">
        <v>21</v>
      </c>
      <c r="B872" s="619" t="s">
        <v>565</v>
      </c>
      <c r="C872" s="619">
        <v>89301211</v>
      </c>
      <c r="D872" s="681" t="s">
        <v>6722</v>
      </c>
      <c r="E872" s="682" t="s">
        <v>4548</v>
      </c>
      <c r="F872" s="619" t="s">
        <v>4509</v>
      </c>
      <c r="G872" s="619" t="s">
        <v>4605</v>
      </c>
      <c r="H872" s="619" t="s">
        <v>564</v>
      </c>
      <c r="I872" s="619" t="s">
        <v>4906</v>
      </c>
      <c r="J872" s="619" t="s">
        <v>4606</v>
      </c>
      <c r="K872" s="619" t="s">
        <v>4607</v>
      </c>
      <c r="L872" s="620">
        <v>0</v>
      </c>
      <c r="M872" s="620">
        <v>0</v>
      </c>
      <c r="N872" s="619">
        <v>1</v>
      </c>
      <c r="O872" s="683">
        <v>1</v>
      </c>
      <c r="P872" s="620"/>
      <c r="Q872" s="635"/>
      <c r="R872" s="619"/>
      <c r="S872" s="635">
        <v>0</v>
      </c>
      <c r="T872" s="683"/>
      <c r="U872" s="665">
        <v>0</v>
      </c>
    </row>
    <row r="873" spans="1:21" ht="14.4" customHeight="1" x14ac:dyDescent="0.3">
      <c r="A873" s="618">
        <v>21</v>
      </c>
      <c r="B873" s="619" t="s">
        <v>565</v>
      </c>
      <c r="C873" s="619">
        <v>89301211</v>
      </c>
      <c r="D873" s="681" t="s">
        <v>6722</v>
      </c>
      <c r="E873" s="682" t="s">
        <v>4548</v>
      </c>
      <c r="F873" s="619" t="s">
        <v>4509</v>
      </c>
      <c r="G873" s="619" t="s">
        <v>4717</v>
      </c>
      <c r="H873" s="619" t="s">
        <v>2184</v>
      </c>
      <c r="I873" s="619" t="s">
        <v>2458</v>
      </c>
      <c r="J873" s="619" t="s">
        <v>2455</v>
      </c>
      <c r="K873" s="619" t="s">
        <v>2459</v>
      </c>
      <c r="L873" s="620">
        <v>625.29</v>
      </c>
      <c r="M873" s="620">
        <v>1250.58</v>
      </c>
      <c r="N873" s="619">
        <v>2</v>
      </c>
      <c r="O873" s="683">
        <v>1</v>
      </c>
      <c r="P873" s="620">
        <v>1250.58</v>
      </c>
      <c r="Q873" s="635">
        <v>1</v>
      </c>
      <c r="R873" s="619">
        <v>2</v>
      </c>
      <c r="S873" s="635">
        <v>1</v>
      </c>
      <c r="T873" s="683">
        <v>1</v>
      </c>
      <c r="U873" s="665">
        <v>1</v>
      </c>
    </row>
    <row r="874" spans="1:21" ht="14.4" customHeight="1" x14ac:dyDescent="0.3">
      <c r="A874" s="618">
        <v>21</v>
      </c>
      <c r="B874" s="619" t="s">
        <v>565</v>
      </c>
      <c r="C874" s="619">
        <v>89301211</v>
      </c>
      <c r="D874" s="681" t="s">
        <v>6722</v>
      </c>
      <c r="E874" s="682" t="s">
        <v>4548</v>
      </c>
      <c r="F874" s="619" t="s">
        <v>4509</v>
      </c>
      <c r="G874" s="619" t="s">
        <v>4717</v>
      </c>
      <c r="H874" s="619" t="s">
        <v>2184</v>
      </c>
      <c r="I874" s="619" t="s">
        <v>3509</v>
      </c>
      <c r="J874" s="619" t="s">
        <v>2455</v>
      </c>
      <c r="K874" s="619" t="s">
        <v>3510</v>
      </c>
      <c r="L874" s="620">
        <v>1166.47</v>
      </c>
      <c r="M874" s="620">
        <v>2332.94</v>
      </c>
      <c r="N874" s="619">
        <v>2</v>
      </c>
      <c r="O874" s="683">
        <v>1</v>
      </c>
      <c r="P874" s="620">
        <v>2332.94</v>
      </c>
      <c r="Q874" s="635">
        <v>1</v>
      </c>
      <c r="R874" s="619">
        <v>2</v>
      </c>
      <c r="S874" s="635">
        <v>1</v>
      </c>
      <c r="T874" s="683">
        <v>1</v>
      </c>
      <c r="U874" s="665">
        <v>1</v>
      </c>
    </row>
    <row r="875" spans="1:21" ht="14.4" customHeight="1" x14ac:dyDescent="0.3">
      <c r="A875" s="618">
        <v>21</v>
      </c>
      <c r="B875" s="619" t="s">
        <v>565</v>
      </c>
      <c r="C875" s="619">
        <v>89301211</v>
      </c>
      <c r="D875" s="681" t="s">
        <v>6722</v>
      </c>
      <c r="E875" s="682" t="s">
        <v>4548</v>
      </c>
      <c r="F875" s="619" t="s">
        <v>4509</v>
      </c>
      <c r="G875" s="619" t="s">
        <v>4717</v>
      </c>
      <c r="H875" s="619" t="s">
        <v>2184</v>
      </c>
      <c r="I875" s="619" t="s">
        <v>2294</v>
      </c>
      <c r="J875" s="619" t="s">
        <v>2288</v>
      </c>
      <c r="K875" s="619" t="s">
        <v>3513</v>
      </c>
      <c r="L875" s="620">
        <v>2916.16</v>
      </c>
      <c r="M875" s="620">
        <v>5832.32</v>
      </c>
      <c r="N875" s="619">
        <v>2</v>
      </c>
      <c r="O875" s="683">
        <v>1</v>
      </c>
      <c r="P875" s="620"/>
      <c r="Q875" s="635">
        <v>0</v>
      </c>
      <c r="R875" s="619"/>
      <c r="S875" s="635">
        <v>0</v>
      </c>
      <c r="T875" s="683"/>
      <c r="U875" s="665">
        <v>0</v>
      </c>
    </row>
    <row r="876" spans="1:21" ht="14.4" customHeight="1" x14ac:dyDescent="0.3">
      <c r="A876" s="618">
        <v>21</v>
      </c>
      <c r="B876" s="619" t="s">
        <v>565</v>
      </c>
      <c r="C876" s="619">
        <v>89301211</v>
      </c>
      <c r="D876" s="681" t="s">
        <v>6722</v>
      </c>
      <c r="E876" s="682" t="s">
        <v>4548</v>
      </c>
      <c r="F876" s="619" t="s">
        <v>4509</v>
      </c>
      <c r="G876" s="619" t="s">
        <v>4558</v>
      </c>
      <c r="H876" s="619" t="s">
        <v>564</v>
      </c>
      <c r="I876" s="619" t="s">
        <v>4559</v>
      </c>
      <c r="J876" s="619" t="s">
        <v>4560</v>
      </c>
      <c r="K876" s="619" t="s">
        <v>1039</v>
      </c>
      <c r="L876" s="620">
        <v>123.72</v>
      </c>
      <c r="M876" s="620">
        <v>247.44</v>
      </c>
      <c r="N876" s="619">
        <v>2</v>
      </c>
      <c r="O876" s="683">
        <v>1.5</v>
      </c>
      <c r="P876" s="620"/>
      <c r="Q876" s="635">
        <v>0</v>
      </c>
      <c r="R876" s="619"/>
      <c r="S876" s="635">
        <v>0</v>
      </c>
      <c r="T876" s="683"/>
      <c r="U876" s="665">
        <v>0</v>
      </c>
    </row>
    <row r="877" spans="1:21" ht="14.4" customHeight="1" x14ac:dyDescent="0.3">
      <c r="A877" s="618">
        <v>21</v>
      </c>
      <c r="B877" s="619" t="s">
        <v>565</v>
      </c>
      <c r="C877" s="619">
        <v>89301211</v>
      </c>
      <c r="D877" s="681" t="s">
        <v>6722</v>
      </c>
      <c r="E877" s="682" t="s">
        <v>4548</v>
      </c>
      <c r="F877" s="619" t="s">
        <v>4509</v>
      </c>
      <c r="G877" s="619" t="s">
        <v>4558</v>
      </c>
      <c r="H877" s="619" t="s">
        <v>564</v>
      </c>
      <c r="I877" s="619" t="s">
        <v>4559</v>
      </c>
      <c r="J877" s="619" t="s">
        <v>4560</v>
      </c>
      <c r="K877" s="619" t="s">
        <v>1039</v>
      </c>
      <c r="L877" s="620">
        <v>97.97</v>
      </c>
      <c r="M877" s="620">
        <v>195.94</v>
      </c>
      <c r="N877" s="619">
        <v>2</v>
      </c>
      <c r="O877" s="683">
        <v>0.5</v>
      </c>
      <c r="P877" s="620">
        <v>195.94</v>
      </c>
      <c r="Q877" s="635">
        <v>1</v>
      </c>
      <c r="R877" s="619">
        <v>2</v>
      </c>
      <c r="S877" s="635">
        <v>1</v>
      </c>
      <c r="T877" s="683">
        <v>0.5</v>
      </c>
      <c r="U877" s="665">
        <v>1</v>
      </c>
    </row>
    <row r="878" spans="1:21" ht="14.4" customHeight="1" x14ac:dyDescent="0.3">
      <c r="A878" s="618">
        <v>21</v>
      </c>
      <c r="B878" s="619" t="s">
        <v>565</v>
      </c>
      <c r="C878" s="619">
        <v>89301211</v>
      </c>
      <c r="D878" s="681" t="s">
        <v>6722</v>
      </c>
      <c r="E878" s="682" t="s">
        <v>4548</v>
      </c>
      <c r="F878" s="619" t="s">
        <v>4509</v>
      </c>
      <c r="G878" s="619" t="s">
        <v>4558</v>
      </c>
      <c r="H878" s="619" t="s">
        <v>564</v>
      </c>
      <c r="I878" s="619" t="s">
        <v>4587</v>
      </c>
      <c r="J878" s="619" t="s">
        <v>1038</v>
      </c>
      <c r="K878" s="619" t="s">
        <v>4588</v>
      </c>
      <c r="L878" s="620">
        <v>48.98</v>
      </c>
      <c r="M878" s="620">
        <v>244.89999999999998</v>
      </c>
      <c r="N878" s="619">
        <v>5</v>
      </c>
      <c r="O878" s="683">
        <v>1</v>
      </c>
      <c r="P878" s="620"/>
      <c r="Q878" s="635">
        <v>0</v>
      </c>
      <c r="R878" s="619"/>
      <c r="S878" s="635">
        <v>0</v>
      </c>
      <c r="T878" s="683"/>
      <c r="U878" s="665">
        <v>0</v>
      </c>
    </row>
    <row r="879" spans="1:21" ht="14.4" customHeight="1" x14ac:dyDescent="0.3">
      <c r="A879" s="618">
        <v>21</v>
      </c>
      <c r="B879" s="619" t="s">
        <v>565</v>
      </c>
      <c r="C879" s="619">
        <v>89301211</v>
      </c>
      <c r="D879" s="681" t="s">
        <v>6722</v>
      </c>
      <c r="E879" s="682" t="s">
        <v>4548</v>
      </c>
      <c r="F879" s="619" t="s">
        <v>4509</v>
      </c>
      <c r="G879" s="619" t="s">
        <v>4589</v>
      </c>
      <c r="H879" s="619" t="s">
        <v>2184</v>
      </c>
      <c r="I879" s="619" t="s">
        <v>2493</v>
      </c>
      <c r="J879" s="619" t="s">
        <v>2494</v>
      </c>
      <c r="K879" s="619" t="s">
        <v>4170</v>
      </c>
      <c r="L879" s="620">
        <v>1359.61</v>
      </c>
      <c r="M879" s="620">
        <v>2719.22</v>
      </c>
      <c r="N879" s="619">
        <v>2</v>
      </c>
      <c r="O879" s="683">
        <v>1.5</v>
      </c>
      <c r="P879" s="620"/>
      <c r="Q879" s="635">
        <v>0</v>
      </c>
      <c r="R879" s="619"/>
      <c r="S879" s="635">
        <v>0</v>
      </c>
      <c r="T879" s="683"/>
      <c r="U879" s="665">
        <v>0</v>
      </c>
    </row>
    <row r="880" spans="1:21" ht="14.4" customHeight="1" x14ac:dyDescent="0.3">
      <c r="A880" s="618">
        <v>21</v>
      </c>
      <c r="B880" s="619" t="s">
        <v>565</v>
      </c>
      <c r="C880" s="619">
        <v>89301211</v>
      </c>
      <c r="D880" s="681" t="s">
        <v>6722</v>
      </c>
      <c r="E880" s="682" t="s">
        <v>4548</v>
      </c>
      <c r="F880" s="619" t="s">
        <v>4509</v>
      </c>
      <c r="G880" s="619" t="s">
        <v>4732</v>
      </c>
      <c r="H880" s="619" t="s">
        <v>564</v>
      </c>
      <c r="I880" s="619" t="s">
        <v>1121</v>
      </c>
      <c r="J880" s="619" t="s">
        <v>1122</v>
      </c>
      <c r="K880" s="619" t="s">
        <v>1123</v>
      </c>
      <c r="L880" s="620">
        <v>56.69</v>
      </c>
      <c r="M880" s="620">
        <v>56.69</v>
      </c>
      <c r="N880" s="619">
        <v>1</v>
      </c>
      <c r="O880" s="683">
        <v>0.5</v>
      </c>
      <c r="P880" s="620"/>
      <c r="Q880" s="635">
        <v>0</v>
      </c>
      <c r="R880" s="619"/>
      <c r="S880" s="635">
        <v>0</v>
      </c>
      <c r="T880" s="683"/>
      <c r="U880" s="665">
        <v>0</v>
      </c>
    </row>
    <row r="881" spans="1:21" ht="14.4" customHeight="1" x14ac:dyDescent="0.3">
      <c r="A881" s="618">
        <v>21</v>
      </c>
      <c r="B881" s="619" t="s">
        <v>565</v>
      </c>
      <c r="C881" s="619">
        <v>89301211</v>
      </c>
      <c r="D881" s="681" t="s">
        <v>6722</v>
      </c>
      <c r="E881" s="682" t="s">
        <v>4548</v>
      </c>
      <c r="F881" s="619" t="s">
        <v>4509</v>
      </c>
      <c r="G881" s="619" t="s">
        <v>4593</v>
      </c>
      <c r="H881" s="619" t="s">
        <v>2184</v>
      </c>
      <c r="I881" s="619" t="s">
        <v>2485</v>
      </c>
      <c r="J881" s="619" t="s">
        <v>4376</v>
      </c>
      <c r="K881" s="619" t="s">
        <v>2832</v>
      </c>
      <c r="L881" s="620">
        <v>201.75</v>
      </c>
      <c r="M881" s="620">
        <v>201.75</v>
      </c>
      <c r="N881" s="619">
        <v>1</v>
      </c>
      <c r="O881" s="683">
        <v>1</v>
      </c>
      <c r="P881" s="620"/>
      <c r="Q881" s="635">
        <v>0</v>
      </c>
      <c r="R881" s="619"/>
      <c r="S881" s="635">
        <v>0</v>
      </c>
      <c r="T881" s="683"/>
      <c r="U881" s="665">
        <v>0</v>
      </c>
    </row>
    <row r="882" spans="1:21" ht="14.4" customHeight="1" x14ac:dyDescent="0.3">
      <c r="A882" s="618">
        <v>21</v>
      </c>
      <c r="B882" s="619" t="s">
        <v>565</v>
      </c>
      <c r="C882" s="619">
        <v>89301211</v>
      </c>
      <c r="D882" s="681" t="s">
        <v>6722</v>
      </c>
      <c r="E882" s="682" t="s">
        <v>4548</v>
      </c>
      <c r="F882" s="619" t="s">
        <v>4509</v>
      </c>
      <c r="G882" s="619" t="s">
        <v>4569</v>
      </c>
      <c r="H882" s="619" t="s">
        <v>2184</v>
      </c>
      <c r="I882" s="619" t="s">
        <v>2232</v>
      </c>
      <c r="J882" s="619" t="s">
        <v>2233</v>
      </c>
      <c r="K882" s="619" t="s">
        <v>2234</v>
      </c>
      <c r="L882" s="620">
        <v>32.74</v>
      </c>
      <c r="M882" s="620">
        <v>32.74</v>
      </c>
      <c r="N882" s="619">
        <v>1</v>
      </c>
      <c r="O882" s="683">
        <v>1</v>
      </c>
      <c r="P882" s="620"/>
      <c r="Q882" s="635">
        <v>0</v>
      </c>
      <c r="R882" s="619"/>
      <c r="S882" s="635">
        <v>0</v>
      </c>
      <c r="T882" s="683"/>
      <c r="U882" s="665">
        <v>0</v>
      </c>
    </row>
    <row r="883" spans="1:21" ht="14.4" customHeight="1" x14ac:dyDescent="0.3">
      <c r="A883" s="618">
        <v>21</v>
      </c>
      <c r="B883" s="619" t="s">
        <v>565</v>
      </c>
      <c r="C883" s="619">
        <v>89301211</v>
      </c>
      <c r="D883" s="681" t="s">
        <v>6722</v>
      </c>
      <c r="E883" s="682" t="s">
        <v>4548</v>
      </c>
      <c r="F883" s="619" t="s">
        <v>4509</v>
      </c>
      <c r="G883" s="619" t="s">
        <v>4569</v>
      </c>
      <c r="H883" s="619" t="s">
        <v>2184</v>
      </c>
      <c r="I883" s="619" t="s">
        <v>2277</v>
      </c>
      <c r="J883" s="619" t="s">
        <v>2278</v>
      </c>
      <c r="K883" s="619" t="s">
        <v>4346</v>
      </c>
      <c r="L883" s="620">
        <v>32.74</v>
      </c>
      <c r="M883" s="620">
        <v>32.74</v>
      </c>
      <c r="N883" s="619">
        <v>1</v>
      </c>
      <c r="O883" s="683">
        <v>0.5</v>
      </c>
      <c r="P883" s="620"/>
      <c r="Q883" s="635">
        <v>0</v>
      </c>
      <c r="R883" s="619"/>
      <c r="S883" s="635">
        <v>0</v>
      </c>
      <c r="T883" s="683"/>
      <c r="U883" s="665">
        <v>0</v>
      </c>
    </row>
    <row r="884" spans="1:21" ht="14.4" customHeight="1" x14ac:dyDescent="0.3">
      <c r="A884" s="618">
        <v>21</v>
      </c>
      <c r="B884" s="619" t="s">
        <v>565</v>
      </c>
      <c r="C884" s="619">
        <v>89301211</v>
      </c>
      <c r="D884" s="681" t="s">
        <v>6722</v>
      </c>
      <c r="E884" s="682" t="s">
        <v>4548</v>
      </c>
      <c r="F884" s="619" t="s">
        <v>4511</v>
      </c>
      <c r="G884" s="619" t="s">
        <v>4764</v>
      </c>
      <c r="H884" s="619" t="s">
        <v>564</v>
      </c>
      <c r="I884" s="619" t="s">
        <v>5056</v>
      </c>
      <c r="J884" s="619" t="s">
        <v>5057</v>
      </c>
      <c r="K884" s="619" t="s">
        <v>5058</v>
      </c>
      <c r="L884" s="620">
        <v>1000</v>
      </c>
      <c r="M884" s="620">
        <v>1000</v>
      </c>
      <c r="N884" s="619">
        <v>1</v>
      </c>
      <c r="O884" s="683">
        <v>1</v>
      </c>
      <c r="P884" s="620"/>
      <c r="Q884" s="635">
        <v>0</v>
      </c>
      <c r="R884" s="619"/>
      <c r="S884" s="635">
        <v>0</v>
      </c>
      <c r="T884" s="683"/>
      <c r="U884" s="665">
        <v>0</v>
      </c>
    </row>
    <row r="885" spans="1:21" ht="14.4" customHeight="1" x14ac:dyDescent="0.3">
      <c r="A885" s="618">
        <v>21</v>
      </c>
      <c r="B885" s="619" t="s">
        <v>565</v>
      </c>
      <c r="C885" s="619">
        <v>89301212</v>
      </c>
      <c r="D885" s="681" t="s">
        <v>6723</v>
      </c>
      <c r="E885" s="682" t="s">
        <v>4519</v>
      </c>
      <c r="F885" s="619" t="s">
        <v>4509</v>
      </c>
      <c r="G885" s="619" t="s">
        <v>4570</v>
      </c>
      <c r="H885" s="619" t="s">
        <v>2184</v>
      </c>
      <c r="I885" s="619" t="s">
        <v>2348</v>
      </c>
      <c r="J885" s="619" t="s">
        <v>2349</v>
      </c>
      <c r="K885" s="619" t="s">
        <v>2350</v>
      </c>
      <c r="L885" s="620">
        <v>89.6</v>
      </c>
      <c r="M885" s="620">
        <v>179.2</v>
      </c>
      <c r="N885" s="619">
        <v>2</v>
      </c>
      <c r="O885" s="683">
        <v>2</v>
      </c>
      <c r="P885" s="620"/>
      <c r="Q885" s="635">
        <v>0</v>
      </c>
      <c r="R885" s="619"/>
      <c r="S885" s="635">
        <v>0</v>
      </c>
      <c r="T885" s="683"/>
      <c r="U885" s="665">
        <v>0</v>
      </c>
    </row>
    <row r="886" spans="1:21" ht="14.4" customHeight="1" x14ac:dyDescent="0.3">
      <c r="A886" s="618">
        <v>21</v>
      </c>
      <c r="B886" s="619" t="s">
        <v>565</v>
      </c>
      <c r="C886" s="619">
        <v>89301212</v>
      </c>
      <c r="D886" s="681" t="s">
        <v>6723</v>
      </c>
      <c r="E886" s="682" t="s">
        <v>4519</v>
      </c>
      <c r="F886" s="619" t="s">
        <v>4509</v>
      </c>
      <c r="G886" s="619" t="s">
        <v>4570</v>
      </c>
      <c r="H886" s="619" t="s">
        <v>2184</v>
      </c>
      <c r="I886" s="619" t="s">
        <v>2348</v>
      </c>
      <c r="J886" s="619" t="s">
        <v>2349</v>
      </c>
      <c r="K886" s="619" t="s">
        <v>2350</v>
      </c>
      <c r="L886" s="620">
        <v>95.25</v>
      </c>
      <c r="M886" s="620">
        <v>95.25</v>
      </c>
      <c r="N886" s="619">
        <v>1</v>
      </c>
      <c r="O886" s="683">
        <v>1</v>
      </c>
      <c r="P886" s="620">
        <v>95.25</v>
      </c>
      <c r="Q886" s="635">
        <v>1</v>
      </c>
      <c r="R886" s="619">
        <v>1</v>
      </c>
      <c r="S886" s="635">
        <v>1</v>
      </c>
      <c r="T886" s="683">
        <v>1</v>
      </c>
      <c r="U886" s="665">
        <v>1</v>
      </c>
    </row>
    <row r="887" spans="1:21" ht="14.4" customHeight="1" x14ac:dyDescent="0.3">
      <c r="A887" s="618">
        <v>21</v>
      </c>
      <c r="B887" s="619" t="s">
        <v>565</v>
      </c>
      <c r="C887" s="619">
        <v>89301212</v>
      </c>
      <c r="D887" s="681" t="s">
        <v>6723</v>
      </c>
      <c r="E887" s="682" t="s">
        <v>4519</v>
      </c>
      <c r="F887" s="619" t="s">
        <v>4509</v>
      </c>
      <c r="G887" s="619" t="s">
        <v>4570</v>
      </c>
      <c r="H887" s="619" t="s">
        <v>564</v>
      </c>
      <c r="I887" s="619" t="s">
        <v>5135</v>
      </c>
      <c r="J887" s="619" t="s">
        <v>4329</v>
      </c>
      <c r="K887" s="619" t="s">
        <v>2350</v>
      </c>
      <c r="L887" s="620">
        <v>89.58</v>
      </c>
      <c r="M887" s="620">
        <v>89.58</v>
      </c>
      <c r="N887" s="619">
        <v>1</v>
      </c>
      <c r="O887" s="683">
        <v>1</v>
      </c>
      <c r="P887" s="620"/>
      <c r="Q887" s="635">
        <v>0</v>
      </c>
      <c r="R887" s="619"/>
      <c r="S887" s="635">
        <v>0</v>
      </c>
      <c r="T887" s="683"/>
      <c r="U887" s="665">
        <v>0</v>
      </c>
    </row>
    <row r="888" spans="1:21" ht="14.4" customHeight="1" x14ac:dyDescent="0.3">
      <c r="A888" s="618">
        <v>21</v>
      </c>
      <c r="B888" s="619" t="s">
        <v>565</v>
      </c>
      <c r="C888" s="619">
        <v>89301212</v>
      </c>
      <c r="D888" s="681" t="s">
        <v>6723</v>
      </c>
      <c r="E888" s="682" t="s">
        <v>4519</v>
      </c>
      <c r="F888" s="619" t="s">
        <v>4509</v>
      </c>
      <c r="G888" s="619" t="s">
        <v>4570</v>
      </c>
      <c r="H888" s="619" t="s">
        <v>564</v>
      </c>
      <c r="I888" s="619" t="s">
        <v>596</v>
      </c>
      <c r="J888" s="619" t="s">
        <v>4329</v>
      </c>
      <c r="K888" s="619" t="s">
        <v>4330</v>
      </c>
      <c r="L888" s="620">
        <v>47.63</v>
      </c>
      <c r="M888" s="620">
        <v>142.89000000000001</v>
      </c>
      <c r="N888" s="619">
        <v>3</v>
      </c>
      <c r="O888" s="683">
        <v>2</v>
      </c>
      <c r="P888" s="620">
        <v>47.63</v>
      </c>
      <c r="Q888" s="635">
        <v>0.33333333333333331</v>
      </c>
      <c r="R888" s="619">
        <v>1</v>
      </c>
      <c r="S888" s="635">
        <v>0.33333333333333331</v>
      </c>
      <c r="T888" s="683">
        <v>1</v>
      </c>
      <c r="U888" s="665">
        <v>0.5</v>
      </c>
    </row>
    <row r="889" spans="1:21" ht="14.4" customHeight="1" x14ac:dyDescent="0.3">
      <c r="A889" s="618">
        <v>21</v>
      </c>
      <c r="B889" s="619" t="s">
        <v>565</v>
      </c>
      <c r="C889" s="619">
        <v>89301212</v>
      </c>
      <c r="D889" s="681" t="s">
        <v>6723</v>
      </c>
      <c r="E889" s="682" t="s">
        <v>4519</v>
      </c>
      <c r="F889" s="619" t="s">
        <v>4509</v>
      </c>
      <c r="G889" s="619" t="s">
        <v>4549</v>
      </c>
      <c r="H889" s="619" t="s">
        <v>564</v>
      </c>
      <c r="I889" s="619" t="s">
        <v>5136</v>
      </c>
      <c r="J889" s="619" t="s">
        <v>5137</v>
      </c>
      <c r="K889" s="619" t="s">
        <v>4368</v>
      </c>
      <c r="L889" s="620">
        <v>10.73</v>
      </c>
      <c r="M889" s="620">
        <v>21.46</v>
      </c>
      <c r="N889" s="619">
        <v>2</v>
      </c>
      <c r="O889" s="683">
        <v>1</v>
      </c>
      <c r="P889" s="620"/>
      <c r="Q889" s="635">
        <v>0</v>
      </c>
      <c r="R889" s="619"/>
      <c r="S889" s="635">
        <v>0</v>
      </c>
      <c r="T889" s="683"/>
      <c r="U889" s="665">
        <v>0</v>
      </c>
    </row>
    <row r="890" spans="1:21" ht="14.4" customHeight="1" x14ac:dyDescent="0.3">
      <c r="A890" s="618">
        <v>21</v>
      </c>
      <c r="B890" s="619" t="s">
        <v>565</v>
      </c>
      <c r="C890" s="619">
        <v>89301212</v>
      </c>
      <c r="D890" s="681" t="s">
        <v>6723</v>
      </c>
      <c r="E890" s="682" t="s">
        <v>4519</v>
      </c>
      <c r="F890" s="619" t="s">
        <v>4509</v>
      </c>
      <c r="G890" s="619" t="s">
        <v>4549</v>
      </c>
      <c r="H890" s="619" t="s">
        <v>2184</v>
      </c>
      <c r="I890" s="619" t="s">
        <v>3587</v>
      </c>
      <c r="J890" s="619" t="s">
        <v>4471</v>
      </c>
      <c r="K890" s="619" t="s">
        <v>4472</v>
      </c>
      <c r="L890" s="620">
        <v>16.27</v>
      </c>
      <c r="M890" s="620">
        <v>32.54</v>
      </c>
      <c r="N890" s="619">
        <v>2</v>
      </c>
      <c r="O890" s="683">
        <v>1.5</v>
      </c>
      <c r="P890" s="620">
        <v>16.27</v>
      </c>
      <c r="Q890" s="635">
        <v>0.5</v>
      </c>
      <c r="R890" s="619">
        <v>1</v>
      </c>
      <c r="S890" s="635">
        <v>0.5</v>
      </c>
      <c r="T890" s="683">
        <v>1</v>
      </c>
      <c r="U890" s="665">
        <v>0.66666666666666663</v>
      </c>
    </row>
    <row r="891" spans="1:21" ht="14.4" customHeight="1" x14ac:dyDescent="0.3">
      <c r="A891" s="618">
        <v>21</v>
      </c>
      <c r="B891" s="619" t="s">
        <v>565</v>
      </c>
      <c r="C891" s="619">
        <v>89301212</v>
      </c>
      <c r="D891" s="681" t="s">
        <v>6723</v>
      </c>
      <c r="E891" s="682" t="s">
        <v>4519</v>
      </c>
      <c r="F891" s="619" t="s">
        <v>4509</v>
      </c>
      <c r="G891" s="619" t="s">
        <v>4549</v>
      </c>
      <c r="H891" s="619" t="s">
        <v>2184</v>
      </c>
      <c r="I891" s="619" t="s">
        <v>3660</v>
      </c>
      <c r="J891" s="619" t="s">
        <v>4473</v>
      </c>
      <c r="K891" s="619" t="s">
        <v>4474</v>
      </c>
      <c r="L891" s="620">
        <v>25.03</v>
      </c>
      <c r="M891" s="620">
        <v>100.12</v>
      </c>
      <c r="N891" s="619">
        <v>4</v>
      </c>
      <c r="O891" s="683">
        <v>3.5</v>
      </c>
      <c r="P891" s="620">
        <v>25.03</v>
      </c>
      <c r="Q891" s="635">
        <v>0.25</v>
      </c>
      <c r="R891" s="619">
        <v>1</v>
      </c>
      <c r="S891" s="635">
        <v>0.25</v>
      </c>
      <c r="T891" s="683">
        <v>0.5</v>
      </c>
      <c r="U891" s="665">
        <v>0.14285714285714285</v>
      </c>
    </row>
    <row r="892" spans="1:21" ht="14.4" customHeight="1" x14ac:dyDescent="0.3">
      <c r="A892" s="618">
        <v>21</v>
      </c>
      <c r="B892" s="619" t="s">
        <v>565</v>
      </c>
      <c r="C892" s="619">
        <v>89301212</v>
      </c>
      <c r="D892" s="681" t="s">
        <v>6723</v>
      </c>
      <c r="E892" s="682" t="s">
        <v>4519</v>
      </c>
      <c r="F892" s="619" t="s">
        <v>4509</v>
      </c>
      <c r="G892" s="619" t="s">
        <v>4549</v>
      </c>
      <c r="H892" s="619" t="s">
        <v>2184</v>
      </c>
      <c r="I892" s="619" t="s">
        <v>5138</v>
      </c>
      <c r="J892" s="619" t="s">
        <v>5139</v>
      </c>
      <c r="K892" s="619" t="s">
        <v>5140</v>
      </c>
      <c r="L892" s="620">
        <v>38.51</v>
      </c>
      <c r="M892" s="620">
        <v>38.51</v>
      </c>
      <c r="N892" s="619">
        <v>1</v>
      </c>
      <c r="O892" s="683">
        <v>1</v>
      </c>
      <c r="P892" s="620"/>
      <c r="Q892" s="635">
        <v>0</v>
      </c>
      <c r="R892" s="619"/>
      <c r="S892" s="635">
        <v>0</v>
      </c>
      <c r="T892" s="683"/>
      <c r="U892" s="665">
        <v>0</v>
      </c>
    </row>
    <row r="893" spans="1:21" ht="14.4" customHeight="1" x14ac:dyDescent="0.3">
      <c r="A893" s="618">
        <v>21</v>
      </c>
      <c r="B893" s="619" t="s">
        <v>565</v>
      </c>
      <c r="C893" s="619">
        <v>89301212</v>
      </c>
      <c r="D893" s="681" t="s">
        <v>6723</v>
      </c>
      <c r="E893" s="682" t="s">
        <v>4519</v>
      </c>
      <c r="F893" s="619" t="s">
        <v>4509</v>
      </c>
      <c r="G893" s="619" t="s">
        <v>4637</v>
      </c>
      <c r="H893" s="619" t="s">
        <v>2184</v>
      </c>
      <c r="I893" s="619" t="s">
        <v>4878</v>
      </c>
      <c r="J893" s="619" t="s">
        <v>2375</v>
      </c>
      <c r="K893" s="619" t="s">
        <v>687</v>
      </c>
      <c r="L893" s="620">
        <v>81.209999999999994</v>
      </c>
      <c r="M893" s="620">
        <v>81.209999999999994</v>
      </c>
      <c r="N893" s="619">
        <v>1</v>
      </c>
      <c r="O893" s="683">
        <v>0.5</v>
      </c>
      <c r="P893" s="620"/>
      <c r="Q893" s="635">
        <v>0</v>
      </c>
      <c r="R893" s="619"/>
      <c r="S893" s="635">
        <v>0</v>
      </c>
      <c r="T893" s="683"/>
      <c r="U893" s="665">
        <v>0</v>
      </c>
    </row>
    <row r="894" spans="1:21" ht="14.4" customHeight="1" x14ac:dyDescent="0.3">
      <c r="A894" s="618">
        <v>21</v>
      </c>
      <c r="B894" s="619" t="s">
        <v>565</v>
      </c>
      <c r="C894" s="619">
        <v>89301212</v>
      </c>
      <c r="D894" s="681" t="s">
        <v>6723</v>
      </c>
      <c r="E894" s="682" t="s">
        <v>4519</v>
      </c>
      <c r="F894" s="619" t="s">
        <v>4509</v>
      </c>
      <c r="G894" s="619" t="s">
        <v>4637</v>
      </c>
      <c r="H894" s="619" t="s">
        <v>2184</v>
      </c>
      <c r="I894" s="619" t="s">
        <v>2378</v>
      </c>
      <c r="J894" s="619" t="s">
        <v>2375</v>
      </c>
      <c r="K894" s="619" t="s">
        <v>687</v>
      </c>
      <c r="L894" s="620">
        <v>81.209999999999994</v>
      </c>
      <c r="M894" s="620">
        <v>81.209999999999994</v>
      </c>
      <c r="N894" s="619">
        <v>1</v>
      </c>
      <c r="O894" s="683">
        <v>0.5</v>
      </c>
      <c r="P894" s="620"/>
      <c r="Q894" s="635">
        <v>0</v>
      </c>
      <c r="R894" s="619"/>
      <c r="S894" s="635">
        <v>0</v>
      </c>
      <c r="T894" s="683"/>
      <c r="U894" s="665">
        <v>0</v>
      </c>
    </row>
    <row r="895" spans="1:21" ht="14.4" customHeight="1" x14ac:dyDescent="0.3">
      <c r="A895" s="618">
        <v>21</v>
      </c>
      <c r="B895" s="619" t="s">
        <v>565</v>
      </c>
      <c r="C895" s="619">
        <v>89301212</v>
      </c>
      <c r="D895" s="681" t="s">
        <v>6723</v>
      </c>
      <c r="E895" s="682" t="s">
        <v>4519</v>
      </c>
      <c r="F895" s="619" t="s">
        <v>4509</v>
      </c>
      <c r="G895" s="619" t="s">
        <v>4637</v>
      </c>
      <c r="H895" s="619" t="s">
        <v>2184</v>
      </c>
      <c r="I895" s="619" t="s">
        <v>2372</v>
      </c>
      <c r="J895" s="619" t="s">
        <v>2369</v>
      </c>
      <c r="K895" s="619" t="s">
        <v>1928</v>
      </c>
      <c r="L895" s="620">
        <v>60.92</v>
      </c>
      <c r="M895" s="620">
        <v>121.84</v>
      </c>
      <c r="N895" s="619">
        <v>2</v>
      </c>
      <c r="O895" s="683">
        <v>0.5</v>
      </c>
      <c r="P895" s="620"/>
      <c r="Q895" s="635">
        <v>0</v>
      </c>
      <c r="R895" s="619"/>
      <c r="S895" s="635">
        <v>0</v>
      </c>
      <c r="T895" s="683"/>
      <c r="U895" s="665">
        <v>0</v>
      </c>
    </row>
    <row r="896" spans="1:21" ht="14.4" customHeight="1" x14ac:dyDescent="0.3">
      <c r="A896" s="618">
        <v>21</v>
      </c>
      <c r="B896" s="619" t="s">
        <v>565</v>
      </c>
      <c r="C896" s="619">
        <v>89301212</v>
      </c>
      <c r="D896" s="681" t="s">
        <v>6723</v>
      </c>
      <c r="E896" s="682" t="s">
        <v>4519</v>
      </c>
      <c r="F896" s="619" t="s">
        <v>4509</v>
      </c>
      <c r="G896" s="619" t="s">
        <v>4637</v>
      </c>
      <c r="H896" s="619" t="s">
        <v>564</v>
      </c>
      <c r="I896" s="619" t="s">
        <v>5141</v>
      </c>
      <c r="J896" s="619" t="s">
        <v>5142</v>
      </c>
      <c r="K896" s="619" t="s">
        <v>5143</v>
      </c>
      <c r="L896" s="620">
        <v>0</v>
      </c>
      <c r="M896" s="620">
        <v>0</v>
      </c>
      <c r="N896" s="619">
        <v>1</v>
      </c>
      <c r="O896" s="683">
        <v>1</v>
      </c>
      <c r="P896" s="620"/>
      <c r="Q896" s="635"/>
      <c r="R896" s="619"/>
      <c r="S896" s="635">
        <v>0</v>
      </c>
      <c r="T896" s="683"/>
      <c r="U896" s="665">
        <v>0</v>
      </c>
    </row>
    <row r="897" spans="1:21" ht="14.4" customHeight="1" x14ac:dyDescent="0.3">
      <c r="A897" s="618">
        <v>21</v>
      </c>
      <c r="B897" s="619" t="s">
        <v>565</v>
      </c>
      <c r="C897" s="619">
        <v>89301212</v>
      </c>
      <c r="D897" s="681" t="s">
        <v>6723</v>
      </c>
      <c r="E897" s="682" t="s">
        <v>4519</v>
      </c>
      <c r="F897" s="619" t="s">
        <v>4509</v>
      </c>
      <c r="G897" s="619" t="s">
        <v>4637</v>
      </c>
      <c r="H897" s="619" t="s">
        <v>564</v>
      </c>
      <c r="I897" s="619" t="s">
        <v>5144</v>
      </c>
      <c r="J897" s="619" t="s">
        <v>5142</v>
      </c>
      <c r="K897" s="619" t="s">
        <v>1928</v>
      </c>
      <c r="L897" s="620">
        <v>60.92</v>
      </c>
      <c r="M897" s="620">
        <v>548.28</v>
      </c>
      <c r="N897" s="619">
        <v>9</v>
      </c>
      <c r="O897" s="683">
        <v>1.5</v>
      </c>
      <c r="P897" s="620"/>
      <c r="Q897" s="635">
        <v>0</v>
      </c>
      <c r="R897" s="619"/>
      <c r="S897" s="635">
        <v>0</v>
      </c>
      <c r="T897" s="683"/>
      <c r="U897" s="665">
        <v>0</v>
      </c>
    </row>
    <row r="898" spans="1:21" ht="14.4" customHeight="1" x14ac:dyDescent="0.3">
      <c r="A898" s="618">
        <v>21</v>
      </c>
      <c r="B898" s="619" t="s">
        <v>565</v>
      </c>
      <c r="C898" s="619">
        <v>89301212</v>
      </c>
      <c r="D898" s="681" t="s">
        <v>6723</v>
      </c>
      <c r="E898" s="682" t="s">
        <v>4519</v>
      </c>
      <c r="F898" s="619" t="s">
        <v>4509</v>
      </c>
      <c r="G898" s="619" t="s">
        <v>4594</v>
      </c>
      <c r="H898" s="619" t="s">
        <v>564</v>
      </c>
      <c r="I898" s="619" t="s">
        <v>5145</v>
      </c>
      <c r="J898" s="619" t="s">
        <v>5146</v>
      </c>
      <c r="K898" s="619" t="s">
        <v>4257</v>
      </c>
      <c r="L898" s="620">
        <v>333.31</v>
      </c>
      <c r="M898" s="620">
        <v>666.62</v>
      </c>
      <c r="N898" s="619">
        <v>2</v>
      </c>
      <c r="O898" s="683">
        <v>2</v>
      </c>
      <c r="P898" s="620">
        <v>333.31</v>
      </c>
      <c r="Q898" s="635">
        <v>0.5</v>
      </c>
      <c r="R898" s="619">
        <v>1</v>
      </c>
      <c r="S898" s="635">
        <v>0.5</v>
      </c>
      <c r="T898" s="683">
        <v>1</v>
      </c>
      <c r="U898" s="665">
        <v>0.5</v>
      </c>
    </row>
    <row r="899" spans="1:21" ht="14.4" customHeight="1" x14ac:dyDescent="0.3">
      <c r="A899" s="618">
        <v>21</v>
      </c>
      <c r="B899" s="619" t="s">
        <v>565</v>
      </c>
      <c r="C899" s="619">
        <v>89301212</v>
      </c>
      <c r="D899" s="681" t="s">
        <v>6723</v>
      </c>
      <c r="E899" s="682" t="s">
        <v>4519</v>
      </c>
      <c r="F899" s="619" t="s">
        <v>4509</v>
      </c>
      <c r="G899" s="619" t="s">
        <v>4594</v>
      </c>
      <c r="H899" s="619" t="s">
        <v>2184</v>
      </c>
      <c r="I899" s="619" t="s">
        <v>2728</v>
      </c>
      <c r="J899" s="619" t="s">
        <v>4256</v>
      </c>
      <c r="K899" s="619" t="s">
        <v>4257</v>
      </c>
      <c r="L899" s="620">
        <v>333.31</v>
      </c>
      <c r="M899" s="620">
        <v>333.31</v>
      </c>
      <c r="N899" s="619">
        <v>1</v>
      </c>
      <c r="O899" s="683">
        <v>1</v>
      </c>
      <c r="P899" s="620"/>
      <c r="Q899" s="635">
        <v>0</v>
      </c>
      <c r="R899" s="619"/>
      <c r="S899" s="635">
        <v>0</v>
      </c>
      <c r="T899" s="683"/>
      <c r="U899" s="665">
        <v>0</v>
      </c>
    </row>
    <row r="900" spans="1:21" ht="14.4" customHeight="1" x14ac:dyDescent="0.3">
      <c r="A900" s="618">
        <v>21</v>
      </c>
      <c r="B900" s="619" t="s">
        <v>565</v>
      </c>
      <c r="C900" s="619">
        <v>89301212</v>
      </c>
      <c r="D900" s="681" t="s">
        <v>6723</v>
      </c>
      <c r="E900" s="682" t="s">
        <v>4519</v>
      </c>
      <c r="F900" s="619" t="s">
        <v>4509</v>
      </c>
      <c r="G900" s="619" t="s">
        <v>4594</v>
      </c>
      <c r="H900" s="619" t="s">
        <v>2184</v>
      </c>
      <c r="I900" s="619" t="s">
        <v>3757</v>
      </c>
      <c r="J900" s="619" t="s">
        <v>4446</v>
      </c>
      <c r="K900" s="619" t="s">
        <v>4447</v>
      </c>
      <c r="L900" s="620">
        <v>333.31</v>
      </c>
      <c r="M900" s="620">
        <v>999.93000000000006</v>
      </c>
      <c r="N900" s="619">
        <v>3</v>
      </c>
      <c r="O900" s="683">
        <v>2</v>
      </c>
      <c r="P900" s="620"/>
      <c r="Q900" s="635">
        <v>0</v>
      </c>
      <c r="R900" s="619"/>
      <c r="S900" s="635">
        <v>0</v>
      </c>
      <c r="T900" s="683"/>
      <c r="U900" s="665">
        <v>0</v>
      </c>
    </row>
    <row r="901" spans="1:21" ht="14.4" customHeight="1" x14ac:dyDescent="0.3">
      <c r="A901" s="618">
        <v>21</v>
      </c>
      <c r="B901" s="619" t="s">
        <v>565</v>
      </c>
      <c r="C901" s="619">
        <v>89301212</v>
      </c>
      <c r="D901" s="681" t="s">
        <v>6723</v>
      </c>
      <c r="E901" s="682" t="s">
        <v>4519</v>
      </c>
      <c r="F901" s="619" t="s">
        <v>4509</v>
      </c>
      <c r="G901" s="619" t="s">
        <v>4594</v>
      </c>
      <c r="H901" s="619" t="s">
        <v>2184</v>
      </c>
      <c r="I901" s="619" t="s">
        <v>3753</v>
      </c>
      <c r="J901" s="619" t="s">
        <v>4448</v>
      </c>
      <c r="K901" s="619" t="s">
        <v>4449</v>
      </c>
      <c r="L901" s="620">
        <v>333.31</v>
      </c>
      <c r="M901" s="620">
        <v>2666.48</v>
      </c>
      <c r="N901" s="619">
        <v>8</v>
      </c>
      <c r="O901" s="683">
        <v>7</v>
      </c>
      <c r="P901" s="620">
        <v>666.62</v>
      </c>
      <c r="Q901" s="635">
        <v>0.25</v>
      </c>
      <c r="R901" s="619">
        <v>2</v>
      </c>
      <c r="S901" s="635">
        <v>0.25</v>
      </c>
      <c r="T901" s="683">
        <v>2</v>
      </c>
      <c r="U901" s="665">
        <v>0.2857142857142857</v>
      </c>
    </row>
    <row r="902" spans="1:21" ht="14.4" customHeight="1" x14ac:dyDescent="0.3">
      <c r="A902" s="618">
        <v>21</v>
      </c>
      <c r="B902" s="619" t="s">
        <v>565</v>
      </c>
      <c r="C902" s="619">
        <v>89301212</v>
      </c>
      <c r="D902" s="681" t="s">
        <v>6723</v>
      </c>
      <c r="E902" s="682" t="s">
        <v>4519</v>
      </c>
      <c r="F902" s="619" t="s">
        <v>4509</v>
      </c>
      <c r="G902" s="619" t="s">
        <v>5147</v>
      </c>
      <c r="H902" s="619" t="s">
        <v>2184</v>
      </c>
      <c r="I902" s="619" t="s">
        <v>5148</v>
      </c>
      <c r="J902" s="619" t="s">
        <v>5149</v>
      </c>
      <c r="K902" s="619" t="s">
        <v>5150</v>
      </c>
      <c r="L902" s="620">
        <v>2279.48</v>
      </c>
      <c r="M902" s="620">
        <v>13676.880000000001</v>
      </c>
      <c r="N902" s="619">
        <v>6</v>
      </c>
      <c r="O902" s="683">
        <v>2</v>
      </c>
      <c r="P902" s="620"/>
      <c r="Q902" s="635">
        <v>0</v>
      </c>
      <c r="R902" s="619"/>
      <c r="S902" s="635">
        <v>0</v>
      </c>
      <c r="T902" s="683"/>
      <c r="U902" s="665">
        <v>0</v>
      </c>
    </row>
    <row r="903" spans="1:21" ht="14.4" customHeight="1" x14ac:dyDescent="0.3">
      <c r="A903" s="618">
        <v>21</v>
      </c>
      <c r="B903" s="619" t="s">
        <v>565</v>
      </c>
      <c r="C903" s="619">
        <v>89301212</v>
      </c>
      <c r="D903" s="681" t="s">
        <v>6723</v>
      </c>
      <c r="E903" s="682" t="s">
        <v>4519</v>
      </c>
      <c r="F903" s="619" t="s">
        <v>4509</v>
      </c>
      <c r="G903" s="619" t="s">
        <v>5147</v>
      </c>
      <c r="H903" s="619" t="s">
        <v>2184</v>
      </c>
      <c r="I903" s="619" t="s">
        <v>5148</v>
      </c>
      <c r="J903" s="619" t="s">
        <v>4526</v>
      </c>
      <c r="K903" s="619"/>
      <c r="L903" s="620">
        <v>2279.48</v>
      </c>
      <c r="M903" s="620">
        <v>6838.4400000000005</v>
      </c>
      <c r="N903" s="619">
        <v>3</v>
      </c>
      <c r="O903" s="683">
        <v>1</v>
      </c>
      <c r="P903" s="620"/>
      <c r="Q903" s="635">
        <v>0</v>
      </c>
      <c r="R903" s="619"/>
      <c r="S903" s="635">
        <v>0</v>
      </c>
      <c r="T903" s="683"/>
      <c r="U903" s="665">
        <v>0</v>
      </c>
    </row>
    <row r="904" spans="1:21" ht="14.4" customHeight="1" x14ac:dyDescent="0.3">
      <c r="A904" s="618">
        <v>21</v>
      </c>
      <c r="B904" s="619" t="s">
        <v>565</v>
      </c>
      <c r="C904" s="619">
        <v>89301212</v>
      </c>
      <c r="D904" s="681" t="s">
        <v>6723</v>
      </c>
      <c r="E904" s="682" t="s">
        <v>4519</v>
      </c>
      <c r="F904" s="619" t="s">
        <v>4509</v>
      </c>
      <c r="G904" s="619" t="s">
        <v>5147</v>
      </c>
      <c r="H904" s="619" t="s">
        <v>2184</v>
      </c>
      <c r="I904" s="619" t="s">
        <v>5151</v>
      </c>
      <c r="J904" s="619" t="s">
        <v>5149</v>
      </c>
      <c r="K904" s="619" t="s">
        <v>5150</v>
      </c>
      <c r="L904" s="620">
        <v>2279.48</v>
      </c>
      <c r="M904" s="620">
        <v>20515.32</v>
      </c>
      <c r="N904" s="619">
        <v>9</v>
      </c>
      <c r="O904" s="683">
        <v>3</v>
      </c>
      <c r="P904" s="620"/>
      <c r="Q904" s="635">
        <v>0</v>
      </c>
      <c r="R904" s="619"/>
      <c r="S904" s="635">
        <v>0</v>
      </c>
      <c r="T904" s="683"/>
      <c r="U904" s="665">
        <v>0</v>
      </c>
    </row>
    <row r="905" spans="1:21" ht="14.4" customHeight="1" x14ac:dyDescent="0.3">
      <c r="A905" s="618">
        <v>21</v>
      </c>
      <c r="B905" s="619" t="s">
        <v>565</v>
      </c>
      <c r="C905" s="619">
        <v>89301212</v>
      </c>
      <c r="D905" s="681" t="s">
        <v>6723</v>
      </c>
      <c r="E905" s="682" t="s">
        <v>4519</v>
      </c>
      <c r="F905" s="619" t="s">
        <v>4509</v>
      </c>
      <c r="G905" s="619" t="s">
        <v>5147</v>
      </c>
      <c r="H905" s="619" t="s">
        <v>2184</v>
      </c>
      <c r="I905" s="619" t="s">
        <v>5151</v>
      </c>
      <c r="J905" s="619" t="s">
        <v>5149</v>
      </c>
      <c r="K905" s="619" t="s">
        <v>5150</v>
      </c>
      <c r="L905" s="620">
        <v>804.58</v>
      </c>
      <c r="M905" s="620">
        <v>7241.2200000000012</v>
      </c>
      <c r="N905" s="619">
        <v>9</v>
      </c>
      <c r="O905" s="683">
        <v>3</v>
      </c>
      <c r="P905" s="620"/>
      <c r="Q905" s="635">
        <v>0</v>
      </c>
      <c r="R905" s="619"/>
      <c r="S905" s="635">
        <v>0</v>
      </c>
      <c r="T905" s="683"/>
      <c r="U905" s="665">
        <v>0</v>
      </c>
    </row>
    <row r="906" spans="1:21" ht="14.4" customHeight="1" x14ac:dyDescent="0.3">
      <c r="A906" s="618">
        <v>21</v>
      </c>
      <c r="B906" s="619" t="s">
        <v>565</v>
      </c>
      <c r="C906" s="619">
        <v>89301212</v>
      </c>
      <c r="D906" s="681" t="s">
        <v>6723</v>
      </c>
      <c r="E906" s="682" t="s">
        <v>4519</v>
      </c>
      <c r="F906" s="619" t="s">
        <v>4509</v>
      </c>
      <c r="G906" s="619" t="s">
        <v>5147</v>
      </c>
      <c r="H906" s="619" t="s">
        <v>2184</v>
      </c>
      <c r="I906" s="619" t="s">
        <v>5152</v>
      </c>
      <c r="J906" s="619" t="s">
        <v>5149</v>
      </c>
      <c r="K906" s="619" t="s">
        <v>5153</v>
      </c>
      <c r="L906" s="620">
        <v>7598.27</v>
      </c>
      <c r="M906" s="620">
        <v>22794.81</v>
      </c>
      <c r="N906" s="619">
        <v>3</v>
      </c>
      <c r="O906" s="683">
        <v>2.5</v>
      </c>
      <c r="P906" s="620"/>
      <c r="Q906" s="635">
        <v>0</v>
      </c>
      <c r="R906" s="619"/>
      <c r="S906" s="635">
        <v>0</v>
      </c>
      <c r="T906" s="683"/>
      <c r="U906" s="665">
        <v>0</v>
      </c>
    </row>
    <row r="907" spans="1:21" ht="14.4" customHeight="1" x14ac:dyDescent="0.3">
      <c r="A907" s="618">
        <v>21</v>
      </c>
      <c r="B907" s="619" t="s">
        <v>565</v>
      </c>
      <c r="C907" s="619">
        <v>89301212</v>
      </c>
      <c r="D907" s="681" t="s">
        <v>6723</v>
      </c>
      <c r="E907" s="682" t="s">
        <v>4519</v>
      </c>
      <c r="F907" s="619" t="s">
        <v>4509</v>
      </c>
      <c r="G907" s="619" t="s">
        <v>5147</v>
      </c>
      <c r="H907" s="619" t="s">
        <v>564</v>
      </c>
      <c r="I907" s="619" t="s">
        <v>5154</v>
      </c>
      <c r="J907" s="619" t="s">
        <v>789</v>
      </c>
      <c r="K907" s="619" t="s">
        <v>790</v>
      </c>
      <c r="L907" s="620">
        <v>2127.52</v>
      </c>
      <c r="M907" s="620">
        <v>123396.15999999997</v>
      </c>
      <c r="N907" s="619">
        <v>58</v>
      </c>
      <c r="O907" s="683">
        <v>18.5</v>
      </c>
      <c r="P907" s="620">
        <v>31912.799999999996</v>
      </c>
      <c r="Q907" s="635">
        <v>0.25862068965517243</v>
      </c>
      <c r="R907" s="619">
        <v>15</v>
      </c>
      <c r="S907" s="635">
        <v>0.25862068965517243</v>
      </c>
      <c r="T907" s="683">
        <v>5</v>
      </c>
      <c r="U907" s="665">
        <v>0.27027027027027029</v>
      </c>
    </row>
    <row r="908" spans="1:21" ht="14.4" customHeight="1" x14ac:dyDescent="0.3">
      <c r="A908" s="618">
        <v>21</v>
      </c>
      <c r="B908" s="619" t="s">
        <v>565</v>
      </c>
      <c r="C908" s="619">
        <v>89301212</v>
      </c>
      <c r="D908" s="681" t="s">
        <v>6723</v>
      </c>
      <c r="E908" s="682" t="s">
        <v>4519</v>
      </c>
      <c r="F908" s="619" t="s">
        <v>4509</v>
      </c>
      <c r="G908" s="619" t="s">
        <v>5147</v>
      </c>
      <c r="H908" s="619" t="s">
        <v>564</v>
      </c>
      <c r="I908" s="619" t="s">
        <v>5154</v>
      </c>
      <c r="J908" s="619" t="s">
        <v>789</v>
      </c>
      <c r="K908" s="619" t="s">
        <v>790</v>
      </c>
      <c r="L908" s="620">
        <v>750.95</v>
      </c>
      <c r="M908" s="620">
        <v>2252.8500000000004</v>
      </c>
      <c r="N908" s="619">
        <v>3</v>
      </c>
      <c r="O908" s="683">
        <v>1</v>
      </c>
      <c r="P908" s="620">
        <v>2252.8500000000004</v>
      </c>
      <c r="Q908" s="635">
        <v>1</v>
      </c>
      <c r="R908" s="619">
        <v>3</v>
      </c>
      <c r="S908" s="635">
        <v>1</v>
      </c>
      <c r="T908" s="683">
        <v>1</v>
      </c>
      <c r="U908" s="665">
        <v>1</v>
      </c>
    </row>
    <row r="909" spans="1:21" ht="14.4" customHeight="1" x14ac:dyDescent="0.3">
      <c r="A909" s="618">
        <v>21</v>
      </c>
      <c r="B909" s="619" t="s">
        <v>565</v>
      </c>
      <c r="C909" s="619">
        <v>89301212</v>
      </c>
      <c r="D909" s="681" t="s">
        <v>6723</v>
      </c>
      <c r="E909" s="682" t="s">
        <v>4519</v>
      </c>
      <c r="F909" s="619" t="s">
        <v>4509</v>
      </c>
      <c r="G909" s="619" t="s">
        <v>5025</v>
      </c>
      <c r="H909" s="619" t="s">
        <v>2184</v>
      </c>
      <c r="I909" s="619" t="s">
        <v>2522</v>
      </c>
      <c r="J909" s="619" t="s">
        <v>2523</v>
      </c>
      <c r="K909" s="619" t="s">
        <v>2187</v>
      </c>
      <c r="L909" s="620">
        <v>0</v>
      </c>
      <c r="M909" s="620">
        <v>0</v>
      </c>
      <c r="N909" s="619">
        <v>15</v>
      </c>
      <c r="O909" s="683">
        <v>6.5</v>
      </c>
      <c r="P909" s="620">
        <v>0</v>
      </c>
      <c r="Q909" s="635"/>
      <c r="R909" s="619">
        <v>4</v>
      </c>
      <c r="S909" s="635">
        <v>0.26666666666666666</v>
      </c>
      <c r="T909" s="683">
        <v>3</v>
      </c>
      <c r="U909" s="665">
        <v>0.46153846153846156</v>
      </c>
    </row>
    <row r="910" spans="1:21" ht="14.4" customHeight="1" x14ac:dyDescent="0.3">
      <c r="A910" s="618">
        <v>21</v>
      </c>
      <c r="B910" s="619" t="s">
        <v>565</v>
      </c>
      <c r="C910" s="619">
        <v>89301212</v>
      </c>
      <c r="D910" s="681" t="s">
        <v>6723</v>
      </c>
      <c r="E910" s="682" t="s">
        <v>4519</v>
      </c>
      <c r="F910" s="619" t="s">
        <v>4509</v>
      </c>
      <c r="G910" s="619" t="s">
        <v>4571</v>
      </c>
      <c r="H910" s="619" t="s">
        <v>564</v>
      </c>
      <c r="I910" s="619" t="s">
        <v>4572</v>
      </c>
      <c r="J910" s="619" t="s">
        <v>4573</v>
      </c>
      <c r="K910" s="619" t="s">
        <v>4574</v>
      </c>
      <c r="L910" s="620">
        <v>1789.73</v>
      </c>
      <c r="M910" s="620">
        <v>66220.010000000009</v>
      </c>
      <c r="N910" s="619">
        <v>37</v>
      </c>
      <c r="O910" s="683">
        <v>18</v>
      </c>
      <c r="P910" s="620">
        <v>57271.360000000015</v>
      </c>
      <c r="Q910" s="635">
        <v>0.86486486486486502</v>
      </c>
      <c r="R910" s="619">
        <v>32</v>
      </c>
      <c r="S910" s="635">
        <v>0.86486486486486491</v>
      </c>
      <c r="T910" s="683">
        <v>15.5</v>
      </c>
      <c r="U910" s="665">
        <v>0.86111111111111116</v>
      </c>
    </row>
    <row r="911" spans="1:21" ht="14.4" customHeight="1" x14ac:dyDescent="0.3">
      <c r="A911" s="618">
        <v>21</v>
      </c>
      <c r="B911" s="619" t="s">
        <v>565</v>
      </c>
      <c r="C911" s="619">
        <v>89301212</v>
      </c>
      <c r="D911" s="681" t="s">
        <v>6723</v>
      </c>
      <c r="E911" s="682" t="s">
        <v>4519</v>
      </c>
      <c r="F911" s="619" t="s">
        <v>4509</v>
      </c>
      <c r="G911" s="619" t="s">
        <v>5096</v>
      </c>
      <c r="H911" s="619" t="s">
        <v>2184</v>
      </c>
      <c r="I911" s="619" t="s">
        <v>5155</v>
      </c>
      <c r="J911" s="619" t="s">
        <v>4233</v>
      </c>
      <c r="K911" s="619" t="s">
        <v>5156</v>
      </c>
      <c r="L911" s="620">
        <v>796.04</v>
      </c>
      <c r="M911" s="620">
        <v>796.04</v>
      </c>
      <c r="N911" s="619">
        <v>1</v>
      </c>
      <c r="O911" s="683">
        <v>1</v>
      </c>
      <c r="P911" s="620"/>
      <c r="Q911" s="635">
        <v>0</v>
      </c>
      <c r="R911" s="619"/>
      <c r="S911" s="635">
        <v>0</v>
      </c>
      <c r="T911" s="683"/>
      <c r="U911" s="665">
        <v>0</v>
      </c>
    </row>
    <row r="912" spans="1:21" ht="14.4" customHeight="1" x14ac:dyDescent="0.3">
      <c r="A912" s="618">
        <v>21</v>
      </c>
      <c r="B912" s="619" t="s">
        <v>565</v>
      </c>
      <c r="C912" s="619">
        <v>89301212</v>
      </c>
      <c r="D912" s="681" t="s">
        <v>6723</v>
      </c>
      <c r="E912" s="682" t="s">
        <v>4519</v>
      </c>
      <c r="F912" s="619" t="s">
        <v>4509</v>
      </c>
      <c r="G912" s="619" t="s">
        <v>5026</v>
      </c>
      <c r="H912" s="619" t="s">
        <v>564</v>
      </c>
      <c r="I912" s="619" t="s">
        <v>5157</v>
      </c>
      <c r="J912" s="619" t="s">
        <v>5158</v>
      </c>
      <c r="K912" s="619" t="s">
        <v>3762</v>
      </c>
      <c r="L912" s="620">
        <v>222.25</v>
      </c>
      <c r="M912" s="620">
        <v>222.25</v>
      </c>
      <c r="N912" s="619">
        <v>1</v>
      </c>
      <c r="O912" s="683">
        <v>0.5</v>
      </c>
      <c r="P912" s="620"/>
      <c r="Q912" s="635">
        <v>0</v>
      </c>
      <c r="R912" s="619"/>
      <c r="S912" s="635">
        <v>0</v>
      </c>
      <c r="T912" s="683"/>
      <c r="U912" s="665">
        <v>0</v>
      </c>
    </row>
    <row r="913" spans="1:21" ht="14.4" customHeight="1" x14ac:dyDescent="0.3">
      <c r="A913" s="618">
        <v>21</v>
      </c>
      <c r="B913" s="619" t="s">
        <v>565</v>
      </c>
      <c r="C913" s="619">
        <v>89301212</v>
      </c>
      <c r="D913" s="681" t="s">
        <v>6723</v>
      </c>
      <c r="E913" s="682" t="s">
        <v>4519</v>
      </c>
      <c r="F913" s="619" t="s">
        <v>4509</v>
      </c>
      <c r="G913" s="619" t="s">
        <v>5159</v>
      </c>
      <c r="H913" s="619" t="s">
        <v>564</v>
      </c>
      <c r="I913" s="619" t="s">
        <v>5160</v>
      </c>
      <c r="J913" s="619" t="s">
        <v>5161</v>
      </c>
      <c r="K913" s="619" t="s">
        <v>5162</v>
      </c>
      <c r="L913" s="620">
        <v>136.41</v>
      </c>
      <c r="M913" s="620">
        <v>272.82</v>
      </c>
      <c r="N913" s="619">
        <v>2</v>
      </c>
      <c r="O913" s="683">
        <v>0.5</v>
      </c>
      <c r="P913" s="620">
        <v>272.82</v>
      </c>
      <c r="Q913" s="635">
        <v>1</v>
      </c>
      <c r="R913" s="619">
        <v>2</v>
      </c>
      <c r="S913" s="635">
        <v>1</v>
      </c>
      <c r="T913" s="683">
        <v>0.5</v>
      </c>
      <c r="U913" s="665">
        <v>1</v>
      </c>
    </row>
    <row r="914" spans="1:21" ht="14.4" customHeight="1" x14ac:dyDescent="0.3">
      <c r="A914" s="618">
        <v>21</v>
      </c>
      <c r="B914" s="619" t="s">
        <v>565</v>
      </c>
      <c r="C914" s="619">
        <v>89301212</v>
      </c>
      <c r="D914" s="681" t="s">
        <v>6723</v>
      </c>
      <c r="E914" s="682" t="s">
        <v>4519</v>
      </c>
      <c r="F914" s="619" t="s">
        <v>4509</v>
      </c>
      <c r="G914" s="619" t="s">
        <v>4879</v>
      </c>
      <c r="H914" s="619" t="s">
        <v>564</v>
      </c>
      <c r="I914" s="619" t="s">
        <v>4880</v>
      </c>
      <c r="J914" s="619" t="s">
        <v>4881</v>
      </c>
      <c r="K914" s="619" t="s">
        <v>1131</v>
      </c>
      <c r="L914" s="620">
        <v>68.3</v>
      </c>
      <c r="M914" s="620">
        <v>68.3</v>
      </c>
      <c r="N914" s="619">
        <v>1</v>
      </c>
      <c r="O914" s="683">
        <v>1</v>
      </c>
      <c r="P914" s="620"/>
      <c r="Q914" s="635">
        <v>0</v>
      </c>
      <c r="R914" s="619"/>
      <c r="S914" s="635">
        <v>0</v>
      </c>
      <c r="T914" s="683"/>
      <c r="U914" s="665">
        <v>0</v>
      </c>
    </row>
    <row r="915" spans="1:21" ht="14.4" customHeight="1" x14ac:dyDescent="0.3">
      <c r="A915" s="618">
        <v>21</v>
      </c>
      <c r="B915" s="619" t="s">
        <v>565</v>
      </c>
      <c r="C915" s="619">
        <v>89301212</v>
      </c>
      <c r="D915" s="681" t="s">
        <v>6723</v>
      </c>
      <c r="E915" s="682" t="s">
        <v>4519</v>
      </c>
      <c r="F915" s="619" t="s">
        <v>4509</v>
      </c>
      <c r="G915" s="619" t="s">
        <v>4879</v>
      </c>
      <c r="H915" s="619" t="s">
        <v>564</v>
      </c>
      <c r="I915" s="619" t="s">
        <v>5163</v>
      </c>
      <c r="J915" s="619" t="s">
        <v>5164</v>
      </c>
      <c r="K915" s="619" t="s">
        <v>3729</v>
      </c>
      <c r="L915" s="620">
        <v>42.27</v>
      </c>
      <c r="M915" s="620">
        <v>42.27</v>
      </c>
      <c r="N915" s="619">
        <v>1</v>
      </c>
      <c r="O915" s="683">
        <v>1</v>
      </c>
      <c r="P915" s="620"/>
      <c r="Q915" s="635">
        <v>0</v>
      </c>
      <c r="R915" s="619"/>
      <c r="S915" s="635">
        <v>0</v>
      </c>
      <c r="T915" s="683"/>
      <c r="U915" s="665">
        <v>0</v>
      </c>
    </row>
    <row r="916" spans="1:21" ht="14.4" customHeight="1" x14ac:dyDescent="0.3">
      <c r="A916" s="618">
        <v>21</v>
      </c>
      <c r="B916" s="619" t="s">
        <v>565</v>
      </c>
      <c r="C916" s="619">
        <v>89301212</v>
      </c>
      <c r="D916" s="681" t="s">
        <v>6723</v>
      </c>
      <c r="E916" s="682" t="s">
        <v>4519</v>
      </c>
      <c r="F916" s="619" t="s">
        <v>4509</v>
      </c>
      <c r="G916" s="619" t="s">
        <v>4995</v>
      </c>
      <c r="H916" s="619" t="s">
        <v>564</v>
      </c>
      <c r="I916" s="619" t="s">
        <v>3776</v>
      </c>
      <c r="J916" s="619" t="s">
        <v>3777</v>
      </c>
      <c r="K916" s="619" t="s">
        <v>3770</v>
      </c>
      <c r="L916" s="620">
        <v>67.040000000000006</v>
      </c>
      <c r="M916" s="620">
        <v>134.08000000000001</v>
      </c>
      <c r="N916" s="619">
        <v>2</v>
      </c>
      <c r="O916" s="683">
        <v>1</v>
      </c>
      <c r="P916" s="620">
        <v>134.08000000000001</v>
      </c>
      <c r="Q916" s="635">
        <v>1</v>
      </c>
      <c r="R916" s="619">
        <v>2</v>
      </c>
      <c r="S916" s="635">
        <v>1</v>
      </c>
      <c r="T916" s="683">
        <v>1</v>
      </c>
      <c r="U916" s="665">
        <v>1</v>
      </c>
    </row>
    <row r="917" spans="1:21" ht="14.4" customHeight="1" x14ac:dyDescent="0.3">
      <c r="A917" s="618">
        <v>21</v>
      </c>
      <c r="B917" s="619" t="s">
        <v>565</v>
      </c>
      <c r="C917" s="619">
        <v>89301212</v>
      </c>
      <c r="D917" s="681" t="s">
        <v>6723</v>
      </c>
      <c r="E917" s="682" t="s">
        <v>4519</v>
      </c>
      <c r="F917" s="619" t="s">
        <v>4509</v>
      </c>
      <c r="G917" s="619" t="s">
        <v>4882</v>
      </c>
      <c r="H917" s="619" t="s">
        <v>564</v>
      </c>
      <c r="I917" s="619" t="s">
        <v>5165</v>
      </c>
      <c r="J917" s="619" t="s">
        <v>5166</v>
      </c>
      <c r="K917" s="619" t="s">
        <v>5156</v>
      </c>
      <c r="L917" s="620">
        <v>124.32</v>
      </c>
      <c r="M917" s="620">
        <v>248.64</v>
      </c>
      <c r="N917" s="619">
        <v>2</v>
      </c>
      <c r="O917" s="683">
        <v>1</v>
      </c>
      <c r="P917" s="620"/>
      <c r="Q917" s="635">
        <v>0</v>
      </c>
      <c r="R917" s="619"/>
      <c r="S917" s="635">
        <v>0</v>
      </c>
      <c r="T917" s="683"/>
      <c r="U917" s="665">
        <v>0</v>
      </c>
    </row>
    <row r="918" spans="1:21" ht="14.4" customHeight="1" x14ac:dyDescent="0.3">
      <c r="A918" s="618">
        <v>21</v>
      </c>
      <c r="B918" s="619" t="s">
        <v>565</v>
      </c>
      <c r="C918" s="619">
        <v>89301212</v>
      </c>
      <c r="D918" s="681" t="s">
        <v>6723</v>
      </c>
      <c r="E918" s="682" t="s">
        <v>4519</v>
      </c>
      <c r="F918" s="619" t="s">
        <v>4509</v>
      </c>
      <c r="G918" s="619" t="s">
        <v>4882</v>
      </c>
      <c r="H918" s="619" t="s">
        <v>2184</v>
      </c>
      <c r="I918" s="619" t="s">
        <v>2263</v>
      </c>
      <c r="J918" s="619" t="s">
        <v>2260</v>
      </c>
      <c r="K918" s="619" t="s">
        <v>2264</v>
      </c>
      <c r="L918" s="620">
        <v>146.63</v>
      </c>
      <c r="M918" s="620">
        <v>146.63</v>
      </c>
      <c r="N918" s="619">
        <v>1</v>
      </c>
      <c r="O918" s="683">
        <v>0.5</v>
      </c>
      <c r="P918" s="620"/>
      <c r="Q918" s="635">
        <v>0</v>
      </c>
      <c r="R918" s="619"/>
      <c r="S918" s="635">
        <v>0</v>
      </c>
      <c r="T918" s="683"/>
      <c r="U918" s="665">
        <v>0</v>
      </c>
    </row>
    <row r="919" spans="1:21" ht="14.4" customHeight="1" x14ac:dyDescent="0.3">
      <c r="A919" s="618">
        <v>21</v>
      </c>
      <c r="B919" s="619" t="s">
        <v>565</v>
      </c>
      <c r="C919" s="619">
        <v>89301212</v>
      </c>
      <c r="D919" s="681" t="s">
        <v>6723</v>
      </c>
      <c r="E919" s="682" t="s">
        <v>4519</v>
      </c>
      <c r="F919" s="619" t="s">
        <v>4509</v>
      </c>
      <c r="G919" s="619" t="s">
        <v>4642</v>
      </c>
      <c r="H919" s="619" t="s">
        <v>2184</v>
      </c>
      <c r="I919" s="619" t="s">
        <v>5167</v>
      </c>
      <c r="J919" s="619" t="s">
        <v>5168</v>
      </c>
      <c r="K919" s="619" t="s">
        <v>2832</v>
      </c>
      <c r="L919" s="620">
        <v>216.29</v>
      </c>
      <c r="M919" s="620">
        <v>648.87</v>
      </c>
      <c r="N919" s="619">
        <v>3</v>
      </c>
      <c r="O919" s="683">
        <v>0.5</v>
      </c>
      <c r="P919" s="620"/>
      <c r="Q919" s="635">
        <v>0</v>
      </c>
      <c r="R919" s="619"/>
      <c r="S919" s="635">
        <v>0</v>
      </c>
      <c r="T919" s="683"/>
      <c r="U919" s="665">
        <v>0</v>
      </c>
    </row>
    <row r="920" spans="1:21" ht="14.4" customHeight="1" x14ac:dyDescent="0.3">
      <c r="A920" s="618">
        <v>21</v>
      </c>
      <c r="B920" s="619" t="s">
        <v>565</v>
      </c>
      <c r="C920" s="619">
        <v>89301212</v>
      </c>
      <c r="D920" s="681" t="s">
        <v>6723</v>
      </c>
      <c r="E920" s="682" t="s">
        <v>4519</v>
      </c>
      <c r="F920" s="619" t="s">
        <v>4509</v>
      </c>
      <c r="G920" s="619" t="s">
        <v>4642</v>
      </c>
      <c r="H920" s="619" t="s">
        <v>2184</v>
      </c>
      <c r="I920" s="619" t="s">
        <v>3673</v>
      </c>
      <c r="J920" s="619" t="s">
        <v>3674</v>
      </c>
      <c r="K920" s="619" t="s">
        <v>3675</v>
      </c>
      <c r="L920" s="620">
        <v>1140.7</v>
      </c>
      <c r="M920" s="620">
        <v>21673.300000000003</v>
      </c>
      <c r="N920" s="619">
        <v>19</v>
      </c>
      <c r="O920" s="683">
        <v>5</v>
      </c>
      <c r="P920" s="620">
        <v>6844.2000000000007</v>
      </c>
      <c r="Q920" s="635">
        <v>0.31578947368421051</v>
      </c>
      <c r="R920" s="619">
        <v>6</v>
      </c>
      <c r="S920" s="635">
        <v>0.31578947368421051</v>
      </c>
      <c r="T920" s="683">
        <v>1.5</v>
      </c>
      <c r="U920" s="665">
        <v>0.3</v>
      </c>
    </row>
    <row r="921" spans="1:21" ht="14.4" customHeight="1" x14ac:dyDescent="0.3">
      <c r="A921" s="618">
        <v>21</v>
      </c>
      <c r="B921" s="619" t="s">
        <v>565</v>
      </c>
      <c r="C921" s="619">
        <v>89301212</v>
      </c>
      <c r="D921" s="681" t="s">
        <v>6723</v>
      </c>
      <c r="E921" s="682" t="s">
        <v>4519</v>
      </c>
      <c r="F921" s="619" t="s">
        <v>4509</v>
      </c>
      <c r="G921" s="619" t="s">
        <v>4643</v>
      </c>
      <c r="H921" s="619" t="s">
        <v>564</v>
      </c>
      <c r="I921" s="619" t="s">
        <v>5169</v>
      </c>
      <c r="J921" s="619" t="s">
        <v>5170</v>
      </c>
      <c r="K921" s="619" t="s">
        <v>3035</v>
      </c>
      <c r="L921" s="620">
        <v>41.89</v>
      </c>
      <c r="M921" s="620">
        <v>125.67</v>
      </c>
      <c r="N921" s="619">
        <v>3</v>
      </c>
      <c r="O921" s="683">
        <v>1</v>
      </c>
      <c r="P921" s="620">
        <v>125.67</v>
      </c>
      <c r="Q921" s="635">
        <v>1</v>
      </c>
      <c r="R921" s="619">
        <v>3</v>
      </c>
      <c r="S921" s="635">
        <v>1</v>
      </c>
      <c r="T921" s="683">
        <v>1</v>
      </c>
      <c r="U921" s="665">
        <v>1</v>
      </c>
    </row>
    <row r="922" spans="1:21" ht="14.4" customHeight="1" x14ac:dyDescent="0.3">
      <c r="A922" s="618">
        <v>21</v>
      </c>
      <c r="B922" s="619" t="s">
        <v>565</v>
      </c>
      <c r="C922" s="619">
        <v>89301212</v>
      </c>
      <c r="D922" s="681" t="s">
        <v>6723</v>
      </c>
      <c r="E922" s="682" t="s">
        <v>4519</v>
      </c>
      <c r="F922" s="619" t="s">
        <v>4509</v>
      </c>
      <c r="G922" s="619" t="s">
        <v>4575</v>
      </c>
      <c r="H922" s="619" t="s">
        <v>564</v>
      </c>
      <c r="I922" s="619" t="s">
        <v>1241</v>
      </c>
      <c r="J922" s="619" t="s">
        <v>4576</v>
      </c>
      <c r="K922" s="619" t="s">
        <v>4577</v>
      </c>
      <c r="L922" s="620">
        <v>0</v>
      </c>
      <c r="M922" s="620">
        <v>0</v>
      </c>
      <c r="N922" s="619">
        <v>1</v>
      </c>
      <c r="O922" s="683">
        <v>1</v>
      </c>
      <c r="P922" s="620">
        <v>0</v>
      </c>
      <c r="Q922" s="635"/>
      <c r="R922" s="619">
        <v>1</v>
      </c>
      <c r="S922" s="635">
        <v>1</v>
      </c>
      <c r="T922" s="683">
        <v>1</v>
      </c>
      <c r="U922" s="665">
        <v>1</v>
      </c>
    </row>
    <row r="923" spans="1:21" ht="14.4" customHeight="1" x14ac:dyDescent="0.3">
      <c r="A923" s="618">
        <v>21</v>
      </c>
      <c r="B923" s="619" t="s">
        <v>565</v>
      </c>
      <c r="C923" s="619">
        <v>89301212</v>
      </c>
      <c r="D923" s="681" t="s">
        <v>6723</v>
      </c>
      <c r="E923" s="682" t="s">
        <v>4519</v>
      </c>
      <c r="F923" s="619" t="s">
        <v>4509</v>
      </c>
      <c r="G923" s="619" t="s">
        <v>4575</v>
      </c>
      <c r="H923" s="619" t="s">
        <v>564</v>
      </c>
      <c r="I923" s="619" t="s">
        <v>1245</v>
      </c>
      <c r="J923" s="619" t="s">
        <v>4644</v>
      </c>
      <c r="K923" s="619" t="s">
        <v>2362</v>
      </c>
      <c r="L923" s="620">
        <v>0</v>
      </c>
      <c r="M923" s="620">
        <v>0</v>
      </c>
      <c r="N923" s="619">
        <v>2</v>
      </c>
      <c r="O923" s="683">
        <v>1</v>
      </c>
      <c r="P923" s="620">
        <v>0</v>
      </c>
      <c r="Q923" s="635"/>
      <c r="R923" s="619">
        <v>2</v>
      </c>
      <c r="S923" s="635">
        <v>1</v>
      </c>
      <c r="T923" s="683">
        <v>1</v>
      </c>
      <c r="U923" s="665">
        <v>1</v>
      </c>
    </row>
    <row r="924" spans="1:21" ht="14.4" customHeight="1" x14ac:dyDescent="0.3">
      <c r="A924" s="618">
        <v>21</v>
      </c>
      <c r="B924" s="619" t="s">
        <v>565</v>
      </c>
      <c r="C924" s="619">
        <v>89301212</v>
      </c>
      <c r="D924" s="681" t="s">
        <v>6723</v>
      </c>
      <c r="E924" s="682" t="s">
        <v>4519</v>
      </c>
      <c r="F924" s="619" t="s">
        <v>4509</v>
      </c>
      <c r="G924" s="619" t="s">
        <v>5171</v>
      </c>
      <c r="H924" s="619" t="s">
        <v>564</v>
      </c>
      <c r="I924" s="619" t="s">
        <v>5172</v>
      </c>
      <c r="J924" s="619" t="s">
        <v>5173</v>
      </c>
      <c r="K924" s="619" t="s">
        <v>5174</v>
      </c>
      <c r="L924" s="620">
        <v>0</v>
      </c>
      <c r="M924" s="620">
        <v>0</v>
      </c>
      <c r="N924" s="619">
        <v>2</v>
      </c>
      <c r="O924" s="683">
        <v>1</v>
      </c>
      <c r="P924" s="620">
        <v>0</v>
      </c>
      <c r="Q924" s="635"/>
      <c r="R924" s="619">
        <v>2</v>
      </c>
      <c r="S924" s="635">
        <v>1</v>
      </c>
      <c r="T924" s="683">
        <v>1</v>
      </c>
      <c r="U924" s="665">
        <v>1</v>
      </c>
    </row>
    <row r="925" spans="1:21" ht="14.4" customHeight="1" x14ac:dyDescent="0.3">
      <c r="A925" s="618">
        <v>21</v>
      </c>
      <c r="B925" s="619" t="s">
        <v>565</v>
      </c>
      <c r="C925" s="619">
        <v>89301212</v>
      </c>
      <c r="D925" s="681" t="s">
        <v>6723</v>
      </c>
      <c r="E925" s="682" t="s">
        <v>4519</v>
      </c>
      <c r="F925" s="619" t="s">
        <v>4509</v>
      </c>
      <c r="G925" s="619" t="s">
        <v>4646</v>
      </c>
      <c r="H925" s="619" t="s">
        <v>564</v>
      </c>
      <c r="I925" s="619" t="s">
        <v>1026</v>
      </c>
      <c r="J925" s="619" t="s">
        <v>1027</v>
      </c>
      <c r="K925" s="619" t="s">
        <v>1028</v>
      </c>
      <c r="L925" s="620">
        <v>0</v>
      </c>
      <c r="M925" s="620">
        <v>0</v>
      </c>
      <c r="N925" s="619">
        <v>1</v>
      </c>
      <c r="O925" s="683">
        <v>1</v>
      </c>
      <c r="P925" s="620">
        <v>0</v>
      </c>
      <c r="Q925" s="635"/>
      <c r="R925" s="619">
        <v>1</v>
      </c>
      <c r="S925" s="635">
        <v>1</v>
      </c>
      <c r="T925" s="683">
        <v>1</v>
      </c>
      <c r="U925" s="665">
        <v>1</v>
      </c>
    </row>
    <row r="926" spans="1:21" ht="14.4" customHeight="1" x14ac:dyDescent="0.3">
      <c r="A926" s="618">
        <v>21</v>
      </c>
      <c r="B926" s="619" t="s">
        <v>565</v>
      </c>
      <c r="C926" s="619">
        <v>89301212</v>
      </c>
      <c r="D926" s="681" t="s">
        <v>6723</v>
      </c>
      <c r="E926" s="682" t="s">
        <v>4519</v>
      </c>
      <c r="F926" s="619" t="s">
        <v>4509</v>
      </c>
      <c r="G926" s="619" t="s">
        <v>4648</v>
      </c>
      <c r="H926" s="619" t="s">
        <v>2184</v>
      </c>
      <c r="I926" s="619" t="s">
        <v>2748</v>
      </c>
      <c r="J926" s="619" t="s">
        <v>2749</v>
      </c>
      <c r="K926" s="619" t="s">
        <v>4267</v>
      </c>
      <c r="L926" s="620">
        <v>69.86</v>
      </c>
      <c r="M926" s="620">
        <v>139.72</v>
      </c>
      <c r="N926" s="619">
        <v>2</v>
      </c>
      <c r="O926" s="683">
        <v>0.5</v>
      </c>
      <c r="P926" s="620">
        <v>139.72</v>
      </c>
      <c r="Q926" s="635">
        <v>1</v>
      </c>
      <c r="R926" s="619">
        <v>2</v>
      </c>
      <c r="S926" s="635">
        <v>1</v>
      </c>
      <c r="T926" s="683">
        <v>0.5</v>
      </c>
      <c r="U926" s="665">
        <v>1</v>
      </c>
    </row>
    <row r="927" spans="1:21" ht="14.4" customHeight="1" x14ac:dyDescent="0.3">
      <c r="A927" s="618">
        <v>21</v>
      </c>
      <c r="B927" s="619" t="s">
        <v>565</v>
      </c>
      <c r="C927" s="619">
        <v>89301212</v>
      </c>
      <c r="D927" s="681" t="s">
        <v>6723</v>
      </c>
      <c r="E927" s="682" t="s">
        <v>4519</v>
      </c>
      <c r="F927" s="619" t="s">
        <v>4509</v>
      </c>
      <c r="G927" s="619" t="s">
        <v>4578</v>
      </c>
      <c r="H927" s="619" t="s">
        <v>2184</v>
      </c>
      <c r="I927" s="619" t="s">
        <v>2398</v>
      </c>
      <c r="J927" s="619" t="s">
        <v>2399</v>
      </c>
      <c r="K927" s="619" t="s">
        <v>4372</v>
      </c>
      <c r="L927" s="620">
        <v>162.13</v>
      </c>
      <c r="M927" s="620">
        <v>162.13</v>
      </c>
      <c r="N927" s="619">
        <v>1</v>
      </c>
      <c r="O927" s="683">
        <v>0.5</v>
      </c>
      <c r="P927" s="620">
        <v>162.13</v>
      </c>
      <c r="Q927" s="635">
        <v>1</v>
      </c>
      <c r="R927" s="619">
        <v>1</v>
      </c>
      <c r="S927" s="635">
        <v>1</v>
      </c>
      <c r="T927" s="683">
        <v>0.5</v>
      </c>
      <c r="U927" s="665">
        <v>1</v>
      </c>
    </row>
    <row r="928" spans="1:21" ht="14.4" customHeight="1" x14ac:dyDescent="0.3">
      <c r="A928" s="618">
        <v>21</v>
      </c>
      <c r="B928" s="619" t="s">
        <v>565</v>
      </c>
      <c r="C928" s="619">
        <v>89301212</v>
      </c>
      <c r="D928" s="681" t="s">
        <v>6723</v>
      </c>
      <c r="E928" s="682" t="s">
        <v>4519</v>
      </c>
      <c r="F928" s="619" t="s">
        <v>4509</v>
      </c>
      <c r="G928" s="619" t="s">
        <v>4578</v>
      </c>
      <c r="H928" s="619" t="s">
        <v>2184</v>
      </c>
      <c r="I928" s="619" t="s">
        <v>2475</v>
      </c>
      <c r="J928" s="619" t="s">
        <v>2476</v>
      </c>
      <c r="K928" s="619" t="s">
        <v>4373</v>
      </c>
      <c r="L928" s="620">
        <v>216.16</v>
      </c>
      <c r="M928" s="620">
        <v>216.16</v>
      </c>
      <c r="N928" s="619">
        <v>1</v>
      </c>
      <c r="O928" s="683">
        <v>0.5</v>
      </c>
      <c r="P928" s="620"/>
      <c r="Q928" s="635">
        <v>0</v>
      </c>
      <c r="R928" s="619"/>
      <c r="S928" s="635">
        <v>0</v>
      </c>
      <c r="T928" s="683"/>
      <c r="U928" s="665">
        <v>0</v>
      </c>
    </row>
    <row r="929" spans="1:21" ht="14.4" customHeight="1" x14ac:dyDescent="0.3">
      <c r="A929" s="618">
        <v>21</v>
      </c>
      <c r="B929" s="619" t="s">
        <v>565</v>
      </c>
      <c r="C929" s="619">
        <v>89301212</v>
      </c>
      <c r="D929" s="681" t="s">
        <v>6723</v>
      </c>
      <c r="E929" s="682" t="s">
        <v>4519</v>
      </c>
      <c r="F929" s="619" t="s">
        <v>4509</v>
      </c>
      <c r="G929" s="619" t="s">
        <v>4579</v>
      </c>
      <c r="H929" s="619" t="s">
        <v>564</v>
      </c>
      <c r="I929" s="619" t="s">
        <v>3108</v>
      </c>
      <c r="J929" s="619" t="s">
        <v>1045</v>
      </c>
      <c r="K929" s="619" t="s">
        <v>3109</v>
      </c>
      <c r="L929" s="620">
        <v>413.22</v>
      </c>
      <c r="M929" s="620">
        <v>413.22</v>
      </c>
      <c r="N929" s="619">
        <v>1</v>
      </c>
      <c r="O929" s="683">
        <v>0.5</v>
      </c>
      <c r="P929" s="620"/>
      <c r="Q929" s="635">
        <v>0</v>
      </c>
      <c r="R929" s="619"/>
      <c r="S929" s="635">
        <v>0</v>
      </c>
      <c r="T929" s="683"/>
      <c r="U929" s="665">
        <v>0</v>
      </c>
    </row>
    <row r="930" spans="1:21" ht="14.4" customHeight="1" x14ac:dyDescent="0.3">
      <c r="A930" s="618">
        <v>21</v>
      </c>
      <c r="B930" s="619" t="s">
        <v>565</v>
      </c>
      <c r="C930" s="619">
        <v>89301212</v>
      </c>
      <c r="D930" s="681" t="s">
        <v>6723</v>
      </c>
      <c r="E930" s="682" t="s">
        <v>4519</v>
      </c>
      <c r="F930" s="619" t="s">
        <v>4509</v>
      </c>
      <c r="G930" s="619" t="s">
        <v>4654</v>
      </c>
      <c r="H930" s="619" t="s">
        <v>564</v>
      </c>
      <c r="I930" s="619" t="s">
        <v>1716</v>
      </c>
      <c r="J930" s="619" t="s">
        <v>1717</v>
      </c>
      <c r="K930" s="619" t="s">
        <v>1718</v>
      </c>
      <c r="L930" s="620">
        <v>400.21</v>
      </c>
      <c r="M930" s="620">
        <v>12806.72</v>
      </c>
      <c r="N930" s="619">
        <v>32</v>
      </c>
      <c r="O930" s="683">
        <v>13</v>
      </c>
      <c r="P930" s="620">
        <v>8404.41</v>
      </c>
      <c r="Q930" s="635">
        <v>0.65625</v>
      </c>
      <c r="R930" s="619">
        <v>21</v>
      </c>
      <c r="S930" s="635">
        <v>0.65625</v>
      </c>
      <c r="T930" s="683">
        <v>8</v>
      </c>
      <c r="U930" s="665">
        <v>0.61538461538461542</v>
      </c>
    </row>
    <row r="931" spans="1:21" ht="14.4" customHeight="1" x14ac:dyDescent="0.3">
      <c r="A931" s="618">
        <v>21</v>
      </c>
      <c r="B931" s="619" t="s">
        <v>565</v>
      </c>
      <c r="C931" s="619">
        <v>89301212</v>
      </c>
      <c r="D931" s="681" t="s">
        <v>6723</v>
      </c>
      <c r="E931" s="682" t="s">
        <v>4519</v>
      </c>
      <c r="F931" s="619" t="s">
        <v>4509</v>
      </c>
      <c r="G931" s="619" t="s">
        <v>4657</v>
      </c>
      <c r="H931" s="619" t="s">
        <v>564</v>
      </c>
      <c r="I931" s="619" t="s">
        <v>902</v>
      </c>
      <c r="J931" s="619" t="s">
        <v>4996</v>
      </c>
      <c r="K931" s="619" t="s">
        <v>4997</v>
      </c>
      <c r="L931" s="620">
        <v>18.940000000000001</v>
      </c>
      <c r="M931" s="620">
        <v>18.940000000000001</v>
      </c>
      <c r="N931" s="619">
        <v>1</v>
      </c>
      <c r="O931" s="683">
        <v>0.5</v>
      </c>
      <c r="P931" s="620"/>
      <c r="Q931" s="635">
        <v>0</v>
      </c>
      <c r="R931" s="619"/>
      <c r="S931" s="635">
        <v>0</v>
      </c>
      <c r="T931" s="683"/>
      <c r="U931" s="665">
        <v>0</v>
      </c>
    </row>
    <row r="932" spans="1:21" ht="14.4" customHeight="1" x14ac:dyDescent="0.3">
      <c r="A932" s="618">
        <v>21</v>
      </c>
      <c r="B932" s="619" t="s">
        <v>565</v>
      </c>
      <c r="C932" s="619">
        <v>89301212</v>
      </c>
      <c r="D932" s="681" t="s">
        <v>6723</v>
      </c>
      <c r="E932" s="682" t="s">
        <v>4519</v>
      </c>
      <c r="F932" s="619" t="s">
        <v>4509</v>
      </c>
      <c r="G932" s="619" t="s">
        <v>4662</v>
      </c>
      <c r="H932" s="619" t="s">
        <v>564</v>
      </c>
      <c r="I932" s="619" t="s">
        <v>3401</v>
      </c>
      <c r="J932" s="619" t="s">
        <v>3402</v>
      </c>
      <c r="K932" s="619" t="s">
        <v>5175</v>
      </c>
      <c r="L932" s="620">
        <v>294.70999999999998</v>
      </c>
      <c r="M932" s="620">
        <v>294.70999999999998</v>
      </c>
      <c r="N932" s="619">
        <v>1</v>
      </c>
      <c r="O932" s="683">
        <v>1</v>
      </c>
      <c r="P932" s="620">
        <v>294.70999999999998</v>
      </c>
      <c r="Q932" s="635">
        <v>1</v>
      </c>
      <c r="R932" s="619">
        <v>1</v>
      </c>
      <c r="S932" s="635">
        <v>1</v>
      </c>
      <c r="T932" s="683">
        <v>1</v>
      </c>
      <c r="U932" s="665">
        <v>1</v>
      </c>
    </row>
    <row r="933" spans="1:21" ht="14.4" customHeight="1" x14ac:dyDescent="0.3">
      <c r="A933" s="618">
        <v>21</v>
      </c>
      <c r="B933" s="619" t="s">
        <v>565</v>
      </c>
      <c r="C933" s="619">
        <v>89301212</v>
      </c>
      <c r="D933" s="681" t="s">
        <v>6723</v>
      </c>
      <c r="E933" s="682" t="s">
        <v>4519</v>
      </c>
      <c r="F933" s="619" t="s">
        <v>4509</v>
      </c>
      <c r="G933" s="619" t="s">
        <v>4662</v>
      </c>
      <c r="H933" s="619" t="s">
        <v>564</v>
      </c>
      <c r="I933" s="619" t="s">
        <v>1893</v>
      </c>
      <c r="J933" s="619" t="s">
        <v>1894</v>
      </c>
      <c r="K933" s="619" t="s">
        <v>4887</v>
      </c>
      <c r="L933" s="620">
        <v>221.03</v>
      </c>
      <c r="M933" s="620">
        <v>221.03</v>
      </c>
      <c r="N933" s="619">
        <v>1</v>
      </c>
      <c r="O933" s="683">
        <v>1</v>
      </c>
      <c r="P933" s="620">
        <v>221.03</v>
      </c>
      <c r="Q933" s="635">
        <v>1</v>
      </c>
      <c r="R933" s="619">
        <v>1</v>
      </c>
      <c r="S933" s="635">
        <v>1</v>
      </c>
      <c r="T933" s="683">
        <v>1</v>
      </c>
      <c r="U933" s="665">
        <v>1</v>
      </c>
    </row>
    <row r="934" spans="1:21" ht="14.4" customHeight="1" x14ac:dyDescent="0.3">
      <c r="A934" s="618">
        <v>21</v>
      </c>
      <c r="B934" s="619" t="s">
        <v>565</v>
      </c>
      <c r="C934" s="619">
        <v>89301212</v>
      </c>
      <c r="D934" s="681" t="s">
        <v>6723</v>
      </c>
      <c r="E934" s="682" t="s">
        <v>4519</v>
      </c>
      <c r="F934" s="619" t="s">
        <v>4509</v>
      </c>
      <c r="G934" s="619" t="s">
        <v>4662</v>
      </c>
      <c r="H934" s="619" t="s">
        <v>564</v>
      </c>
      <c r="I934" s="619" t="s">
        <v>2053</v>
      </c>
      <c r="J934" s="619" t="s">
        <v>2054</v>
      </c>
      <c r="K934" s="619" t="s">
        <v>4663</v>
      </c>
      <c r="L934" s="620">
        <v>261.41000000000003</v>
      </c>
      <c r="M934" s="620">
        <v>522.82000000000005</v>
      </c>
      <c r="N934" s="619">
        <v>2</v>
      </c>
      <c r="O934" s="683">
        <v>1.5</v>
      </c>
      <c r="P934" s="620">
        <v>261.41000000000003</v>
      </c>
      <c r="Q934" s="635">
        <v>0.5</v>
      </c>
      <c r="R934" s="619">
        <v>1</v>
      </c>
      <c r="S934" s="635">
        <v>0.5</v>
      </c>
      <c r="T934" s="683">
        <v>0.5</v>
      </c>
      <c r="U934" s="665">
        <v>0.33333333333333331</v>
      </c>
    </row>
    <row r="935" spans="1:21" ht="14.4" customHeight="1" x14ac:dyDescent="0.3">
      <c r="A935" s="618">
        <v>21</v>
      </c>
      <c r="B935" s="619" t="s">
        <v>565</v>
      </c>
      <c r="C935" s="619">
        <v>89301212</v>
      </c>
      <c r="D935" s="681" t="s">
        <v>6723</v>
      </c>
      <c r="E935" s="682" t="s">
        <v>4519</v>
      </c>
      <c r="F935" s="619" t="s">
        <v>4509</v>
      </c>
      <c r="G935" s="619" t="s">
        <v>4595</v>
      </c>
      <c r="H935" s="619" t="s">
        <v>564</v>
      </c>
      <c r="I935" s="619" t="s">
        <v>1584</v>
      </c>
      <c r="J935" s="619" t="s">
        <v>1585</v>
      </c>
      <c r="K935" s="619" t="s">
        <v>1586</v>
      </c>
      <c r="L935" s="620">
        <v>84.78</v>
      </c>
      <c r="M935" s="620">
        <v>169.56</v>
      </c>
      <c r="N935" s="619">
        <v>2</v>
      </c>
      <c r="O935" s="683">
        <v>1</v>
      </c>
      <c r="P935" s="620">
        <v>169.56</v>
      </c>
      <c r="Q935" s="635">
        <v>1</v>
      </c>
      <c r="R935" s="619">
        <v>2</v>
      </c>
      <c r="S935" s="635">
        <v>1</v>
      </c>
      <c r="T935" s="683">
        <v>1</v>
      </c>
      <c r="U935" s="665">
        <v>1</v>
      </c>
    </row>
    <row r="936" spans="1:21" ht="14.4" customHeight="1" x14ac:dyDescent="0.3">
      <c r="A936" s="618">
        <v>21</v>
      </c>
      <c r="B936" s="619" t="s">
        <v>565</v>
      </c>
      <c r="C936" s="619">
        <v>89301212</v>
      </c>
      <c r="D936" s="681" t="s">
        <v>6723</v>
      </c>
      <c r="E936" s="682" t="s">
        <v>4519</v>
      </c>
      <c r="F936" s="619" t="s">
        <v>4509</v>
      </c>
      <c r="G936" s="619" t="s">
        <v>4595</v>
      </c>
      <c r="H936" s="619" t="s">
        <v>564</v>
      </c>
      <c r="I936" s="619" t="s">
        <v>5176</v>
      </c>
      <c r="J936" s="619" t="s">
        <v>5177</v>
      </c>
      <c r="K936" s="619" t="s">
        <v>3369</v>
      </c>
      <c r="L936" s="620">
        <v>113.04</v>
      </c>
      <c r="M936" s="620">
        <v>339.12</v>
      </c>
      <c r="N936" s="619">
        <v>3</v>
      </c>
      <c r="O936" s="683">
        <v>1</v>
      </c>
      <c r="P936" s="620"/>
      <c r="Q936" s="635">
        <v>0</v>
      </c>
      <c r="R936" s="619"/>
      <c r="S936" s="635">
        <v>0</v>
      </c>
      <c r="T936" s="683"/>
      <c r="U936" s="665">
        <v>0</v>
      </c>
    </row>
    <row r="937" spans="1:21" ht="14.4" customHeight="1" x14ac:dyDescent="0.3">
      <c r="A937" s="618">
        <v>21</v>
      </c>
      <c r="B937" s="619" t="s">
        <v>565</v>
      </c>
      <c r="C937" s="619">
        <v>89301212</v>
      </c>
      <c r="D937" s="681" t="s">
        <v>6723</v>
      </c>
      <c r="E937" s="682" t="s">
        <v>4519</v>
      </c>
      <c r="F937" s="619" t="s">
        <v>4509</v>
      </c>
      <c r="G937" s="619" t="s">
        <v>4595</v>
      </c>
      <c r="H937" s="619" t="s">
        <v>564</v>
      </c>
      <c r="I937" s="619" t="s">
        <v>1621</v>
      </c>
      <c r="J937" s="619" t="s">
        <v>5178</v>
      </c>
      <c r="K937" s="619" t="s">
        <v>5179</v>
      </c>
      <c r="L937" s="620">
        <v>32.409999999999997</v>
      </c>
      <c r="M937" s="620">
        <v>291.68999999999994</v>
      </c>
      <c r="N937" s="619">
        <v>9</v>
      </c>
      <c r="O937" s="683">
        <v>2.5</v>
      </c>
      <c r="P937" s="620">
        <v>226.86999999999998</v>
      </c>
      <c r="Q937" s="635">
        <v>0.7777777777777779</v>
      </c>
      <c r="R937" s="619">
        <v>7</v>
      </c>
      <c r="S937" s="635">
        <v>0.77777777777777779</v>
      </c>
      <c r="T937" s="683">
        <v>2</v>
      </c>
      <c r="U937" s="665">
        <v>0.8</v>
      </c>
    </row>
    <row r="938" spans="1:21" ht="14.4" customHeight="1" x14ac:dyDescent="0.3">
      <c r="A938" s="618">
        <v>21</v>
      </c>
      <c r="B938" s="619" t="s">
        <v>565</v>
      </c>
      <c r="C938" s="619">
        <v>89301212</v>
      </c>
      <c r="D938" s="681" t="s">
        <v>6723</v>
      </c>
      <c r="E938" s="682" t="s">
        <v>4519</v>
      </c>
      <c r="F938" s="619" t="s">
        <v>4509</v>
      </c>
      <c r="G938" s="619" t="s">
        <v>4595</v>
      </c>
      <c r="H938" s="619" t="s">
        <v>564</v>
      </c>
      <c r="I938" s="619" t="s">
        <v>1183</v>
      </c>
      <c r="J938" s="619" t="s">
        <v>1184</v>
      </c>
      <c r="K938" s="619" t="s">
        <v>2340</v>
      </c>
      <c r="L938" s="620">
        <v>56.52</v>
      </c>
      <c r="M938" s="620">
        <v>169.56</v>
      </c>
      <c r="N938" s="619">
        <v>3</v>
      </c>
      <c r="O938" s="683">
        <v>1</v>
      </c>
      <c r="P938" s="620">
        <v>169.56</v>
      </c>
      <c r="Q938" s="635">
        <v>1</v>
      </c>
      <c r="R938" s="619">
        <v>3</v>
      </c>
      <c r="S938" s="635">
        <v>1</v>
      </c>
      <c r="T938" s="683">
        <v>1</v>
      </c>
      <c r="U938" s="665">
        <v>1</v>
      </c>
    </row>
    <row r="939" spans="1:21" ht="14.4" customHeight="1" x14ac:dyDescent="0.3">
      <c r="A939" s="618">
        <v>21</v>
      </c>
      <c r="B939" s="619" t="s">
        <v>565</v>
      </c>
      <c r="C939" s="619">
        <v>89301212</v>
      </c>
      <c r="D939" s="681" t="s">
        <v>6723</v>
      </c>
      <c r="E939" s="682" t="s">
        <v>4519</v>
      </c>
      <c r="F939" s="619" t="s">
        <v>4509</v>
      </c>
      <c r="G939" s="619" t="s">
        <v>4595</v>
      </c>
      <c r="H939" s="619" t="s">
        <v>564</v>
      </c>
      <c r="I939" s="619" t="s">
        <v>4596</v>
      </c>
      <c r="J939" s="619" t="s">
        <v>4597</v>
      </c>
      <c r="K939" s="619" t="s">
        <v>4598</v>
      </c>
      <c r="L939" s="620">
        <v>75.36</v>
      </c>
      <c r="M939" s="620">
        <v>602.88</v>
      </c>
      <c r="N939" s="619">
        <v>8</v>
      </c>
      <c r="O939" s="683">
        <v>2</v>
      </c>
      <c r="P939" s="620">
        <v>452.15999999999997</v>
      </c>
      <c r="Q939" s="635">
        <v>0.75</v>
      </c>
      <c r="R939" s="619">
        <v>6</v>
      </c>
      <c r="S939" s="635">
        <v>0.75</v>
      </c>
      <c r="T939" s="683">
        <v>1.5</v>
      </c>
      <c r="U939" s="665">
        <v>0.75</v>
      </c>
    </row>
    <row r="940" spans="1:21" ht="14.4" customHeight="1" x14ac:dyDescent="0.3">
      <c r="A940" s="618">
        <v>21</v>
      </c>
      <c r="B940" s="619" t="s">
        <v>565</v>
      </c>
      <c r="C940" s="619">
        <v>89301212</v>
      </c>
      <c r="D940" s="681" t="s">
        <v>6723</v>
      </c>
      <c r="E940" s="682" t="s">
        <v>4519</v>
      </c>
      <c r="F940" s="619" t="s">
        <v>4509</v>
      </c>
      <c r="G940" s="619" t="s">
        <v>4666</v>
      </c>
      <c r="H940" s="619" t="s">
        <v>564</v>
      </c>
      <c r="I940" s="619" t="s">
        <v>986</v>
      </c>
      <c r="J940" s="619" t="s">
        <v>987</v>
      </c>
      <c r="K940" s="619" t="s">
        <v>4183</v>
      </c>
      <c r="L940" s="620">
        <v>115.3</v>
      </c>
      <c r="M940" s="620">
        <v>115.3</v>
      </c>
      <c r="N940" s="619">
        <v>1</v>
      </c>
      <c r="O940" s="683">
        <v>1</v>
      </c>
      <c r="P940" s="620"/>
      <c r="Q940" s="635">
        <v>0</v>
      </c>
      <c r="R940" s="619"/>
      <c r="S940" s="635">
        <v>0</v>
      </c>
      <c r="T940" s="683"/>
      <c r="U940" s="665">
        <v>0</v>
      </c>
    </row>
    <row r="941" spans="1:21" ht="14.4" customHeight="1" x14ac:dyDescent="0.3">
      <c r="A941" s="618">
        <v>21</v>
      </c>
      <c r="B941" s="619" t="s">
        <v>565</v>
      </c>
      <c r="C941" s="619">
        <v>89301212</v>
      </c>
      <c r="D941" s="681" t="s">
        <v>6723</v>
      </c>
      <c r="E941" s="682" t="s">
        <v>4519</v>
      </c>
      <c r="F941" s="619" t="s">
        <v>4509</v>
      </c>
      <c r="G941" s="619" t="s">
        <v>4666</v>
      </c>
      <c r="H941" s="619" t="s">
        <v>564</v>
      </c>
      <c r="I941" s="619" t="s">
        <v>1311</v>
      </c>
      <c r="J941" s="619" t="s">
        <v>987</v>
      </c>
      <c r="K941" s="619" t="s">
        <v>5065</v>
      </c>
      <c r="L941" s="620">
        <v>57.65</v>
      </c>
      <c r="M941" s="620">
        <v>57.65</v>
      </c>
      <c r="N941" s="619">
        <v>1</v>
      </c>
      <c r="O941" s="683">
        <v>1</v>
      </c>
      <c r="P941" s="620">
        <v>57.65</v>
      </c>
      <c r="Q941" s="635">
        <v>1</v>
      </c>
      <c r="R941" s="619">
        <v>1</v>
      </c>
      <c r="S941" s="635">
        <v>1</v>
      </c>
      <c r="T941" s="683">
        <v>1</v>
      </c>
      <c r="U941" s="665">
        <v>1</v>
      </c>
    </row>
    <row r="942" spans="1:21" ht="14.4" customHeight="1" x14ac:dyDescent="0.3">
      <c r="A942" s="618">
        <v>21</v>
      </c>
      <c r="B942" s="619" t="s">
        <v>565</v>
      </c>
      <c r="C942" s="619">
        <v>89301212</v>
      </c>
      <c r="D942" s="681" t="s">
        <v>6723</v>
      </c>
      <c r="E942" s="682" t="s">
        <v>4519</v>
      </c>
      <c r="F942" s="619" t="s">
        <v>4509</v>
      </c>
      <c r="G942" s="619" t="s">
        <v>4667</v>
      </c>
      <c r="H942" s="619" t="s">
        <v>564</v>
      </c>
      <c r="I942" s="619" t="s">
        <v>1690</v>
      </c>
      <c r="J942" s="619" t="s">
        <v>4668</v>
      </c>
      <c r="K942" s="619" t="s">
        <v>4669</v>
      </c>
      <c r="L942" s="620">
        <v>53.67</v>
      </c>
      <c r="M942" s="620">
        <v>53.67</v>
      </c>
      <c r="N942" s="619">
        <v>1</v>
      </c>
      <c r="O942" s="683">
        <v>0.5</v>
      </c>
      <c r="P942" s="620">
        <v>53.67</v>
      </c>
      <c r="Q942" s="635">
        <v>1</v>
      </c>
      <c r="R942" s="619">
        <v>1</v>
      </c>
      <c r="S942" s="635">
        <v>1</v>
      </c>
      <c r="T942" s="683">
        <v>0.5</v>
      </c>
      <c r="U942" s="665">
        <v>1</v>
      </c>
    </row>
    <row r="943" spans="1:21" ht="14.4" customHeight="1" x14ac:dyDescent="0.3">
      <c r="A943" s="618">
        <v>21</v>
      </c>
      <c r="B943" s="619" t="s">
        <v>565</v>
      </c>
      <c r="C943" s="619">
        <v>89301212</v>
      </c>
      <c r="D943" s="681" t="s">
        <v>6723</v>
      </c>
      <c r="E943" s="682" t="s">
        <v>4519</v>
      </c>
      <c r="F943" s="619" t="s">
        <v>4509</v>
      </c>
      <c r="G943" s="619" t="s">
        <v>5180</v>
      </c>
      <c r="H943" s="619" t="s">
        <v>564</v>
      </c>
      <c r="I943" s="619" t="s">
        <v>3719</v>
      </c>
      <c r="J943" s="619" t="s">
        <v>4444</v>
      </c>
      <c r="K943" s="619" t="s">
        <v>4445</v>
      </c>
      <c r="L943" s="620">
        <v>41.55</v>
      </c>
      <c r="M943" s="620">
        <v>41.55</v>
      </c>
      <c r="N943" s="619">
        <v>1</v>
      </c>
      <c r="O943" s="683">
        <v>1</v>
      </c>
      <c r="P943" s="620">
        <v>41.55</v>
      </c>
      <c r="Q943" s="635">
        <v>1</v>
      </c>
      <c r="R943" s="619">
        <v>1</v>
      </c>
      <c r="S943" s="635">
        <v>1</v>
      </c>
      <c r="T943" s="683">
        <v>1</v>
      </c>
      <c r="U943" s="665">
        <v>1</v>
      </c>
    </row>
    <row r="944" spans="1:21" ht="14.4" customHeight="1" x14ac:dyDescent="0.3">
      <c r="A944" s="618">
        <v>21</v>
      </c>
      <c r="B944" s="619" t="s">
        <v>565</v>
      </c>
      <c r="C944" s="619">
        <v>89301212</v>
      </c>
      <c r="D944" s="681" t="s">
        <v>6723</v>
      </c>
      <c r="E944" s="682" t="s">
        <v>4519</v>
      </c>
      <c r="F944" s="619" t="s">
        <v>4509</v>
      </c>
      <c r="G944" s="619" t="s">
        <v>4777</v>
      </c>
      <c r="H944" s="619" t="s">
        <v>564</v>
      </c>
      <c r="I944" s="619" t="s">
        <v>1237</v>
      </c>
      <c r="J944" s="619" t="s">
        <v>4778</v>
      </c>
      <c r="K944" s="619" t="s">
        <v>4779</v>
      </c>
      <c r="L944" s="620">
        <v>128.9</v>
      </c>
      <c r="M944" s="620">
        <v>128.9</v>
      </c>
      <c r="N944" s="619">
        <v>1</v>
      </c>
      <c r="O944" s="683">
        <v>1</v>
      </c>
      <c r="P944" s="620"/>
      <c r="Q944" s="635">
        <v>0</v>
      </c>
      <c r="R944" s="619"/>
      <c r="S944" s="635">
        <v>0</v>
      </c>
      <c r="T944" s="683"/>
      <c r="U944" s="665">
        <v>0</v>
      </c>
    </row>
    <row r="945" spans="1:21" ht="14.4" customHeight="1" x14ac:dyDescent="0.3">
      <c r="A945" s="618">
        <v>21</v>
      </c>
      <c r="B945" s="619" t="s">
        <v>565</v>
      </c>
      <c r="C945" s="619">
        <v>89301212</v>
      </c>
      <c r="D945" s="681" t="s">
        <v>6723</v>
      </c>
      <c r="E945" s="682" t="s">
        <v>4519</v>
      </c>
      <c r="F945" s="619" t="s">
        <v>4509</v>
      </c>
      <c r="G945" s="619" t="s">
        <v>4998</v>
      </c>
      <c r="H945" s="619" t="s">
        <v>564</v>
      </c>
      <c r="I945" s="619" t="s">
        <v>3226</v>
      </c>
      <c r="J945" s="619" t="s">
        <v>3188</v>
      </c>
      <c r="K945" s="619" t="s">
        <v>4999</v>
      </c>
      <c r="L945" s="620">
        <v>120.46</v>
      </c>
      <c r="M945" s="620">
        <v>120.46</v>
      </c>
      <c r="N945" s="619">
        <v>1</v>
      </c>
      <c r="O945" s="683">
        <v>0.5</v>
      </c>
      <c r="P945" s="620"/>
      <c r="Q945" s="635">
        <v>0</v>
      </c>
      <c r="R945" s="619"/>
      <c r="S945" s="635">
        <v>0</v>
      </c>
      <c r="T945" s="683"/>
      <c r="U945" s="665">
        <v>0</v>
      </c>
    </row>
    <row r="946" spans="1:21" ht="14.4" customHeight="1" x14ac:dyDescent="0.3">
      <c r="A946" s="618">
        <v>21</v>
      </c>
      <c r="B946" s="619" t="s">
        <v>565</v>
      </c>
      <c r="C946" s="619">
        <v>89301212</v>
      </c>
      <c r="D946" s="681" t="s">
        <v>6723</v>
      </c>
      <c r="E946" s="682" t="s">
        <v>4519</v>
      </c>
      <c r="F946" s="619" t="s">
        <v>4509</v>
      </c>
      <c r="G946" s="619" t="s">
        <v>5181</v>
      </c>
      <c r="H946" s="619" t="s">
        <v>564</v>
      </c>
      <c r="I946" s="619" t="s">
        <v>5182</v>
      </c>
      <c r="J946" s="619" t="s">
        <v>5183</v>
      </c>
      <c r="K946" s="619" t="s">
        <v>5184</v>
      </c>
      <c r="L946" s="620">
        <v>36.130000000000003</v>
      </c>
      <c r="M946" s="620">
        <v>36.130000000000003</v>
      </c>
      <c r="N946" s="619">
        <v>1</v>
      </c>
      <c r="O946" s="683">
        <v>1</v>
      </c>
      <c r="P946" s="620"/>
      <c r="Q946" s="635">
        <v>0</v>
      </c>
      <c r="R946" s="619"/>
      <c r="S946" s="635">
        <v>0</v>
      </c>
      <c r="T946" s="683"/>
      <c r="U946" s="665">
        <v>0</v>
      </c>
    </row>
    <row r="947" spans="1:21" ht="14.4" customHeight="1" x14ac:dyDescent="0.3">
      <c r="A947" s="618">
        <v>21</v>
      </c>
      <c r="B947" s="619" t="s">
        <v>565</v>
      </c>
      <c r="C947" s="619">
        <v>89301212</v>
      </c>
      <c r="D947" s="681" t="s">
        <v>6723</v>
      </c>
      <c r="E947" s="682" t="s">
        <v>4519</v>
      </c>
      <c r="F947" s="619" t="s">
        <v>4509</v>
      </c>
      <c r="G947" s="619" t="s">
        <v>4670</v>
      </c>
      <c r="H947" s="619" t="s">
        <v>564</v>
      </c>
      <c r="I947" s="619" t="s">
        <v>5185</v>
      </c>
      <c r="J947" s="619" t="s">
        <v>5186</v>
      </c>
      <c r="K947" s="619" t="s">
        <v>5187</v>
      </c>
      <c r="L947" s="620">
        <v>0</v>
      </c>
      <c r="M947" s="620">
        <v>0</v>
      </c>
      <c r="N947" s="619">
        <v>3</v>
      </c>
      <c r="O947" s="683">
        <v>1</v>
      </c>
      <c r="P947" s="620"/>
      <c r="Q947" s="635"/>
      <c r="R947" s="619"/>
      <c r="S947" s="635">
        <v>0</v>
      </c>
      <c r="T947" s="683"/>
      <c r="U947" s="665">
        <v>0</v>
      </c>
    </row>
    <row r="948" spans="1:21" ht="14.4" customHeight="1" x14ac:dyDescent="0.3">
      <c r="A948" s="618">
        <v>21</v>
      </c>
      <c r="B948" s="619" t="s">
        <v>565</v>
      </c>
      <c r="C948" s="619">
        <v>89301212</v>
      </c>
      <c r="D948" s="681" t="s">
        <v>6723</v>
      </c>
      <c r="E948" s="682" t="s">
        <v>4519</v>
      </c>
      <c r="F948" s="619" t="s">
        <v>4509</v>
      </c>
      <c r="G948" s="619" t="s">
        <v>4670</v>
      </c>
      <c r="H948" s="619" t="s">
        <v>564</v>
      </c>
      <c r="I948" s="619" t="s">
        <v>5188</v>
      </c>
      <c r="J948" s="619" t="s">
        <v>5186</v>
      </c>
      <c r="K948" s="619" t="s">
        <v>4378</v>
      </c>
      <c r="L948" s="620">
        <v>216.95</v>
      </c>
      <c r="M948" s="620">
        <v>650.84999999999991</v>
      </c>
      <c r="N948" s="619">
        <v>3</v>
      </c>
      <c r="O948" s="683">
        <v>0.5</v>
      </c>
      <c r="P948" s="620"/>
      <c r="Q948" s="635">
        <v>0</v>
      </c>
      <c r="R948" s="619"/>
      <c r="S948" s="635">
        <v>0</v>
      </c>
      <c r="T948" s="683"/>
      <c r="U948" s="665">
        <v>0</v>
      </c>
    </row>
    <row r="949" spans="1:21" ht="14.4" customHeight="1" x14ac:dyDescent="0.3">
      <c r="A949" s="618">
        <v>21</v>
      </c>
      <c r="B949" s="619" t="s">
        <v>565</v>
      </c>
      <c r="C949" s="619">
        <v>89301212</v>
      </c>
      <c r="D949" s="681" t="s">
        <v>6723</v>
      </c>
      <c r="E949" s="682" t="s">
        <v>4519</v>
      </c>
      <c r="F949" s="619" t="s">
        <v>4509</v>
      </c>
      <c r="G949" s="619" t="s">
        <v>5189</v>
      </c>
      <c r="H949" s="619" t="s">
        <v>564</v>
      </c>
      <c r="I949" s="619" t="s">
        <v>3826</v>
      </c>
      <c r="J949" s="619" t="s">
        <v>3827</v>
      </c>
      <c r="K949" s="619" t="s">
        <v>5190</v>
      </c>
      <c r="L949" s="620">
        <v>84.26</v>
      </c>
      <c r="M949" s="620">
        <v>168.52</v>
      </c>
      <c r="N949" s="619">
        <v>2</v>
      </c>
      <c r="O949" s="683">
        <v>0.5</v>
      </c>
      <c r="P949" s="620"/>
      <c r="Q949" s="635">
        <v>0</v>
      </c>
      <c r="R949" s="619"/>
      <c r="S949" s="635">
        <v>0</v>
      </c>
      <c r="T949" s="683"/>
      <c r="U949" s="665">
        <v>0</v>
      </c>
    </row>
    <row r="950" spans="1:21" ht="14.4" customHeight="1" x14ac:dyDescent="0.3">
      <c r="A950" s="618">
        <v>21</v>
      </c>
      <c r="B950" s="619" t="s">
        <v>565</v>
      </c>
      <c r="C950" s="619">
        <v>89301212</v>
      </c>
      <c r="D950" s="681" t="s">
        <v>6723</v>
      </c>
      <c r="E950" s="682" t="s">
        <v>4519</v>
      </c>
      <c r="F950" s="619" t="s">
        <v>4509</v>
      </c>
      <c r="G950" s="619" t="s">
        <v>5189</v>
      </c>
      <c r="H950" s="619" t="s">
        <v>564</v>
      </c>
      <c r="I950" s="619" t="s">
        <v>3826</v>
      </c>
      <c r="J950" s="619" t="s">
        <v>3827</v>
      </c>
      <c r="K950" s="619" t="s">
        <v>922</v>
      </c>
      <c r="L950" s="620">
        <v>84.26</v>
      </c>
      <c r="M950" s="620">
        <v>337.04</v>
      </c>
      <c r="N950" s="619">
        <v>4</v>
      </c>
      <c r="O950" s="683">
        <v>1</v>
      </c>
      <c r="P950" s="620"/>
      <c r="Q950" s="635">
        <v>0</v>
      </c>
      <c r="R950" s="619"/>
      <c r="S950" s="635">
        <v>0</v>
      </c>
      <c r="T950" s="683"/>
      <c r="U950" s="665">
        <v>0</v>
      </c>
    </row>
    <row r="951" spans="1:21" ht="14.4" customHeight="1" x14ac:dyDescent="0.3">
      <c r="A951" s="618">
        <v>21</v>
      </c>
      <c r="B951" s="619" t="s">
        <v>565</v>
      </c>
      <c r="C951" s="619">
        <v>89301212</v>
      </c>
      <c r="D951" s="681" t="s">
        <v>6723</v>
      </c>
      <c r="E951" s="682" t="s">
        <v>4519</v>
      </c>
      <c r="F951" s="619" t="s">
        <v>4509</v>
      </c>
      <c r="G951" s="619" t="s">
        <v>4674</v>
      </c>
      <c r="H951" s="619" t="s">
        <v>2184</v>
      </c>
      <c r="I951" s="619" t="s">
        <v>4675</v>
      </c>
      <c r="J951" s="619" t="s">
        <v>3798</v>
      </c>
      <c r="K951" s="619" t="s">
        <v>4676</v>
      </c>
      <c r="L951" s="620">
        <v>3127.19</v>
      </c>
      <c r="M951" s="620">
        <v>6254.38</v>
      </c>
      <c r="N951" s="619">
        <v>2</v>
      </c>
      <c r="O951" s="683">
        <v>0.5</v>
      </c>
      <c r="P951" s="620">
        <v>6254.38</v>
      </c>
      <c r="Q951" s="635">
        <v>1</v>
      </c>
      <c r="R951" s="619">
        <v>2</v>
      </c>
      <c r="S951" s="635">
        <v>1</v>
      </c>
      <c r="T951" s="683">
        <v>0.5</v>
      </c>
      <c r="U951" s="665">
        <v>1</v>
      </c>
    </row>
    <row r="952" spans="1:21" ht="14.4" customHeight="1" x14ac:dyDescent="0.3">
      <c r="A952" s="618">
        <v>21</v>
      </c>
      <c r="B952" s="619" t="s">
        <v>565</v>
      </c>
      <c r="C952" s="619">
        <v>89301212</v>
      </c>
      <c r="D952" s="681" t="s">
        <v>6723</v>
      </c>
      <c r="E952" s="682" t="s">
        <v>4519</v>
      </c>
      <c r="F952" s="619" t="s">
        <v>4509</v>
      </c>
      <c r="G952" s="619" t="s">
        <v>4550</v>
      </c>
      <c r="H952" s="619" t="s">
        <v>564</v>
      </c>
      <c r="I952" s="619" t="s">
        <v>4782</v>
      </c>
      <c r="J952" s="619" t="s">
        <v>4783</v>
      </c>
      <c r="K952" s="619" t="s">
        <v>4679</v>
      </c>
      <c r="L952" s="620">
        <v>23.3</v>
      </c>
      <c r="M952" s="620">
        <v>23.3</v>
      </c>
      <c r="N952" s="619">
        <v>1</v>
      </c>
      <c r="O952" s="683">
        <v>1</v>
      </c>
      <c r="P952" s="620"/>
      <c r="Q952" s="635">
        <v>0</v>
      </c>
      <c r="R952" s="619"/>
      <c r="S952" s="635">
        <v>0</v>
      </c>
      <c r="T952" s="683"/>
      <c r="U952" s="665">
        <v>0</v>
      </c>
    </row>
    <row r="953" spans="1:21" ht="14.4" customHeight="1" x14ac:dyDescent="0.3">
      <c r="A953" s="618">
        <v>21</v>
      </c>
      <c r="B953" s="619" t="s">
        <v>565</v>
      </c>
      <c r="C953" s="619">
        <v>89301212</v>
      </c>
      <c r="D953" s="681" t="s">
        <v>6723</v>
      </c>
      <c r="E953" s="682" t="s">
        <v>4519</v>
      </c>
      <c r="F953" s="619" t="s">
        <v>4509</v>
      </c>
      <c r="G953" s="619" t="s">
        <v>4550</v>
      </c>
      <c r="H953" s="619" t="s">
        <v>564</v>
      </c>
      <c r="I953" s="619" t="s">
        <v>4681</v>
      </c>
      <c r="J953" s="619" t="s">
        <v>4551</v>
      </c>
      <c r="K953" s="619" t="s">
        <v>4679</v>
      </c>
      <c r="L953" s="620">
        <v>0</v>
      </c>
      <c r="M953" s="620">
        <v>0</v>
      </c>
      <c r="N953" s="619">
        <v>3</v>
      </c>
      <c r="O953" s="683">
        <v>2</v>
      </c>
      <c r="P953" s="620">
        <v>0</v>
      </c>
      <c r="Q953" s="635"/>
      <c r="R953" s="619">
        <v>2</v>
      </c>
      <c r="S953" s="635">
        <v>0.66666666666666663</v>
      </c>
      <c r="T953" s="683">
        <v>1</v>
      </c>
      <c r="U953" s="665">
        <v>0.5</v>
      </c>
    </row>
    <row r="954" spans="1:21" ht="14.4" customHeight="1" x14ac:dyDescent="0.3">
      <c r="A954" s="618">
        <v>21</v>
      </c>
      <c r="B954" s="619" t="s">
        <v>565</v>
      </c>
      <c r="C954" s="619">
        <v>89301212</v>
      </c>
      <c r="D954" s="681" t="s">
        <v>6723</v>
      </c>
      <c r="E954" s="682" t="s">
        <v>4519</v>
      </c>
      <c r="F954" s="619" t="s">
        <v>4509</v>
      </c>
      <c r="G954" s="619" t="s">
        <v>4550</v>
      </c>
      <c r="H954" s="619" t="s">
        <v>564</v>
      </c>
      <c r="I954" s="619" t="s">
        <v>1318</v>
      </c>
      <c r="J954" s="619" t="s">
        <v>4551</v>
      </c>
      <c r="K954" s="619" t="s">
        <v>4552</v>
      </c>
      <c r="L954" s="620">
        <v>58.23</v>
      </c>
      <c r="M954" s="620">
        <v>116.46</v>
      </c>
      <c r="N954" s="619">
        <v>2</v>
      </c>
      <c r="O954" s="683">
        <v>2</v>
      </c>
      <c r="P954" s="620"/>
      <c r="Q954" s="635">
        <v>0</v>
      </c>
      <c r="R954" s="619"/>
      <c r="S954" s="635">
        <v>0</v>
      </c>
      <c r="T954" s="683"/>
      <c r="U954" s="665">
        <v>0</v>
      </c>
    </row>
    <row r="955" spans="1:21" ht="14.4" customHeight="1" x14ac:dyDescent="0.3">
      <c r="A955" s="618">
        <v>21</v>
      </c>
      <c r="B955" s="619" t="s">
        <v>565</v>
      </c>
      <c r="C955" s="619">
        <v>89301212</v>
      </c>
      <c r="D955" s="681" t="s">
        <v>6723</v>
      </c>
      <c r="E955" s="682" t="s">
        <v>4519</v>
      </c>
      <c r="F955" s="619" t="s">
        <v>4509</v>
      </c>
      <c r="G955" s="619" t="s">
        <v>4550</v>
      </c>
      <c r="H955" s="619" t="s">
        <v>564</v>
      </c>
      <c r="I955" s="619" t="s">
        <v>1318</v>
      </c>
      <c r="J955" s="619" t="s">
        <v>4551</v>
      </c>
      <c r="K955" s="619" t="s">
        <v>4552</v>
      </c>
      <c r="L955" s="620">
        <v>66.599999999999994</v>
      </c>
      <c r="M955" s="620">
        <v>266.39999999999998</v>
      </c>
      <c r="N955" s="619">
        <v>4</v>
      </c>
      <c r="O955" s="683">
        <v>3.5</v>
      </c>
      <c r="P955" s="620">
        <v>66.599999999999994</v>
      </c>
      <c r="Q955" s="635">
        <v>0.25</v>
      </c>
      <c r="R955" s="619">
        <v>1</v>
      </c>
      <c r="S955" s="635">
        <v>0.25</v>
      </c>
      <c r="T955" s="683">
        <v>1</v>
      </c>
      <c r="U955" s="665">
        <v>0.2857142857142857</v>
      </c>
    </row>
    <row r="956" spans="1:21" ht="14.4" customHeight="1" x14ac:dyDescent="0.3">
      <c r="A956" s="618">
        <v>21</v>
      </c>
      <c r="B956" s="619" t="s">
        <v>565</v>
      </c>
      <c r="C956" s="619">
        <v>89301212</v>
      </c>
      <c r="D956" s="681" t="s">
        <v>6723</v>
      </c>
      <c r="E956" s="682" t="s">
        <v>4519</v>
      </c>
      <c r="F956" s="619" t="s">
        <v>4509</v>
      </c>
      <c r="G956" s="619" t="s">
        <v>4786</v>
      </c>
      <c r="H956" s="619" t="s">
        <v>2184</v>
      </c>
      <c r="I956" s="619" t="s">
        <v>3536</v>
      </c>
      <c r="J956" s="619" t="s">
        <v>4353</v>
      </c>
      <c r="K956" s="619" t="s">
        <v>4468</v>
      </c>
      <c r="L956" s="620">
        <v>561.54</v>
      </c>
      <c r="M956" s="620">
        <v>561.54</v>
      </c>
      <c r="N956" s="619">
        <v>1</v>
      </c>
      <c r="O956" s="683">
        <v>1</v>
      </c>
      <c r="P956" s="620">
        <v>561.54</v>
      </c>
      <c r="Q956" s="635">
        <v>1</v>
      </c>
      <c r="R956" s="619">
        <v>1</v>
      </c>
      <c r="S956" s="635">
        <v>1</v>
      </c>
      <c r="T956" s="683">
        <v>1</v>
      </c>
      <c r="U956" s="665">
        <v>1</v>
      </c>
    </row>
    <row r="957" spans="1:21" ht="14.4" customHeight="1" x14ac:dyDescent="0.3">
      <c r="A957" s="618">
        <v>21</v>
      </c>
      <c r="B957" s="619" t="s">
        <v>565</v>
      </c>
      <c r="C957" s="619">
        <v>89301212</v>
      </c>
      <c r="D957" s="681" t="s">
        <v>6723</v>
      </c>
      <c r="E957" s="682" t="s">
        <v>4519</v>
      </c>
      <c r="F957" s="619" t="s">
        <v>4509</v>
      </c>
      <c r="G957" s="619" t="s">
        <v>4786</v>
      </c>
      <c r="H957" s="619" t="s">
        <v>2184</v>
      </c>
      <c r="I957" s="619" t="s">
        <v>2311</v>
      </c>
      <c r="J957" s="619" t="s">
        <v>2316</v>
      </c>
      <c r="K957" s="619" t="s">
        <v>4355</v>
      </c>
      <c r="L957" s="620">
        <v>443.52</v>
      </c>
      <c r="M957" s="620">
        <v>443.52</v>
      </c>
      <c r="N957" s="619">
        <v>1</v>
      </c>
      <c r="O957" s="683">
        <v>1</v>
      </c>
      <c r="P957" s="620">
        <v>443.52</v>
      </c>
      <c r="Q957" s="635">
        <v>1</v>
      </c>
      <c r="R957" s="619">
        <v>1</v>
      </c>
      <c r="S957" s="635">
        <v>1</v>
      </c>
      <c r="T957" s="683">
        <v>1</v>
      </c>
      <c r="U957" s="665">
        <v>1</v>
      </c>
    </row>
    <row r="958" spans="1:21" ht="14.4" customHeight="1" x14ac:dyDescent="0.3">
      <c r="A958" s="618">
        <v>21</v>
      </c>
      <c r="B958" s="619" t="s">
        <v>565</v>
      </c>
      <c r="C958" s="619">
        <v>89301212</v>
      </c>
      <c r="D958" s="681" t="s">
        <v>6723</v>
      </c>
      <c r="E958" s="682" t="s">
        <v>4519</v>
      </c>
      <c r="F958" s="619" t="s">
        <v>4509</v>
      </c>
      <c r="G958" s="619" t="s">
        <v>5191</v>
      </c>
      <c r="H958" s="619" t="s">
        <v>564</v>
      </c>
      <c r="I958" s="619" t="s">
        <v>5192</v>
      </c>
      <c r="J958" s="619" t="s">
        <v>5193</v>
      </c>
      <c r="K958" s="619" t="s">
        <v>5194</v>
      </c>
      <c r="L958" s="620">
        <v>262.98</v>
      </c>
      <c r="M958" s="620">
        <v>262.98</v>
      </c>
      <c r="N958" s="619">
        <v>1</v>
      </c>
      <c r="O958" s="683">
        <v>0.5</v>
      </c>
      <c r="P958" s="620"/>
      <c r="Q958" s="635">
        <v>0</v>
      </c>
      <c r="R958" s="619"/>
      <c r="S958" s="635">
        <v>0</v>
      </c>
      <c r="T958" s="683"/>
      <c r="U958" s="665">
        <v>0</v>
      </c>
    </row>
    <row r="959" spans="1:21" ht="14.4" customHeight="1" x14ac:dyDescent="0.3">
      <c r="A959" s="618">
        <v>21</v>
      </c>
      <c r="B959" s="619" t="s">
        <v>565</v>
      </c>
      <c r="C959" s="619">
        <v>89301212</v>
      </c>
      <c r="D959" s="681" t="s">
        <v>6723</v>
      </c>
      <c r="E959" s="682" t="s">
        <v>4519</v>
      </c>
      <c r="F959" s="619" t="s">
        <v>4509</v>
      </c>
      <c r="G959" s="619" t="s">
        <v>5195</v>
      </c>
      <c r="H959" s="619" t="s">
        <v>564</v>
      </c>
      <c r="I959" s="619" t="s">
        <v>1675</v>
      </c>
      <c r="J959" s="619" t="s">
        <v>5196</v>
      </c>
      <c r="K959" s="619" t="s">
        <v>5197</v>
      </c>
      <c r="L959" s="620">
        <v>0</v>
      </c>
      <c r="M959" s="620">
        <v>0</v>
      </c>
      <c r="N959" s="619">
        <v>1</v>
      </c>
      <c r="O959" s="683">
        <v>0.5</v>
      </c>
      <c r="P959" s="620"/>
      <c r="Q959" s="635"/>
      <c r="R959" s="619"/>
      <c r="S959" s="635">
        <v>0</v>
      </c>
      <c r="T959" s="683"/>
      <c r="U959" s="665">
        <v>0</v>
      </c>
    </row>
    <row r="960" spans="1:21" ht="14.4" customHeight="1" x14ac:dyDescent="0.3">
      <c r="A960" s="618">
        <v>21</v>
      </c>
      <c r="B960" s="619" t="s">
        <v>565</v>
      </c>
      <c r="C960" s="619">
        <v>89301212</v>
      </c>
      <c r="D960" s="681" t="s">
        <v>6723</v>
      </c>
      <c r="E960" s="682" t="s">
        <v>4519</v>
      </c>
      <c r="F960" s="619" t="s">
        <v>4509</v>
      </c>
      <c r="G960" s="619" t="s">
        <v>4689</v>
      </c>
      <c r="H960" s="619" t="s">
        <v>564</v>
      </c>
      <c r="I960" s="619" t="s">
        <v>1010</v>
      </c>
      <c r="J960" s="619" t="s">
        <v>1011</v>
      </c>
      <c r="K960" s="619" t="s">
        <v>2601</v>
      </c>
      <c r="L960" s="620">
        <v>50.6</v>
      </c>
      <c r="M960" s="620">
        <v>101.2</v>
      </c>
      <c r="N960" s="619">
        <v>2</v>
      </c>
      <c r="O960" s="683">
        <v>2</v>
      </c>
      <c r="P960" s="620"/>
      <c r="Q960" s="635">
        <v>0</v>
      </c>
      <c r="R960" s="619"/>
      <c r="S960" s="635">
        <v>0</v>
      </c>
      <c r="T960" s="683"/>
      <c r="U960" s="665">
        <v>0</v>
      </c>
    </row>
    <row r="961" spans="1:21" ht="14.4" customHeight="1" x14ac:dyDescent="0.3">
      <c r="A961" s="618">
        <v>21</v>
      </c>
      <c r="B961" s="619" t="s">
        <v>565</v>
      </c>
      <c r="C961" s="619">
        <v>89301212</v>
      </c>
      <c r="D961" s="681" t="s">
        <v>6723</v>
      </c>
      <c r="E961" s="682" t="s">
        <v>4519</v>
      </c>
      <c r="F961" s="619" t="s">
        <v>4509</v>
      </c>
      <c r="G961" s="619" t="s">
        <v>4792</v>
      </c>
      <c r="H961" s="619" t="s">
        <v>564</v>
      </c>
      <c r="I961" s="619" t="s">
        <v>5198</v>
      </c>
      <c r="J961" s="619" t="s">
        <v>5199</v>
      </c>
      <c r="K961" s="619" t="s">
        <v>1395</v>
      </c>
      <c r="L961" s="620">
        <v>0</v>
      </c>
      <c r="M961" s="620">
        <v>0</v>
      </c>
      <c r="N961" s="619">
        <v>2</v>
      </c>
      <c r="O961" s="683">
        <v>1</v>
      </c>
      <c r="P961" s="620"/>
      <c r="Q961" s="635"/>
      <c r="R961" s="619"/>
      <c r="S961" s="635">
        <v>0</v>
      </c>
      <c r="T961" s="683"/>
      <c r="U961" s="665">
        <v>0</v>
      </c>
    </row>
    <row r="962" spans="1:21" ht="14.4" customHeight="1" x14ac:dyDescent="0.3">
      <c r="A962" s="618">
        <v>21</v>
      </c>
      <c r="B962" s="619" t="s">
        <v>565</v>
      </c>
      <c r="C962" s="619">
        <v>89301212</v>
      </c>
      <c r="D962" s="681" t="s">
        <v>6723</v>
      </c>
      <c r="E962" s="682" t="s">
        <v>4519</v>
      </c>
      <c r="F962" s="619" t="s">
        <v>4509</v>
      </c>
      <c r="G962" s="619" t="s">
        <v>4792</v>
      </c>
      <c r="H962" s="619" t="s">
        <v>564</v>
      </c>
      <c r="I962" s="619" t="s">
        <v>1736</v>
      </c>
      <c r="J962" s="619" t="s">
        <v>5200</v>
      </c>
      <c r="K962" s="619" t="s">
        <v>1403</v>
      </c>
      <c r="L962" s="620">
        <v>0</v>
      </c>
      <c r="M962" s="620">
        <v>0</v>
      </c>
      <c r="N962" s="619">
        <v>1</v>
      </c>
      <c r="O962" s="683">
        <v>0.5</v>
      </c>
      <c r="P962" s="620"/>
      <c r="Q962" s="635"/>
      <c r="R962" s="619"/>
      <c r="S962" s="635">
        <v>0</v>
      </c>
      <c r="T962" s="683"/>
      <c r="U962" s="665">
        <v>0</v>
      </c>
    </row>
    <row r="963" spans="1:21" ht="14.4" customHeight="1" x14ac:dyDescent="0.3">
      <c r="A963" s="618">
        <v>21</v>
      </c>
      <c r="B963" s="619" t="s">
        <v>565</v>
      </c>
      <c r="C963" s="619">
        <v>89301212</v>
      </c>
      <c r="D963" s="681" t="s">
        <v>6723</v>
      </c>
      <c r="E963" s="682" t="s">
        <v>4519</v>
      </c>
      <c r="F963" s="619" t="s">
        <v>4509</v>
      </c>
      <c r="G963" s="619" t="s">
        <v>4796</v>
      </c>
      <c r="H963" s="619" t="s">
        <v>564</v>
      </c>
      <c r="I963" s="619" t="s">
        <v>1544</v>
      </c>
      <c r="J963" s="619" t="s">
        <v>1545</v>
      </c>
      <c r="K963" s="619" t="s">
        <v>4797</v>
      </c>
      <c r="L963" s="620">
        <v>63.67</v>
      </c>
      <c r="M963" s="620">
        <v>254.68</v>
      </c>
      <c r="N963" s="619">
        <v>4</v>
      </c>
      <c r="O963" s="683">
        <v>2.5</v>
      </c>
      <c r="P963" s="620">
        <v>127.34</v>
      </c>
      <c r="Q963" s="635">
        <v>0.5</v>
      </c>
      <c r="R963" s="619">
        <v>2</v>
      </c>
      <c r="S963" s="635">
        <v>0.5</v>
      </c>
      <c r="T963" s="683">
        <v>0.5</v>
      </c>
      <c r="U963" s="665">
        <v>0.2</v>
      </c>
    </row>
    <row r="964" spans="1:21" ht="14.4" customHeight="1" x14ac:dyDescent="0.3">
      <c r="A964" s="618">
        <v>21</v>
      </c>
      <c r="B964" s="619" t="s">
        <v>565</v>
      </c>
      <c r="C964" s="619">
        <v>89301212</v>
      </c>
      <c r="D964" s="681" t="s">
        <v>6723</v>
      </c>
      <c r="E964" s="682" t="s">
        <v>4519</v>
      </c>
      <c r="F964" s="619" t="s">
        <v>4509</v>
      </c>
      <c r="G964" s="619" t="s">
        <v>5201</v>
      </c>
      <c r="H964" s="619" t="s">
        <v>2184</v>
      </c>
      <c r="I964" s="619" t="s">
        <v>5202</v>
      </c>
      <c r="J964" s="619" t="s">
        <v>5203</v>
      </c>
      <c r="K964" s="619" t="s">
        <v>5204</v>
      </c>
      <c r="L964" s="620">
        <v>7349.67</v>
      </c>
      <c r="M964" s="620">
        <v>29398.68</v>
      </c>
      <c r="N964" s="619">
        <v>4</v>
      </c>
      <c r="O964" s="683">
        <v>2</v>
      </c>
      <c r="P964" s="620">
        <v>29398.68</v>
      </c>
      <c r="Q964" s="635">
        <v>1</v>
      </c>
      <c r="R964" s="619">
        <v>4</v>
      </c>
      <c r="S964" s="635">
        <v>1</v>
      </c>
      <c r="T964" s="683">
        <v>2</v>
      </c>
      <c r="U964" s="665">
        <v>1</v>
      </c>
    </row>
    <row r="965" spans="1:21" ht="14.4" customHeight="1" x14ac:dyDescent="0.3">
      <c r="A965" s="618">
        <v>21</v>
      </c>
      <c r="B965" s="619" t="s">
        <v>565</v>
      </c>
      <c r="C965" s="619">
        <v>89301212</v>
      </c>
      <c r="D965" s="681" t="s">
        <v>6723</v>
      </c>
      <c r="E965" s="682" t="s">
        <v>4519</v>
      </c>
      <c r="F965" s="619" t="s">
        <v>4509</v>
      </c>
      <c r="G965" s="619" t="s">
        <v>5201</v>
      </c>
      <c r="H965" s="619" t="s">
        <v>2184</v>
      </c>
      <c r="I965" s="619" t="s">
        <v>5205</v>
      </c>
      <c r="J965" s="619" t="s">
        <v>5206</v>
      </c>
      <c r="K965" s="619" t="s">
        <v>5207</v>
      </c>
      <c r="L965" s="620">
        <v>4899.78</v>
      </c>
      <c r="M965" s="620">
        <v>34298.46</v>
      </c>
      <c r="N965" s="619">
        <v>7</v>
      </c>
      <c r="O965" s="683">
        <v>3</v>
      </c>
      <c r="P965" s="620">
        <v>34298.46</v>
      </c>
      <c r="Q965" s="635">
        <v>1</v>
      </c>
      <c r="R965" s="619">
        <v>7</v>
      </c>
      <c r="S965" s="635">
        <v>1</v>
      </c>
      <c r="T965" s="683">
        <v>3</v>
      </c>
      <c r="U965" s="665">
        <v>1</v>
      </c>
    </row>
    <row r="966" spans="1:21" ht="14.4" customHeight="1" x14ac:dyDescent="0.3">
      <c r="A966" s="618">
        <v>21</v>
      </c>
      <c r="B966" s="619" t="s">
        <v>565</v>
      </c>
      <c r="C966" s="619">
        <v>89301212</v>
      </c>
      <c r="D966" s="681" t="s">
        <v>6723</v>
      </c>
      <c r="E966" s="682" t="s">
        <v>4519</v>
      </c>
      <c r="F966" s="619" t="s">
        <v>4509</v>
      </c>
      <c r="G966" s="619" t="s">
        <v>5201</v>
      </c>
      <c r="H966" s="619" t="s">
        <v>2184</v>
      </c>
      <c r="I966" s="619" t="s">
        <v>5208</v>
      </c>
      <c r="J966" s="619" t="s">
        <v>5209</v>
      </c>
      <c r="K966" s="619" t="s">
        <v>5210</v>
      </c>
      <c r="L966" s="620">
        <v>2449.89</v>
      </c>
      <c r="M966" s="620">
        <v>137193.84</v>
      </c>
      <c r="N966" s="619">
        <v>56</v>
      </c>
      <c r="O966" s="683">
        <v>25.5</v>
      </c>
      <c r="P966" s="620">
        <v>127394.27999999998</v>
      </c>
      <c r="Q966" s="635">
        <v>0.92857142857142849</v>
      </c>
      <c r="R966" s="619">
        <v>52</v>
      </c>
      <c r="S966" s="635">
        <v>0.9285714285714286</v>
      </c>
      <c r="T966" s="683">
        <v>23.5</v>
      </c>
      <c r="U966" s="665">
        <v>0.92156862745098034</v>
      </c>
    </row>
    <row r="967" spans="1:21" ht="14.4" customHeight="1" x14ac:dyDescent="0.3">
      <c r="A967" s="618">
        <v>21</v>
      </c>
      <c r="B967" s="619" t="s">
        <v>565</v>
      </c>
      <c r="C967" s="619">
        <v>89301212</v>
      </c>
      <c r="D967" s="681" t="s">
        <v>6723</v>
      </c>
      <c r="E967" s="682" t="s">
        <v>4519</v>
      </c>
      <c r="F967" s="619" t="s">
        <v>4509</v>
      </c>
      <c r="G967" s="619" t="s">
        <v>5211</v>
      </c>
      <c r="H967" s="619" t="s">
        <v>564</v>
      </c>
      <c r="I967" s="619" t="s">
        <v>5212</v>
      </c>
      <c r="J967" s="619" t="s">
        <v>5213</v>
      </c>
      <c r="K967" s="619" t="s">
        <v>5214</v>
      </c>
      <c r="L967" s="620">
        <v>2939.87</v>
      </c>
      <c r="M967" s="620">
        <v>8819.61</v>
      </c>
      <c r="N967" s="619">
        <v>3</v>
      </c>
      <c r="O967" s="683">
        <v>1</v>
      </c>
      <c r="P967" s="620"/>
      <c r="Q967" s="635">
        <v>0</v>
      </c>
      <c r="R967" s="619"/>
      <c r="S967" s="635">
        <v>0</v>
      </c>
      <c r="T967" s="683"/>
      <c r="U967" s="665">
        <v>0</v>
      </c>
    </row>
    <row r="968" spans="1:21" ht="14.4" customHeight="1" x14ac:dyDescent="0.3">
      <c r="A968" s="618">
        <v>21</v>
      </c>
      <c r="B968" s="619" t="s">
        <v>565</v>
      </c>
      <c r="C968" s="619">
        <v>89301212</v>
      </c>
      <c r="D968" s="681" t="s">
        <v>6723</v>
      </c>
      <c r="E968" s="682" t="s">
        <v>4519</v>
      </c>
      <c r="F968" s="619" t="s">
        <v>4509</v>
      </c>
      <c r="G968" s="619" t="s">
        <v>5215</v>
      </c>
      <c r="H968" s="619" t="s">
        <v>564</v>
      </c>
      <c r="I968" s="619" t="s">
        <v>5216</v>
      </c>
      <c r="J968" s="619" t="s">
        <v>5217</v>
      </c>
      <c r="K968" s="619" t="s">
        <v>4676</v>
      </c>
      <c r="L968" s="620">
        <v>614.78</v>
      </c>
      <c r="M968" s="620">
        <v>1844.34</v>
      </c>
      <c r="N968" s="619">
        <v>3</v>
      </c>
      <c r="O968" s="683">
        <v>2</v>
      </c>
      <c r="P968" s="620">
        <v>1844.34</v>
      </c>
      <c r="Q968" s="635">
        <v>1</v>
      </c>
      <c r="R968" s="619">
        <v>3</v>
      </c>
      <c r="S968" s="635">
        <v>1</v>
      </c>
      <c r="T968" s="683">
        <v>2</v>
      </c>
      <c r="U968" s="665">
        <v>1</v>
      </c>
    </row>
    <row r="969" spans="1:21" ht="14.4" customHeight="1" x14ac:dyDescent="0.3">
      <c r="A969" s="618">
        <v>21</v>
      </c>
      <c r="B969" s="619" t="s">
        <v>565</v>
      </c>
      <c r="C969" s="619">
        <v>89301212</v>
      </c>
      <c r="D969" s="681" t="s">
        <v>6723</v>
      </c>
      <c r="E969" s="682" t="s">
        <v>4519</v>
      </c>
      <c r="F969" s="619" t="s">
        <v>4509</v>
      </c>
      <c r="G969" s="619" t="s">
        <v>5019</v>
      </c>
      <c r="H969" s="619" t="s">
        <v>564</v>
      </c>
      <c r="I969" s="619" t="s">
        <v>5218</v>
      </c>
      <c r="J969" s="619" t="s">
        <v>4526</v>
      </c>
      <c r="K969" s="619"/>
      <c r="L969" s="620">
        <v>0</v>
      </c>
      <c r="M969" s="620">
        <v>0</v>
      </c>
      <c r="N969" s="619">
        <v>360</v>
      </c>
      <c r="O969" s="683">
        <v>54.5</v>
      </c>
      <c r="P969" s="620">
        <v>0</v>
      </c>
      <c r="Q969" s="635"/>
      <c r="R969" s="619">
        <v>256</v>
      </c>
      <c r="S969" s="635">
        <v>0.71111111111111114</v>
      </c>
      <c r="T969" s="683">
        <v>32.5</v>
      </c>
      <c r="U969" s="665">
        <v>0.59633027522935778</v>
      </c>
    </row>
    <row r="970" spans="1:21" ht="14.4" customHeight="1" x14ac:dyDescent="0.3">
      <c r="A970" s="618">
        <v>21</v>
      </c>
      <c r="B970" s="619" t="s">
        <v>565</v>
      </c>
      <c r="C970" s="619">
        <v>89301212</v>
      </c>
      <c r="D970" s="681" t="s">
        <v>6723</v>
      </c>
      <c r="E970" s="682" t="s">
        <v>4519</v>
      </c>
      <c r="F970" s="619" t="s">
        <v>4509</v>
      </c>
      <c r="G970" s="619" t="s">
        <v>5219</v>
      </c>
      <c r="H970" s="619" t="s">
        <v>564</v>
      </c>
      <c r="I970" s="619" t="s">
        <v>2686</v>
      </c>
      <c r="J970" s="619" t="s">
        <v>2687</v>
      </c>
      <c r="K970" s="619" t="s">
        <v>5220</v>
      </c>
      <c r="L970" s="620">
        <v>50.27</v>
      </c>
      <c r="M970" s="620">
        <v>150.81</v>
      </c>
      <c r="N970" s="619">
        <v>3</v>
      </c>
      <c r="O970" s="683">
        <v>1.5</v>
      </c>
      <c r="P970" s="620">
        <v>100.54</v>
      </c>
      <c r="Q970" s="635">
        <v>0.66666666666666674</v>
      </c>
      <c r="R970" s="619">
        <v>2</v>
      </c>
      <c r="S970" s="635">
        <v>0.66666666666666663</v>
      </c>
      <c r="T970" s="683">
        <v>0.5</v>
      </c>
      <c r="U970" s="665">
        <v>0.33333333333333331</v>
      </c>
    </row>
    <row r="971" spans="1:21" ht="14.4" customHeight="1" x14ac:dyDescent="0.3">
      <c r="A971" s="618">
        <v>21</v>
      </c>
      <c r="B971" s="619" t="s">
        <v>565</v>
      </c>
      <c r="C971" s="619">
        <v>89301212</v>
      </c>
      <c r="D971" s="681" t="s">
        <v>6723</v>
      </c>
      <c r="E971" s="682" t="s">
        <v>4519</v>
      </c>
      <c r="F971" s="619" t="s">
        <v>4509</v>
      </c>
      <c r="G971" s="619" t="s">
        <v>4806</v>
      </c>
      <c r="H971" s="619" t="s">
        <v>564</v>
      </c>
      <c r="I971" s="619" t="s">
        <v>905</v>
      </c>
      <c r="J971" s="619" t="s">
        <v>906</v>
      </c>
      <c r="K971" s="619" t="s">
        <v>4807</v>
      </c>
      <c r="L971" s="620">
        <v>26.17</v>
      </c>
      <c r="M971" s="620">
        <v>52.34</v>
      </c>
      <c r="N971" s="619">
        <v>2</v>
      </c>
      <c r="O971" s="683">
        <v>1.5</v>
      </c>
      <c r="P971" s="620">
        <v>52.34</v>
      </c>
      <c r="Q971" s="635">
        <v>1</v>
      </c>
      <c r="R971" s="619">
        <v>2</v>
      </c>
      <c r="S971" s="635">
        <v>1</v>
      </c>
      <c r="T971" s="683">
        <v>1.5</v>
      </c>
      <c r="U971" s="665">
        <v>1</v>
      </c>
    </row>
    <row r="972" spans="1:21" ht="14.4" customHeight="1" x14ac:dyDescent="0.3">
      <c r="A972" s="618">
        <v>21</v>
      </c>
      <c r="B972" s="619" t="s">
        <v>565</v>
      </c>
      <c r="C972" s="619">
        <v>89301212</v>
      </c>
      <c r="D972" s="681" t="s">
        <v>6723</v>
      </c>
      <c r="E972" s="682" t="s">
        <v>4519</v>
      </c>
      <c r="F972" s="619" t="s">
        <v>4509</v>
      </c>
      <c r="G972" s="619" t="s">
        <v>4600</v>
      </c>
      <c r="H972" s="619" t="s">
        <v>564</v>
      </c>
      <c r="I972" s="619" t="s">
        <v>1354</v>
      </c>
      <c r="J972" s="619" t="s">
        <v>1355</v>
      </c>
      <c r="K972" s="619" t="s">
        <v>668</v>
      </c>
      <c r="L972" s="620">
        <v>0</v>
      </c>
      <c r="M972" s="620">
        <v>0</v>
      </c>
      <c r="N972" s="619">
        <v>1</v>
      </c>
      <c r="O972" s="683">
        <v>0.5</v>
      </c>
      <c r="P972" s="620">
        <v>0</v>
      </c>
      <c r="Q972" s="635"/>
      <c r="R972" s="619">
        <v>1</v>
      </c>
      <c r="S972" s="635">
        <v>1</v>
      </c>
      <c r="T972" s="683">
        <v>0.5</v>
      </c>
      <c r="U972" s="665">
        <v>1</v>
      </c>
    </row>
    <row r="973" spans="1:21" ht="14.4" customHeight="1" x14ac:dyDescent="0.3">
      <c r="A973" s="618">
        <v>21</v>
      </c>
      <c r="B973" s="619" t="s">
        <v>565</v>
      </c>
      <c r="C973" s="619">
        <v>89301212</v>
      </c>
      <c r="D973" s="681" t="s">
        <v>6723</v>
      </c>
      <c r="E973" s="682" t="s">
        <v>4519</v>
      </c>
      <c r="F973" s="619" t="s">
        <v>4509</v>
      </c>
      <c r="G973" s="619" t="s">
        <v>5221</v>
      </c>
      <c r="H973" s="619" t="s">
        <v>564</v>
      </c>
      <c r="I973" s="619" t="s">
        <v>5222</v>
      </c>
      <c r="J973" s="619" t="s">
        <v>5223</v>
      </c>
      <c r="K973" s="619" t="s">
        <v>4343</v>
      </c>
      <c r="L973" s="620">
        <v>0</v>
      </c>
      <c r="M973" s="620">
        <v>0</v>
      </c>
      <c r="N973" s="619">
        <v>3</v>
      </c>
      <c r="O973" s="683">
        <v>1.5</v>
      </c>
      <c r="P973" s="620"/>
      <c r="Q973" s="635"/>
      <c r="R973" s="619"/>
      <c r="S973" s="635">
        <v>0</v>
      </c>
      <c r="T973" s="683"/>
      <c r="U973" s="665">
        <v>0</v>
      </c>
    </row>
    <row r="974" spans="1:21" ht="14.4" customHeight="1" x14ac:dyDescent="0.3">
      <c r="A974" s="618">
        <v>21</v>
      </c>
      <c r="B974" s="619" t="s">
        <v>565</v>
      </c>
      <c r="C974" s="619">
        <v>89301212</v>
      </c>
      <c r="D974" s="681" t="s">
        <v>6723</v>
      </c>
      <c r="E974" s="682" t="s">
        <v>4519</v>
      </c>
      <c r="F974" s="619" t="s">
        <v>4509</v>
      </c>
      <c r="G974" s="619" t="s">
        <v>5224</v>
      </c>
      <c r="H974" s="619" t="s">
        <v>564</v>
      </c>
      <c r="I974" s="619" t="s">
        <v>5225</v>
      </c>
      <c r="J974" s="619" t="s">
        <v>1520</v>
      </c>
      <c r="K974" s="619" t="s">
        <v>5226</v>
      </c>
      <c r="L974" s="620">
        <v>0</v>
      </c>
      <c r="M974" s="620">
        <v>0</v>
      </c>
      <c r="N974" s="619">
        <v>1</v>
      </c>
      <c r="O974" s="683">
        <v>0.5</v>
      </c>
      <c r="P974" s="620">
        <v>0</v>
      </c>
      <c r="Q974" s="635"/>
      <c r="R974" s="619">
        <v>1</v>
      </c>
      <c r="S974" s="635">
        <v>1</v>
      </c>
      <c r="T974" s="683">
        <v>0.5</v>
      </c>
      <c r="U974" s="665">
        <v>1</v>
      </c>
    </row>
    <row r="975" spans="1:21" ht="14.4" customHeight="1" x14ac:dyDescent="0.3">
      <c r="A975" s="618">
        <v>21</v>
      </c>
      <c r="B975" s="619" t="s">
        <v>565</v>
      </c>
      <c r="C975" s="619">
        <v>89301212</v>
      </c>
      <c r="D975" s="681" t="s">
        <v>6723</v>
      </c>
      <c r="E975" s="682" t="s">
        <v>4519</v>
      </c>
      <c r="F975" s="619" t="s">
        <v>4509</v>
      </c>
      <c r="G975" s="619" t="s">
        <v>5070</v>
      </c>
      <c r="H975" s="619" t="s">
        <v>564</v>
      </c>
      <c r="I975" s="619" t="s">
        <v>5071</v>
      </c>
      <c r="J975" s="619" t="s">
        <v>5072</v>
      </c>
      <c r="K975" s="619" t="s">
        <v>3621</v>
      </c>
      <c r="L975" s="620">
        <v>10256.77</v>
      </c>
      <c r="M975" s="620">
        <v>225648.93999999994</v>
      </c>
      <c r="N975" s="619">
        <v>22</v>
      </c>
      <c r="O975" s="683">
        <v>17.5</v>
      </c>
      <c r="P975" s="620">
        <v>215392.16999999995</v>
      </c>
      <c r="Q975" s="635">
        <v>0.95454545454545459</v>
      </c>
      <c r="R975" s="619">
        <v>21</v>
      </c>
      <c r="S975" s="635">
        <v>0.95454545454545459</v>
      </c>
      <c r="T975" s="683">
        <v>16.5</v>
      </c>
      <c r="U975" s="665">
        <v>0.94285714285714284</v>
      </c>
    </row>
    <row r="976" spans="1:21" ht="14.4" customHeight="1" x14ac:dyDescent="0.3">
      <c r="A976" s="618">
        <v>21</v>
      </c>
      <c r="B976" s="619" t="s">
        <v>565</v>
      </c>
      <c r="C976" s="619">
        <v>89301212</v>
      </c>
      <c r="D976" s="681" t="s">
        <v>6723</v>
      </c>
      <c r="E976" s="682" t="s">
        <v>4519</v>
      </c>
      <c r="F976" s="619" t="s">
        <v>4509</v>
      </c>
      <c r="G976" s="619" t="s">
        <v>5227</v>
      </c>
      <c r="H976" s="619" t="s">
        <v>564</v>
      </c>
      <c r="I976" s="619" t="s">
        <v>1472</v>
      </c>
      <c r="J976" s="619" t="s">
        <v>1473</v>
      </c>
      <c r="K976" s="619" t="s">
        <v>5228</v>
      </c>
      <c r="L976" s="620">
        <v>191.56</v>
      </c>
      <c r="M976" s="620">
        <v>1340.92</v>
      </c>
      <c r="N976" s="619">
        <v>7</v>
      </c>
      <c r="O976" s="683">
        <v>3</v>
      </c>
      <c r="P976" s="620">
        <v>1340.92</v>
      </c>
      <c r="Q976" s="635">
        <v>1</v>
      </c>
      <c r="R976" s="619">
        <v>7</v>
      </c>
      <c r="S976" s="635">
        <v>1</v>
      </c>
      <c r="T976" s="683">
        <v>3</v>
      </c>
      <c r="U976" s="665">
        <v>1</v>
      </c>
    </row>
    <row r="977" spans="1:21" ht="14.4" customHeight="1" x14ac:dyDescent="0.3">
      <c r="A977" s="618">
        <v>21</v>
      </c>
      <c r="B977" s="619" t="s">
        <v>565</v>
      </c>
      <c r="C977" s="619">
        <v>89301212</v>
      </c>
      <c r="D977" s="681" t="s">
        <v>6723</v>
      </c>
      <c r="E977" s="682" t="s">
        <v>4519</v>
      </c>
      <c r="F977" s="619" t="s">
        <v>4509</v>
      </c>
      <c r="G977" s="619" t="s">
        <v>4605</v>
      </c>
      <c r="H977" s="619" t="s">
        <v>564</v>
      </c>
      <c r="I977" s="619" t="s">
        <v>1159</v>
      </c>
      <c r="J977" s="619" t="s">
        <v>4696</v>
      </c>
      <c r="K977" s="619" t="s">
        <v>4697</v>
      </c>
      <c r="L977" s="620">
        <v>72.05</v>
      </c>
      <c r="M977" s="620">
        <v>360.25</v>
      </c>
      <c r="N977" s="619">
        <v>5</v>
      </c>
      <c r="O977" s="683">
        <v>2</v>
      </c>
      <c r="P977" s="620">
        <v>144.1</v>
      </c>
      <c r="Q977" s="635">
        <v>0.39999999999999997</v>
      </c>
      <c r="R977" s="619">
        <v>2</v>
      </c>
      <c r="S977" s="635">
        <v>0.4</v>
      </c>
      <c r="T977" s="683">
        <v>0.5</v>
      </c>
      <c r="U977" s="665">
        <v>0.25</v>
      </c>
    </row>
    <row r="978" spans="1:21" ht="14.4" customHeight="1" x14ac:dyDescent="0.3">
      <c r="A978" s="618">
        <v>21</v>
      </c>
      <c r="B978" s="619" t="s">
        <v>565</v>
      </c>
      <c r="C978" s="619">
        <v>89301212</v>
      </c>
      <c r="D978" s="681" t="s">
        <v>6723</v>
      </c>
      <c r="E978" s="682" t="s">
        <v>4519</v>
      </c>
      <c r="F978" s="619" t="s">
        <v>4509</v>
      </c>
      <c r="G978" s="619" t="s">
        <v>4605</v>
      </c>
      <c r="H978" s="619" t="s">
        <v>564</v>
      </c>
      <c r="I978" s="619" t="s">
        <v>4698</v>
      </c>
      <c r="J978" s="619" t="s">
        <v>4696</v>
      </c>
      <c r="K978" s="619" t="s">
        <v>4697</v>
      </c>
      <c r="L978" s="620">
        <v>0</v>
      </c>
      <c r="M978" s="620">
        <v>0</v>
      </c>
      <c r="N978" s="619">
        <v>8</v>
      </c>
      <c r="O978" s="683">
        <v>2</v>
      </c>
      <c r="P978" s="620">
        <v>0</v>
      </c>
      <c r="Q978" s="635"/>
      <c r="R978" s="619">
        <v>6</v>
      </c>
      <c r="S978" s="635">
        <v>0.75</v>
      </c>
      <c r="T978" s="683">
        <v>1</v>
      </c>
      <c r="U978" s="665">
        <v>0.5</v>
      </c>
    </row>
    <row r="979" spans="1:21" ht="14.4" customHeight="1" x14ac:dyDescent="0.3">
      <c r="A979" s="618">
        <v>21</v>
      </c>
      <c r="B979" s="619" t="s">
        <v>565</v>
      </c>
      <c r="C979" s="619">
        <v>89301212</v>
      </c>
      <c r="D979" s="681" t="s">
        <v>6723</v>
      </c>
      <c r="E979" s="682" t="s">
        <v>4519</v>
      </c>
      <c r="F979" s="619" t="s">
        <v>4509</v>
      </c>
      <c r="G979" s="619" t="s">
        <v>5229</v>
      </c>
      <c r="H979" s="619" t="s">
        <v>564</v>
      </c>
      <c r="I979" s="619" t="s">
        <v>2690</v>
      </c>
      <c r="J979" s="619" t="s">
        <v>2691</v>
      </c>
      <c r="K979" s="619" t="s">
        <v>5230</v>
      </c>
      <c r="L979" s="620">
        <v>38.65</v>
      </c>
      <c r="M979" s="620">
        <v>38.65</v>
      </c>
      <c r="N979" s="619">
        <v>1</v>
      </c>
      <c r="O979" s="683">
        <v>1</v>
      </c>
      <c r="P979" s="620"/>
      <c r="Q979" s="635">
        <v>0</v>
      </c>
      <c r="R979" s="619"/>
      <c r="S979" s="635">
        <v>0</v>
      </c>
      <c r="T979" s="683"/>
      <c r="U979" s="665">
        <v>0</v>
      </c>
    </row>
    <row r="980" spans="1:21" ht="14.4" customHeight="1" x14ac:dyDescent="0.3">
      <c r="A980" s="618">
        <v>21</v>
      </c>
      <c r="B980" s="619" t="s">
        <v>565</v>
      </c>
      <c r="C980" s="619">
        <v>89301212</v>
      </c>
      <c r="D980" s="681" t="s">
        <v>6723</v>
      </c>
      <c r="E980" s="682" t="s">
        <v>4519</v>
      </c>
      <c r="F980" s="619" t="s">
        <v>4509</v>
      </c>
      <c r="G980" s="619" t="s">
        <v>5231</v>
      </c>
      <c r="H980" s="619" t="s">
        <v>564</v>
      </c>
      <c r="I980" s="619" t="s">
        <v>5232</v>
      </c>
      <c r="J980" s="619" t="s">
        <v>5233</v>
      </c>
      <c r="K980" s="619" t="s">
        <v>5234</v>
      </c>
      <c r="L980" s="620">
        <v>41.83</v>
      </c>
      <c r="M980" s="620">
        <v>83.66</v>
      </c>
      <c r="N980" s="619">
        <v>2</v>
      </c>
      <c r="O980" s="683">
        <v>0.5</v>
      </c>
      <c r="P980" s="620"/>
      <c r="Q980" s="635">
        <v>0</v>
      </c>
      <c r="R980" s="619"/>
      <c r="S980" s="635">
        <v>0</v>
      </c>
      <c r="T980" s="683"/>
      <c r="U980" s="665">
        <v>0</v>
      </c>
    </row>
    <row r="981" spans="1:21" ht="14.4" customHeight="1" x14ac:dyDescent="0.3">
      <c r="A981" s="618">
        <v>21</v>
      </c>
      <c r="B981" s="619" t="s">
        <v>565</v>
      </c>
      <c r="C981" s="619">
        <v>89301212</v>
      </c>
      <c r="D981" s="681" t="s">
        <v>6723</v>
      </c>
      <c r="E981" s="682" t="s">
        <v>4519</v>
      </c>
      <c r="F981" s="619" t="s">
        <v>4509</v>
      </c>
      <c r="G981" s="619" t="s">
        <v>4553</v>
      </c>
      <c r="H981" s="619" t="s">
        <v>564</v>
      </c>
      <c r="I981" s="619" t="s">
        <v>1397</v>
      </c>
      <c r="J981" s="619" t="s">
        <v>1398</v>
      </c>
      <c r="K981" s="619" t="s">
        <v>1399</v>
      </c>
      <c r="L981" s="620">
        <v>61.29</v>
      </c>
      <c r="M981" s="620">
        <v>61.29</v>
      </c>
      <c r="N981" s="619">
        <v>1</v>
      </c>
      <c r="O981" s="683">
        <v>1</v>
      </c>
      <c r="P981" s="620"/>
      <c r="Q981" s="635">
        <v>0</v>
      </c>
      <c r="R981" s="619"/>
      <c r="S981" s="635">
        <v>0</v>
      </c>
      <c r="T981" s="683"/>
      <c r="U981" s="665">
        <v>0</v>
      </c>
    </row>
    <row r="982" spans="1:21" ht="14.4" customHeight="1" x14ac:dyDescent="0.3">
      <c r="A982" s="618">
        <v>21</v>
      </c>
      <c r="B982" s="619" t="s">
        <v>565</v>
      </c>
      <c r="C982" s="619">
        <v>89301212</v>
      </c>
      <c r="D982" s="681" t="s">
        <v>6723</v>
      </c>
      <c r="E982" s="682" t="s">
        <v>4519</v>
      </c>
      <c r="F982" s="619" t="s">
        <v>4509</v>
      </c>
      <c r="G982" s="619" t="s">
        <v>5076</v>
      </c>
      <c r="H982" s="619" t="s">
        <v>564</v>
      </c>
      <c r="I982" s="619" t="s">
        <v>1683</v>
      </c>
      <c r="J982" s="619" t="s">
        <v>1684</v>
      </c>
      <c r="K982" s="619" t="s">
        <v>4785</v>
      </c>
      <c r="L982" s="620">
        <v>116.11</v>
      </c>
      <c r="M982" s="620">
        <v>116.11</v>
      </c>
      <c r="N982" s="619">
        <v>1</v>
      </c>
      <c r="O982" s="683">
        <v>0.5</v>
      </c>
      <c r="P982" s="620"/>
      <c r="Q982" s="635">
        <v>0</v>
      </c>
      <c r="R982" s="619"/>
      <c r="S982" s="635">
        <v>0</v>
      </c>
      <c r="T982" s="683"/>
      <c r="U982" s="665">
        <v>0</v>
      </c>
    </row>
    <row r="983" spans="1:21" ht="14.4" customHeight="1" x14ac:dyDescent="0.3">
      <c r="A983" s="618">
        <v>21</v>
      </c>
      <c r="B983" s="619" t="s">
        <v>565</v>
      </c>
      <c r="C983" s="619">
        <v>89301212</v>
      </c>
      <c r="D983" s="681" t="s">
        <v>6723</v>
      </c>
      <c r="E983" s="682" t="s">
        <v>4519</v>
      </c>
      <c r="F983" s="619" t="s">
        <v>4509</v>
      </c>
      <c r="G983" s="619" t="s">
        <v>4910</v>
      </c>
      <c r="H983" s="619" t="s">
        <v>564</v>
      </c>
      <c r="I983" s="619" t="s">
        <v>4911</v>
      </c>
      <c r="J983" s="619" t="s">
        <v>4912</v>
      </c>
      <c r="K983" s="619" t="s">
        <v>4913</v>
      </c>
      <c r="L983" s="620">
        <v>5889.88</v>
      </c>
      <c r="M983" s="620">
        <v>82458.320000000007</v>
      </c>
      <c r="N983" s="619">
        <v>14</v>
      </c>
      <c r="O983" s="683">
        <v>4.5</v>
      </c>
      <c r="P983" s="620">
        <v>17669.64</v>
      </c>
      <c r="Q983" s="635">
        <v>0.21428571428571427</v>
      </c>
      <c r="R983" s="619">
        <v>3</v>
      </c>
      <c r="S983" s="635">
        <v>0.21428571428571427</v>
      </c>
      <c r="T983" s="683">
        <v>1</v>
      </c>
      <c r="U983" s="665">
        <v>0.22222222222222221</v>
      </c>
    </row>
    <row r="984" spans="1:21" ht="14.4" customHeight="1" x14ac:dyDescent="0.3">
      <c r="A984" s="618">
        <v>21</v>
      </c>
      <c r="B984" s="619" t="s">
        <v>565</v>
      </c>
      <c r="C984" s="619">
        <v>89301212</v>
      </c>
      <c r="D984" s="681" t="s">
        <v>6723</v>
      </c>
      <c r="E984" s="682" t="s">
        <v>4519</v>
      </c>
      <c r="F984" s="619" t="s">
        <v>4509</v>
      </c>
      <c r="G984" s="619" t="s">
        <v>4910</v>
      </c>
      <c r="H984" s="619" t="s">
        <v>564</v>
      </c>
      <c r="I984" s="619" t="s">
        <v>5235</v>
      </c>
      <c r="J984" s="619" t="s">
        <v>4912</v>
      </c>
      <c r="K984" s="619" t="s">
        <v>4913</v>
      </c>
      <c r="L984" s="620">
        <v>5889.88</v>
      </c>
      <c r="M984" s="620">
        <v>23559.52</v>
      </c>
      <c r="N984" s="619">
        <v>4</v>
      </c>
      <c r="O984" s="683">
        <v>2</v>
      </c>
      <c r="P984" s="620">
        <v>11779.76</v>
      </c>
      <c r="Q984" s="635">
        <v>0.5</v>
      </c>
      <c r="R984" s="619">
        <v>2</v>
      </c>
      <c r="S984" s="635">
        <v>0.5</v>
      </c>
      <c r="T984" s="683">
        <v>1</v>
      </c>
      <c r="U984" s="665">
        <v>0.5</v>
      </c>
    </row>
    <row r="985" spans="1:21" ht="14.4" customHeight="1" x14ac:dyDescent="0.3">
      <c r="A985" s="618">
        <v>21</v>
      </c>
      <c r="B985" s="619" t="s">
        <v>565</v>
      </c>
      <c r="C985" s="619">
        <v>89301212</v>
      </c>
      <c r="D985" s="681" t="s">
        <v>6723</v>
      </c>
      <c r="E985" s="682" t="s">
        <v>4519</v>
      </c>
      <c r="F985" s="619" t="s">
        <v>4509</v>
      </c>
      <c r="G985" s="619" t="s">
        <v>5118</v>
      </c>
      <c r="H985" s="619" t="s">
        <v>564</v>
      </c>
      <c r="I985" s="619" t="s">
        <v>1199</v>
      </c>
      <c r="J985" s="619" t="s">
        <v>1200</v>
      </c>
      <c r="K985" s="619" t="s">
        <v>5120</v>
      </c>
      <c r="L985" s="620">
        <v>91.14</v>
      </c>
      <c r="M985" s="620">
        <v>91.14</v>
      </c>
      <c r="N985" s="619">
        <v>1</v>
      </c>
      <c r="O985" s="683">
        <v>0.5</v>
      </c>
      <c r="P985" s="620"/>
      <c r="Q985" s="635">
        <v>0</v>
      </c>
      <c r="R985" s="619"/>
      <c r="S985" s="635">
        <v>0</v>
      </c>
      <c r="T985" s="683"/>
      <c r="U985" s="665">
        <v>0</v>
      </c>
    </row>
    <row r="986" spans="1:21" ht="14.4" customHeight="1" x14ac:dyDescent="0.3">
      <c r="A986" s="618">
        <v>21</v>
      </c>
      <c r="B986" s="619" t="s">
        <v>565</v>
      </c>
      <c r="C986" s="619">
        <v>89301212</v>
      </c>
      <c r="D986" s="681" t="s">
        <v>6723</v>
      </c>
      <c r="E986" s="682" t="s">
        <v>4519</v>
      </c>
      <c r="F986" s="619" t="s">
        <v>4509</v>
      </c>
      <c r="G986" s="619" t="s">
        <v>5236</v>
      </c>
      <c r="H986" s="619" t="s">
        <v>564</v>
      </c>
      <c r="I986" s="619" t="s">
        <v>5237</v>
      </c>
      <c r="J986" s="619" t="s">
        <v>5238</v>
      </c>
      <c r="K986" s="619" t="s">
        <v>5239</v>
      </c>
      <c r="L986" s="620">
        <v>37.68</v>
      </c>
      <c r="M986" s="620">
        <v>150.72</v>
      </c>
      <c r="N986" s="619">
        <v>4</v>
      </c>
      <c r="O986" s="683">
        <v>1.5</v>
      </c>
      <c r="P986" s="620">
        <v>150.72</v>
      </c>
      <c r="Q986" s="635">
        <v>1</v>
      </c>
      <c r="R986" s="619">
        <v>4</v>
      </c>
      <c r="S986" s="635">
        <v>1</v>
      </c>
      <c r="T986" s="683">
        <v>1.5</v>
      </c>
      <c r="U986" s="665">
        <v>1</v>
      </c>
    </row>
    <row r="987" spans="1:21" ht="14.4" customHeight="1" x14ac:dyDescent="0.3">
      <c r="A987" s="618">
        <v>21</v>
      </c>
      <c r="B987" s="619" t="s">
        <v>565</v>
      </c>
      <c r="C987" s="619">
        <v>89301212</v>
      </c>
      <c r="D987" s="681" t="s">
        <v>6723</v>
      </c>
      <c r="E987" s="682" t="s">
        <v>4519</v>
      </c>
      <c r="F987" s="619" t="s">
        <v>4509</v>
      </c>
      <c r="G987" s="619" t="s">
        <v>4583</v>
      </c>
      <c r="H987" s="619" t="s">
        <v>564</v>
      </c>
      <c r="I987" s="619" t="s">
        <v>1593</v>
      </c>
      <c r="J987" s="619" t="s">
        <v>1594</v>
      </c>
      <c r="K987" s="619" t="s">
        <v>992</v>
      </c>
      <c r="L987" s="620">
        <v>0</v>
      </c>
      <c r="M987" s="620">
        <v>0</v>
      </c>
      <c r="N987" s="619">
        <v>1</v>
      </c>
      <c r="O987" s="683">
        <v>1</v>
      </c>
      <c r="P987" s="620">
        <v>0</v>
      </c>
      <c r="Q987" s="635"/>
      <c r="R987" s="619">
        <v>1</v>
      </c>
      <c r="S987" s="635">
        <v>1</v>
      </c>
      <c r="T987" s="683">
        <v>1</v>
      </c>
      <c r="U987" s="665">
        <v>1</v>
      </c>
    </row>
    <row r="988" spans="1:21" ht="14.4" customHeight="1" x14ac:dyDescent="0.3">
      <c r="A988" s="618">
        <v>21</v>
      </c>
      <c r="B988" s="619" t="s">
        <v>565</v>
      </c>
      <c r="C988" s="619">
        <v>89301212</v>
      </c>
      <c r="D988" s="681" t="s">
        <v>6723</v>
      </c>
      <c r="E988" s="682" t="s">
        <v>4519</v>
      </c>
      <c r="F988" s="619" t="s">
        <v>4509</v>
      </c>
      <c r="G988" s="619" t="s">
        <v>4583</v>
      </c>
      <c r="H988" s="619" t="s">
        <v>564</v>
      </c>
      <c r="I988" s="619" t="s">
        <v>2963</v>
      </c>
      <c r="J988" s="619" t="s">
        <v>1594</v>
      </c>
      <c r="K988" s="619" t="s">
        <v>5240</v>
      </c>
      <c r="L988" s="620">
        <v>0</v>
      </c>
      <c r="M988" s="620">
        <v>0</v>
      </c>
      <c r="N988" s="619">
        <v>1</v>
      </c>
      <c r="O988" s="683">
        <v>1</v>
      </c>
      <c r="P988" s="620">
        <v>0</v>
      </c>
      <c r="Q988" s="635"/>
      <c r="R988" s="619">
        <v>1</v>
      </c>
      <c r="S988" s="635">
        <v>1</v>
      </c>
      <c r="T988" s="683">
        <v>1</v>
      </c>
      <c r="U988" s="665">
        <v>1</v>
      </c>
    </row>
    <row r="989" spans="1:21" ht="14.4" customHeight="1" x14ac:dyDescent="0.3">
      <c r="A989" s="618">
        <v>21</v>
      </c>
      <c r="B989" s="619" t="s">
        <v>565</v>
      </c>
      <c r="C989" s="619">
        <v>89301212</v>
      </c>
      <c r="D989" s="681" t="s">
        <v>6723</v>
      </c>
      <c r="E989" s="682" t="s">
        <v>4519</v>
      </c>
      <c r="F989" s="619" t="s">
        <v>4509</v>
      </c>
      <c r="G989" s="619" t="s">
        <v>4809</v>
      </c>
      <c r="H989" s="619" t="s">
        <v>564</v>
      </c>
      <c r="I989" s="619" t="s">
        <v>5241</v>
      </c>
      <c r="J989" s="619" t="s">
        <v>5242</v>
      </c>
      <c r="K989" s="619" t="s">
        <v>4812</v>
      </c>
      <c r="L989" s="620">
        <v>2279.48</v>
      </c>
      <c r="M989" s="620">
        <v>6838.4400000000005</v>
      </c>
      <c r="N989" s="619">
        <v>3</v>
      </c>
      <c r="O989" s="683">
        <v>1</v>
      </c>
      <c r="P989" s="620"/>
      <c r="Q989" s="635">
        <v>0</v>
      </c>
      <c r="R989" s="619"/>
      <c r="S989" s="635">
        <v>0</v>
      </c>
      <c r="T989" s="683"/>
      <c r="U989" s="665">
        <v>0</v>
      </c>
    </row>
    <row r="990" spans="1:21" ht="14.4" customHeight="1" x14ac:dyDescent="0.3">
      <c r="A990" s="618">
        <v>21</v>
      </c>
      <c r="B990" s="619" t="s">
        <v>565</v>
      </c>
      <c r="C990" s="619">
        <v>89301212</v>
      </c>
      <c r="D990" s="681" t="s">
        <v>6723</v>
      </c>
      <c r="E990" s="682" t="s">
        <v>4519</v>
      </c>
      <c r="F990" s="619" t="s">
        <v>4509</v>
      </c>
      <c r="G990" s="619" t="s">
        <v>4809</v>
      </c>
      <c r="H990" s="619" t="s">
        <v>564</v>
      </c>
      <c r="I990" s="619" t="s">
        <v>5243</v>
      </c>
      <c r="J990" s="619" t="s">
        <v>5242</v>
      </c>
      <c r="K990" s="619" t="s">
        <v>5244</v>
      </c>
      <c r="L990" s="620">
        <v>6838.44</v>
      </c>
      <c r="M990" s="620">
        <v>13676.88</v>
      </c>
      <c r="N990" s="619">
        <v>2</v>
      </c>
      <c r="O990" s="683">
        <v>2</v>
      </c>
      <c r="P990" s="620"/>
      <c r="Q990" s="635">
        <v>0</v>
      </c>
      <c r="R990" s="619"/>
      <c r="S990" s="635">
        <v>0</v>
      </c>
      <c r="T990" s="683"/>
      <c r="U990" s="665">
        <v>0</v>
      </c>
    </row>
    <row r="991" spans="1:21" ht="14.4" customHeight="1" x14ac:dyDescent="0.3">
      <c r="A991" s="618">
        <v>21</v>
      </c>
      <c r="B991" s="619" t="s">
        <v>565</v>
      </c>
      <c r="C991" s="619">
        <v>89301212</v>
      </c>
      <c r="D991" s="681" t="s">
        <v>6723</v>
      </c>
      <c r="E991" s="682" t="s">
        <v>4519</v>
      </c>
      <c r="F991" s="619" t="s">
        <v>4509</v>
      </c>
      <c r="G991" s="619" t="s">
        <v>4809</v>
      </c>
      <c r="H991" s="619" t="s">
        <v>564</v>
      </c>
      <c r="I991" s="619" t="s">
        <v>5245</v>
      </c>
      <c r="J991" s="619" t="s">
        <v>5242</v>
      </c>
      <c r="K991" s="619" t="s">
        <v>5246</v>
      </c>
      <c r="L991" s="620">
        <v>0</v>
      </c>
      <c r="M991" s="620">
        <v>0</v>
      </c>
      <c r="N991" s="619">
        <v>1</v>
      </c>
      <c r="O991" s="683">
        <v>1</v>
      </c>
      <c r="P991" s="620"/>
      <c r="Q991" s="635"/>
      <c r="R991" s="619"/>
      <c r="S991" s="635">
        <v>0</v>
      </c>
      <c r="T991" s="683"/>
      <c r="U991" s="665">
        <v>0</v>
      </c>
    </row>
    <row r="992" spans="1:21" ht="14.4" customHeight="1" x14ac:dyDescent="0.3">
      <c r="A992" s="618">
        <v>21</v>
      </c>
      <c r="B992" s="619" t="s">
        <v>565</v>
      </c>
      <c r="C992" s="619">
        <v>89301212</v>
      </c>
      <c r="D992" s="681" t="s">
        <v>6723</v>
      </c>
      <c r="E992" s="682" t="s">
        <v>4519</v>
      </c>
      <c r="F992" s="619" t="s">
        <v>4509</v>
      </c>
      <c r="G992" s="619" t="s">
        <v>4809</v>
      </c>
      <c r="H992" s="619" t="s">
        <v>564</v>
      </c>
      <c r="I992" s="619" t="s">
        <v>5247</v>
      </c>
      <c r="J992" s="619" t="s">
        <v>5248</v>
      </c>
      <c r="K992" s="619" t="s">
        <v>4812</v>
      </c>
      <c r="L992" s="620">
        <v>2279.48</v>
      </c>
      <c r="M992" s="620">
        <v>6838.4400000000005</v>
      </c>
      <c r="N992" s="619">
        <v>3</v>
      </c>
      <c r="O992" s="683">
        <v>1</v>
      </c>
      <c r="P992" s="620"/>
      <c r="Q992" s="635">
        <v>0</v>
      </c>
      <c r="R992" s="619"/>
      <c r="S992" s="635">
        <v>0</v>
      </c>
      <c r="T992" s="683"/>
      <c r="U992" s="665">
        <v>0</v>
      </c>
    </row>
    <row r="993" spans="1:21" ht="14.4" customHeight="1" x14ac:dyDescent="0.3">
      <c r="A993" s="618">
        <v>21</v>
      </c>
      <c r="B993" s="619" t="s">
        <v>565</v>
      </c>
      <c r="C993" s="619">
        <v>89301212</v>
      </c>
      <c r="D993" s="681" t="s">
        <v>6723</v>
      </c>
      <c r="E993" s="682" t="s">
        <v>4519</v>
      </c>
      <c r="F993" s="619" t="s">
        <v>4509</v>
      </c>
      <c r="G993" s="619" t="s">
        <v>4809</v>
      </c>
      <c r="H993" s="619" t="s">
        <v>2184</v>
      </c>
      <c r="I993" s="619" t="s">
        <v>4810</v>
      </c>
      <c r="J993" s="619" t="s">
        <v>4811</v>
      </c>
      <c r="K993" s="619" t="s">
        <v>4812</v>
      </c>
      <c r="L993" s="620">
        <v>2279.48</v>
      </c>
      <c r="M993" s="620">
        <v>442219.12000000005</v>
      </c>
      <c r="N993" s="619">
        <v>194</v>
      </c>
      <c r="O993" s="683">
        <v>66</v>
      </c>
      <c r="P993" s="620">
        <v>303170.84000000003</v>
      </c>
      <c r="Q993" s="635">
        <v>0.68556701030927836</v>
      </c>
      <c r="R993" s="619">
        <v>133</v>
      </c>
      <c r="S993" s="635">
        <v>0.68556701030927836</v>
      </c>
      <c r="T993" s="683">
        <v>45.5</v>
      </c>
      <c r="U993" s="665">
        <v>0.68939393939393945</v>
      </c>
    </row>
    <row r="994" spans="1:21" ht="14.4" customHeight="1" x14ac:dyDescent="0.3">
      <c r="A994" s="618">
        <v>21</v>
      </c>
      <c r="B994" s="619" t="s">
        <v>565</v>
      </c>
      <c r="C994" s="619">
        <v>89301212</v>
      </c>
      <c r="D994" s="681" t="s">
        <v>6723</v>
      </c>
      <c r="E994" s="682" t="s">
        <v>4519</v>
      </c>
      <c r="F994" s="619" t="s">
        <v>4509</v>
      </c>
      <c r="G994" s="619" t="s">
        <v>4809</v>
      </c>
      <c r="H994" s="619" t="s">
        <v>2184</v>
      </c>
      <c r="I994" s="619" t="s">
        <v>4810</v>
      </c>
      <c r="J994" s="619" t="s">
        <v>4811</v>
      </c>
      <c r="K994" s="619" t="s">
        <v>4812</v>
      </c>
      <c r="L994" s="620">
        <v>804.58</v>
      </c>
      <c r="M994" s="620">
        <v>24137.400000000005</v>
      </c>
      <c r="N994" s="619">
        <v>30</v>
      </c>
      <c r="O994" s="683">
        <v>11</v>
      </c>
      <c r="P994" s="620">
        <v>21723.660000000003</v>
      </c>
      <c r="Q994" s="635">
        <v>0.89999999999999991</v>
      </c>
      <c r="R994" s="619">
        <v>27</v>
      </c>
      <c r="S994" s="635">
        <v>0.9</v>
      </c>
      <c r="T994" s="683">
        <v>10</v>
      </c>
      <c r="U994" s="665">
        <v>0.90909090909090906</v>
      </c>
    </row>
    <row r="995" spans="1:21" ht="14.4" customHeight="1" x14ac:dyDescent="0.3">
      <c r="A995" s="618">
        <v>21</v>
      </c>
      <c r="B995" s="619" t="s">
        <v>565</v>
      </c>
      <c r="C995" s="619">
        <v>89301212</v>
      </c>
      <c r="D995" s="681" t="s">
        <v>6723</v>
      </c>
      <c r="E995" s="682" t="s">
        <v>4519</v>
      </c>
      <c r="F995" s="619" t="s">
        <v>4509</v>
      </c>
      <c r="G995" s="619" t="s">
        <v>4817</v>
      </c>
      <c r="H995" s="619" t="s">
        <v>2184</v>
      </c>
      <c r="I995" s="619" t="s">
        <v>2248</v>
      </c>
      <c r="J995" s="619" t="s">
        <v>819</v>
      </c>
      <c r="K995" s="619" t="s">
        <v>4247</v>
      </c>
      <c r="L995" s="620">
        <v>50.57</v>
      </c>
      <c r="M995" s="620">
        <v>50.57</v>
      </c>
      <c r="N995" s="619">
        <v>1</v>
      </c>
      <c r="O995" s="683">
        <v>1</v>
      </c>
      <c r="P995" s="620"/>
      <c r="Q995" s="635">
        <v>0</v>
      </c>
      <c r="R995" s="619"/>
      <c r="S995" s="635">
        <v>0</v>
      </c>
      <c r="T995" s="683"/>
      <c r="U995" s="665">
        <v>0</v>
      </c>
    </row>
    <row r="996" spans="1:21" ht="14.4" customHeight="1" x14ac:dyDescent="0.3">
      <c r="A996" s="618">
        <v>21</v>
      </c>
      <c r="B996" s="619" t="s">
        <v>565</v>
      </c>
      <c r="C996" s="619">
        <v>89301212</v>
      </c>
      <c r="D996" s="681" t="s">
        <v>6723</v>
      </c>
      <c r="E996" s="682" t="s">
        <v>4519</v>
      </c>
      <c r="F996" s="619" t="s">
        <v>4509</v>
      </c>
      <c r="G996" s="619" t="s">
        <v>4608</v>
      </c>
      <c r="H996" s="619" t="s">
        <v>564</v>
      </c>
      <c r="I996" s="619" t="s">
        <v>962</v>
      </c>
      <c r="J996" s="619" t="s">
        <v>963</v>
      </c>
      <c r="K996" s="619" t="s">
        <v>964</v>
      </c>
      <c r="L996" s="620">
        <v>0</v>
      </c>
      <c r="M996" s="620">
        <v>0</v>
      </c>
      <c r="N996" s="619">
        <v>1</v>
      </c>
      <c r="O996" s="683">
        <v>0.5</v>
      </c>
      <c r="P996" s="620"/>
      <c r="Q996" s="635"/>
      <c r="R996" s="619"/>
      <c r="S996" s="635">
        <v>0</v>
      </c>
      <c r="T996" s="683"/>
      <c r="U996" s="665">
        <v>0</v>
      </c>
    </row>
    <row r="997" spans="1:21" ht="14.4" customHeight="1" x14ac:dyDescent="0.3">
      <c r="A997" s="618">
        <v>21</v>
      </c>
      <c r="B997" s="619" t="s">
        <v>565</v>
      </c>
      <c r="C997" s="619">
        <v>89301212</v>
      </c>
      <c r="D997" s="681" t="s">
        <v>6723</v>
      </c>
      <c r="E997" s="682" t="s">
        <v>4519</v>
      </c>
      <c r="F997" s="619" t="s">
        <v>4509</v>
      </c>
      <c r="G997" s="619" t="s">
        <v>4608</v>
      </c>
      <c r="H997" s="619" t="s">
        <v>564</v>
      </c>
      <c r="I997" s="619" t="s">
        <v>5249</v>
      </c>
      <c r="J997" s="619" t="s">
        <v>5250</v>
      </c>
      <c r="K997" s="619" t="s">
        <v>5251</v>
      </c>
      <c r="L997" s="620">
        <v>0</v>
      </c>
      <c r="M997" s="620">
        <v>0</v>
      </c>
      <c r="N997" s="619">
        <v>1</v>
      </c>
      <c r="O997" s="683">
        <v>0.5</v>
      </c>
      <c r="P997" s="620"/>
      <c r="Q997" s="635"/>
      <c r="R997" s="619"/>
      <c r="S997" s="635">
        <v>0</v>
      </c>
      <c r="T997" s="683"/>
      <c r="U997" s="665">
        <v>0</v>
      </c>
    </row>
    <row r="998" spans="1:21" ht="14.4" customHeight="1" x14ac:dyDescent="0.3">
      <c r="A998" s="618">
        <v>21</v>
      </c>
      <c r="B998" s="619" t="s">
        <v>565</v>
      </c>
      <c r="C998" s="619">
        <v>89301212</v>
      </c>
      <c r="D998" s="681" t="s">
        <v>6723</v>
      </c>
      <c r="E998" s="682" t="s">
        <v>4519</v>
      </c>
      <c r="F998" s="619" t="s">
        <v>4509</v>
      </c>
      <c r="G998" s="619" t="s">
        <v>4919</v>
      </c>
      <c r="H998" s="619" t="s">
        <v>2184</v>
      </c>
      <c r="I998" s="619" t="s">
        <v>2338</v>
      </c>
      <c r="J998" s="619" t="s">
        <v>2339</v>
      </c>
      <c r="K998" s="619" t="s">
        <v>2340</v>
      </c>
      <c r="L998" s="620">
        <v>107.81</v>
      </c>
      <c r="M998" s="620">
        <v>215.62</v>
      </c>
      <c r="N998" s="619">
        <v>2</v>
      </c>
      <c r="O998" s="683">
        <v>1</v>
      </c>
      <c r="P998" s="620">
        <v>215.62</v>
      </c>
      <c r="Q998" s="635">
        <v>1</v>
      </c>
      <c r="R998" s="619">
        <v>2</v>
      </c>
      <c r="S998" s="635">
        <v>1</v>
      </c>
      <c r="T998" s="683">
        <v>1</v>
      </c>
      <c r="U998" s="665">
        <v>1</v>
      </c>
    </row>
    <row r="999" spans="1:21" ht="14.4" customHeight="1" x14ac:dyDescent="0.3">
      <c r="A999" s="618">
        <v>21</v>
      </c>
      <c r="B999" s="619" t="s">
        <v>565</v>
      </c>
      <c r="C999" s="619">
        <v>89301212</v>
      </c>
      <c r="D999" s="681" t="s">
        <v>6723</v>
      </c>
      <c r="E999" s="682" t="s">
        <v>4519</v>
      </c>
      <c r="F999" s="619" t="s">
        <v>4509</v>
      </c>
      <c r="G999" s="619" t="s">
        <v>4919</v>
      </c>
      <c r="H999" s="619" t="s">
        <v>2184</v>
      </c>
      <c r="I999" s="619" t="s">
        <v>5252</v>
      </c>
      <c r="J999" s="619" t="s">
        <v>2339</v>
      </c>
      <c r="K999" s="619" t="s">
        <v>5253</v>
      </c>
      <c r="L999" s="620">
        <v>323.43</v>
      </c>
      <c r="M999" s="620">
        <v>323.43</v>
      </c>
      <c r="N999" s="619">
        <v>1</v>
      </c>
      <c r="O999" s="683">
        <v>1</v>
      </c>
      <c r="P999" s="620">
        <v>323.43</v>
      </c>
      <c r="Q999" s="635">
        <v>1</v>
      </c>
      <c r="R999" s="619">
        <v>1</v>
      </c>
      <c r="S999" s="635">
        <v>1</v>
      </c>
      <c r="T999" s="683">
        <v>1</v>
      </c>
      <c r="U999" s="665">
        <v>1</v>
      </c>
    </row>
    <row r="1000" spans="1:21" ht="14.4" customHeight="1" x14ac:dyDescent="0.3">
      <c r="A1000" s="618">
        <v>21</v>
      </c>
      <c r="B1000" s="619" t="s">
        <v>565</v>
      </c>
      <c r="C1000" s="619">
        <v>89301212</v>
      </c>
      <c r="D1000" s="681" t="s">
        <v>6723</v>
      </c>
      <c r="E1000" s="682" t="s">
        <v>4519</v>
      </c>
      <c r="F1000" s="619" t="s">
        <v>4509</v>
      </c>
      <c r="G1000" s="619" t="s">
        <v>4919</v>
      </c>
      <c r="H1000" s="619" t="s">
        <v>2184</v>
      </c>
      <c r="I1000" s="619" t="s">
        <v>4920</v>
      </c>
      <c r="J1000" s="619" t="s">
        <v>2339</v>
      </c>
      <c r="K1000" s="619" t="s">
        <v>2340</v>
      </c>
      <c r="L1000" s="620">
        <v>107.81</v>
      </c>
      <c r="M1000" s="620">
        <v>107.81</v>
      </c>
      <c r="N1000" s="619">
        <v>1</v>
      </c>
      <c r="O1000" s="683">
        <v>0.5</v>
      </c>
      <c r="P1000" s="620"/>
      <c r="Q1000" s="635">
        <v>0</v>
      </c>
      <c r="R1000" s="619"/>
      <c r="S1000" s="635">
        <v>0</v>
      </c>
      <c r="T1000" s="683"/>
      <c r="U1000" s="665">
        <v>0</v>
      </c>
    </row>
    <row r="1001" spans="1:21" ht="14.4" customHeight="1" x14ac:dyDescent="0.3">
      <c r="A1001" s="618">
        <v>21</v>
      </c>
      <c r="B1001" s="619" t="s">
        <v>565</v>
      </c>
      <c r="C1001" s="619">
        <v>89301212</v>
      </c>
      <c r="D1001" s="681" t="s">
        <v>6723</v>
      </c>
      <c r="E1001" s="682" t="s">
        <v>4519</v>
      </c>
      <c r="F1001" s="619" t="s">
        <v>4509</v>
      </c>
      <c r="G1001" s="619" t="s">
        <v>4919</v>
      </c>
      <c r="H1001" s="619" t="s">
        <v>564</v>
      </c>
      <c r="I1001" s="619" t="s">
        <v>5254</v>
      </c>
      <c r="J1001" s="619" t="s">
        <v>4228</v>
      </c>
      <c r="K1001" s="619" t="s">
        <v>5255</v>
      </c>
      <c r="L1001" s="620">
        <v>301.87</v>
      </c>
      <c r="M1001" s="620">
        <v>301.87</v>
      </c>
      <c r="N1001" s="619">
        <v>1</v>
      </c>
      <c r="O1001" s="683">
        <v>1</v>
      </c>
      <c r="P1001" s="620"/>
      <c r="Q1001" s="635">
        <v>0</v>
      </c>
      <c r="R1001" s="619"/>
      <c r="S1001" s="635">
        <v>0</v>
      </c>
      <c r="T1001" s="683"/>
      <c r="U1001" s="665">
        <v>0</v>
      </c>
    </row>
    <row r="1002" spans="1:21" ht="14.4" customHeight="1" x14ac:dyDescent="0.3">
      <c r="A1002" s="618">
        <v>21</v>
      </c>
      <c r="B1002" s="619" t="s">
        <v>565</v>
      </c>
      <c r="C1002" s="619">
        <v>89301212</v>
      </c>
      <c r="D1002" s="681" t="s">
        <v>6723</v>
      </c>
      <c r="E1002" s="682" t="s">
        <v>4519</v>
      </c>
      <c r="F1002" s="619" t="s">
        <v>4509</v>
      </c>
      <c r="G1002" s="619" t="s">
        <v>5256</v>
      </c>
      <c r="H1002" s="619" t="s">
        <v>564</v>
      </c>
      <c r="I1002" s="619" t="s">
        <v>1187</v>
      </c>
      <c r="J1002" s="619" t="s">
        <v>1188</v>
      </c>
      <c r="K1002" s="619" t="s">
        <v>5257</v>
      </c>
      <c r="L1002" s="620">
        <v>242.93</v>
      </c>
      <c r="M1002" s="620">
        <v>728.79</v>
      </c>
      <c r="N1002" s="619">
        <v>3</v>
      </c>
      <c r="O1002" s="683">
        <v>3</v>
      </c>
      <c r="P1002" s="620">
        <v>242.93</v>
      </c>
      <c r="Q1002" s="635">
        <v>0.33333333333333337</v>
      </c>
      <c r="R1002" s="619">
        <v>1</v>
      </c>
      <c r="S1002" s="635">
        <v>0.33333333333333331</v>
      </c>
      <c r="T1002" s="683">
        <v>1</v>
      </c>
      <c r="U1002" s="665">
        <v>0.33333333333333331</v>
      </c>
    </row>
    <row r="1003" spans="1:21" ht="14.4" customHeight="1" x14ac:dyDescent="0.3">
      <c r="A1003" s="618">
        <v>21</v>
      </c>
      <c r="B1003" s="619" t="s">
        <v>565</v>
      </c>
      <c r="C1003" s="619">
        <v>89301212</v>
      </c>
      <c r="D1003" s="681" t="s">
        <v>6723</v>
      </c>
      <c r="E1003" s="682" t="s">
        <v>4519</v>
      </c>
      <c r="F1003" s="619" t="s">
        <v>4509</v>
      </c>
      <c r="G1003" s="619" t="s">
        <v>5256</v>
      </c>
      <c r="H1003" s="619" t="s">
        <v>564</v>
      </c>
      <c r="I1003" s="619" t="s">
        <v>1187</v>
      </c>
      <c r="J1003" s="619" t="s">
        <v>1188</v>
      </c>
      <c r="K1003" s="619" t="s">
        <v>5258</v>
      </c>
      <c r="L1003" s="620">
        <v>242.93</v>
      </c>
      <c r="M1003" s="620">
        <v>7044.9700000000012</v>
      </c>
      <c r="N1003" s="619">
        <v>29</v>
      </c>
      <c r="O1003" s="683">
        <v>28.5</v>
      </c>
      <c r="P1003" s="620">
        <v>2186.3700000000003</v>
      </c>
      <c r="Q1003" s="635">
        <v>0.31034482758620691</v>
      </c>
      <c r="R1003" s="619">
        <v>9</v>
      </c>
      <c r="S1003" s="635">
        <v>0.31034482758620691</v>
      </c>
      <c r="T1003" s="683">
        <v>8.5</v>
      </c>
      <c r="U1003" s="665">
        <v>0.2982456140350877</v>
      </c>
    </row>
    <row r="1004" spans="1:21" ht="14.4" customHeight="1" x14ac:dyDescent="0.3">
      <c r="A1004" s="618">
        <v>21</v>
      </c>
      <c r="B1004" s="619" t="s">
        <v>565</v>
      </c>
      <c r="C1004" s="619">
        <v>89301212</v>
      </c>
      <c r="D1004" s="681" t="s">
        <v>6723</v>
      </c>
      <c r="E1004" s="682" t="s">
        <v>4519</v>
      </c>
      <c r="F1004" s="619" t="s">
        <v>4509</v>
      </c>
      <c r="G1004" s="619" t="s">
        <v>4925</v>
      </c>
      <c r="H1004" s="619" t="s">
        <v>564</v>
      </c>
      <c r="I1004" s="619" t="s">
        <v>1229</v>
      </c>
      <c r="J1004" s="619" t="s">
        <v>4926</v>
      </c>
      <c r="K1004" s="619" t="s">
        <v>4414</v>
      </c>
      <c r="L1004" s="620">
        <v>64.13</v>
      </c>
      <c r="M1004" s="620">
        <v>64.13</v>
      </c>
      <c r="N1004" s="619">
        <v>1</v>
      </c>
      <c r="O1004" s="683">
        <v>0.5</v>
      </c>
      <c r="P1004" s="620">
        <v>64.13</v>
      </c>
      <c r="Q1004" s="635">
        <v>1</v>
      </c>
      <c r="R1004" s="619">
        <v>1</v>
      </c>
      <c r="S1004" s="635">
        <v>1</v>
      </c>
      <c r="T1004" s="683">
        <v>0.5</v>
      </c>
      <c r="U1004" s="665">
        <v>1</v>
      </c>
    </row>
    <row r="1005" spans="1:21" ht="14.4" customHeight="1" x14ac:dyDescent="0.3">
      <c r="A1005" s="618">
        <v>21</v>
      </c>
      <c r="B1005" s="619" t="s">
        <v>565</v>
      </c>
      <c r="C1005" s="619">
        <v>89301212</v>
      </c>
      <c r="D1005" s="681" t="s">
        <v>6723</v>
      </c>
      <c r="E1005" s="682" t="s">
        <v>4519</v>
      </c>
      <c r="F1005" s="619" t="s">
        <v>4509</v>
      </c>
      <c r="G1005" s="619" t="s">
        <v>4822</v>
      </c>
      <c r="H1005" s="619" t="s">
        <v>564</v>
      </c>
      <c r="I1005" s="619" t="s">
        <v>2047</v>
      </c>
      <c r="J1005" s="619" t="s">
        <v>2048</v>
      </c>
      <c r="K1005" s="619" t="s">
        <v>2049</v>
      </c>
      <c r="L1005" s="620">
        <v>1172.22</v>
      </c>
      <c r="M1005" s="620">
        <v>4688.88</v>
      </c>
      <c r="N1005" s="619">
        <v>4</v>
      </c>
      <c r="O1005" s="683">
        <v>1</v>
      </c>
      <c r="P1005" s="620">
        <v>4688.88</v>
      </c>
      <c r="Q1005" s="635">
        <v>1</v>
      </c>
      <c r="R1005" s="619">
        <v>4</v>
      </c>
      <c r="S1005" s="635">
        <v>1</v>
      </c>
      <c r="T1005" s="683">
        <v>1</v>
      </c>
      <c r="U1005" s="665">
        <v>1</v>
      </c>
    </row>
    <row r="1006" spans="1:21" ht="14.4" customHeight="1" x14ac:dyDescent="0.3">
      <c r="A1006" s="618">
        <v>21</v>
      </c>
      <c r="B1006" s="619" t="s">
        <v>565</v>
      </c>
      <c r="C1006" s="619">
        <v>89301212</v>
      </c>
      <c r="D1006" s="681" t="s">
        <v>6723</v>
      </c>
      <c r="E1006" s="682" t="s">
        <v>4519</v>
      </c>
      <c r="F1006" s="619" t="s">
        <v>4509</v>
      </c>
      <c r="G1006" s="619" t="s">
        <v>4822</v>
      </c>
      <c r="H1006" s="619" t="s">
        <v>564</v>
      </c>
      <c r="I1006" s="619" t="s">
        <v>2100</v>
      </c>
      <c r="J1006" s="619" t="s">
        <v>5259</v>
      </c>
      <c r="K1006" s="619" t="s">
        <v>5260</v>
      </c>
      <c r="L1006" s="620">
        <v>2344.4299999999998</v>
      </c>
      <c r="M1006" s="620">
        <v>4688.8599999999997</v>
      </c>
      <c r="N1006" s="619">
        <v>2</v>
      </c>
      <c r="O1006" s="683">
        <v>0.5</v>
      </c>
      <c r="P1006" s="620">
        <v>4688.8599999999997</v>
      </c>
      <c r="Q1006" s="635">
        <v>1</v>
      </c>
      <c r="R1006" s="619">
        <v>2</v>
      </c>
      <c r="S1006" s="635">
        <v>1</v>
      </c>
      <c r="T1006" s="683">
        <v>0.5</v>
      </c>
      <c r="U1006" s="665">
        <v>1</v>
      </c>
    </row>
    <row r="1007" spans="1:21" ht="14.4" customHeight="1" x14ac:dyDescent="0.3">
      <c r="A1007" s="618">
        <v>21</v>
      </c>
      <c r="B1007" s="619" t="s">
        <v>565</v>
      </c>
      <c r="C1007" s="619">
        <v>89301212</v>
      </c>
      <c r="D1007" s="681" t="s">
        <v>6723</v>
      </c>
      <c r="E1007" s="682" t="s">
        <v>4519</v>
      </c>
      <c r="F1007" s="619" t="s">
        <v>4509</v>
      </c>
      <c r="G1007" s="619" t="s">
        <v>4822</v>
      </c>
      <c r="H1007" s="619" t="s">
        <v>564</v>
      </c>
      <c r="I1007" s="619" t="s">
        <v>5261</v>
      </c>
      <c r="J1007" s="619" t="s">
        <v>5259</v>
      </c>
      <c r="K1007" s="619" t="s">
        <v>5262</v>
      </c>
      <c r="L1007" s="620">
        <v>0</v>
      </c>
      <c r="M1007" s="620">
        <v>0</v>
      </c>
      <c r="N1007" s="619">
        <v>1</v>
      </c>
      <c r="O1007" s="683">
        <v>0.5</v>
      </c>
      <c r="P1007" s="620">
        <v>0</v>
      </c>
      <c r="Q1007" s="635"/>
      <c r="R1007" s="619">
        <v>1</v>
      </c>
      <c r="S1007" s="635">
        <v>1</v>
      </c>
      <c r="T1007" s="683">
        <v>0.5</v>
      </c>
      <c r="U1007" s="665">
        <v>1</v>
      </c>
    </row>
    <row r="1008" spans="1:21" ht="14.4" customHeight="1" x14ac:dyDescent="0.3">
      <c r="A1008" s="618">
        <v>21</v>
      </c>
      <c r="B1008" s="619" t="s">
        <v>565</v>
      </c>
      <c r="C1008" s="619">
        <v>89301212</v>
      </c>
      <c r="D1008" s="681" t="s">
        <v>6723</v>
      </c>
      <c r="E1008" s="682" t="s">
        <v>4519</v>
      </c>
      <c r="F1008" s="619" t="s">
        <v>4509</v>
      </c>
      <c r="G1008" s="619" t="s">
        <v>4705</v>
      </c>
      <c r="H1008" s="619" t="s">
        <v>564</v>
      </c>
      <c r="I1008" s="619" t="s">
        <v>5263</v>
      </c>
      <c r="J1008" s="619" t="s">
        <v>3337</v>
      </c>
      <c r="K1008" s="619" t="s">
        <v>5264</v>
      </c>
      <c r="L1008" s="620">
        <v>0</v>
      </c>
      <c r="M1008" s="620">
        <v>0</v>
      </c>
      <c r="N1008" s="619">
        <v>1</v>
      </c>
      <c r="O1008" s="683">
        <v>0.5</v>
      </c>
      <c r="P1008" s="620"/>
      <c r="Q1008" s="635"/>
      <c r="R1008" s="619"/>
      <c r="S1008" s="635">
        <v>0</v>
      </c>
      <c r="T1008" s="683"/>
      <c r="U1008" s="665">
        <v>0</v>
      </c>
    </row>
    <row r="1009" spans="1:21" ht="14.4" customHeight="1" x14ac:dyDescent="0.3">
      <c r="A1009" s="618">
        <v>21</v>
      </c>
      <c r="B1009" s="619" t="s">
        <v>565</v>
      </c>
      <c r="C1009" s="619">
        <v>89301212</v>
      </c>
      <c r="D1009" s="681" t="s">
        <v>6723</v>
      </c>
      <c r="E1009" s="682" t="s">
        <v>4519</v>
      </c>
      <c r="F1009" s="619" t="s">
        <v>4509</v>
      </c>
      <c r="G1009" s="619" t="s">
        <v>4705</v>
      </c>
      <c r="H1009" s="619" t="s">
        <v>564</v>
      </c>
      <c r="I1009" s="619" t="s">
        <v>3336</v>
      </c>
      <c r="J1009" s="619" t="s">
        <v>3337</v>
      </c>
      <c r="K1009" s="619" t="s">
        <v>4404</v>
      </c>
      <c r="L1009" s="620">
        <v>115.18</v>
      </c>
      <c r="M1009" s="620">
        <v>230.36</v>
      </c>
      <c r="N1009" s="619">
        <v>2</v>
      </c>
      <c r="O1009" s="683">
        <v>0.5</v>
      </c>
      <c r="P1009" s="620"/>
      <c r="Q1009" s="635">
        <v>0</v>
      </c>
      <c r="R1009" s="619"/>
      <c r="S1009" s="635">
        <v>0</v>
      </c>
      <c r="T1009" s="683"/>
      <c r="U1009" s="665">
        <v>0</v>
      </c>
    </row>
    <row r="1010" spans="1:21" ht="14.4" customHeight="1" x14ac:dyDescent="0.3">
      <c r="A1010" s="618">
        <v>21</v>
      </c>
      <c r="B1010" s="619" t="s">
        <v>565</v>
      </c>
      <c r="C1010" s="619">
        <v>89301212</v>
      </c>
      <c r="D1010" s="681" t="s">
        <v>6723</v>
      </c>
      <c r="E1010" s="682" t="s">
        <v>4519</v>
      </c>
      <c r="F1010" s="619" t="s">
        <v>4509</v>
      </c>
      <c r="G1010" s="619" t="s">
        <v>4706</v>
      </c>
      <c r="H1010" s="619" t="s">
        <v>564</v>
      </c>
      <c r="I1010" s="619" t="s">
        <v>1273</v>
      </c>
      <c r="J1010" s="619" t="s">
        <v>4707</v>
      </c>
      <c r="K1010" s="619" t="s">
        <v>4708</v>
      </c>
      <c r="L1010" s="620">
        <v>56.01</v>
      </c>
      <c r="M1010" s="620">
        <v>504.09000000000003</v>
      </c>
      <c r="N1010" s="619">
        <v>9</v>
      </c>
      <c r="O1010" s="683">
        <v>5.5</v>
      </c>
      <c r="P1010" s="620">
        <v>224.04</v>
      </c>
      <c r="Q1010" s="635">
        <v>0.44444444444444442</v>
      </c>
      <c r="R1010" s="619">
        <v>4</v>
      </c>
      <c r="S1010" s="635">
        <v>0.44444444444444442</v>
      </c>
      <c r="T1010" s="683">
        <v>2.5</v>
      </c>
      <c r="U1010" s="665">
        <v>0.45454545454545453</v>
      </c>
    </row>
    <row r="1011" spans="1:21" ht="14.4" customHeight="1" x14ac:dyDescent="0.3">
      <c r="A1011" s="618">
        <v>21</v>
      </c>
      <c r="B1011" s="619" t="s">
        <v>565</v>
      </c>
      <c r="C1011" s="619">
        <v>89301212</v>
      </c>
      <c r="D1011" s="681" t="s">
        <v>6723</v>
      </c>
      <c r="E1011" s="682" t="s">
        <v>4519</v>
      </c>
      <c r="F1011" s="619" t="s">
        <v>4509</v>
      </c>
      <c r="G1011" s="619" t="s">
        <v>4932</v>
      </c>
      <c r="H1011" s="619" t="s">
        <v>564</v>
      </c>
      <c r="I1011" s="619" t="s">
        <v>4933</v>
      </c>
      <c r="J1011" s="619" t="s">
        <v>4934</v>
      </c>
      <c r="K1011" s="619" t="s">
        <v>4935</v>
      </c>
      <c r="L1011" s="620">
        <v>31.54</v>
      </c>
      <c r="M1011" s="620">
        <v>63.08</v>
      </c>
      <c r="N1011" s="619">
        <v>2</v>
      </c>
      <c r="O1011" s="683">
        <v>1</v>
      </c>
      <c r="P1011" s="620"/>
      <c r="Q1011" s="635">
        <v>0</v>
      </c>
      <c r="R1011" s="619"/>
      <c r="S1011" s="635">
        <v>0</v>
      </c>
      <c r="T1011" s="683"/>
      <c r="U1011" s="665">
        <v>0</v>
      </c>
    </row>
    <row r="1012" spans="1:21" ht="14.4" customHeight="1" x14ac:dyDescent="0.3">
      <c r="A1012" s="618">
        <v>21</v>
      </c>
      <c r="B1012" s="619" t="s">
        <v>565</v>
      </c>
      <c r="C1012" s="619">
        <v>89301212</v>
      </c>
      <c r="D1012" s="681" t="s">
        <v>6723</v>
      </c>
      <c r="E1012" s="682" t="s">
        <v>4519</v>
      </c>
      <c r="F1012" s="619" t="s">
        <v>4509</v>
      </c>
      <c r="G1012" s="619" t="s">
        <v>5265</v>
      </c>
      <c r="H1012" s="619" t="s">
        <v>564</v>
      </c>
      <c r="I1012" s="619" t="s">
        <v>5266</v>
      </c>
      <c r="J1012" s="619" t="s">
        <v>5267</v>
      </c>
      <c r="K1012" s="619" t="s">
        <v>3426</v>
      </c>
      <c r="L1012" s="620">
        <v>0</v>
      </c>
      <c r="M1012" s="620">
        <v>0</v>
      </c>
      <c r="N1012" s="619">
        <v>1</v>
      </c>
      <c r="O1012" s="683">
        <v>0.5</v>
      </c>
      <c r="P1012" s="620">
        <v>0</v>
      </c>
      <c r="Q1012" s="635"/>
      <c r="R1012" s="619">
        <v>1</v>
      </c>
      <c r="S1012" s="635">
        <v>1</v>
      </c>
      <c r="T1012" s="683">
        <v>0.5</v>
      </c>
      <c r="U1012" s="665">
        <v>1</v>
      </c>
    </row>
    <row r="1013" spans="1:21" ht="14.4" customHeight="1" x14ac:dyDescent="0.3">
      <c r="A1013" s="618">
        <v>21</v>
      </c>
      <c r="B1013" s="619" t="s">
        <v>565</v>
      </c>
      <c r="C1013" s="619">
        <v>89301212</v>
      </c>
      <c r="D1013" s="681" t="s">
        <v>6723</v>
      </c>
      <c r="E1013" s="682" t="s">
        <v>4519</v>
      </c>
      <c r="F1013" s="619" t="s">
        <v>4509</v>
      </c>
      <c r="G1013" s="619" t="s">
        <v>5265</v>
      </c>
      <c r="H1013" s="619" t="s">
        <v>564</v>
      </c>
      <c r="I1013" s="619" t="s">
        <v>5268</v>
      </c>
      <c r="J1013" s="619" t="s">
        <v>5269</v>
      </c>
      <c r="K1013" s="619" t="s">
        <v>5270</v>
      </c>
      <c r="L1013" s="620">
        <v>113.04</v>
      </c>
      <c r="M1013" s="620">
        <v>226.08</v>
      </c>
      <c r="N1013" s="619">
        <v>2</v>
      </c>
      <c r="O1013" s="683">
        <v>1</v>
      </c>
      <c r="P1013" s="620">
        <v>226.08</v>
      </c>
      <c r="Q1013" s="635">
        <v>1</v>
      </c>
      <c r="R1013" s="619">
        <v>2</v>
      </c>
      <c r="S1013" s="635">
        <v>1</v>
      </c>
      <c r="T1013" s="683">
        <v>1</v>
      </c>
      <c r="U1013" s="665">
        <v>1</v>
      </c>
    </row>
    <row r="1014" spans="1:21" ht="14.4" customHeight="1" x14ac:dyDescent="0.3">
      <c r="A1014" s="618">
        <v>21</v>
      </c>
      <c r="B1014" s="619" t="s">
        <v>565</v>
      </c>
      <c r="C1014" s="619">
        <v>89301212</v>
      </c>
      <c r="D1014" s="681" t="s">
        <v>6723</v>
      </c>
      <c r="E1014" s="682" t="s">
        <v>4519</v>
      </c>
      <c r="F1014" s="619" t="s">
        <v>4509</v>
      </c>
      <c r="G1014" s="619" t="s">
        <v>5271</v>
      </c>
      <c r="H1014" s="619" t="s">
        <v>564</v>
      </c>
      <c r="I1014" s="619" t="s">
        <v>5272</v>
      </c>
      <c r="J1014" s="619" t="s">
        <v>5273</v>
      </c>
      <c r="K1014" s="619" t="s">
        <v>5274</v>
      </c>
      <c r="L1014" s="620">
        <v>347.08</v>
      </c>
      <c r="M1014" s="620">
        <v>694.16</v>
      </c>
      <c r="N1014" s="619">
        <v>2</v>
      </c>
      <c r="O1014" s="683">
        <v>0.5</v>
      </c>
      <c r="P1014" s="620"/>
      <c r="Q1014" s="635">
        <v>0</v>
      </c>
      <c r="R1014" s="619"/>
      <c r="S1014" s="635">
        <v>0</v>
      </c>
      <c r="T1014" s="683"/>
      <c r="U1014" s="665">
        <v>0</v>
      </c>
    </row>
    <row r="1015" spans="1:21" ht="14.4" customHeight="1" x14ac:dyDescent="0.3">
      <c r="A1015" s="618">
        <v>21</v>
      </c>
      <c r="B1015" s="619" t="s">
        <v>565</v>
      </c>
      <c r="C1015" s="619">
        <v>89301212</v>
      </c>
      <c r="D1015" s="681" t="s">
        <v>6723</v>
      </c>
      <c r="E1015" s="682" t="s">
        <v>4519</v>
      </c>
      <c r="F1015" s="619" t="s">
        <v>4509</v>
      </c>
      <c r="G1015" s="619" t="s">
        <v>4715</v>
      </c>
      <c r="H1015" s="619" t="s">
        <v>564</v>
      </c>
      <c r="I1015" s="619" t="s">
        <v>5275</v>
      </c>
      <c r="J1015" s="619" t="s">
        <v>5276</v>
      </c>
      <c r="K1015" s="619" t="s">
        <v>5277</v>
      </c>
      <c r="L1015" s="620">
        <v>249.23</v>
      </c>
      <c r="M1015" s="620">
        <v>996.92</v>
      </c>
      <c r="N1015" s="619">
        <v>4</v>
      </c>
      <c r="O1015" s="683">
        <v>2</v>
      </c>
      <c r="P1015" s="620"/>
      <c r="Q1015" s="635">
        <v>0</v>
      </c>
      <c r="R1015" s="619"/>
      <c r="S1015" s="635">
        <v>0</v>
      </c>
      <c r="T1015" s="683"/>
      <c r="U1015" s="665">
        <v>0</v>
      </c>
    </row>
    <row r="1016" spans="1:21" ht="14.4" customHeight="1" x14ac:dyDescent="0.3">
      <c r="A1016" s="618">
        <v>21</v>
      </c>
      <c r="B1016" s="619" t="s">
        <v>565</v>
      </c>
      <c r="C1016" s="619">
        <v>89301212</v>
      </c>
      <c r="D1016" s="681" t="s">
        <v>6723</v>
      </c>
      <c r="E1016" s="682" t="s">
        <v>4519</v>
      </c>
      <c r="F1016" s="619" t="s">
        <v>4509</v>
      </c>
      <c r="G1016" s="619" t="s">
        <v>4717</v>
      </c>
      <c r="H1016" s="619" t="s">
        <v>2184</v>
      </c>
      <c r="I1016" s="619" t="s">
        <v>2454</v>
      </c>
      <c r="J1016" s="619" t="s">
        <v>2455</v>
      </c>
      <c r="K1016" s="619" t="s">
        <v>2456</v>
      </c>
      <c r="L1016" s="620">
        <v>468.96</v>
      </c>
      <c r="M1016" s="620">
        <v>468.96</v>
      </c>
      <c r="N1016" s="619">
        <v>1</v>
      </c>
      <c r="O1016" s="683">
        <v>0.5</v>
      </c>
      <c r="P1016" s="620">
        <v>468.96</v>
      </c>
      <c r="Q1016" s="635">
        <v>1</v>
      </c>
      <c r="R1016" s="619">
        <v>1</v>
      </c>
      <c r="S1016" s="635">
        <v>1</v>
      </c>
      <c r="T1016" s="683">
        <v>0.5</v>
      </c>
      <c r="U1016" s="665">
        <v>1</v>
      </c>
    </row>
    <row r="1017" spans="1:21" ht="14.4" customHeight="1" x14ac:dyDescent="0.3">
      <c r="A1017" s="618">
        <v>21</v>
      </c>
      <c r="B1017" s="619" t="s">
        <v>565</v>
      </c>
      <c r="C1017" s="619">
        <v>89301212</v>
      </c>
      <c r="D1017" s="681" t="s">
        <v>6723</v>
      </c>
      <c r="E1017" s="682" t="s">
        <v>4519</v>
      </c>
      <c r="F1017" s="619" t="s">
        <v>4509</v>
      </c>
      <c r="G1017" s="619" t="s">
        <v>4717</v>
      </c>
      <c r="H1017" s="619" t="s">
        <v>2184</v>
      </c>
      <c r="I1017" s="619" t="s">
        <v>2458</v>
      </c>
      <c r="J1017" s="619" t="s">
        <v>2455</v>
      </c>
      <c r="K1017" s="619" t="s">
        <v>2459</v>
      </c>
      <c r="L1017" s="620">
        <v>625.29</v>
      </c>
      <c r="M1017" s="620">
        <v>2501.16</v>
      </c>
      <c r="N1017" s="619">
        <v>4</v>
      </c>
      <c r="O1017" s="683">
        <v>1</v>
      </c>
      <c r="P1017" s="620">
        <v>2501.16</v>
      </c>
      <c r="Q1017" s="635">
        <v>1</v>
      </c>
      <c r="R1017" s="619">
        <v>4</v>
      </c>
      <c r="S1017" s="635">
        <v>1</v>
      </c>
      <c r="T1017" s="683">
        <v>1</v>
      </c>
      <c r="U1017" s="665">
        <v>1</v>
      </c>
    </row>
    <row r="1018" spans="1:21" ht="14.4" customHeight="1" x14ac:dyDescent="0.3">
      <c r="A1018" s="618">
        <v>21</v>
      </c>
      <c r="B1018" s="619" t="s">
        <v>565</v>
      </c>
      <c r="C1018" s="619">
        <v>89301212</v>
      </c>
      <c r="D1018" s="681" t="s">
        <v>6723</v>
      </c>
      <c r="E1018" s="682" t="s">
        <v>4519</v>
      </c>
      <c r="F1018" s="619" t="s">
        <v>4509</v>
      </c>
      <c r="G1018" s="619" t="s">
        <v>4717</v>
      </c>
      <c r="H1018" s="619" t="s">
        <v>2184</v>
      </c>
      <c r="I1018" s="619" t="s">
        <v>3506</v>
      </c>
      <c r="J1018" s="619" t="s">
        <v>2455</v>
      </c>
      <c r="K1018" s="619" t="s">
        <v>3507</v>
      </c>
      <c r="L1018" s="620">
        <v>937.93</v>
      </c>
      <c r="M1018" s="620">
        <v>1875.86</v>
      </c>
      <c r="N1018" s="619">
        <v>2</v>
      </c>
      <c r="O1018" s="683">
        <v>1</v>
      </c>
      <c r="P1018" s="620">
        <v>1875.86</v>
      </c>
      <c r="Q1018" s="635">
        <v>1</v>
      </c>
      <c r="R1018" s="619">
        <v>2</v>
      </c>
      <c r="S1018" s="635">
        <v>1</v>
      </c>
      <c r="T1018" s="683">
        <v>1</v>
      </c>
      <c r="U1018" s="665">
        <v>1</v>
      </c>
    </row>
    <row r="1019" spans="1:21" ht="14.4" customHeight="1" x14ac:dyDescent="0.3">
      <c r="A1019" s="618">
        <v>21</v>
      </c>
      <c r="B1019" s="619" t="s">
        <v>565</v>
      </c>
      <c r="C1019" s="619">
        <v>89301212</v>
      </c>
      <c r="D1019" s="681" t="s">
        <v>6723</v>
      </c>
      <c r="E1019" s="682" t="s">
        <v>4519</v>
      </c>
      <c r="F1019" s="619" t="s">
        <v>4509</v>
      </c>
      <c r="G1019" s="619" t="s">
        <v>4717</v>
      </c>
      <c r="H1019" s="619" t="s">
        <v>2184</v>
      </c>
      <c r="I1019" s="619" t="s">
        <v>3509</v>
      </c>
      <c r="J1019" s="619" t="s">
        <v>2455</v>
      </c>
      <c r="K1019" s="619" t="s">
        <v>3510</v>
      </c>
      <c r="L1019" s="620">
        <v>1166.47</v>
      </c>
      <c r="M1019" s="620">
        <v>4665.88</v>
      </c>
      <c r="N1019" s="619">
        <v>4</v>
      </c>
      <c r="O1019" s="683">
        <v>2</v>
      </c>
      <c r="P1019" s="620">
        <v>4665.88</v>
      </c>
      <c r="Q1019" s="635">
        <v>1</v>
      </c>
      <c r="R1019" s="619">
        <v>4</v>
      </c>
      <c r="S1019" s="635">
        <v>1</v>
      </c>
      <c r="T1019" s="683">
        <v>2</v>
      </c>
      <c r="U1019" s="665">
        <v>1</v>
      </c>
    </row>
    <row r="1020" spans="1:21" ht="14.4" customHeight="1" x14ac:dyDescent="0.3">
      <c r="A1020" s="618">
        <v>21</v>
      </c>
      <c r="B1020" s="619" t="s">
        <v>565</v>
      </c>
      <c r="C1020" s="619">
        <v>89301212</v>
      </c>
      <c r="D1020" s="681" t="s">
        <v>6723</v>
      </c>
      <c r="E1020" s="682" t="s">
        <v>4519</v>
      </c>
      <c r="F1020" s="619" t="s">
        <v>4509</v>
      </c>
      <c r="G1020" s="619" t="s">
        <v>4717</v>
      </c>
      <c r="H1020" s="619" t="s">
        <v>2184</v>
      </c>
      <c r="I1020" s="619" t="s">
        <v>2287</v>
      </c>
      <c r="J1020" s="619" t="s">
        <v>2288</v>
      </c>
      <c r="K1020" s="619" t="s">
        <v>3507</v>
      </c>
      <c r="L1020" s="620">
        <v>1749.69</v>
      </c>
      <c r="M1020" s="620">
        <v>5249.07</v>
      </c>
      <c r="N1020" s="619">
        <v>3</v>
      </c>
      <c r="O1020" s="683">
        <v>1</v>
      </c>
      <c r="P1020" s="620">
        <v>3499.38</v>
      </c>
      <c r="Q1020" s="635">
        <v>0.66666666666666674</v>
      </c>
      <c r="R1020" s="619">
        <v>2</v>
      </c>
      <c r="S1020" s="635">
        <v>0.66666666666666663</v>
      </c>
      <c r="T1020" s="683">
        <v>0.5</v>
      </c>
      <c r="U1020" s="665">
        <v>0.5</v>
      </c>
    </row>
    <row r="1021" spans="1:21" ht="14.4" customHeight="1" x14ac:dyDescent="0.3">
      <c r="A1021" s="618">
        <v>21</v>
      </c>
      <c r="B1021" s="619" t="s">
        <v>565</v>
      </c>
      <c r="C1021" s="619">
        <v>89301212</v>
      </c>
      <c r="D1021" s="681" t="s">
        <v>6723</v>
      </c>
      <c r="E1021" s="682" t="s">
        <v>4519</v>
      </c>
      <c r="F1021" s="619" t="s">
        <v>4509</v>
      </c>
      <c r="G1021" s="619" t="s">
        <v>4717</v>
      </c>
      <c r="H1021" s="619" t="s">
        <v>2184</v>
      </c>
      <c r="I1021" s="619" t="s">
        <v>2291</v>
      </c>
      <c r="J1021" s="619" t="s">
        <v>2288</v>
      </c>
      <c r="K1021" s="619" t="s">
        <v>3510</v>
      </c>
      <c r="L1021" s="620">
        <v>2332.92</v>
      </c>
      <c r="M1021" s="620">
        <v>11664.6</v>
      </c>
      <c r="N1021" s="619">
        <v>5</v>
      </c>
      <c r="O1021" s="683">
        <v>3</v>
      </c>
      <c r="P1021" s="620">
        <v>2332.92</v>
      </c>
      <c r="Q1021" s="635">
        <v>0.2</v>
      </c>
      <c r="R1021" s="619">
        <v>1</v>
      </c>
      <c r="S1021" s="635">
        <v>0.2</v>
      </c>
      <c r="T1021" s="683">
        <v>1</v>
      </c>
      <c r="U1021" s="665">
        <v>0.33333333333333331</v>
      </c>
    </row>
    <row r="1022" spans="1:21" ht="14.4" customHeight="1" x14ac:dyDescent="0.3">
      <c r="A1022" s="618">
        <v>21</v>
      </c>
      <c r="B1022" s="619" t="s">
        <v>565</v>
      </c>
      <c r="C1022" s="619">
        <v>89301212</v>
      </c>
      <c r="D1022" s="681" t="s">
        <v>6723</v>
      </c>
      <c r="E1022" s="682" t="s">
        <v>4519</v>
      </c>
      <c r="F1022" s="619" t="s">
        <v>4509</v>
      </c>
      <c r="G1022" s="619" t="s">
        <v>4609</v>
      </c>
      <c r="H1022" s="619" t="s">
        <v>2184</v>
      </c>
      <c r="I1022" s="619" t="s">
        <v>2193</v>
      </c>
      <c r="J1022" s="619" t="s">
        <v>979</v>
      </c>
      <c r="K1022" s="619" t="s">
        <v>4326</v>
      </c>
      <c r="L1022" s="620">
        <v>96.63</v>
      </c>
      <c r="M1022" s="620">
        <v>2319.12</v>
      </c>
      <c r="N1022" s="619">
        <v>24</v>
      </c>
      <c r="O1022" s="683">
        <v>12</v>
      </c>
      <c r="P1022" s="620">
        <v>1159.56</v>
      </c>
      <c r="Q1022" s="635">
        <v>0.5</v>
      </c>
      <c r="R1022" s="619">
        <v>12</v>
      </c>
      <c r="S1022" s="635">
        <v>0.5</v>
      </c>
      <c r="T1022" s="683">
        <v>6.5</v>
      </c>
      <c r="U1022" s="665">
        <v>0.54166666666666663</v>
      </c>
    </row>
    <row r="1023" spans="1:21" ht="14.4" customHeight="1" x14ac:dyDescent="0.3">
      <c r="A1023" s="618">
        <v>21</v>
      </c>
      <c r="B1023" s="619" t="s">
        <v>565</v>
      </c>
      <c r="C1023" s="619">
        <v>89301212</v>
      </c>
      <c r="D1023" s="681" t="s">
        <v>6723</v>
      </c>
      <c r="E1023" s="682" t="s">
        <v>4519</v>
      </c>
      <c r="F1023" s="619" t="s">
        <v>4509</v>
      </c>
      <c r="G1023" s="619" t="s">
        <v>4609</v>
      </c>
      <c r="H1023" s="619" t="s">
        <v>564</v>
      </c>
      <c r="I1023" s="619" t="s">
        <v>2032</v>
      </c>
      <c r="J1023" s="619" t="s">
        <v>979</v>
      </c>
      <c r="K1023" s="619" t="s">
        <v>5278</v>
      </c>
      <c r="L1023" s="620">
        <v>96.63</v>
      </c>
      <c r="M1023" s="620">
        <v>96.63</v>
      </c>
      <c r="N1023" s="619">
        <v>1</v>
      </c>
      <c r="O1023" s="683">
        <v>0.5</v>
      </c>
      <c r="P1023" s="620">
        <v>96.63</v>
      </c>
      <c r="Q1023" s="635">
        <v>1</v>
      </c>
      <c r="R1023" s="619">
        <v>1</v>
      </c>
      <c r="S1023" s="635">
        <v>1</v>
      </c>
      <c r="T1023" s="683">
        <v>0.5</v>
      </c>
      <c r="U1023" s="665">
        <v>1</v>
      </c>
    </row>
    <row r="1024" spans="1:21" ht="14.4" customHeight="1" x14ac:dyDescent="0.3">
      <c r="A1024" s="618">
        <v>21</v>
      </c>
      <c r="B1024" s="619" t="s">
        <v>565</v>
      </c>
      <c r="C1024" s="619">
        <v>89301212</v>
      </c>
      <c r="D1024" s="681" t="s">
        <v>6723</v>
      </c>
      <c r="E1024" s="682" t="s">
        <v>4519</v>
      </c>
      <c r="F1024" s="619" t="s">
        <v>4509</v>
      </c>
      <c r="G1024" s="619" t="s">
        <v>4609</v>
      </c>
      <c r="H1024" s="619" t="s">
        <v>564</v>
      </c>
      <c r="I1024" s="619" t="s">
        <v>2032</v>
      </c>
      <c r="J1024" s="619" t="s">
        <v>979</v>
      </c>
      <c r="K1024" s="619" t="s">
        <v>5279</v>
      </c>
      <c r="L1024" s="620">
        <v>96.63</v>
      </c>
      <c r="M1024" s="620">
        <v>289.89</v>
      </c>
      <c r="N1024" s="619">
        <v>3</v>
      </c>
      <c r="O1024" s="683">
        <v>0.5</v>
      </c>
      <c r="P1024" s="620"/>
      <c r="Q1024" s="635">
        <v>0</v>
      </c>
      <c r="R1024" s="619"/>
      <c r="S1024" s="635">
        <v>0</v>
      </c>
      <c r="T1024" s="683"/>
      <c r="U1024" s="665">
        <v>0</v>
      </c>
    </row>
    <row r="1025" spans="1:21" ht="14.4" customHeight="1" x14ac:dyDescent="0.3">
      <c r="A1025" s="618">
        <v>21</v>
      </c>
      <c r="B1025" s="619" t="s">
        <v>565</v>
      </c>
      <c r="C1025" s="619">
        <v>89301212</v>
      </c>
      <c r="D1025" s="681" t="s">
        <v>6723</v>
      </c>
      <c r="E1025" s="682" t="s">
        <v>4519</v>
      </c>
      <c r="F1025" s="619" t="s">
        <v>4509</v>
      </c>
      <c r="G1025" s="619" t="s">
        <v>4609</v>
      </c>
      <c r="H1025" s="619" t="s">
        <v>564</v>
      </c>
      <c r="I1025" s="619" t="s">
        <v>616</v>
      </c>
      <c r="J1025" s="619" t="s">
        <v>617</v>
      </c>
      <c r="K1025" s="619" t="s">
        <v>4327</v>
      </c>
      <c r="L1025" s="620">
        <v>96.63</v>
      </c>
      <c r="M1025" s="620">
        <v>579.78</v>
      </c>
      <c r="N1025" s="619">
        <v>6</v>
      </c>
      <c r="O1025" s="683">
        <v>3.5</v>
      </c>
      <c r="P1025" s="620">
        <v>289.89</v>
      </c>
      <c r="Q1025" s="635">
        <v>0.5</v>
      </c>
      <c r="R1025" s="619">
        <v>3</v>
      </c>
      <c r="S1025" s="635">
        <v>0.5</v>
      </c>
      <c r="T1025" s="683">
        <v>2</v>
      </c>
      <c r="U1025" s="665">
        <v>0.5714285714285714</v>
      </c>
    </row>
    <row r="1026" spans="1:21" ht="14.4" customHeight="1" x14ac:dyDescent="0.3">
      <c r="A1026" s="618">
        <v>21</v>
      </c>
      <c r="B1026" s="619" t="s">
        <v>565</v>
      </c>
      <c r="C1026" s="619">
        <v>89301212</v>
      </c>
      <c r="D1026" s="681" t="s">
        <v>6723</v>
      </c>
      <c r="E1026" s="682" t="s">
        <v>4519</v>
      </c>
      <c r="F1026" s="619" t="s">
        <v>4509</v>
      </c>
      <c r="G1026" s="619" t="s">
        <v>4586</v>
      </c>
      <c r="H1026" s="619" t="s">
        <v>564</v>
      </c>
      <c r="I1026" s="619" t="s">
        <v>3731</v>
      </c>
      <c r="J1026" s="619" t="s">
        <v>3732</v>
      </c>
      <c r="K1026" s="619" t="s">
        <v>3733</v>
      </c>
      <c r="L1026" s="620">
        <v>153.52000000000001</v>
      </c>
      <c r="M1026" s="620">
        <v>153.52000000000001</v>
      </c>
      <c r="N1026" s="619">
        <v>1</v>
      </c>
      <c r="O1026" s="683">
        <v>0.5</v>
      </c>
      <c r="P1026" s="620"/>
      <c r="Q1026" s="635">
        <v>0</v>
      </c>
      <c r="R1026" s="619"/>
      <c r="S1026" s="635">
        <v>0</v>
      </c>
      <c r="T1026" s="683"/>
      <c r="U1026" s="665">
        <v>0</v>
      </c>
    </row>
    <row r="1027" spans="1:21" ht="14.4" customHeight="1" x14ac:dyDescent="0.3">
      <c r="A1027" s="618">
        <v>21</v>
      </c>
      <c r="B1027" s="619" t="s">
        <v>565</v>
      </c>
      <c r="C1027" s="619">
        <v>89301212</v>
      </c>
      <c r="D1027" s="681" t="s">
        <v>6723</v>
      </c>
      <c r="E1027" s="682" t="s">
        <v>4519</v>
      </c>
      <c r="F1027" s="619" t="s">
        <v>4509</v>
      </c>
      <c r="G1027" s="619" t="s">
        <v>4558</v>
      </c>
      <c r="H1027" s="619" t="s">
        <v>564</v>
      </c>
      <c r="I1027" s="619" t="s">
        <v>5280</v>
      </c>
      <c r="J1027" s="619" t="s">
        <v>5281</v>
      </c>
      <c r="K1027" s="619" t="s">
        <v>1039</v>
      </c>
      <c r="L1027" s="620">
        <v>97.97</v>
      </c>
      <c r="M1027" s="620">
        <v>195.94</v>
      </c>
      <c r="N1027" s="619">
        <v>2</v>
      </c>
      <c r="O1027" s="683">
        <v>0.5</v>
      </c>
      <c r="P1027" s="620"/>
      <c r="Q1027" s="635">
        <v>0</v>
      </c>
      <c r="R1027" s="619"/>
      <c r="S1027" s="635">
        <v>0</v>
      </c>
      <c r="T1027" s="683"/>
      <c r="U1027" s="665">
        <v>0</v>
      </c>
    </row>
    <row r="1028" spans="1:21" ht="14.4" customHeight="1" x14ac:dyDescent="0.3">
      <c r="A1028" s="618">
        <v>21</v>
      </c>
      <c r="B1028" s="619" t="s">
        <v>565</v>
      </c>
      <c r="C1028" s="619">
        <v>89301212</v>
      </c>
      <c r="D1028" s="681" t="s">
        <v>6723</v>
      </c>
      <c r="E1028" s="682" t="s">
        <v>4519</v>
      </c>
      <c r="F1028" s="619" t="s">
        <v>4509</v>
      </c>
      <c r="G1028" s="619" t="s">
        <v>4558</v>
      </c>
      <c r="H1028" s="619" t="s">
        <v>564</v>
      </c>
      <c r="I1028" s="619" t="s">
        <v>4559</v>
      </c>
      <c r="J1028" s="619" t="s">
        <v>4560</v>
      </c>
      <c r="K1028" s="619" t="s">
        <v>1039</v>
      </c>
      <c r="L1028" s="620">
        <v>190.48</v>
      </c>
      <c r="M1028" s="620">
        <v>380.96</v>
      </c>
      <c r="N1028" s="619">
        <v>2</v>
      </c>
      <c r="O1028" s="683">
        <v>1</v>
      </c>
      <c r="P1028" s="620">
        <v>190.48</v>
      </c>
      <c r="Q1028" s="635">
        <v>0.5</v>
      </c>
      <c r="R1028" s="619">
        <v>1</v>
      </c>
      <c r="S1028" s="635">
        <v>0.5</v>
      </c>
      <c r="T1028" s="683">
        <v>0.5</v>
      </c>
      <c r="U1028" s="665">
        <v>0.5</v>
      </c>
    </row>
    <row r="1029" spans="1:21" ht="14.4" customHeight="1" x14ac:dyDescent="0.3">
      <c r="A1029" s="618">
        <v>21</v>
      </c>
      <c r="B1029" s="619" t="s">
        <v>565</v>
      </c>
      <c r="C1029" s="619">
        <v>89301212</v>
      </c>
      <c r="D1029" s="681" t="s">
        <v>6723</v>
      </c>
      <c r="E1029" s="682" t="s">
        <v>4519</v>
      </c>
      <c r="F1029" s="619" t="s">
        <v>4509</v>
      </c>
      <c r="G1029" s="619" t="s">
        <v>4558</v>
      </c>
      <c r="H1029" s="619" t="s">
        <v>564</v>
      </c>
      <c r="I1029" s="619" t="s">
        <v>4559</v>
      </c>
      <c r="J1029" s="619" t="s">
        <v>4560</v>
      </c>
      <c r="K1029" s="619" t="s">
        <v>1039</v>
      </c>
      <c r="L1029" s="620">
        <v>123.72</v>
      </c>
      <c r="M1029" s="620">
        <v>123.72</v>
      </c>
      <c r="N1029" s="619">
        <v>1</v>
      </c>
      <c r="O1029" s="683">
        <v>0.5</v>
      </c>
      <c r="P1029" s="620"/>
      <c r="Q1029" s="635">
        <v>0</v>
      </c>
      <c r="R1029" s="619"/>
      <c r="S1029" s="635">
        <v>0</v>
      </c>
      <c r="T1029" s="683"/>
      <c r="U1029" s="665">
        <v>0</v>
      </c>
    </row>
    <row r="1030" spans="1:21" ht="14.4" customHeight="1" x14ac:dyDescent="0.3">
      <c r="A1030" s="618">
        <v>21</v>
      </c>
      <c r="B1030" s="619" t="s">
        <v>565</v>
      </c>
      <c r="C1030" s="619">
        <v>89301212</v>
      </c>
      <c r="D1030" s="681" t="s">
        <v>6723</v>
      </c>
      <c r="E1030" s="682" t="s">
        <v>4519</v>
      </c>
      <c r="F1030" s="619" t="s">
        <v>4509</v>
      </c>
      <c r="G1030" s="619" t="s">
        <v>4558</v>
      </c>
      <c r="H1030" s="619" t="s">
        <v>564</v>
      </c>
      <c r="I1030" s="619" t="s">
        <v>1037</v>
      </c>
      <c r="J1030" s="619" t="s">
        <v>1038</v>
      </c>
      <c r="K1030" s="619" t="s">
        <v>1039</v>
      </c>
      <c r="L1030" s="620">
        <v>190.48</v>
      </c>
      <c r="M1030" s="620">
        <v>2666.72</v>
      </c>
      <c r="N1030" s="619">
        <v>14</v>
      </c>
      <c r="O1030" s="683">
        <v>10</v>
      </c>
      <c r="P1030" s="620">
        <v>761.92</v>
      </c>
      <c r="Q1030" s="635">
        <v>0.2857142857142857</v>
      </c>
      <c r="R1030" s="619">
        <v>4</v>
      </c>
      <c r="S1030" s="635">
        <v>0.2857142857142857</v>
      </c>
      <c r="T1030" s="683">
        <v>3</v>
      </c>
      <c r="U1030" s="665">
        <v>0.3</v>
      </c>
    </row>
    <row r="1031" spans="1:21" ht="14.4" customHeight="1" x14ac:dyDescent="0.3">
      <c r="A1031" s="618">
        <v>21</v>
      </c>
      <c r="B1031" s="619" t="s">
        <v>565</v>
      </c>
      <c r="C1031" s="619">
        <v>89301212</v>
      </c>
      <c r="D1031" s="681" t="s">
        <v>6723</v>
      </c>
      <c r="E1031" s="682" t="s">
        <v>4519</v>
      </c>
      <c r="F1031" s="619" t="s">
        <v>4509</v>
      </c>
      <c r="G1031" s="619" t="s">
        <v>4558</v>
      </c>
      <c r="H1031" s="619" t="s">
        <v>564</v>
      </c>
      <c r="I1031" s="619" t="s">
        <v>1037</v>
      </c>
      <c r="J1031" s="619" t="s">
        <v>1038</v>
      </c>
      <c r="K1031" s="619" t="s">
        <v>1039</v>
      </c>
      <c r="L1031" s="620">
        <v>123.72</v>
      </c>
      <c r="M1031" s="620">
        <v>742.32</v>
      </c>
      <c r="N1031" s="619">
        <v>6</v>
      </c>
      <c r="O1031" s="683">
        <v>2.5</v>
      </c>
      <c r="P1031" s="620">
        <v>618.6</v>
      </c>
      <c r="Q1031" s="635">
        <v>0.83333333333333326</v>
      </c>
      <c r="R1031" s="619">
        <v>5</v>
      </c>
      <c r="S1031" s="635">
        <v>0.83333333333333337</v>
      </c>
      <c r="T1031" s="683">
        <v>2</v>
      </c>
      <c r="U1031" s="665">
        <v>0.8</v>
      </c>
    </row>
    <row r="1032" spans="1:21" ht="14.4" customHeight="1" x14ac:dyDescent="0.3">
      <c r="A1032" s="618">
        <v>21</v>
      </c>
      <c r="B1032" s="619" t="s">
        <v>565</v>
      </c>
      <c r="C1032" s="619">
        <v>89301212</v>
      </c>
      <c r="D1032" s="681" t="s">
        <v>6723</v>
      </c>
      <c r="E1032" s="682" t="s">
        <v>4519</v>
      </c>
      <c r="F1032" s="619" t="s">
        <v>4509</v>
      </c>
      <c r="G1032" s="619" t="s">
        <v>4589</v>
      </c>
      <c r="H1032" s="619" t="s">
        <v>2184</v>
      </c>
      <c r="I1032" s="619" t="s">
        <v>2468</v>
      </c>
      <c r="J1032" s="619" t="s">
        <v>2469</v>
      </c>
      <c r="K1032" s="619" t="s">
        <v>2470</v>
      </c>
      <c r="L1032" s="620">
        <v>497.4</v>
      </c>
      <c r="M1032" s="620">
        <v>43273.800000000061</v>
      </c>
      <c r="N1032" s="619">
        <v>87</v>
      </c>
      <c r="O1032" s="683">
        <v>66</v>
      </c>
      <c r="P1032" s="620">
        <v>39792.000000000058</v>
      </c>
      <c r="Q1032" s="635">
        <v>0.91954022988505757</v>
      </c>
      <c r="R1032" s="619">
        <v>80</v>
      </c>
      <c r="S1032" s="635">
        <v>0.91954022988505746</v>
      </c>
      <c r="T1032" s="683">
        <v>61</v>
      </c>
      <c r="U1032" s="665">
        <v>0.9242424242424242</v>
      </c>
    </row>
    <row r="1033" spans="1:21" ht="14.4" customHeight="1" x14ac:dyDescent="0.3">
      <c r="A1033" s="618">
        <v>21</v>
      </c>
      <c r="B1033" s="619" t="s">
        <v>565</v>
      </c>
      <c r="C1033" s="619">
        <v>89301212</v>
      </c>
      <c r="D1033" s="681" t="s">
        <v>6723</v>
      </c>
      <c r="E1033" s="682" t="s">
        <v>4519</v>
      </c>
      <c r="F1033" s="619" t="s">
        <v>4509</v>
      </c>
      <c r="G1033" s="619" t="s">
        <v>4589</v>
      </c>
      <c r="H1033" s="619" t="s">
        <v>564</v>
      </c>
      <c r="I1033" s="619" t="s">
        <v>5282</v>
      </c>
      <c r="J1033" s="619" t="s">
        <v>5283</v>
      </c>
      <c r="K1033" s="619" t="s">
        <v>4592</v>
      </c>
      <c r="L1033" s="620">
        <v>1347.28</v>
      </c>
      <c r="M1033" s="620">
        <v>1347.28</v>
      </c>
      <c r="N1033" s="619">
        <v>1</v>
      </c>
      <c r="O1033" s="683">
        <v>0.5</v>
      </c>
      <c r="P1033" s="620">
        <v>1347.28</v>
      </c>
      <c r="Q1033" s="635">
        <v>1</v>
      </c>
      <c r="R1033" s="619">
        <v>1</v>
      </c>
      <c r="S1033" s="635">
        <v>1</v>
      </c>
      <c r="T1033" s="683">
        <v>0.5</v>
      </c>
      <c r="U1033" s="665">
        <v>1</v>
      </c>
    </row>
    <row r="1034" spans="1:21" ht="14.4" customHeight="1" x14ac:dyDescent="0.3">
      <c r="A1034" s="618">
        <v>21</v>
      </c>
      <c r="B1034" s="619" t="s">
        <v>565</v>
      </c>
      <c r="C1034" s="619">
        <v>89301212</v>
      </c>
      <c r="D1034" s="681" t="s">
        <v>6723</v>
      </c>
      <c r="E1034" s="682" t="s">
        <v>4519</v>
      </c>
      <c r="F1034" s="619" t="s">
        <v>4509</v>
      </c>
      <c r="G1034" s="619" t="s">
        <v>4589</v>
      </c>
      <c r="H1034" s="619" t="s">
        <v>564</v>
      </c>
      <c r="I1034" s="619" t="s">
        <v>5284</v>
      </c>
      <c r="J1034" s="619" t="s">
        <v>5283</v>
      </c>
      <c r="K1034" s="619" t="s">
        <v>5285</v>
      </c>
      <c r="L1034" s="620">
        <v>0</v>
      </c>
      <c r="M1034" s="620">
        <v>0</v>
      </c>
      <c r="N1034" s="619">
        <v>2</v>
      </c>
      <c r="O1034" s="683">
        <v>1</v>
      </c>
      <c r="P1034" s="620">
        <v>0</v>
      </c>
      <c r="Q1034" s="635"/>
      <c r="R1034" s="619">
        <v>2</v>
      </c>
      <c r="S1034" s="635">
        <v>1</v>
      </c>
      <c r="T1034" s="683">
        <v>1</v>
      </c>
      <c r="U1034" s="665">
        <v>1</v>
      </c>
    </row>
    <row r="1035" spans="1:21" ht="14.4" customHeight="1" x14ac:dyDescent="0.3">
      <c r="A1035" s="618">
        <v>21</v>
      </c>
      <c r="B1035" s="619" t="s">
        <v>565</v>
      </c>
      <c r="C1035" s="619">
        <v>89301212</v>
      </c>
      <c r="D1035" s="681" t="s">
        <v>6723</v>
      </c>
      <c r="E1035" s="682" t="s">
        <v>4519</v>
      </c>
      <c r="F1035" s="619" t="s">
        <v>4509</v>
      </c>
      <c r="G1035" s="619" t="s">
        <v>4589</v>
      </c>
      <c r="H1035" s="619" t="s">
        <v>2184</v>
      </c>
      <c r="I1035" s="619" t="s">
        <v>2493</v>
      </c>
      <c r="J1035" s="619" t="s">
        <v>2494</v>
      </c>
      <c r="K1035" s="619" t="s">
        <v>4170</v>
      </c>
      <c r="L1035" s="620">
        <v>1347.28</v>
      </c>
      <c r="M1035" s="620">
        <v>51196.639999999985</v>
      </c>
      <c r="N1035" s="619">
        <v>38</v>
      </c>
      <c r="O1035" s="683">
        <v>26.5</v>
      </c>
      <c r="P1035" s="620">
        <v>43112.959999999985</v>
      </c>
      <c r="Q1035" s="635">
        <v>0.84210526315789469</v>
      </c>
      <c r="R1035" s="619">
        <v>32</v>
      </c>
      <c r="S1035" s="635">
        <v>0.84210526315789469</v>
      </c>
      <c r="T1035" s="683">
        <v>21</v>
      </c>
      <c r="U1035" s="665">
        <v>0.79245283018867929</v>
      </c>
    </row>
    <row r="1036" spans="1:21" ht="14.4" customHeight="1" x14ac:dyDescent="0.3">
      <c r="A1036" s="618">
        <v>21</v>
      </c>
      <c r="B1036" s="619" t="s">
        <v>565</v>
      </c>
      <c r="C1036" s="619">
        <v>89301212</v>
      </c>
      <c r="D1036" s="681" t="s">
        <v>6723</v>
      </c>
      <c r="E1036" s="682" t="s">
        <v>4519</v>
      </c>
      <c r="F1036" s="619" t="s">
        <v>4509</v>
      </c>
      <c r="G1036" s="619" t="s">
        <v>4589</v>
      </c>
      <c r="H1036" s="619" t="s">
        <v>2184</v>
      </c>
      <c r="I1036" s="619" t="s">
        <v>2493</v>
      </c>
      <c r="J1036" s="619" t="s">
        <v>2494</v>
      </c>
      <c r="K1036" s="619" t="s">
        <v>4170</v>
      </c>
      <c r="L1036" s="620">
        <v>1359.61</v>
      </c>
      <c r="M1036" s="620">
        <v>67980.500000000015</v>
      </c>
      <c r="N1036" s="619">
        <v>50</v>
      </c>
      <c r="O1036" s="683">
        <v>25.5</v>
      </c>
      <c r="P1036" s="620">
        <v>53024.790000000015</v>
      </c>
      <c r="Q1036" s="635">
        <v>0.78</v>
      </c>
      <c r="R1036" s="619">
        <v>39</v>
      </c>
      <c r="S1036" s="635">
        <v>0.78</v>
      </c>
      <c r="T1036" s="683">
        <v>19.5</v>
      </c>
      <c r="U1036" s="665">
        <v>0.76470588235294112</v>
      </c>
    </row>
    <row r="1037" spans="1:21" ht="14.4" customHeight="1" x14ac:dyDescent="0.3">
      <c r="A1037" s="618">
        <v>21</v>
      </c>
      <c r="B1037" s="619" t="s">
        <v>565</v>
      </c>
      <c r="C1037" s="619">
        <v>89301212</v>
      </c>
      <c r="D1037" s="681" t="s">
        <v>6723</v>
      </c>
      <c r="E1037" s="682" t="s">
        <v>4519</v>
      </c>
      <c r="F1037" s="619" t="s">
        <v>4509</v>
      </c>
      <c r="G1037" s="619" t="s">
        <v>4589</v>
      </c>
      <c r="H1037" s="619" t="s">
        <v>2184</v>
      </c>
      <c r="I1037" s="619" t="s">
        <v>4590</v>
      </c>
      <c r="J1037" s="619" t="s">
        <v>4591</v>
      </c>
      <c r="K1037" s="619" t="s">
        <v>4592</v>
      </c>
      <c r="L1037" s="620">
        <v>1347.28</v>
      </c>
      <c r="M1037" s="620">
        <v>2694.56</v>
      </c>
      <c r="N1037" s="619">
        <v>2</v>
      </c>
      <c r="O1037" s="683">
        <v>1.5</v>
      </c>
      <c r="P1037" s="620">
        <v>2694.56</v>
      </c>
      <c r="Q1037" s="635">
        <v>1</v>
      </c>
      <c r="R1037" s="619">
        <v>2</v>
      </c>
      <c r="S1037" s="635">
        <v>1</v>
      </c>
      <c r="T1037" s="683">
        <v>1.5</v>
      </c>
      <c r="U1037" s="665">
        <v>1</v>
      </c>
    </row>
    <row r="1038" spans="1:21" ht="14.4" customHeight="1" x14ac:dyDescent="0.3">
      <c r="A1038" s="618">
        <v>21</v>
      </c>
      <c r="B1038" s="619" t="s">
        <v>565</v>
      </c>
      <c r="C1038" s="619">
        <v>89301212</v>
      </c>
      <c r="D1038" s="681" t="s">
        <v>6723</v>
      </c>
      <c r="E1038" s="682" t="s">
        <v>4519</v>
      </c>
      <c r="F1038" s="619" t="s">
        <v>4509</v>
      </c>
      <c r="G1038" s="619" t="s">
        <v>4589</v>
      </c>
      <c r="H1038" s="619" t="s">
        <v>2184</v>
      </c>
      <c r="I1038" s="619" t="s">
        <v>4590</v>
      </c>
      <c r="J1038" s="619" t="s">
        <v>4591</v>
      </c>
      <c r="K1038" s="619" t="s">
        <v>4592</v>
      </c>
      <c r="L1038" s="620">
        <v>1359.61</v>
      </c>
      <c r="M1038" s="620">
        <v>5438.44</v>
      </c>
      <c r="N1038" s="619">
        <v>4</v>
      </c>
      <c r="O1038" s="683">
        <v>2.5</v>
      </c>
      <c r="P1038" s="620">
        <v>4078.83</v>
      </c>
      <c r="Q1038" s="635">
        <v>0.75</v>
      </c>
      <c r="R1038" s="619">
        <v>3</v>
      </c>
      <c r="S1038" s="635">
        <v>0.75</v>
      </c>
      <c r="T1038" s="683">
        <v>1.5</v>
      </c>
      <c r="U1038" s="665">
        <v>0.6</v>
      </c>
    </row>
    <row r="1039" spans="1:21" ht="14.4" customHeight="1" x14ac:dyDescent="0.3">
      <c r="A1039" s="618">
        <v>21</v>
      </c>
      <c r="B1039" s="619" t="s">
        <v>565</v>
      </c>
      <c r="C1039" s="619">
        <v>89301212</v>
      </c>
      <c r="D1039" s="681" t="s">
        <v>6723</v>
      </c>
      <c r="E1039" s="682" t="s">
        <v>4519</v>
      </c>
      <c r="F1039" s="619" t="s">
        <v>4509</v>
      </c>
      <c r="G1039" s="619" t="s">
        <v>5286</v>
      </c>
      <c r="H1039" s="619" t="s">
        <v>564</v>
      </c>
      <c r="I1039" s="619" t="s">
        <v>1679</v>
      </c>
      <c r="J1039" s="619" t="s">
        <v>5287</v>
      </c>
      <c r="K1039" s="619" t="s">
        <v>4997</v>
      </c>
      <c r="L1039" s="620">
        <v>19.66</v>
      </c>
      <c r="M1039" s="620">
        <v>216.26</v>
      </c>
      <c r="N1039" s="619">
        <v>11</v>
      </c>
      <c r="O1039" s="683">
        <v>3</v>
      </c>
      <c r="P1039" s="620"/>
      <c r="Q1039" s="635">
        <v>0</v>
      </c>
      <c r="R1039" s="619"/>
      <c r="S1039" s="635">
        <v>0</v>
      </c>
      <c r="T1039" s="683"/>
      <c r="U1039" s="665">
        <v>0</v>
      </c>
    </row>
    <row r="1040" spans="1:21" ht="14.4" customHeight="1" x14ac:dyDescent="0.3">
      <c r="A1040" s="618">
        <v>21</v>
      </c>
      <c r="B1040" s="619" t="s">
        <v>565</v>
      </c>
      <c r="C1040" s="619">
        <v>89301212</v>
      </c>
      <c r="D1040" s="681" t="s">
        <v>6723</v>
      </c>
      <c r="E1040" s="682" t="s">
        <v>4519</v>
      </c>
      <c r="F1040" s="619" t="s">
        <v>4509</v>
      </c>
      <c r="G1040" s="619" t="s">
        <v>4723</v>
      </c>
      <c r="H1040" s="619" t="s">
        <v>564</v>
      </c>
      <c r="I1040" s="619" t="s">
        <v>4724</v>
      </c>
      <c r="J1040" s="619" t="s">
        <v>4725</v>
      </c>
      <c r="K1040" s="619" t="s">
        <v>4726</v>
      </c>
      <c r="L1040" s="620">
        <v>1044.3599999999999</v>
      </c>
      <c r="M1040" s="620">
        <v>2088.7199999999998</v>
      </c>
      <c r="N1040" s="619">
        <v>2</v>
      </c>
      <c r="O1040" s="683">
        <v>1</v>
      </c>
      <c r="P1040" s="620">
        <v>2088.7199999999998</v>
      </c>
      <c r="Q1040" s="635">
        <v>1</v>
      </c>
      <c r="R1040" s="619">
        <v>2</v>
      </c>
      <c r="S1040" s="635">
        <v>1</v>
      </c>
      <c r="T1040" s="683">
        <v>1</v>
      </c>
      <c r="U1040" s="665">
        <v>1</v>
      </c>
    </row>
    <row r="1041" spans="1:21" ht="14.4" customHeight="1" x14ac:dyDescent="0.3">
      <c r="A1041" s="618">
        <v>21</v>
      </c>
      <c r="B1041" s="619" t="s">
        <v>565</v>
      </c>
      <c r="C1041" s="619">
        <v>89301212</v>
      </c>
      <c r="D1041" s="681" t="s">
        <v>6723</v>
      </c>
      <c r="E1041" s="682" t="s">
        <v>4519</v>
      </c>
      <c r="F1041" s="619" t="s">
        <v>4509</v>
      </c>
      <c r="G1041" s="619" t="s">
        <v>4723</v>
      </c>
      <c r="H1041" s="619" t="s">
        <v>564</v>
      </c>
      <c r="I1041" s="619" t="s">
        <v>2096</v>
      </c>
      <c r="J1041" s="619" t="s">
        <v>4725</v>
      </c>
      <c r="K1041" s="619" t="s">
        <v>4726</v>
      </c>
      <c r="L1041" s="620">
        <v>1044.3599999999999</v>
      </c>
      <c r="M1041" s="620">
        <v>32375.160000000011</v>
      </c>
      <c r="N1041" s="619">
        <v>31</v>
      </c>
      <c r="O1041" s="683">
        <v>15</v>
      </c>
      <c r="P1041" s="620">
        <v>32375.160000000011</v>
      </c>
      <c r="Q1041" s="635">
        <v>1</v>
      </c>
      <c r="R1041" s="619">
        <v>31</v>
      </c>
      <c r="S1041" s="635">
        <v>1</v>
      </c>
      <c r="T1041" s="683">
        <v>15</v>
      </c>
      <c r="U1041" s="665">
        <v>1</v>
      </c>
    </row>
    <row r="1042" spans="1:21" ht="14.4" customHeight="1" x14ac:dyDescent="0.3">
      <c r="A1042" s="618">
        <v>21</v>
      </c>
      <c r="B1042" s="619" t="s">
        <v>565</v>
      </c>
      <c r="C1042" s="619">
        <v>89301212</v>
      </c>
      <c r="D1042" s="681" t="s">
        <v>6723</v>
      </c>
      <c r="E1042" s="682" t="s">
        <v>4519</v>
      </c>
      <c r="F1042" s="619" t="s">
        <v>4509</v>
      </c>
      <c r="G1042" s="619" t="s">
        <v>4723</v>
      </c>
      <c r="H1042" s="619" t="s">
        <v>564</v>
      </c>
      <c r="I1042" s="619" t="s">
        <v>5288</v>
      </c>
      <c r="J1042" s="619" t="s">
        <v>5289</v>
      </c>
      <c r="K1042" s="619" t="s">
        <v>5290</v>
      </c>
      <c r="L1042" s="620">
        <v>1359.61</v>
      </c>
      <c r="M1042" s="620">
        <v>1359.61</v>
      </c>
      <c r="N1042" s="619">
        <v>1</v>
      </c>
      <c r="O1042" s="683">
        <v>0.5</v>
      </c>
      <c r="P1042" s="620"/>
      <c r="Q1042" s="635">
        <v>0</v>
      </c>
      <c r="R1042" s="619"/>
      <c r="S1042" s="635">
        <v>0</v>
      </c>
      <c r="T1042" s="683"/>
      <c r="U1042" s="665">
        <v>0</v>
      </c>
    </row>
    <row r="1043" spans="1:21" ht="14.4" customHeight="1" x14ac:dyDescent="0.3">
      <c r="A1043" s="618">
        <v>21</v>
      </c>
      <c r="B1043" s="619" t="s">
        <v>565</v>
      </c>
      <c r="C1043" s="619">
        <v>89301212</v>
      </c>
      <c r="D1043" s="681" t="s">
        <v>6723</v>
      </c>
      <c r="E1043" s="682" t="s">
        <v>4519</v>
      </c>
      <c r="F1043" s="619" t="s">
        <v>4509</v>
      </c>
      <c r="G1043" s="619" t="s">
        <v>4727</v>
      </c>
      <c r="H1043" s="619" t="s">
        <v>2184</v>
      </c>
      <c r="I1043" s="619" t="s">
        <v>5291</v>
      </c>
      <c r="J1043" s="619" t="s">
        <v>4729</v>
      </c>
      <c r="K1043" s="619" t="s">
        <v>5292</v>
      </c>
      <c r="L1043" s="620">
        <v>0</v>
      </c>
      <c r="M1043" s="620">
        <v>0</v>
      </c>
      <c r="N1043" s="619">
        <v>1</v>
      </c>
      <c r="O1043" s="683">
        <v>0.5</v>
      </c>
      <c r="P1043" s="620">
        <v>0</v>
      </c>
      <c r="Q1043" s="635"/>
      <c r="R1043" s="619">
        <v>1</v>
      </c>
      <c r="S1043" s="635">
        <v>1</v>
      </c>
      <c r="T1043" s="683">
        <v>0.5</v>
      </c>
      <c r="U1043" s="665">
        <v>1</v>
      </c>
    </row>
    <row r="1044" spans="1:21" ht="14.4" customHeight="1" x14ac:dyDescent="0.3">
      <c r="A1044" s="618">
        <v>21</v>
      </c>
      <c r="B1044" s="619" t="s">
        <v>565</v>
      </c>
      <c r="C1044" s="619">
        <v>89301212</v>
      </c>
      <c r="D1044" s="681" t="s">
        <v>6723</v>
      </c>
      <c r="E1044" s="682" t="s">
        <v>4519</v>
      </c>
      <c r="F1044" s="619" t="s">
        <v>4509</v>
      </c>
      <c r="G1044" s="619" t="s">
        <v>4829</v>
      </c>
      <c r="H1044" s="619" t="s">
        <v>564</v>
      </c>
      <c r="I1044" s="619" t="s">
        <v>4830</v>
      </c>
      <c r="J1044" s="619" t="s">
        <v>1114</v>
      </c>
      <c r="K1044" s="619" t="s">
        <v>4343</v>
      </c>
      <c r="L1044" s="620">
        <v>0</v>
      </c>
      <c r="M1044" s="620">
        <v>0</v>
      </c>
      <c r="N1044" s="619">
        <v>1</v>
      </c>
      <c r="O1044" s="683">
        <v>1</v>
      </c>
      <c r="P1044" s="620"/>
      <c r="Q1044" s="635"/>
      <c r="R1044" s="619"/>
      <c r="S1044" s="635">
        <v>0</v>
      </c>
      <c r="T1044" s="683"/>
      <c r="U1044" s="665">
        <v>0</v>
      </c>
    </row>
    <row r="1045" spans="1:21" ht="14.4" customHeight="1" x14ac:dyDescent="0.3">
      <c r="A1045" s="618">
        <v>21</v>
      </c>
      <c r="B1045" s="619" t="s">
        <v>565</v>
      </c>
      <c r="C1045" s="619">
        <v>89301212</v>
      </c>
      <c r="D1045" s="681" t="s">
        <v>6723</v>
      </c>
      <c r="E1045" s="682" t="s">
        <v>4519</v>
      </c>
      <c r="F1045" s="619" t="s">
        <v>4509</v>
      </c>
      <c r="G1045" s="619" t="s">
        <v>5293</v>
      </c>
      <c r="H1045" s="619" t="s">
        <v>564</v>
      </c>
      <c r="I1045" s="619" t="s">
        <v>5294</v>
      </c>
      <c r="J1045" s="619" t="s">
        <v>5295</v>
      </c>
      <c r="K1045" s="619" t="s">
        <v>5296</v>
      </c>
      <c r="L1045" s="620">
        <v>224.9</v>
      </c>
      <c r="M1045" s="620">
        <v>224.9</v>
      </c>
      <c r="N1045" s="619">
        <v>1</v>
      </c>
      <c r="O1045" s="683">
        <v>1</v>
      </c>
      <c r="P1045" s="620">
        <v>224.9</v>
      </c>
      <c r="Q1045" s="635">
        <v>1</v>
      </c>
      <c r="R1045" s="619">
        <v>1</v>
      </c>
      <c r="S1045" s="635">
        <v>1</v>
      </c>
      <c r="T1045" s="683">
        <v>1</v>
      </c>
      <c r="U1045" s="665">
        <v>1</v>
      </c>
    </row>
    <row r="1046" spans="1:21" ht="14.4" customHeight="1" x14ac:dyDescent="0.3">
      <c r="A1046" s="618">
        <v>21</v>
      </c>
      <c r="B1046" s="619" t="s">
        <v>565</v>
      </c>
      <c r="C1046" s="619">
        <v>89301212</v>
      </c>
      <c r="D1046" s="681" t="s">
        <v>6723</v>
      </c>
      <c r="E1046" s="682" t="s">
        <v>4519</v>
      </c>
      <c r="F1046" s="619" t="s">
        <v>4509</v>
      </c>
      <c r="G1046" s="619" t="s">
        <v>5293</v>
      </c>
      <c r="H1046" s="619" t="s">
        <v>564</v>
      </c>
      <c r="I1046" s="619" t="s">
        <v>5294</v>
      </c>
      <c r="J1046" s="619" t="s">
        <v>5297</v>
      </c>
      <c r="K1046" s="619" t="s">
        <v>5296</v>
      </c>
      <c r="L1046" s="620">
        <v>224.9</v>
      </c>
      <c r="M1046" s="620">
        <v>449.8</v>
      </c>
      <c r="N1046" s="619">
        <v>2</v>
      </c>
      <c r="O1046" s="683">
        <v>2</v>
      </c>
      <c r="P1046" s="620">
        <v>224.9</v>
      </c>
      <c r="Q1046" s="635">
        <v>0.5</v>
      </c>
      <c r="R1046" s="619">
        <v>1</v>
      </c>
      <c r="S1046" s="635">
        <v>0.5</v>
      </c>
      <c r="T1046" s="683">
        <v>1</v>
      </c>
      <c r="U1046" s="665">
        <v>0.5</v>
      </c>
    </row>
    <row r="1047" spans="1:21" ht="14.4" customHeight="1" x14ac:dyDescent="0.3">
      <c r="A1047" s="618">
        <v>21</v>
      </c>
      <c r="B1047" s="619" t="s">
        <v>565</v>
      </c>
      <c r="C1047" s="619">
        <v>89301212</v>
      </c>
      <c r="D1047" s="681" t="s">
        <v>6723</v>
      </c>
      <c r="E1047" s="682" t="s">
        <v>4519</v>
      </c>
      <c r="F1047" s="619" t="s">
        <v>4509</v>
      </c>
      <c r="G1047" s="619" t="s">
        <v>4732</v>
      </c>
      <c r="H1047" s="619" t="s">
        <v>564</v>
      </c>
      <c r="I1047" s="619" t="s">
        <v>1365</v>
      </c>
      <c r="J1047" s="619" t="s">
        <v>1366</v>
      </c>
      <c r="K1047" s="619" t="s">
        <v>1367</v>
      </c>
      <c r="L1047" s="620">
        <v>125.55</v>
      </c>
      <c r="M1047" s="620">
        <v>251.1</v>
      </c>
      <c r="N1047" s="619">
        <v>2</v>
      </c>
      <c r="O1047" s="683">
        <v>0.5</v>
      </c>
      <c r="P1047" s="620">
        <v>251.1</v>
      </c>
      <c r="Q1047" s="635">
        <v>1</v>
      </c>
      <c r="R1047" s="619">
        <v>2</v>
      </c>
      <c r="S1047" s="635">
        <v>1</v>
      </c>
      <c r="T1047" s="683">
        <v>0.5</v>
      </c>
      <c r="U1047" s="665">
        <v>1</v>
      </c>
    </row>
    <row r="1048" spans="1:21" ht="14.4" customHeight="1" x14ac:dyDescent="0.3">
      <c r="A1048" s="618">
        <v>21</v>
      </c>
      <c r="B1048" s="619" t="s">
        <v>565</v>
      </c>
      <c r="C1048" s="619">
        <v>89301212</v>
      </c>
      <c r="D1048" s="681" t="s">
        <v>6723</v>
      </c>
      <c r="E1048" s="682" t="s">
        <v>4519</v>
      </c>
      <c r="F1048" s="619" t="s">
        <v>4509</v>
      </c>
      <c r="G1048" s="619" t="s">
        <v>4732</v>
      </c>
      <c r="H1048" s="619" t="s">
        <v>564</v>
      </c>
      <c r="I1048" s="619" t="s">
        <v>1121</v>
      </c>
      <c r="J1048" s="619" t="s">
        <v>1122</v>
      </c>
      <c r="K1048" s="619" t="s">
        <v>1123</v>
      </c>
      <c r="L1048" s="620">
        <v>56.69</v>
      </c>
      <c r="M1048" s="620">
        <v>2210.91</v>
      </c>
      <c r="N1048" s="619">
        <v>39</v>
      </c>
      <c r="O1048" s="683">
        <v>19</v>
      </c>
      <c r="P1048" s="620">
        <v>1530.63</v>
      </c>
      <c r="Q1048" s="635">
        <v>0.6923076923076924</v>
      </c>
      <c r="R1048" s="619">
        <v>27</v>
      </c>
      <c r="S1048" s="635">
        <v>0.69230769230769229</v>
      </c>
      <c r="T1048" s="683">
        <v>14</v>
      </c>
      <c r="U1048" s="665">
        <v>0.73684210526315785</v>
      </c>
    </row>
    <row r="1049" spans="1:21" ht="14.4" customHeight="1" x14ac:dyDescent="0.3">
      <c r="A1049" s="618">
        <v>21</v>
      </c>
      <c r="B1049" s="619" t="s">
        <v>565</v>
      </c>
      <c r="C1049" s="619">
        <v>89301212</v>
      </c>
      <c r="D1049" s="681" t="s">
        <v>6723</v>
      </c>
      <c r="E1049" s="682" t="s">
        <v>4519</v>
      </c>
      <c r="F1049" s="619" t="s">
        <v>4509</v>
      </c>
      <c r="G1049" s="619" t="s">
        <v>4732</v>
      </c>
      <c r="H1049" s="619" t="s">
        <v>564</v>
      </c>
      <c r="I1049" s="619" t="s">
        <v>3062</v>
      </c>
      <c r="J1049" s="619" t="s">
        <v>3063</v>
      </c>
      <c r="K1049" s="619" t="s">
        <v>1107</v>
      </c>
      <c r="L1049" s="620">
        <v>45.34</v>
      </c>
      <c r="M1049" s="620">
        <v>90.68</v>
      </c>
      <c r="N1049" s="619">
        <v>2</v>
      </c>
      <c r="O1049" s="683">
        <v>1</v>
      </c>
      <c r="P1049" s="620">
        <v>90.68</v>
      </c>
      <c r="Q1049" s="635">
        <v>1</v>
      </c>
      <c r="R1049" s="619">
        <v>2</v>
      </c>
      <c r="S1049" s="635">
        <v>1</v>
      </c>
      <c r="T1049" s="683">
        <v>1</v>
      </c>
      <c r="U1049" s="665">
        <v>1</v>
      </c>
    </row>
    <row r="1050" spans="1:21" ht="14.4" customHeight="1" x14ac:dyDescent="0.3">
      <c r="A1050" s="618">
        <v>21</v>
      </c>
      <c r="B1050" s="619" t="s">
        <v>565</v>
      </c>
      <c r="C1050" s="619">
        <v>89301212</v>
      </c>
      <c r="D1050" s="681" t="s">
        <v>6723</v>
      </c>
      <c r="E1050" s="682" t="s">
        <v>4519</v>
      </c>
      <c r="F1050" s="619" t="s">
        <v>4509</v>
      </c>
      <c r="G1050" s="619" t="s">
        <v>4962</v>
      </c>
      <c r="H1050" s="619" t="s">
        <v>2184</v>
      </c>
      <c r="I1050" s="619" t="s">
        <v>5298</v>
      </c>
      <c r="J1050" s="619" t="s">
        <v>3706</v>
      </c>
      <c r="K1050" s="619" t="s">
        <v>2677</v>
      </c>
      <c r="L1050" s="620">
        <v>0</v>
      </c>
      <c r="M1050" s="620">
        <v>0</v>
      </c>
      <c r="N1050" s="619">
        <v>60</v>
      </c>
      <c r="O1050" s="683">
        <v>1</v>
      </c>
      <c r="P1050" s="620">
        <v>0</v>
      </c>
      <c r="Q1050" s="635"/>
      <c r="R1050" s="619">
        <v>60</v>
      </c>
      <c r="S1050" s="635">
        <v>1</v>
      </c>
      <c r="T1050" s="683">
        <v>1</v>
      </c>
      <c r="U1050" s="665">
        <v>1</v>
      </c>
    </row>
    <row r="1051" spans="1:21" ht="14.4" customHeight="1" x14ac:dyDescent="0.3">
      <c r="A1051" s="618">
        <v>21</v>
      </c>
      <c r="B1051" s="619" t="s">
        <v>565</v>
      </c>
      <c r="C1051" s="619">
        <v>89301212</v>
      </c>
      <c r="D1051" s="681" t="s">
        <v>6723</v>
      </c>
      <c r="E1051" s="682" t="s">
        <v>4519</v>
      </c>
      <c r="F1051" s="619" t="s">
        <v>4509</v>
      </c>
      <c r="G1051" s="619" t="s">
        <v>4962</v>
      </c>
      <c r="H1051" s="619" t="s">
        <v>2184</v>
      </c>
      <c r="I1051" s="619" t="s">
        <v>5298</v>
      </c>
      <c r="J1051" s="619" t="s">
        <v>3706</v>
      </c>
      <c r="K1051" s="619" t="s">
        <v>2677</v>
      </c>
      <c r="L1051" s="620">
        <v>105.31</v>
      </c>
      <c r="M1051" s="620">
        <v>3475.2300000000005</v>
      </c>
      <c r="N1051" s="619">
        <v>33</v>
      </c>
      <c r="O1051" s="683">
        <v>2</v>
      </c>
      <c r="P1051" s="620">
        <v>3475.2300000000005</v>
      </c>
      <c r="Q1051" s="635">
        <v>1</v>
      </c>
      <c r="R1051" s="619">
        <v>33</v>
      </c>
      <c r="S1051" s="635">
        <v>1</v>
      </c>
      <c r="T1051" s="683">
        <v>2</v>
      </c>
      <c r="U1051" s="665">
        <v>1</v>
      </c>
    </row>
    <row r="1052" spans="1:21" ht="14.4" customHeight="1" x14ac:dyDescent="0.3">
      <c r="A1052" s="618">
        <v>21</v>
      </c>
      <c r="B1052" s="619" t="s">
        <v>565</v>
      </c>
      <c r="C1052" s="619">
        <v>89301212</v>
      </c>
      <c r="D1052" s="681" t="s">
        <v>6723</v>
      </c>
      <c r="E1052" s="682" t="s">
        <v>4519</v>
      </c>
      <c r="F1052" s="619" t="s">
        <v>4509</v>
      </c>
      <c r="G1052" s="619" t="s">
        <v>4962</v>
      </c>
      <c r="H1052" s="619" t="s">
        <v>2184</v>
      </c>
      <c r="I1052" s="619" t="s">
        <v>3713</v>
      </c>
      <c r="J1052" s="619" t="s">
        <v>4492</v>
      </c>
      <c r="K1052" s="619" t="s">
        <v>2246</v>
      </c>
      <c r="L1052" s="620">
        <v>31.59</v>
      </c>
      <c r="M1052" s="620">
        <v>4201.4699999999993</v>
      </c>
      <c r="N1052" s="619">
        <v>133</v>
      </c>
      <c r="O1052" s="683">
        <v>5.5</v>
      </c>
      <c r="P1052" s="620">
        <v>1168.83</v>
      </c>
      <c r="Q1052" s="635">
        <v>0.27819548872180455</v>
      </c>
      <c r="R1052" s="619">
        <v>37</v>
      </c>
      <c r="S1052" s="635">
        <v>0.2781954887218045</v>
      </c>
      <c r="T1052" s="683">
        <v>2.5</v>
      </c>
      <c r="U1052" s="665">
        <v>0.45454545454545453</v>
      </c>
    </row>
    <row r="1053" spans="1:21" ht="14.4" customHeight="1" x14ac:dyDescent="0.3">
      <c r="A1053" s="618">
        <v>21</v>
      </c>
      <c r="B1053" s="619" t="s">
        <v>565</v>
      </c>
      <c r="C1053" s="619">
        <v>89301212</v>
      </c>
      <c r="D1053" s="681" t="s">
        <v>6723</v>
      </c>
      <c r="E1053" s="682" t="s">
        <v>4519</v>
      </c>
      <c r="F1053" s="619" t="s">
        <v>4509</v>
      </c>
      <c r="G1053" s="619" t="s">
        <v>4962</v>
      </c>
      <c r="H1053" s="619" t="s">
        <v>2184</v>
      </c>
      <c r="I1053" s="619" t="s">
        <v>3716</v>
      </c>
      <c r="J1053" s="619" t="s">
        <v>4493</v>
      </c>
      <c r="K1053" s="619" t="s">
        <v>2246</v>
      </c>
      <c r="L1053" s="620">
        <v>31.59</v>
      </c>
      <c r="M1053" s="620">
        <v>1547.9099999999999</v>
      </c>
      <c r="N1053" s="619">
        <v>49</v>
      </c>
      <c r="O1053" s="683">
        <v>3.5</v>
      </c>
      <c r="P1053" s="620">
        <v>1358.37</v>
      </c>
      <c r="Q1053" s="635">
        <v>0.87755102040816324</v>
      </c>
      <c r="R1053" s="619">
        <v>43</v>
      </c>
      <c r="S1053" s="635">
        <v>0.87755102040816324</v>
      </c>
      <c r="T1053" s="683">
        <v>3</v>
      </c>
      <c r="U1053" s="665">
        <v>0.8571428571428571</v>
      </c>
    </row>
    <row r="1054" spans="1:21" ht="14.4" customHeight="1" x14ac:dyDescent="0.3">
      <c r="A1054" s="618">
        <v>21</v>
      </c>
      <c r="B1054" s="619" t="s">
        <v>565</v>
      </c>
      <c r="C1054" s="619">
        <v>89301212</v>
      </c>
      <c r="D1054" s="681" t="s">
        <v>6723</v>
      </c>
      <c r="E1054" s="682" t="s">
        <v>4519</v>
      </c>
      <c r="F1054" s="619" t="s">
        <v>4509</v>
      </c>
      <c r="G1054" s="619" t="s">
        <v>4962</v>
      </c>
      <c r="H1054" s="619" t="s">
        <v>2184</v>
      </c>
      <c r="I1054" s="619" t="s">
        <v>5299</v>
      </c>
      <c r="J1054" s="619" t="s">
        <v>5300</v>
      </c>
      <c r="K1054" s="619" t="s">
        <v>2246</v>
      </c>
      <c r="L1054" s="620">
        <v>31.59</v>
      </c>
      <c r="M1054" s="620">
        <v>126.36</v>
      </c>
      <c r="N1054" s="619">
        <v>4</v>
      </c>
      <c r="O1054" s="683">
        <v>0.5</v>
      </c>
      <c r="P1054" s="620"/>
      <c r="Q1054" s="635">
        <v>0</v>
      </c>
      <c r="R1054" s="619"/>
      <c r="S1054" s="635">
        <v>0</v>
      </c>
      <c r="T1054" s="683"/>
      <c r="U1054" s="665">
        <v>0</v>
      </c>
    </row>
    <row r="1055" spans="1:21" ht="14.4" customHeight="1" x14ac:dyDescent="0.3">
      <c r="A1055" s="618">
        <v>21</v>
      </c>
      <c r="B1055" s="619" t="s">
        <v>565</v>
      </c>
      <c r="C1055" s="619">
        <v>89301212</v>
      </c>
      <c r="D1055" s="681" t="s">
        <v>6723</v>
      </c>
      <c r="E1055" s="682" t="s">
        <v>4519</v>
      </c>
      <c r="F1055" s="619" t="s">
        <v>4509</v>
      </c>
      <c r="G1055" s="619" t="s">
        <v>4962</v>
      </c>
      <c r="H1055" s="619" t="s">
        <v>2184</v>
      </c>
      <c r="I1055" s="619" t="s">
        <v>5299</v>
      </c>
      <c r="J1055" s="619" t="s">
        <v>5301</v>
      </c>
      <c r="K1055" s="619" t="s">
        <v>2246</v>
      </c>
      <c r="L1055" s="620">
        <v>31.59</v>
      </c>
      <c r="M1055" s="620">
        <v>1421.55</v>
      </c>
      <c r="N1055" s="619">
        <v>45</v>
      </c>
      <c r="O1055" s="683">
        <v>3.5</v>
      </c>
      <c r="P1055" s="620">
        <v>726.56999999999994</v>
      </c>
      <c r="Q1055" s="635">
        <v>0.51111111111111107</v>
      </c>
      <c r="R1055" s="619">
        <v>23</v>
      </c>
      <c r="S1055" s="635">
        <v>0.51111111111111107</v>
      </c>
      <c r="T1055" s="683">
        <v>2</v>
      </c>
      <c r="U1055" s="665">
        <v>0.5714285714285714</v>
      </c>
    </row>
    <row r="1056" spans="1:21" ht="14.4" customHeight="1" x14ac:dyDescent="0.3">
      <c r="A1056" s="618">
        <v>21</v>
      </c>
      <c r="B1056" s="619" t="s">
        <v>565</v>
      </c>
      <c r="C1056" s="619">
        <v>89301212</v>
      </c>
      <c r="D1056" s="681" t="s">
        <v>6723</v>
      </c>
      <c r="E1056" s="682" t="s">
        <v>4519</v>
      </c>
      <c r="F1056" s="619" t="s">
        <v>4509</v>
      </c>
      <c r="G1056" s="619" t="s">
        <v>4962</v>
      </c>
      <c r="H1056" s="619" t="s">
        <v>2184</v>
      </c>
      <c r="I1056" s="619" t="s">
        <v>5302</v>
      </c>
      <c r="J1056" s="619" t="s">
        <v>5303</v>
      </c>
      <c r="K1056" s="619" t="s">
        <v>2246</v>
      </c>
      <c r="L1056" s="620">
        <v>31.59</v>
      </c>
      <c r="M1056" s="620">
        <v>126.36</v>
      </c>
      <c r="N1056" s="619">
        <v>4</v>
      </c>
      <c r="O1056" s="683">
        <v>1</v>
      </c>
      <c r="P1056" s="620"/>
      <c r="Q1056" s="635">
        <v>0</v>
      </c>
      <c r="R1056" s="619"/>
      <c r="S1056" s="635">
        <v>0</v>
      </c>
      <c r="T1056" s="683"/>
      <c r="U1056" s="665">
        <v>0</v>
      </c>
    </row>
    <row r="1057" spans="1:21" ht="14.4" customHeight="1" x14ac:dyDescent="0.3">
      <c r="A1057" s="618">
        <v>21</v>
      </c>
      <c r="B1057" s="619" t="s">
        <v>565</v>
      </c>
      <c r="C1057" s="619">
        <v>89301212</v>
      </c>
      <c r="D1057" s="681" t="s">
        <v>6723</v>
      </c>
      <c r="E1057" s="682" t="s">
        <v>4519</v>
      </c>
      <c r="F1057" s="619" t="s">
        <v>4509</v>
      </c>
      <c r="G1057" s="619" t="s">
        <v>4962</v>
      </c>
      <c r="H1057" s="619" t="s">
        <v>2184</v>
      </c>
      <c r="I1057" s="619" t="s">
        <v>5302</v>
      </c>
      <c r="J1057" s="619" t="s">
        <v>5304</v>
      </c>
      <c r="K1057" s="619" t="s">
        <v>2246</v>
      </c>
      <c r="L1057" s="620">
        <v>31.59</v>
      </c>
      <c r="M1057" s="620">
        <v>726.56999999999994</v>
      </c>
      <c r="N1057" s="619">
        <v>23</v>
      </c>
      <c r="O1057" s="683">
        <v>2</v>
      </c>
      <c r="P1057" s="620">
        <v>726.56999999999994</v>
      </c>
      <c r="Q1057" s="635">
        <v>1</v>
      </c>
      <c r="R1057" s="619">
        <v>23</v>
      </c>
      <c r="S1057" s="635">
        <v>1</v>
      </c>
      <c r="T1057" s="683">
        <v>2</v>
      </c>
      <c r="U1057" s="665">
        <v>1</v>
      </c>
    </row>
    <row r="1058" spans="1:21" ht="14.4" customHeight="1" x14ac:dyDescent="0.3">
      <c r="A1058" s="618">
        <v>21</v>
      </c>
      <c r="B1058" s="619" t="s">
        <v>565</v>
      </c>
      <c r="C1058" s="619">
        <v>89301212</v>
      </c>
      <c r="D1058" s="681" t="s">
        <v>6723</v>
      </c>
      <c r="E1058" s="682" t="s">
        <v>4519</v>
      </c>
      <c r="F1058" s="619" t="s">
        <v>4509</v>
      </c>
      <c r="G1058" s="619" t="s">
        <v>4962</v>
      </c>
      <c r="H1058" s="619" t="s">
        <v>2184</v>
      </c>
      <c r="I1058" s="619" t="s">
        <v>5305</v>
      </c>
      <c r="J1058" s="619" t="s">
        <v>5306</v>
      </c>
      <c r="K1058" s="619" t="s">
        <v>2246</v>
      </c>
      <c r="L1058" s="620">
        <v>31.59</v>
      </c>
      <c r="M1058" s="620">
        <v>726.56999999999994</v>
      </c>
      <c r="N1058" s="619">
        <v>23</v>
      </c>
      <c r="O1058" s="683">
        <v>2.5</v>
      </c>
      <c r="P1058" s="620">
        <v>726.56999999999994</v>
      </c>
      <c r="Q1058" s="635">
        <v>1</v>
      </c>
      <c r="R1058" s="619">
        <v>23</v>
      </c>
      <c r="S1058" s="635">
        <v>1</v>
      </c>
      <c r="T1058" s="683">
        <v>2.5</v>
      </c>
      <c r="U1058" s="665">
        <v>1</v>
      </c>
    </row>
    <row r="1059" spans="1:21" ht="14.4" customHeight="1" x14ac:dyDescent="0.3">
      <c r="A1059" s="618">
        <v>21</v>
      </c>
      <c r="B1059" s="619" t="s">
        <v>565</v>
      </c>
      <c r="C1059" s="619">
        <v>89301212</v>
      </c>
      <c r="D1059" s="681" t="s">
        <v>6723</v>
      </c>
      <c r="E1059" s="682" t="s">
        <v>4519</v>
      </c>
      <c r="F1059" s="619" t="s">
        <v>4509</v>
      </c>
      <c r="G1059" s="619" t="s">
        <v>4962</v>
      </c>
      <c r="H1059" s="619" t="s">
        <v>2184</v>
      </c>
      <c r="I1059" s="619" t="s">
        <v>5307</v>
      </c>
      <c r="J1059" s="619" t="s">
        <v>5308</v>
      </c>
      <c r="K1059" s="619" t="s">
        <v>2246</v>
      </c>
      <c r="L1059" s="620">
        <v>31.59</v>
      </c>
      <c r="M1059" s="620">
        <v>10266.75</v>
      </c>
      <c r="N1059" s="619">
        <v>325</v>
      </c>
      <c r="O1059" s="683">
        <v>13</v>
      </c>
      <c r="P1059" s="620">
        <v>7360.47</v>
      </c>
      <c r="Q1059" s="635">
        <v>0.716923076923077</v>
      </c>
      <c r="R1059" s="619">
        <v>233</v>
      </c>
      <c r="S1059" s="635">
        <v>0.71692307692307689</v>
      </c>
      <c r="T1059" s="683">
        <v>9.5</v>
      </c>
      <c r="U1059" s="665">
        <v>0.73076923076923073</v>
      </c>
    </row>
    <row r="1060" spans="1:21" ht="14.4" customHeight="1" x14ac:dyDescent="0.3">
      <c r="A1060" s="618">
        <v>21</v>
      </c>
      <c r="B1060" s="619" t="s">
        <v>565</v>
      </c>
      <c r="C1060" s="619">
        <v>89301212</v>
      </c>
      <c r="D1060" s="681" t="s">
        <v>6723</v>
      </c>
      <c r="E1060" s="682" t="s">
        <v>4519</v>
      </c>
      <c r="F1060" s="619" t="s">
        <v>4509</v>
      </c>
      <c r="G1060" s="619" t="s">
        <v>4962</v>
      </c>
      <c r="H1060" s="619" t="s">
        <v>2184</v>
      </c>
      <c r="I1060" s="619" t="s">
        <v>3693</v>
      </c>
      <c r="J1060" s="619" t="s">
        <v>5309</v>
      </c>
      <c r="K1060" s="619" t="s">
        <v>2246</v>
      </c>
      <c r="L1060" s="620">
        <v>31.59</v>
      </c>
      <c r="M1060" s="620">
        <v>94.77</v>
      </c>
      <c r="N1060" s="619">
        <v>3</v>
      </c>
      <c r="O1060" s="683">
        <v>0.5</v>
      </c>
      <c r="P1060" s="620">
        <v>94.77</v>
      </c>
      <c r="Q1060" s="635">
        <v>1</v>
      </c>
      <c r="R1060" s="619">
        <v>3</v>
      </c>
      <c r="S1060" s="635">
        <v>1</v>
      </c>
      <c r="T1060" s="683">
        <v>0.5</v>
      </c>
      <c r="U1060" s="665">
        <v>1</v>
      </c>
    </row>
    <row r="1061" spans="1:21" ht="14.4" customHeight="1" x14ac:dyDescent="0.3">
      <c r="A1061" s="618">
        <v>21</v>
      </c>
      <c r="B1061" s="619" t="s">
        <v>565</v>
      </c>
      <c r="C1061" s="619">
        <v>89301212</v>
      </c>
      <c r="D1061" s="681" t="s">
        <v>6723</v>
      </c>
      <c r="E1061" s="682" t="s">
        <v>4519</v>
      </c>
      <c r="F1061" s="619" t="s">
        <v>4509</v>
      </c>
      <c r="G1061" s="619" t="s">
        <v>4962</v>
      </c>
      <c r="H1061" s="619" t="s">
        <v>2184</v>
      </c>
      <c r="I1061" s="619" t="s">
        <v>3693</v>
      </c>
      <c r="J1061" s="619" t="s">
        <v>4494</v>
      </c>
      <c r="K1061" s="619" t="s">
        <v>2246</v>
      </c>
      <c r="L1061" s="620">
        <v>31.59</v>
      </c>
      <c r="M1061" s="620">
        <v>1611.09</v>
      </c>
      <c r="N1061" s="619">
        <v>51</v>
      </c>
      <c r="O1061" s="683">
        <v>4.5</v>
      </c>
      <c r="P1061" s="620">
        <v>1232.01</v>
      </c>
      <c r="Q1061" s="635">
        <v>0.76470588235294124</v>
      </c>
      <c r="R1061" s="619">
        <v>39</v>
      </c>
      <c r="S1061" s="635">
        <v>0.76470588235294112</v>
      </c>
      <c r="T1061" s="683">
        <v>3</v>
      </c>
      <c r="U1061" s="665">
        <v>0.66666666666666663</v>
      </c>
    </row>
    <row r="1062" spans="1:21" ht="14.4" customHeight="1" x14ac:dyDescent="0.3">
      <c r="A1062" s="618">
        <v>21</v>
      </c>
      <c r="B1062" s="619" t="s">
        <v>565</v>
      </c>
      <c r="C1062" s="619">
        <v>89301212</v>
      </c>
      <c r="D1062" s="681" t="s">
        <v>6723</v>
      </c>
      <c r="E1062" s="682" t="s">
        <v>4519</v>
      </c>
      <c r="F1062" s="619" t="s">
        <v>4509</v>
      </c>
      <c r="G1062" s="619" t="s">
        <v>4962</v>
      </c>
      <c r="H1062" s="619" t="s">
        <v>2184</v>
      </c>
      <c r="I1062" s="619" t="s">
        <v>5310</v>
      </c>
      <c r="J1062" s="619" t="s">
        <v>5311</v>
      </c>
      <c r="K1062" s="619" t="s">
        <v>2246</v>
      </c>
      <c r="L1062" s="620">
        <v>31.59</v>
      </c>
      <c r="M1062" s="620">
        <v>157.94999999999999</v>
      </c>
      <c r="N1062" s="619">
        <v>5</v>
      </c>
      <c r="O1062" s="683">
        <v>0.5</v>
      </c>
      <c r="P1062" s="620"/>
      <c r="Q1062" s="635">
        <v>0</v>
      </c>
      <c r="R1062" s="619"/>
      <c r="S1062" s="635">
        <v>0</v>
      </c>
      <c r="T1062" s="683"/>
      <c r="U1062" s="665">
        <v>0</v>
      </c>
    </row>
    <row r="1063" spans="1:21" ht="14.4" customHeight="1" x14ac:dyDescent="0.3">
      <c r="A1063" s="618">
        <v>21</v>
      </c>
      <c r="B1063" s="619" t="s">
        <v>565</v>
      </c>
      <c r="C1063" s="619">
        <v>89301212</v>
      </c>
      <c r="D1063" s="681" t="s">
        <v>6723</v>
      </c>
      <c r="E1063" s="682" t="s">
        <v>4519</v>
      </c>
      <c r="F1063" s="619" t="s">
        <v>4509</v>
      </c>
      <c r="G1063" s="619" t="s">
        <v>4962</v>
      </c>
      <c r="H1063" s="619" t="s">
        <v>2184</v>
      </c>
      <c r="I1063" s="619" t="s">
        <v>3696</v>
      </c>
      <c r="J1063" s="619" t="s">
        <v>4495</v>
      </c>
      <c r="K1063" s="619" t="s">
        <v>2246</v>
      </c>
      <c r="L1063" s="620">
        <v>31.59</v>
      </c>
      <c r="M1063" s="620">
        <v>347.49</v>
      </c>
      <c r="N1063" s="619">
        <v>11</v>
      </c>
      <c r="O1063" s="683">
        <v>1</v>
      </c>
      <c r="P1063" s="620"/>
      <c r="Q1063" s="635">
        <v>0</v>
      </c>
      <c r="R1063" s="619"/>
      <c r="S1063" s="635">
        <v>0</v>
      </c>
      <c r="T1063" s="683"/>
      <c r="U1063" s="665">
        <v>0</v>
      </c>
    </row>
    <row r="1064" spans="1:21" ht="14.4" customHeight="1" x14ac:dyDescent="0.3">
      <c r="A1064" s="618">
        <v>21</v>
      </c>
      <c r="B1064" s="619" t="s">
        <v>565</v>
      </c>
      <c r="C1064" s="619">
        <v>89301212</v>
      </c>
      <c r="D1064" s="681" t="s">
        <v>6723</v>
      </c>
      <c r="E1064" s="682" t="s">
        <v>4519</v>
      </c>
      <c r="F1064" s="619" t="s">
        <v>4509</v>
      </c>
      <c r="G1064" s="619" t="s">
        <v>4962</v>
      </c>
      <c r="H1064" s="619" t="s">
        <v>2184</v>
      </c>
      <c r="I1064" s="619" t="s">
        <v>3699</v>
      </c>
      <c r="J1064" s="619" t="s">
        <v>5312</v>
      </c>
      <c r="K1064" s="619" t="s">
        <v>3701</v>
      </c>
      <c r="L1064" s="620">
        <v>189.56</v>
      </c>
      <c r="M1064" s="620">
        <v>31466.960000000006</v>
      </c>
      <c r="N1064" s="619">
        <v>166</v>
      </c>
      <c r="O1064" s="683">
        <v>41</v>
      </c>
      <c r="P1064" s="620">
        <v>19903.800000000007</v>
      </c>
      <c r="Q1064" s="635">
        <v>0.6325301204819278</v>
      </c>
      <c r="R1064" s="619">
        <v>105</v>
      </c>
      <c r="S1064" s="635">
        <v>0.63253012048192769</v>
      </c>
      <c r="T1064" s="683">
        <v>25</v>
      </c>
      <c r="U1064" s="665">
        <v>0.6097560975609756</v>
      </c>
    </row>
    <row r="1065" spans="1:21" ht="14.4" customHeight="1" x14ac:dyDescent="0.3">
      <c r="A1065" s="618">
        <v>21</v>
      </c>
      <c r="B1065" s="619" t="s">
        <v>565</v>
      </c>
      <c r="C1065" s="619">
        <v>89301212</v>
      </c>
      <c r="D1065" s="681" t="s">
        <v>6723</v>
      </c>
      <c r="E1065" s="682" t="s">
        <v>4519</v>
      </c>
      <c r="F1065" s="619" t="s">
        <v>4509</v>
      </c>
      <c r="G1065" s="619" t="s">
        <v>4962</v>
      </c>
      <c r="H1065" s="619" t="s">
        <v>2184</v>
      </c>
      <c r="I1065" s="619" t="s">
        <v>3699</v>
      </c>
      <c r="J1065" s="619" t="s">
        <v>3700</v>
      </c>
      <c r="K1065" s="619" t="s">
        <v>3701</v>
      </c>
      <c r="L1065" s="620">
        <v>189.56</v>
      </c>
      <c r="M1065" s="620">
        <v>202260.52000000011</v>
      </c>
      <c r="N1065" s="619">
        <v>1067</v>
      </c>
      <c r="O1065" s="683">
        <v>270.5</v>
      </c>
      <c r="P1065" s="620">
        <v>116389.84000000005</v>
      </c>
      <c r="Q1065" s="635">
        <v>0.57544517338331769</v>
      </c>
      <c r="R1065" s="619">
        <v>614</v>
      </c>
      <c r="S1065" s="635">
        <v>0.57544517338331769</v>
      </c>
      <c r="T1065" s="683">
        <v>156</v>
      </c>
      <c r="U1065" s="665">
        <v>0.57670979667282807</v>
      </c>
    </row>
    <row r="1066" spans="1:21" ht="14.4" customHeight="1" x14ac:dyDescent="0.3">
      <c r="A1066" s="618">
        <v>21</v>
      </c>
      <c r="B1066" s="619" t="s">
        <v>565</v>
      </c>
      <c r="C1066" s="619">
        <v>89301212</v>
      </c>
      <c r="D1066" s="681" t="s">
        <v>6723</v>
      </c>
      <c r="E1066" s="682" t="s">
        <v>4519</v>
      </c>
      <c r="F1066" s="619" t="s">
        <v>4509</v>
      </c>
      <c r="G1066" s="619" t="s">
        <v>4962</v>
      </c>
      <c r="H1066" s="619" t="s">
        <v>2184</v>
      </c>
      <c r="I1066" s="619" t="s">
        <v>5313</v>
      </c>
      <c r="J1066" s="619" t="s">
        <v>5314</v>
      </c>
      <c r="K1066" s="619" t="s">
        <v>2246</v>
      </c>
      <c r="L1066" s="620">
        <v>31.59</v>
      </c>
      <c r="M1066" s="620">
        <v>126.36</v>
      </c>
      <c r="N1066" s="619">
        <v>4</v>
      </c>
      <c r="O1066" s="683">
        <v>0.5</v>
      </c>
      <c r="P1066" s="620"/>
      <c r="Q1066" s="635">
        <v>0</v>
      </c>
      <c r="R1066" s="619"/>
      <c r="S1066" s="635">
        <v>0</v>
      </c>
      <c r="T1066" s="683"/>
      <c r="U1066" s="665">
        <v>0</v>
      </c>
    </row>
    <row r="1067" spans="1:21" ht="14.4" customHeight="1" x14ac:dyDescent="0.3">
      <c r="A1067" s="618">
        <v>21</v>
      </c>
      <c r="B1067" s="619" t="s">
        <v>565</v>
      </c>
      <c r="C1067" s="619">
        <v>89301212</v>
      </c>
      <c r="D1067" s="681" t="s">
        <v>6723</v>
      </c>
      <c r="E1067" s="682" t="s">
        <v>4519</v>
      </c>
      <c r="F1067" s="619" t="s">
        <v>4509</v>
      </c>
      <c r="G1067" s="619" t="s">
        <v>4962</v>
      </c>
      <c r="H1067" s="619" t="s">
        <v>2184</v>
      </c>
      <c r="I1067" s="619" t="s">
        <v>5313</v>
      </c>
      <c r="J1067" s="619" t="s">
        <v>5315</v>
      </c>
      <c r="K1067" s="619" t="s">
        <v>2246</v>
      </c>
      <c r="L1067" s="620">
        <v>31.59</v>
      </c>
      <c r="M1067" s="620">
        <v>726.56999999999994</v>
      </c>
      <c r="N1067" s="619">
        <v>23</v>
      </c>
      <c r="O1067" s="683">
        <v>2</v>
      </c>
      <c r="P1067" s="620">
        <v>726.56999999999994</v>
      </c>
      <c r="Q1067" s="635">
        <v>1</v>
      </c>
      <c r="R1067" s="619">
        <v>23</v>
      </c>
      <c r="S1067" s="635">
        <v>1</v>
      </c>
      <c r="T1067" s="683">
        <v>2</v>
      </c>
      <c r="U1067" s="665">
        <v>1</v>
      </c>
    </row>
    <row r="1068" spans="1:21" ht="14.4" customHeight="1" x14ac:dyDescent="0.3">
      <c r="A1068" s="618">
        <v>21</v>
      </c>
      <c r="B1068" s="619" t="s">
        <v>565</v>
      </c>
      <c r="C1068" s="619">
        <v>89301212</v>
      </c>
      <c r="D1068" s="681" t="s">
        <v>6723</v>
      </c>
      <c r="E1068" s="682" t="s">
        <v>4519</v>
      </c>
      <c r="F1068" s="619" t="s">
        <v>4509</v>
      </c>
      <c r="G1068" s="619" t="s">
        <v>4962</v>
      </c>
      <c r="H1068" s="619" t="s">
        <v>2184</v>
      </c>
      <c r="I1068" s="619" t="s">
        <v>2657</v>
      </c>
      <c r="J1068" s="619" t="s">
        <v>4393</v>
      </c>
      <c r="K1068" s="619" t="s">
        <v>2246</v>
      </c>
      <c r="L1068" s="620">
        <v>21.06</v>
      </c>
      <c r="M1068" s="620">
        <v>737.1</v>
      </c>
      <c r="N1068" s="619">
        <v>35</v>
      </c>
      <c r="O1068" s="683">
        <v>3.5</v>
      </c>
      <c r="P1068" s="620">
        <v>126.35999999999999</v>
      </c>
      <c r="Q1068" s="635">
        <v>0.1714285714285714</v>
      </c>
      <c r="R1068" s="619">
        <v>6</v>
      </c>
      <c r="S1068" s="635">
        <v>0.17142857142857143</v>
      </c>
      <c r="T1068" s="683">
        <v>0.5</v>
      </c>
      <c r="U1068" s="665">
        <v>0.14285714285714285</v>
      </c>
    </row>
    <row r="1069" spans="1:21" ht="14.4" customHeight="1" x14ac:dyDescent="0.3">
      <c r="A1069" s="618">
        <v>21</v>
      </c>
      <c r="B1069" s="619" t="s">
        <v>565</v>
      </c>
      <c r="C1069" s="619">
        <v>89301212</v>
      </c>
      <c r="D1069" s="681" t="s">
        <v>6723</v>
      </c>
      <c r="E1069" s="682" t="s">
        <v>4519</v>
      </c>
      <c r="F1069" s="619" t="s">
        <v>4509</v>
      </c>
      <c r="G1069" s="619" t="s">
        <v>4962</v>
      </c>
      <c r="H1069" s="619" t="s">
        <v>2184</v>
      </c>
      <c r="I1069" s="619" t="s">
        <v>2660</v>
      </c>
      <c r="J1069" s="619" t="s">
        <v>4394</v>
      </c>
      <c r="K1069" s="619" t="s">
        <v>2246</v>
      </c>
      <c r="L1069" s="620">
        <v>21.06</v>
      </c>
      <c r="M1069" s="620">
        <v>737.1</v>
      </c>
      <c r="N1069" s="619">
        <v>35</v>
      </c>
      <c r="O1069" s="683">
        <v>3</v>
      </c>
      <c r="P1069" s="620"/>
      <c r="Q1069" s="635">
        <v>0</v>
      </c>
      <c r="R1069" s="619"/>
      <c r="S1069" s="635">
        <v>0</v>
      </c>
      <c r="T1069" s="683"/>
      <c r="U1069" s="665">
        <v>0</v>
      </c>
    </row>
    <row r="1070" spans="1:21" ht="14.4" customHeight="1" x14ac:dyDescent="0.3">
      <c r="A1070" s="618">
        <v>21</v>
      </c>
      <c r="B1070" s="619" t="s">
        <v>565</v>
      </c>
      <c r="C1070" s="619">
        <v>89301212</v>
      </c>
      <c r="D1070" s="681" t="s">
        <v>6723</v>
      </c>
      <c r="E1070" s="682" t="s">
        <v>4519</v>
      </c>
      <c r="F1070" s="619" t="s">
        <v>4509</v>
      </c>
      <c r="G1070" s="619" t="s">
        <v>4962</v>
      </c>
      <c r="H1070" s="619" t="s">
        <v>2184</v>
      </c>
      <c r="I1070" s="619" t="s">
        <v>5316</v>
      </c>
      <c r="J1070" s="619" t="s">
        <v>5317</v>
      </c>
      <c r="K1070" s="619" t="s">
        <v>2246</v>
      </c>
      <c r="L1070" s="620">
        <v>31.59</v>
      </c>
      <c r="M1070" s="620">
        <v>315.89999999999998</v>
      </c>
      <c r="N1070" s="619">
        <v>10</v>
      </c>
      <c r="O1070" s="683">
        <v>0.5</v>
      </c>
      <c r="P1070" s="620"/>
      <c r="Q1070" s="635">
        <v>0</v>
      </c>
      <c r="R1070" s="619"/>
      <c r="S1070" s="635">
        <v>0</v>
      </c>
      <c r="T1070" s="683"/>
      <c r="U1070" s="665">
        <v>0</v>
      </c>
    </row>
    <row r="1071" spans="1:21" ht="14.4" customHeight="1" x14ac:dyDescent="0.3">
      <c r="A1071" s="618">
        <v>21</v>
      </c>
      <c r="B1071" s="619" t="s">
        <v>565</v>
      </c>
      <c r="C1071" s="619">
        <v>89301212</v>
      </c>
      <c r="D1071" s="681" t="s">
        <v>6723</v>
      </c>
      <c r="E1071" s="682" t="s">
        <v>4519</v>
      </c>
      <c r="F1071" s="619" t="s">
        <v>4509</v>
      </c>
      <c r="G1071" s="619" t="s">
        <v>4962</v>
      </c>
      <c r="H1071" s="619" t="s">
        <v>2184</v>
      </c>
      <c r="I1071" s="619" t="s">
        <v>5318</v>
      </c>
      <c r="J1071" s="619" t="s">
        <v>5319</v>
      </c>
      <c r="K1071" s="619" t="s">
        <v>4965</v>
      </c>
      <c r="L1071" s="620">
        <v>126.37</v>
      </c>
      <c r="M1071" s="620">
        <v>1010.96</v>
      </c>
      <c r="N1071" s="619">
        <v>8</v>
      </c>
      <c r="O1071" s="683">
        <v>2</v>
      </c>
      <c r="P1071" s="620"/>
      <c r="Q1071" s="635">
        <v>0</v>
      </c>
      <c r="R1071" s="619"/>
      <c r="S1071" s="635">
        <v>0</v>
      </c>
      <c r="T1071" s="683"/>
      <c r="U1071" s="665">
        <v>0</v>
      </c>
    </row>
    <row r="1072" spans="1:21" ht="14.4" customHeight="1" x14ac:dyDescent="0.3">
      <c r="A1072" s="618">
        <v>21</v>
      </c>
      <c r="B1072" s="619" t="s">
        <v>565</v>
      </c>
      <c r="C1072" s="619">
        <v>89301212</v>
      </c>
      <c r="D1072" s="681" t="s">
        <v>6723</v>
      </c>
      <c r="E1072" s="682" t="s">
        <v>4519</v>
      </c>
      <c r="F1072" s="619" t="s">
        <v>4509</v>
      </c>
      <c r="G1072" s="619" t="s">
        <v>4962</v>
      </c>
      <c r="H1072" s="619" t="s">
        <v>2184</v>
      </c>
      <c r="I1072" s="619" t="s">
        <v>5320</v>
      </c>
      <c r="J1072" s="619" t="s">
        <v>5321</v>
      </c>
      <c r="K1072" s="619" t="s">
        <v>4965</v>
      </c>
      <c r="L1072" s="620">
        <v>126.37</v>
      </c>
      <c r="M1072" s="620">
        <v>1263.7</v>
      </c>
      <c r="N1072" s="619">
        <v>10</v>
      </c>
      <c r="O1072" s="683">
        <v>2.5</v>
      </c>
      <c r="P1072" s="620">
        <v>379.11</v>
      </c>
      <c r="Q1072" s="635">
        <v>0.3</v>
      </c>
      <c r="R1072" s="619">
        <v>3</v>
      </c>
      <c r="S1072" s="635">
        <v>0.3</v>
      </c>
      <c r="T1072" s="683">
        <v>0.5</v>
      </c>
      <c r="U1072" s="665">
        <v>0.2</v>
      </c>
    </row>
    <row r="1073" spans="1:21" ht="14.4" customHeight="1" x14ac:dyDescent="0.3">
      <c r="A1073" s="618">
        <v>21</v>
      </c>
      <c r="B1073" s="619" t="s">
        <v>565</v>
      </c>
      <c r="C1073" s="619">
        <v>89301212</v>
      </c>
      <c r="D1073" s="681" t="s">
        <v>6723</v>
      </c>
      <c r="E1073" s="682" t="s">
        <v>4519</v>
      </c>
      <c r="F1073" s="619" t="s">
        <v>4509</v>
      </c>
      <c r="G1073" s="619" t="s">
        <v>4962</v>
      </c>
      <c r="H1073" s="619" t="s">
        <v>2184</v>
      </c>
      <c r="I1073" s="619" t="s">
        <v>5322</v>
      </c>
      <c r="J1073" s="619" t="s">
        <v>5323</v>
      </c>
      <c r="K1073" s="619" t="s">
        <v>4965</v>
      </c>
      <c r="L1073" s="620">
        <v>126.37</v>
      </c>
      <c r="M1073" s="620">
        <v>126.37</v>
      </c>
      <c r="N1073" s="619">
        <v>1</v>
      </c>
      <c r="O1073" s="683">
        <v>0.5</v>
      </c>
      <c r="P1073" s="620">
        <v>126.37</v>
      </c>
      <c r="Q1073" s="635">
        <v>1</v>
      </c>
      <c r="R1073" s="619">
        <v>1</v>
      </c>
      <c r="S1073" s="635">
        <v>1</v>
      </c>
      <c r="T1073" s="683">
        <v>0.5</v>
      </c>
      <c r="U1073" s="665">
        <v>1</v>
      </c>
    </row>
    <row r="1074" spans="1:21" ht="14.4" customHeight="1" x14ac:dyDescent="0.3">
      <c r="A1074" s="618">
        <v>21</v>
      </c>
      <c r="B1074" s="619" t="s">
        <v>565</v>
      </c>
      <c r="C1074" s="619">
        <v>89301212</v>
      </c>
      <c r="D1074" s="681" t="s">
        <v>6723</v>
      </c>
      <c r="E1074" s="682" t="s">
        <v>4519</v>
      </c>
      <c r="F1074" s="619" t="s">
        <v>4509</v>
      </c>
      <c r="G1074" s="619" t="s">
        <v>4962</v>
      </c>
      <c r="H1074" s="619" t="s">
        <v>2184</v>
      </c>
      <c r="I1074" s="619" t="s">
        <v>5322</v>
      </c>
      <c r="J1074" s="619" t="s">
        <v>5324</v>
      </c>
      <c r="K1074" s="619" t="s">
        <v>4965</v>
      </c>
      <c r="L1074" s="620">
        <v>126.37</v>
      </c>
      <c r="M1074" s="620">
        <v>1390.07</v>
      </c>
      <c r="N1074" s="619">
        <v>11</v>
      </c>
      <c r="O1074" s="683">
        <v>3</v>
      </c>
      <c r="P1074" s="620"/>
      <c r="Q1074" s="635">
        <v>0</v>
      </c>
      <c r="R1074" s="619"/>
      <c r="S1074" s="635">
        <v>0</v>
      </c>
      <c r="T1074" s="683"/>
      <c r="U1074" s="665">
        <v>0</v>
      </c>
    </row>
    <row r="1075" spans="1:21" ht="14.4" customHeight="1" x14ac:dyDescent="0.3">
      <c r="A1075" s="618">
        <v>21</v>
      </c>
      <c r="B1075" s="619" t="s">
        <v>565</v>
      </c>
      <c r="C1075" s="619">
        <v>89301212</v>
      </c>
      <c r="D1075" s="681" t="s">
        <v>6723</v>
      </c>
      <c r="E1075" s="682" t="s">
        <v>4519</v>
      </c>
      <c r="F1075" s="619" t="s">
        <v>4509</v>
      </c>
      <c r="G1075" s="619" t="s">
        <v>4962</v>
      </c>
      <c r="H1075" s="619" t="s">
        <v>2184</v>
      </c>
      <c r="I1075" s="619" t="s">
        <v>2679</v>
      </c>
      <c r="J1075" s="619" t="s">
        <v>4398</v>
      </c>
      <c r="K1075" s="619" t="s">
        <v>2677</v>
      </c>
      <c r="L1075" s="620">
        <v>78.989999999999995</v>
      </c>
      <c r="M1075" s="620">
        <v>6319.2</v>
      </c>
      <c r="N1075" s="619">
        <v>80</v>
      </c>
      <c r="O1075" s="683">
        <v>2</v>
      </c>
      <c r="P1075" s="620"/>
      <c r="Q1075" s="635">
        <v>0</v>
      </c>
      <c r="R1075" s="619"/>
      <c r="S1075" s="635">
        <v>0</v>
      </c>
      <c r="T1075" s="683"/>
      <c r="U1075" s="665">
        <v>0</v>
      </c>
    </row>
    <row r="1076" spans="1:21" ht="14.4" customHeight="1" x14ac:dyDescent="0.3">
      <c r="A1076" s="618">
        <v>21</v>
      </c>
      <c r="B1076" s="619" t="s">
        <v>565</v>
      </c>
      <c r="C1076" s="619">
        <v>89301212</v>
      </c>
      <c r="D1076" s="681" t="s">
        <v>6723</v>
      </c>
      <c r="E1076" s="682" t="s">
        <v>4519</v>
      </c>
      <c r="F1076" s="619" t="s">
        <v>4509</v>
      </c>
      <c r="G1076" s="619" t="s">
        <v>4962</v>
      </c>
      <c r="H1076" s="619" t="s">
        <v>2184</v>
      </c>
      <c r="I1076" s="619" t="s">
        <v>5325</v>
      </c>
      <c r="J1076" s="619" t="s">
        <v>5326</v>
      </c>
      <c r="K1076" s="619" t="s">
        <v>2246</v>
      </c>
      <c r="L1076" s="620">
        <v>31.59</v>
      </c>
      <c r="M1076" s="620">
        <v>1263.5999999999999</v>
      </c>
      <c r="N1076" s="619">
        <v>40</v>
      </c>
      <c r="O1076" s="683">
        <v>1</v>
      </c>
      <c r="P1076" s="620">
        <v>631.79999999999995</v>
      </c>
      <c r="Q1076" s="635">
        <v>0.5</v>
      </c>
      <c r="R1076" s="619">
        <v>20</v>
      </c>
      <c r="S1076" s="635">
        <v>0.5</v>
      </c>
      <c r="T1076" s="683">
        <v>0.5</v>
      </c>
      <c r="U1076" s="665">
        <v>0.5</v>
      </c>
    </row>
    <row r="1077" spans="1:21" ht="14.4" customHeight="1" x14ac:dyDescent="0.3">
      <c r="A1077" s="618">
        <v>21</v>
      </c>
      <c r="B1077" s="619" t="s">
        <v>565</v>
      </c>
      <c r="C1077" s="619">
        <v>89301212</v>
      </c>
      <c r="D1077" s="681" t="s">
        <v>6723</v>
      </c>
      <c r="E1077" s="682" t="s">
        <v>4519</v>
      </c>
      <c r="F1077" s="619" t="s">
        <v>4509</v>
      </c>
      <c r="G1077" s="619" t="s">
        <v>4962</v>
      </c>
      <c r="H1077" s="619" t="s">
        <v>2184</v>
      </c>
      <c r="I1077" s="619" t="s">
        <v>5327</v>
      </c>
      <c r="J1077" s="619" t="s">
        <v>5328</v>
      </c>
      <c r="K1077" s="619" t="s">
        <v>2246</v>
      </c>
      <c r="L1077" s="620">
        <v>31.59</v>
      </c>
      <c r="M1077" s="620">
        <v>1105.6500000000001</v>
      </c>
      <c r="N1077" s="619">
        <v>35</v>
      </c>
      <c r="O1077" s="683">
        <v>1.5</v>
      </c>
      <c r="P1077" s="620">
        <v>315.89999999999998</v>
      </c>
      <c r="Q1077" s="635">
        <v>0.28571428571428564</v>
      </c>
      <c r="R1077" s="619">
        <v>10</v>
      </c>
      <c r="S1077" s="635">
        <v>0.2857142857142857</v>
      </c>
      <c r="T1077" s="683">
        <v>0.5</v>
      </c>
      <c r="U1077" s="665">
        <v>0.33333333333333331</v>
      </c>
    </row>
    <row r="1078" spans="1:21" ht="14.4" customHeight="1" x14ac:dyDescent="0.3">
      <c r="A1078" s="618">
        <v>21</v>
      </c>
      <c r="B1078" s="619" t="s">
        <v>565</v>
      </c>
      <c r="C1078" s="619">
        <v>89301212</v>
      </c>
      <c r="D1078" s="681" t="s">
        <v>6723</v>
      </c>
      <c r="E1078" s="682" t="s">
        <v>4519</v>
      </c>
      <c r="F1078" s="619" t="s">
        <v>4509</v>
      </c>
      <c r="G1078" s="619" t="s">
        <v>4962</v>
      </c>
      <c r="H1078" s="619" t="s">
        <v>2184</v>
      </c>
      <c r="I1078" s="619" t="s">
        <v>5329</v>
      </c>
      <c r="J1078" s="619" t="s">
        <v>5330</v>
      </c>
      <c r="K1078" s="619" t="s">
        <v>2246</v>
      </c>
      <c r="L1078" s="620">
        <v>31.59</v>
      </c>
      <c r="M1078" s="620">
        <v>189.54</v>
      </c>
      <c r="N1078" s="619">
        <v>6</v>
      </c>
      <c r="O1078" s="683">
        <v>0.5</v>
      </c>
      <c r="P1078" s="620"/>
      <c r="Q1078" s="635">
        <v>0</v>
      </c>
      <c r="R1078" s="619"/>
      <c r="S1078" s="635">
        <v>0</v>
      </c>
      <c r="T1078" s="683"/>
      <c r="U1078" s="665">
        <v>0</v>
      </c>
    </row>
    <row r="1079" spans="1:21" ht="14.4" customHeight="1" x14ac:dyDescent="0.3">
      <c r="A1079" s="618">
        <v>21</v>
      </c>
      <c r="B1079" s="619" t="s">
        <v>565</v>
      </c>
      <c r="C1079" s="619">
        <v>89301212</v>
      </c>
      <c r="D1079" s="681" t="s">
        <v>6723</v>
      </c>
      <c r="E1079" s="682" t="s">
        <v>4519</v>
      </c>
      <c r="F1079" s="619" t="s">
        <v>4509</v>
      </c>
      <c r="G1079" s="619" t="s">
        <v>4962</v>
      </c>
      <c r="H1079" s="619" t="s">
        <v>2184</v>
      </c>
      <c r="I1079" s="619" t="s">
        <v>5331</v>
      </c>
      <c r="J1079" s="619" t="s">
        <v>5332</v>
      </c>
      <c r="K1079" s="619" t="s">
        <v>2246</v>
      </c>
      <c r="L1079" s="620">
        <v>31.59</v>
      </c>
      <c r="M1079" s="620">
        <v>568.62</v>
      </c>
      <c r="N1079" s="619">
        <v>18</v>
      </c>
      <c r="O1079" s="683">
        <v>1.5</v>
      </c>
      <c r="P1079" s="620">
        <v>94.77</v>
      </c>
      <c r="Q1079" s="635">
        <v>0.16666666666666666</v>
      </c>
      <c r="R1079" s="619">
        <v>3</v>
      </c>
      <c r="S1079" s="635">
        <v>0.16666666666666666</v>
      </c>
      <c r="T1079" s="683">
        <v>1</v>
      </c>
      <c r="U1079" s="665">
        <v>0.66666666666666663</v>
      </c>
    </row>
    <row r="1080" spans="1:21" ht="14.4" customHeight="1" x14ac:dyDescent="0.3">
      <c r="A1080" s="618">
        <v>21</v>
      </c>
      <c r="B1080" s="619" t="s">
        <v>565</v>
      </c>
      <c r="C1080" s="619">
        <v>89301212</v>
      </c>
      <c r="D1080" s="681" t="s">
        <v>6723</v>
      </c>
      <c r="E1080" s="682" t="s">
        <v>4519</v>
      </c>
      <c r="F1080" s="619" t="s">
        <v>4509</v>
      </c>
      <c r="G1080" s="619" t="s">
        <v>4962</v>
      </c>
      <c r="H1080" s="619" t="s">
        <v>2184</v>
      </c>
      <c r="I1080" s="619" t="s">
        <v>5331</v>
      </c>
      <c r="J1080" s="619" t="s">
        <v>5333</v>
      </c>
      <c r="K1080" s="619" t="s">
        <v>2246</v>
      </c>
      <c r="L1080" s="620">
        <v>31.59</v>
      </c>
      <c r="M1080" s="620">
        <v>2906.2799999999997</v>
      </c>
      <c r="N1080" s="619">
        <v>92</v>
      </c>
      <c r="O1080" s="683">
        <v>4.5</v>
      </c>
      <c r="P1080" s="620">
        <v>789.75</v>
      </c>
      <c r="Q1080" s="635">
        <v>0.27173913043478265</v>
      </c>
      <c r="R1080" s="619">
        <v>25</v>
      </c>
      <c r="S1080" s="635">
        <v>0.27173913043478259</v>
      </c>
      <c r="T1080" s="683">
        <v>1.5</v>
      </c>
      <c r="U1080" s="665">
        <v>0.33333333333333331</v>
      </c>
    </row>
    <row r="1081" spans="1:21" ht="14.4" customHeight="1" x14ac:dyDescent="0.3">
      <c r="A1081" s="618">
        <v>21</v>
      </c>
      <c r="B1081" s="619" t="s">
        <v>565</v>
      </c>
      <c r="C1081" s="619">
        <v>89301212</v>
      </c>
      <c r="D1081" s="681" t="s">
        <v>6723</v>
      </c>
      <c r="E1081" s="682" t="s">
        <v>4519</v>
      </c>
      <c r="F1081" s="619" t="s">
        <v>4509</v>
      </c>
      <c r="G1081" s="619" t="s">
        <v>4962</v>
      </c>
      <c r="H1081" s="619" t="s">
        <v>2184</v>
      </c>
      <c r="I1081" s="619" t="s">
        <v>2675</v>
      </c>
      <c r="J1081" s="619" t="s">
        <v>2676</v>
      </c>
      <c r="K1081" s="619" t="s">
        <v>2677</v>
      </c>
      <c r="L1081" s="620">
        <v>105.31</v>
      </c>
      <c r="M1081" s="620">
        <v>44651.44</v>
      </c>
      <c r="N1081" s="619">
        <v>424</v>
      </c>
      <c r="O1081" s="683">
        <v>22</v>
      </c>
      <c r="P1081" s="620">
        <v>39175.32</v>
      </c>
      <c r="Q1081" s="635">
        <v>0.87735849056603765</v>
      </c>
      <c r="R1081" s="619">
        <v>372</v>
      </c>
      <c r="S1081" s="635">
        <v>0.87735849056603776</v>
      </c>
      <c r="T1081" s="683">
        <v>17.5</v>
      </c>
      <c r="U1081" s="665">
        <v>0.79545454545454541</v>
      </c>
    </row>
    <row r="1082" spans="1:21" ht="14.4" customHeight="1" x14ac:dyDescent="0.3">
      <c r="A1082" s="618">
        <v>21</v>
      </c>
      <c r="B1082" s="619" t="s">
        <v>565</v>
      </c>
      <c r="C1082" s="619">
        <v>89301212</v>
      </c>
      <c r="D1082" s="681" t="s">
        <v>6723</v>
      </c>
      <c r="E1082" s="682" t="s">
        <v>4519</v>
      </c>
      <c r="F1082" s="619" t="s">
        <v>4509</v>
      </c>
      <c r="G1082" s="619" t="s">
        <v>4962</v>
      </c>
      <c r="H1082" s="619" t="s">
        <v>2184</v>
      </c>
      <c r="I1082" s="619" t="s">
        <v>5334</v>
      </c>
      <c r="J1082" s="619" t="s">
        <v>2676</v>
      </c>
      <c r="K1082" s="619" t="s">
        <v>4491</v>
      </c>
      <c r="L1082" s="620">
        <v>52.66</v>
      </c>
      <c r="M1082" s="620">
        <v>3896.84</v>
      </c>
      <c r="N1082" s="619">
        <v>74</v>
      </c>
      <c r="O1082" s="683">
        <v>2</v>
      </c>
      <c r="P1082" s="620">
        <v>631.91999999999996</v>
      </c>
      <c r="Q1082" s="635">
        <v>0.16216216216216214</v>
      </c>
      <c r="R1082" s="619">
        <v>12</v>
      </c>
      <c r="S1082" s="635">
        <v>0.16216216216216217</v>
      </c>
      <c r="T1082" s="683">
        <v>0.5</v>
      </c>
      <c r="U1082" s="665">
        <v>0.25</v>
      </c>
    </row>
    <row r="1083" spans="1:21" ht="14.4" customHeight="1" x14ac:dyDescent="0.3">
      <c r="A1083" s="618">
        <v>21</v>
      </c>
      <c r="B1083" s="619" t="s">
        <v>565</v>
      </c>
      <c r="C1083" s="619">
        <v>89301212</v>
      </c>
      <c r="D1083" s="681" t="s">
        <v>6723</v>
      </c>
      <c r="E1083" s="682" t="s">
        <v>4519</v>
      </c>
      <c r="F1083" s="619" t="s">
        <v>4509</v>
      </c>
      <c r="G1083" s="619" t="s">
        <v>4962</v>
      </c>
      <c r="H1083" s="619" t="s">
        <v>2184</v>
      </c>
      <c r="I1083" s="619" t="s">
        <v>3705</v>
      </c>
      <c r="J1083" s="619" t="s">
        <v>3706</v>
      </c>
      <c r="K1083" s="619" t="s">
        <v>2677</v>
      </c>
      <c r="L1083" s="620">
        <v>108.47</v>
      </c>
      <c r="M1083" s="620">
        <v>3254.1</v>
      </c>
      <c r="N1083" s="619">
        <v>30</v>
      </c>
      <c r="O1083" s="683">
        <v>1</v>
      </c>
      <c r="P1083" s="620">
        <v>3254.1</v>
      </c>
      <c r="Q1083" s="635">
        <v>1</v>
      </c>
      <c r="R1083" s="619">
        <v>30</v>
      </c>
      <c r="S1083" s="635">
        <v>1</v>
      </c>
      <c r="T1083" s="683">
        <v>1</v>
      </c>
      <c r="U1083" s="665">
        <v>1</v>
      </c>
    </row>
    <row r="1084" spans="1:21" ht="14.4" customHeight="1" x14ac:dyDescent="0.3">
      <c r="A1084" s="618">
        <v>21</v>
      </c>
      <c r="B1084" s="619" t="s">
        <v>565</v>
      </c>
      <c r="C1084" s="619">
        <v>89301212</v>
      </c>
      <c r="D1084" s="681" t="s">
        <v>6723</v>
      </c>
      <c r="E1084" s="682" t="s">
        <v>4519</v>
      </c>
      <c r="F1084" s="619" t="s">
        <v>4509</v>
      </c>
      <c r="G1084" s="619" t="s">
        <v>4962</v>
      </c>
      <c r="H1084" s="619" t="s">
        <v>2184</v>
      </c>
      <c r="I1084" s="619" t="s">
        <v>2669</v>
      </c>
      <c r="J1084" s="619" t="s">
        <v>4399</v>
      </c>
      <c r="K1084" s="619" t="s">
        <v>2246</v>
      </c>
      <c r="L1084" s="620">
        <v>21.91</v>
      </c>
      <c r="M1084" s="620">
        <v>503.93000000000006</v>
      </c>
      <c r="N1084" s="619">
        <v>23</v>
      </c>
      <c r="O1084" s="683">
        <v>1.5</v>
      </c>
      <c r="P1084" s="620">
        <v>131.46</v>
      </c>
      <c r="Q1084" s="635">
        <v>0.2608695652173913</v>
      </c>
      <c r="R1084" s="619">
        <v>6</v>
      </c>
      <c r="S1084" s="635">
        <v>0.2608695652173913</v>
      </c>
      <c r="T1084" s="683">
        <v>0.5</v>
      </c>
      <c r="U1084" s="665">
        <v>0.33333333333333331</v>
      </c>
    </row>
    <row r="1085" spans="1:21" ht="14.4" customHeight="1" x14ac:dyDescent="0.3">
      <c r="A1085" s="618">
        <v>21</v>
      </c>
      <c r="B1085" s="619" t="s">
        <v>565</v>
      </c>
      <c r="C1085" s="619">
        <v>89301212</v>
      </c>
      <c r="D1085" s="681" t="s">
        <v>6723</v>
      </c>
      <c r="E1085" s="682" t="s">
        <v>4519</v>
      </c>
      <c r="F1085" s="619" t="s">
        <v>4509</v>
      </c>
      <c r="G1085" s="619" t="s">
        <v>4962</v>
      </c>
      <c r="H1085" s="619" t="s">
        <v>2184</v>
      </c>
      <c r="I1085" s="619" t="s">
        <v>5335</v>
      </c>
      <c r="J1085" s="619" t="s">
        <v>5336</v>
      </c>
      <c r="K1085" s="619" t="s">
        <v>2246</v>
      </c>
      <c r="L1085" s="620">
        <v>31.59</v>
      </c>
      <c r="M1085" s="620">
        <v>1232.01</v>
      </c>
      <c r="N1085" s="619">
        <v>39</v>
      </c>
      <c r="O1085" s="683">
        <v>3</v>
      </c>
      <c r="P1085" s="620">
        <v>1232.01</v>
      </c>
      <c r="Q1085" s="635">
        <v>1</v>
      </c>
      <c r="R1085" s="619">
        <v>39</v>
      </c>
      <c r="S1085" s="635">
        <v>1</v>
      </c>
      <c r="T1085" s="683">
        <v>3</v>
      </c>
      <c r="U1085" s="665">
        <v>1</v>
      </c>
    </row>
    <row r="1086" spans="1:21" ht="14.4" customHeight="1" x14ac:dyDescent="0.3">
      <c r="A1086" s="618">
        <v>21</v>
      </c>
      <c r="B1086" s="619" t="s">
        <v>565</v>
      </c>
      <c r="C1086" s="619">
        <v>89301212</v>
      </c>
      <c r="D1086" s="681" t="s">
        <v>6723</v>
      </c>
      <c r="E1086" s="682" t="s">
        <v>4519</v>
      </c>
      <c r="F1086" s="619" t="s">
        <v>4509</v>
      </c>
      <c r="G1086" s="619" t="s">
        <v>4962</v>
      </c>
      <c r="H1086" s="619" t="s">
        <v>2184</v>
      </c>
      <c r="I1086" s="619" t="s">
        <v>5337</v>
      </c>
      <c r="J1086" s="619" t="s">
        <v>5338</v>
      </c>
      <c r="K1086" s="619" t="s">
        <v>4965</v>
      </c>
      <c r="L1086" s="620">
        <v>126.28</v>
      </c>
      <c r="M1086" s="620">
        <v>631.4</v>
      </c>
      <c r="N1086" s="619">
        <v>5</v>
      </c>
      <c r="O1086" s="683">
        <v>0.5</v>
      </c>
      <c r="P1086" s="620"/>
      <c r="Q1086" s="635">
        <v>0</v>
      </c>
      <c r="R1086" s="619"/>
      <c r="S1086" s="635">
        <v>0</v>
      </c>
      <c r="T1086" s="683"/>
      <c r="U1086" s="665">
        <v>0</v>
      </c>
    </row>
    <row r="1087" spans="1:21" ht="14.4" customHeight="1" x14ac:dyDescent="0.3">
      <c r="A1087" s="618">
        <v>21</v>
      </c>
      <c r="B1087" s="619" t="s">
        <v>565</v>
      </c>
      <c r="C1087" s="619">
        <v>89301212</v>
      </c>
      <c r="D1087" s="681" t="s">
        <v>6723</v>
      </c>
      <c r="E1087" s="682" t="s">
        <v>4519</v>
      </c>
      <c r="F1087" s="619" t="s">
        <v>4509</v>
      </c>
      <c r="G1087" s="619" t="s">
        <v>4962</v>
      </c>
      <c r="H1087" s="619" t="s">
        <v>2184</v>
      </c>
      <c r="I1087" s="619" t="s">
        <v>5337</v>
      </c>
      <c r="J1087" s="619" t="s">
        <v>5339</v>
      </c>
      <c r="K1087" s="619" t="s">
        <v>4965</v>
      </c>
      <c r="L1087" s="620">
        <v>126.28</v>
      </c>
      <c r="M1087" s="620">
        <v>631.4</v>
      </c>
      <c r="N1087" s="619">
        <v>5</v>
      </c>
      <c r="O1087" s="683">
        <v>1</v>
      </c>
      <c r="P1087" s="620"/>
      <c r="Q1087" s="635">
        <v>0</v>
      </c>
      <c r="R1087" s="619"/>
      <c r="S1087" s="635">
        <v>0</v>
      </c>
      <c r="T1087" s="683"/>
      <c r="U1087" s="665">
        <v>0</v>
      </c>
    </row>
    <row r="1088" spans="1:21" ht="14.4" customHeight="1" x14ac:dyDescent="0.3">
      <c r="A1088" s="618">
        <v>21</v>
      </c>
      <c r="B1088" s="619" t="s">
        <v>565</v>
      </c>
      <c r="C1088" s="619">
        <v>89301212</v>
      </c>
      <c r="D1088" s="681" t="s">
        <v>6723</v>
      </c>
      <c r="E1088" s="682" t="s">
        <v>4519</v>
      </c>
      <c r="F1088" s="619" t="s">
        <v>4509</v>
      </c>
      <c r="G1088" s="619" t="s">
        <v>4962</v>
      </c>
      <c r="H1088" s="619" t="s">
        <v>2184</v>
      </c>
      <c r="I1088" s="619" t="s">
        <v>5340</v>
      </c>
      <c r="J1088" s="619" t="s">
        <v>5341</v>
      </c>
      <c r="K1088" s="619" t="s">
        <v>4965</v>
      </c>
      <c r="L1088" s="620">
        <v>126.28</v>
      </c>
      <c r="M1088" s="620">
        <v>631.4</v>
      </c>
      <c r="N1088" s="619">
        <v>5</v>
      </c>
      <c r="O1088" s="683">
        <v>0.5</v>
      </c>
      <c r="P1088" s="620"/>
      <c r="Q1088" s="635">
        <v>0</v>
      </c>
      <c r="R1088" s="619"/>
      <c r="S1088" s="635">
        <v>0</v>
      </c>
      <c r="T1088" s="683"/>
      <c r="U1088" s="665">
        <v>0</v>
      </c>
    </row>
    <row r="1089" spans="1:21" ht="14.4" customHeight="1" x14ac:dyDescent="0.3">
      <c r="A1089" s="618">
        <v>21</v>
      </c>
      <c r="B1089" s="619" t="s">
        <v>565</v>
      </c>
      <c r="C1089" s="619">
        <v>89301212</v>
      </c>
      <c r="D1089" s="681" t="s">
        <v>6723</v>
      </c>
      <c r="E1089" s="682" t="s">
        <v>4519</v>
      </c>
      <c r="F1089" s="619" t="s">
        <v>4509</v>
      </c>
      <c r="G1089" s="619" t="s">
        <v>4962</v>
      </c>
      <c r="H1089" s="619" t="s">
        <v>2184</v>
      </c>
      <c r="I1089" s="619" t="s">
        <v>5340</v>
      </c>
      <c r="J1089" s="619" t="s">
        <v>5342</v>
      </c>
      <c r="K1089" s="619" t="s">
        <v>4965</v>
      </c>
      <c r="L1089" s="620">
        <v>126.28</v>
      </c>
      <c r="M1089" s="620">
        <v>1515.3600000000001</v>
      </c>
      <c r="N1089" s="619">
        <v>12</v>
      </c>
      <c r="O1089" s="683">
        <v>1.5</v>
      </c>
      <c r="P1089" s="620"/>
      <c r="Q1089" s="635">
        <v>0</v>
      </c>
      <c r="R1089" s="619"/>
      <c r="S1089" s="635">
        <v>0</v>
      </c>
      <c r="T1089" s="683"/>
      <c r="U1089" s="665">
        <v>0</v>
      </c>
    </row>
    <row r="1090" spans="1:21" ht="14.4" customHeight="1" x14ac:dyDescent="0.3">
      <c r="A1090" s="618">
        <v>21</v>
      </c>
      <c r="B1090" s="619" t="s">
        <v>565</v>
      </c>
      <c r="C1090" s="619">
        <v>89301212</v>
      </c>
      <c r="D1090" s="681" t="s">
        <v>6723</v>
      </c>
      <c r="E1090" s="682" t="s">
        <v>4519</v>
      </c>
      <c r="F1090" s="619" t="s">
        <v>4509</v>
      </c>
      <c r="G1090" s="619" t="s">
        <v>4962</v>
      </c>
      <c r="H1090" s="619" t="s">
        <v>2184</v>
      </c>
      <c r="I1090" s="619" t="s">
        <v>5343</v>
      </c>
      <c r="J1090" s="619" t="s">
        <v>5344</v>
      </c>
      <c r="K1090" s="619" t="s">
        <v>4965</v>
      </c>
      <c r="L1090" s="620">
        <v>126.28</v>
      </c>
      <c r="M1090" s="620">
        <v>631.4</v>
      </c>
      <c r="N1090" s="619">
        <v>5</v>
      </c>
      <c r="O1090" s="683">
        <v>0.5</v>
      </c>
      <c r="P1090" s="620"/>
      <c r="Q1090" s="635">
        <v>0</v>
      </c>
      <c r="R1090" s="619"/>
      <c r="S1090" s="635">
        <v>0</v>
      </c>
      <c r="T1090" s="683"/>
      <c r="U1090" s="665">
        <v>0</v>
      </c>
    </row>
    <row r="1091" spans="1:21" ht="14.4" customHeight="1" x14ac:dyDescent="0.3">
      <c r="A1091" s="618">
        <v>21</v>
      </c>
      <c r="B1091" s="619" t="s">
        <v>565</v>
      </c>
      <c r="C1091" s="619">
        <v>89301212</v>
      </c>
      <c r="D1091" s="681" t="s">
        <v>6723</v>
      </c>
      <c r="E1091" s="682" t="s">
        <v>4519</v>
      </c>
      <c r="F1091" s="619" t="s">
        <v>4509</v>
      </c>
      <c r="G1091" s="619" t="s">
        <v>4962</v>
      </c>
      <c r="H1091" s="619" t="s">
        <v>2184</v>
      </c>
      <c r="I1091" s="619" t="s">
        <v>5343</v>
      </c>
      <c r="J1091" s="619" t="s">
        <v>5345</v>
      </c>
      <c r="K1091" s="619" t="s">
        <v>4965</v>
      </c>
      <c r="L1091" s="620">
        <v>126.28</v>
      </c>
      <c r="M1091" s="620">
        <v>505.12</v>
      </c>
      <c r="N1091" s="619">
        <v>4</v>
      </c>
      <c r="O1091" s="683">
        <v>0.5</v>
      </c>
      <c r="P1091" s="620"/>
      <c r="Q1091" s="635">
        <v>0</v>
      </c>
      <c r="R1091" s="619"/>
      <c r="S1091" s="635">
        <v>0</v>
      </c>
      <c r="T1091" s="683"/>
      <c r="U1091" s="665">
        <v>0</v>
      </c>
    </row>
    <row r="1092" spans="1:21" ht="14.4" customHeight="1" x14ac:dyDescent="0.3">
      <c r="A1092" s="618">
        <v>21</v>
      </c>
      <c r="B1092" s="619" t="s">
        <v>565</v>
      </c>
      <c r="C1092" s="619">
        <v>89301212</v>
      </c>
      <c r="D1092" s="681" t="s">
        <v>6723</v>
      </c>
      <c r="E1092" s="682" t="s">
        <v>4519</v>
      </c>
      <c r="F1092" s="619" t="s">
        <v>4509</v>
      </c>
      <c r="G1092" s="619" t="s">
        <v>4962</v>
      </c>
      <c r="H1092" s="619" t="s">
        <v>2184</v>
      </c>
      <c r="I1092" s="619" t="s">
        <v>5346</v>
      </c>
      <c r="J1092" s="619" t="s">
        <v>5347</v>
      </c>
      <c r="K1092" s="619" t="s">
        <v>4965</v>
      </c>
      <c r="L1092" s="620">
        <v>126.37</v>
      </c>
      <c r="M1092" s="620">
        <v>505.48</v>
      </c>
      <c r="N1092" s="619">
        <v>4</v>
      </c>
      <c r="O1092" s="683">
        <v>1.5</v>
      </c>
      <c r="P1092" s="620"/>
      <c r="Q1092" s="635">
        <v>0</v>
      </c>
      <c r="R1092" s="619"/>
      <c r="S1092" s="635">
        <v>0</v>
      </c>
      <c r="T1092" s="683"/>
      <c r="U1092" s="665">
        <v>0</v>
      </c>
    </row>
    <row r="1093" spans="1:21" ht="14.4" customHeight="1" x14ac:dyDescent="0.3">
      <c r="A1093" s="618">
        <v>21</v>
      </c>
      <c r="B1093" s="619" t="s">
        <v>565</v>
      </c>
      <c r="C1093" s="619">
        <v>89301212</v>
      </c>
      <c r="D1093" s="681" t="s">
        <v>6723</v>
      </c>
      <c r="E1093" s="682" t="s">
        <v>4519</v>
      </c>
      <c r="F1093" s="619" t="s">
        <v>4509</v>
      </c>
      <c r="G1093" s="619" t="s">
        <v>4962</v>
      </c>
      <c r="H1093" s="619" t="s">
        <v>2184</v>
      </c>
      <c r="I1093" s="619" t="s">
        <v>5348</v>
      </c>
      <c r="J1093" s="619" t="s">
        <v>5349</v>
      </c>
      <c r="K1093" s="619" t="s">
        <v>2246</v>
      </c>
      <c r="L1093" s="620">
        <v>0</v>
      </c>
      <c r="M1093" s="620">
        <v>0</v>
      </c>
      <c r="N1093" s="619">
        <v>5</v>
      </c>
      <c r="O1093" s="683">
        <v>0.5</v>
      </c>
      <c r="P1093" s="620">
        <v>0</v>
      </c>
      <c r="Q1093" s="635"/>
      <c r="R1093" s="619">
        <v>5</v>
      </c>
      <c r="S1093" s="635">
        <v>1</v>
      </c>
      <c r="T1093" s="683">
        <v>0.5</v>
      </c>
      <c r="U1093" s="665">
        <v>1</v>
      </c>
    </row>
    <row r="1094" spans="1:21" ht="14.4" customHeight="1" x14ac:dyDescent="0.3">
      <c r="A1094" s="618">
        <v>21</v>
      </c>
      <c r="B1094" s="619" t="s">
        <v>565</v>
      </c>
      <c r="C1094" s="619">
        <v>89301212</v>
      </c>
      <c r="D1094" s="681" t="s">
        <v>6723</v>
      </c>
      <c r="E1094" s="682" t="s">
        <v>4519</v>
      </c>
      <c r="F1094" s="619" t="s">
        <v>4509</v>
      </c>
      <c r="G1094" s="619" t="s">
        <v>4962</v>
      </c>
      <c r="H1094" s="619" t="s">
        <v>2184</v>
      </c>
      <c r="I1094" s="619" t="s">
        <v>5350</v>
      </c>
      <c r="J1094" s="619" t="s">
        <v>5351</v>
      </c>
      <c r="K1094" s="619" t="s">
        <v>5352</v>
      </c>
      <c r="L1094" s="620">
        <v>84.19</v>
      </c>
      <c r="M1094" s="620">
        <v>168.38</v>
      </c>
      <c r="N1094" s="619">
        <v>2</v>
      </c>
      <c r="O1094" s="683">
        <v>0.5</v>
      </c>
      <c r="P1094" s="620"/>
      <c r="Q1094" s="635">
        <v>0</v>
      </c>
      <c r="R1094" s="619"/>
      <c r="S1094" s="635">
        <v>0</v>
      </c>
      <c r="T1094" s="683"/>
      <c r="U1094" s="665">
        <v>0</v>
      </c>
    </row>
    <row r="1095" spans="1:21" ht="14.4" customHeight="1" x14ac:dyDescent="0.3">
      <c r="A1095" s="618">
        <v>21</v>
      </c>
      <c r="B1095" s="619" t="s">
        <v>565</v>
      </c>
      <c r="C1095" s="619">
        <v>89301212</v>
      </c>
      <c r="D1095" s="681" t="s">
        <v>6723</v>
      </c>
      <c r="E1095" s="682" t="s">
        <v>4519</v>
      </c>
      <c r="F1095" s="619" t="s">
        <v>4509</v>
      </c>
      <c r="G1095" s="619" t="s">
        <v>4962</v>
      </c>
      <c r="H1095" s="619" t="s">
        <v>564</v>
      </c>
      <c r="I1095" s="619" t="s">
        <v>5353</v>
      </c>
      <c r="J1095" s="619" t="s">
        <v>4964</v>
      </c>
      <c r="K1095" s="619" t="s">
        <v>5354</v>
      </c>
      <c r="L1095" s="620">
        <v>20</v>
      </c>
      <c r="M1095" s="620">
        <v>100</v>
      </c>
      <c r="N1095" s="619">
        <v>5</v>
      </c>
      <c r="O1095" s="683">
        <v>0.5</v>
      </c>
      <c r="P1095" s="620"/>
      <c r="Q1095" s="635">
        <v>0</v>
      </c>
      <c r="R1095" s="619"/>
      <c r="S1095" s="635">
        <v>0</v>
      </c>
      <c r="T1095" s="683"/>
      <c r="U1095" s="665">
        <v>0</v>
      </c>
    </row>
    <row r="1096" spans="1:21" ht="14.4" customHeight="1" x14ac:dyDescent="0.3">
      <c r="A1096" s="618">
        <v>21</v>
      </c>
      <c r="B1096" s="619" t="s">
        <v>565</v>
      </c>
      <c r="C1096" s="619">
        <v>89301212</v>
      </c>
      <c r="D1096" s="681" t="s">
        <v>6723</v>
      </c>
      <c r="E1096" s="682" t="s">
        <v>4519</v>
      </c>
      <c r="F1096" s="619" t="s">
        <v>4509</v>
      </c>
      <c r="G1096" s="619" t="s">
        <v>4962</v>
      </c>
      <c r="H1096" s="619" t="s">
        <v>564</v>
      </c>
      <c r="I1096" s="619" t="s">
        <v>5355</v>
      </c>
      <c r="J1096" s="619" t="s">
        <v>5356</v>
      </c>
      <c r="K1096" s="619" t="s">
        <v>5354</v>
      </c>
      <c r="L1096" s="620">
        <v>20</v>
      </c>
      <c r="M1096" s="620">
        <v>100</v>
      </c>
      <c r="N1096" s="619">
        <v>5</v>
      </c>
      <c r="O1096" s="683">
        <v>0.5</v>
      </c>
      <c r="P1096" s="620"/>
      <c r="Q1096" s="635">
        <v>0</v>
      </c>
      <c r="R1096" s="619"/>
      <c r="S1096" s="635">
        <v>0</v>
      </c>
      <c r="T1096" s="683"/>
      <c r="U1096" s="665">
        <v>0</v>
      </c>
    </row>
    <row r="1097" spans="1:21" ht="14.4" customHeight="1" x14ac:dyDescent="0.3">
      <c r="A1097" s="618">
        <v>21</v>
      </c>
      <c r="B1097" s="619" t="s">
        <v>565</v>
      </c>
      <c r="C1097" s="619">
        <v>89301212</v>
      </c>
      <c r="D1097" s="681" t="s">
        <v>6723</v>
      </c>
      <c r="E1097" s="682" t="s">
        <v>4519</v>
      </c>
      <c r="F1097" s="619" t="s">
        <v>4509</v>
      </c>
      <c r="G1097" s="619" t="s">
        <v>4962</v>
      </c>
      <c r="H1097" s="619" t="s">
        <v>564</v>
      </c>
      <c r="I1097" s="619" t="s">
        <v>5357</v>
      </c>
      <c r="J1097" s="619" t="s">
        <v>5358</v>
      </c>
      <c r="K1097" s="619" t="s">
        <v>5354</v>
      </c>
      <c r="L1097" s="620">
        <v>20</v>
      </c>
      <c r="M1097" s="620">
        <v>100</v>
      </c>
      <c r="N1097" s="619">
        <v>5</v>
      </c>
      <c r="O1097" s="683">
        <v>1</v>
      </c>
      <c r="P1097" s="620"/>
      <c r="Q1097" s="635">
        <v>0</v>
      </c>
      <c r="R1097" s="619"/>
      <c r="S1097" s="635">
        <v>0</v>
      </c>
      <c r="T1097" s="683"/>
      <c r="U1097" s="665">
        <v>0</v>
      </c>
    </row>
    <row r="1098" spans="1:21" ht="14.4" customHeight="1" x14ac:dyDescent="0.3">
      <c r="A1098" s="618">
        <v>21</v>
      </c>
      <c r="B1098" s="619" t="s">
        <v>565</v>
      </c>
      <c r="C1098" s="619">
        <v>89301212</v>
      </c>
      <c r="D1098" s="681" t="s">
        <v>6723</v>
      </c>
      <c r="E1098" s="682" t="s">
        <v>4519</v>
      </c>
      <c r="F1098" s="619" t="s">
        <v>4509</v>
      </c>
      <c r="G1098" s="619" t="s">
        <v>4962</v>
      </c>
      <c r="H1098" s="619" t="s">
        <v>564</v>
      </c>
      <c r="I1098" s="619" t="s">
        <v>5359</v>
      </c>
      <c r="J1098" s="619" t="s">
        <v>5360</v>
      </c>
      <c r="K1098" s="619" t="s">
        <v>5361</v>
      </c>
      <c r="L1098" s="620">
        <v>168.5</v>
      </c>
      <c r="M1098" s="620">
        <v>1011</v>
      </c>
      <c r="N1098" s="619">
        <v>6</v>
      </c>
      <c r="O1098" s="683">
        <v>1</v>
      </c>
      <c r="P1098" s="620">
        <v>1011</v>
      </c>
      <c r="Q1098" s="635">
        <v>1</v>
      </c>
      <c r="R1098" s="619">
        <v>6</v>
      </c>
      <c r="S1098" s="635">
        <v>1</v>
      </c>
      <c r="T1098" s="683">
        <v>1</v>
      </c>
      <c r="U1098" s="665">
        <v>1</v>
      </c>
    </row>
    <row r="1099" spans="1:21" ht="14.4" customHeight="1" x14ac:dyDescent="0.3">
      <c r="A1099" s="618">
        <v>21</v>
      </c>
      <c r="B1099" s="619" t="s">
        <v>565</v>
      </c>
      <c r="C1099" s="619">
        <v>89301212</v>
      </c>
      <c r="D1099" s="681" t="s">
        <v>6723</v>
      </c>
      <c r="E1099" s="682" t="s">
        <v>4519</v>
      </c>
      <c r="F1099" s="619" t="s">
        <v>4509</v>
      </c>
      <c r="G1099" s="619" t="s">
        <v>4962</v>
      </c>
      <c r="H1099" s="619" t="s">
        <v>2184</v>
      </c>
      <c r="I1099" s="619" t="s">
        <v>5362</v>
      </c>
      <c r="J1099" s="619" t="s">
        <v>5363</v>
      </c>
      <c r="K1099" s="619" t="s">
        <v>5352</v>
      </c>
      <c r="L1099" s="620">
        <v>84.19</v>
      </c>
      <c r="M1099" s="620">
        <v>84.19</v>
      </c>
      <c r="N1099" s="619">
        <v>1</v>
      </c>
      <c r="O1099" s="683">
        <v>0.5</v>
      </c>
      <c r="P1099" s="620">
        <v>84.19</v>
      </c>
      <c r="Q1099" s="635">
        <v>1</v>
      </c>
      <c r="R1099" s="619">
        <v>1</v>
      </c>
      <c r="S1099" s="635">
        <v>1</v>
      </c>
      <c r="T1099" s="683">
        <v>0.5</v>
      </c>
      <c r="U1099" s="665">
        <v>1</v>
      </c>
    </row>
    <row r="1100" spans="1:21" ht="14.4" customHeight="1" x14ac:dyDescent="0.3">
      <c r="A1100" s="618">
        <v>21</v>
      </c>
      <c r="B1100" s="619" t="s">
        <v>565</v>
      </c>
      <c r="C1100" s="619">
        <v>89301212</v>
      </c>
      <c r="D1100" s="681" t="s">
        <v>6723</v>
      </c>
      <c r="E1100" s="682" t="s">
        <v>4519</v>
      </c>
      <c r="F1100" s="619" t="s">
        <v>4509</v>
      </c>
      <c r="G1100" s="619" t="s">
        <v>4962</v>
      </c>
      <c r="H1100" s="619" t="s">
        <v>2184</v>
      </c>
      <c r="I1100" s="619" t="s">
        <v>5364</v>
      </c>
      <c r="J1100" s="619" t="s">
        <v>5365</v>
      </c>
      <c r="K1100" s="619" t="s">
        <v>5352</v>
      </c>
      <c r="L1100" s="620">
        <v>84.19</v>
      </c>
      <c r="M1100" s="620">
        <v>84.19</v>
      </c>
      <c r="N1100" s="619">
        <v>1</v>
      </c>
      <c r="O1100" s="683">
        <v>1</v>
      </c>
      <c r="P1100" s="620">
        <v>84.19</v>
      </c>
      <c r="Q1100" s="635">
        <v>1</v>
      </c>
      <c r="R1100" s="619">
        <v>1</v>
      </c>
      <c r="S1100" s="635">
        <v>1</v>
      </c>
      <c r="T1100" s="683">
        <v>1</v>
      </c>
      <c r="U1100" s="665">
        <v>1</v>
      </c>
    </row>
    <row r="1101" spans="1:21" ht="14.4" customHeight="1" x14ac:dyDescent="0.3">
      <c r="A1101" s="618">
        <v>21</v>
      </c>
      <c r="B1101" s="619" t="s">
        <v>565</v>
      </c>
      <c r="C1101" s="619">
        <v>89301212</v>
      </c>
      <c r="D1101" s="681" t="s">
        <v>6723</v>
      </c>
      <c r="E1101" s="682" t="s">
        <v>4519</v>
      </c>
      <c r="F1101" s="619" t="s">
        <v>4509</v>
      </c>
      <c r="G1101" s="619" t="s">
        <v>4962</v>
      </c>
      <c r="H1101" s="619" t="s">
        <v>564</v>
      </c>
      <c r="I1101" s="619" t="s">
        <v>5366</v>
      </c>
      <c r="J1101" s="619" t="s">
        <v>5367</v>
      </c>
      <c r="K1101" s="619" t="s">
        <v>4965</v>
      </c>
      <c r="L1101" s="620">
        <v>82.04</v>
      </c>
      <c r="M1101" s="620">
        <v>246.12</v>
      </c>
      <c r="N1101" s="619">
        <v>3</v>
      </c>
      <c r="O1101" s="683">
        <v>0.5</v>
      </c>
      <c r="P1101" s="620">
        <v>246.12</v>
      </c>
      <c r="Q1101" s="635">
        <v>1</v>
      </c>
      <c r="R1101" s="619">
        <v>3</v>
      </c>
      <c r="S1101" s="635">
        <v>1</v>
      </c>
      <c r="T1101" s="683">
        <v>0.5</v>
      </c>
      <c r="U1101" s="665">
        <v>1</v>
      </c>
    </row>
    <row r="1102" spans="1:21" ht="14.4" customHeight="1" x14ac:dyDescent="0.3">
      <c r="A1102" s="618">
        <v>21</v>
      </c>
      <c r="B1102" s="619" t="s">
        <v>565</v>
      </c>
      <c r="C1102" s="619">
        <v>89301212</v>
      </c>
      <c r="D1102" s="681" t="s">
        <v>6723</v>
      </c>
      <c r="E1102" s="682" t="s">
        <v>4519</v>
      </c>
      <c r="F1102" s="619" t="s">
        <v>4509</v>
      </c>
      <c r="G1102" s="619" t="s">
        <v>5015</v>
      </c>
      <c r="H1102" s="619" t="s">
        <v>564</v>
      </c>
      <c r="I1102" s="619" t="s">
        <v>3021</v>
      </c>
      <c r="J1102" s="619" t="s">
        <v>3022</v>
      </c>
      <c r="K1102" s="619" t="s">
        <v>3023</v>
      </c>
      <c r="L1102" s="620">
        <v>61.3</v>
      </c>
      <c r="M1102" s="620">
        <v>122.6</v>
      </c>
      <c r="N1102" s="619">
        <v>2</v>
      </c>
      <c r="O1102" s="683">
        <v>1.5</v>
      </c>
      <c r="P1102" s="620"/>
      <c r="Q1102" s="635">
        <v>0</v>
      </c>
      <c r="R1102" s="619"/>
      <c r="S1102" s="635">
        <v>0</v>
      </c>
      <c r="T1102" s="683"/>
      <c r="U1102" s="665">
        <v>0</v>
      </c>
    </row>
    <row r="1103" spans="1:21" ht="14.4" customHeight="1" x14ac:dyDescent="0.3">
      <c r="A1103" s="618">
        <v>21</v>
      </c>
      <c r="B1103" s="619" t="s">
        <v>565</v>
      </c>
      <c r="C1103" s="619">
        <v>89301212</v>
      </c>
      <c r="D1103" s="681" t="s">
        <v>6723</v>
      </c>
      <c r="E1103" s="682" t="s">
        <v>4519</v>
      </c>
      <c r="F1103" s="619" t="s">
        <v>4509</v>
      </c>
      <c r="G1103" s="619" t="s">
        <v>4610</v>
      </c>
      <c r="H1103" s="619" t="s">
        <v>564</v>
      </c>
      <c r="I1103" s="619" t="s">
        <v>842</v>
      </c>
      <c r="J1103" s="619" t="s">
        <v>4623</v>
      </c>
      <c r="K1103" s="619" t="s">
        <v>4624</v>
      </c>
      <c r="L1103" s="620">
        <v>25.42</v>
      </c>
      <c r="M1103" s="620">
        <v>25.42</v>
      </c>
      <c r="N1103" s="619">
        <v>1</v>
      </c>
      <c r="O1103" s="683">
        <v>0.5</v>
      </c>
      <c r="P1103" s="620">
        <v>25.42</v>
      </c>
      <c r="Q1103" s="635">
        <v>1</v>
      </c>
      <c r="R1103" s="619">
        <v>1</v>
      </c>
      <c r="S1103" s="635">
        <v>1</v>
      </c>
      <c r="T1103" s="683">
        <v>0.5</v>
      </c>
      <c r="U1103" s="665">
        <v>1</v>
      </c>
    </row>
    <row r="1104" spans="1:21" ht="14.4" customHeight="1" x14ac:dyDescent="0.3">
      <c r="A1104" s="618">
        <v>21</v>
      </c>
      <c r="B1104" s="619" t="s">
        <v>565</v>
      </c>
      <c r="C1104" s="619">
        <v>89301212</v>
      </c>
      <c r="D1104" s="681" t="s">
        <v>6723</v>
      </c>
      <c r="E1104" s="682" t="s">
        <v>4519</v>
      </c>
      <c r="F1104" s="619" t="s">
        <v>4509</v>
      </c>
      <c r="G1104" s="619" t="s">
        <v>4610</v>
      </c>
      <c r="H1104" s="619" t="s">
        <v>564</v>
      </c>
      <c r="I1104" s="619" t="s">
        <v>1664</v>
      </c>
      <c r="J1104" s="619" t="s">
        <v>1665</v>
      </c>
      <c r="K1104" s="619" t="s">
        <v>2067</v>
      </c>
      <c r="L1104" s="620">
        <v>101.69</v>
      </c>
      <c r="M1104" s="620">
        <v>101.69</v>
      </c>
      <c r="N1104" s="619">
        <v>1</v>
      </c>
      <c r="O1104" s="683">
        <v>0.5</v>
      </c>
      <c r="P1104" s="620">
        <v>101.69</v>
      </c>
      <c r="Q1104" s="635">
        <v>1</v>
      </c>
      <c r="R1104" s="619">
        <v>1</v>
      </c>
      <c r="S1104" s="635">
        <v>1</v>
      </c>
      <c r="T1104" s="683">
        <v>0.5</v>
      </c>
      <c r="U1104" s="665">
        <v>1</v>
      </c>
    </row>
    <row r="1105" spans="1:21" ht="14.4" customHeight="1" x14ac:dyDescent="0.3">
      <c r="A1105" s="618">
        <v>21</v>
      </c>
      <c r="B1105" s="619" t="s">
        <v>565</v>
      </c>
      <c r="C1105" s="619">
        <v>89301212</v>
      </c>
      <c r="D1105" s="681" t="s">
        <v>6723</v>
      </c>
      <c r="E1105" s="682" t="s">
        <v>4519</v>
      </c>
      <c r="F1105" s="619" t="s">
        <v>4509</v>
      </c>
      <c r="G1105" s="619" t="s">
        <v>4610</v>
      </c>
      <c r="H1105" s="619" t="s">
        <v>564</v>
      </c>
      <c r="I1105" s="619" t="s">
        <v>1664</v>
      </c>
      <c r="J1105" s="619" t="s">
        <v>4611</v>
      </c>
      <c r="K1105" s="619" t="s">
        <v>2067</v>
      </c>
      <c r="L1105" s="620">
        <v>91.52</v>
      </c>
      <c r="M1105" s="620">
        <v>91.52</v>
      </c>
      <c r="N1105" s="619">
        <v>1</v>
      </c>
      <c r="O1105" s="683">
        <v>0.5</v>
      </c>
      <c r="P1105" s="620">
        <v>91.52</v>
      </c>
      <c r="Q1105" s="635">
        <v>1</v>
      </c>
      <c r="R1105" s="619">
        <v>1</v>
      </c>
      <c r="S1105" s="635">
        <v>1</v>
      </c>
      <c r="T1105" s="683">
        <v>0.5</v>
      </c>
      <c r="U1105" s="665">
        <v>1</v>
      </c>
    </row>
    <row r="1106" spans="1:21" ht="14.4" customHeight="1" x14ac:dyDescent="0.3">
      <c r="A1106" s="618">
        <v>21</v>
      </c>
      <c r="B1106" s="619" t="s">
        <v>565</v>
      </c>
      <c r="C1106" s="619">
        <v>89301212</v>
      </c>
      <c r="D1106" s="681" t="s">
        <v>6723</v>
      </c>
      <c r="E1106" s="682" t="s">
        <v>4519</v>
      </c>
      <c r="F1106" s="619" t="s">
        <v>4509</v>
      </c>
      <c r="G1106" s="619" t="s">
        <v>4610</v>
      </c>
      <c r="H1106" s="619" t="s">
        <v>564</v>
      </c>
      <c r="I1106" s="619" t="s">
        <v>1664</v>
      </c>
      <c r="J1106" s="619" t="s">
        <v>4611</v>
      </c>
      <c r="K1106" s="619" t="s">
        <v>2067</v>
      </c>
      <c r="L1106" s="620">
        <v>101.69</v>
      </c>
      <c r="M1106" s="620">
        <v>305.07</v>
      </c>
      <c r="N1106" s="619">
        <v>3</v>
      </c>
      <c r="O1106" s="683">
        <v>2.5</v>
      </c>
      <c r="P1106" s="620">
        <v>101.69</v>
      </c>
      <c r="Q1106" s="635">
        <v>0.33333333333333331</v>
      </c>
      <c r="R1106" s="619">
        <v>1</v>
      </c>
      <c r="S1106" s="635">
        <v>0.33333333333333331</v>
      </c>
      <c r="T1106" s="683">
        <v>1</v>
      </c>
      <c r="U1106" s="665">
        <v>0.4</v>
      </c>
    </row>
    <row r="1107" spans="1:21" ht="14.4" customHeight="1" x14ac:dyDescent="0.3">
      <c r="A1107" s="618">
        <v>21</v>
      </c>
      <c r="B1107" s="619" t="s">
        <v>565</v>
      </c>
      <c r="C1107" s="619">
        <v>89301212</v>
      </c>
      <c r="D1107" s="681" t="s">
        <v>6723</v>
      </c>
      <c r="E1107" s="682" t="s">
        <v>4519</v>
      </c>
      <c r="F1107" s="619" t="s">
        <v>4509</v>
      </c>
      <c r="G1107" s="619" t="s">
        <v>4831</v>
      </c>
      <c r="H1107" s="619" t="s">
        <v>2184</v>
      </c>
      <c r="I1107" s="619" t="s">
        <v>5368</v>
      </c>
      <c r="J1107" s="619" t="s">
        <v>3503</v>
      </c>
      <c r="K1107" s="619" t="s">
        <v>5369</v>
      </c>
      <c r="L1107" s="620">
        <v>1793.46</v>
      </c>
      <c r="M1107" s="620">
        <v>21521.52</v>
      </c>
      <c r="N1107" s="619">
        <v>12</v>
      </c>
      <c r="O1107" s="683">
        <v>2</v>
      </c>
      <c r="P1107" s="620"/>
      <c r="Q1107" s="635">
        <v>0</v>
      </c>
      <c r="R1107" s="619"/>
      <c r="S1107" s="635">
        <v>0</v>
      </c>
      <c r="T1107" s="683"/>
      <c r="U1107" s="665">
        <v>0</v>
      </c>
    </row>
    <row r="1108" spans="1:21" ht="14.4" customHeight="1" x14ac:dyDescent="0.3">
      <c r="A1108" s="618">
        <v>21</v>
      </c>
      <c r="B1108" s="619" t="s">
        <v>565</v>
      </c>
      <c r="C1108" s="619">
        <v>89301212</v>
      </c>
      <c r="D1108" s="681" t="s">
        <v>6723</v>
      </c>
      <c r="E1108" s="682" t="s">
        <v>4519</v>
      </c>
      <c r="F1108" s="619" t="s">
        <v>4509</v>
      </c>
      <c r="G1108" s="619" t="s">
        <v>4738</v>
      </c>
      <c r="H1108" s="619" t="s">
        <v>2184</v>
      </c>
      <c r="I1108" s="619" t="s">
        <v>2324</v>
      </c>
      <c r="J1108" s="619" t="s">
        <v>5370</v>
      </c>
      <c r="K1108" s="619" t="s">
        <v>4151</v>
      </c>
      <c r="L1108" s="620">
        <v>32.630000000000003</v>
      </c>
      <c r="M1108" s="620">
        <v>97.890000000000015</v>
      </c>
      <c r="N1108" s="619">
        <v>3</v>
      </c>
      <c r="O1108" s="683">
        <v>1.5</v>
      </c>
      <c r="P1108" s="620">
        <v>65.260000000000005</v>
      </c>
      <c r="Q1108" s="635">
        <v>0.66666666666666663</v>
      </c>
      <c r="R1108" s="619">
        <v>2</v>
      </c>
      <c r="S1108" s="635">
        <v>0.66666666666666663</v>
      </c>
      <c r="T1108" s="683">
        <v>1</v>
      </c>
      <c r="U1108" s="665">
        <v>0.66666666666666663</v>
      </c>
    </row>
    <row r="1109" spans="1:21" ht="14.4" customHeight="1" x14ac:dyDescent="0.3">
      <c r="A1109" s="618">
        <v>21</v>
      </c>
      <c r="B1109" s="619" t="s">
        <v>565</v>
      </c>
      <c r="C1109" s="619">
        <v>89301212</v>
      </c>
      <c r="D1109" s="681" t="s">
        <v>6723</v>
      </c>
      <c r="E1109" s="682" t="s">
        <v>4519</v>
      </c>
      <c r="F1109" s="619" t="s">
        <v>4509</v>
      </c>
      <c r="G1109" s="619" t="s">
        <v>4738</v>
      </c>
      <c r="H1109" s="619" t="s">
        <v>2184</v>
      </c>
      <c r="I1109" s="619" t="s">
        <v>2324</v>
      </c>
      <c r="J1109" s="619" t="s">
        <v>4150</v>
      </c>
      <c r="K1109" s="619" t="s">
        <v>4151</v>
      </c>
      <c r="L1109" s="620">
        <v>32.630000000000003</v>
      </c>
      <c r="M1109" s="620">
        <v>130.52000000000001</v>
      </c>
      <c r="N1109" s="619">
        <v>4</v>
      </c>
      <c r="O1109" s="683">
        <v>1.5</v>
      </c>
      <c r="P1109" s="620">
        <v>32.630000000000003</v>
      </c>
      <c r="Q1109" s="635">
        <v>0.25</v>
      </c>
      <c r="R1109" s="619">
        <v>1</v>
      </c>
      <c r="S1109" s="635">
        <v>0.25</v>
      </c>
      <c r="T1109" s="683">
        <v>0.5</v>
      </c>
      <c r="U1109" s="665">
        <v>0.33333333333333331</v>
      </c>
    </row>
    <row r="1110" spans="1:21" ht="14.4" customHeight="1" x14ac:dyDescent="0.3">
      <c r="A1110" s="618">
        <v>21</v>
      </c>
      <c r="B1110" s="619" t="s">
        <v>565</v>
      </c>
      <c r="C1110" s="619">
        <v>89301212</v>
      </c>
      <c r="D1110" s="681" t="s">
        <v>6723</v>
      </c>
      <c r="E1110" s="682" t="s">
        <v>4519</v>
      </c>
      <c r="F1110" s="619" t="s">
        <v>4509</v>
      </c>
      <c r="G1110" s="619" t="s">
        <v>4966</v>
      </c>
      <c r="H1110" s="619" t="s">
        <v>564</v>
      </c>
      <c r="I1110" s="619" t="s">
        <v>5371</v>
      </c>
      <c r="J1110" s="619" t="s">
        <v>5372</v>
      </c>
      <c r="K1110" s="619" t="s">
        <v>3214</v>
      </c>
      <c r="L1110" s="620">
        <v>130.44</v>
      </c>
      <c r="M1110" s="620">
        <v>130.44</v>
      </c>
      <c r="N1110" s="619">
        <v>1</v>
      </c>
      <c r="O1110" s="683">
        <v>0.5</v>
      </c>
      <c r="P1110" s="620"/>
      <c r="Q1110" s="635">
        <v>0</v>
      </c>
      <c r="R1110" s="619"/>
      <c r="S1110" s="635">
        <v>0</v>
      </c>
      <c r="T1110" s="683"/>
      <c r="U1110" s="665">
        <v>0</v>
      </c>
    </row>
    <row r="1111" spans="1:21" ht="14.4" customHeight="1" x14ac:dyDescent="0.3">
      <c r="A1111" s="618">
        <v>21</v>
      </c>
      <c r="B1111" s="619" t="s">
        <v>565</v>
      </c>
      <c r="C1111" s="619">
        <v>89301212</v>
      </c>
      <c r="D1111" s="681" t="s">
        <v>6723</v>
      </c>
      <c r="E1111" s="682" t="s">
        <v>4519</v>
      </c>
      <c r="F1111" s="619" t="s">
        <v>4509</v>
      </c>
      <c r="G1111" s="619" t="s">
        <v>5373</v>
      </c>
      <c r="H1111" s="619" t="s">
        <v>2184</v>
      </c>
      <c r="I1111" s="619" t="s">
        <v>2410</v>
      </c>
      <c r="J1111" s="619" t="s">
        <v>2411</v>
      </c>
      <c r="K1111" s="619" t="s">
        <v>4386</v>
      </c>
      <c r="L1111" s="620">
        <v>94.8</v>
      </c>
      <c r="M1111" s="620">
        <v>189.6</v>
      </c>
      <c r="N1111" s="619">
        <v>2</v>
      </c>
      <c r="O1111" s="683">
        <v>1</v>
      </c>
      <c r="P1111" s="620">
        <v>189.6</v>
      </c>
      <c r="Q1111" s="635">
        <v>1</v>
      </c>
      <c r="R1111" s="619">
        <v>2</v>
      </c>
      <c r="S1111" s="635">
        <v>1</v>
      </c>
      <c r="T1111" s="683">
        <v>1</v>
      </c>
      <c r="U1111" s="665">
        <v>1</v>
      </c>
    </row>
    <row r="1112" spans="1:21" ht="14.4" customHeight="1" x14ac:dyDescent="0.3">
      <c r="A1112" s="618">
        <v>21</v>
      </c>
      <c r="B1112" s="619" t="s">
        <v>565</v>
      </c>
      <c r="C1112" s="619">
        <v>89301212</v>
      </c>
      <c r="D1112" s="681" t="s">
        <v>6723</v>
      </c>
      <c r="E1112" s="682" t="s">
        <v>4519</v>
      </c>
      <c r="F1112" s="619" t="s">
        <v>4509</v>
      </c>
      <c r="G1112" s="619" t="s">
        <v>4593</v>
      </c>
      <c r="H1112" s="619" t="s">
        <v>2184</v>
      </c>
      <c r="I1112" s="619" t="s">
        <v>4478</v>
      </c>
      <c r="J1112" s="619" t="s">
        <v>4479</v>
      </c>
      <c r="K1112" s="619" t="s">
        <v>3399</v>
      </c>
      <c r="L1112" s="620">
        <v>269</v>
      </c>
      <c r="M1112" s="620">
        <v>269</v>
      </c>
      <c r="N1112" s="619">
        <v>1</v>
      </c>
      <c r="O1112" s="683">
        <v>0.5</v>
      </c>
      <c r="P1112" s="620">
        <v>269</v>
      </c>
      <c r="Q1112" s="635">
        <v>1</v>
      </c>
      <c r="R1112" s="619">
        <v>1</v>
      </c>
      <c r="S1112" s="635">
        <v>1</v>
      </c>
      <c r="T1112" s="683">
        <v>0.5</v>
      </c>
      <c r="U1112" s="665">
        <v>1</v>
      </c>
    </row>
    <row r="1113" spans="1:21" ht="14.4" customHeight="1" x14ac:dyDescent="0.3">
      <c r="A1113" s="618">
        <v>21</v>
      </c>
      <c r="B1113" s="619" t="s">
        <v>565</v>
      </c>
      <c r="C1113" s="619">
        <v>89301212</v>
      </c>
      <c r="D1113" s="681" t="s">
        <v>6723</v>
      </c>
      <c r="E1113" s="682" t="s">
        <v>4519</v>
      </c>
      <c r="F1113" s="619" t="s">
        <v>4509</v>
      </c>
      <c r="G1113" s="619" t="s">
        <v>4868</v>
      </c>
      <c r="H1113" s="619" t="s">
        <v>564</v>
      </c>
      <c r="I1113" s="619" t="s">
        <v>1171</v>
      </c>
      <c r="J1113" s="619" t="s">
        <v>1172</v>
      </c>
      <c r="K1113" s="619" t="s">
        <v>4968</v>
      </c>
      <c r="L1113" s="620">
        <v>0</v>
      </c>
      <c r="M1113" s="620">
        <v>0</v>
      </c>
      <c r="N1113" s="619">
        <v>2</v>
      </c>
      <c r="O1113" s="683">
        <v>1.5</v>
      </c>
      <c r="P1113" s="620">
        <v>0</v>
      </c>
      <c r="Q1113" s="635"/>
      <c r="R1113" s="619">
        <v>1</v>
      </c>
      <c r="S1113" s="635">
        <v>0.5</v>
      </c>
      <c r="T1113" s="683">
        <v>0.5</v>
      </c>
      <c r="U1113" s="665">
        <v>0.33333333333333331</v>
      </c>
    </row>
    <row r="1114" spans="1:21" ht="14.4" customHeight="1" x14ac:dyDescent="0.3">
      <c r="A1114" s="618">
        <v>21</v>
      </c>
      <c r="B1114" s="619" t="s">
        <v>565</v>
      </c>
      <c r="C1114" s="619">
        <v>89301212</v>
      </c>
      <c r="D1114" s="681" t="s">
        <v>6723</v>
      </c>
      <c r="E1114" s="682" t="s">
        <v>4519</v>
      </c>
      <c r="F1114" s="619" t="s">
        <v>4509</v>
      </c>
      <c r="G1114" s="619" t="s">
        <v>4835</v>
      </c>
      <c r="H1114" s="619" t="s">
        <v>564</v>
      </c>
      <c r="I1114" s="619" t="s">
        <v>974</v>
      </c>
      <c r="J1114" s="619" t="s">
        <v>975</v>
      </c>
      <c r="K1114" s="619" t="s">
        <v>4836</v>
      </c>
      <c r="L1114" s="620">
        <v>127.5</v>
      </c>
      <c r="M1114" s="620">
        <v>255</v>
      </c>
      <c r="N1114" s="619">
        <v>2</v>
      </c>
      <c r="O1114" s="683">
        <v>1.5</v>
      </c>
      <c r="P1114" s="620">
        <v>255</v>
      </c>
      <c r="Q1114" s="635">
        <v>1</v>
      </c>
      <c r="R1114" s="619">
        <v>2</v>
      </c>
      <c r="S1114" s="635">
        <v>1</v>
      </c>
      <c r="T1114" s="683">
        <v>1.5</v>
      </c>
      <c r="U1114" s="665">
        <v>1</v>
      </c>
    </row>
    <row r="1115" spans="1:21" ht="14.4" customHeight="1" x14ac:dyDescent="0.3">
      <c r="A1115" s="618">
        <v>21</v>
      </c>
      <c r="B1115" s="619" t="s">
        <v>565</v>
      </c>
      <c r="C1115" s="619">
        <v>89301212</v>
      </c>
      <c r="D1115" s="681" t="s">
        <v>6723</v>
      </c>
      <c r="E1115" s="682" t="s">
        <v>4519</v>
      </c>
      <c r="F1115" s="619" t="s">
        <v>4509</v>
      </c>
      <c r="G1115" s="619" t="s">
        <v>4566</v>
      </c>
      <c r="H1115" s="619" t="s">
        <v>564</v>
      </c>
      <c r="I1115" s="619" t="s">
        <v>1133</v>
      </c>
      <c r="J1115" s="619" t="s">
        <v>4567</v>
      </c>
      <c r="K1115" s="619" t="s">
        <v>4568</v>
      </c>
      <c r="L1115" s="620">
        <v>0</v>
      </c>
      <c r="M1115" s="620">
        <v>0</v>
      </c>
      <c r="N1115" s="619">
        <v>13</v>
      </c>
      <c r="O1115" s="683">
        <v>5.5</v>
      </c>
      <c r="P1115" s="620">
        <v>0</v>
      </c>
      <c r="Q1115" s="635"/>
      <c r="R1115" s="619">
        <v>7</v>
      </c>
      <c r="S1115" s="635">
        <v>0.53846153846153844</v>
      </c>
      <c r="T1115" s="683">
        <v>3</v>
      </c>
      <c r="U1115" s="665">
        <v>0.54545454545454541</v>
      </c>
    </row>
    <row r="1116" spans="1:21" ht="14.4" customHeight="1" x14ac:dyDescent="0.3">
      <c r="A1116" s="618">
        <v>21</v>
      </c>
      <c r="B1116" s="619" t="s">
        <v>565</v>
      </c>
      <c r="C1116" s="619">
        <v>89301212</v>
      </c>
      <c r="D1116" s="681" t="s">
        <v>6723</v>
      </c>
      <c r="E1116" s="682" t="s">
        <v>4519</v>
      </c>
      <c r="F1116" s="619" t="s">
        <v>4509</v>
      </c>
      <c r="G1116" s="619" t="s">
        <v>5374</v>
      </c>
      <c r="H1116" s="619" t="s">
        <v>564</v>
      </c>
      <c r="I1116" s="619" t="s">
        <v>5375</v>
      </c>
      <c r="J1116" s="619" t="s">
        <v>5376</v>
      </c>
      <c r="K1116" s="619" t="s">
        <v>5377</v>
      </c>
      <c r="L1116" s="620">
        <v>0</v>
      </c>
      <c r="M1116" s="620">
        <v>0</v>
      </c>
      <c r="N1116" s="619">
        <v>2</v>
      </c>
      <c r="O1116" s="683">
        <v>1.5</v>
      </c>
      <c r="P1116" s="620">
        <v>0</v>
      </c>
      <c r="Q1116" s="635"/>
      <c r="R1116" s="619">
        <v>1</v>
      </c>
      <c r="S1116" s="635">
        <v>0.5</v>
      </c>
      <c r="T1116" s="683">
        <v>0.5</v>
      </c>
      <c r="U1116" s="665">
        <v>0.33333333333333331</v>
      </c>
    </row>
    <row r="1117" spans="1:21" ht="14.4" customHeight="1" x14ac:dyDescent="0.3">
      <c r="A1117" s="618">
        <v>21</v>
      </c>
      <c r="B1117" s="619" t="s">
        <v>565</v>
      </c>
      <c r="C1117" s="619">
        <v>89301212</v>
      </c>
      <c r="D1117" s="681" t="s">
        <v>6723</v>
      </c>
      <c r="E1117" s="682" t="s">
        <v>4519</v>
      </c>
      <c r="F1117" s="619" t="s">
        <v>4509</v>
      </c>
      <c r="G1117" s="619" t="s">
        <v>5374</v>
      </c>
      <c r="H1117" s="619" t="s">
        <v>564</v>
      </c>
      <c r="I1117" s="619" t="s">
        <v>5378</v>
      </c>
      <c r="J1117" s="619" t="s">
        <v>5379</v>
      </c>
      <c r="K1117" s="619" t="s">
        <v>5380</v>
      </c>
      <c r="L1117" s="620">
        <v>0</v>
      </c>
      <c r="M1117" s="620">
        <v>0</v>
      </c>
      <c r="N1117" s="619">
        <v>1</v>
      </c>
      <c r="O1117" s="683">
        <v>1</v>
      </c>
      <c r="P1117" s="620"/>
      <c r="Q1117" s="635"/>
      <c r="R1117" s="619"/>
      <c r="S1117" s="635">
        <v>0</v>
      </c>
      <c r="T1117" s="683"/>
      <c r="U1117" s="665">
        <v>0</v>
      </c>
    </row>
    <row r="1118" spans="1:21" ht="14.4" customHeight="1" x14ac:dyDescent="0.3">
      <c r="A1118" s="618">
        <v>21</v>
      </c>
      <c r="B1118" s="619" t="s">
        <v>565</v>
      </c>
      <c r="C1118" s="619">
        <v>89301212</v>
      </c>
      <c r="D1118" s="681" t="s">
        <v>6723</v>
      </c>
      <c r="E1118" s="682" t="s">
        <v>4519</v>
      </c>
      <c r="F1118" s="619" t="s">
        <v>4509</v>
      </c>
      <c r="G1118" s="619" t="s">
        <v>4837</v>
      </c>
      <c r="H1118" s="619" t="s">
        <v>2184</v>
      </c>
      <c r="I1118" s="619" t="s">
        <v>4839</v>
      </c>
      <c r="J1118" s="619" t="s">
        <v>4840</v>
      </c>
      <c r="K1118" s="619" t="s">
        <v>747</v>
      </c>
      <c r="L1118" s="620">
        <v>90.72</v>
      </c>
      <c r="M1118" s="620">
        <v>90.72</v>
      </c>
      <c r="N1118" s="619">
        <v>1</v>
      </c>
      <c r="O1118" s="683">
        <v>0.5</v>
      </c>
      <c r="P1118" s="620"/>
      <c r="Q1118" s="635">
        <v>0</v>
      </c>
      <c r="R1118" s="619"/>
      <c r="S1118" s="635">
        <v>0</v>
      </c>
      <c r="T1118" s="683"/>
      <c r="U1118" s="665">
        <v>0</v>
      </c>
    </row>
    <row r="1119" spans="1:21" ht="14.4" customHeight="1" x14ac:dyDescent="0.3">
      <c r="A1119" s="618">
        <v>21</v>
      </c>
      <c r="B1119" s="619" t="s">
        <v>565</v>
      </c>
      <c r="C1119" s="619">
        <v>89301212</v>
      </c>
      <c r="D1119" s="681" t="s">
        <v>6723</v>
      </c>
      <c r="E1119" s="682" t="s">
        <v>4519</v>
      </c>
      <c r="F1119" s="619" t="s">
        <v>4509</v>
      </c>
      <c r="G1119" s="619" t="s">
        <v>4837</v>
      </c>
      <c r="H1119" s="619" t="s">
        <v>2184</v>
      </c>
      <c r="I1119" s="619" t="s">
        <v>4463</v>
      </c>
      <c r="J1119" s="619" t="s">
        <v>4464</v>
      </c>
      <c r="K1119" s="619" t="s">
        <v>2376</v>
      </c>
      <c r="L1119" s="620">
        <v>226.79</v>
      </c>
      <c r="M1119" s="620">
        <v>226.79</v>
      </c>
      <c r="N1119" s="619">
        <v>1</v>
      </c>
      <c r="O1119" s="683">
        <v>1</v>
      </c>
      <c r="P1119" s="620">
        <v>226.79</v>
      </c>
      <c r="Q1119" s="635">
        <v>1</v>
      </c>
      <c r="R1119" s="619">
        <v>1</v>
      </c>
      <c r="S1119" s="635">
        <v>1</v>
      </c>
      <c r="T1119" s="683">
        <v>1</v>
      </c>
      <c r="U1119" s="665">
        <v>1</v>
      </c>
    </row>
    <row r="1120" spans="1:21" ht="14.4" customHeight="1" x14ac:dyDescent="0.3">
      <c r="A1120" s="618">
        <v>21</v>
      </c>
      <c r="B1120" s="619" t="s">
        <v>565</v>
      </c>
      <c r="C1120" s="619">
        <v>89301212</v>
      </c>
      <c r="D1120" s="681" t="s">
        <v>6723</v>
      </c>
      <c r="E1120" s="682" t="s">
        <v>4519</v>
      </c>
      <c r="F1120" s="619" t="s">
        <v>4509</v>
      </c>
      <c r="G1120" s="619" t="s">
        <v>4837</v>
      </c>
      <c r="H1120" s="619" t="s">
        <v>2184</v>
      </c>
      <c r="I1120" s="619" t="s">
        <v>5381</v>
      </c>
      <c r="J1120" s="619" t="s">
        <v>4840</v>
      </c>
      <c r="K1120" s="619" t="s">
        <v>5382</v>
      </c>
      <c r="L1120" s="620">
        <v>302.39</v>
      </c>
      <c r="M1120" s="620">
        <v>7559.7499999999982</v>
      </c>
      <c r="N1120" s="619">
        <v>25</v>
      </c>
      <c r="O1120" s="683">
        <v>25</v>
      </c>
      <c r="P1120" s="620">
        <v>4535.8499999999995</v>
      </c>
      <c r="Q1120" s="635">
        <v>0.60000000000000009</v>
      </c>
      <c r="R1120" s="619">
        <v>15</v>
      </c>
      <c r="S1120" s="635">
        <v>0.6</v>
      </c>
      <c r="T1120" s="683">
        <v>15</v>
      </c>
      <c r="U1120" s="665">
        <v>0.6</v>
      </c>
    </row>
    <row r="1121" spans="1:21" ht="14.4" customHeight="1" x14ac:dyDescent="0.3">
      <c r="A1121" s="618">
        <v>21</v>
      </c>
      <c r="B1121" s="619" t="s">
        <v>565</v>
      </c>
      <c r="C1121" s="619">
        <v>89301212</v>
      </c>
      <c r="D1121" s="681" t="s">
        <v>6723</v>
      </c>
      <c r="E1121" s="682" t="s">
        <v>4519</v>
      </c>
      <c r="F1121" s="619" t="s">
        <v>4509</v>
      </c>
      <c r="G1121" s="619" t="s">
        <v>5383</v>
      </c>
      <c r="H1121" s="619" t="s">
        <v>2184</v>
      </c>
      <c r="I1121" s="619" t="s">
        <v>5384</v>
      </c>
      <c r="J1121" s="619" t="s">
        <v>5385</v>
      </c>
      <c r="K1121" s="619" t="s">
        <v>5386</v>
      </c>
      <c r="L1121" s="620">
        <v>17706.39</v>
      </c>
      <c r="M1121" s="620">
        <v>17706.39</v>
      </c>
      <c r="N1121" s="619">
        <v>1</v>
      </c>
      <c r="O1121" s="683">
        <v>1</v>
      </c>
      <c r="P1121" s="620"/>
      <c r="Q1121" s="635">
        <v>0</v>
      </c>
      <c r="R1121" s="619"/>
      <c r="S1121" s="635">
        <v>0</v>
      </c>
      <c r="T1121" s="683"/>
      <c r="U1121" s="665">
        <v>0</v>
      </c>
    </row>
    <row r="1122" spans="1:21" ht="14.4" customHeight="1" x14ac:dyDescent="0.3">
      <c r="A1122" s="618">
        <v>21</v>
      </c>
      <c r="B1122" s="619" t="s">
        <v>565</v>
      </c>
      <c r="C1122" s="619">
        <v>89301212</v>
      </c>
      <c r="D1122" s="681" t="s">
        <v>6723</v>
      </c>
      <c r="E1122" s="682" t="s">
        <v>4519</v>
      </c>
      <c r="F1122" s="619" t="s">
        <v>4509</v>
      </c>
      <c r="G1122" s="619" t="s">
        <v>4743</v>
      </c>
      <c r="H1122" s="619" t="s">
        <v>564</v>
      </c>
      <c r="I1122" s="619" t="s">
        <v>1260</v>
      </c>
      <c r="J1122" s="619" t="s">
        <v>959</v>
      </c>
      <c r="K1122" s="619" t="s">
        <v>5387</v>
      </c>
      <c r="L1122" s="620">
        <v>62.72</v>
      </c>
      <c r="M1122" s="620">
        <v>125.44</v>
      </c>
      <c r="N1122" s="619">
        <v>2</v>
      </c>
      <c r="O1122" s="683">
        <v>0.5</v>
      </c>
      <c r="P1122" s="620">
        <v>125.44</v>
      </c>
      <c r="Q1122" s="635">
        <v>1</v>
      </c>
      <c r="R1122" s="619">
        <v>2</v>
      </c>
      <c r="S1122" s="635">
        <v>1</v>
      </c>
      <c r="T1122" s="683">
        <v>0.5</v>
      </c>
      <c r="U1122" s="665">
        <v>1</v>
      </c>
    </row>
    <row r="1123" spans="1:21" ht="14.4" customHeight="1" x14ac:dyDescent="0.3">
      <c r="A1123" s="618">
        <v>21</v>
      </c>
      <c r="B1123" s="619" t="s">
        <v>565</v>
      </c>
      <c r="C1123" s="619">
        <v>89301212</v>
      </c>
      <c r="D1123" s="681" t="s">
        <v>6723</v>
      </c>
      <c r="E1123" s="682" t="s">
        <v>4519</v>
      </c>
      <c r="F1123" s="619" t="s">
        <v>4509</v>
      </c>
      <c r="G1123" s="619" t="s">
        <v>4743</v>
      </c>
      <c r="H1123" s="619" t="s">
        <v>564</v>
      </c>
      <c r="I1123" s="619" t="s">
        <v>1461</v>
      </c>
      <c r="J1123" s="619" t="s">
        <v>959</v>
      </c>
      <c r="K1123" s="619" t="s">
        <v>4744</v>
      </c>
      <c r="L1123" s="620">
        <v>96.72</v>
      </c>
      <c r="M1123" s="620">
        <v>1257.3600000000001</v>
      </c>
      <c r="N1123" s="619">
        <v>13</v>
      </c>
      <c r="O1123" s="683">
        <v>9.5</v>
      </c>
      <c r="P1123" s="620">
        <v>1063.92</v>
      </c>
      <c r="Q1123" s="635">
        <v>0.84615384615384615</v>
      </c>
      <c r="R1123" s="619">
        <v>11</v>
      </c>
      <c r="S1123" s="635">
        <v>0.84615384615384615</v>
      </c>
      <c r="T1123" s="683">
        <v>8</v>
      </c>
      <c r="U1123" s="665">
        <v>0.84210526315789469</v>
      </c>
    </row>
    <row r="1124" spans="1:21" ht="14.4" customHeight="1" x14ac:dyDescent="0.3">
      <c r="A1124" s="618">
        <v>21</v>
      </c>
      <c r="B1124" s="619" t="s">
        <v>565</v>
      </c>
      <c r="C1124" s="619">
        <v>89301212</v>
      </c>
      <c r="D1124" s="681" t="s">
        <v>6723</v>
      </c>
      <c r="E1124" s="682" t="s">
        <v>4519</v>
      </c>
      <c r="F1124" s="619" t="s">
        <v>4509</v>
      </c>
      <c r="G1124" s="619" t="s">
        <v>4743</v>
      </c>
      <c r="H1124" s="619" t="s">
        <v>564</v>
      </c>
      <c r="I1124" s="619" t="s">
        <v>958</v>
      </c>
      <c r="J1124" s="619" t="s">
        <v>959</v>
      </c>
      <c r="K1124" s="619" t="s">
        <v>4745</v>
      </c>
      <c r="L1124" s="620">
        <v>57.85</v>
      </c>
      <c r="M1124" s="620">
        <v>57.85</v>
      </c>
      <c r="N1124" s="619">
        <v>1</v>
      </c>
      <c r="O1124" s="683">
        <v>0.5</v>
      </c>
      <c r="P1124" s="620">
        <v>57.85</v>
      </c>
      <c r="Q1124" s="635">
        <v>1</v>
      </c>
      <c r="R1124" s="619">
        <v>1</v>
      </c>
      <c r="S1124" s="635">
        <v>1</v>
      </c>
      <c r="T1124" s="683">
        <v>0.5</v>
      </c>
      <c r="U1124" s="665">
        <v>1</v>
      </c>
    </row>
    <row r="1125" spans="1:21" ht="14.4" customHeight="1" x14ac:dyDescent="0.3">
      <c r="A1125" s="618">
        <v>21</v>
      </c>
      <c r="B1125" s="619" t="s">
        <v>565</v>
      </c>
      <c r="C1125" s="619">
        <v>89301212</v>
      </c>
      <c r="D1125" s="681" t="s">
        <v>6723</v>
      </c>
      <c r="E1125" s="682" t="s">
        <v>4519</v>
      </c>
      <c r="F1125" s="619" t="s">
        <v>4509</v>
      </c>
      <c r="G1125" s="619" t="s">
        <v>5388</v>
      </c>
      <c r="H1125" s="619" t="s">
        <v>564</v>
      </c>
      <c r="I1125" s="619" t="s">
        <v>1964</v>
      </c>
      <c r="J1125" s="619" t="s">
        <v>1965</v>
      </c>
      <c r="K1125" s="619" t="s">
        <v>1966</v>
      </c>
      <c r="L1125" s="620">
        <v>113.3</v>
      </c>
      <c r="M1125" s="620">
        <v>226.6</v>
      </c>
      <c r="N1125" s="619">
        <v>2</v>
      </c>
      <c r="O1125" s="683">
        <v>0.5</v>
      </c>
      <c r="P1125" s="620"/>
      <c r="Q1125" s="635">
        <v>0</v>
      </c>
      <c r="R1125" s="619"/>
      <c r="S1125" s="635">
        <v>0</v>
      </c>
      <c r="T1125" s="683"/>
      <c r="U1125" s="665">
        <v>0</v>
      </c>
    </row>
    <row r="1126" spans="1:21" ht="14.4" customHeight="1" x14ac:dyDescent="0.3">
      <c r="A1126" s="618">
        <v>21</v>
      </c>
      <c r="B1126" s="619" t="s">
        <v>565</v>
      </c>
      <c r="C1126" s="619">
        <v>89301212</v>
      </c>
      <c r="D1126" s="681" t="s">
        <v>6723</v>
      </c>
      <c r="E1126" s="682" t="s">
        <v>4519</v>
      </c>
      <c r="F1126" s="619" t="s">
        <v>4509</v>
      </c>
      <c r="G1126" s="619" t="s">
        <v>4569</v>
      </c>
      <c r="H1126" s="619" t="s">
        <v>564</v>
      </c>
      <c r="I1126" s="619" t="s">
        <v>5389</v>
      </c>
      <c r="J1126" s="619" t="s">
        <v>5390</v>
      </c>
      <c r="K1126" s="619" t="s">
        <v>4346</v>
      </c>
      <c r="L1126" s="620">
        <v>32.74</v>
      </c>
      <c r="M1126" s="620">
        <v>32.74</v>
      </c>
      <c r="N1126" s="619">
        <v>1</v>
      </c>
      <c r="O1126" s="683">
        <v>1</v>
      </c>
      <c r="P1126" s="620"/>
      <c r="Q1126" s="635">
        <v>0</v>
      </c>
      <c r="R1126" s="619"/>
      <c r="S1126" s="635">
        <v>0</v>
      </c>
      <c r="T1126" s="683"/>
      <c r="U1126" s="665">
        <v>0</v>
      </c>
    </row>
    <row r="1127" spans="1:21" ht="14.4" customHeight="1" x14ac:dyDescent="0.3">
      <c r="A1127" s="618">
        <v>21</v>
      </c>
      <c r="B1127" s="619" t="s">
        <v>565</v>
      </c>
      <c r="C1127" s="619">
        <v>89301212</v>
      </c>
      <c r="D1127" s="681" t="s">
        <v>6723</v>
      </c>
      <c r="E1127" s="682" t="s">
        <v>4519</v>
      </c>
      <c r="F1127" s="619" t="s">
        <v>4509</v>
      </c>
      <c r="G1127" s="619" t="s">
        <v>4569</v>
      </c>
      <c r="H1127" s="619" t="s">
        <v>2184</v>
      </c>
      <c r="I1127" s="619" t="s">
        <v>2236</v>
      </c>
      <c r="J1127" s="619" t="s">
        <v>2237</v>
      </c>
      <c r="K1127" s="619" t="s">
        <v>2238</v>
      </c>
      <c r="L1127" s="620">
        <v>71.92</v>
      </c>
      <c r="M1127" s="620">
        <v>143.84</v>
      </c>
      <c r="N1127" s="619">
        <v>2</v>
      </c>
      <c r="O1127" s="683">
        <v>0.5</v>
      </c>
      <c r="P1127" s="620">
        <v>143.84</v>
      </c>
      <c r="Q1127" s="635">
        <v>1</v>
      </c>
      <c r="R1127" s="619">
        <v>2</v>
      </c>
      <c r="S1127" s="635">
        <v>1</v>
      </c>
      <c r="T1127" s="683">
        <v>0.5</v>
      </c>
      <c r="U1127" s="665">
        <v>1</v>
      </c>
    </row>
    <row r="1128" spans="1:21" ht="14.4" customHeight="1" x14ac:dyDescent="0.3">
      <c r="A1128" s="618">
        <v>21</v>
      </c>
      <c r="B1128" s="619" t="s">
        <v>565</v>
      </c>
      <c r="C1128" s="619">
        <v>89301212</v>
      </c>
      <c r="D1128" s="681" t="s">
        <v>6723</v>
      </c>
      <c r="E1128" s="682" t="s">
        <v>4519</v>
      </c>
      <c r="F1128" s="619" t="s">
        <v>4509</v>
      </c>
      <c r="G1128" s="619" t="s">
        <v>4569</v>
      </c>
      <c r="H1128" s="619" t="s">
        <v>2184</v>
      </c>
      <c r="I1128" s="619" t="s">
        <v>3518</v>
      </c>
      <c r="J1128" s="619" t="s">
        <v>3519</v>
      </c>
      <c r="K1128" s="619" t="s">
        <v>4466</v>
      </c>
      <c r="L1128" s="620">
        <v>147.36000000000001</v>
      </c>
      <c r="M1128" s="620">
        <v>1031.52</v>
      </c>
      <c r="N1128" s="619">
        <v>7</v>
      </c>
      <c r="O1128" s="683">
        <v>3</v>
      </c>
      <c r="P1128" s="620">
        <v>1031.52</v>
      </c>
      <c r="Q1128" s="635">
        <v>1</v>
      </c>
      <c r="R1128" s="619">
        <v>7</v>
      </c>
      <c r="S1128" s="635">
        <v>1</v>
      </c>
      <c r="T1128" s="683">
        <v>3</v>
      </c>
      <c r="U1128" s="665">
        <v>1</v>
      </c>
    </row>
    <row r="1129" spans="1:21" ht="14.4" customHeight="1" x14ac:dyDescent="0.3">
      <c r="A1129" s="618">
        <v>21</v>
      </c>
      <c r="B1129" s="619" t="s">
        <v>565</v>
      </c>
      <c r="C1129" s="619">
        <v>89301212</v>
      </c>
      <c r="D1129" s="681" t="s">
        <v>6723</v>
      </c>
      <c r="E1129" s="682" t="s">
        <v>4519</v>
      </c>
      <c r="F1129" s="619" t="s">
        <v>4509</v>
      </c>
      <c r="G1129" s="619" t="s">
        <v>4569</v>
      </c>
      <c r="H1129" s="619" t="s">
        <v>2184</v>
      </c>
      <c r="I1129" s="619" t="s">
        <v>2544</v>
      </c>
      <c r="J1129" s="619" t="s">
        <v>2545</v>
      </c>
      <c r="K1129" s="619" t="s">
        <v>1181</v>
      </c>
      <c r="L1129" s="620">
        <v>166.07</v>
      </c>
      <c r="M1129" s="620">
        <v>166.07</v>
      </c>
      <c r="N1129" s="619">
        <v>1</v>
      </c>
      <c r="O1129" s="683">
        <v>1</v>
      </c>
      <c r="P1129" s="620">
        <v>166.07</v>
      </c>
      <c r="Q1129" s="635">
        <v>1</v>
      </c>
      <c r="R1129" s="619">
        <v>1</v>
      </c>
      <c r="S1129" s="635">
        <v>1</v>
      </c>
      <c r="T1129" s="683">
        <v>1</v>
      </c>
      <c r="U1129" s="665">
        <v>1</v>
      </c>
    </row>
    <row r="1130" spans="1:21" ht="14.4" customHeight="1" x14ac:dyDescent="0.3">
      <c r="A1130" s="618">
        <v>21</v>
      </c>
      <c r="B1130" s="619" t="s">
        <v>565</v>
      </c>
      <c r="C1130" s="619">
        <v>89301212</v>
      </c>
      <c r="D1130" s="681" t="s">
        <v>6723</v>
      </c>
      <c r="E1130" s="682" t="s">
        <v>4519</v>
      </c>
      <c r="F1130" s="619" t="s">
        <v>4509</v>
      </c>
      <c r="G1130" s="619" t="s">
        <v>4569</v>
      </c>
      <c r="H1130" s="619" t="s">
        <v>2184</v>
      </c>
      <c r="I1130" s="619" t="s">
        <v>2544</v>
      </c>
      <c r="J1130" s="619" t="s">
        <v>2545</v>
      </c>
      <c r="K1130" s="619" t="s">
        <v>1181</v>
      </c>
      <c r="L1130" s="620">
        <v>196.46</v>
      </c>
      <c r="M1130" s="620">
        <v>392.92</v>
      </c>
      <c r="N1130" s="619">
        <v>2</v>
      </c>
      <c r="O1130" s="683">
        <v>1</v>
      </c>
      <c r="P1130" s="620">
        <v>392.92</v>
      </c>
      <c r="Q1130" s="635">
        <v>1</v>
      </c>
      <c r="R1130" s="619">
        <v>2</v>
      </c>
      <c r="S1130" s="635">
        <v>1</v>
      </c>
      <c r="T1130" s="683">
        <v>1</v>
      </c>
      <c r="U1130" s="665">
        <v>1</v>
      </c>
    </row>
    <row r="1131" spans="1:21" ht="14.4" customHeight="1" x14ac:dyDescent="0.3">
      <c r="A1131" s="618">
        <v>21</v>
      </c>
      <c r="B1131" s="619" t="s">
        <v>565</v>
      </c>
      <c r="C1131" s="619">
        <v>89301212</v>
      </c>
      <c r="D1131" s="681" t="s">
        <v>6723</v>
      </c>
      <c r="E1131" s="682" t="s">
        <v>4519</v>
      </c>
      <c r="F1131" s="619" t="s">
        <v>4509</v>
      </c>
      <c r="G1131" s="619" t="s">
        <v>4569</v>
      </c>
      <c r="H1131" s="619" t="s">
        <v>564</v>
      </c>
      <c r="I1131" s="619" t="s">
        <v>5391</v>
      </c>
      <c r="J1131" s="619" t="s">
        <v>5392</v>
      </c>
      <c r="K1131" s="619" t="s">
        <v>2466</v>
      </c>
      <c r="L1131" s="620">
        <v>314.35000000000002</v>
      </c>
      <c r="M1131" s="620">
        <v>314.35000000000002</v>
      </c>
      <c r="N1131" s="619">
        <v>1</v>
      </c>
      <c r="O1131" s="683">
        <v>1</v>
      </c>
      <c r="P1131" s="620"/>
      <c r="Q1131" s="635">
        <v>0</v>
      </c>
      <c r="R1131" s="619"/>
      <c r="S1131" s="635">
        <v>0</v>
      </c>
      <c r="T1131" s="683"/>
      <c r="U1131" s="665">
        <v>0</v>
      </c>
    </row>
    <row r="1132" spans="1:21" ht="14.4" customHeight="1" x14ac:dyDescent="0.3">
      <c r="A1132" s="618">
        <v>21</v>
      </c>
      <c r="B1132" s="619" t="s">
        <v>565</v>
      </c>
      <c r="C1132" s="619">
        <v>89301212</v>
      </c>
      <c r="D1132" s="681" t="s">
        <v>6723</v>
      </c>
      <c r="E1132" s="682" t="s">
        <v>4519</v>
      </c>
      <c r="F1132" s="619" t="s">
        <v>4509</v>
      </c>
      <c r="G1132" s="619" t="s">
        <v>4569</v>
      </c>
      <c r="H1132" s="619" t="s">
        <v>2184</v>
      </c>
      <c r="I1132" s="619" t="s">
        <v>2281</v>
      </c>
      <c r="J1132" s="619" t="s">
        <v>2278</v>
      </c>
      <c r="K1132" s="619" t="s">
        <v>4347</v>
      </c>
      <c r="L1132" s="620">
        <v>124.51</v>
      </c>
      <c r="M1132" s="620">
        <v>124.51</v>
      </c>
      <c r="N1132" s="619">
        <v>1</v>
      </c>
      <c r="O1132" s="683">
        <v>1</v>
      </c>
      <c r="P1132" s="620">
        <v>124.51</v>
      </c>
      <c r="Q1132" s="635">
        <v>1</v>
      </c>
      <c r="R1132" s="619">
        <v>1</v>
      </c>
      <c r="S1132" s="635">
        <v>1</v>
      </c>
      <c r="T1132" s="683">
        <v>1</v>
      </c>
      <c r="U1132" s="665">
        <v>1</v>
      </c>
    </row>
    <row r="1133" spans="1:21" ht="14.4" customHeight="1" x14ac:dyDescent="0.3">
      <c r="A1133" s="618">
        <v>21</v>
      </c>
      <c r="B1133" s="619" t="s">
        <v>565</v>
      </c>
      <c r="C1133" s="619">
        <v>89301212</v>
      </c>
      <c r="D1133" s="681" t="s">
        <v>6723</v>
      </c>
      <c r="E1133" s="682" t="s">
        <v>4519</v>
      </c>
      <c r="F1133" s="619" t="s">
        <v>4509</v>
      </c>
      <c r="G1133" s="619" t="s">
        <v>4569</v>
      </c>
      <c r="H1133" s="619" t="s">
        <v>2184</v>
      </c>
      <c r="I1133" s="619" t="s">
        <v>2284</v>
      </c>
      <c r="J1133" s="619" t="s">
        <v>2278</v>
      </c>
      <c r="K1133" s="619" t="s">
        <v>4348</v>
      </c>
      <c r="L1133" s="620">
        <v>163.72999999999999</v>
      </c>
      <c r="M1133" s="620">
        <v>327.45999999999998</v>
      </c>
      <c r="N1133" s="619">
        <v>2</v>
      </c>
      <c r="O1133" s="683">
        <v>1</v>
      </c>
      <c r="P1133" s="620">
        <v>327.45999999999998</v>
      </c>
      <c r="Q1133" s="635">
        <v>1</v>
      </c>
      <c r="R1133" s="619">
        <v>2</v>
      </c>
      <c r="S1133" s="635">
        <v>1</v>
      </c>
      <c r="T1133" s="683">
        <v>1</v>
      </c>
      <c r="U1133" s="665">
        <v>1</v>
      </c>
    </row>
    <row r="1134" spans="1:21" ht="14.4" customHeight="1" x14ac:dyDescent="0.3">
      <c r="A1134" s="618">
        <v>21</v>
      </c>
      <c r="B1134" s="619" t="s">
        <v>565</v>
      </c>
      <c r="C1134" s="619">
        <v>89301212</v>
      </c>
      <c r="D1134" s="681" t="s">
        <v>6723</v>
      </c>
      <c r="E1134" s="682" t="s">
        <v>4519</v>
      </c>
      <c r="F1134" s="619" t="s">
        <v>4509</v>
      </c>
      <c r="G1134" s="619" t="s">
        <v>4569</v>
      </c>
      <c r="H1134" s="619" t="s">
        <v>2184</v>
      </c>
      <c r="I1134" s="619" t="s">
        <v>2464</v>
      </c>
      <c r="J1134" s="619" t="s">
        <v>2465</v>
      </c>
      <c r="K1134" s="619" t="s">
        <v>2466</v>
      </c>
      <c r="L1134" s="620">
        <v>314.35000000000002</v>
      </c>
      <c r="M1134" s="620">
        <v>1571.75</v>
      </c>
      <c r="N1134" s="619">
        <v>5</v>
      </c>
      <c r="O1134" s="683">
        <v>3</v>
      </c>
      <c r="P1134" s="620">
        <v>943.05000000000007</v>
      </c>
      <c r="Q1134" s="635">
        <v>0.60000000000000009</v>
      </c>
      <c r="R1134" s="619">
        <v>3</v>
      </c>
      <c r="S1134" s="635">
        <v>0.6</v>
      </c>
      <c r="T1134" s="683">
        <v>1.5</v>
      </c>
      <c r="U1134" s="665">
        <v>0.5</v>
      </c>
    </row>
    <row r="1135" spans="1:21" ht="14.4" customHeight="1" x14ac:dyDescent="0.3">
      <c r="A1135" s="618">
        <v>21</v>
      </c>
      <c r="B1135" s="619" t="s">
        <v>565</v>
      </c>
      <c r="C1135" s="619">
        <v>89301212</v>
      </c>
      <c r="D1135" s="681" t="s">
        <v>6723</v>
      </c>
      <c r="E1135" s="682" t="s">
        <v>4519</v>
      </c>
      <c r="F1135" s="619" t="s">
        <v>4509</v>
      </c>
      <c r="G1135" s="619" t="s">
        <v>4569</v>
      </c>
      <c r="H1135" s="619" t="s">
        <v>564</v>
      </c>
      <c r="I1135" s="619" t="s">
        <v>5393</v>
      </c>
      <c r="J1135" s="619" t="s">
        <v>4846</v>
      </c>
      <c r="K1135" s="619" t="s">
        <v>4797</v>
      </c>
      <c r="L1135" s="620">
        <v>0</v>
      </c>
      <c r="M1135" s="620">
        <v>0</v>
      </c>
      <c r="N1135" s="619">
        <v>1</v>
      </c>
      <c r="O1135" s="683">
        <v>0.5</v>
      </c>
      <c r="P1135" s="620">
        <v>0</v>
      </c>
      <c r="Q1135" s="635"/>
      <c r="R1135" s="619">
        <v>1</v>
      </c>
      <c r="S1135" s="635">
        <v>1</v>
      </c>
      <c r="T1135" s="683">
        <v>0.5</v>
      </c>
      <c r="U1135" s="665">
        <v>1</v>
      </c>
    </row>
    <row r="1136" spans="1:21" ht="14.4" customHeight="1" x14ac:dyDescent="0.3">
      <c r="A1136" s="618">
        <v>21</v>
      </c>
      <c r="B1136" s="619" t="s">
        <v>565</v>
      </c>
      <c r="C1136" s="619">
        <v>89301212</v>
      </c>
      <c r="D1136" s="681" t="s">
        <v>6723</v>
      </c>
      <c r="E1136" s="682" t="s">
        <v>4519</v>
      </c>
      <c r="F1136" s="619" t="s">
        <v>4509</v>
      </c>
      <c r="G1136" s="619" t="s">
        <v>4569</v>
      </c>
      <c r="H1136" s="619" t="s">
        <v>564</v>
      </c>
      <c r="I1136" s="619" t="s">
        <v>4845</v>
      </c>
      <c r="J1136" s="619" t="s">
        <v>4846</v>
      </c>
      <c r="K1136" s="619" t="s">
        <v>4847</v>
      </c>
      <c r="L1136" s="620">
        <v>46.94</v>
      </c>
      <c r="M1136" s="620">
        <v>46.94</v>
      </c>
      <c r="N1136" s="619">
        <v>1</v>
      </c>
      <c r="O1136" s="683">
        <v>1</v>
      </c>
      <c r="P1136" s="620"/>
      <c r="Q1136" s="635">
        <v>0</v>
      </c>
      <c r="R1136" s="619"/>
      <c r="S1136" s="635">
        <v>0</v>
      </c>
      <c r="T1136" s="683"/>
      <c r="U1136" s="665">
        <v>0</v>
      </c>
    </row>
    <row r="1137" spans="1:21" ht="14.4" customHeight="1" x14ac:dyDescent="0.3">
      <c r="A1137" s="618">
        <v>21</v>
      </c>
      <c r="B1137" s="619" t="s">
        <v>565</v>
      </c>
      <c r="C1137" s="619">
        <v>89301212</v>
      </c>
      <c r="D1137" s="681" t="s">
        <v>6723</v>
      </c>
      <c r="E1137" s="682" t="s">
        <v>4519</v>
      </c>
      <c r="F1137" s="619" t="s">
        <v>4509</v>
      </c>
      <c r="G1137" s="619" t="s">
        <v>4748</v>
      </c>
      <c r="H1137" s="619" t="s">
        <v>564</v>
      </c>
      <c r="I1137" s="619" t="s">
        <v>4986</v>
      </c>
      <c r="J1137" s="619" t="s">
        <v>4752</v>
      </c>
      <c r="K1137" s="619" t="s">
        <v>1379</v>
      </c>
      <c r="L1137" s="620">
        <v>143.15</v>
      </c>
      <c r="M1137" s="620">
        <v>143.15</v>
      </c>
      <c r="N1137" s="619">
        <v>1</v>
      </c>
      <c r="O1137" s="683">
        <v>1</v>
      </c>
      <c r="P1137" s="620"/>
      <c r="Q1137" s="635">
        <v>0</v>
      </c>
      <c r="R1137" s="619"/>
      <c r="S1137" s="635">
        <v>0</v>
      </c>
      <c r="T1137" s="683"/>
      <c r="U1137" s="665">
        <v>0</v>
      </c>
    </row>
    <row r="1138" spans="1:21" ht="14.4" customHeight="1" x14ac:dyDescent="0.3">
      <c r="A1138" s="618">
        <v>21</v>
      </c>
      <c r="B1138" s="619" t="s">
        <v>565</v>
      </c>
      <c r="C1138" s="619">
        <v>89301212</v>
      </c>
      <c r="D1138" s="681" t="s">
        <v>6723</v>
      </c>
      <c r="E1138" s="682" t="s">
        <v>4519</v>
      </c>
      <c r="F1138" s="619" t="s">
        <v>4509</v>
      </c>
      <c r="G1138" s="619" t="s">
        <v>4753</v>
      </c>
      <c r="H1138" s="619" t="s">
        <v>2184</v>
      </c>
      <c r="I1138" s="619" t="s">
        <v>4754</v>
      </c>
      <c r="J1138" s="619" t="s">
        <v>4429</v>
      </c>
      <c r="K1138" s="619" t="s">
        <v>4755</v>
      </c>
      <c r="L1138" s="620">
        <v>526.27</v>
      </c>
      <c r="M1138" s="620">
        <v>526.27</v>
      </c>
      <c r="N1138" s="619">
        <v>1</v>
      </c>
      <c r="O1138" s="683">
        <v>1</v>
      </c>
      <c r="P1138" s="620"/>
      <c r="Q1138" s="635">
        <v>0</v>
      </c>
      <c r="R1138" s="619"/>
      <c r="S1138" s="635">
        <v>0</v>
      </c>
      <c r="T1138" s="683"/>
      <c r="U1138" s="665">
        <v>0</v>
      </c>
    </row>
    <row r="1139" spans="1:21" ht="14.4" customHeight="1" x14ac:dyDescent="0.3">
      <c r="A1139" s="618">
        <v>21</v>
      </c>
      <c r="B1139" s="619" t="s">
        <v>565</v>
      </c>
      <c r="C1139" s="619">
        <v>89301212</v>
      </c>
      <c r="D1139" s="681" t="s">
        <v>6723</v>
      </c>
      <c r="E1139" s="682" t="s">
        <v>4519</v>
      </c>
      <c r="F1139" s="619" t="s">
        <v>4509</v>
      </c>
      <c r="G1139" s="619" t="s">
        <v>5394</v>
      </c>
      <c r="H1139" s="619" t="s">
        <v>564</v>
      </c>
      <c r="I1139" s="619" t="s">
        <v>5395</v>
      </c>
      <c r="J1139" s="619" t="s">
        <v>5396</v>
      </c>
      <c r="K1139" s="619" t="s">
        <v>5397</v>
      </c>
      <c r="L1139" s="620">
        <v>668.45</v>
      </c>
      <c r="M1139" s="620">
        <v>1336.9</v>
      </c>
      <c r="N1139" s="619">
        <v>2</v>
      </c>
      <c r="O1139" s="683">
        <v>1</v>
      </c>
      <c r="P1139" s="620"/>
      <c r="Q1139" s="635">
        <v>0</v>
      </c>
      <c r="R1139" s="619"/>
      <c r="S1139" s="635">
        <v>0</v>
      </c>
      <c r="T1139" s="683"/>
      <c r="U1139" s="665">
        <v>0</v>
      </c>
    </row>
    <row r="1140" spans="1:21" ht="14.4" customHeight="1" x14ac:dyDescent="0.3">
      <c r="A1140" s="618">
        <v>21</v>
      </c>
      <c r="B1140" s="619" t="s">
        <v>565</v>
      </c>
      <c r="C1140" s="619">
        <v>89301212</v>
      </c>
      <c r="D1140" s="681" t="s">
        <v>6723</v>
      </c>
      <c r="E1140" s="682" t="s">
        <v>4519</v>
      </c>
      <c r="F1140" s="619" t="s">
        <v>4509</v>
      </c>
      <c r="G1140" s="619" t="s">
        <v>5394</v>
      </c>
      <c r="H1140" s="619" t="s">
        <v>564</v>
      </c>
      <c r="I1140" s="619" t="s">
        <v>5398</v>
      </c>
      <c r="J1140" s="619" t="s">
        <v>1003</v>
      </c>
      <c r="K1140" s="619" t="s">
        <v>5397</v>
      </c>
      <c r="L1140" s="620">
        <v>972.5</v>
      </c>
      <c r="M1140" s="620">
        <v>972.5</v>
      </c>
      <c r="N1140" s="619">
        <v>1</v>
      </c>
      <c r="O1140" s="683">
        <v>0.5</v>
      </c>
      <c r="P1140" s="620"/>
      <c r="Q1140" s="635">
        <v>0</v>
      </c>
      <c r="R1140" s="619"/>
      <c r="S1140" s="635">
        <v>0</v>
      </c>
      <c r="T1140" s="683"/>
      <c r="U1140" s="665">
        <v>0</v>
      </c>
    </row>
    <row r="1141" spans="1:21" ht="14.4" customHeight="1" x14ac:dyDescent="0.3">
      <c r="A1141" s="618">
        <v>21</v>
      </c>
      <c r="B1141" s="619" t="s">
        <v>565</v>
      </c>
      <c r="C1141" s="619">
        <v>89301212</v>
      </c>
      <c r="D1141" s="681" t="s">
        <v>6723</v>
      </c>
      <c r="E1141" s="682" t="s">
        <v>4519</v>
      </c>
      <c r="F1141" s="619" t="s">
        <v>4509</v>
      </c>
      <c r="G1141" s="619" t="s">
        <v>5399</v>
      </c>
      <c r="H1141" s="619" t="s">
        <v>564</v>
      </c>
      <c r="I1141" s="619" t="s">
        <v>5400</v>
      </c>
      <c r="J1141" s="619" t="s">
        <v>5401</v>
      </c>
      <c r="K1141" s="619" t="s">
        <v>5402</v>
      </c>
      <c r="L1141" s="620">
        <v>17.53</v>
      </c>
      <c r="M1141" s="620">
        <v>35.06</v>
      </c>
      <c r="N1141" s="619">
        <v>2</v>
      </c>
      <c r="O1141" s="683">
        <v>0.5</v>
      </c>
      <c r="P1141" s="620">
        <v>35.06</v>
      </c>
      <c r="Q1141" s="635">
        <v>1</v>
      </c>
      <c r="R1141" s="619">
        <v>2</v>
      </c>
      <c r="S1141" s="635">
        <v>1</v>
      </c>
      <c r="T1141" s="683">
        <v>0.5</v>
      </c>
      <c r="U1141" s="665">
        <v>1</v>
      </c>
    </row>
    <row r="1142" spans="1:21" ht="14.4" customHeight="1" x14ac:dyDescent="0.3">
      <c r="A1142" s="618">
        <v>21</v>
      </c>
      <c r="B1142" s="619" t="s">
        <v>565</v>
      </c>
      <c r="C1142" s="619">
        <v>89301212</v>
      </c>
      <c r="D1142" s="681" t="s">
        <v>6723</v>
      </c>
      <c r="E1142" s="682" t="s">
        <v>4519</v>
      </c>
      <c r="F1142" s="619" t="s">
        <v>4509</v>
      </c>
      <c r="G1142" s="619" t="s">
        <v>5403</v>
      </c>
      <c r="H1142" s="619" t="s">
        <v>564</v>
      </c>
      <c r="I1142" s="619" t="s">
        <v>5404</v>
      </c>
      <c r="J1142" s="619" t="s">
        <v>5405</v>
      </c>
      <c r="K1142" s="619" t="s">
        <v>5406</v>
      </c>
      <c r="L1142" s="620">
        <v>0</v>
      </c>
      <c r="M1142" s="620">
        <v>0</v>
      </c>
      <c r="N1142" s="619">
        <v>2</v>
      </c>
      <c r="O1142" s="683">
        <v>0.5</v>
      </c>
      <c r="P1142" s="620">
        <v>0</v>
      </c>
      <c r="Q1142" s="635"/>
      <c r="R1142" s="619">
        <v>2</v>
      </c>
      <c r="S1142" s="635">
        <v>1</v>
      </c>
      <c r="T1142" s="683">
        <v>0.5</v>
      </c>
      <c r="U1142" s="665">
        <v>1</v>
      </c>
    </row>
    <row r="1143" spans="1:21" ht="14.4" customHeight="1" x14ac:dyDescent="0.3">
      <c r="A1143" s="618">
        <v>21</v>
      </c>
      <c r="B1143" s="619" t="s">
        <v>565</v>
      </c>
      <c r="C1143" s="619">
        <v>89301212</v>
      </c>
      <c r="D1143" s="681" t="s">
        <v>6723</v>
      </c>
      <c r="E1143" s="682" t="s">
        <v>4519</v>
      </c>
      <c r="F1143" s="619" t="s">
        <v>4509</v>
      </c>
      <c r="G1143" s="619" t="s">
        <v>4990</v>
      </c>
      <c r="H1143" s="619" t="s">
        <v>564</v>
      </c>
      <c r="I1143" s="619" t="s">
        <v>5407</v>
      </c>
      <c r="J1143" s="619" t="s">
        <v>5408</v>
      </c>
      <c r="K1143" s="619" t="s">
        <v>5409</v>
      </c>
      <c r="L1143" s="620">
        <v>167.42</v>
      </c>
      <c r="M1143" s="620">
        <v>502.26</v>
      </c>
      <c r="N1143" s="619">
        <v>3</v>
      </c>
      <c r="O1143" s="683">
        <v>3</v>
      </c>
      <c r="P1143" s="620"/>
      <c r="Q1143" s="635">
        <v>0</v>
      </c>
      <c r="R1143" s="619"/>
      <c r="S1143" s="635">
        <v>0</v>
      </c>
      <c r="T1143" s="683"/>
      <c r="U1143" s="665">
        <v>0</v>
      </c>
    </row>
    <row r="1144" spans="1:21" ht="14.4" customHeight="1" x14ac:dyDescent="0.3">
      <c r="A1144" s="618">
        <v>21</v>
      </c>
      <c r="B1144" s="619" t="s">
        <v>565</v>
      </c>
      <c r="C1144" s="619">
        <v>89301212</v>
      </c>
      <c r="D1144" s="681" t="s">
        <v>6723</v>
      </c>
      <c r="E1144" s="682" t="s">
        <v>4519</v>
      </c>
      <c r="F1144" s="619" t="s">
        <v>4509</v>
      </c>
      <c r="G1144" s="619" t="s">
        <v>4616</v>
      </c>
      <c r="H1144" s="619" t="s">
        <v>564</v>
      </c>
      <c r="I1144" s="619" t="s">
        <v>5410</v>
      </c>
      <c r="J1144" s="619" t="s">
        <v>4620</v>
      </c>
      <c r="K1144" s="619" t="s">
        <v>1294</v>
      </c>
      <c r="L1144" s="620">
        <v>0</v>
      </c>
      <c r="M1144" s="620">
        <v>0</v>
      </c>
      <c r="N1144" s="619">
        <v>1</v>
      </c>
      <c r="O1144" s="683">
        <v>1</v>
      </c>
      <c r="P1144" s="620"/>
      <c r="Q1144" s="635"/>
      <c r="R1144" s="619"/>
      <c r="S1144" s="635">
        <v>0</v>
      </c>
      <c r="T1144" s="683"/>
      <c r="U1144" s="665">
        <v>0</v>
      </c>
    </row>
    <row r="1145" spans="1:21" ht="14.4" customHeight="1" x14ac:dyDescent="0.3">
      <c r="A1145" s="618">
        <v>21</v>
      </c>
      <c r="B1145" s="619" t="s">
        <v>565</v>
      </c>
      <c r="C1145" s="619">
        <v>89301212</v>
      </c>
      <c r="D1145" s="681" t="s">
        <v>6723</v>
      </c>
      <c r="E1145" s="682" t="s">
        <v>4519</v>
      </c>
      <c r="F1145" s="619" t="s">
        <v>4509</v>
      </c>
      <c r="G1145" s="619" t="s">
        <v>4616</v>
      </c>
      <c r="H1145" s="619" t="s">
        <v>564</v>
      </c>
      <c r="I1145" s="619" t="s">
        <v>4758</v>
      </c>
      <c r="J1145" s="619" t="s">
        <v>4620</v>
      </c>
      <c r="K1145" s="619" t="s">
        <v>1297</v>
      </c>
      <c r="L1145" s="620">
        <v>0</v>
      </c>
      <c r="M1145" s="620">
        <v>0</v>
      </c>
      <c r="N1145" s="619">
        <v>1</v>
      </c>
      <c r="O1145" s="683">
        <v>0.5</v>
      </c>
      <c r="P1145" s="620"/>
      <c r="Q1145" s="635"/>
      <c r="R1145" s="619"/>
      <c r="S1145" s="635">
        <v>0</v>
      </c>
      <c r="T1145" s="683"/>
      <c r="U1145" s="665">
        <v>0</v>
      </c>
    </row>
    <row r="1146" spans="1:21" ht="14.4" customHeight="1" x14ac:dyDescent="0.3">
      <c r="A1146" s="618">
        <v>21</v>
      </c>
      <c r="B1146" s="619" t="s">
        <v>565</v>
      </c>
      <c r="C1146" s="619">
        <v>89301212</v>
      </c>
      <c r="D1146" s="681" t="s">
        <v>6723</v>
      </c>
      <c r="E1146" s="682" t="s">
        <v>4519</v>
      </c>
      <c r="F1146" s="619" t="s">
        <v>4509</v>
      </c>
      <c r="G1146" s="619" t="s">
        <v>4616</v>
      </c>
      <c r="H1146" s="619" t="s">
        <v>564</v>
      </c>
      <c r="I1146" s="619" t="s">
        <v>5411</v>
      </c>
      <c r="J1146" s="619" t="s">
        <v>5055</v>
      </c>
      <c r="K1146" s="619" t="s">
        <v>1294</v>
      </c>
      <c r="L1146" s="620">
        <v>0</v>
      </c>
      <c r="M1146" s="620">
        <v>0</v>
      </c>
      <c r="N1146" s="619">
        <v>3</v>
      </c>
      <c r="O1146" s="683">
        <v>2.5</v>
      </c>
      <c r="P1146" s="620">
        <v>0</v>
      </c>
      <c r="Q1146" s="635"/>
      <c r="R1146" s="619">
        <v>1</v>
      </c>
      <c r="S1146" s="635">
        <v>0.33333333333333331</v>
      </c>
      <c r="T1146" s="683">
        <v>1</v>
      </c>
      <c r="U1146" s="665">
        <v>0.4</v>
      </c>
    </row>
    <row r="1147" spans="1:21" ht="14.4" customHeight="1" x14ac:dyDescent="0.3">
      <c r="A1147" s="618">
        <v>21</v>
      </c>
      <c r="B1147" s="619" t="s">
        <v>565</v>
      </c>
      <c r="C1147" s="619">
        <v>89301212</v>
      </c>
      <c r="D1147" s="681" t="s">
        <v>6723</v>
      </c>
      <c r="E1147" s="682" t="s">
        <v>4519</v>
      </c>
      <c r="F1147" s="619" t="s">
        <v>4509</v>
      </c>
      <c r="G1147" s="619" t="s">
        <v>4616</v>
      </c>
      <c r="H1147" s="619" t="s">
        <v>564</v>
      </c>
      <c r="I1147" s="619" t="s">
        <v>5054</v>
      </c>
      <c r="J1147" s="619" t="s">
        <v>5055</v>
      </c>
      <c r="K1147" s="619" t="s">
        <v>1297</v>
      </c>
      <c r="L1147" s="620">
        <v>0</v>
      </c>
      <c r="M1147" s="620">
        <v>0</v>
      </c>
      <c r="N1147" s="619">
        <v>3</v>
      </c>
      <c r="O1147" s="683">
        <v>2.5</v>
      </c>
      <c r="P1147" s="620">
        <v>0</v>
      </c>
      <c r="Q1147" s="635"/>
      <c r="R1147" s="619">
        <v>2</v>
      </c>
      <c r="S1147" s="635">
        <v>0.66666666666666663</v>
      </c>
      <c r="T1147" s="683">
        <v>1.5</v>
      </c>
      <c r="U1147" s="665">
        <v>0.6</v>
      </c>
    </row>
    <row r="1148" spans="1:21" ht="14.4" customHeight="1" x14ac:dyDescent="0.3">
      <c r="A1148" s="618">
        <v>21</v>
      </c>
      <c r="B1148" s="619" t="s">
        <v>565</v>
      </c>
      <c r="C1148" s="619">
        <v>89301212</v>
      </c>
      <c r="D1148" s="681" t="s">
        <v>6723</v>
      </c>
      <c r="E1148" s="682" t="s">
        <v>4519</v>
      </c>
      <c r="F1148" s="619" t="s">
        <v>4509</v>
      </c>
      <c r="G1148" s="619" t="s">
        <v>4616</v>
      </c>
      <c r="H1148" s="619" t="s">
        <v>564</v>
      </c>
      <c r="I1148" s="619" t="s">
        <v>5412</v>
      </c>
      <c r="J1148" s="619" t="s">
        <v>5413</v>
      </c>
      <c r="K1148" s="619" t="s">
        <v>3426</v>
      </c>
      <c r="L1148" s="620">
        <v>0</v>
      </c>
      <c r="M1148" s="620">
        <v>0</v>
      </c>
      <c r="N1148" s="619">
        <v>2</v>
      </c>
      <c r="O1148" s="683">
        <v>2</v>
      </c>
      <c r="P1148" s="620">
        <v>0</v>
      </c>
      <c r="Q1148" s="635"/>
      <c r="R1148" s="619">
        <v>2</v>
      </c>
      <c r="S1148" s="635">
        <v>1</v>
      </c>
      <c r="T1148" s="683">
        <v>2</v>
      </c>
      <c r="U1148" s="665">
        <v>1</v>
      </c>
    </row>
    <row r="1149" spans="1:21" ht="14.4" customHeight="1" x14ac:dyDescent="0.3">
      <c r="A1149" s="618">
        <v>21</v>
      </c>
      <c r="B1149" s="619" t="s">
        <v>565</v>
      </c>
      <c r="C1149" s="619">
        <v>89301212</v>
      </c>
      <c r="D1149" s="681" t="s">
        <v>6723</v>
      </c>
      <c r="E1149" s="682" t="s">
        <v>4519</v>
      </c>
      <c r="F1149" s="619" t="s">
        <v>4509</v>
      </c>
      <c r="G1149" s="619" t="s">
        <v>4616</v>
      </c>
      <c r="H1149" s="619" t="s">
        <v>564</v>
      </c>
      <c r="I1149" s="619" t="s">
        <v>5414</v>
      </c>
      <c r="J1149" s="619" t="s">
        <v>5413</v>
      </c>
      <c r="K1149" s="619" t="s">
        <v>3426</v>
      </c>
      <c r="L1149" s="620">
        <v>0</v>
      </c>
      <c r="M1149" s="620">
        <v>0</v>
      </c>
      <c r="N1149" s="619">
        <v>1</v>
      </c>
      <c r="O1149" s="683">
        <v>1</v>
      </c>
      <c r="P1149" s="620">
        <v>0</v>
      </c>
      <c r="Q1149" s="635"/>
      <c r="R1149" s="619">
        <v>1</v>
      </c>
      <c r="S1149" s="635">
        <v>1</v>
      </c>
      <c r="T1149" s="683">
        <v>1</v>
      </c>
      <c r="U1149" s="665">
        <v>1</v>
      </c>
    </row>
    <row r="1150" spans="1:21" ht="14.4" customHeight="1" x14ac:dyDescent="0.3">
      <c r="A1150" s="618">
        <v>21</v>
      </c>
      <c r="B1150" s="619" t="s">
        <v>565</v>
      </c>
      <c r="C1150" s="619">
        <v>89301212</v>
      </c>
      <c r="D1150" s="681" t="s">
        <v>6723</v>
      </c>
      <c r="E1150" s="682" t="s">
        <v>4519</v>
      </c>
      <c r="F1150" s="619" t="s">
        <v>4509</v>
      </c>
      <c r="G1150" s="619" t="s">
        <v>4616</v>
      </c>
      <c r="H1150" s="619" t="s">
        <v>564</v>
      </c>
      <c r="I1150" s="619" t="s">
        <v>5415</v>
      </c>
      <c r="J1150" s="619" t="s">
        <v>5413</v>
      </c>
      <c r="K1150" s="619" t="s">
        <v>5416</v>
      </c>
      <c r="L1150" s="620">
        <v>0</v>
      </c>
      <c r="M1150" s="620">
        <v>0</v>
      </c>
      <c r="N1150" s="619">
        <v>1</v>
      </c>
      <c r="O1150" s="683">
        <v>1</v>
      </c>
      <c r="P1150" s="620">
        <v>0</v>
      </c>
      <c r="Q1150" s="635"/>
      <c r="R1150" s="619">
        <v>1</v>
      </c>
      <c r="S1150" s="635">
        <v>1</v>
      </c>
      <c r="T1150" s="683">
        <v>1</v>
      </c>
      <c r="U1150" s="665">
        <v>1</v>
      </c>
    </row>
    <row r="1151" spans="1:21" ht="14.4" customHeight="1" x14ac:dyDescent="0.3">
      <c r="A1151" s="618">
        <v>21</v>
      </c>
      <c r="B1151" s="619" t="s">
        <v>565</v>
      </c>
      <c r="C1151" s="619">
        <v>89301212</v>
      </c>
      <c r="D1151" s="681" t="s">
        <v>6723</v>
      </c>
      <c r="E1151" s="682" t="s">
        <v>4519</v>
      </c>
      <c r="F1151" s="619" t="s">
        <v>4509</v>
      </c>
      <c r="G1151" s="619" t="s">
        <v>4616</v>
      </c>
      <c r="H1151" s="619" t="s">
        <v>564</v>
      </c>
      <c r="I1151" s="619" t="s">
        <v>1296</v>
      </c>
      <c r="J1151" s="619" t="s">
        <v>1293</v>
      </c>
      <c r="K1151" s="619" t="s">
        <v>1297</v>
      </c>
      <c r="L1151" s="620">
        <v>0</v>
      </c>
      <c r="M1151" s="620">
        <v>0</v>
      </c>
      <c r="N1151" s="619">
        <v>1</v>
      </c>
      <c r="O1151" s="683">
        <v>1</v>
      </c>
      <c r="P1151" s="620"/>
      <c r="Q1151" s="635"/>
      <c r="R1151" s="619"/>
      <c r="S1151" s="635">
        <v>0</v>
      </c>
      <c r="T1151" s="683"/>
      <c r="U1151" s="665">
        <v>0</v>
      </c>
    </row>
    <row r="1152" spans="1:21" ht="14.4" customHeight="1" x14ac:dyDescent="0.3">
      <c r="A1152" s="618">
        <v>21</v>
      </c>
      <c r="B1152" s="619" t="s">
        <v>565</v>
      </c>
      <c r="C1152" s="619">
        <v>89301212</v>
      </c>
      <c r="D1152" s="681" t="s">
        <v>6723</v>
      </c>
      <c r="E1152" s="682" t="s">
        <v>4519</v>
      </c>
      <c r="F1152" s="619" t="s">
        <v>4509</v>
      </c>
      <c r="G1152" s="619" t="s">
        <v>4616</v>
      </c>
      <c r="H1152" s="619" t="s">
        <v>564</v>
      </c>
      <c r="I1152" s="619" t="s">
        <v>5417</v>
      </c>
      <c r="J1152" s="619" t="s">
        <v>5418</v>
      </c>
      <c r="K1152" s="619" t="s">
        <v>5419</v>
      </c>
      <c r="L1152" s="620">
        <v>0</v>
      </c>
      <c r="M1152" s="620">
        <v>0</v>
      </c>
      <c r="N1152" s="619">
        <v>1</v>
      </c>
      <c r="O1152" s="683">
        <v>1</v>
      </c>
      <c r="P1152" s="620"/>
      <c r="Q1152" s="635"/>
      <c r="R1152" s="619"/>
      <c r="S1152" s="635">
        <v>0</v>
      </c>
      <c r="T1152" s="683"/>
      <c r="U1152" s="665">
        <v>0</v>
      </c>
    </row>
    <row r="1153" spans="1:21" ht="14.4" customHeight="1" x14ac:dyDescent="0.3">
      <c r="A1153" s="618">
        <v>21</v>
      </c>
      <c r="B1153" s="619" t="s">
        <v>565</v>
      </c>
      <c r="C1153" s="619">
        <v>89301212</v>
      </c>
      <c r="D1153" s="681" t="s">
        <v>6723</v>
      </c>
      <c r="E1153" s="682" t="s">
        <v>4519</v>
      </c>
      <c r="F1153" s="619" t="s">
        <v>4510</v>
      </c>
      <c r="G1153" s="619" t="s">
        <v>5019</v>
      </c>
      <c r="H1153" s="619" t="s">
        <v>564</v>
      </c>
      <c r="I1153" s="619" t="s">
        <v>5420</v>
      </c>
      <c r="J1153" s="619" t="s">
        <v>4526</v>
      </c>
      <c r="K1153" s="619"/>
      <c r="L1153" s="620">
        <v>0</v>
      </c>
      <c r="M1153" s="620">
        <v>0</v>
      </c>
      <c r="N1153" s="619">
        <v>2</v>
      </c>
      <c r="O1153" s="683">
        <v>2</v>
      </c>
      <c r="P1153" s="620">
        <v>0</v>
      </c>
      <c r="Q1153" s="635"/>
      <c r="R1153" s="619">
        <v>2</v>
      </c>
      <c r="S1153" s="635">
        <v>1</v>
      </c>
      <c r="T1153" s="683">
        <v>2</v>
      </c>
      <c r="U1153" s="665">
        <v>1</v>
      </c>
    </row>
    <row r="1154" spans="1:21" ht="14.4" customHeight="1" x14ac:dyDescent="0.3">
      <c r="A1154" s="618">
        <v>21</v>
      </c>
      <c r="B1154" s="619" t="s">
        <v>565</v>
      </c>
      <c r="C1154" s="619">
        <v>89301212</v>
      </c>
      <c r="D1154" s="681" t="s">
        <v>6723</v>
      </c>
      <c r="E1154" s="682" t="s">
        <v>4519</v>
      </c>
      <c r="F1154" s="619" t="s">
        <v>4511</v>
      </c>
      <c r="G1154" s="619" t="s">
        <v>4764</v>
      </c>
      <c r="H1154" s="619" t="s">
        <v>564</v>
      </c>
      <c r="I1154" s="619" t="s">
        <v>5056</v>
      </c>
      <c r="J1154" s="619" t="s">
        <v>5057</v>
      </c>
      <c r="K1154" s="619" t="s">
        <v>5058</v>
      </c>
      <c r="L1154" s="620">
        <v>1000</v>
      </c>
      <c r="M1154" s="620">
        <v>12000</v>
      </c>
      <c r="N1154" s="619">
        <v>12</v>
      </c>
      <c r="O1154" s="683">
        <v>12</v>
      </c>
      <c r="P1154" s="620">
        <v>2000</v>
      </c>
      <c r="Q1154" s="635">
        <v>0.16666666666666666</v>
      </c>
      <c r="R1154" s="619">
        <v>2</v>
      </c>
      <c r="S1154" s="635">
        <v>0.16666666666666666</v>
      </c>
      <c r="T1154" s="683">
        <v>2</v>
      </c>
      <c r="U1154" s="665">
        <v>0.16666666666666666</v>
      </c>
    </row>
    <row r="1155" spans="1:21" ht="14.4" customHeight="1" x14ac:dyDescent="0.3">
      <c r="A1155" s="618">
        <v>21</v>
      </c>
      <c r="B1155" s="619" t="s">
        <v>565</v>
      </c>
      <c r="C1155" s="619">
        <v>89301212</v>
      </c>
      <c r="D1155" s="681" t="s">
        <v>6723</v>
      </c>
      <c r="E1155" s="682" t="s">
        <v>4519</v>
      </c>
      <c r="F1155" s="619" t="s">
        <v>4511</v>
      </c>
      <c r="G1155" s="619" t="s">
        <v>5421</v>
      </c>
      <c r="H1155" s="619" t="s">
        <v>564</v>
      </c>
      <c r="I1155" s="619" t="s">
        <v>5422</v>
      </c>
      <c r="J1155" s="619" t="s">
        <v>5423</v>
      </c>
      <c r="K1155" s="619" t="s">
        <v>5424</v>
      </c>
      <c r="L1155" s="620">
        <v>1800</v>
      </c>
      <c r="M1155" s="620">
        <v>30600</v>
      </c>
      <c r="N1155" s="619">
        <v>17</v>
      </c>
      <c r="O1155" s="683">
        <v>17</v>
      </c>
      <c r="P1155" s="620">
        <v>5400</v>
      </c>
      <c r="Q1155" s="635">
        <v>0.17647058823529413</v>
      </c>
      <c r="R1155" s="619">
        <v>3</v>
      </c>
      <c r="S1155" s="635">
        <v>0.17647058823529413</v>
      </c>
      <c r="T1155" s="683">
        <v>3</v>
      </c>
      <c r="U1155" s="665">
        <v>0.17647058823529413</v>
      </c>
    </row>
    <row r="1156" spans="1:21" ht="14.4" customHeight="1" x14ac:dyDescent="0.3">
      <c r="A1156" s="618">
        <v>21</v>
      </c>
      <c r="B1156" s="619" t="s">
        <v>565</v>
      </c>
      <c r="C1156" s="619">
        <v>89301212</v>
      </c>
      <c r="D1156" s="681" t="s">
        <v>6723</v>
      </c>
      <c r="E1156" s="682" t="s">
        <v>4519</v>
      </c>
      <c r="F1156" s="619" t="s">
        <v>4511</v>
      </c>
      <c r="G1156" s="619" t="s">
        <v>5421</v>
      </c>
      <c r="H1156" s="619" t="s">
        <v>564</v>
      </c>
      <c r="I1156" s="619" t="s">
        <v>5425</v>
      </c>
      <c r="J1156" s="619" t="s">
        <v>5426</v>
      </c>
      <c r="K1156" s="619" t="s">
        <v>5427</v>
      </c>
      <c r="L1156" s="620">
        <v>1800</v>
      </c>
      <c r="M1156" s="620">
        <v>12600</v>
      </c>
      <c r="N1156" s="619">
        <v>7</v>
      </c>
      <c r="O1156" s="683">
        <v>6</v>
      </c>
      <c r="P1156" s="620">
        <v>7200</v>
      </c>
      <c r="Q1156" s="635">
        <v>0.5714285714285714</v>
      </c>
      <c r="R1156" s="619">
        <v>4</v>
      </c>
      <c r="S1156" s="635">
        <v>0.5714285714285714</v>
      </c>
      <c r="T1156" s="683">
        <v>3</v>
      </c>
      <c r="U1156" s="665">
        <v>0.5</v>
      </c>
    </row>
    <row r="1157" spans="1:21" ht="14.4" customHeight="1" x14ac:dyDescent="0.3">
      <c r="A1157" s="618">
        <v>21</v>
      </c>
      <c r="B1157" s="619" t="s">
        <v>565</v>
      </c>
      <c r="C1157" s="619">
        <v>89301212</v>
      </c>
      <c r="D1157" s="681" t="s">
        <v>6723</v>
      </c>
      <c r="E1157" s="682" t="s">
        <v>4519</v>
      </c>
      <c r="F1157" s="619" t="s">
        <v>4511</v>
      </c>
      <c r="G1157" s="619" t="s">
        <v>5421</v>
      </c>
      <c r="H1157" s="619" t="s">
        <v>564</v>
      </c>
      <c r="I1157" s="619" t="s">
        <v>5428</v>
      </c>
      <c r="J1157" s="619" t="s">
        <v>5429</v>
      </c>
      <c r="K1157" s="619" t="s">
        <v>5430</v>
      </c>
      <c r="L1157" s="620">
        <v>1800</v>
      </c>
      <c r="M1157" s="620">
        <v>7200</v>
      </c>
      <c r="N1157" s="619">
        <v>4</v>
      </c>
      <c r="O1157" s="683">
        <v>4</v>
      </c>
      <c r="P1157" s="620">
        <v>5400</v>
      </c>
      <c r="Q1157" s="635">
        <v>0.75</v>
      </c>
      <c r="R1157" s="619">
        <v>3</v>
      </c>
      <c r="S1157" s="635">
        <v>0.75</v>
      </c>
      <c r="T1157" s="683">
        <v>3</v>
      </c>
      <c r="U1157" s="665">
        <v>0.75</v>
      </c>
    </row>
    <row r="1158" spans="1:21" ht="14.4" customHeight="1" x14ac:dyDescent="0.3">
      <c r="A1158" s="618">
        <v>21</v>
      </c>
      <c r="B1158" s="619" t="s">
        <v>565</v>
      </c>
      <c r="C1158" s="619">
        <v>89301212</v>
      </c>
      <c r="D1158" s="681" t="s">
        <v>6723</v>
      </c>
      <c r="E1158" s="682" t="s">
        <v>4520</v>
      </c>
      <c r="F1158" s="619" t="s">
        <v>4509</v>
      </c>
      <c r="G1158" s="619" t="s">
        <v>5431</v>
      </c>
      <c r="H1158" s="619" t="s">
        <v>564</v>
      </c>
      <c r="I1158" s="619" t="s">
        <v>5432</v>
      </c>
      <c r="J1158" s="619" t="s">
        <v>5433</v>
      </c>
      <c r="K1158" s="619" t="s">
        <v>4485</v>
      </c>
      <c r="L1158" s="620">
        <v>0</v>
      </c>
      <c r="M1158" s="620">
        <v>0</v>
      </c>
      <c r="N1158" s="619">
        <v>1</v>
      </c>
      <c r="O1158" s="683">
        <v>0.5</v>
      </c>
      <c r="P1158" s="620">
        <v>0</v>
      </c>
      <c r="Q1158" s="635"/>
      <c r="R1158" s="619">
        <v>1</v>
      </c>
      <c r="S1158" s="635">
        <v>1</v>
      </c>
      <c r="T1158" s="683">
        <v>0.5</v>
      </c>
      <c r="U1158" s="665">
        <v>1</v>
      </c>
    </row>
    <row r="1159" spans="1:21" ht="14.4" customHeight="1" x14ac:dyDescent="0.3">
      <c r="A1159" s="618">
        <v>21</v>
      </c>
      <c r="B1159" s="619" t="s">
        <v>565</v>
      </c>
      <c r="C1159" s="619">
        <v>89301212</v>
      </c>
      <c r="D1159" s="681" t="s">
        <v>6723</v>
      </c>
      <c r="E1159" s="682" t="s">
        <v>4520</v>
      </c>
      <c r="F1159" s="619" t="s">
        <v>4509</v>
      </c>
      <c r="G1159" s="619" t="s">
        <v>5434</v>
      </c>
      <c r="H1159" s="619" t="s">
        <v>564</v>
      </c>
      <c r="I1159" s="619" t="s">
        <v>5435</v>
      </c>
      <c r="J1159" s="619" t="s">
        <v>5436</v>
      </c>
      <c r="K1159" s="619" t="s">
        <v>5437</v>
      </c>
      <c r="L1159" s="620">
        <v>0</v>
      </c>
      <c r="M1159" s="620">
        <v>0</v>
      </c>
      <c r="N1159" s="619">
        <v>1</v>
      </c>
      <c r="O1159" s="683">
        <v>0.5</v>
      </c>
      <c r="P1159" s="620">
        <v>0</v>
      </c>
      <c r="Q1159" s="635"/>
      <c r="R1159" s="619">
        <v>1</v>
      </c>
      <c r="S1159" s="635">
        <v>1</v>
      </c>
      <c r="T1159" s="683">
        <v>0.5</v>
      </c>
      <c r="U1159" s="665">
        <v>1</v>
      </c>
    </row>
    <row r="1160" spans="1:21" ht="14.4" customHeight="1" x14ac:dyDescent="0.3">
      <c r="A1160" s="618">
        <v>21</v>
      </c>
      <c r="B1160" s="619" t="s">
        <v>565</v>
      </c>
      <c r="C1160" s="619">
        <v>89301212</v>
      </c>
      <c r="D1160" s="681" t="s">
        <v>6723</v>
      </c>
      <c r="E1160" s="682" t="s">
        <v>4521</v>
      </c>
      <c r="F1160" s="619" t="s">
        <v>4509</v>
      </c>
      <c r="G1160" s="619" t="s">
        <v>4625</v>
      </c>
      <c r="H1160" s="619" t="s">
        <v>564</v>
      </c>
      <c r="I1160" s="619" t="s">
        <v>1163</v>
      </c>
      <c r="J1160" s="619" t="s">
        <v>1164</v>
      </c>
      <c r="K1160" s="619" t="s">
        <v>4626</v>
      </c>
      <c r="L1160" s="620">
        <v>0</v>
      </c>
      <c r="M1160" s="620">
        <v>0</v>
      </c>
      <c r="N1160" s="619">
        <v>2</v>
      </c>
      <c r="O1160" s="683">
        <v>0.5</v>
      </c>
      <c r="P1160" s="620"/>
      <c r="Q1160" s="635"/>
      <c r="R1160" s="619"/>
      <c r="S1160" s="635">
        <v>0</v>
      </c>
      <c r="T1160" s="683"/>
      <c r="U1160" s="665">
        <v>0</v>
      </c>
    </row>
    <row r="1161" spans="1:21" ht="14.4" customHeight="1" x14ac:dyDescent="0.3">
      <c r="A1161" s="618">
        <v>21</v>
      </c>
      <c r="B1161" s="619" t="s">
        <v>565</v>
      </c>
      <c r="C1161" s="619">
        <v>89301212</v>
      </c>
      <c r="D1161" s="681" t="s">
        <v>6723</v>
      </c>
      <c r="E1161" s="682" t="s">
        <v>4521</v>
      </c>
      <c r="F1161" s="619" t="s">
        <v>4509</v>
      </c>
      <c r="G1161" s="619" t="s">
        <v>4570</v>
      </c>
      <c r="H1161" s="619" t="s">
        <v>2184</v>
      </c>
      <c r="I1161" s="619" t="s">
        <v>2348</v>
      </c>
      <c r="J1161" s="619" t="s">
        <v>2349</v>
      </c>
      <c r="K1161" s="619" t="s">
        <v>2350</v>
      </c>
      <c r="L1161" s="620">
        <v>95.25</v>
      </c>
      <c r="M1161" s="620">
        <v>285.75</v>
      </c>
      <c r="N1161" s="619">
        <v>3</v>
      </c>
      <c r="O1161" s="683">
        <v>2.5</v>
      </c>
      <c r="P1161" s="620">
        <v>285.75</v>
      </c>
      <c r="Q1161" s="635">
        <v>1</v>
      </c>
      <c r="R1161" s="619">
        <v>3</v>
      </c>
      <c r="S1161" s="635">
        <v>1</v>
      </c>
      <c r="T1161" s="683">
        <v>2.5</v>
      </c>
      <c r="U1161" s="665">
        <v>1</v>
      </c>
    </row>
    <row r="1162" spans="1:21" ht="14.4" customHeight="1" x14ac:dyDescent="0.3">
      <c r="A1162" s="618">
        <v>21</v>
      </c>
      <c r="B1162" s="619" t="s">
        <v>565</v>
      </c>
      <c r="C1162" s="619">
        <v>89301212</v>
      </c>
      <c r="D1162" s="681" t="s">
        <v>6723</v>
      </c>
      <c r="E1162" s="682" t="s">
        <v>4521</v>
      </c>
      <c r="F1162" s="619" t="s">
        <v>4509</v>
      </c>
      <c r="G1162" s="619" t="s">
        <v>4549</v>
      </c>
      <c r="H1162" s="619" t="s">
        <v>564</v>
      </c>
      <c r="I1162" s="619" t="s">
        <v>5136</v>
      </c>
      <c r="J1162" s="619" t="s">
        <v>5137</v>
      </c>
      <c r="K1162" s="619" t="s">
        <v>4368</v>
      </c>
      <c r="L1162" s="620">
        <v>10.73</v>
      </c>
      <c r="M1162" s="620">
        <v>10.73</v>
      </c>
      <c r="N1162" s="619">
        <v>1</v>
      </c>
      <c r="O1162" s="683">
        <v>1</v>
      </c>
      <c r="P1162" s="620">
        <v>10.73</v>
      </c>
      <c r="Q1162" s="635">
        <v>1</v>
      </c>
      <c r="R1162" s="619">
        <v>1</v>
      </c>
      <c r="S1162" s="635">
        <v>1</v>
      </c>
      <c r="T1162" s="683">
        <v>1</v>
      </c>
      <c r="U1162" s="665">
        <v>1</v>
      </c>
    </row>
    <row r="1163" spans="1:21" ht="14.4" customHeight="1" x14ac:dyDescent="0.3">
      <c r="A1163" s="618">
        <v>21</v>
      </c>
      <c r="B1163" s="619" t="s">
        <v>565</v>
      </c>
      <c r="C1163" s="619">
        <v>89301212</v>
      </c>
      <c r="D1163" s="681" t="s">
        <v>6723</v>
      </c>
      <c r="E1163" s="682" t="s">
        <v>4521</v>
      </c>
      <c r="F1163" s="619" t="s">
        <v>4509</v>
      </c>
      <c r="G1163" s="619" t="s">
        <v>4549</v>
      </c>
      <c r="H1163" s="619" t="s">
        <v>2184</v>
      </c>
      <c r="I1163" s="619" t="s">
        <v>2472</v>
      </c>
      <c r="J1163" s="619" t="s">
        <v>4367</v>
      </c>
      <c r="K1163" s="619" t="s">
        <v>4368</v>
      </c>
      <c r="L1163" s="620">
        <v>10.73</v>
      </c>
      <c r="M1163" s="620">
        <v>10.73</v>
      </c>
      <c r="N1163" s="619">
        <v>1</v>
      </c>
      <c r="O1163" s="683">
        <v>1</v>
      </c>
      <c r="P1163" s="620"/>
      <c r="Q1163" s="635">
        <v>0</v>
      </c>
      <c r="R1163" s="619"/>
      <c r="S1163" s="635">
        <v>0</v>
      </c>
      <c r="T1163" s="683"/>
      <c r="U1163" s="665">
        <v>0</v>
      </c>
    </row>
    <row r="1164" spans="1:21" ht="14.4" customHeight="1" x14ac:dyDescent="0.3">
      <c r="A1164" s="618">
        <v>21</v>
      </c>
      <c r="B1164" s="619" t="s">
        <v>565</v>
      </c>
      <c r="C1164" s="619">
        <v>89301212</v>
      </c>
      <c r="D1164" s="681" t="s">
        <v>6723</v>
      </c>
      <c r="E1164" s="682" t="s">
        <v>4521</v>
      </c>
      <c r="F1164" s="619" t="s">
        <v>4509</v>
      </c>
      <c r="G1164" s="619" t="s">
        <v>4637</v>
      </c>
      <c r="H1164" s="619" t="s">
        <v>2184</v>
      </c>
      <c r="I1164" s="619" t="s">
        <v>2372</v>
      </c>
      <c r="J1164" s="619" t="s">
        <v>2369</v>
      </c>
      <c r="K1164" s="619" t="s">
        <v>1928</v>
      </c>
      <c r="L1164" s="620">
        <v>60.92</v>
      </c>
      <c r="M1164" s="620">
        <v>182.76</v>
      </c>
      <c r="N1164" s="619">
        <v>3</v>
      </c>
      <c r="O1164" s="683">
        <v>0.5</v>
      </c>
      <c r="P1164" s="620">
        <v>182.76</v>
      </c>
      <c r="Q1164" s="635">
        <v>1</v>
      </c>
      <c r="R1164" s="619">
        <v>3</v>
      </c>
      <c r="S1164" s="635">
        <v>1</v>
      </c>
      <c r="T1164" s="683">
        <v>0.5</v>
      </c>
      <c r="U1164" s="665">
        <v>1</v>
      </c>
    </row>
    <row r="1165" spans="1:21" ht="14.4" customHeight="1" x14ac:dyDescent="0.3">
      <c r="A1165" s="618">
        <v>21</v>
      </c>
      <c r="B1165" s="619" t="s">
        <v>565</v>
      </c>
      <c r="C1165" s="619">
        <v>89301212</v>
      </c>
      <c r="D1165" s="681" t="s">
        <v>6723</v>
      </c>
      <c r="E1165" s="682" t="s">
        <v>4521</v>
      </c>
      <c r="F1165" s="619" t="s">
        <v>4509</v>
      </c>
      <c r="G1165" s="619" t="s">
        <v>4594</v>
      </c>
      <c r="H1165" s="619" t="s">
        <v>2184</v>
      </c>
      <c r="I1165" s="619" t="s">
        <v>2728</v>
      </c>
      <c r="J1165" s="619" t="s">
        <v>4256</v>
      </c>
      <c r="K1165" s="619" t="s">
        <v>4257</v>
      </c>
      <c r="L1165" s="620">
        <v>333.31</v>
      </c>
      <c r="M1165" s="620">
        <v>666.62</v>
      </c>
      <c r="N1165" s="619">
        <v>2</v>
      </c>
      <c r="O1165" s="683">
        <v>1.5</v>
      </c>
      <c r="P1165" s="620"/>
      <c r="Q1165" s="635">
        <v>0</v>
      </c>
      <c r="R1165" s="619"/>
      <c r="S1165" s="635">
        <v>0</v>
      </c>
      <c r="T1165" s="683"/>
      <c r="U1165" s="665">
        <v>0</v>
      </c>
    </row>
    <row r="1166" spans="1:21" ht="14.4" customHeight="1" x14ac:dyDescent="0.3">
      <c r="A1166" s="618">
        <v>21</v>
      </c>
      <c r="B1166" s="619" t="s">
        <v>565</v>
      </c>
      <c r="C1166" s="619">
        <v>89301212</v>
      </c>
      <c r="D1166" s="681" t="s">
        <v>6723</v>
      </c>
      <c r="E1166" s="682" t="s">
        <v>4521</v>
      </c>
      <c r="F1166" s="619" t="s">
        <v>4509</v>
      </c>
      <c r="G1166" s="619" t="s">
        <v>5147</v>
      </c>
      <c r="H1166" s="619" t="s">
        <v>564</v>
      </c>
      <c r="I1166" s="619" t="s">
        <v>5154</v>
      </c>
      <c r="J1166" s="619" t="s">
        <v>789</v>
      </c>
      <c r="K1166" s="619" t="s">
        <v>790</v>
      </c>
      <c r="L1166" s="620">
        <v>2127.52</v>
      </c>
      <c r="M1166" s="620">
        <v>59570.559999999983</v>
      </c>
      <c r="N1166" s="619">
        <v>28</v>
      </c>
      <c r="O1166" s="683">
        <v>9</v>
      </c>
      <c r="P1166" s="620"/>
      <c r="Q1166" s="635">
        <v>0</v>
      </c>
      <c r="R1166" s="619"/>
      <c r="S1166" s="635">
        <v>0</v>
      </c>
      <c r="T1166" s="683"/>
      <c r="U1166" s="665">
        <v>0</v>
      </c>
    </row>
    <row r="1167" spans="1:21" ht="14.4" customHeight="1" x14ac:dyDescent="0.3">
      <c r="A1167" s="618">
        <v>21</v>
      </c>
      <c r="B1167" s="619" t="s">
        <v>565</v>
      </c>
      <c r="C1167" s="619">
        <v>89301212</v>
      </c>
      <c r="D1167" s="681" t="s">
        <v>6723</v>
      </c>
      <c r="E1167" s="682" t="s">
        <v>4521</v>
      </c>
      <c r="F1167" s="619" t="s">
        <v>4509</v>
      </c>
      <c r="G1167" s="619" t="s">
        <v>5147</v>
      </c>
      <c r="H1167" s="619" t="s">
        <v>564</v>
      </c>
      <c r="I1167" s="619" t="s">
        <v>5154</v>
      </c>
      <c r="J1167" s="619" t="s">
        <v>789</v>
      </c>
      <c r="K1167" s="619" t="s">
        <v>790</v>
      </c>
      <c r="L1167" s="620">
        <v>750.95</v>
      </c>
      <c r="M1167" s="620">
        <v>2252.8500000000004</v>
      </c>
      <c r="N1167" s="619">
        <v>3</v>
      </c>
      <c r="O1167" s="683">
        <v>1</v>
      </c>
      <c r="P1167" s="620"/>
      <c r="Q1167" s="635">
        <v>0</v>
      </c>
      <c r="R1167" s="619"/>
      <c r="S1167" s="635">
        <v>0</v>
      </c>
      <c r="T1167" s="683"/>
      <c r="U1167" s="665">
        <v>0</v>
      </c>
    </row>
    <row r="1168" spans="1:21" ht="14.4" customHeight="1" x14ac:dyDescent="0.3">
      <c r="A1168" s="618">
        <v>21</v>
      </c>
      <c r="B1168" s="619" t="s">
        <v>565</v>
      </c>
      <c r="C1168" s="619">
        <v>89301212</v>
      </c>
      <c r="D1168" s="681" t="s">
        <v>6723</v>
      </c>
      <c r="E1168" s="682" t="s">
        <v>4521</v>
      </c>
      <c r="F1168" s="619" t="s">
        <v>4509</v>
      </c>
      <c r="G1168" s="619" t="s">
        <v>5147</v>
      </c>
      <c r="H1168" s="619" t="s">
        <v>564</v>
      </c>
      <c r="I1168" s="619" t="s">
        <v>5438</v>
      </c>
      <c r="J1168" s="619" t="s">
        <v>789</v>
      </c>
      <c r="K1168" s="619" t="s">
        <v>5150</v>
      </c>
      <c r="L1168" s="620">
        <v>0</v>
      </c>
      <c r="M1168" s="620">
        <v>0</v>
      </c>
      <c r="N1168" s="619">
        <v>3</v>
      </c>
      <c r="O1168" s="683">
        <v>0.5</v>
      </c>
      <c r="P1168" s="620">
        <v>0</v>
      </c>
      <c r="Q1168" s="635"/>
      <c r="R1168" s="619">
        <v>3</v>
      </c>
      <c r="S1168" s="635">
        <v>1</v>
      </c>
      <c r="T1168" s="683">
        <v>0.5</v>
      </c>
      <c r="U1168" s="665">
        <v>1</v>
      </c>
    </row>
    <row r="1169" spans="1:21" ht="14.4" customHeight="1" x14ac:dyDescent="0.3">
      <c r="A1169" s="618">
        <v>21</v>
      </c>
      <c r="B1169" s="619" t="s">
        <v>565</v>
      </c>
      <c r="C1169" s="619">
        <v>89301212</v>
      </c>
      <c r="D1169" s="681" t="s">
        <v>6723</v>
      </c>
      <c r="E1169" s="682" t="s">
        <v>4521</v>
      </c>
      <c r="F1169" s="619" t="s">
        <v>4509</v>
      </c>
      <c r="G1169" s="619" t="s">
        <v>5025</v>
      </c>
      <c r="H1169" s="619" t="s">
        <v>2184</v>
      </c>
      <c r="I1169" s="619" t="s">
        <v>2522</v>
      </c>
      <c r="J1169" s="619" t="s">
        <v>2523</v>
      </c>
      <c r="K1169" s="619" t="s">
        <v>2187</v>
      </c>
      <c r="L1169" s="620">
        <v>0</v>
      </c>
      <c r="M1169" s="620">
        <v>0</v>
      </c>
      <c r="N1169" s="619">
        <v>2</v>
      </c>
      <c r="O1169" s="683">
        <v>1</v>
      </c>
      <c r="P1169" s="620">
        <v>0</v>
      </c>
      <c r="Q1169" s="635"/>
      <c r="R1169" s="619">
        <v>2</v>
      </c>
      <c r="S1169" s="635">
        <v>1</v>
      </c>
      <c r="T1169" s="683">
        <v>1</v>
      </c>
      <c r="U1169" s="665">
        <v>1</v>
      </c>
    </row>
    <row r="1170" spans="1:21" ht="14.4" customHeight="1" x14ac:dyDescent="0.3">
      <c r="A1170" s="618">
        <v>21</v>
      </c>
      <c r="B1170" s="619" t="s">
        <v>565</v>
      </c>
      <c r="C1170" s="619">
        <v>89301212</v>
      </c>
      <c r="D1170" s="681" t="s">
        <v>6723</v>
      </c>
      <c r="E1170" s="682" t="s">
        <v>4521</v>
      </c>
      <c r="F1170" s="619" t="s">
        <v>4509</v>
      </c>
      <c r="G1170" s="619" t="s">
        <v>4571</v>
      </c>
      <c r="H1170" s="619" t="s">
        <v>564</v>
      </c>
      <c r="I1170" s="619" t="s">
        <v>4572</v>
      </c>
      <c r="J1170" s="619" t="s">
        <v>4573</v>
      </c>
      <c r="K1170" s="619" t="s">
        <v>4574</v>
      </c>
      <c r="L1170" s="620">
        <v>1789.73</v>
      </c>
      <c r="M1170" s="620">
        <v>12528.11</v>
      </c>
      <c r="N1170" s="619">
        <v>7</v>
      </c>
      <c r="O1170" s="683">
        <v>3.5</v>
      </c>
      <c r="P1170" s="620">
        <v>12528.11</v>
      </c>
      <c r="Q1170" s="635">
        <v>1</v>
      </c>
      <c r="R1170" s="619">
        <v>7</v>
      </c>
      <c r="S1170" s="635">
        <v>1</v>
      </c>
      <c r="T1170" s="683">
        <v>3.5</v>
      </c>
      <c r="U1170" s="665">
        <v>1</v>
      </c>
    </row>
    <row r="1171" spans="1:21" ht="14.4" customHeight="1" x14ac:dyDescent="0.3">
      <c r="A1171" s="618">
        <v>21</v>
      </c>
      <c r="B1171" s="619" t="s">
        <v>565</v>
      </c>
      <c r="C1171" s="619">
        <v>89301212</v>
      </c>
      <c r="D1171" s="681" t="s">
        <v>6723</v>
      </c>
      <c r="E1171" s="682" t="s">
        <v>4521</v>
      </c>
      <c r="F1171" s="619" t="s">
        <v>4509</v>
      </c>
      <c r="G1171" s="619" t="s">
        <v>5439</v>
      </c>
      <c r="H1171" s="619" t="s">
        <v>2184</v>
      </c>
      <c r="I1171" s="619" t="s">
        <v>5440</v>
      </c>
      <c r="J1171" s="619" t="s">
        <v>5441</v>
      </c>
      <c r="K1171" s="619" t="s">
        <v>5442</v>
      </c>
      <c r="L1171" s="620">
        <v>149.75</v>
      </c>
      <c r="M1171" s="620">
        <v>299.5</v>
      </c>
      <c r="N1171" s="619">
        <v>2</v>
      </c>
      <c r="O1171" s="683">
        <v>1</v>
      </c>
      <c r="P1171" s="620">
        <v>149.75</v>
      </c>
      <c r="Q1171" s="635">
        <v>0.5</v>
      </c>
      <c r="R1171" s="619">
        <v>1</v>
      </c>
      <c r="S1171" s="635">
        <v>0.5</v>
      </c>
      <c r="T1171" s="683">
        <v>0.5</v>
      </c>
      <c r="U1171" s="665">
        <v>0.5</v>
      </c>
    </row>
    <row r="1172" spans="1:21" ht="14.4" customHeight="1" x14ac:dyDescent="0.3">
      <c r="A1172" s="618">
        <v>21</v>
      </c>
      <c r="B1172" s="619" t="s">
        <v>565</v>
      </c>
      <c r="C1172" s="619">
        <v>89301212</v>
      </c>
      <c r="D1172" s="681" t="s">
        <v>6723</v>
      </c>
      <c r="E1172" s="682" t="s">
        <v>4521</v>
      </c>
      <c r="F1172" s="619" t="s">
        <v>4509</v>
      </c>
      <c r="G1172" s="619" t="s">
        <v>5439</v>
      </c>
      <c r="H1172" s="619" t="s">
        <v>564</v>
      </c>
      <c r="I1172" s="619" t="s">
        <v>1897</v>
      </c>
      <c r="J1172" s="619" t="s">
        <v>1898</v>
      </c>
      <c r="K1172" s="619" t="s">
        <v>1899</v>
      </c>
      <c r="L1172" s="620">
        <v>33.72</v>
      </c>
      <c r="M1172" s="620">
        <v>67.44</v>
      </c>
      <c r="N1172" s="619">
        <v>2</v>
      </c>
      <c r="O1172" s="683">
        <v>1</v>
      </c>
      <c r="P1172" s="620"/>
      <c r="Q1172" s="635">
        <v>0</v>
      </c>
      <c r="R1172" s="619"/>
      <c r="S1172" s="635">
        <v>0</v>
      </c>
      <c r="T1172" s="683"/>
      <c r="U1172" s="665">
        <v>0</v>
      </c>
    </row>
    <row r="1173" spans="1:21" ht="14.4" customHeight="1" x14ac:dyDescent="0.3">
      <c r="A1173" s="618">
        <v>21</v>
      </c>
      <c r="B1173" s="619" t="s">
        <v>565</v>
      </c>
      <c r="C1173" s="619">
        <v>89301212</v>
      </c>
      <c r="D1173" s="681" t="s">
        <v>6723</v>
      </c>
      <c r="E1173" s="682" t="s">
        <v>4521</v>
      </c>
      <c r="F1173" s="619" t="s">
        <v>4509</v>
      </c>
      <c r="G1173" s="619" t="s">
        <v>5096</v>
      </c>
      <c r="H1173" s="619" t="s">
        <v>2184</v>
      </c>
      <c r="I1173" s="619" t="s">
        <v>5443</v>
      </c>
      <c r="J1173" s="619" t="s">
        <v>4232</v>
      </c>
      <c r="K1173" s="619" t="s">
        <v>3426</v>
      </c>
      <c r="L1173" s="620">
        <v>655.86</v>
      </c>
      <c r="M1173" s="620">
        <v>655.86</v>
      </c>
      <c r="N1173" s="619">
        <v>1</v>
      </c>
      <c r="O1173" s="683">
        <v>0.5</v>
      </c>
      <c r="P1173" s="620">
        <v>655.86</v>
      </c>
      <c r="Q1173" s="635">
        <v>1</v>
      </c>
      <c r="R1173" s="619">
        <v>1</v>
      </c>
      <c r="S1173" s="635">
        <v>1</v>
      </c>
      <c r="T1173" s="683">
        <v>0.5</v>
      </c>
      <c r="U1173" s="665">
        <v>1</v>
      </c>
    </row>
    <row r="1174" spans="1:21" ht="14.4" customHeight="1" x14ac:dyDescent="0.3">
      <c r="A1174" s="618">
        <v>21</v>
      </c>
      <c r="B1174" s="619" t="s">
        <v>565</v>
      </c>
      <c r="C1174" s="619">
        <v>89301212</v>
      </c>
      <c r="D1174" s="681" t="s">
        <v>6723</v>
      </c>
      <c r="E1174" s="682" t="s">
        <v>4521</v>
      </c>
      <c r="F1174" s="619" t="s">
        <v>4509</v>
      </c>
      <c r="G1174" s="619" t="s">
        <v>5096</v>
      </c>
      <c r="H1174" s="619" t="s">
        <v>2184</v>
      </c>
      <c r="I1174" s="619" t="s">
        <v>2331</v>
      </c>
      <c r="J1174" s="619" t="s">
        <v>4233</v>
      </c>
      <c r="K1174" s="619" t="s">
        <v>668</v>
      </c>
      <c r="L1174" s="620">
        <v>130.59</v>
      </c>
      <c r="M1174" s="620">
        <v>130.59</v>
      </c>
      <c r="N1174" s="619">
        <v>1</v>
      </c>
      <c r="O1174" s="683">
        <v>1</v>
      </c>
      <c r="P1174" s="620"/>
      <c r="Q1174" s="635">
        <v>0</v>
      </c>
      <c r="R1174" s="619"/>
      <c r="S1174" s="635">
        <v>0</v>
      </c>
      <c r="T1174" s="683"/>
      <c r="U1174" s="665">
        <v>0</v>
      </c>
    </row>
    <row r="1175" spans="1:21" ht="14.4" customHeight="1" x14ac:dyDescent="0.3">
      <c r="A1175" s="618">
        <v>21</v>
      </c>
      <c r="B1175" s="619" t="s">
        <v>565</v>
      </c>
      <c r="C1175" s="619">
        <v>89301212</v>
      </c>
      <c r="D1175" s="681" t="s">
        <v>6723</v>
      </c>
      <c r="E1175" s="682" t="s">
        <v>4521</v>
      </c>
      <c r="F1175" s="619" t="s">
        <v>4509</v>
      </c>
      <c r="G1175" s="619" t="s">
        <v>5096</v>
      </c>
      <c r="H1175" s="619" t="s">
        <v>2184</v>
      </c>
      <c r="I1175" s="619" t="s">
        <v>5155</v>
      </c>
      <c r="J1175" s="619" t="s">
        <v>4233</v>
      </c>
      <c r="K1175" s="619" t="s">
        <v>5156</v>
      </c>
      <c r="L1175" s="620">
        <v>796.04</v>
      </c>
      <c r="M1175" s="620">
        <v>796.04</v>
      </c>
      <c r="N1175" s="619">
        <v>1</v>
      </c>
      <c r="O1175" s="683">
        <v>0.5</v>
      </c>
      <c r="P1175" s="620"/>
      <c r="Q1175" s="635">
        <v>0</v>
      </c>
      <c r="R1175" s="619"/>
      <c r="S1175" s="635">
        <v>0</v>
      </c>
      <c r="T1175" s="683"/>
      <c r="U1175" s="665">
        <v>0</v>
      </c>
    </row>
    <row r="1176" spans="1:21" ht="14.4" customHeight="1" x14ac:dyDescent="0.3">
      <c r="A1176" s="618">
        <v>21</v>
      </c>
      <c r="B1176" s="619" t="s">
        <v>565</v>
      </c>
      <c r="C1176" s="619">
        <v>89301212</v>
      </c>
      <c r="D1176" s="681" t="s">
        <v>6723</v>
      </c>
      <c r="E1176" s="682" t="s">
        <v>4521</v>
      </c>
      <c r="F1176" s="619" t="s">
        <v>4509</v>
      </c>
      <c r="G1176" s="619" t="s">
        <v>5026</v>
      </c>
      <c r="H1176" s="619" t="s">
        <v>564</v>
      </c>
      <c r="I1176" s="619" t="s">
        <v>5027</v>
      </c>
      <c r="J1176" s="619" t="s">
        <v>5028</v>
      </c>
      <c r="K1176" s="619" t="s">
        <v>3762</v>
      </c>
      <c r="L1176" s="620">
        <v>222.25</v>
      </c>
      <c r="M1176" s="620">
        <v>222.25</v>
      </c>
      <c r="N1176" s="619">
        <v>1</v>
      </c>
      <c r="O1176" s="683">
        <v>0.5</v>
      </c>
      <c r="P1176" s="620"/>
      <c r="Q1176" s="635">
        <v>0</v>
      </c>
      <c r="R1176" s="619"/>
      <c r="S1176" s="635">
        <v>0</v>
      </c>
      <c r="T1176" s="683"/>
      <c r="U1176" s="665">
        <v>0</v>
      </c>
    </row>
    <row r="1177" spans="1:21" ht="14.4" customHeight="1" x14ac:dyDescent="0.3">
      <c r="A1177" s="618">
        <v>21</v>
      </c>
      <c r="B1177" s="619" t="s">
        <v>565</v>
      </c>
      <c r="C1177" s="619">
        <v>89301212</v>
      </c>
      <c r="D1177" s="681" t="s">
        <v>6723</v>
      </c>
      <c r="E1177" s="682" t="s">
        <v>4521</v>
      </c>
      <c r="F1177" s="619" t="s">
        <v>4509</v>
      </c>
      <c r="G1177" s="619" t="s">
        <v>4882</v>
      </c>
      <c r="H1177" s="619" t="s">
        <v>2184</v>
      </c>
      <c r="I1177" s="619" t="s">
        <v>2259</v>
      </c>
      <c r="J1177" s="619" t="s">
        <v>2260</v>
      </c>
      <c r="K1177" s="619" t="s">
        <v>2261</v>
      </c>
      <c r="L1177" s="620">
        <v>41.89</v>
      </c>
      <c r="M1177" s="620">
        <v>41.89</v>
      </c>
      <c r="N1177" s="619">
        <v>1</v>
      </c>
      <c r="O1177" s="683">
        <v>0.5</v>
      </c>
      <c r="P1177" s="620"/>
      <c r="Q1177" s="635">
        <v>0</v>
      </c>
      <c r="R1177" s="619"/>
      <c r="S1177" s="635">
        <v>0</v>
      </c>
      <c r="T1177" s="683"/>
      <c r="U1177" s="665">
        <v>0</v>
      </c>
    </row>
    <row r="1178" spans="1:21" ht="14.4" customHeight="1" x14ac:dyDescent="0.3">
      <c r="A1178" s="618">
        <v>21</v>
      </c>
      <c r="B1178" s="619" t="s">
        <v>565</v>
      </c>
      <c r="C1178" s="619">
        <v>89301212</v>
      </c>
      <c r="D1178" s="681" t="s">
        <v>6723</v>
      </c>
      <c r="E1178" s="682" t="s">
        <v>4521</v>
      </c>
      <c r="F1178" s="619" t="s">
        <v>4509</v>
      </c>
      <c r="G1178" s="619" t="s">
        <v>4642</v>
      </c>
      <c r="H1178" s="619" t="s">
        <v>2184</v>
      </c>
      <c r="I1178" s="619" t="s">
        <v>3673</v>
      </c>
      <c r="J1178" s="619" t="s">
        <v>3674</v>
      </c>
      <c r="K1178" s="619" t="s">
        <v>3675</v>
      </c>
      <c r="L1178" s="620">
        <v>1140.7</v>
      </c>
      <c r="M1178" s="620">
        <v>1140.7</v>
      </c>
      <c r="N1178" s="619">
        <v>1</v>
      </c>
      <c r="O1178" s="683">
        <v>1</v>
      </c>
      <c r="P1178" s="620">
        <v>1140.7</v>
      </c>
      <c r="Q1178" s="635">
        <v>1</v>
      </c>
      <c r="R1178" s="619">
        <v>1</v>
      </c>
      <c r="S1178" s="635">
        <v>1</v>
      </c>
      <c r="T1178" s="683">
        <v>1</v>
      </c>
      <c r="U1178" s="665">
        <v>1</v>
      </c>
    </row>
    <row r="1179" spans="1:21" ht="14.4" customHeight="1" x14ac:dyDescent="0.3">
      <c r="A1179" s="618">
        <v>21</v>
      </c>
      <c r="B1179" s="619" t="s">
        <v>565</v>
      </c>
      <c r="C1179" s="619">
        <v>89301212</v>
      </c>
      <c r="D1179" s="681" t="s">
        <v>6723</v>
      </c>
      <c r="E1179" s="682" t="s">
        <v>4521</v>
      </c>
      <c r="F1179" s="619" t="s">
        <v>4509</v>
      </c>
      <c r="G1179" s="619" t="s">
        <v>4575</v>
      </c>
      <c r="H1179" s="619" t="s">
        <v>564</v>
      </c>
      <c r="I1179" s="619" t="s">
        <v>1241</v>
      </c>
      <c r="J1179" s="619" t="s">
        <v>4576</v>
      </c>
      <c r="K1179" s="619" t="s">
        <v>4577</v>
      </c>
      <c r="L1179" s="620">
        <v>0</v>
      </c>
      <c r="M1179" s="620">
        <v>0</v>
      </c>
      <c r="N1179" s="619">
        <v>8</v>
      </c>
      <c r="O1179" s="683">
        <v>4</v>
      </c>
      <c r="P1179" s="620">
        <v>0</v>
      </c>
      <c r="Q1179" s="635"/>
      <c r="R1179" s="619">
        <v>4</v>
      </c>
      <c r="S1179" s="635">
        <v>0.5</v>
      </c>
      <c r="T1179" s="683">
        <v>1.5</v>
      </c>
      <c r="U1179" s="665">
        <v>0.375</v>
      </c>
    </row>
    <row r="1180" spans="1:21" ht="14.4" customHeight="1" x14ac:dyDescent="0.3">
      <c r="A1180" s="618">
        <v>21</v>
      </c>
      <c r="B1180" s="619" t="s">
        <v>565</v>
      </c>
      <c r="C1180" s="619">
        <v>89301212</v>
      </c>
      <c r="D1180" s="681" t="s">
        <v>6723</v>
      </c>
      <c r="E1180" s="682" t="s">
        <v>4521</v>
      </c>
      <c r="F1180" s="619" t="s">
        <v>4509</v>
      </c>
      <c r="G1180" s="619" t="s">
        <v>4575</v>
      </c>
      <c r="H1180" s="619" t="s">
        <v>564</v>
      </c>
      <c r="I1180" s="619" t="s">
        <v>1245</v>
      </c>
      <c r="J1180" s="619" t="s">
        <v>4644</v>
      </c>
      <c r="K1180" s="619" t="s">
        <v>2362</v>
      </c>
      <c r="L1180" s="620">
        <v>0</v>
      </c>
      <c r="M1180" s="620">
        <v>0</v>
      </c>
      <c r="N1180" s="619">
        <v>4</v>
      </c>
      <c r="O1180" s="683">
        <v>1.5</v>
      </c>
      <c r="P1180" s="620"/>
      <c r="Q1180" s="635"/>
      <c r="R1180" s="619"/>
      <c r="S1180" s="635">
        <v>0</v>
      </c>
      <c r="T1180" s="683"/>
      <c r="U1180" s="665">
        <v>0</v>
      </c>
    </row>
    <row r="1181" spans="1:21" ht="14.4" customHeight="1" x14ac:dyDescent="0.3">
      <c r="A1181" s="618">
        <v>21</v>
      </c>
      <c r="B1181" s="619" t="s">
        <v>565</v>
      </c>
      <c r="C1181" s="619">
        <v>89301212</v>
      </c>
      <c r="D1181" s="681" t="s">
        <v>6723</v>
      </c>
      <c r="E1181" s="682" t="s">
        <v>4521</v>
      </c>
      <c r="F1181" s="619" t="s">
        <v>4509</v>
      </c>
      <c r="G1181" s="619" t="s">
        <v>4768</v>
      </c>
      <c r="H1181" s="619" t="s">
        <v>2184</v>
      </c>
      <c r="I1181" s="619" t="s">
        <v>4769</v>
      </c>
      <c r="J1181" s="619" t="s">
        <v>4770</v>
      </c>
      <c r="K1181" s="619" t="s">
        <v>4771</v>
      </c>
      <c r="L1181" s="620">
        <v>1027.5999999999999</v>
      </c>
      <c r="M1181" s="620">
        <v>2055.1999999999998</v>
      </c>
      <c r="N1181" s="619">
        <v>2</v>
      </c>
      <c r="O1181" s="683">
        <v>1</v>
      </c>
      <c r="P1181" s="620"/>
      <c r="Q1181" s="635">
        <v>0</v>
      </c>
      <c r="R1181" s="619"/>
      <c r="S1181" s="635">
        <v>0</v>
      </c>
      <c r="T1181" s="683"/>
      <c r="U1181" s="665">
        <v>0</v>
      </c>
    </row>
    <row r="1182" spans="1:21" ht="14.4" customHeight="1" x14ac:dyDescent="0.3">
      <c r="A1182" s="618">
        <v>21</v>
      </c>
      <c r="B1182" s="619" t="s">
        <v>565</v>
      </c>
      <c r="C1182" s="619">
        <v>89301212</v>
      </c>
      <c r="D1182" s="681" t="s">
        <v>6723</v>
      </c>
      <c r="E1182" s="682" t="s">
        <v>4521</v>
      </c>
      <c r="F1182" s="619" t="s">
        <v>4509</v>
      </c>
      <c r="G1182" s="619" t="s">
        <v>4645</v>
      </c>
      <c r="H1182" s="619" t="s">
        <v>2184</v>
      </c>
      <c r="I1182" s="619" t="s">
        <v>5444</v>
      </c>
      <c r="J1182" s="619" t="s">
        <v>5445</v>
      </c>
      <c r="K1182" s="619" t="s">
        <v>5446</v>
      </c>
      <c r="L1182" s="620">
        <v>138.16</v>
      </c>
      <c r="M1182" s="620">
        <v>276.32</v>
      </c>
      <c r="N1182" s="619">
        <v>2</v>
      </c>
      <c r="O1182" s="683">
        <v>1</v>
      </c>
      <c r="P1182" s="620">
        <v>276.32</v>
      </c>
      <c r="Q1182" s="635">
        <v>1</v>
      </c>
      <c r="R1182" s="619">
        <v>2</v>
      </c>
      <c r="S1182" s="635">
        <v>1</v>
      </c>
      <c r="T1182" s="683">
        <v>1</v>
      </c>
      <c r="U1182" s="665">
        <v>1</v>
      </c>
    </row>
    <row r="1183" spans="1:21" ht="14.4" customHeight="1" x14ac:dyDescent="0.3">
      <c r="A1183" s="618">
        <v>21</v>
      </c>
      <c r="B1183" s="619" t="s">
        <v>565</v>
      </c>
      <c r="C1183" s="619">
        <v>89301212</v>
      </c>
      <c r="D1183" s="681" t="s">
        <v>6723</v>
      </c>
      <c r="E1183" s="682" t="s">
        <v>4521</v>
      </c>
      <c r="F1183" s="619" t="s">
        <v>4509</v>
      </c>
      <c r="G1183" s="619" t="s">
        <v>4883</v>
      </c>
      <c r="H1183" s="619" t="s">
        <v>564</v>
      </c>
      <c r="I1183" s="619" t="s">
        <v>5447</v>
      </c>
      <c r="J1183" s="619" t="s">
        <v>5448</v>
      </c>
      <c r="K1183" s="619" t="s">
        <v>1297</v>
      </c>
      <c r="L1183" s="620">
        <v>0</v>
      </c>
      <c r="M1183" s="620">
        <v>0</v>
      </c>
      <c r="N1183" s="619">
        <v>1</v>
      </c>
      <c r="O1183" s="683">
        <v>0.5</v>
      </c>
      <c r="P1183" s="620">
        <v>0</v>
      </c>
      <c r="Q1183" s="635"/>
      <c r="R1183" s="619">
        <v>1</v>
      </c>
      <c r="S1183" s="635">
        <v>1</v>
      </c>
      <c r="T1183" s="683">
        <v>0.5</v>
      </c>
      <c r="U1183" s="665">
        <v>1</v>
      </c>
    </row>
    <row r="1184" spans="1:21" ht="14.4" customHeight="1" x14ac:dyDescent="0.3">
      <c r="A1184" s="618">
        <v>21</v>
      </c>
      <c r="B1184" s="619" t="s">
        <v>565</v>
      </c>
      <c r="C1184" s="619">
        <v>89301212</v>
      </c>
      <c r="D1184" s="681" t="s">
        <v>6723</v>
      </c>
      <c r="E1184" s="682" t="s">
        <v>4521</v>
      </c>
      <c r="F1184" s="619" t="s">
        <v>4509</v>
      </c>
      <c r="G1184" s="619" t="s">
        <v>4648</v>
      </c>
      <c r="H1184" s="619" t="s">
        <v>2184</v>
      </c>
      <c r="I1184" s="619" t="s">
        <v>2748</v>
      </c>
      <c r="J1184" s="619" t="s">
        <v>2749</v>
      </c>
      <c r="K1184" s="619" t="s">
        <v>4267</v>
      </c>
      <c r="L1184" s="620">
        <v>69.86</v>
      </c>
      <c r="M1184" s="620">
        <v>139.72</v>
      </c>
      <c r="N1184" s="619">
        <v>2</v>
      </c>
      <c r="O1184" s="683">
        <v>0.5</v>
      </c>
      <c r="P1184" s="620"/>
      <c r="Q1184" s="635">
        <v>0</v>
      </c>
      <c r="R1184" s="619"/>
      <c r="S1184" s="635">
        <v>0</v>
      </c>
      <c r="T1184" s="683"/>
      <c r="U1184" s="665">
        <v>0</v>
      </c>
    </row>
    <row r="1185" spans="1:21" ht="14.4" customHeight="1" x14ac:dyDescent="0.3">
      <c r="A1185" s="618">
        <v>21</v>
      </c>
      <c r="B1185" s="619" t="s">
        <v>565</v>
      </c>
      <c r="C1185" s="619">
        <v>89301212</v>
      </c>
      <c r="D1185" s="681" t="s">
        <v>6723</v>
      </c>
      <c r="E1185" s="682" t="s">
        <v>4521</v>
      </c>
      <c r="F1185" s="619" t="s">
        <v>4509</v>
      </c>
      <c r="G1185" s="619" t="s">
        <v>5449</v>
      </c>
      <c r="H1185" s="619" t="s">
        <v>564</v>
      </c>
      <c r="I1185" s="619" t="s">
        <v>5450</v>
      </c>
      <c r="J1185" s="619" t="s">
        <v>5451</v>
      </c>
      <c r="K1185" s="619" t="s">
        <v>5452</v>
      </c>
      <c r="L1185" s="620">
        <v>131.93</v>
      </c>
      <c r="M1185" s="620">
        <v>131.93</v>
      </c>
      <c r="N1185" s="619">
        <v>1</v>
      </c>
      <c r="O1185" s="683">
        <v>1</v>
      </c>
      <c r="P1185" s="620">
        <v>131.93</v>
      </c>
      <c r="Q1185" s="635">
        <v>1</v>
      </c>
      <c r="R1185" s="619">
        <v>1</v>
      </c>
      <c r="S1185" s="635">
        <v>1</v>
      </c>
      <c r="T1185" s="683">
        <v>1</v>
      </c>
      <c r="U1185" s="665">
        <v>1</v>
      </c>
    </row>
    <row r="1186" spans="1:21" ht="14.4" customHeight="1" x14ac:dyDescent="0.3">
      <c r="A1186" s="618">
        <v>21</v>
      </c>
      <c r="B1186" s="619" t="s">
        <v>565</v>
      </c>
      <c r="C1186" s="619">
        <v>89301212</v>
      </c>
      <c r="D1186" s="681" t="s">
        <v>6723</v>
      </c>
      <c r="E1186" s="682" t="s">
        <v>4521</v>
      </c>
      <c r="F1186" s="619" t="s">
        <v>4509</v>
      </c>
      <c r="G1186" s="619" t="s">
        <v>4649</v>
      </c>
      <c r="H1186" s="619" t="s">
        <v>564</v>
      </c>
      <c r="I1186" s="619" t="s">
        <v>5453</v>
      </c>
      <c r="J1186" s="619" t="s">
        <v>5454</v>
      </c>
      <c r="K1186" s="619" t="s">
        <v>672</v>
      </c>
      <c r="L1186" s="620">
        <v>1583.05</v>
      </c>
      <c r="M1186" s="620">
        <v>3166.1</v>
      </c>
      <c r="N1186" s="619">
        <v>2</v>
      </c>
      <c r="O1186" s="683">
        <v>1</v>
      </c>
      <c r="P1186" s="620"/>
      <c r="Q1186" s="635">
        <v>0</v>
      </c>
      <c r="R1186" s="619"/>
      <c r="S1186" s="635">
        <v>0</v>
      </c>
      <c r="T1186" s="683"/>
      <c r="U1186" s="665">
        <v>0</v>
      </c>
    </row>
    <row r="1187" spans="1:21" ht="14.4" customHeight="1" x14ac:dyDescent="0.3">
      <c r="A1187" s="618">
        <v>21</v>
      </c>
      <c r="B1187" s="619" t="s">
        <v>565</v>
      </c>
      <c r="C1187" s="619">
        <v>89301212</v>
      </c>
      <c r="D1187" s="681" t="s">
        <v>6723</v>
      </c>
      <c r="E1187" s="682" t="s">
        <v>4521</v>
      </c>
      <c r="F1187" s="619" t="s">
        <v>4509</v>
      </c>
      <c r="G1187" s="619" t="s">
        <v>4649</v>
      </c>
      <c r="H1187" s="619" t="s">
        <v>564</v>
      </c>
      <c r="I1187" s="619" t="s">
        <v>4650</v>
      </c>
      <c r="J1187" s="619" t="s">
        <v>4651</v>
      </c>
      <c r="K1187" s="619" t="s">
        <v>4330</v>
      </c>
      <c r="L1187" s="620">
        <v>2111.88</v>
      </c>
      <c r="M1187" s="620">
        <v>12671.28</v>
      </c>
      <c r="N1187" s="619">
        <v>6</v>
      </c>
      <c r="O1187" s="683">
        <v>2</v>
      </c>
      <c r="P1187" s="620"/>
      <c r="Q1187" s="635">
        <v>0</v>
      </c>
      <c r="R1187" s="619"/>
      <c r="S1187" s="635">
        <v>0</v>
      </c>
      <c r="T1187" s="683"/>
      <c r="U1187" s="665">
        <v>0</v>
      </c>
    </row>
    <row r="1188" spans="1:21" ht="14.4" customHeight="1" x14ac:dyDescent="0.3">
      <c r="A1188" s="618">
        <v>21</v>
      </c>
      <c r="B1188" s="619" t="s">
        <v>565</v>
      </c>
      <c r="C1188" s="619">
        <v>89301212</v>
      </c>
      <c r="D1188" s="681" t="s">
        <v>6723</v>
      </c>
      <c r="E1188" s="682" t="s">
        <v>4521</v>
      </c>
      <c r="F1188" s="619" t="s">
        <v>4509</v>
      </c>
      <c r="G1188" s="619" t="s">
        <v>4579</v>
      </c>
      <c r="H1188" s="619" t="s">
        <v>564</v>
      </c>
      <c r="I1188" s="619" t="s">
        <v>5455</v>
      </c>
      <c r="J1188" s="619" t="s">
        <v>1045</v>
      </c>
      <c r="K1188" s="619" t="s">
        <v>5456</v>
      </c>
      <c r="L1188" s="620">
        <v>229.57</v>
      </c>
      <c r="M1188" s="620">
        <v>229.57</v>
      </c>
      <c r="N1188" s="619">
        <v>1</v>
      </c>
      <c r="O1188" s="683">
        <v>0.5</v>
      </c>
      <c r="P1188" s="620">
        <v>229.57</v>
      </c>
      <c r="Q1188" s="635">
        <v>1</v>
      </c>
      <c r="R1188" s="619">
        <v>1</v>
      </c>
      <c r="S1188" s="635">
        <v>1</v>
      </c>
      <c r="T1188" s="683">
        <v>0.5</v>
      </c>
      <c r="U1188" s="665">
        <v>1</v>
      </c>
    </row>
    <row r="1189" spans="1:21" ht="14.4" customHeight="1" x14ac:dyDescent="0.3">
      <c r="A1189" s="618">
        <v>21</v>
      </c>
      <c r="B1189" s="619" t="s">
        <v>565</v>
      </c>
      <c r="C1189" s="619">
        <v>89301212</v>
      </c>
      <c r="D1189" s="681" t="s">
        <v>6723</v>
      </c>
      <c r="E1189" s="682" t="s">
        <v>4521</v>
      </c>
      <c r="F1189" s="619" t="s">
        <v>4509</v>
      </c>
      <c r="G1189" s="619" t="s">
        <v>4654</v>
      </c>
      <c r="H1189" s="619" t="s">
        <v>564</v>
      </c>
      <c r="I1189" s="619" t="s">
        <v>1716</v>
      </c>
      <c r="J1189" s="619" t="s">
        <v>1717</v>
      </c>
      <c r="K1189" s="619" t="s">
        <v>1718</v>
      </c>
      <c r="L1189" s="620">
        <v>400.21</v>
      </c>
      <c r="M1189" s="620">
        <v>4002.1</v>
      </c>
      <c r="N1189" s="619">
        <v>10</v>
      </c>
      <c r="O1189" s="683">
        <v>4.5</v>
      </c>
      <c r="P1189" s="620">
        <v>400.21</v>
      </c>
      <c r="Q1189" s="635">
        <v>9.9999999999999992E-2</v>
      </c>
      <c r="R1189" s="619">
        <v>1</v>
      </c>
      <c r="S1189" s="635">
        <v>0.1</v>
      </c>
      <c r="T1189" s="683">
        <v>0.5</v>
      </c>
      <c r="U1189" s="665">
        <v>0.1111111111111111</v>
      </c>
    </row>
    <row r="1190" spans="1:21" ht="14.4" customHeight="1" x14ac:dyDescent="0.3">
      <c r="A1190" s="618">
        <v>21</v>
      </c>
      <c r="B1190" s="619" t="s">
        <v>565</v>
      </c>
      <c r="C1190" s="619">
        <v>89301212</v>
      </c>
      <c r="D1190" s="681" t="s">
        <v>6723</v>
      </c>
      <c r="E1190" s="682" t="s">
        <v>4521</v>
      </c>
      <c r="F1190" s="619" t="s">
        <v>4509</v>
      </c>
      <c r="G1190" s="619" t="s">
        <v>4662</v>
      </c>
      <c r="H1190" s="619" t="s">
        <v>564</v>
      </c>
      <c r="I1190" s="619" t="s">
        <v>1893</v>
      </c>
      <c r="J1190" s="619" t="s">
        <v>1894</v>
      </c>
      <c r="K1190" s="619" t="s">
        <v>4887</v>
      </c>
      <c r="L1190" s="620">
        <v>221.03</v>
      </c>
      <c r="M1190" s="620">
        <v>221.03</v>
      </c>
      <c r="N1190" s="619">
        <v>1</v>
      </c>
      <c r="O1190" s="683">
        <v>1</v>
      </c>
      <c r="P1190" s="620"/>
      <c r="Q1190" s="635">
        <v>0</v>
      </c>
      <c r="R1190" s="619"/>
      <c r="S1190" s="635">
        <v>0</v>
      </c>
      <c r="T1190" s="683"/>
      <c r="U1190" s="665">
        <v>0</v>
      </c>
    </row>
    <row r="1191" spans="1:21" ht="14.4" customHeight="1" x14ac:dyDescent="0.3">
      <c r="A1191" s="618">
        <v>21</v>
      </c>
      <c r="B1191" s="619" t="s">
        <v>565</v>
      </c>
      <c r="C1191" s="619">
        <v>89301212</v>
      </c>
      <c r="D1191" s="681" t="s">
        <v>6723</v>
      </c>
      <c r="E1191" s="682" t="s">
        <v>4521</v>
      </c>
      <c r="F1191" s="619" t="s">
        <v>4509</v>
      </c>
      <c r="G1191" s="619" t="s">
        <v>4595</v>
      </c>
      <c r="H1191" s="619" t="s">
        <v>564</v>
      </c>
      <c r="I1191" s="619" t="s">
        <v>1584</v>
      </c>
      <c r="J1191" s="619" t="s">
        <v>1585</v>
      </c>
      <c r="K1191" s="619" t="s">
        <v>1586</v>
      </c>
      <c r="L1191" s="620">
        <v>84.78</v>
      </c>
      <c r="M1191" s="620">
        <v>339.12</v>
      </c>
      <c r="N1191" s="619">
        <v>4</v>
      </c>
      <c r="O1191" s="683">
        <v>2</v>
      </c>
      <c r="P1191" s="620">
        <v>339.12</v>
      </c>
      <c r="Q1191" s="635">
        <v>1</v>
      </c>
      <c r="R1191" s="619">
        <v>4</v>
      </c>
      <c r="S1191" s="635">
        <v>1</v>
      </c>
      <c r="T1191" s="683">
        <v>2</v>
      </c>
      <c r="U1191" s="665">
        <v>1</v>
      </c>
    </row>
    <row r="1192" spans="1:21" ht="14.4" customHeight="1" x14ac:dyDescent="0.3">
      <c r="A1192" s="618">
        <v>21</v>
      </c>
      <c r="B1192" s="619" t="s">
        <v>565</v>
      </c>
      <c r="C1192" s="619">
        <v>89301212</v>
      </c>
      <c r="D1192" s="681" t="s">
        <v>6723</v>
      </c>
      <c r="E1192" s="682" t="s">
        <v>4521</v>
      </c>
      <c r="F1192" s="619" t="s">
        <v>4509</v>
      </c>
      <c r="G1192" s="619" t="s">
        <v>4666</v>
      </c>
      <c r="H1192" s="619" t="s">
        <v>564</v>
      </c>
      <c r="I1192" s="619" t="s">
        <v>986</v>
      </c>
      <c r="J1192" s="619" t="s">
        <v>987</v>
      </c>
      <c r="K1192" s="619" t="s">
        <v>988</v>
      </c>
      <c r="L1192" s="620">
        <v>138.61000000000001</v>
      </c>
      <c r="M1192" s="620">
        <v>277.22000000000003</v>
      </c>
      <c r="N1192" s="619">
        <v>2</v>
      </c>
      <c r="O1192" s="683">
        <v>0.5</v>
      </c>
      <c r="P1192" s="620"/>
      <c r="Q1192" s="635">
        <v>0</v>
      </c>
      <c r="R1192" s="619"/>
      <c r="S1192" s="635">
        <v>0</v>
      </c>
      <c r="T1192" s="683"/>
      <c r="U1192" s="665">
        <v>0</v>
      </c>
    </row>
    <row r="1193" spans="1:21" ht="14.4" customHeight="1" x14ac:dyDescent="0.3">
      <c r="A1193" s="618">
        <v>21</v>
      </c>
      <c r="B1193" s="619" t="s">
        <v>565</v>
      </c>
      <c r="C1193" s="619">
        <v>89301212</v>
      </c>
      <c r="D1193" s="681" t="s">
        <v>6723</v>
      </c>
      <c r="E1193" s="682" t="s">
        <v>4521</v>
      </c>
      <c r="F1193" s="619" t="s">
        <v>4509</v>
      </c>
      <c r="G1193" s="619" t="s">
        <v>4666</v>
      </c>
      <c r="H1193" s="619" t="s">
        <v>564</v>
      </c>
      <c r="I1193" s="619" t="s">
        <v>986</v>
      </c>
      <c r="J1193" s="619" t="s">
        <v>987</v>
      </c>
      <c r="K1193" s="619" t="s">
        <v>4183</v>
      </c>
      <c r="L1193" s="620">
        <v>115.3</v>
      </c>
      <c r="M1193" s="620">
        <v>461.2</v>
      </c>
      <c r="N1193" s="619">
        <v>4</v>
      </c>
      <c r="O1193" s="683">
        <v>1.5</v>
      </c>
      <c r="P1193" s="620">
        <v>115.3</v>
      </c>
      <c r="Q1193" s="635">
        <v>0.25</v>
      </c>
      <c r="R1193" s="619">
        <v>1</v>
      </c>
      <c r="S1193" s="635">
        <v>0.25</v>
      </c>
      <c r="T1193" s="683">
        <v>0.5</v>
      </c>
      <c r="U1193" s="665">
        <v>0.33333333333333331</v>
      </c>
    </row>
    <row r="1194" spans="1:21" ht="14.4" customHeight="1" x14ac:dyDescent="0.3">
      <c r="A1194" s="618">
        <v>21</v>
      </c>
      <c r="B1194" s="619" t="s">
        <v>565</v>
      </c>
      <c r="C1194" s="619">
        <v>89301212</v>
      </c>
      <c r="D1194" s="681" t="s">
        <v>6723</v>
      </c>
      <c r="E1194" s="682" t="s">
        <v>4521</v>
      </c>
      <c r="F1194" s="619" t="s">
        <v>4509</v>
      </c>
      <c r="G1194" s="619" t="s">
        <v>4666</v>
      </c>
      <c r="H1194" s="619" t="s">
        <v>564</v>
      </c>
      <c r="I1194" s="619" t="s">
        <v>1311</v>
      </c>
      <c r="J1194" s="619" t="s">
        <v>987</v>
      </c>
      <c r="K1194" s="619" t="s">
        <v>5065</v>
      </c>
      <c r="L1194" s="620">
        <v>57.65</v>
      </c>
      <c r="M1194" s="620">
        <v>115.3</v>
      </c>
      <c r="N1194" s="619">
        <v>2</v>
      </c>
      <c r="O1194" s="683">
        <v>0.5</v>
      </c>
      <c r="P1194" s="620"/>
      <c r="Q1194" s="635">
        <v>0</v>
      </c>
      <c r="R1194" s="619"/>
      <c r="S1194" s="635">
        <v>0</v>
      </c>
      <c r="T1194" s="683"/>
      <c r="U1194" s="665">
        <v>0</v>
      </c>
    </row>
    <row r="1195" spans="1:21" ht="14.4" customHeight="1" x14ac:dyDescent="0.3">
      <c r="A1195" s="618">
        <v>21</v>
      </c>
      <c r="B1195" s="619" t="s">
        <v>565</v>
      </c>
      <c r="C1195" s="619">
        <v>89301212</v>
      </c>
      <c r="D1195" s="681" t="s">
        <v>6723</v>
      </c>
      <c r="E1195" s="682" t="s">
        <v>4521</v>
      </c>
      <c r="F1195" s="619" t="s">
        <v>4509</v>
      </c>
      <c r="G1195" s="619" t="s">
        <v>5457</v>
      </c>
      <c r="H1195" s="619" t="s">
        <v>564</v>
      </c>
      <c r="I1195" s="619" t="s">
        <v>5458</v>
      </c>
      <c r="J1195" s="619" t="s">
        <v>5459</v>
      </c>
      <c r="K1195" s="619" t="s">
        <v>5460</v>
      </c>
      <c r="L1195" s="620">
        <v>0</v>
      </c>
      <c r="M1195" s="620">
        <v>0</v>
      </c>
      <c r="N1195" s="619">
        <v>2</v>
      </c>
      <c r="O1195" s="683">
        <v>1</v>
      </c>
      <c r="P1195" s="620"/>
      <c r="Q1195" s="635"/>
      <c r="R1195" s="619"/>
      <c r="S1195" s="635">
        <v>0</v>
      </c>
      <c r="T1195" s="683"/>
      <c r="U1195" s="665">
        <v>0</v>
      </c>
    </row>
    <row r="1196" spans="1:21" ht="14.4" customHeight="1" x14ac:dyDescent="0.3">
      <c r="A1196" s="618">
        <v>21</v>
      </c>
      <c r="B1196" s="619" t="s">
        <v>565</v>
      </c>
      <c r="C1196" s="619">
        <v>89301212</v>
      </c>
      <c r="D1196" s="681" t="s">
        <v>6723</v>
      </c>
      <c r="E1196" s="682" t="s">
        <v>4521</v>
      </c>
      <c r="F1196" s="619" t="s">
        <v>4509</v>
      </c>
      <c r="G1196" s="619" t="s">
        <v>4599</v>
      </c>
      <c r="H1196" s="619" t="s">
        <v>564</v>
      </c>
      <c r="I1196" s="619" t="s">
        <v>5461</v>
      </c>
      <c r="J1196" s="619" t="s">
        <v>5462</v>
      </c>
      <c r="K1196" s="619" t="s">
        <v>5463</v>
      </c>
      <c r="L1196" s="620">
        <v>629.07000000000005</v>
      </c>
      <c r="M1196" s="620">
        <v>3145.3500000000004</v>
      </c>
      <c r="N1196" s="619">
        <v>5</v>
      </c>
      <c r="O1196" s="683">
        <v>3</v>
      </c>
      <c r="P1196" s="620">
        <v>629.07000000000005</v>
      </c>
      <c r="Q1196" s="635">
        <v>0.19999999999999998</v>
      </c>
      <c r="R1196" s="619">
        <v>1</v>
      </c>
      <c r="S1196" s="635">
        <v>0.2</v>
      </c>
      <c r="T1196" s="683">
        <v>1</v>
      </c>
      <c r="U1196" s="665">
        <v>0.33333333333333331</v>
      </c>
    </row>
    <row r="1197" spans="1:21" ht="14.4" customHeight="1" x14ac:dyDescent="0.3">
      <c r="A1197" s="618">
        <v>21</v>
      </c>
      <c r="B1197" s="619" t="s">
        <v>565</v>
      </c>
      <c r="C1197" s="619">
        <v>89301212</v>
      </c>
      <c r="D1197" s="681" t="s">
        <v>6723</v>
      </c>
      <c r="E1197" s="682" t="s">
        <v>4521</v>
      </c>
      <c r="F1197" s="619" t="s">
        <v>4509</v>
      </c>
      <c r="G1197" s="619" t="s">
        <v>5464</v>
      </c>
      <c r="H1197" s="619" t="s">
        <v>564</v>
      </c>
      <c r="I1197" s="619" t="s">
        <v>5465</v>
      </c>
      <c r="J1197" s="619" t="s">
        <v>5466</v>
      </c>
      <c r="K1197" s="619" t="s">
        <v>5467</v>
      </c>
      <c r="L1197" s="620">
        <v>1313.2</v>
      </c>
      <c r="M1197" s="620">
        <v>1313.2</v>
      </c>
      <c r="N1197" s="619">
        <v>1</v>
      </c>
      <c r="O1197" s="683">
        <v>1</v>
      </c>
      <c r="P1197" s="620">
        <v>1313.2</v>
      </c>
      <c r="Q1197" s="635">
        <v>1</v>
      </c>
      <c r="R1197" s="619">
        <v>1</v>
      </c>
      <c r="S1197" s="635">
        <v>1</v>
      </c>
      <c r="T1197" s="683">
        <v>1</v>
      </c>
      <c r="U1197" s="665">
        <v>1</v>
      </c>
    </row>
    <row r="1198" spans="1:21" ht="14.4" customHeight="1" x14ac:dyDescent="0.3">
      <c r="A1198" s="618">
        <v>21</v>
      </c>
      <c r="B1198" s="619" t="s">
        <v>565</v>
      </c>
      <c r="C1198" s="619">
        <v>89301212</v>
      </c>
      <c r="D1198" s="681" t="s">
        <v>6723</v>
      </c>
      <c r="E1198" s="682" t="s">
        <v>4521</v>
      </c>
      <c r="F1198" s="619" t="s">
        <v>4509</v>
      </c>
      <c r="G1198" s="619" t="s">
        <v>5464</v>
      </c>
      <c r="H1198" s="619" t="s">
        <v>564</v>
      </c>
      <c r="I1198" s="619" t="s">
        <v>5468</v>
      </c>
      <c r="J1198" s="619" t="s">
        <v>5466</v>
      </c>
      <c r="K1198" s="619" t="s">
        <v>5467</v>
      </c>
      <c r="L1198" s="620">
        <v>1313.2</v>
      </c>
      <c r="M1198" s="620">
        <v>1313.2</v>
      </c>
      <c r="N1198" s="619">
        <v>1</v>
      </c>
      <c r="O1198" s="683">
        <v>0.5</v>
      </c>
      <c r="P1198" s="620">
        <v>1313.2</v>
      </c>
      <c r="Q1198" s="635">
        <v>1</v>
      </c>
      <c r="R1198" s="619">
        <v>1</v>
      </c>
      <c r="S1198" s="635">
        <v>1</v>
      </c>
      <c r="T1198" s="683">
        <v>0.5</v>
      </c>
      <c r="U1198" s="665">
        <v>1</v>
      </c>
    </row>
    <row r="1199" spans="1:21" ht="14.4" customHeight="1" x14ac:dyDescent="0.3">
      <c r="A1199" s="618">
        <v>21</v>
      </c>
      <c r="B1199" s="619" t="s">
        <v>565</v>
      </c>
      <c r="C1199" s="619">
        <v>89301212</v>
      </c>
      <c r="D1199" s="681" t="s">
        <v>6723</v>
      </c>
      <c r="E1199" s="682" t="s">
        <v>4521</v>
      </c>
      <c r="F1199" s="619" t="s">
        <v>4509</v>
      </c>
      <c r="G1199" s="619" t="s">
        <v>4550</v>
      </c>
      <c r="H1199" s="619" t="s">
        <v>564</v>
      </c>
      <c r="I1199" s="619" t="s">
        <v>1318</v>
      </c>
      <c r="J1199" s="619" t="s">
        <v>4551</v>
      </c>
      <c r="K1199" s="619" t="s">
        <v>4552</v>
      </c>
      <c r="L1199" s="620">
        <v>58.23</v>
      </c>
      <c r="M1199" s="620">
        <v>116.46</v>
      </c>
      <c r="N1199" s="619">
        <v>2</v>
      </c>
      <c r="O1199" s="683">
        <v>1</v>
      </c>
      <c r="P1199" s="620">
        <v>116.46</v>
      </c>
      <c r="Q1199" s="635">
        <v>1</v>
      </c>
      <c r="R1199" s="619">
        <v>2</v>
      </c>
      <c r="S1199" s="635">
        <v>1</v>
      </c>
      <c r="T1199" s="683">
        <v>1</v>
      </c>
      <c r="U1199" s="665">
        <v>1</v>
      </c>
    </row>
    <row r="1200" spans="1:21" ht="14.4" customHeight="1" x14ac:dyDescent="0.3">
      <c r="A1200" s="618">
        <v>21</v>
      </c>
      <c r="B1200" s="619" t="s">
        <v>565</v>
      </c>
      <c r="C1200" s="619">
        <v>89301212</v>
      </c>
      <c r="D1200" s="681" t="s">
        <v>6723</v>
      </c>
      <c r="E1200" s="682" t="s">
        <v>4521</v>
      </c>
      <c r="F1200" s="619" t="s">
        <v>4509</v>
      </c>
      <c r="G1200" s="619" t="s">
        <v>4550</v>
      </c>
      <c r="H1200" s="619" t="s">
        <v>564</v>
      </c>
      <c r="I1200" s="619" t="s">
        <v>1318</v>
      </c>
      <c r="J1200" s="619" t="s">
        <v>4551</v>
      </c>
      <c r="K1200" s="619" t="s">
        <v>4552</v>
      </c>
      <c r="L1200" s="620">
        <v>66.599999999999994</v>
      </c>
      <c r="M1200" s="620">
        <v>199.79999999999998</v>
      </c>
      <c r="N1200" s="619">
        <v>3</v>
      </c>
      <c r="O1200" s="683">
        <v>2</v>
      </c>
      <c r="P1200" s="620">
        <v>133.19999999999999</v>
      </c>
      <c r="Q1200" s="635">
        <v>0.66666666666666663</v>
      </c>
      <c r="R1200" s="619">
        <v>2</v>
      </c>
      <c r="S1200" s="635">
        <v>0.66666666666666663</v>
      </c>
      <c r="T1200" s="683">
        <v>1</v>
      </c>
      <c r="U1200" s="665">
        <v>0.5</v>
      </c>
    </row>
    <row r="1201" spans="1:21" ht="14.4" customHeight="1" x14ac:dyDescent="0.3">
      <c r="A1201" s="618">
        <v>21</v>
      </c>
      <c r="B1201" s="619" t="s">
        <v>565</v>
      </c>
      <c r="C1201" s="619">
        <v>89301212</v>
      </c>
      <c r="D1201" s="681" t="s">
        <v>6723</v>
      </c>
      <c r="E1201" s="682" t="s">
        <v>4521</v>
      </c>
      <c r="F1201" s="619" t="s">
        <v>4509</v>
      </c>
      <c r="G1201" s="619" t="s">
        <v>4787</v>
      </c>
      <c r="H1201" s="619" t="s">
        <v>564</v>
      </c>
      <c r="I1201" s="619" t="s">
        <v>938</v>
      </c>
      <c r="J1201" s="619" t="s">
        <v>4788</v>
      </c>
      <c r="K1201" s="619" t="s">
        <v>4789</v>
      </c>
      <c r="L1201" s="620">
        <v>0</v>
      </c>
      <c r="M1201" s="620">
        <v>0</v>
      </c>
      <c r="N1201" s="619">
        <v>1</v>
      </c>
      <c r="O1201" s="683">
        <v>0.5</v>
      </c>
      <c r="P1201" s="620">
        <v>0</v>
      </c>
      <c r="Q1201" s="635"/>
      <c r="R1201" s="619">
        <v>1</v>
      </c>
      <c r="S1201" s="635">
        <v>1</v>
      </c>
      <c r="T1201" s="683">
        <v>0.5</v>
      </c>
      <c r="U1201" s="665">
        <v>1</v>
      </c>
    </row>
    <row r="1202" spans="1:21" ht="14.4" customHeight="1" x14ac:dyDescent="0.3">
      <c r="A1202" s="618">
        <v>21</v>
      </c>
      <c r="B1202" s="619" t="s">
        <v>565</v>
      </c>
      <c r="C1202" s="619">
        <v>89301212</v>
      </c>
      <c r="D1202" s="681" t="s">
        <v>6723</v>
      </c>
      <c r="E1202" s="682" t="s">
        <v>4521</v>
      </c>
      <c r="F1202" s="619" t="s">
        <v>4509</v>
      </c>
      <c r="G1202" s="619" t="s">
        <v>5469</v>
      </c>
      <c r="H1202" s="619" t="s">
        <v>564</v>
      </c>
      <c r="I1202" s="619" t="s">
        <v>5470</v>
      </c>
      <c r="J1202" s="619" t="s">
        <v>5471</v>
      </c>
      <c r="K1202" s="619" t="s">
        <v>5472</v>
      </c>
      <c r="L1202" s="620">
        <v>94.09</v>
      </c>
      <c r="M1202" s="620">
        <v>94.09</v>
      </c>
      <c r="N1202" s="619">
        <v>1</v>
      </c>
      <c r="O1202" s="683">
        <v>1</v>
      </c>
      <c r="P1202" s="620">
        <v>94.09</v>
      </c>
      <c r="Q1202" s="635">
        <v>1</v>
      </c>
      <c r="R1202" s="619">
        <v>1</v>
      </c>
      <c r="S1202" s="635">
        <v>1</v>
      </c>
      <c r="T1202" s="683">
        <v>1</v>
      </c>
      <c r="U1202" s="665">
        <v>1</v>
      </c>
    </row>
    <row r="1203" spans="1:21" ht="14.4" customHeight="1" x14ac:dyDescent="0.3">
      <c r="A1203" s="618">
        <v>21</v>
      </c>
      <c r="B1203" s="619" t="s">
        <v>565</v>
      </c>
      <c r="C1203" s="619">
        <v>89301212</v>
      </c>
      <c r="D1203" s="681" t="s">
        <v>6723</v>
      </c>
      <c r="E1203" s="682" t="s">
        <v>4521</v>
      </c>
      <c r="F1203" s="619" t="s">
        <v>4509</v>
      </c>
      <c r="G1203" s="619" t="s">
        <v>4901</v>
      </c>
      <c r="H1203" s="619" t="s">
        <v>564</v>
      </c>
      <c r="I1203" s="619" t="s">
        <v>5473</v>
      </c>
      <c r="J1203" s="619" t="s">
        <v>5474</v>
      </c>
      <c r="K1203" s="619" t="s">
        <v>5475</v>
      </c>
      <c r="L1203" s="620">
        <v>1359.61</v>
      </c>
      <c r="M1203" s="620">
        <v>2719.22</v>
      </c>
      <c r="N1203" s="619">
        <v>2</v>
      </c>
      <c r="O1203" s="683">
        <v>1</v>
      </c>
      <c r="P1203" s="620">
        <v>2719.22</v>
      </c>
      <c r="Q1203" s="635">
        <v>1</v>
      </c>
      <c r="R1203" s="619">
        <v>2</v>
      </c>
      <c r="S1203" s="635">
        <v>1</v>
      </c>
      <c r="T1203" s="683">
        <v>1</v>
      </c>
      <c r="U1203" s="665">
        <v>1</v>
      </c>
    </row>
    <row r="1204" spans="1:21" ht="14.4" customHeight="1" x14ac:dyDescent="0.3">
      <c r="A1204" s="618">
        <v>21</v>
      </c>
      <c r="B1204" s="619" t="s">
        <v>565</v>
      </c>
      <c r="C1204" s="619">
        <v>89301212</v>
      </c>
      <c r="D1204" s="681" t="s">
        <v>6723</v>
      </c>
      <c r="E1204" s="682" t="s">
        <v>4521</v>
      </c>
      <c r="F1204" s="619" t="s">
        <v>4509</v>
      </c>
      <c r="G1204" s="619" t="s">
        <v>5067</v>
      </c>
      <c r="H1204" s="619" t="s">
        <v>564</v>
      </c>
      <c r="I1204" s="619" t="s">
        <v>5476</v>
      </c>
      <c r="J1204" s="619" t="s">
        <v>5069</v>
      </c>
      <c r="K1204" s="619" t="s">
        <v>5477</v>
      </c>
      <c r="L1204" s="620">
        <v>0</v>
      </c>
      <c r="M1204" s="620">
        <v>0</v>
      </c>
      <c r="N1204" s="619">
        <v>1</v>
      </c>
      <c r="O1204" s="683">
        <v>0.5</v>
      </c>
      <c r="P1204" s="620"/>
      <c r="Q1204" s="635"/>
      <c r="R1204" s="619"/>
      <c r="S1204" s="635">
        <v>0</v>
      </c>
      <c r="T1204" s="683"/>
      <c r="U1204" s="665">
        <v>0</v>
      </c>
    </row>
    <row r="1205" spans="1:21" ht="14.4" customHeight="1" x14ac:dyDescent="0.3">
      <c r="A1205" s="618">
        <v>21</v>
      </c>
      <c r="B1205" s="619" t="s">
        <v>565</v>
      </c>
      <c r="C1205" s="619">
        <v>89301212</v>
      </c>
      <c r="D1205" s="681" t="s">
        <v>6723</v>
      </c>
      <c r="E1205" s="682" t="s">
        <v>4521</v>
      </c>
      <c r="F1205" s="619" t="s">
        <v>4509</v>
      </c>
      <c r="G1205" s="619" t="s">
        <v>5067</v>
      </c>
      <c r="H1205" s="619" t="s">
        <v>564</v>
      </c>
      <c r="I1205" s="619" t="s">
        <v>5068</v>
      </c>
      <c r="J1205" s="619" t="s">
        <v>5069</v>
      </c>
      <c r="K1205" s="619" t="s">
        <v>3170</v>
      </c>
      <c r="L1205" s="620">
        <v>0</v>
      </c>
      <c r="M1205" s="620">
        <v>0</v>
      </c>
      <c r="N1205" s="619">
        <v>1</v>
      </c>
      <c r="O1205" s="683">
        <v>0.5</v>
      </c>
      <c r="P1205" s="620">
        <v>0</v>
      </c>
      <c r="Q1205" s="635"/>
      <c r="R1205" s="619">
        <v>1</v>
      </c>
      <c r="S1205" s="635">
        <v>1</v>
      </c>
      <c r="T1205" s="683">
        <v>0.5</v>
      </c>
      <c r="U1205" s="665">
        <v>1</v>
      </c>
    </row>
    <row r="1206" spans="1:21" ht="14.4" customHeight="1" x14ac:dyDescent="0.3">
      <c r="A1206" s="618">
        <v>21</v>
      </c>
      <c r="B1206" s="619" t="s">
        <v>565</v>
      </c>
      <c r="C1206" s="619">
        <v>89301212</v>
      </c>
      <c r="D1206" s="681" t="s">
        <v>6723</v>
      </c>
      <c r="E1206" s="682" t="s">
        <v>4521</v>
      </c>
      <c r="F1206" s="619" t="s">
        <v>4509</v>
      </c>
      <c r="G1206" s="619" t="s">
        <v>4790</v>
      </c>
      <c r="H1206" s="619" t="s">
        <v>564</v>
      </c>
      <c r="I1206" s="619" t="s">
        <v>1191</v>
      </c>
      <c r="J1206" s="619" t="s">
        <v>1192</v>
      </c>
      <c r="K1206" s="619" t="s">
        <v>4791</v>
      </c>
      <c r="L1206" s="620">
        <v>153.37</v>
      </c>
      <c r="M1206" s="620">
        <v>306.74</v>
      </c>
      <c r="N1206" s="619">
        <v>2</v>
      </c>
      <c r="O1206" s="683">
        <v>1</v>
      </c>
      <c r="P1206" s="620"/>
      <c r="Q1206" s="635">
        <v>0</v>
      </c>
      <c r="R1206" s="619"/>
      <c r="S1206" s="635">
        <v>0</v>
      </c>
      <c r="T1206" s="683"/>
      <c r="U1206" s="665">
        <v>0</v>
      </c>
    </row>
    <row r="1207" spans="1:21" ht="14.4" customHeight="1" x14ac:dyDescent="0.3">
      <c r="A1207" s="618">
        <v>21</v>
      </c>
      <c r="B1207" s="619" t="s">
        <v>565</v>
      </c>
      <c r="C1207" s="619">
        <v>89301212</v>
      </c>
      <c r="D1207" s="681" t="s">
        <v>6723</v>
      </c>
      <c r="E1207" s="682" t="s">
        <v>4521</v>
      </c>
      <c r="F1207" s="619" t="s">
        <v>4509</v>
      </c>
      <c r="G1207" s="619" t="s">
        <v>4689</v>
      </c>
      <c r="H1207" s="619" t="s">
        <v>564</v>
      </c>
      <c r="I1207" s="619" t="s">
        <v>4690</v>
      </c>
      <c r="J1207" s="619" t="s">
        <v>1011</v>
      </c>
      <c r="K1207" s="619" t="s">
        <v>3658</v>
      </c>
      <c r="L1207" s="620">
        <v>0</v>
      </c>
      <c r="M1207" s="620">
        <v>0</v>
      </c>
      <c r="N1207" s="619">
        <v>1</v>
      </c>
      <c r="O1207" s="683">
        <v>1</v>
      </c>
      <c r="P1207" s="620">
        <v>0</v>
      </c>
      <c r="Q1207" s="635"/>
      <c r="R1207" s="619">
        <v>1</v>
      </c>
      <c r="S1207" s="635">
        <v>1</v>
      </c>
      <c r="T1207" s="683">
        <v>1</v>
      </c>
      <c r="U1207" s="665">
        <v>1</v>
      </c>
    </row>
    <row r="1208" spans="1:21" ht="14.4" customHeight="1" x14ac:dyDescent="0.3">
      <c r="A1208" s="618">
        <v>21</v>
      </c>
      <c r="B1208" s="619" t="s">
        <v>565</v>
      </c>
      <c r="C1208" s="619">
        <v>89301212</v>
      </c>
      <c r="D1208" s="681" t="s">
        <v>6723</v>
      </c>
      <c r="E1208" s="682" t="s">
        <v>4521</v>
      </c>
      <c r="F1208" s="619" t="s">
        <v>4509</v>
      </c>
      <c r="G1208" s="619" t="s">
        <v>4689</v>
      </c>
      <c r="H1208" s="619" t="s">
        <v>564</v>
      </c>
      <c r="I1208" s="619" t="s">
        <v>1010</v>
      </c>
      <c r="J1208" s="619" t="s">
        <v>1011</v>
      </c>
      <c r="K1208" s="619" t="s">
        <v>2601</v>
      </c>
      <c r="L1208" s="620">
        <v>50.6</v>
      </c>
      <c r="M1208" s="620">
        <v>101.2</v>
      </c>
      <c r="N1208" s="619">
        <v>2</v>
      </c>
      <c r="O1208" s="683">
        <v>1</v>
      </c>
      <c r="P1208" s="620">
        <v>101.2</v>
      </c>
      <c r="Q1208" s="635">
        <v>1</v>
      </c>
      <c r="R1208" s="619">
        <v>2</v>
      </c>
      <c r="S1208" s="635">
        <v>1</v>
      </c>
      <c r="T1208" s="683">
        <v>1</v>
      </c>
      <c r="U1208" s="665">
        <v>1</v>
      </c>
    </row>
    <row r="1209" spans="1:21" ht="14.4" customHeight="1" x14ac:dyDescent="0.3">
      <c r="A1209" s="618">
        <v>21</v>
      </c>
      <c r="B1209" s="619" t="s">
        <v>565</v>
      </c>
      <c r="C1209" s="619">
        <v>89301212</v>
      </c>
      <c r="D1209" s="681" t="s">
        <v>6723</v>
      </c>
      <c r="E1209" s="682" t="s">
        <v>4521</v>
      </c>
      <c r="F1209" s="619" t="s">
        <v>4509</v>
      </c>
      <c r="G1209" s="619" t="s">
        <v>4689</v>
      </c>
      <c r="H1209" s="619" t="s">
        <v>564</v>
      </c>
      <c r="I1209" s="619" t="s">
        <v>1010</v>
      </c>
      <c r="J1209" s="619" t="s">
        <v>1011</v>
      </c>
      <c r="K1209" s="619" t="s">
        <v>2601</v>
      </c>
      <c r="L1209" s="620">
        <v>40.36</v>
      </c>
      <c r="M1209" s="620">
        <v>121.08</v>
      </c>
      <c r="N1209" s="619">
        <v>3</v>
      </c>
      <c r="O1209" s="683">
        <v>2.5</v>
      </c>
      <c r="P1209" s="620">
        <v>121.08</v>
      </c>
      <c r="Q1209" s="635">
        <v>1</v>
      </c>
      <c r="R1209" s="619">
        <v>3</v>
      </c>
      <c r="S1209" s="635">
        <v>1</v>
      </c>
      <c r="T1209" s="683">
        <v>2.5</v>
      </c>
      <c r="U1209" s="665">
        <v>1</v>
      </c>
    </row>
    <row r="1210" spans="1:21" ht="14.4" customHeight="1" x14ac:dyDescent="0.3">
      <c r="A1210" s="618">
        <v>21</v>
      </c>
      <c r="B1210" s="619" t="s">
        <v>565</v>
      </c>
      <c r="C1210" s="619">
        <v>89301212</v>
      </c>
      <c r="D1210" s="681" t="s">
        <v>6723</v>
      </c>
      <c r="E1210" s="682" t="s">
        <v>4521</v>
      </c>
      <c r="F1210" s="619" t="s">
        <v>4509</v>
      </c>
      <c r="G1210" s="619" t="s">
        <v>4806</v>
      </c>
      <c r="H1210" s="619" t="s">
        <v>564</v>
      </c>
      <c r="I1210" s="619" t="s">
        <v>905</v>
      </c>
      <c r="J1210" s="619" t="s">
        <v>906</v>
      </c>
      <c r="K1210" s="619" t="s">
        <v>4807</v>
      </c>
      <c r="L1210" s="620">
        <v>26.17</v>
      </c>
      <c r="M1210" s="620">
        <v>78.510000000000005</v>
      </c>
      <c r="N1210" s="619">
        <v>3</v>
      </c>
      <c r="O1210" s="683">
        <v>1.5</v>
      </c>
      <c r="P1210" s="620">
        <v>52.34</v>
      </c>
      <c r="Q1210" s="635">
        <v>0.66666666666666663</v>
      </c>
      <c r="R1210" s="619">
        <v>2</v>
      </c>
      <c r="S1210" s="635">
        <v>0.66666666666666663</v>
      </c>
      <c r="T1210" s="683">
        <v>0.5</v>
      </c>
      <c r="U1210" s="665">
        <v>0.33333333333333331</v>
      </c>
    </row>
    <row r="1211" spans="1:21" ht="14.4" customHeight="1" x14ac:dyDescent="0.3">
      <c r="A1211" s="618">
        <v>21</v>
      </c>
      <c r="B1211" s="619" t="s">
        <v>565</v>
      </c>
      <c r="C1211" s="619">
        <v>89301212</v>
      </c>
      <c r="D1211" s="681" t="s">
        <v>6723</v>
      </c>
      <c r="E1211" s="682" t="s">
        <v>4521</v>
      </c>
      <c r="F1211" s="619" t="s">
        <v>4509</v>
      </c>
      <c r="G1211" s="619" t="s">
        <v>5070</v>
      </c>
      <c r="H1211" s="619" t="s">
        <v>564</v>
      </c>
      <c r="I1211" s="619" t="s">
        <v>5071</v>
      </c>
      <c r="J1211" s="619" t="s">
        <v>5072</v>
      </c>
      <c r="K1211" s="619" t="s">
        <v>3621</v>
      </c>
      <c r="L1211" s="620">
        <v>10256.77</v>
      </c>
      <c r="M1211" s="620">
        <v>205135.39999999997</v>
      </c>
      <c r="N1211" s="619">
        <v>20</v>
      </c>
      <c r="O1211" s="683">
        <v>15.5</v>
      </c>
      <c r="P1211" s="620">
        <v>164108.31999999998</v>
      </c>
      <c r="Q1211" s="635">
        <v>0.8</v>
      </c>
      <c r="R1211" s="619">
        <v>16</v>
      </c>
      <c r="S1211" s="635">
        <v>0.8</v>
      </c>
      <c r="T1211" s="683">
        <v>12.5</v>
      </c>
      <c r="U1211" s="665">
        <v>0.80645161290322576</v>
      </c>
    </row>
    <row r="1212" spans="1:21" ht="14.4" customHeight="1" x14ac:dyDescent="0.3">
      <c r="A1212" s="618">
        <v>21</v>
      </c>
      <c r="B1212" s="619" t="s">
        <v>565</v>
      </c>
      <c r="C1212" s="619">
        <v>89301212</v>
      </c>
      <c r="D1212" s="681" t="s">
        <v>6723</v>
      </c>
      <c r="E1212" s="682" t="s">
        <v>4521</v>
      </c>
      <c r="F1212" s="619" t="s">
        <v>4509</v>
      </c>
      <c r="G1212" s="619" t="s">
        <v>4692</v>
      </c>
      <c r="H1212" s="619" t="s">
        <v>2184</v>
      </c>
      <c r="I1212" s="619" t="s">
        <v>4693</v>
      </c>
      <c r="J1212" s="619" t="s">
        <v>4694</v>
      </c>
      <c r="K1212" s="619" t="s">
        <v>4695</v>
      </c>
      <c r="L1212" s="620">
        <v>154.01</v>
      </c>
      <c r="M1212" s="620">
        <v>616.04</v>
      </c>
      <c r="N1212" s="619">
        <v>4</v>
      </c>
      <c r="O1212" s="683">
        <v>2</v>
      </c>
      <c r="P1212" s="620"/>
      <c r="Q1212" s="635">
        <v>0</v>
      </c>
      <c r="R1212" s="619"/>
      <c r="S1212" s="635">
        <v>0</v>
      </c>
      <c r="T1212" s="683"/>
      <c r="U1212" s="665">
        <v>0</v>
      </c>
    </row>
    <row r="1213" spans="1:21" ht="14.4" customHeight="1" x14ac:dyDescent="0.3">
      <c r="A1213" s="618">
        <v>21</v>
      </c>
      <c r="B1213" s="619" t="s">
        <v>565</v>
      </c>
      <c r="C1213" s="619">
        <v>89301212</v>
      </c>
      <c r="D1213" s="681" t="s">
        <v>6723</v>
      </c>
      <c r="E1213" s="682" t="s">
        <v>4521</v>
      </c>
      <c r="F1213" s="619" t="s">
        <v>4509</v>
      </c>
      <c r="G1213" s="619" t="s">
        <v>4605</v>
      </c>
      <c r="H1213" s="619" t="s">
        <v>564</v>
      </c>
      <c r="I1213" s="619" t="s">
        <v>1159</v>
      </c>
      <c r="J1213" s="619" t="s">
        <v>4696</v>
      </c>
      <c r="K1213" s="619" t="s">
        <v>4697</v>
      </c>
      <c r="L1213" s="620">
        <v>72.05</v>
      </c>
      <c r="M1213" s="620">
        <v>72.05</v>
      </c>
      <c r="N1213" s="619">
        <v>1</v>
      </c>
      <c r="O1213" s="683">
        <v>0.5</v>
      </c>
      <c r="P1213" s="620"/>
      <c r="Q1213" s="635">
        <v>0</v>
      </c>
      <c r="R1213" s="619"/>
      <c r="S1213" s="635">
        <v>0</v>
      </c>
      <c r="T1213" s="683"/>
      <c r="U1213" s="665">
        <v>0</v>
      </c>
    </row>
    <row r="1214" spans="1:21" ht="14.4" customHeight="1" x14ac:dyDescent="0.3">
      <c r="A1214" s="618">
        <v>21</v>
      </c>
      <c r="B1214" s="619" t="s">
        <v>565</v>
      </c>
      <c r="C1214" s="619">
        <v>89301212</v>
      </c>
      <c r="D1214" s="681" t="s">
        <v>6723</v>
      </c>
      <c r="E1214" s="682" t="s">
        <v>4521</v>
      </c>
      <c r="F1214" s="619" t="s">
        <v>4509</v>
      </c>
      <c r="G1214" s="619" t="s">
        <v>4553</v>
      </c>
      <c r="H1214" s="619" t="s">
        <v>564</v>
      </c>
      <c r="I1214" s="619" t="s">
        <v>5478</v>
      </c>
      <c r="J1214" s="619" t="s">
        <v>4554</v>
      </c>
      <c r="K1214" s="619" t="s">
        <v>5479</v>
      </c>
      <c r="L1214" s="620">
        <v>0</v>
      </c>
      <c r="M1214" s="620">
        <v>0</v>
      </c>
      <c r="N1214" s="619">
        <v>1</v>
      </c>
      <c r="O1214" s="683">
        <v>1</v>
      </c>
      <c r="P1214" s="620"/>
      <c r="Q1214" s="635"/>
      <c r="R1214" s="619"/>
      <c r="S1214" s="635">
        <v>0</v>
      </c>
      <c r="T1214" s="683"/>
      <c r="U1214" s="665">
        <v>0</v>
      </c>
    </row>
    <row r="1215" spans="1:21" ht="14.4" customHeight="1" x14ac:dyDescent="0.3">
      <c r="A1215" s="618">
        <v>21</v>
      </c>
      <c r="B1215" s="619" t="s">
        <v>565</v>
      </c>
      <c r="C1215" s="619">
        <v>89301212</v>
      </c>
      <c r="D1215" s="681" t="s">
        <v>6723</v>
      </c>
      <c r="E1215" s="682" t="s">
        <v>4521</v>
      </c>
      <c r="F1215" s="619" t="s">
        <v>4509</v>
      </c>
      <c r="G1215" s="619" t="s">
        <v>4553</v>
      </c>
      <c r="H1215" s="619" t="s">
        <v>564</v>
      </c>
      <c r="I1215" s="619" t="s">
        <v>5480</v>
      </c>
      <c r="J1215" s="619" t="s">
        <v>4554</v>
      </c>
      <c r="K1215" s="619" t="s">
        <v>5481</v>
      </c>
      <c r="L1215" s="620">
        <v>34.31</v>
      </c>
      <c r="M1215" s="620">
        <v>34.31</v>
      </c>
      <c r="N1215" s="619">
        <v>1</v>
      </c>
      <c r="O1215" s="683">
        <v>0.5</v>
      </c>
      <c r="P1215" s="620">
        <v>34.31</v>
      </c>
      <c r="Q1215" s="635">
        <v>1</v>
      </c>
      <c r="R1215" s="619">
        <v>1</v>
      </c>
      <c r="S1215" s="635">
        <v>1</v>
      </c>
      <c r="T1215" s="683">
        <v>0.5</v>
      </c>
      <c r="U1215" s="665">
        <v>1</v>
      </c>
    </row>
    <row r="1216" spans="1:21" ht="14.4" customHeight="1" x14ac:dyDescent="0.3">
      <c r="A1216" s="618">
        <v>21</v>
      </c>
      <c r="B1216" s="619" t="s">
        <v>565</v>
      </c>
      <c r="C1216" s="619">
        <v>89301212</v>
      </c>
      <c r="D1216" s="681" t="s">
        <v>6723</v>
      </c>
      <c r="E1216" s="682" t="s">
        <v>4521</v>
      </c>
      <c r="F1216" s="619" t="s">
        <v>4509</v>
      </c>
      <c r="G1216" s="619" t="s">
        <v>5482</v>
      </c>
      <c r="H1216" s="619" t="s">
        <v>564</v>
      </c>
      <c r="I1216" s="619" t="s">
        <v>5483</v>
      </c>
      <c r="J1216" s="619" t="s">
        <v>5484</v>
      </c>
      <c r="K1216" s="619" t="s">
        <v>2832</v>
      </c>
      <c r="L1216" s="620">
        <v>8264.7900000000009</v>
      </c>
      <c r="M1216" s="620">
        <v>16529.580000000002</v>
      </c>
      <c r="N1216" s="619">
        <v>2</v>
      </c>
      <c r="O1216" s="683">
        <v>0.5</v>
      </c>
      <c r="P1216" s="620">
        <v>16529.580000000002</v>
      </c>
      <c r="Q1216" s="635">
        <v>1</v>
      </c>
      <c r="R1216" s="619">
        <v>2</v>
      </c>
      <c r="S1216" s="635">
        <v>1</v>
      </c>
      <c r="T1216" s="683">
        <v>0.5</v>
      </c>
      <c r="U1216" s="665">
        <v>1</v>
      </c>
    </row>
    <row r="1217" spans="1:21" ht="14.4" customHeight="1" x14ac:dyDescent="0.3">
      <c r="A1217" s="618">
        <v>21</v>
      </c>
      <c r="B1217" s="619" t="s">
        <v>565</v>
      </c>
      <c r="C1217" s="619">
        <v>89301212</v>
      </c>
      <c r="D1217" s="681" t="s">
        <v>6723</v>
      </c>
      <c r="E1217" s="682" t="s">
        <v>4521</v>
      </c>
      <c r="F1217" s="619" t="s">
        <v>4509</v>
      </c>
      <c r="G1217" s="619" t="s">
        <v>4583</v>
      </c>
      <c r="H1217" s="619" t="s">
        <v>564</v>
      </c>
      <c r="I1217" s="619" t="s">
        <v>1593</v>
      </c>
      <c r="J1217" s="619" t="s">
        <v>1594</v>
      </c>
      <c r="K1217" s="619" t="s">
        <v>992</v>
      </c>
      <c r="L1217" s="620">
        <v>0</v>
      </c>
      <c r="M1217" s="620">
        <v>0</v>
      </c>
      <c r="N1217" s="619">
        <v>1</v>
      </c>
      <c r="O1217" s="683">
        <v>0.5</v>
      </c>
      <c r="P1217" s="620">
        <v>0</v>
      </c>
      <c r="Q1217" s="635"/>
      <c r="R1217" s="619">
        <v>1</v>
      </c>
      <c r="S1217" s="635">
        <v>1</v>
      </c>
      <c r="T1217" s="683">
        <v>0.5</v>
      </c>
      <c r="U1217" s="665">
        <v>1</v>
      </c>
    </row>
    <row r="1218" spans="1:21" ht="14.4" customHeight="1" x14ac:dyDescent="0.3">
      <c r="A1218" s="618">
        <v>21</v>
      </c>
      <c r="B1218" s="619" t="s">
        <v>565</v>
      </c>
      <c r="C1218" s="619">
        <v>89301212</v>
      </c>
      <c r="D1218" s="681" t="s">
        <v>6723</v>
      </c>
      <c r="E1218" s="682" t="s">
        <v>4521</v>
      </c>
      <c r="F1218" s="619" t="s">
        <v>4509</v>
      </c>
      <c r="G1218" s="619" t="s">
        <v>4809</v>
      </c>
      <c r="H1218" s="619" t="s">
        <v>2184</v>
      </c>
      <c r="I1218" s="619" t="s">
        <v>4810</v>
      </c>
      <c r="J1218" s="619" t="s">
        <v>4811</v>
      </c>
      <c r="K1218" s="619" t="s">
        <v>4812</v>
      </c>
      <c r="L1218" s="620">
        <v>2279.48</v>
      </c>
      <c r="M1218" s="620">
        <v>184637.88000000006</v>
      </c>
      <c r="N1218" s="619">
        <v>81</v>
      </c>
      <c r="O1218" s="683">
        <v>29</v>
      </c>
      <c r="P1218" s="620">
        <v>100297.12000000002</v>
      </c>
      <c r="Q1218" s="635">
        <v>0.54320987654320985</v>
      </c>
      <c r="R1218" s="619">
        <v>44</v>
      </c>
      <c r="S1218" s="635">
        <v>0.54320987654320985</v>
      </c>
      <c r="T1218" s="683">
        <v>15</v>
      </c>
      <c r="U1218" s="665">
        <v>0.51724137931034486</v>
      </c>
    </row>
    <row r="1219" spans="1:21" ht="14.4" customHeight="1" x14ac:dyDescent="0.3">
      <c r="A1219" s="618">
        <v>21</v>
      </c>
      <c r="B1219" s="619" t="s">
        <v>565</v>
      </c>
      <c r="C1219" s="619">
        <v>89301212</v>
      </c>
      <c r="D1219" s="681" t="s">
        <v>6723</v>
      </c>
      <c r="E1219" s="682" t="s">
        <v>4521</v>
      </c>
      <c r="F1219" s="619" t="s">
        <v>4509</v>
      </c>
      <c r="G1219" s="619" t="s">
        <v>4809</v>
      </c>
      <c r="H1219" s="619" t="s">
        <v>2184</v>
      </c>
      <c r="I1219" s="619" t="s">
        <v>4810</v>
      </c>
      <c r="J1219" s="619" t="s">
        <v>4811</v>
      </c>
      <c r="K1219" s="619" t="s">
        <v>4812</v>
      </c>
      <c r="L1219" s="620">
        <v>804.58</v>
      </c>
      <c r="M1219" s="620">
        <v>9654.9600000000009</v>
      </c>
      <c r="N1219" s="619">
        <v>12</v>
      </c>
      <c r="O1219" s="683">
        <v>4</v>
      </c>
      <c r="P1219" s="620">
        <v>2413.7400000000002</v>
      </c>
      <c r="Q1219" s="635">
        <v>0.25</v>
      </c>
      <c r="R1219" s="619">
        <v>3</v>
      </c>
      <c r="S1219" s="635">
        <v>0.25</v>
      </c>
      <c r="T1219" s="683">
        <v>1</v>
      </c>
      <c r="U1219" s="665">
        <v>0.25</v>
      </c>
    </row>
    <row r="1220" spans="1:21" ht="14.4" customHeight="1" x14ac:dyDescent="0.3">
      <c r="A1220" s="618">
        <v>21</v>
      </c>
      <c r="B1220" s="619" t="s">
        <v>565</v>
      </c>
      <c r="C1220" s="619">
        <v>89301212</v>
      </c>
      <c r="D1220" s="681" t="s">
        <v>6723</v>
      </c>
      <c r="E1220" s="682" t="s">
        <v>4521</v>
      </c>
      <c r="F1220" s="619" t="s">
        <v>4509</v>
      </c>
      <c r="G1220" s="619" t="s">
        <v>4817</v>
      </c>
      <c r="H1220" s="619" t="s">
        <v>2184</v>
      </c>
      <c r="I1220" s="619" t="s">
        <v>2225</v>
      </c>
      <c r="J1220" s="619" t="s">
        <v>2226</v>
      </c>
      <c r="K1220" s="619" t="s">
        <v>4245</v>
      </c>
      <c r="L1220" s="620">
        <v>65.069999999999993</v>
      </c>
      <c r="M1220" s="620">
        <v>195.20999999999998</v>
      </c>
      <c r="N1220" s="619">
        <v>3</v>
      </c>
      <c r="O1220" s="683">
        <v>2</v>
      </c>
      <c r="P1220" s="620">
        <v>65.069999999999993</v>
      </c>
      <c r="Q1220" s="635">
        <v>0.33333333333333331</v>
      </c>
      <c r="R1220" s="619">
        <v>1</v>
      </c>
      <c r="S1220" s="635">
        <v>0.33333333333333331</v>
      </c>
      <c r="T1220" s="683">
        <v>0.5</v>
      </c>
      <c r="U1220" s="665">
        <v>0.25</v>
      </c>
    </row>
    <row r="1221" spans="1:21" ht="14.4" customHeight="1" x14ac:dyDescent="0.3">
      <c r="A1221" s="618">
        <v>21</v>
      </c>
      <c r="B1221" s="619" t="s">
        <v>565</v>
      </c>
      <c r="C1221" s="619">
        <v>89301212</v>
      </c>
      <c r="D1221" s="681" t="s">
        <v>6723</v>
      </c>
      <c r="E1221" s="682" t="s">
        <v>4521</v>
      </c>
      <c r="F1221" s="619" t="s">
        <v>4509</v>
      </c>
      <c r="G1221" s="619" t="s">
        <v>4817</v>
      </c>
      <c r="H1221" s="619" t="s">
        <v>564</v>
      </c>
      <c r="I1221" s="619" t="s">
        <v>3180</v>
      </c>
      <c r="J1221" s="619" t="s">
        <v>4439</v>
      </c>
      <c r="K1221" s="619" t="s">
        <v>4440</v>
      </c>
      <c r="L1221" s="620">
        <v>65.069999999999993</v>
      </c>
      <c r="M1221" s="620">
        <v>65.069999999999993</v>
      </c>
      <c r="N1221" s="619">
        <v>1</v>
      </c>
      <c r="O1221" s="683">
        <v>1</v>
      </c>
      <c r="P1221" s="620"/>
      <c r="Q1221" s="635">
        <v>0</v>
      </c>
      <c r="R1221" s="619"/>
      <c r="S1221" s="635">
        <v>0</v>
      </c>
      <c r="T1221" s="683"/>
      <c r="U1221" s="665">
        <v>0</v>
      </c>
    </row>
    <row r="1222" spans="1:21" ht="14.4" customHeight="1" x14ac:dyDescent="0.3">
      <c r="A1222" s="618">
        <v>21</v>
      </c>
      <c r="B1222" s="619" t="s">
        <v>565</v>
      </c>
      <c r="C1222" s="619">
        <v>89301212</v>
      </c>
      <c r="D1222" s="681" t="s">
        <v>6723</v>
      </c>
      <c r="E1222" s="682" t="s">
        <v>4521</v>
      </c>
      <c r="F1222" s="619" t="s">
        <v>4509</v>
      </c>
      <c r="G1222" s="619" t="s">
        <v>4817</v>
      </c>
      <c r="H1222" s="619" t="s">
        <v>2184</v>
      </c>
      <c r="I1222" s="619" t="s">
        <v>2461</v>
      </c>
      <c r="J1222" s="619" t="s">
        <v>2462</v>
      </c>
      <c r="K1222" s="619" t="s">
        <v>4246</v>
      </c>
      <c r="L1222" s="620">
        <v>130.15</v>
      </c>
      <c r="M1222" s="620">
        <v>130.15</v>
      </c>
      <c r="N1222" s="619">
        <v>1</v>
      </c>
      <c r="O1222" s="683">
        <v>0.5</v>
      </c>
      <c r="P1222" s="620"/>
      <c r="Q1222" s="635">
        <v>0</v>
      </c>
      <c r="R1222" s="619"/>
      <c r="S1222" s="635">
        <v>0</v>
      </c>
      <c r="T1222" s="683"/>
      <c r="U1222" s="665">
        <v>0</v>
      </c>
    </row>
    <row r="1223" spans="1:21" ht="14.4" customHeight="1" x14ac:dyDescent="0.3">
      <c r="A1223" s="618">
        <v>21</v>
      </c>
      <c r="B1223" s="619" t="s">
        <v>565</v>
      </c>
      <c r="C1223" s="619">
        <v>89301212</v>
      </c>
      <c r="D1223" s="681" t="s">
        <v>6723</v>
      </c>
      <c r="E1223" s="682" t="s">
        <v>4521</v>
      </c>
      <c r="F1223" s="619" t="s">
        <v>4509</v>
      </c>
      <c r="G1223" s="619" t="s">
        <v>4817</v>
      </c>
      <c r="H1223" s="619" t="s">
        <v>2184</v>
      </c>
      <c r="I1223" s="619" t="s">
        <v>2248</v>
      </c>
      <c r="J1223" s="619" t="s">
        <v>819</v>
      </c>
      <c r="K1223" s="619" t="s">
        <v>4247</v>
      </c>
      <c r="L1223" s="620">
        <v>50.57</v>
      </c>
      <c r="M1223" s="620">
        <v>101.14</v>
      </c>
      <c r="N1223" s="619">
        <v>2</v>
      </c>
      <c r="O1223" s="683">
        <v>1</v>
      </c>
      <c r="P1223" s="620"/>
      <c r="Q1223" s="635">
        <v>0</v>
      </c>
      <c r="R1223" s="619"/>
      <c r="S1223" s="635">
        <v>0</v>
      </c>
      <c r="T1223" s="683"/>
      <c r="U1223" s="665">
        <v>0</v>
      </c>
    </row>
    <row r="1224" spans="1:21" ht="14.4" customHeight="1" x14ac:dyDescent="0.3">
      <c r="A1224" s="618">
        <v>21</v>
      </c>
      <c r="B1224" s="619" t="s">
        <v>565</v>
      </c>
      <c r="C1224" s="619">
        <v>89301212</v>
      </c>
      <c r="D1224" s="681" t="s">
        <v>6723</v>
      </c>
      <c r="E1224" s="682" t="s">
        <v>4521</v>
      </c>
      <c r="F1224" s="619" t="s">
        <v>4509</v>
      </c>
      <c r="G1224" s="619" t="s">
        <v>4817</v>
      </c>
      <c r="H1224" s="619" t="s">
        <v>2184</v>
      </c>
      <c r="I1224" s="619" t="s">
        <v>2250</v>
      </c>
      <c r="J1224" s="619" t="s">
        <v>2251</v>
      </c>
      <c r="K1224" s="619" t="s">
        <v>4248</v>
      </c>
      <c r="L1224" s="620">
        <v>86.76</v>
      </c>
      <c r="M1224" s="620">
        <v>86.76</v>
      </c>
      <c r="N1224" s="619">
        <v>1</v>
      </c>
      <c r="O1224" s="683">
        <v>0.5</v>
      </c>
      <c r="P1224" s="620"/>
      <c r="Q1224" s="635">
        <v>0</v>
      </c>
      <c r="R1224" s="619"/>
      <c r="S1224" s="635">
        <v>0</v>
      </c>
      <c r="T1224" s="683"/>
      <c r="U1224" s="665">
        <v>0</v>
      </c>
    </row>
    <row r="1225" spans="1:21" ht="14.4" customHeight="1" x14ac:dyDescent="0.3">
      <c r="A1225" s="618">
        <v>21</v>
      </c>
      <c r="B1225" s="619" t="s">
        <v>565</v>
      </c>
      <c r="C1225" s="619">
        <v>89301212</v>
      </c>
      <c r="D1225" s="681" t="s">
        <v>6723</v>
      </c>
      <c r="E1225" s="682" t="s">
        <v>4521</v>
      </c>
      <c r="F1225" s="619" t="s">
        <v>4509</v>
      </c>
      <c r="G1225" s="619" t="s">
        <v>4817</v>
      </c>
      <c r="H1225" s="619" t="s">
        <v>564</v>
      </c>
      <c r="I1225" s="619" t="s">
        <v>1523</v>
      </c>
      <c r="J1225" s="619" t="s">
        <v>4249</v>
      </c>
      <c r="K1225" s="619" t="s">
        <v>4250</v>
      </c>
      <c r="L1225" s="620">
        <v>50.57</v>
      </c>
      <c r="M1225" s="620">
        <v>50.57</v>
      </c>
      <c r="N1225" s="619">
        <v>1</v>
      </c>
      <c r="O1225" s="683">
        <v>0.5</v>
      </c>
      <c r="P1225" s="620"/>
      <c r="Q1225" s="635">
        <v>0</v>
      </c>
      <c r="R1225" s="619"/>
      <c r="S1225" s="635">
        <v>0</v>
      </c>
      <c r="T1225" s="683"/>
      <c r="U1225" s="665">
        <v>0</v>
      </c>
    </row>
    <row r="1226" spans="1:21" ht="14.4" customHeight="1" x14ac:dyDescent="0.3">
      <c r="A1226" s="618">
        <v>21</v>
      </c>
      <c r="B1226" s="619" t="s">
        <v>565</v>
      </c>
      <c r="C1226" s="619">
        <v>89301212</v>
      </c>
      <c r="D1226" s="681" t="s">
        <v>6723</v>
      </c>
      <c r="E1226" s="682" t="s">
        <v>4521</v>
      </c>
      <c r="F1226" s="619" t="s">
        <v>4509</v>
      </c>
      <c r="G1226" s="619" t="s">
        <v>5485</v>
      </c>
      <c r="H1226" s="619" t="s">
        <v>564</v>
      </c>
      <c r="I1226" s="619" t="s">
        <v>5486</v>
      </c>
      <c r="J1226" s="619" t="s">
        <v>5487</v>
      </c>
      <c r="K1226" s="619" t="s">
        <v>4354</v>
      </c>
      <c r="L1226" s="620">
        <v>8908.58</v>
      </c>
      <c r="M1226" s="620">
        <v>8908.58</v>
      </c>
      <c r="N1226" s="619">
        <v>1</v>
      </c>
      <c r="O1226" s="683">
        <v>1</v>
      </c>
      <c r="P1226" s="620">
        <v>8908.58</v>
      </c>
      <c r="Q1226" s="635">
        <v>1</v>
      </c>
      <c r="R1226" s="619">
        <v>1</v>
      </c>
      <c r="S1226" s="635">
        <v>1</v>
      </c>
      <c r="T1226" s="683">
        <v>1</v>
      </c>
      <c r="U1226" s="665">
        <v>1</v>
      </c>
    </row>
    <row r="1227" spans="1:21" ht="14.4" customHeight="1" x14ac:dyDescent="0.3">
      <c r="A1227" s="618">
        <v>21</v>
      </c>
      <c r="B1227" s="619" t="s">
        <v>565</v>
      </c>
      <c r="C1227" s="619">
        <v>89301212</v>
      </c>
      <c r="D1227" s="681" t="s">
        <v>6723</v>
      </c>
      <c r="E1227" s="682" t="s">
        <v>4521</v>
      </c>
      <c r="F1227" s="619" t="s">
        <v>4509</v>
      </c>
      <c r="G1227" s="619" t="s">
        <v>4922</v>
      </c>
      <c r="H1227" s="619" t="s">
        <v>2184</v>
      </c>
      <c r="I1227" s="619" t="s">
        <v>3638</v>
      </c>
      <c r="J1227" s="619" t="s">
        <v>2204</v>
      </c>
      <c r="K1227" s="619" t="s">
        <v>3056</v>
      </c>
      <c r="L1227" s="620">
        <v>250.62</v>
      </c>
      <c r="M1227" s="620">
        <v>250.62</v>
      </c>
      <c r="N1227" s="619">
        <v>1</v>
      </c>
      <c r="O1227" s="683">
        <v>0.5</v>
      </c>
      <c r="P1227" s="620"/>
      <c r="Q1227" s="635">
        <v>0</v>
      </c>
      <c r="R1227" s="619"/>
      <c r="S1227" s="635">
        <v>0</v>
      </c>
      <c r="T1227" s="683"/>
      <c r="U1227" s="665">
        <v>0</v>
      </c>
    </row>
    <row r="1228" spans="1:21" ht="14.4" customHeight="1" x14ac:dyDescent="0.3">
      <c r="A1228" s="618">
        <v>21</v>
      </c>
      <c r="B1228" s="619" t="s">
        <v>565</v>
      </c>
      <c r="C1228" s="619">
        <v>89301212</v>
      </c>
      <c r="D1228" s="681" t="s">
        <v>6723</v>
      </c>
      <c r="E1228" s="682" t="s">
        <v>4521</v>
      </c>
      <c r="F1228" s="619" t="s">
        <v>4509</v>
      </c>
      <c r="G1228" s="619" t="s">
        <v>5256</v>
      </c>
      <c r="H1228" s="619" t="s">
        <v>564</v>
      </c>
      <c r="I1228" s="619" t="s">
        <v>1187</v>
      </c>
      <c r="J1228" s="619" t="s">
        <v>1188</v>
      </c>
      <c r="K1228" s="619" t="s">
        <v>5258</v>
      </c>
      <c r="L1228" s="620">
        <v>242.93</v>
      </c>
      <c r="M1228" s="620">
        <v>1457.58</v>
      </c>
      <c r="N1228" s="619">
        <v>6</v>
      </c>
      <c r="O1228" s="683">
        <v>6</v>
      </c>
      <c r="P1228" s="620">
        <v>728.79</v>
      </c>
      <c r="Q1228" s="635">
        <v>0.5</v>
      </c>
      <c r="R1228" s="619">
        <v>3</v>
      </c>
      <c r="S1228" s="635">
        <v>0.5</v>
      </c>
      <c r="T1228" s="683">
        <v>3</v>
      </c>
      <c r="U1228" s="665">
        <v>0.5</v>
      </c>
    </row>
    <row r="1229" spans="1:21" ht="14.4" customHeight="1" x14ac:dyDescent="0.3">
      <c r="A1229" s="618">
        <v>21</v>
      </c>
      <c r="B1229" s="619" t="s">
        <v>565</v>
      </c>
      <c r="C1229" s="619">
        <v>89301212</v>
      </c>
      <c r="D1229" s="681" t="s">
        <v>6723</v>
      </c>
      <c r="E1229" s="682" t="s">
        <v>4521</v>
      </c>
      <c r="F1229" s="619" t="s">
        <v>4509</v>
      </c>
      <c r="G1229" s="619" t="s">
        <v>4822</v>
      </c>
      <c r="H1229" s="619" t="s">
        <v>564</v>
      </c>
      <c r="I1229" s="619" t="s">
        <v>2047</v>
      </c>
      <c r="J1229" s="619" t="s">
        <v>2048</v>
      </c>
      <c r="K1229" s="619" t="s">
        <v>2049</v>
      </c>
      <c r="L1229" s="620">
        <v>1172.22</v>
      </c>
      <c r="M1229" s="620">
        <v>3516.66</v>
      </c>
      <c r="N1229" s="619">
        <v>3</v>
      </c>
      <c r="O1229" s="683">
        <v>1.5</v>
      </c>
      <c r="P1229" s="620"/>
      <c r="Q1229" s="635">
        <v>0</v>
      </c>
      <c r="R1229" s="619"/>
      <c r="S1229" s="635">
        <v>0</v>
      </c>
      <c r="T1229" s="683"/>
      <c r="U1229" s="665">
        <v>0</v>
      </c>
    </row>
    <row r="1230" spans="1:21" ht="14.4" customHeight="1" x14ac:dyDescent="0.3">
      <c r="A1230" s="618">
        <v>21</v>
      </c>
      <c r="B1230" s="619" t="s">
        <v>565</v>
      </c>
      <c r="C1230" s="619">
        <v>89301212</v>
      </c>
      <c r="D1230" s="681" t="s">
        <v>6723</v>
      </c>
      <c r="E1230" s="682" t="s">
        <v>4521</v>
      </c>
      <c r="F1230" s="619" t="s">
        <v>4509</v>
      </c>
      <c r="G1230" s="619" t="s">
        <v>4822</v>
      </c>
      <c r="H1230" s="619" t="s">
        <v>564</v>
      </c>
      <c r="I1230" s="619" t="s">
        <v>5488</v>
      </c>
      <c r="J1230" s="619" t="s">
        <v>2048</v>
      </c>
      <c r="K1230" s="619" t="s">
        <v>2049</v>
      </c>
      <c r="L1230" s="620">
        <v>1172.22</v>
      </c>
      <c r="M1230" s="620">
        <v>3516.66</v>
      </c>
      <c r="N1230" s="619">
        <v>3</v>
      </c>
      <c r="O1230" s="683">
        <v>1</v>
      </c>
      <c r="P1230" s="620"/>
      <c r="Q1230" s="635">
        <v>0</v>
      </c>
      <c r="R1230" s="619"/>
      <c r="S1230" s="635">
        <v>0</v>
      </c>
      <c r="T1230" s="683"/>
      <c r="U1230" s="665">
        <v>0</v>
      </c>
    </row>
    <row r="1231" spans="1:21" ht="14.4" customHeight="1" x14ac:dyDescent="0.3">
      <c r="A1231" s="618">
        <v>21</v>
      </c>
      <c r="B1231" s="619" t="s">
        <v>565</v>
      </c>
      <c r="C1231" s="619">
        <v>89301212</v>
      </c>
      <c r="D1231" s="681" t="s">
        <v>6723</v>
      </c>
      <c r="E1231" s="682" t="s">
        <v>4521</v>
      </c>
      <c r="F1231" s="619" t="s">
        <v>4509</v>
      </c>
      <c r="G1231" s="619" t="s">
        <v>5489</v>
      </c>
      <c r="H1231" s="619" t="s">
        <v>564</v>
      </c>
      <c r="I1231" s="619" t="s">
        <v>5490</v>
      </c>
      <c r="J1231" s="619" t="s">
        <v>5491</v>
      </c>
      <c r="K1231" s="619" t="s">
        <v>4481</v>
      </c>
      <c r="L1231" s="620">
        <v>463.34</v>
      </c>
      <c r="M1231" s="620">
        <v>463.34</v>
      </c>
      <c r="N1231" s="619">
        <v>1</v>
      </c>
      <c r="O1231" s="683">
        <v>1</v>
      </c>
      <c r="P1231" s="620">
        <v>463.34</v>
      </c>
      <c r="Q1231" s="635">
        <v>1</v>
      </c>
      <c r="R1231" s="619">
        <v>1</v>
      </c>
      <c r="S1231" s="635">
        <v>1</v>
      </c>
      <c r="T1231" s="683">
        <v>1</v>
      </c>
      <c r="U1231" s="665">
        <v>1</v>
      </c>
    </row>
    <row r="1232" spans="1:21" ht="14.4" customHeight="1" x14ac:dyDescent="0.3">
      <c r="A1232" s="618">
        <v>21</v>
      </c>
      <c r="B1232" s="619" t="s">
        <v>565</v>
      </c>
      <c r="C1232" s="619">
        <v>89301212</v>
      </c>
      <c r="D1232" s="681" t="s">
        <v>6723</v>
      </c>
      <c r="E1232" s="682" t="s">
        <v>4521</v>
      </c>
      <c r="F1232" s="619" t="s">
        <v>4509</v>
      </c>
      <c r="G1232" s="619" t="s">
        <v>4706</v>
      </c>
      <c r="H1232" s="619" t="s">
        <v>564</v>
      </c>
      <c r="I1232" s="619" t="s">
        <v>1273</v>
      </c>
      <c r="J1232" s="619" t="s">
        <v>4707</v>
      </c>
      <c r="K1232" s="619" t="s">
        <v>4708</v>
      </c>
      <c r="L1232" s="620">
        <v>56.01</v>
      </c>
      <c r="M1232" s="620">
        <v>392.07</v>
      </c>
      <c r="N1232" s="619">
        <v>7</v>
      </c>
      <c r="O1232" s="683">
        <v>4.5</v>
      </c>
      <c r="P1232" s="620">
        <v>280.05</v>
      </c>
      <c r="Q1232" s="635">
        <v>0.7142857142857143</v>
      </c>
      <c r="R1232" s="619">
        <v>5</v>
      </c>
      <c r="S1232" s="635">
        <v>0.7142857142857143</v>
      </c>
      <c r="T1232" s="683">
        <v>3</v>
      </c>
      <c r="U1232" s="665">
        <v>0.66666666666666663</v>
      </c>
    </row>
    <row r="1233" spans="1:21" ht="14.4" customHeight="1" x14ac:dyDescent="0.3">
      <c r="A1233" s="618">
        <v>21</v>
      </c>
      <c r="B1233" s="619" t="s">
        <v>565</v>
      </c>
      <c r="C1233" s="619">
        <v>89301212</v>
      </c>
      <c r="D1233" s="681" t="s">
        <v>6723</v>
      </c>
      <c r="E1233" s="682" t="s">
        <v>4521</v>
      </c>
      <c r="F1233" s="619" t="s">
        <v>4509</v>
      </c>
      <c r="G1233" s="619" t="s">
        <v>4556</v>
      </c>
      <c r="H1233" s="619" t="s">
        <v>564</v>
      </c>
      <c r="I1233" s="619" t="s">
        <v>5492</v>
      </c>
      <c r="J1233" s="619" t="s">
        <v>671</v>
      </c>
      <c r="K1233" s="619" t="s">
        <v>672</v>
      </c>
      <c r="L1233" s="620">
        <v>49.92</v>
      </c>
      <c r="M1233" s="620">
        <v>49.92</v>
      </c>
      <c r="N1233" s="619">
        <v>1</v>
      </c>
      <c r="O1233" s="683">
        <v>0.5</v>
      </c>
      <c r="P1233" s="620"/>
      <c r="Q1233" s="635">
        <v>0</v>
      </c>
      <c r="R1233" s="619"/>
      <c r="S1233" s="635">
        <v>0</v>
      </c>
      <c r="T1233" s="683"/>
      <c r="U1233" s="665">
        <v>0</v>
      </c>
    </row>
    <row r="1234" spans="1:21" ht="14.4" customHeight="1" x14ac:dyDescent="0.3">
      <c r="A1234" s="618">
        <v>21</v>
      </c>
      <c r="B1234" s="619" t="s">
        <v>565</v>
      </c>
      <c r="C1234" s="619">
        <v>89301212</v>
      </c>
      <c r="D1234" s="681" t="s">
        <v>6723</v>
      </c>
      <c r="E1234" s="682" t="s">
        <v>4521</v>
      </c>
      <c r="F1234" s="619" t="s">
        <v>4509</v>
      </c>
      <c r="G1234" s="619" t="s">
        <v>4932</v>
      </c>
      <c r="H1234" s="619" t="s">
        <v>564</v>
      </c>
      <c r="I1234" s="619" t="s">
        <v>4936</v>
      </c>
      <c r="J1234" s="619" t="s">
        <v>4934</v>
      </c>
      <c r="K1234" s="619" t="s">
        <v>4937</v>
      </c>
      <c r="L1234" s="620">
        <v>31.54</v>
      </c>
      <c r="M1234" s="620">
        <v>31.54</v>
      </c>
      <c r="N1234" s="619">
        <v>1</v>
      </c>
      <c r="O1234" s="683">
        <v>0.5</v>
      </c>
      <c r="P1234" s="620"/>
      <c r="Q1234" s="635">
        <v>0</v>
      </c>
      <c r="R1234" s="619"/>
      <c r="S1234" s="635">
        <v>0</v>
      </c>
      <c r="T1234" s="683"/>
      <c r="U1234" s="665">
        <v>0</v>
      </c>
    </row>
    <row r="1235" spans="1:21" ht="14.4" customHeight="1" x14ac:dyDescent="0.3">
      <c r="A1235" s="618">
        <v>21</v>
      </c>
      <c r="B1235" s="619" t="s">
        <v>565</v>
      </c>
      <c r="C1235" s="619">
        <v>89301212</v>
      </c>
      <c r="D1235" s="681" t="s">
        <v>6723</v>
      </c>
      <c r="E1235" s="682" t="s">
        <v>4521</v>
      </c>
      <c r="F1235" s="619" t="s">
        <v>4509</v>
      </c>
      <c r="G1235" s="619" t="s">
        <v>4715</v>
      </c>
      <c r="H1235" s="619" t="s">
        <v>564</v>
      </c>
      <c r="I1235" s="619" t="s">
        <v>990</v>
      </c>
      <c r="J1235" s="619" t="s">
        <v>991</v>
      </c>
      <c r="K1235" s="619" t="s">
        <v>4716</v>
      </c>
      <c r="L1235" s="620">
        <v>400.53</v>
      </c>
      <c r="M1235" s="620">
        <v>4806.3599999999997</v>
      </c>
      <c r="N1235" s="619">
        <v>12</v>
      </c>
      <c r="O1235" s="683">
        <v>3</v>
      </c>
      <c r="P1235" s="620">
        <v>4806.3599999999997</v>
      </c>
      <c r="Q1235" s="635">
        <v>1</v>
      </c>
      <c r="R1235" s="619">
        <v>12</v>
      </c>
      <c r="S1235" s="635">
        <v>1</v>
      </c>
      <c r="T1235" s="683">
        <v>3</v>
      </c>
      <c r="U1235" s="665">
        <v>1</v>
      </c>
    </row>
    <row r="1236" spans="1:21" ht="14.4" customHeight="1" x14ac:dyDescent="0.3">
      <c r="A1236" s="618">
        <v>21</v>
      </c>
      <c r="B1236" s="619" t="s">
        <v>565</v>
      </c>
      <c r="C1236" s="619">
        <v>89301212</v>
      </c>
      <c r="D1236" s="681" t="s">
        <v>6723</v>
      </c>
      <c r="E1236" s="682" t="s">
        <v>4521</v>
      </c>
      <c r="F1236" s="619" t="s">
        <v>4509</v>
      </c>
      <c r="G1236" s="619" t="s">
        <v>4715</v>
      </c>
      <c r="H1236" s="619" t="s">
        <v>564</v>
      </c>
      <c r="I1236" s="619" t="s">
        <v>990</v>
      </c>
      <c r="J1236" s="619" t="s">
        <v>991</v>
      </c>
      <c r="K1236" s="619" t="s">
        <v>4716</v>
      </c>
      <c r="L1236" s="620">
        <v>391.83</v>
      </c>
      <c r="M1236" s="620">
        <v>391.83</v>
      </c>
      <c r="N1236" s="619">
        <v>1</v>
      </c>
      <c r="O1236" s="683">
        <v>0.5</v>
      </c>
      <c r="P1236" s="620">
        <v>391.83</v>
      </c>
      <c r="Q1236" s="635">
        <v>1</v>
      </c>
      <c r="R1236" s="619">
        <v>1</v>
      </c>
      <c r="S1236" s="635">
        <v>1</v>
      </c>
      <c r="T1236" s="683">
        <v>0.5</v>
      </c>
      <c r="U1236" s="665">
        <v>1</v>
      </c>
    </row>
    <row r="1237" spans="1:21" ht="14.4" customHeight="1" x14ac:dyDescent="0.3">
      <c r="A1237" s="618">
        <v>21</v>
      </c>
      <c r="B1237" s="619" t="s">
        <v>565</v>
      </c>
      <c r="C1237" s="619">
        <v>89301212</v>
      </c>
      <c r="D1237" s="681" t="s">
        <v>6723</v>
      </c>
      <c r="E1237" s="682" t="s">
        <v>4521</v>
      </c>
      <c r="F1237" s="619" t="s">
        <v>4509</v>
      </c>
      <c r="G1237" s="619" t="s">
        <v>4715</v>
      </c>
      <c r="H1237" s="619" t="s">
        <v>564</v>
      </c>
      <c r="I1237" s="619" t="s">
        <v>1982</v>
      </c>
      <c r="J1237" s="619" t="s">
        <v>1983</v>
      </c>
      <c r="K1237" s="619" t="s">
        <v>4716</v>
      </c>
      <c r="L1237" s="620">
        <v>250.87</v>
      </c>
      <c r="M1237" s="620">
        <v>1003.48</v>
      </c>
      <c r="N1237" s="619">
        <v>4</v>
      </c>
      <c r="O1237" s="683">
        <v>1</v>
      </c>
      <c r="P1237" s="620"/>
      <c r="Q1237" s="635">
        <v>0</v>
      </c>
      <c r="R1237" s="619"/>
      <c r="S1237" s="635">
        <v>0</v>
      </c>
      <c r="T1237" s="683"/>
      <c r="U1237" s="665">
        <v>0</v>
      </c>
    </row>
    <row r="1238" spans="1:21" ht="14.4" customHeight="1" x14ac:dyDescent="0.3">
      <c r="A1238" s="618">
        <v>21</v>
      </c>
      <c r="B1238" s="619" t="s">
        <v>565</v>
      </c>
      <c r="C1238" s="619">
        <v>89301212</v>
      </c>
      <c r="D1238" s="681" t="s">
        <v>6723</v>
      </c>
      <c r="E1238" s="682" t="s">
        <v>4521</v>
      </c>
      <c r="F1238" s="619" t="s">
        <v>4509</v>
      </c>
      <c r="G1238" s="619" t="s">
        <v>4717</v>
      </c>
      <c r="H1238" s="619" t="s">
        <v>2184</v>
      </c>
      <c r="I1238" s="619" t="s">
        <v>3506</v>
      </c>
      <c r="J1238" s="619" t="s">
        <v>2455</v>
      </c>
      <c r="K1238" s="619" t="s">
        <v>3507</v>
      </c>
      <c r="L1238" s="620">
        <v>937.93</v>
      </c>
      <c r="M1238" s="620">
        <v>9379.2999999999993</v>
      </c>
      <c r="N1238" s="619">
        <v>10</v>
      </c>
      <c r="O1238" s="683">
        <v>5.5</v>
      </c>
      <c r="P1238" s="620">
        <v>937.93</v>
      </c>
      <c r="Q1238" s="635">
        <v>0.1</v>
      </c>
      <c r="R1238" s="619">
        <v>1</v>
      </c>
      <c r="S1238" s="635">
        <v>0.1</v>
      </c>
      <c r="T1238" s="683">
        <v>1</v>
      </c>
      <c r="U1238" s="665">
        <v>0.18181818181818182</v>
      </c>
    </row>
    <row r="1239" spans="1:21" ht="14.4" customHeight="1" x14ac:dyDescent="0.3">
      <c r="A1239" s="618">
        <v>21</v>
      </c>
      <c r="B1239" s="619" t="s">
        <v>565</v>
      </c>
      <c r="C1239" s="619">
        <v>89301212</v>
      </c>
      <c r="D1239" s="681" t="s">
        <v>6723</v>
      </c>
      <c r="E1239" s="682" t="s">
        <v>4521</v>
      </c>
      <c r="F1239" s="619" t="s">
        <v>4509</v>
      </c>
      <c r="G1239" s="619" t="s">
        <v>4717</v>
      </c>
      <c r="H1239" s="619" t="s">
        <v>2184</v>
      </c>
      <c r="I1239" s="619" t="s">
        <v>3509</v>
      </c>
      <c r="J1239" s="619" t="s">
        <v>2455</v>
      </c>
      <c r="K1239" s="619" t="s">
        <v>3510</v>
      </c>
      <c r="L1239" s="620">
        <v>1166.47</v>
      </c>
      <c r="M1239" s="620">
        <v>27995.279999999999</v>
      </c>
      <c r="N1239" s="619">
        <v>24</v>
      </c>
      <c r="O1239" s="683">
        <v>9</v>
      </c>
      <c r="P1239" s="620">
        <v>27995.279999999999</v>
      </c>
      <c r="Q1239" s="635">
        <v>1</v>
      </c>
      <c r="R1239" s="619">
        <v>24</v>
      </c>
      <c r="S1239" s="635">
        <v>1</v>
      </c>
      <c r="T1239" s="683">
        <v>9</v>
      </c>
      <c r="U1239" s="665">
        <v>1</v>
      </c>
    </row>
    <row r="1240" spans="1:21" ht="14.4" customHeight="1" x14ac:dyDescent="0.3">
      <c r="A1240" s="618">
        <v>21</v>
      </c>
      <c r="B1240" s="619" t="s">
        <v>565</v>
      </c>
      <c r="C1240" s="619">
        <v>89301212</v>
      </c>
      <c r="D1240" s="681" t="s">
        <v>6723</v>
      </c>
      <c r="E1240" s="682" t="s">
        <v>4521</v>
      </c>
      <c r="F1240" s="619" t="s">
        <v>4509</v>
      </c>
      <c r="G1240" s="619" t="s">
        <v>4717</v>
      </c>
      <c r="H1240" s="619" t="s">
        <v>2184</v>
      </c>
      <c r="I1240" s="619" t="s">
        <v>2287</v>
      </c>
      <c r="J1240" s="619" t="s">
        <v>2288</v>
      </c>
      <c r="K1240" s="619" t="s">
        <v>3507</v>
      </c>
      <c r="L1240" s="620">
        <v>1749.69</v>
      </c>
      <c r="M1240" s="620">
        <v>3499.38</v>
      </c>
      <c r="N1240" s="619">
        <v>2</v>
      </c>
      <c r="O1240" s="683">
        <v>1</v>
      </c>
      <c r="P1240" s="620"/>
      <c r="Q1240" s="635">
        <v>0</v>
      </c>
      <c r="R1240" s="619"/>
      <c r="S1240" s="635">
        <v>0</v>
      </c>
      <c r="T1240" s="683"/>
      <c r="U1240" s="665">
        <v>0</v>
      </c>
    </row>
    <row r="1241" spans="1:21" ht="14.4" customHeight="1" x14ac:dyDescent="0.3">
      <c r="A1241" s="618">
        <v>21</v>
      </c>
      <c r="B1241" s="619" t="s">
        <v>565</v>
      </c>
      <c r="C1241" s="619">
        <v>89301212</v>
      </c>
      <c r="D1241" s="681" t="s">
        <v>6723</v>
      </c>
      <c r="E1241" s="682" t="s">
        <v>4521</v>
      </c>
      <c r="F1241" s="619" t="s">
        <v>4509</v>
      </c>
      <c r="G1241" s="619" t="s">
        <v>4609</v>
      </c>
      <c r="H1241" s="619" t="s">
        <v>2184</v>
      </c>
      <c r="I1241" s="619" t="s">
        <v>2193</v>
      </c>
      <c r="J1241" s="619" t="s">
        <v>979</v>
      </c>
      <c r="K1241" s="619" t="s">
        <v>4326</v>
      </c>
      <c r="L1241" s="620">
        <v>96.63</v>
      </c>
      <c r="M1241" s="620">
        <v>386.52</v>
      </c>
      <c r="N1241" s="619">
        <v>4</v>
      </c>
      <c r="O1241" s="683">
        <v>2.5</v>
      </c>
      <c r="P1241" s="620">
        <v>193.26</v>
      </c>
      <c r="Q1241" s="635">
        <v>0.5</v>
      </c>
      <c r="R1241" s="619">
        <v>2</v>
      </c>
      <c r="S1241" s="635">
        <v>0.5</v>
      </c>
      <c r="T1241" s="683">
        <v>1.5</v>
      </c>
      <c r="U1241" s="665">
        <v>0.6</v>
      </c>
    </row>
    <row r="1242" spans="1:21" ht="14.4" customHeight="1" x14ac:dyDescent="0.3">
      <c r="A1242" s="618">
        <v>21</v>
      </c>
      <c r="B1242" s="619" t="s">
        <v>565</v>
      </c>
      <c r="C1242" s="619">
        <v>89301212</v>
      </c>
      <c r="D1242" s="681" t="s">
        <v>6723</v>
      </c>
      <c r="E1242" s="682" t="s">
        <v>4521</v>
      </c>
      <c r="F1242" s="619" t="s">
        <v>4509</v>
      </c>
      <c r="G1242" s="619" t="s">
        <v>4609</v>
      </c>
      <c r="H1242" s="619" t="s">
        <v>2184</v>
      </c>
      <c r="I1242" s="619" t="s">
        <v>4944</v>
      </c>
      <c r="J1242" s="619" t="s">
        <v>979</v>
      </c>
      <c r="K1242" s="619" t="s">
        <v>4945</v>
      </c>
      <c r="L1242" s="620">
        <v>193.26</v>
      </c>
      <c r="M1242" s="620">
        <v>193.26</v>
      </c>
      <c r="N1242" s="619">
        <v>1</v>
      </c>
      <c r="O1242" s="683">
        <v>1</v>
      </c>
      <c r="P1242" s="620">
        <v>193.26</v>
      </c>
      <c r="Q1242" s="635">
        <v>1</v>
      </c>
      <c r="R1242" s="619">
        <v>1</v>
      </c>
      <c r="S1242" s="635">
        <v>1</v>
      </c>
      <c r="T1242" s="683">
        <v>1</v>
      </c>
      <c r="U1242" s="665">
        <v>1</v>
      </c>
    </row>
    <row r="1243" spans="1:21" ht="14.4" customHeight="1" x14ac:dyDescent="0.3">
      <c r="A1243" s="618">
        <v>21</v>
      </c>
      <c r="B1243" s="619" t="s">
        <v>565</v>
      </c>
      <c r="C1243" s="619">
        <v>89301212</v>
      </c>
      <c r="D1243" s="681" t="s">
        <v>6723</v>
      </c>
      <c r="E1243" s="682" t="s">
        <v>4521</v>
      </c>
      <c r="F1243" s="619" t="s">
        <v>4509</v>
      </c>
      <c r="G1243" s="619" t="s">
        <v>4609</v>
      </c>
      <c r="H1243" s="619" t="s">
        <v>564</v>
      </c>
      <c r="I1243" s="619" t="s">
        <v>5493</v>
      </c>
      <c r="J1243" s="619" t="s">
        <v>979</v>
      </c>
      <c r="K1243" s="619" t="s">
        <v>5494</v>
      </c>
      <c r="L1243" s="620">
        <v>0</v>
      </c>
      <c r="M1243" s="620">
        <v>0</v>
      </c>
      <c r="N1243" s="619">
        <v>1</v>
      </c>
      <c r="O1243" s="683">
        <v>0.5</v>
      </c>
      <c r="P1243" s="620"/>
      <c r="Q1243" s="635"/>
      <c r="R1243" s="619"/>
      <c r="S1243" s="635">
        <v>0</v>
      </c>
      <c r="T1243" s="683"/>
      <c r="U1243" s="665">
        <v>0</v>
      </c>
    </row>
    <row r="1244" spans="1:21" ht="14.4" customHeight="1" x14ac:dyDescent="0.3">
      <c r="A1244" s="618">
        <v>21</v>
      </c>
      <c r="B1244" s="619" t="s">
        <v>565</v>
      </c>
      <c r="C1244" s="619">
        <v>89301212</v>
      </c>
      <c r="D1244" s="681" t="s">
        <v>6723</v>
      </c>
      <c r="E1244" s="682" t="s">
        <v>4521</v>
      </c>
      <c r="F1244" s="619" t="s">
        <v>4509</v>
      </c>
      <c r="G1244" s="619" t="s">
        <v>4586</v>
      </c>
      <c r="H1244" s="619" t="s">
        <v>564</v>
      </c>
      <c r="I1244" s="619" t="s">
        <v>3731</v>
      </c>
      <c r="J1244" s="619" t="s">
        <v>3732</v>
      </c>
      <c r="K1244" s="619" t="s">
        <v>3733</v>
      </c>
      <c r="L1244" s="620">
        <v>153.52000000000001</v>
      </c>
      <c r="M1244" s="620">
        <v>153.52000000000001</v>
      </c>
      <c r="N1244" s="619">
        <v>1</v>
      </c>
      <c r="O1244" s="683">
        <v>0.5</v>
      </c>
      <c r="P1244" s="620">
        <v>153.52000000000001</v>
      </c>
      <c r="Q1244" s="635">
        <v>1</v>
      </c>
      <c r="R1244" s="619">
        <v>1</v>
      </c>
      <c r="S1244" s="635">
        <v>1</v>
      </c>
      <c r="T1244" s="683">
        <v>0.5</v>
      </c>
      <c r="U1244" s="665">
        <v>1</v>
      </c>
    </row>
    <row r="1245" spans="1:21" ht="14.4" customHeight="1" x14ac:dyDescent="0.3">
      <c r="A1245" s="618">
        <v>21</v>
      </c>
      <c r="B1245" s="619" t="s">
        <v>565</v>
      </c>
      <c r="C1245" s="619">
        <v>89301212</v>
      </c>
      <c r="D1245" s="681" t="s">
        <v>6723</v>
      </c>
      <c r="E1245" s="682" t="s">
        <v>4521</v>
      </c>
      <c r="F1245" s="619" t="s">
        <v>4509</v>
      </c>
      <c r="G1245" s="619" t="s">
        <v>4718</v>
      </c>
      <c r="H1245" s="619" t="s">
        <v>2184</v>
      </c>
      <c r="I1245" s="619" t="s">
        <v>3749</v>
      </c>
      <c r="J1245" s="619" t="s">
        <v>3750</v>
      </c>
      <c r="K1245" s="619" t="s">
        <v>4453</v>
      </c>
      <c r="L1245" s="620">
        <v>69.86</v>
      </c>
      <c r="M1245" s="620">
        <v>209.57999999999998</v>
      </c>
      <c r="N1245" s="619">
        <v>3</v>
      </c>
      <c r="O1245" s="683">
        <v>1</v>
      </c>
      <c r="P1245" s="620">
        <v>209.57999999999998</v>
      </c>
      <c r="Q1245" s="635">
        <v>1</v>
      </c>
      <c r="R1245" s="619">
        <v>3</v>
      </c>
      <c r="S1245" s="635">
        <v>1</v>
      </c>
      <c r="T1245" s="683">
        <v>1</v>
      </c>
      <c r="U1245" s="665">
        <v>1</v>
      </c>
    </row>
    <row r="1246" spans="1:21" ht="14.4" customHeight="1" x14ac:dyDescent="0.3">
      <c r="A1246" s="618">
        <v>21</v>
      </c>
      <c r="B1246" s="619" t="s">
        <v>565</v>
      </c>
      <c r="C1246" s="619">
        <v>89301212</v>
      </c>
      <c r="D1246" s="681" t="s">
        <v>6723</v>
      </c>
      <c r="E1246" s="682" t="s">
        <v>4521</v>
      </c>
      <c r="F1246" s="619" t="s">
        <v>4509</v>
      </c>
      <c r="G1246" s="619" t="s">
        <v>4558</v>
      </c>
      <c r="H1246" s="619" t="s">
        <v>564</v>
      </c>
      <c r="I1246" s="619" t="s">
        <v>4719</v>
      </c>
      <c r="J1246" s="619" t="s">
        <v>4560</v>
      </c>
      <c r="K1246" s="619" t="s">
        <v>1042</v>
      </c>
      <c r="L1246" s="620">
        <v>397.65</v>
      </c>
      <c r="M1246" s="620">
        <v>397.65</v>
      </c>
      <c r="N1246" s="619">
        <v>1</v>
      </c>
      <c r="O1246" s="683">
        <v>0.5</v>
      </c>
      <c r="P1246" s="620">
        <v>397.65</v>
      </c>
      <c r="Q1246" s="635">
        <v>1</v>
      </c>
      <c r="R1246" s="619">
        <v>1</v>
      </c>
      <c r="S1246" s="635">
        <v>1</v>
      </c>
      <c r="T1246" s="683">
        <v>0.5</v>
      </c>
      <c r="U1246" s="665">
        <v>1</v>
      </c>
    </row>
    <row r="1247" spans="1:21" ht="14.4" customHeight="1" x14ac:dyDescent="0.3">
      <c r="A1247" s="618">
        <v>21</v>
      </c>
      <c r="B1247" s="619" t="s">
        <v>565</v>
      </c>
      <c r="C1247" s="619">
        <v>89301212</v>
      </c>
      <c r="D1247" s="681" t="s">
        <v>6723</v>
      </c>
      <c r="E1247" s="682" t="s">
        <v>4521</v>
      </c>
      <c r="F1247" s="619" t="s">
        <v>4509</v>
      </c>
      <c r="G1247" s="619" t="s">
        <v>4558</v>
      </c>
      <c r="H1247" s="619" t="s">
        <v>564</v>
      </c>
      <c r="I1247" s="619" t="s">
        <v>4621</v>
      </c>
      <c r="J1247" s="619" t="s">
        <v>4622</v>
      </c>
      <c r="K1247" s="619" t="s">
        <v>1039</v>
      </c>
      <c r="L1247" s="620">
        <v>190.48</v>
      </c>
      <c r="M1247" s="620">
        <v>190.48</v>
      </c>
      <c r="N1247" s="619">
        <v>1</v>
      </c>
      <c r="O1247" s="683">
        <v>0.5</v>
      </c>
      <c r="P1247" s="620">
        <v>190.48</v>
      </c>
      <c r="Q1247" s="635">
        <v>1</v>
      </c>
      <c r="R1247" s="619">
        <v>1</v>
      </c>
      <c r="S1247" s="635">
        <v>1</v>
      </c>
      <c r="T1247" s="683">
        <v>0.5</v>
      </c>
      <c r="U1247" s="665">
        <v>1</v>
      </c>
    </row>
    <row r="1248" spans="1:21" ht="14.4" customHeight="1" x14ac:dyDescent="0.3">
      <c r="A1248" s="618">
        <v>21</v>
      </c>
      <c r="B1248" s="619" t="s">
        <v>565</v>
      </c>
      <c r="C1248" s="619">
        <v>89301212</v>
      </c>
      <c r="D1248" s="681" t="s">
        <v>6723</v>
      </c>
      <c r="E1248" s="682" t="s">
        <v>4521</v>
      </c>
      <c r="F1248" s="619" t="s">
        <v>4509</v>
      </c>
      <c r="G1248" s="619" t="s">
        <v>4558</v>
      </c>
      <c r="H1248" s="619" t="s">
        <v>564</v>
      </c>
      <c r="I1248" s="619" t="s">
        <v>4621</v>
      </c>
      <c r="J1248" s="619" t="s">
        <v>4622</v>
      </c>
      <c r="K1248" s="619" t="s">
        <v>1039</v>
      </c>
      <c r="L1248" s="620">
        <v>123.72</v>
      </c>
      <c r="M1248" s="620">
        <v>247.44</v>
      </c>
      <c r="N1248" s="619">
        <v>2</v>
      </c>
      <c r="O1248" s="683">
        <v>0.5</v>
      </c>
      <c r="P1248" s="620">
        <v>247.44</v>
      </c>
      <c r="Q1248" s="635">
        <v>1</v>
      </c>
      <c r="R1248" s="619">
        <v>2</v>
      </c>
      <c r="S1248" s="635">
        <v>1</v>
      </c>
      <c r="T1248" s="683">
        <v>0.5</v>
      </c>
      <c r="U1248" s="665">
        <v>1</v>
      </c>
    </row>
    <row r="1249" spans="1:21" ht="14.4" customHeight="1" x14ac:dyDescent="0.3">
      <c r="A1249" s="618">
        <v>21</v>
      </c>
      <c r="B1249" s="619" t="s">
        <v>565</v>
      </c>
      <c r="C1249" s="619">
        <v>89301212</v>
      </c>
      <c r="D1249" s="681" t="s">
        <v>6723</v>
      </c>
      <c r="E1249" s="682" t="s">
        <v>4521</v>
      </c>
      <c r="F1249" s="619" t="s">
        <v>4509</v>
      </c>
      <c r="G1249" s="619" t="s">
        <v>4558</v>
      </c>
      <c r="H1249" s="619" t="s">
        <v>564</v>
      </c>
      <c r="I1249" s="619" t="s">
        <v>4621</v>
      </c>
      <c r="J1249" s="619" t="s">
        <v>4622</v>
      </c>
      <c r="K1249" s="619" t="s">
        <v>1039</v>
      </c>
      <c r="L1249" s="620">
        <v>97.97</v>
      </c>
      <c r="M1249" s="620">
        <v>195.94</v>
      </c>
      <c r="N1249" s="619">
        <v>2</v>
      </c>
      <c r="O1249" s="683">
        <v>0.5</v>
      </c>
      <c r="P1249" s="620">
        <v>195.94</v>
      </c>
      <c r="Q1249" s="635">
        <v>1</v>
      </c>
      <c r="R1249" s="619">
        <v>2</v>
      </c>
      <c r="S1249" s="635">
        <v>1</v>
      </c>
      <c r="T1249" s="683">
        <v>0.5</v>
      </c>
      <c r="U1249" s="665">
        <v>1</v>
      </c>
    </row>
    <row r="1250" spans="1:21" ht="14.4" customHeight="1" x14ac:dyDescent="0.3">
      <c r="A1250" s="618">
        <v>21</v>
      </c>
      <c r="B1250" s="619" t="s">
        <v>565</v>
      </c>
      <c r="C1250" s="619">
        <v>89301212</v>
      </c>
      <c r="D1250" s="681" t="s">
        <v>6723</v>
      </c>
      <c r="E1250" s="682" t="s">
        <v>4521</v>
      </c>
      <c r="F1250" s="619" t="s">
        <v>4509</v>
      </c>
      <c r="G1250" s="619" t="s">
        <v>4558</v>
      </c>
      <c r="H1250" s="619" t="s">
        <v>564</v>
      </c>
      <c r="I1250" s="619" t="s">
        <v>1037</v>
      </c>
      <c r="J1250" s="619" t="s">
        <v>1038</v>
      </c>
      <c r="K1250" s="619" t="s">
        <v>1039</v>
      </c>
      <c r="L1250" s="620">
        <v>190.48</v>
      </c>
      <c r="M1250" s="620">
        <v>1714.32</v>
      </c>
      <c r="N1250" s="619">
        <v>9</v>
      </c>
      <c r="O1250" s="683">
        <v>4</v>
      </c>
      <c r="P1250" s="620">
        <v>190.48</v>
      </c>
      <c r="Q1250" s="635">
        <v>0.1111111111111111</v>
      </c>
      <c r="R1250" s="619">
        <v>1</v>
      </c>
      <c r="S1250" s="635">
        <v>0.1111111111111111</v>
      </c>
      <c r="T1250" s="683">
        <v>0.5</v>
      </c>
      <c r="U1250" s="665">
        <v>0.125</v>
      </c>
    </row>
    <row r="1251" spans="1:21" ht="14.4" customHeight="1" x14ac:dyDescent="0.3">
      <c r="A1251" s="618">
        <v>21</v>
      </c>
      <c r="B1251" s="619" t="s">
        <v>565</v>
      </c>
      <c r="C1251" s="619">
        <v>89301212</v>
      </c>
      <c r="D1251" s="681" t="s">
        <v>6723</v>
      </c>
      <c r="E1251" s="682" t="s">
        <v>4521</v>
      </c>
      <c r="F1251" s="619" t="s">
        <v>4509</v>
      </c>
      <c r="G1251" s="619" t="s">
        <v>4558</v>
      </c>
      <c r="H1251" s="619" t="s">
        <v>564</v>
      </c>
      <c r="I1251" s="619" t="s">
        <v>1041</v>
      </c>
      <c r="J1251" s="619" t="s">
        <v>1038</v>
      </c>
      <c r="K1251" s="619" t="s">
        <v>1042</v>
      </c>
      <c r="L1251" s="620">
        <v>612.26</v>
      </c>
      <c r="M1251" s="620">
        <v>1224.52</v>
      </c>
      <c r="N1251" s="619">
        <v>2</v>
      </c>
      <c r="O1251" s="683">
        <v>1.5</v>
      </c>
      <c r="P1251" s="620"/>
      <c r="Q1251" s="635">
        <v>0</v>
      </c>
      <c r="R1251" s="619"/>
      <c r="S1251" s="635">
        <v>0</v>
      </c>
      <c r="T1251" s="683"/>
      <c r="U1251" s="665">
        <v>0</v>
      </c>
    </row>
    <row r="1252" spans="1:21" ht="14.4" customHeight="1" x14ac:dyDescent="0.3">
      <c r="A1252" s="618">
        <v>21</v>
      </c>
      <c r="B1252" s="619" t="s">
        <v>565</v>
      </c>
      <c r="C1252" s="619">
        <v>89301212</v>
      </c>
      <c r="D1252" s="681" t="s">
        <v>6723</v>
      </c>
      <c r="E1252" s="682" t="s">
        <v>4521</v>
      </c>
      <c r="F1252" s="619" t="s">
        <v>4509</v>
      </c>
      <c r="G1252" s="619" t="s">
        <v>4589</v>
      </c>
      <c r="H1252" s="619" t="s">
        <v>2184</v>
      </c>
      <c r="I1252" s="619" t="s">
        <v>2468</v>
      </c>
      <c r="J1252" s="619" t="s">
        <v>2469</v>
      </c>
      <c r="K1252" s="619" t="s">
        <v>2470</v>
      </c>
      <c r="L1252" s="620">
        <v>497.4</v>
      </c>
      <c r="M1252" s="620">
        <v>10942.799999999996</v>
      </c>
      <c r="N1252" s="619">
        <v>22</v>
      </c>
      <c r="O1252" s="683">
        <v>13</v>
      </c>
      <c r="P1252" s="620">
        <v>10445.399999999996</v>
      </c>
      <c r="Q1252" s="635">
        <v>0.95454545454545459</v>
      </c>
      <c r="R1252" s="619">
        <v>21</v>
      </c>
      <c r="S1252" s="635">
        <v>0.95454545454545459</v>
      </c>
      <c r="T1252" s="683">
        <v>12.5</v>
      </c>
      <c r="U1252" s="665">
        <v>0.96153846153846156</v>
      </c>
    </row>
    <row r="1253" spans="1:21" ht="14.4" customHeight="1" x14ac:dyDescent="0.3">
      <c r="A1253" s="618">
        <v>21</v>
      </c>
      <c r="B1253" s="619" t="s">
        <v>565</v>
      </c>
      <c r="C1253" s="619">
        <v>89301212</v>
      </c>
      <c r="D1253" s="681" t="s">
        <v>6723</v>
      </c>
      <c r="E1253" s="682" t="s">
        <v>4521</v>
      </c>
      <c r="F1253" s="619" t="s">
        <v>4509</v>
      </c>
      <c r="G1253" s="619" t="s">
        <v>4589</v>
      </c>
      <c r="H1253" s="619" t="s">
        <v>2184</v>
      </c>
      <c r="I1253" s="619" t="s">
        <v>2493</v>
      </c>
      <c r="J1253" s="619" t="s">
        <v>2494</v>
      </c>
      <c r="K1253" s="619" t="s">
        <v>4170</v>
      </c>
      <c r="L1253" s="620">
        <v>1347.28</v>
      </c>
      <c r="M1253" s="620">
        <v>10778.24</v>
      </c>
      <c r="N1253" s="619">
        <v>8</v>
      </c>
      <c r="O1253" s="683">
        <v>3.5</v>
      </c>
      <c r="P1253" s="620">
        <v>6736.4</v>
      </c>
      <c r="Q1253" s="635">
        <v>0.625</v>
      </c>
      <c r="R1253" s="619">
        <v>5</v>
      </c>
      <c r="S1253" s="635">
        <v>0.625</v>
      </c>
      <c r="T1253" s="683">
        <v>2.5</v>
      </c>
      <c r="U1253" s="665">
        <v>0.7142857142857143</v>
      </c>
    </row>
    <row r="1254" spans="1:21" ht="14.4" customHeight="1" x14ac:dyDescent="0.3">
      <c r="A1254" s="618">
        <v>21</v>
      </c>
      <c r="B1254" s="619" t="s">
        <v>565</v>
      </c>
      <c r="C1254" s="619">
        <v>89301212</v>
      </c>
      <c r="D1254" s="681" t="s">
        <v>6723</v>
      </c>
      <c r="E1254" s="682" t="s">
        <v>4521</v>
      </c>
      <c r="F1254" s="619" t="s">
        <v>4509</v>
      </c>
      <c r="G1254" s="619" t="s">
        <v>4589</v>
      </c>
      <c r="H1254" s="619" t="s">
        <v>2184</v>
      </c>
      <c r="I1254" s="619" t="s">
        <v>2493</v>
      </c>
      <c r="J1254" s="619" t="s">
        <v>2494</v>
      </c>
      <c r="K1254" s="619" t="s">
        <v>4170</v>
      </c>
      <c r="L1254" s="620">
        <v>1359.61</v>
      </c>
      <c r="M1254" s="620">
        <v>5438.44</v>
      </c>
      <c r="N1254" s="619">
        <v>4</v>
      </c>
      <c r="O1254" s="683">
        <v>3</v>
      </c>
      <c r="P1254" s="620">
        <v>2719.22</v>
      </c>
      <c r="Q1254" s="635">
        <v>0.5</v>
      </c>
      <c r="R1254" s="619">
        <v>2</v>
      </c>
      <c r="S1254" s="635">
        <v>0.5</v>
      </c>
      <c r="T1254" s="683">
        <v>1.5</v>
      </c>
      <c r="U1254" s="665">
        <v>0.5</v>
      </c>
    </row>
    <row r="1255" spans="1:21" ht="14.4" customHeight="1" x14ac:dyDescent="0.3">
      <c r="A1255" s="618">
        <v>21</v>
      </c>
      <c r="B1255" s="619" t="s">
        <v>565</v>
      </c>
      <c r="C1255" s="619">
        <v>89301212</v>
      </c>
      <c r="D1255" s="681" t="s">
        <v>6723</v>
      </c>
      <c r="E1255" s="682" t="s">
        <v>4521</v>
      </c>
      <c r="F1255" s="619" t="s">
        <v>4509</v>
      </c>
      <c r="G1255" s="619" t="s">
        <v>4589</v>
      </c>
      <c r="H1255" s="619" t="s">
        <v>2184</v>
      </c>
      <c r="I1255" s="619" t="s">
        <v>4590</v>
      </c>
      <c r="J1255" s="619" t="s">
        <v>4591</v>
      </c>
      <c r="K1255" s="619" t="s">
        <v>4592</v>
      </c>
      <c r="L1255" s="620">
        <v>1347.28</v>
      </c>
      <c r="M1255" s="620">
        <v>2694.56</v>
      </c>
      <c r="N1255" s="619">
        <v>2</v>
      </c>
      <c r="O1255" s="683">
        <v>0.5</v>
      </c>
      <c r="P1255" s="620">
        <v>2694.56</v>
      </c>
      <c r="Q1255" s="635">
        <v>1</v>
      </c>
      <c r="R1255" s="619">
        <v>2</v>
      </c>
      <c r="S1255" s="635">
        <v>1</v>
      </c>
      <c r="T1255" s="683">
        <v>0.5</v>
      </c>
      <c r="U1255" s="665">
        <v>1</v>
      </c>
    </row>
    <row r="1256" spans="1:21" ht="14.4" customHeight="1" x14ac:dyDescent="0.3">
      <c r="A1256" s="618">
        <v>21</v>
      </c>
      <c r="B1256" s="619" t="s">
        <v>565</v>
      </c>
      <c r="C1256" s="619">
        <v>89301212</v>
      </c>
      <c r="D1256" s="681" t="s">
        <v>6723</v>
      </c>
      <c r="E1256" s="682" t="s">
        <v>4521</v>
      </c>
      <c r="F1256" s="619" t="s">
        <v>4509</v>
      </c>
      <c r="G1256" s="619" t="s">
        <v>4561</v>
      </c>
      <c r="H1256" s="619" t="s">
        <v>564</v>
      </c>
      <c r="I1256" s="619" t="s">
        <v>4949</v>
      </c>
      <c r="J1256" s="619" t="s">
        <v>1791</v>
      </c>
      <c r="K1256" s="619" t="s">
        <v>4950</v>
      </c>
      <c r="L1256" s="620">
        <v>855.56</v>
      </c>
      <c r="M1256" s="620">
        <v>855.56</v>
      </c>
      <c r="N1256" s="619">
        <v>1</v>
      </c>
      <c r="O1256" s="683">
        <v>1</v>
      </c>
      <c r="P1256" s="620"/>
      <c r="Q1256" s="635">
        <v>0</v>
      </c>
      <c r="R1256" s="619"/>
      <c r="S1256" s="635">
        <v>0</v>
      </c>
      <c r="T1256" s="683"/>
      <c r="U1256" s="665">
        <v>0</v>
      </c>
    </row>
    <row r="1257" spans="1:21" ht="14.4" customHeight="1" x14ac:dyDescent="0.3">
      <c r="A1257" s="618">
        <v>21</v>
      </c>
      <c r="B1257" s="619" t="s">
        <v>565</v>
      </c>
      <c r="C1257" s="619">
        <v>89301212</v>
      </c>
      <c r="D1257" s="681" t="s">
        <v>6723</v>
      </c>
      <c r="E1257" s="682" t="s">
        <v>4521</v>
      </c>
      <c r="F1257" s="619" t="s">
        <v>4509</v>
      </c>
      <c r="G1257" s="619" t="s">
        <v>4951</v>
      </c>
      <c r="H1257" s="619" t="s">
        <v>564</v>
      </c>
      <c r="I1257" s="619" t="s">
        <v>5495</v>
      </c>
      <c r="J1257" s="619" t="s">
        <v>5496</v>
      </c>
      <c r="K1257" s="619" t="s">
        <v>5497</v>
      </c>
      <c r="L1257" s="620">
        <v>1163.02</v>
      </c>
      <c r="M1257" s="620">
        <v>1163.02</v>
      </c>
      <c r="N1257" s="619">
        <v>1</v>
      </c>
      <c r="O1257" s="683">
        <v>1</v>
      </c>
      <c r="P1257" s="620">
        <v>1163.02</v>
      </c>
      <c r="Q1257" s="635">
        <v>1</v>
      </c>
      <c r="R1257" s="619">
        <v>1</v>
      </c>
      <c r="S1257" s="635">
        <v>1</v>
      </c>
      <c r="T1257" s="683">
        <v>1</v>
      </c>
      <c r="U1257" s="665">
        <v>1</v>
      </c>
    </row>
    <row r="1258" spans="1:21" ht="14.4" customHeight="1" x14ac:dyDescent="0.3">
      <c r="A1258" s="618">
        <v>21</v>
      </c>
      <c r="B1258" s="619" t="s">
        <v>565</v>
      </c>
      <c r="C1258" s="619">
        <v>89301212</v>
      </c>
      <c r="D1258" s="681" t="s">
        <v>6723</v>
      </c>
      <c r="E1258" s="682" t="s">
        <v>4521</v>
      </c>
      <c r="F1258" s="619" t="s">
        <v>4509</v>
      </c>
      <c r="G1258" s="619" t="s">
        <v>5498</v>
      </c>
      <c r="H1258" s="619" t="s">
        <v>564</v>
      </c>
      <c r="I1258" s="619" t="s">
        <v>5499</v>
      </c>
      <c r="J1258" s="619" t="s">
        <v>5500</v>
      </c>
      <c r="K1258" s="619" t="s">
        <v>668</v>
      </c>
      <c r="L1258" s="620">
        <v>216.16</v>
      </c>
      <c r="M1258" s="620">
        <v>216.16</v>
      </c>
      <c r="N1258" s="619">
        <v>1</v>
      </c>
      <c r="O1258" s="683">
        <v>1</v>
      </c>
      <c r="P1258" s="620">
        <v>216.16</v>
      </c>
      <c r="Q1258" s="635">
        <v>1</v>
      </c>
      <c r="R1258" s="619">
        <v>1</v>
      </c>
      <c r="S1258" s="635">
        <v>1</v>
      </c>
      <c r="T1258" s="683">
        <v>1</v>
      </c>
      <c r="U1258" s="665">
        <v>1</v>
      </c>
    </row>
    <row r="1259" spans="1:21" ht="14.4" customHeight="1" x14ac:dyDescent="0.3">
      <c r="A1259" s="618">
        <v>21</v>
      </c>
      <c r="B1259" s="619" t="s">
        <v>565</v>
      </c>
      <c r="C1259" s="619">
        <v>89301212</v>
      </c>
      <c r="D1259" s="681" t="s">
        <v>6723</v>
      </c>
      <c r="E1259" s="682" t="s">
        <v>4521</v>
      </c>
      <c r="F1259" s="619" t="s">
        <v>4509</v>
      </c>
      <c r="G1259" s="619" t="s">
        <v>5501</v>
      </c>
      <c r="H1259" s="619" t="s">
        <v>564</v>
      </c>
      <c r="I1259" s="619" t="s">
        <v>5502</v>
      </c>
      <c r="J1259" s="619" t="s">
        <v>5503</v>
      </c>
      <c r="K1259" s="619" t="s">
        <v>5504</v>
      </c>
      <c r="L1259" s="620">
        <v>0</v>
      </c>
      <c r="M1259" s="620">
        <v>0</v>
      </c>
      <c r="N1259" s="619">
        <v>2</v>
      </c>
      <c r="O1259" s="683">
        <v>0.5</v>
      </c>
      <c r="P1259" s="620"/>
      <c r="Q1259" s="635"/>
      <c r="R1259" s="619"/>
      <c r="S1259" s="635">
        <v>0</v>
      </c>
      <c r="T1259" s="683"/>
      <c r="U1259" s="665">
        <v>0</v>
      </c>
    </row>
    <row r="1260" spans="1:21" ht="14.4" customHeight="1" x14ac:dyDescent="0.3">
      <c r="A1260" s="618">
        <v>21</v>
      </c>
      <c r="B1260" s="619" t="s">
        <v>565</v>
      </c>
      <c r="C1260" s="619">
        <v>89301212</v>
      </c>
      <c r="D1260" s="681" t="s">
        <v>6723</v>
      </c>
      <c r="E1260" s="682" t="s">
        <v>4521</v>
      </c>
      <c r="F1260" s="619" t="s">
        <v>4509</v>
      </c>
      <c r="G1260" s="619" t="s">
        <v>4732</v>
      </c>
      <c r="H1260" s="619" t="s">
        <v>564</v>
      </c>
      <c r="I1260" s="619" t="s">
        <v>1121</v>
      </c>
      <c r="J1260" s="619" t="s">
        <v>1122</v>
      </c>
      <c r="K1260" s="619" t="s">
        <v>1123</v>
      </c>
      <c r="L1260" s="620">
        <v>56.69</v>
      </c>
      <c r="M1260" s="620">
        <v>56.69</v>
      </c>
      <c r="N1260" s="619">
        <v>1</v>
      </c>
      <c r="O1260" s="683">
        <v>0.5</v>
      </c>
      <c r="P1260" s="620"/>
      <c r="Q1260" s="635">
        <v>0</v>
      </c>
      <c r="R1260" s="619"/>
      <c r="S1260" s="635">
        <v>0</v>
      </c>
      <c r="T1260" s="683"/>
      <c r="U1260" s="665">
        <v>0</v>
      </c>
    </row>
    <row r="1261" spans="1:21" ht="14.4" customHeight="1" x14ac:dyDescent="0.3">
      <c r="A1261" s="618">
        <v>21</v>
      </c>
      <c r="B1261" s="619" t="s">
        <v>565</v>
      </c>
      <c r="C1261" s="619">
        <v>89301212</v>
      </c>
      <c r="D1261" s="681" t="s">
        <v>6723</v>
      </c>
      <c r="E1261" s="682" t="s">
        <v>4521</v>
      </c>
      <c r="F1261" s="619" t="s">
        <v>4509</v>
      </c>
      <c r="G1261" s="619" t="s">
        <v>4610</v>
      </c>
      <c r="H1261" s="619" t="s">
        <v>564</v>
      </c>
      <c r="I1261" s="619" t="s">
        <v>842</v>
      </c>
      <c r="J1261" s="619" t="s">
        <v>4623</v>
      </c>
      <c r="K1261" s="619" t="s">
        <v>4624</v>
      </c>
      <c r="L1261" s="620">
        <v>22.88</v>
      </c>
      <c r="M1261" s="620">
        <v>411.84</v>
      </c>
      <c r="N1261" s="619">
        <v>18</v>
      </c>
      <c r="O1261" s="683">
        <v>7.5</v>
      </c>
      <c r="P1261" s="620">
        <v>388.96</v>
      </c>
      <c r="Q1261" s="635">
        <v>0.94444444444444442</v>
      </c>
      <c r="R1261" s="619">
        <v>17</v>
      </c>
      <c r="S1261" s="635">
        <v>0.94444444444444442</v>
      </c>
      <c r="T1261" s="683">
        <v>7</v>
      </c>
      <c r="U1261" s="665">
        <v>0.93333333333333335</v>
      </c>
    </row>
    <row r="1262" spans="1:21" ht="14.4" customHeight="1" x14ac:dyDescent="0.3">
      <c r="A1262" s="618">
        <v>21</v>
      </c>
      <c r="B1262" s="619" t="s">
        <v>565</v>
      </c>
      <c r="C1262" s="619">
        <v>89301212</v>
      </c>
      <c r="D1262" s="681" t="s">
        <v>6723</v>
      </c>
      <c r="E1262" s="682" t="s">
        <v>4521</v>
      </c>
      <c r="F1262" s="619" t="s">
        <v>4509</v>
      </c>
      <c r="G1262" s="619" t="s">
        <v>4610</v>
      </c>
      <c r="H1262" s="619" t="s">
        <v>564</v>
      </c>
      <c r="I1262" s="619" t="s">
        <v>842</v>
      </c>
      <c r="J1262" s="619" t="s">
        <v>4623</v>
      </c>
      <c r="K1262" s="619" t="s">
        <v>4624</v>
      </c>
      <c r="L1262" s="620">
        <v>25.42</v>
      </c>
      <c r="M1262" s="620">
        <v>25.42</v>
      </c>
      <c r="N1262" s="619">
        <v>1</v>
      </c>
      <c r="O1262" s="683">
        <v>1</v>
      </c>
      <c r="P1262" s="620"/>
      <c r="Q1262" s="635">
        <v>0</v>
      </c>
      <c r="R1262" s="619"/>
      <c r="S1262" s="635">
        <v>0</v>
      </c>
      <c r="T1262" s="683"/>
      <c r="U1262" s="665">
        <v>0</v>
      </c>
    </row>
    <row r="1263" spans="1:21" ht="14.4" customHeight="1" x14ac:dyDescent="0.3">
      <c r="A1263" s="618">
        <v>21</v>
      </c>
      <c r="B1263" s="619" t="s">
        <v>565</v>
      </c>
      <c r="C1263" s="619">
        <v>89301212</v>
      </c>
      <c r="D1263" s="681" t="s">
        <v>6723</v>
      </c>
      <c r="E1263" s="682" t="s">
        <v>4521</v>
      </c>
      <c r="F1263" s="619" t="s">
        <v>4509</v>
      </c>
      <c r="G1263" s="619" t="s">
        <v>4610</v>
      </c>
      <c r="H1263" s="619" t="s">
        <v>564</v>
      </c>
      <c r="I1263" s="619" t="s">
        <v>1664</v>
      </c>
      <c r="J1263" s="619" t="s">
        <v>4611</v>
      </c>
      <c r="K1263" s="619" t="s">
        <v>2067</v>
      </c>
      <c r="L1263" s="620">
        <v>101.69</v>
      </c>
      <c r="M1263" s="620">
        <v>203.38</v>
      </c>
      <c r="N1263" s="619">
        <v>2</v>
      </c>
      <c r="O1263" s="683">
        <v>0.5</v>
      </c>
      <c r="P1263" s="620"/>
      <c r="Q1263" s="635">
        <v>0</v>
      </c>
      <c r="R1263" s="619"/>
      <c r="S1263" s="635">
        <v>0</v>
      </c>
      <c r="T1263" s="683"/>
      <c r="U1263" s="665">
        <v>0</v>
      </c>
    </row>
    <row r="1264" spans="1:21" ht="14.4" customHeight="1" x14ac:dyDescent="0.3">
      <c r="A1264" s="618">
        <v>21</v>
      </c>
      <c r="B1264" s="619" t="s">
        <v>565</v>
      </c>
      <c r="C1264" s="619">
        <v>89301212</v>
      </c>
      <c r="D1264" s="681" t="s">
        <v>6723</v>
      </c>
      <c r="E1264" s="682" t="s">
        <v>4521</v>
      </c>
      <c r="F1264" s="619" t="s">
        <v>4509</v>
      </c>
      <c r="G1264" s="619" t="s">
        <v>4610</v>
      </c>
      <c r="H1264" s="619" t="s">
        <v>564</v>
      </c>
      <c r="I1264" s="619" t="s">
        <v>5505</v>
      </c>
      <c r="J1264" s="619" t="s">
        <v>5506</v>
      </c>
      <c r="K1264" s="619" t="s">
        <v>5507</v>
      </c>
      <c r="L1264" s="620">
        <v>228.34</v>
      </c>
      <c r="M1264" s="620">
        <v>685.02</v>
      </c>
      <c r="N1264" s="619">
        <v>3</v>
      </c>
      <c r="O1264" s="683">
        <v>0.5</v>
      </c>
      <c r="P1264" s="620">
        <v>685.02</v>
      </c>
      <c r="Q1264" s="635">
        <v>1</v>
      </c>
      <c r="R1264" s="619">
        <v>3</v>
      </c>
      <c r="S1264" s="635">
        <v>1</v>
      </c>
      <c r="T1264" s="683">
        <v>0.5</v>
      </c>
      <c r="U1264" s="665">
        <v>1</v>
      </c>
    </row>
    <row r="1265" spans="1:21" ht="14.4" customHeight="1" x14ac:dyDescent="0.3">
      <c r="A1265" s="618">
        <v>21</v>
      </c>
      <c r="B1265" s="619" t="s">
        <v>565</v>
      </c>
      <c r="C1265" s="619">
        <v>89301212</v>
      </c>
      <c r="D1265" s="681" t="s">
        <v>6723</v>
      </c>
      <c r="E1265" s="682" t="s">
        <v>4521</v>
      </c>
      <c r="F1265" s="619" t="s">
        <v>4509</v>
      </c>
      <c r="G1265" s="619" t="s">
        <v>4610</v>
      </c>
      <c r="H1265" s="619" t="s">
        <v>564</v>
      </c>
      <c r="I1265" s="619" t="s">
        <v>5508</v>
      </c>
      <c r="J1265" s="619" t="s">
        <v>5506</v>
      </c>
      <c r="K1265" s="619" t="s">
        <v>5509</v>
      </c>
      <c r="L1265" s="620">
        <v>0</v>
      </c>
      <c r="M1265" s="620">
        <v>0</v>
      </c>
      <c r="N1265" s="619">
        <v>3</v>
      </c>
      <c r="O1265" s="683">
        <v>1</v>
      </c>
      <c r="P1265" s="620">
        <v>0</v>
      </c>
      <c r="Q1265" s="635"/>
      <c r="R1265" s="619">
        <v>3</v>
      </c>
      <c r="S1265" s="635">
        <v>1</v>
      </c>
      <c r="T1265" s="683">
        <v>1</v>
      </c>
      <c r="U1265" s="665">
        <v>1</v>
      </c>
    </row>
    <row r="1266" spans="1:21" ht="14.4" customHeight="1" x14ac:dyDescent="0.3">
      <c r="A1266" s="618">
        <v>21</v>
      </c>
      <c r="B1266" s="619" t="s">
        <v>565</v>
      </c>
      <c r="C1266" s="619">
        <v>89301212</v>
      </c>
      <c r="D1266" s="681" t="s">
        <v>6723</v>
      </c>
      <c r="E1266" s="682" t="s">
        <v>4521</v>
      </c>
      <c r="F1266" s="619" t="s">
        <v>4509</v>
      </c>
      <c r="G1266" s="619" t="s">
        <v>5510</v>
      </c>
      <c r="H1266" s="619" t="s">
        <v>564</v>
      </c>
      <c r="I1266" s="619" t="s">
        <v>1373</v>
      </c>
      <c r="J1266" s="619" t="s">
        <v>5511</v>
      </c>
      <c r="K1266" s="619" t="s">
        <v>2067</v>
      </c>
      <c r="L1266" s="620">
        <v>0</v>
      </c>
      <c r="M1266" s="620">
        <v>0</v>
      </c>
      <c r="N1266" s="619">
        <v>16</v>
      </c>
      <c r="O1266" s="683">
        <v>6</v>
      </c>
      <c r="P1266" s="620">
        <v>0</v>
      </c>
      <c r="Q1266" s="635"/>
      <c r="R1266" s="619">
        <v>12</v>
      </c>
      <c r="S1266" s="635">
        <v>0.75</v>
      </c>
      <c r="T1266" s="683">
        <v>4</v>
      </c>
      <c r="U1266" s="665">
        <v>0.66666666666666663</v>
      </c>
    </row>
    <row r="1267" spans="1:21" ht="14.4" customHeight="1" x14ac:dyDescent="0.3">
      <c r="A1267" s="618">
        <v>21</v>
      </c>
      <c r="B1267" s="619" t="s">
        <v>565</v>
      </c>
      <c r="C1267" s="619">
        <v>89301212</v>
      </c>
      <c r="D1267" s="681" t="s">
        <v>6723</v>
      </c>
      <c r="E1267" s="682" t="s">
        <v>4521</v>
      </c>
      <c r="F1267" s="619" t="s">
        <v>4509</v>
      </c>
      <c r="G1267" s="619" t="s">
        <v>4832</v>
      </c>
      <c r="H1267" s="619" t="s">
        <v>564</v>
      </c>
      <c r="I1267" s="619" t="s">
        <v>1299</v>
      </c>
      <c r="J1267" s="619" t="s">
        <v>4833</v>
      </c>
      <c r="K1267" s="619" t="s">
        <v>4834</v>
      </c>
      <c r="L1267" s="620">
        <v>0</v>
      </c>
      <c r="M1267" s="620">
        <v>0</v>
      </c>
      <c r="N1267" s="619">
        <v>5</v>
      </c>
      <c r="O1267" s="683">
        <v>1.5</v>
      </c>
      <c r="P1267" s="620">
        <v>0</v>
      </c>
      <c r="Q1267" s="635"/>
      <c r="R1267" s="619">
        <v>5</v>
      </c>
      <c r="S1267" s="635">
        <v>1</v>
      </c>
      <c r="T1267" s="683">
        <v>1.5</v>
      </c>
      <c r="U1267" s="665">
        <v>1</v>
      </c>
    </row>
    <row r="1268" spans="1:21" ht="14.4" customHeight="1" x14ac:dyDescent="0.3">
      <c r="A1268" s="618">
        <v>21</v>
      </c>
      <c r="B1268" s="619" t="s">
        <v>565</v>
      </c>
      <c r="C1268" s="619">
        <v>89301212</v>
      </c>
      <c r="D1268" s="681" t="s">
        <v>6723</v>
      </c>
      <c r="E1268" s="682" t="s">
        <v>4521</v>
      </c>
      <c r="F1268" s="619" t="s">
        <v>4509</v>
      </c>
      <c r="G1268" s="619" t="s">
        <v>4864</v>
      </c>
      <c r="H1268" s="619" t="s">
        <v>564</v>
      </c>
      <c r="I1268" s="619" t="s">
        <v>1548</v>
      </c>
      <c r="J1268" s="619" t="s">
        <v>1549</v>
      </c>
      <c r="K1268" s="619" t="s">
        <v>5512</v>
      </c>
      <c r="L1268" s="620">
        <v>74.930000000000007</v>
      </c>
      <c r="M1268" s="620">
        <v>224.79000000000002</v>
      </c>
      <c r="N1268" s="619">
        <v>3</v>
      </c>
      <c r="O1268" s="683">
        <v>2</v>
      </c>
      <c r="P1268" s="620">
        <v>224.79000000000002</v>
      </c>
      <c r="Q1268" s="635">
        <v>1</v>
      </c>
      <c r="R1268" s="619">
        <v>3</v>
      </c>
      <c r="S1268" s="635">
        <v>1</v>
      </c>
      <c r="T1268" s="683">
        <v>2</v>
      </c>
      <c r="U1268" s="665">
        <v>1</v>
      </c>
    </row>
    <row r="1269" spans="1:21" ht="14.4" customHeight="1" x14ac:dyDescent="0.3">
      <c r="A1269" s="618">
        <v>21</v>
      </c>
      <c r="B1269" s="619" t="s">
        <v>565</v>
      </c>
      <c r="C1269" s="619">
        <v>89301212</v>
      </c>
      <c r="D1269" s="681" t="s">
        <v>6723</v>
      </c>
      <c r="E1269" s="682" t="s">
        <v>4521</v>
      </c>
      <c r="F1269" s="619" t="s">
        <v>4509</v>
      </c>
      <c r="G1269" s="619" t="s">
        <v>5513</v>
      </c>
      <c r="H1269" s="619" t="s">
        <v>2184</v>
      </c>
      <c r="I1269" s="619" t="s">
        <v>5514</v>
      </c>
      <c r="J1269" s="619" t="s">
        <v>5515</v>
      </c>
      <c r="K1269" s="619" t="s">
        <v>641</v>
      </c>
      <c r="L1269" s="620">
        <v>134.22999999999999</v>
      </c>
      <c r="M1269" s="620">
        <v>268.45999999999998</v>
      </c>
      <c r="N1269" s="619">
        <v>2</v>
      </c>
      <c r="O1269" s="683">
        <v>0.5</v>
      </c>
      <c r="P1269" s="620"/>
      <c r="Q1269" s="635">
        <v>0</v>
      </c>
      <c r="R1269" s="619"/>
      <c r="S1269" s="635">
        <v>0</v>
      </c>
      <c r="T1269" s="683"/>
      <c r="U1269" s="665">
        <v>0</v>
      </c>
    </row>
    <row r="1270" spans="1:21" ht="14.4" customHeight="1" x14ac:dyDescent="0.3">
      <c r="A1270" s="618">
        <v>21</v>
      </c>
      <c r="B1270" s="619" t="s">
        <v>565</v>
      </c>
      <c r="C1270" s="619">
        <v>89301212</v>
      </c>
      <c r="D1270" s="681" t="s">
        <v>6723</v>
      </c>
      <c r="E1270" s="682" t="s">
        <v>4521</v>
      </c>
      <c r="F1270" s="619" t="s">
        <v>4509</v>
      </c>
      <c r="G1270" s="619" t="s">
        <v>5513</v>
      </c>
      <c r="H1270" s="619" t="s">
        <v>2184</v>
      </c>
      <c r="I1270" s="619" t="s">
        <v>5516</v>
      </c>
      <c r="J1270" s="619" t="s">
        <v>5517</v>
      </c>
      <c r="K1270" s="619" t="s">
        <v>668</v>
      </c>
      <c r="L1270" s="620">
        <v>178.87</v>
      </c>
      <c r="M1270" s="620">
        <v>178.87</v>
      </c>
      <c r="N1270" s="619">
        <v>1</v>
      </c>
      <c r="O1270" s="683">
        <v>0.5</v>
      </c>
      <c r="P1270" s="620">
        <v>178.87</v>
      </c>
      <c r="Q1270" s="635">
        <v>1</v>
      </c>
      <c r="R1270" s="619">
        <v>1</v>
      </c>
      <c r="S1270" s="635">
        <v>1</v>
      </c>
      <c r="T1270" s="683">
        <v>0.5</v>
      </c>
      <c r="U1270" s="665">
        <v>1</v>
      </c>
    </row>
    <row r="1271" spans="1:21" ht="14.4" customHeight="1" x14ac:dyDescent="0.3">
      <c r="A1271" s="618">
        <v>21</v>
      </c>
      <c r="B1271" s="619" t="s">
        <v>565</v>
      </c>
      <c r="C1271" s="619">
        <v>89301212</v>
      </c>
      <c r="D1271" s="681" t="s">
        <v>6723</v>
      </c>
      <c r="E1271" s="682" t="s">
        <v>4521</v>
      </c>
      <c r="F1271" s="619" t="s">
        <v>4509</v>
      </c>
      <c r="G1271" s="619" t="s">
        <v>5518</v>
      </c>
      <c r="H1271" s="619" t="s">
        <v>564</v>
      </c>
      <c r="I1271" s="619" t="s">
        <v>5519</v>
      </c>
      <c r="J1271" s="619" t="s">
        <v>5520</v>
      </c>
      <c r="K1271" s="619" t="s">
        <v>5521</v>
      </c>
      <c r="L1271" s="620">
        <v>32.93</v>
      </c>
      <c r="M1271" s="620">
        <v>32.93</v>
      </c>
      <c r="N1271" s="619">
        <v>1</v>
      </c>
      <c r="O1271" s="683">
        <v>1</v>
      </c>
      <c r="P1271" s="620"/>
      <c r="Q1271" s="635">
        <v>0</v>
      </c>
      <c r="R1271" s="619"/>
      <c r="S1271" s="635">
        <v>0</v>
      </c>
      <c r="T1271" s="683"/>
      <c r="U1271" s="665">
        <v>0</v>
      </c>
    </row>
    <row r="1272" spans="1:21" ht="14.4" customHeight="1" x14ac:dyDescent="0.3">
      <c r="A1272" s="618">
        <v>21</v>
      </c>
      <c r="B1272" s="619" t="s">
        <v>565</v>
      </c>
      <c r="C1272" s="619">
        <v>89301212</v>
      </c>
      <c r="D1272" s="681" t="s">
        <v>6723</v>
      </c>
      <c r="E1272" s="682" t="s">
        <v>4521</v>
      </c>
      <c r="F1272" s="619" t="s">
        <v>4509</v>
      </c>
      <c r="G1272" s="619" t="s">
        <v>4837</v>
      </c>
      <c r="H1272" s="619" t="s">
        <v>2184</v>
      </c>
      <c r="I1272" s="619" t="s">
        <v>4839</v>
      </c>
      <c r="J1272" s="619" t="s">
        <v>4840</v>
      </c>
      <c r="K1272" s="619" t="s">
        <v>747</v>
      </c>
      <c r="L1272" s="620">
        <v>90.72</v>
      </c>
      <c r="M1272" s="620">
        <v>362.88</v>
      </c>
      <c r="N1272" s="619">
        <v>4</v>
      </c>
      <c r="O1272" s="683">
        <v>3</v>
      </c>
      <c r="P1272" s="620">
        <v>181.44</v>
      </c>
      <c r="Q1272" s="635">
        <v>0.5</v>
      </c>
      <c r="R1272" s="619">
        <v>2</v>
      </c>
      <c r="S1272" s="635">
        <v>0.5</v>
      </c>
      <c r="T1272" s="683">
        <v>2</v>
      </c>
      <c r="U1272" s="665">
        <v>0.66666666666666663</v>
      </c>
    </row>
    <row r="1273" spans="1:21" ht="14.4" customHeight="1" x14ac:dyDescent="0.3">
      <c r="A1273" s="618">
        <v>21</v>
      </c>
      <c r="B1273" s="619" t="s">
        <v>565</v>
      </c>
      <c r="C1273" s="619">
        <v>89301212</v>
      </c>
      <c r="D1273" s="681" t="s">
        <v>6723</v>
      </c>
      <c r="E1273" s="682" t="s">
        <v>4521</v>
      </c>
      <c r="F1273" s="619" t="s">
        <v>4509</v>
      </c>
      <c r="G1273" s="619" t="s">
        <v>4837</v>
      </c>
      <c r="H1273" s="619" t="s">
        <v>2184</v>
      </c>
      <c r="I1273" s="619" t="s">
        <v>5381</v>
      </c>
      <c r="J1273" s="619" t="s">
        <v>4840</v>
      </c>
      <c r="K1273" s="619" t="s">
        <v>5382</v>
      </c>
      <c r="L1273" s="620">
        <v>302.39</v>
      </c>
      <c r="M1273" s="620">
        <v>5140.6299999999992</v>
      </c>
      <c r="N1273" s="619">
        <v>17</v>
      </c>
      <c r="O1273" s="683">
        <v>16.5</v>
      </c>
      <c r="P1273" s="620">
        <v>2721.5099999999993</v>
      </c>
      <c r="Q1273" s="635">
        <v>0.52941176470588225</v>
      </c>
      <c r="R1273" s="619">
        <v>9</v>
      </c>
      <c r="S1273" s="635">
        <v>0.52941176470588236</v>
      </c>
      <c r="T1273" s="683">
        <v>8.5</v>
      </c>
      <c r="U1273" s="665">
        <v>0.51515151515151514</v>
      </c>
    </row>
    <row r="1274" spans="1:21" ht="14.4" customHeight="1" x14ac:dyDescent="0.3">
      <c r="A1274" s="618">
        <v>21</v>
      </c>
      <c r="B1274" s="619" t="s">
        <v>565</v>
      </c>
      <c r="C1274" s="619">
        <v>89301212</v>
      </c>
      <c r="D1274" s="681" t="s">
        <v>6723</v>
      </c>
      <c r="E1274" s="682" t="s">
        <v>4521</v>
      </c>
      <c r="F1274" s="619" t="s">
        <v>4509</v>
      </c>
      <c r="G1274" s="619" t="s">
        <v>4977</v>
      </c>
      <c r="H1274" s="619" t="s">
        <v>564</v>
      </c>
      <c r="I1274" s="619" t="s">
        <v>5522</v>
      </c>
      <c r="J1274" s="619" t="s">
        <v>5523</v>
      </c>
      <c r="K1274" s="619" t="s">
        <v>5524</v>
      </c>
      <c r="L1274" s="620">
        <v>848.11</v>
      </c>
      <c r="M1274" s="620">
        <v>2544.33</v>
      </c>
      <c r="N1274" s="619">
        <v>3</v>
      </c>
      <c r="O1274" s="683">
        <v>3</v>
      </c>
      <c r="P1274" s="620"/>
      <c r="Q1274" s="635">
        <v>0</v>
      </c>
      <c r="R1274" s="619"/>
      <c r="S1274" s="635">
        <v>0</v>
      </c>
      <c r="T1274" s="683"/>
      <c r="U1274" s="665">
        <v>0</v>
      </c>
    </row>
    <row r="1275" spans="1:21" ht="14.4" customHeight="1" x14ac:dyDescent="0.3">
      <c r="A1275" s="618">
        <v>21</v>
      </c>
      <c r="B1275" s="619" t="s">
        <v>565</v>
      </c>
      <c r="C1275" s="619">
        <v>89301212</v>
      </c>
      <c r="D1275" s="681" t="s">
        <v>6723</v>
      </c>
      <c r="E1275" s="682" t="s">
        <v>4521</v>
      </c>
      <c r="F1275" s="619" t="s">
        <v>4509</v>
      </c>
      <c r="G1275" s="619" t="s">
        <v>5383</v>
      </c>
      <c r="H1275" s="619" t="s">
        <v>2184</v>
      </c>
      <c r="I1275" s="619" t="s">
        <v>5525</v>
      </c>
      <c r="J1275" s="619" t="s">
        <v>5526</v>
      </c>
      <c r="K1275" s="619" t="s">
        <v>5527</v>
      </c>
      <c r="L1275" s="620">
        <v>7567.3</v>
      </c>
      <c r="M1275" s="620">
        <v>30269.200000000001</v>
      </c>
      <c r="N1275" s="619">
        <v>4</v>
      </c>
      <c r="O1275" s="683">
        <v>2</v>
      </c>
      <c r="P1275" s="620"/>
      <c r="Q1275" s="635">
        <v>0</v>
      </c>
      <c r="R1275" s="619"/>
      <c r="S1275" s="635">
        <v>0</v>
      </c>
      <c r="T1275" s="683"/>
      <c r="U1275" s="665">
        <v>0</v>
      </c>
    </row>
    <row r="1276" spans="1:21" ht="14.4" customHeight="1" x14ac:dyDescent="0.3">
      <c r="A1276" s="618">
        <v>21</v>
      </c>
      <c r="B1276" s="619" t="s">
        <v>565</v>
      </c>
      <c r="C1276" s="619">
        <v>89301212</v>
      </c>
      <c r="D1276" s="681" t="s">
        <v>6723</v>
      </c>
      <c r="E1276" s="682" t="s">
        <v>4521</v>
      </c>
      <c r="F1276" s="619" t="s">
        <v>4509</v>
      </c>
      <c r="G1276" s="619" t="s">
        <v>5528</v>
      </c>
      <c r="H1276" s="619" t="s">
        <v>564</v>
      </c>
      <c r="I1276" s="619" t="s">
        <v>5529</v>
      </c>
      <c r="J1276" s="619" t="s">
        <v>5530</v>
      </c>
      <c r="K1276" s="619" t="s">
        <v>5531</v>
      </c>
      <c r="L1276" s="620">
        <v>126.23</v>
      </c>
      <c r="M1276" s="620">
        <v>504.92</v>
      </c>
      <c r="N1276" s="619">
        <v>4</v>
      </c>
      <c r="O1276" s="683">
        <v>1</v>
      </c>
      <c r="P1276" s="620"/>
      <c r="Q1276" s="635">
        <v>0</v>
      </c>
      <c r="R1276" s="619"/>
      <c r="S1276" s="635">
        <v>0</v>
      </c>
      <c r="T1276" s="683"/>
      <c r="U1276" s="665">
        <v>0</v>
      </c>
    </row>
    <row r="1277" spans="1:21" ht="14.4" customHeight="1" x14ac:dyDescent="0.3">
      <c r="A1277" s="618">
        <v>21</v>
      </c>
      <c r="B1277" s="619" t="s">
        <v>565</v>
      </c>
      <c r="C1277" s="619">
        <v>89301212</v>
      </c>
      <c r="D1277" s="681" t="s">
        <v>6723</v>
      </c>
      <c r="E1277" s="682" t="s">
        <v>4521</v>
      </c>
      <c r="F1277" s="619" t="s">
        <v>4509</v>
      </c>
      <c r="G1277" s="619" t="s">
        <v>4569</v>
      </c>
      <c r="H1277" s="619" t="s">
        <v>2184</v>
      </c>
      <c r="I1277" s="619" t="s">
        <v>2483</v>
      </c>
      <c r="J1277" s="619" t="s">
        <v>2465</v>
      </c>
      <c r="K1277" s="619" t="s">
        <v>4343</v>
      </c>
      <c r="L1277" s="620">
        <v>32.74</v>
      </c>
      <c r="M1277" s="620">
        <v>32.74</v>
      </c>
      <c r="N1277" s="619">
        <v>1</v>
      </c>
      <c r="O1277" s="683">
        <v>1</v>
      </c>
      <c r="P1277" s="620">
        <v>32.74</v>
      </c>
      <c r="Q1277" s="635">
        <v>1</v>
      </c>
      <c r="R1277" s="619">
        <v>1</v>
      </c>
      <c r="S1277" s="635">
        <v>1</v>
      </c>
      <c r="T1277" s="683">
        <v>1</v>
      </c>
      <c r="U1277" s="665">
        <v>1</v>
      </c>
    </row>
    <row r="1278" spans="1:21" ht="14.4" customHeight="1" x14ac:dyDescent="0.3">
      <c r="A1278" s="618">
        <v>21</v>
      </c>
      <c r="B1278" s="619" t="s">
        <v>565</v>
      </c>
      <c r="C1278" s="619">
        <v>89301212</v>
      </c>
      <c r="D1278" s="681" t="s">
        <v>6723</v>
      </c>
      <c r="E1278" s="682" t="s">
        <v>4521</v>
      </c>
      <c r="F1278" s="619" t="s">
        <v>4509</v>
      </c>
      <c r="G1278" s="619" t="s">
        <v>4569</v>
      </c>
      <c r="H1278" s="619" t="s">
        <v>2184</v>
      </c>
      <c r="I1278" s="619" t="s">
        <v>2232</v>
      </c>
      <c r="J1278" s="619" t="s">
        <v>2233</v>
      </c>
      <c r="K1278" s="619" t="s">
        <v>2234</v>
      </c>
      <c r="L1278" s="620">
        <v>32.74</v>
      </c>
      <c r="M1278" s="620">
        <v>130.96</v>
      </c>
      <c r="N1278" s="619">
        <v>4</v>
      </c>
      <c r="O1278" s="683">
        <v>2</v>
      </c>
      <c r="P1278" s="620"/>
      <c r="Q1278" s="635">
        <v>0</v>
      </c>
      <c r="R1278" s="619"/>
      <c r="S1278" s="635">
        <v>0</v>
      </c>
      <c r="T1278" s="683"/>
      <c r="U1278" s="665">
        <v>0</v>
      </c>
    </row>
    <row r="1279" spans="1:21" ht="14.4" customHeight="1" x14ac:dyDescent="0.3">
      <c r="A1279" s="618">
        <v>21</v>
      </c>
      <c r="B1279" s="619" t="s">
        <v>565</v>
      </c>
      <c r="C1279" s="619">
        <v>89301212</v>
      </c>
      <c r="D1279" s="681" t="s">
        <v>6723</v>
      </c>
      <c r="E1279" s="682" t="s">
        <v>4521</v>
      </c>
      <c r="F1279" s="619" t="s">
        <v>4509</v>
      </c>
      <c r="G1279" s="619" t="s">
        <v>4569</v>
      </c>
      <c r="H1279" s="619" t="s">
        <v>2184</v>
      </c>
      <c r="I1279" s="619" t="s">
        <v>2232</v>
      </c>
      <c r="J1279" s="619" t="s">
        <v>2233</v>
      </c>
      <c r="K1279" s="619" t="s">
        <v>2234</v>
      </c>
      <c r="L1279" s="620">
        <v>49.12</v>
      </c>
      <c r="M1279" s="620">
        <v>49.12</v>
      </c>
      <c r="N1279" s="619">
        <v>1</v>
      </c>
      <c r="O1279" s="683">
        <v>1</v>
      </c>
      <c r="P1279" s="620"/>
      <c r="Q1279" s="635">
        <v>0</v>
      </c>
      <c r="R1279" s="619"/>
      <c r="S1279" s="635">
        <v>0</v>
      </c>
      <c r="T1279" s="683"/>
      <c r="U1279" s="665">
        <v>0</v>
      </c>
    </row>
    <row r="1280" spans="1:21" ht="14.4" customHeight="1" x14ac:dyDescent="0.3">
      <c r="A1280" s="618">
        <v>21</v>
      </c>
      <c r="B1280" s="619" t="s">
        <v>565</v>
      </c>
      <c r="C1280" s="619">
        <v>89301212</v>
      </c>
      <c r="D1280" s="681" t="s">
        <v>6723</v>
      </c>
      <c r="E1280" s="682" t="s">
        <v>4521</v>
      </c>
      <c r="F1280" s="619" t="s">
        <v>4509</v>
      </c>
      <c r="G1280" s="619" t="s">
        <v>4569</v>
      </c>
      <c r="H1280" s="619" t="s">
        <v>2184</v>
      </c>
      <c r="I1280" s="619" t="s">
        <v>2240</v>
      </c>
      <c r="J1280" s="619" t="s">
        <v>2241</v>
      </c>
      <c r="K1280" s="619" t="s">
        <v>2242</v>
      </c>
      <c r="L1280" s="620">
        <v>26.89</v>
      </c>
      <c r="M1280" s="620">
        <v>26.89</v>
      </c>
      <c r="N1280" s="619">
        <v>1</v>
      </c>
      <c r="O1280" s="683">
        <v>1</v>
      </c>
      <c r="P1280" s="620">
        <v>26.89</v>
      </c>
      <c r="Q1280" s="635">
        <v>1</v>
      </c>
      <c r="R1280" s="619">
        <v>1</v>
      </c>
      <c r="S1280" s="635">
        <v>1</v>
      </c>
      <c r="T1280" s="683">
        <v>1</v>
      </c>
      <c r="U1280" s="665">
        <v>1</v>
      </c>
    </row>
    <row r="1281" spans="1:21" ht="14.4" customHeight="1" x14ac:dyDescent="0.3">
      <c r="A1281" s="618">
        <v>21</v>
      </c>
      <c r="B1281" s="619" t="s">
        <v>565</v>
      </c>
      <c r="C1281" s="619">
        <v>89301212</v>
      </c>
      <c r="D1281" s="681" t="s">
        <v>6723</v>
      </c>
      <c r="E1281" s="682" t="s">
        <v>4521</v>
      </c>
      <c r="F1281" s="619" t="s">
        <v>4509</v>
      </c>
      <c r="G1281" s="619" t="s">
        <v>4569</v>
      </c>
      <c r="H1281" s="619" t="s">
        <v>2184</v>
      </c>
      <c r="I1281" s="619" t="s">
        <v>2464</v>
      </c>
      <c r="J1281" s="619" t="s">
        <v>2465</v>
      </c>
      <c r="K1281" s="619" t="s">
        <v>2466</v>
      </c>
      <c r="L1281" s="620">
        <v>314.35000000000002</v>
      </c>
      <c r="M1281" s="620">
        <v>2514.8000000000002</v>
      </c>
      <c r="N1281" s="619">
        <v>8</v>
      </c>
      <c r="O1281" s="683">
        <v>4.5</v>
      </c>
      <c r="P1281" s="620">
        <v>943.05000000000007</v>
      </c>
      <c r="Q1281" s="635">
        <v>0.375</v>
      </c>
      <c r="R1281" s="619">
        <v>3</v>
      </c>
      <c r="S1281" s="635">
        <v>0.375</v>
      </c>
      <c r="T1281" s="683">
        <v>1.5</v>
      </c>
      <c r="U1281" s="665">
        <v>0.33333333333333331</v>
      </c>
    </row>
    <row r="1282" spans="1:21" ht="14.4" customHeight="1" x14ac:dyDescent="0.3">
      <c r="A1282" s="618">
        <v>21</v>
      </c>
      <c r="B1282" s="619" t="s">
        <v>565</v>
      </c>
      <c r="C1282" s="619">
        <v>89301212</v>
      </c>
      <c r="D1282" s="681" t="s">
        <v>6723</v>
      </c>
      <c r="E1282" s="682" t="s">
        <v>4521</v>
      </c>
      <c r="F1282" s="619" t="s">
        <v>4509</v>
      </c>
      <c r="G1282" s="619" t="s">
        <v>4569</v>
      </c>
      <c r="H1282" s="619" t="s">
        <v>564</v>
      </c>
      <c r="I1282" s="619" t="s">
        <v>5532</v>
      </c>
      <c r="J1282" s="619" t="s">
        <v>5392</v>
      </c>
      <c r="K1282" s="619" t="s">
        <v>2466</v>
      </c>
      <c r="L1282" s="620">
        <v>314.33999999999997</v>
      </c>
      <c r="M1282" s="620">
        <v>314.33999999999997</v>
      </c>
      <c r="N1282" s="619">
        <v>1</v>
      </c>
      <c r="O1282" s="683">
        <v>1</v>
      </c>
      <c r="P1282" s="620"/>
      <c r="Q1282" s="635">
        <v>0</v>
      </c>
      <c r="R1282" s="619"/>
      <c r="S1282" s="635">
        <v>0</v>
      </c>
      <c r="T1282" s="683"/>
      <c r="U1282" s="665">
        <v>0</v>
      </c>
    </row>
    <row r="1283" spans="1:21" ht="14.4" customHeight="1" x14ac:dyDescent="0.3">
      <c r="A1283" s="618">
        <v>21</v>
      </c>
      <c r="B1283" s="619" t="s">
        <v>565</v>
      </c>
      <c r="C1283" s="619">
        <v>89301212</v>
      </c>
      <c r="D1283" s="681" t="s">
        <v>6723</v>
      </c>
      <c r="E1283" s="682" t="s">
        <v>4521</v>
      </c>
      <c r="F1283" s="619" t="s">
        <v>4509</v>
      </c>
      <c r="G1283" s="619" t="s">
        <v>4748</v>
      </c>
      <c r="H1283" s="619" t="s">
        <v>564</v>
      </c>
      <c r="I1283" s="619" t="s">
        <v>5533</v>
      </c>
      <c r="J1283" s="619" t="s">
        <v>5534</v>
      </c>
      <c r="K1283" s="619" t="s">
        <v>1379</v>
      </c>
      <c r="L1283" s="620">
        <v>60.97</v>
      </c>
      <c r="M1283" s="620">
        <v>60.97</v>
      </c>
      <c r="N1283" s="619">
        <v>1</v>
      </c>
      <c r="O1283" s="683">
        <v>1</v>
      </c>
      <c r="P1283" s="620"/>
      <c r="Q1283" s="635">
        <v>0</v>
      </c>
      <c r="R1283" s="619"/>
      <c r="S1283" s="635">
        <v>0</v>
      </c>
      <c r="T1283" s="683"/>
      <c r="U1283" s="665">
        <v>0</v>
      </c>
    </row>
    <row r="1284" spans="1:21" ht="14.4" customHeight="1" x14ac:dyDescent="0.3">
      <c r="A1284" s="618">
        <v>21</v>
      </c>
      <c r="B1284" s="619" t="s">
        <v>565</v>
      </c>
      <c r="C1284" s="619">
        <v>89301212</v>
      </c>
      <c r="D1284" s="681" t="s">
        <v>6723</v>
      </c>
      <c r="E1284" s="682" t="s">
        <v>4521</v>
      </c>
      <c r="F1284" s="619" t="s">
        <v>4509</v>
      </c>
      <c r="G1284" s="619" t="s">
        <v>4748</v>
      </c>
      <c r="H1284" s="619" t="s">
        <v>564</v>
      </c>
      <c r="I1284" s="619" t="s">
        <v>4749</v>
      </c>
      <c r="J1284" s="619" t="s">
        <v>4750</v>
      </c>
      <c r="K1284" s="619" t="s">
        <v>1379</v>
      </c>
      <c r="L1284" s="620">
        <v>154.33000000000001</v>
      </c>
      <c r="M1284" s="620">
        <v>154.33000000000001</v>
      </c>
      <c r="N1284" s="619">
        <v>1</v>
      </c>
      <c r="O1284" s="683">
        <v>0.5</v>
      </c>
      <c r="P1284" s="620"/>
      <c r="Q1284" s="635">
        <v>0</v>
      </c>
      <c r="R1284" s="619"/>
      <c r="S1284" s="635">
        <v>0</v>
      </c>
      <c r="T1284" s="683"/>
      <c r="U1284" s="665">
        <v>0</v>
      </c>
    </row>
    <row r="1285" spans="1:21" ht="14.4" customHeight="1" x14ac:dyDescent="0.3">
      <c r="A1285" s="618">
        <v>21</v>
      </c>
      <c r="B1285" s="619" t="s">
        <v>565</v>
      </c>
      <c r="C1285" s="619">
        <v>89301212</v>
      </c>
      <c r="D1285" s="681" t="s">
        <v>6723</v>
      </c>
      <c r="E1285" s="682" t="s">
        <v>4521</v>
      </c>
      <c r="F1285" s="619" t="s">
        <v>4509</v>
      </c>
      <c r="G1285" s="619" t="s">
        <v>4990</v>
      </c>
      <c r="H1285" s="619" t="s">
        <v>564</v>
      </c>
      <c r="I1285" s="619" t="s">
        <v>3054</v>
      </c>
      <c r="J1285" s="619" t="s">
        <v>3055</v>
      </c>
      <c r="K1285" s="619" t="s">
        <v>3056</v>
      </c>
      <c r="L1285" s="620">
        <v>286.63</v>
      </c>
      <c r="M1285" s="620">
        <v>859.89</v>
      </c>
      <c r="N1285" s="619">
        <v>3</v>
      </c>
      <c r="O1285" s="683">
        <v>2</v>
      </c>
      <c r="P1285" s="620">
        <v>573.26</v>
      </c>
      <c r="Q1285" s="635">
        <v>0.66666666666666663</v>
      </c>
      <c r="R1285" s="619">
        <v>2</v>
      </c>
      <c r="S1285" s="635">
        <v>0.66666666666666663</v>
      </c>
      <c r="T1285" s="683">
        <v>1</v>
      </c>
      <c r="U1285" s="665">
        <v>0.5</v>
      </c>
    </row>
    <row r="1286" spans="1:21" ht="14.4" customHeight="1" x14ac:dyDescent="0.3">
      <c r="A1286" s="618">
        <v>21</v>
      </c>
      <c r="B1286" s="619" t="s">
        <v>565</v>
      </c>
      <c r="C1286" s="619">
        <v>89301212</v>
      </c>
      <c r="D1286" s="681" t="s">
        <v>6723</v>
      </c>
      <c r="E1286" s="682" t="s">
        <v>4521</v>
      </c>
      <c r="F1286" s="619" t="s">
        <v>4509</v>
      </c>
      <c r="G1286" s="619" t="s">
        <v>4990</v>
      </c>
      <c r="H1286" s="619" t="s">
        <v>564</v>
      </c>
      <c r="I1286" s="619" t="s">
        <v>5407</v>
      </c>
      <c r="J1286" s="619" t="s">
        <v>5408</v>
      </c>
      <c r="K1286" s="619" t="s">
        <v>5409</v>
      </c>
      <c r="L1286" s="620">
        <v>167.42</v>
      </c>
      <c r="M1286" s="620">
        <v>167.42</v>
      </c>
      <c r="N1286" s="619">
        <v>1</v>
      </c>
      <c r="O1286" s="683">
        <v>1</v>
      </c>
      <c r="P1286" s="620"/>
      <c r="Q1286" s="635">
        <v>0</v>
      </c>
      <c r="R1286" s="619"/>
      <c r="S1286" s="635">
        <v>0</v>
      </c>
      <c r="T1286" s="683"/>
      <c r="U1286" s="665">
        <v>0</v>
      </c>
    </row>
    <row r="1287" spans="1:21" ht="14.4" customHeight="1" x14ac:dyDescent="0.3">
      <c r="A1287" s="618">
        <v>21</v>
      </c>
      <c r="B1287" s="619" t="s">
        <v>565</v>
      </c>
      <c r="C1287" s="619">
        <v>89301212</v>
      </c>
      <c r="D1287" s="681" t="s">
        <v>6723</v>
      </c>
      <c r="E1287" s="682" t="s">
        <v>4521</v>
      </c>
      <c r="F1287" s="619" t="s">
        <v>4509</v>
      </c>
      <c r="G1287" s="619" t="s">
        <v>4756</v>
      </c>
      <c r="H1287" s="619" t="s">
        <v>2184</v>
      </c>
      <c r="I1287" s="619" t="s">
        <v>3541</v>
      </c>
      <c r="J1287" s="619" t="s">
        <v>4409</v>
      </c>
      <c r="K1287" s="619" t="s">
        <v>2370</v>
      </c>
      <c r="L1287" s="620">
        <v>193.14</v>
      </c>
      <c r="M1287" s="620">
        <v>193.14</v>
      </c>
      <c r="N1287" s="619">
        <v>1</v>
      </c>
      <c r="O1287" s="683">
        <v>1</v>
      </c>
      <c r="P1287" s="620">
        <v>193.14</v>
      </c>
      <c r="Q1287" s="635">
        <v>1</v>
      </c>
      <c r="R1287" s="619">
        <v>1</v>
      </c>
      <c r="S1287" s="635">
        <v>1</v>
      </c>
      <c r="T1287" s="683">
        <v>1</v>
      </c>
      <c r="U1287" s="665">
        <v>1</v>
      </c>
    </row>
    <row r="1288" spans="1:21" ht="14.4" customHeight="1" x14ac:dyDescent="0.3">
      <c r="A1288" s="618">
        <v>21</v>
      </c>
      <c r="B1288" s="619" t="s">
        <v>565</v>
      </c>
      <c r="C1288" s="619">
        <v>89301212</v>
      </c>
      <c r="D1288" s="681" t="s">
        <v>6723</v>
      </c>
      <c r="E1288" s="682" t="s">
        <v>4521</v>
      </c>
      <c r="F1288" s="619" t="s">
        <v>4509</v>
      </c>
      <c r="G1288" s="619" t="s">
        <v>4616</v>
      </c>
      <c r="H1288" s="619" t="s">
        <v>564</v>
      </c>
      <c r="I1288" s="619" t="s">
        <v>5054</v>
      </c>
      <c r="J1288" s="619" t="s">
        <v>5055</v>
      </c>
      <c r="K1288" s="619" t="s">
        <v>1297</v>
      </c>
      <c r="L1288" s="620">
        <v>0</v>
      </c>
      <c r="M1288" s="620">
        <v>0</v>
      </c>
      <c r="N1288" s="619">
        <v>11</v>
      </c>
      <c r="O1288" s="683">
        <v>3.5</v>
      </c>
      <c r="P1288" s="620">
        <v>0</v>
      </c>
      <c r="Q1288" s="635"/>
      <c r="R1288" s="619">
        <v>4</v>
      </c>
      <c r="S1288" s="635">
        <v>0.36363636363636365</v>
      </c>
      <c r="T1288" s="683">
        <v>1</v>
      </c>
      <c r="U1288" s="665">
        <v>0.2857142857142857</v>
      </c>
    </row>
    <row r="1289" spans="1:21" ht="14.4" customHeight="1" x14ac:dyDescent="0.3">
      <c r="A1289" s="618">
        <v>21</v>
      </c>
      <c r="B1289" s="619" t="s">
        <v>565</v>
      </c>
      <c r="C1289" s="619">
        <v>89301212</v>
      </c>
      <c r="D1289" s="681" t="s">
        <v>6723</v>
      </c>
      <c r="E1289" s="682" t="s">
        <v>4521</v>
      </c>
      <c r="F1289" s="619" t="s">
        <v>4509</v>
      </c>
      <c r="G1289" s="619" t="s">
        <v>4616</v>
      </c>
      <c r="H1289" s="619" t="s">
        <v>564</v>
      </c>
      <c r="I1289" s="619" t="s">
        <v>5535</v>
      </c>
      <c r="J1289" s="619" t="s">
        <v>1293</v>
      </c>
      <c r="K1289" s="619" t="s">
        <v>641</v>
      </c>
      <c r="L1289" s="620">
        <v>0</v>
      </c>
      <c r="M1289" s="620">
        <v>0</v>
      </c>
      <c r="N1289" s="619">
        <v>2</v>
      </c>
      <c r="O1289" s="683">
        <v>2</v>
      </c>
      <c r="P1289" s="620"/>
      <c r="Q1289" s="635"/>
      <c r="R1289" s="619"/>
      <c r="S1289" s="635">
        <v>0</v>
      </c>
      <c r="T1289" s="683"/>
      <c r="U1289" s="665">
        <v>0</v>
      </c>
    </row>
    <row r="1290" spans="1:21" ht="14.4" customHeight="1" x14ac:dyDescent="0.3">
      <c r="A1290" s="618">
        <v>21</v>
      </c>
      <c r="B1290" s="619" t="s">
        <v>565</v>
      </c>
      <c r="C1290" s="619">
        <v>89301212</v>
      </c>
      <c r="D1290" s="681" t="s">
        <v>6723</v>
      </c>
      <c r="E1290" s="682" t="s">
        <v>4521</v>
      </c>
      <c r="F1290" s="619" t="s">
        <v>4509</v>
      </c>
      <c r="G1290" s="619" t="s">
        <v>4616</v>
      </c>
      <c r="H1290" s="619" t="s">
        <v>564</v>
      </c>
      <c r="I1290" s="619" t="s">
        <v>1296</v>
      </c>
      <c r="J1290" s="619" t="s">
        <v>1293</v>
      </c>
      <c r="K1290" s="619" t="s">
        <v>1297</v>
      </c>
      <c r="L1290" s="620">
        <v>0</v>
      </c>
      <c r="M1290" s="620">
        <v>0</v>
      </c>
      <c r="N1290" s="619">
        <v>7</v>
      </c>
      <c r="O1290" s="683">
        <v>4.5</v>
      </c>
      <c r="P1290" s="620">
        <v>0</v>
      </c>
      <c r="Q1290" s="635"/>
      <c r="R1290" s="619">
        <v>1</v>
      </c>
      <c r="S1290" s="635">
        <v>0.14285714285714285</v>
      </c>
      <c r="T1290" s="683">
        <v>1</v>
      </c>
      <c r="U1290" s="665">
        <v>0.22222222222222221</v>
      </c>
    </row>
    <row r="1291" spans="1:21" ht="14.4" customHeight="1" x14ac:dyDescent="0.3">
      <c r="A1291" s="618">
        <v>21</v>
      </c>
      <c r="B1291" s="619" t="s">
        <v>565</v>
      </c>
      <c r="C1291" s="619">
        <v>89301212</v>
      </c>
      <c r="D1291" s="681" t="s">
        <v>6723</v>
      </c>
      <c r="E1291" s="682" t="s">
        <v>4521</v>
      </c>
      <c r="F1291" s="619" t="s">
        <v>4511</v>
      </c>
      <c r="G1291" s="619" t="s">
        <v>4871</v>
      </c>
      <c r="H1291" s="619" t="s">
        <v>564</v>
      </c>
      <c r="I1291" s="619" t="s">
        <v>5536</v>
      </c>
      <c r="J1291" s="619" t="s">
        <v>5537</v>
      </c>
      <c r="K1291" s="619" t="s">
        <v>5538</v>
      </c>
      <c r="L1291" s="620">
        <v>741</v>
      </c>
      <c r="M1291" s="620">
        <v>2223</v>
      </c>
      <c r="N1291" s="619">
        <v>3</v>
      </c>
      <c r="O1291" s="683">
        <v>1</v>
      </c>
      <c r="P1291" s="620"/>
      <c r="Q1291" s="635">
        <v>0</v>
      </c>
      <c r="R1291" s="619"/>
      <c r="S1291" s="635">
        <v>0</v>
      </c>
      <c r="T1291" s="683"/>
      <c r="U1291" s="665">
        <v>0</v>
      </c>
    </row>
    <row r="1292" spans="1:21" ht="14.4" customHeight="1" x14ac:dyDescent="0.3">
      <c r="A1292" s="618">
        <v>21</v>
      </c>
      <c r="B1292" s="619" t="s">
        <v>565</v>
      </c>
      <c r="C1292" s="619">
        <v>89301212</v>
      </c>
      <c r="D1292" s="681" t="s">
        <v>6723</v>
      </c>
      <c r="E1292" s="682" t="s">
        <v>4521</v>
      </c>
      <c r="F1292" s="619" t="s">
        <v>4511</v>
      </c>
      <c r="G1292" s="619" t="s">
        <v>4871</v>
      </c>
      <c r="H1292" s="619" t="s">
        <v>564</v>
      </c>
      <c r="I1292" s="619" t="s">
        <v>5539</v>
      </c>
      <c r="J1292" s="619" t="s">
        <v>5540</v>
      </c>
      <c r="K1292" s="619" t="s">
        <v>5541</v>
      </c>
      <c r="L1292" s="620">
        <v>800</v>
      </c>
      <c r="M1292" s="620">
        <v>1600</v>
      </c>
      <c r="N1292" s="619">
        <v>2</v>
      </c>
      <c r="O1292" s="683">
        <v>1</v>
      </c>
      <c r="P1292" s="620">
        <v>1600</v>
      </c>
      <c r="Q1292" s="635">
        <v>1</v>
      </c>
      <c r="R1292" s="619">
        <v>2</v>
      </c>
      <c r="S1292" s="635">
        <v>1</v>
      </c>
      <c r="T1292" s="683">
        <v>1</v>
      </c>
      <c r="U1292" s="665">
        <v>1</v>
      </c>
    </row>
    <row r="1293" spans="1:21" ht="14.4" customHeight="1" x14ac:dyDescent="0.3">
      <c r="A1293" s="618">
        <v>21</v>
      </c>
      <c r="B1293" s="619" t="s">
        <v>565</v>
      </c>
      <c r="C1293" s="619">
        <v>89301212</v>
      </c>
      <c r="D1293" s="681" t="s">
        <v>6723</v>
      </c>
      <c r="E1293" s="682" t="s">
        <v>4521</v>
      </c>
      <c r="F1293" s="619" t="s">
        <v>4511</v>
      </c>
      <c r="G1293" s="619" t="s">
        <v>4764</v>
      </c>
      <c r="H1293" s="619" t="s">
        <v>564</v>
      </c>
      <c r="I1293" s="619" t="s">
        <v>2013</v>
      </c>
      <c r="J1293" s="619" t="s">
        <v>4765</v>
      </c>
      <c r="K1293" s="619" t="s">
        <v>4766</v>
      </c>
      <c r="L1293" s="620">
        <v>1267.1199999999999</v>
      </c>
      <c r="M1293" s="620">
        <v>1267.1199999999999</v>
      </c>
      <c r="N1293" s="619">
        <v>1</v>
      </c>
      <c r="O1293" s="683">
        <v>1</v>
      </c>
      <c r="P1293" s="620">
        <v>1267.1199999999999</v>
      </c>
      <c r="Q1293" s="635">
        <v>1</v>
      </c>
      <c r="R1293" s="619">
        <v>1</v>
      </c>
      <c r="S1293" s="635">
        <v>1</v>
      </c>
      <c r="T1293" s="683">
        <v>1</v>
      </c>
      <c r="U1293" s="665">
        <v>1</v>
      </c>
    </row>
    <row r="1294" spans="1:21" ht="14.4" customHeight="1" x14ac:dyDescent="0.3">
      <c r="A1294" s="618">
        <v>21</v>
      </c>
      <c r="B1294" s="619" t="s">
        <v>565</v>
      </c>
      <c r="C1294" s="619">
        <v>89301212</v>
      </c>
      <c r="D1294" s="681" t="s">
        <v>6723</v>
      </c>
      <c r="E1294" s="682" t="s">
        <v>4521</v>
      </c>
      <c r="F1294" s="619" t="s">
        <v>4511</v>
      </c>
      <c r="G1294" s="619" t="s">
        <v>4764</v>
      </c>
      <c r="H1294" s="619" t="s">
        <v>564</v>
      </c>
      <c r="I1294" s="619" t="s">
        <v>5056</v>
      </c>
      <c r="J1294" s="619" t="s">
        <v>5057</v>
      </c>
      <c r="K1294" s="619" t="s">
        <v>5058</v>
      </c>
      <c r="L1294" s="620">
        <v>1000</v>
      </c>
      <c r="M1294" s="620">
        <v>2000</v>
      </c>
      <c r="N1294" s="619">
        <v>2</v>
      </c>
      <c r="O1294" s="683">
        <v>2</v>
      </c>
      <c r="P1294" s="620"/>
      <c r="Q1294" s="635">
        <v>0</v>
      </c>
      <c r="R1294" s="619"/>
      <c r="S1294" s="635">
        <v>0</v>
      </c>
      <c r="T1294" s="683"/>
      <c r="U1294" s="665">
        <v>0</v>
      </c>
    </row>
    <row r="1295" spans="1:21" ht="14.4" customHeight="1" x14ac:dyDescent="0.3">
      <c r="A1295" s="618">
        <v>21</v>
      </c>
      <c r="B1295" s="619" t="s">
        <v>565</v>
      </c>
      <c r="C1295" s="619">
        <v>89301212</v>
      </c>
      <c r="D1295" s="681" t="s">
        <v>6723</v>
      </c>
      <c r="E1295" s="682" t="s">
        <v>4521</v>
      </c>
      <c r="F1295" s="619" t="s">
        <v>4511</v>
      </c>
      <c r="G1295" s="619" t="s">
        <v>5421</v>
      </c>
      <c r="H1295" s="619" t="s">
        <v>564</v>
      </c>
      <c r="I1295" s="619" t="s">
        <v>5542</v>
      </c>
      <c r="J1295" s="619" t="s">
        <v>5543</v>
      </c>
      <c r="K1295" s="619" t="s">
        <v>5544</v>
      </c>
      <c r="L1295" s="620">
        <v>1800</v>
      </c>
      <c r="M1295" s="620">
        <v>5400</v>
      </c>
      <c r="N1295" s="619">
        <v>3</v>
      </c>
      <c r="O1295" s="683">
        <v>2</v>
      </c>
      <c r="P1295" s="620">
        <v>1800</v>
      </c>
      <c r="Q1295" s="635">
        <v>0.33333333333333331</v>
      </c>
      <c r="R1295" s="619">
        <v>1</v>
      </c>
      <c r="S1295" s="635">
        <v>0.33333333333333331</v>
      </c>
      <c r="T1295" s="683">
        <v>1</v>
      </c>
      <c r="U1295" s="665">
        <v>0.5</v>
      </c>
    </row>
    <row r="1296" spans="1:21" ht="14.4" customHeight="1" x14ac:dyDescent="0.3">
      <c r="A1296" s="618">
        <v>21</v>
      </c>
      <c r="B1296" s="619" t="s">
        <v>565</v>
      </c>
      <c r="C1296" s="619">
        <v>89301212</v>
      </c>
      <c r="D1296" s="681" t="s">
        <v>6723</v>
      </c>
      <c r="E1296" s="682" t="s">
        <v>4521</v>
      </c>
      <c r="F1296" s="619" t="s">
        <v>4511</v>
      </c>
      <c r="G1296" s="619" t="s">
        <v>5421</v>
      </c>
      <c r="H1296" s="619" t="s">
        <v>564</v>
      </c>
      <c r="I1296" s="619" t="s">
        <v>5425</v>
      </c>
      <c r="J1296" s="619" t="s">
        <v>5426</v>
      </c>
      <c r="K1296" s="619" t="s">
        <v>5427</v>
      </c>
      <c r="L1296" s="620">
        <v>1800</v>
      </c>
      <c r="M1296" s="620">
        <v>1800</v>
      </c>
      <c r="N1296" s="619">
        <v>1</v>
      </c>
      <c r="O1296" s="683">
        <v>1</v>
      </c>
      <c r="P1296" s="620"/>
      <c r="Q1296" s="635">
        <v>0</v>
      </c>
      <c r="R1296" s="619"/>
      <c r="S1296" s="635">
        <v>0</v>
      </c>
      <c r="T1296" s="683"/>
      <c r="U1296" s="665">
        <v>0</v>
      </c>
    </row>
    <row r="1297" spans="1:21" ht="14.4" customHeight="1" x14ac:dyDescent="0.3">
      <c r="A1297" s="618">
        <v>21</v>
      </c>
      <c r="B1297" s="619" t="s">
        <v>565</v>
      </c>
      <c r="C1297" s="619">
        <v>89301212</v>
      </c>
      <c r="D1297" s="681" t="s">
        <v>6723</v>
      </c>
      <c r="E1297" s="682" t="s">
        <v>4521</v>
      </c>
      <c r="F1297" s="619" t="s">
        <v>4511</v>
      </c>
      <c r="G1297" s="619" t="s">
        <v>5421</v>
      </c>
      <c r="H1297" s="619" t="s">
        <v>564</v>
      </c>
      <c r="I1297" s="619" t="s">
        <v>5428</v>
      </c>
      <c r="J1297" s="619" t="s">
        <v>5429</v>
      </c>
      <c r="K1297" s="619" t="s">
        <v>5430</v>
      </c>
      <c r="L1297" s="620">
        <v>1800</v>
      </c>
      <c r="M1297" s="620">
        <v>3600</v>
      </c>
      <c r="N1297" s="619">
        <v>2</v>
      </c>
      <c r="O1297" s="683">
        <v>1</v>
      </c>
      <c r="P1297" s="620"/>
      <c r="Q1297" s="635">
        <v>0</v>
      </c>
      <c r="R1297" s="619"/>
      <c r="S1297" s="635">
        <v>0</v>
      </c>
      <c r="T1297" s="683"/>
      <c r="U1297" s="665">
        <v>0</v>
      </c>
    </row>
    <row r="1298" spans="1:21" ht="14.4" customHeight="1" x14ac:dyDescent="0.3">
      <c r="A1298" s="618">
        <v>21</v>
      </c>
      <c r="B1298" s="619" t="s">
        <v>565</v>
      </c>
      <c r="C1298" s="619">
        <v>89301212</v>
      </c>
      <c r="D1298" s="681" t="s">
        <v>6723</v>
      </c>
      <c r="E1298" s="682" t="s">
        <v>4522</v>
      </c>
      <c r="F1298" s="619" t="s">
        <v>4509</v>
      </c>
      <c r="G1298" s="619" t="s">
        <v>4549</v>
      </c>
      <c r="H1298" s="619" t="s">
        <v>2184</v>
      </c>
      <c r="I1298" s="619" t="s">
        <v>3587</v>
      </c>
      <c r="J1298" s="619" t="s">
        <v>4471</v>
      </c>
      <c r="K1298" s="619" t="s">
        <v>4472</v>
      </c>
      <c r="L1298" s="620">
        <v>16.27</v>
      </c>
      <c r="M1298" s="620">
        <v>16.27</v>
      </c>
      <c r="N1298" s="619">
        <v>1</v>
      </c>
      <c r="O1298" s="683">
        <v>0.5</v>
      </c>
      <c r="P1298" s="620">
        <v>16.27</v>
      </c>
      <c r="Q1298" s="635">
        <v>1</v>
      </c>
      <c r="R1298" s="619">
        <v>1</v>
      </c>
      <c r="S1298" s="635">
        <v>1</v>
      </c>
      <c r="T1298" s="683">
        <v>0.5</v>
      </c>
      <c r="U1298" s="665">
        <v>1</v>
      </c>
    </row>
    <row r="1299" spans="1:21" ht="14.4" customHeight="1" x14ac:dyDescent="0.3">
      <c r="A1299" s="618">
        <v>21</v>
      </c>
      <c r="B1299" s="619" t="s">
        <v>565</v>
      </c>
      <c r="C1299" s="619">
        <v>89301212</v>
      </c>
      <c r="D1299" s="681" t="s">
        <v>6723</v>
      </c>
      <c r="E1299" s="682" t="s">
        <v>4522</v>
      </c>
      <c r="F1299" s="619" t="s">
        <v>4509</v>
      </c>
      <c r="G1299" s="619" t="s">
        <v>4549</v>
      </c>
      <c r="H1299" s="619" t="s">
        <v>2184</v>
      </c>
      <c r="I1299" s="619" t="s">
        <v>3660</v>
      </c>
      <c r="J1299" s="619" t="s">
        <v>4473</v>
      </c>
      <c r="K1299" s="619" t="s">
        <v>4474</v>
      </c>
      <c r="L1299" s="620">
        <v>25.03</v>
      </c>
      <c r="M1299" s="620">
        <v>50.06</v>
      </c>
      <c r="N1299" s="619">
        <v>2</v>
      </c>
      <c r="O1299" s="683">
        <v>1</v>
      </c>
      <c r="P1299" s="620">
        <v>50.06</v>
      </c>
      <c r="Q1299" s="635">
        <v>1</v>
      </c>
      <c r="R1299" s="619">
        <v>2</v>
      </c>
      <c r="S1299" s="635">
        <v>1</v>
      </c>
      <c r="T1299" s="683">
        <v>1</v>
      </c>
      <c r="U1299" s="665">
        <v>1</v>
      </c>
    </row>
    <row r="1300" spans="1:21" ht="14.4" customHeight="1" x14ac:dyDescent="0.3">
      <c r="A1300" s="618">
        <v>21</v>
      </c>
      <c r="B1300" s="619" t="s">
        <v>565</v>
      </c>
      <c r="C1300" s="619">
        <v>89301212</v>
      </c>
      <c r="D1300" s="681" t="s">
        <v>6723</v>
      </c>
      <c r="E1300" s="682" t="s">
        <v>4522</v>
      </c>
      <c r="F1300" s="619" t="s">
        <v>4509</v>
      </c>
      <c r="G1300" s="619" t="s">
        <v>4549</v>
      </c>
      <c r="H1300" s="619" t="s">
        <v>2184</v>
      </c>
      <c r="I1300" s="619" t="s">
        <v>5138</v>
      </c>
      <c r="J1300" s="619" t="s">
        <v>5139</v>
      </c>
      <c r="K1300" s="619" t="s">
        <v>5140</v>
      </c>
      <c r="L1300" s="620">
        <v>38.51</v>
      </c>
      <c r="M1300" s="620">
        <v>77.02</v>
      </c>
      <c r="N1300" s="619">
        <v>2</v>
      </c>
      <c r="O1300" s="683">
        <v>0.5</v>
      </c>
      <c r="P1300" s="620">
        <v>77.02</v>
      </c>
      <c r="Q1300" s="635">
        <v>1</v>
      </c>
      <c r="R1300" s="619">
        <v>2</v>
      </c>
      <c r="S1300" s="635">
        <v>1</v>
      </c>
      <c r="T1300" s="683">
        <v>0.5</v>
      </c>
      <c r="U1300" s="665">
        <v>1</v>
      </c>
    </row>
    <row r="1301" spans="1:21" ht="14.4" customHeight="1" x14ac:dyDescent="0.3">
      <c r="A1301" s="618">
        <v>21</v>
      </c>
      <c r="B1301" s="619" t="s">
        <v>565</v>
      </c>
      <c r="C1301" s="619">
        <v>89301212</v>
      </c>
      <c r="D1301" s="681" t="s">
        <v>6723</v>
      </c>
      <c r="E1301" s="682" t="s">
        <v>4522</v>
      </c>
      <c r="F1301" s="619" t="s">
        <v>4509</v>
      </c>
      <c r="G1301" s="619" t="s">
        <v>4549</v>
      </c>
      <c r="H1301" s="619" t="s">
        <v>2184</v>
      </c>
      <c r="I1301" s="619" t="s">
        <v>3544</v>
      </c>
      <c r="J1301" s="619" t="s">
        <v>4475</v>
      </c>
      <c r="K1301" s="619" t="s">
        <v>3214</v>
      </c>
      <c r="L1301" s="620">
        <v>17.690000000000001</v>
      </c>
      <c r="M1301" s="620">
        <v>70.760000000000005</v>
      </c>
      <c r="N1301" s="619">
        <v>4</v>
      </c>
      <c r="O1301" s="683">
        <v>2</v>
      </c>
      <c r="P1301" s="620">
        <v>70.760000000000005</v>
      </c>
      <c r="Q1301" s="635">
        <v>1</v>
      </c>
      <c r="R1301" s="619">
        <v>4</v>
      </c>
      <c r="S1301" s="635">
        <v>1</v>
      </c>
      <c r="T1301" s="683">
        <v>2</v>
      </c>
      <c r="U1301" s="665">
        <v>1</v>
      </c>
    </row>
    <row r="1302" spans="1:21" ht="14.4" customHeight="1" x14ac:dyDescent="0.3">
      <c r="A1302" s="618">
        <v>21</v>
      </c>
      <c r="B1302" s="619" t="s">
        <v>565</v>
      </c>
      <c r="C1302" s="619">
        <v>89301212</v>
      </c>
      <c r="D1302" s="681" t="s">
        <v>6723</v>
      </c>
      <c r="E1302" s="682" t="s">
        <v>4522</v>
      </c>
      <c r="F1302" s="619" t="s">
        <v>4509</v>
      </c>
      <c r="G1302" s="619" t="s">
        <v>4578</v>
      </c>
      <c r="H1302" s="619" t="s">
        <v>2184</v>
      </c>
      <c r="I1302" s="619" t="s">
        <v>4884</v>
      </c>
      <c r="J1302" s="619" t="s">
        <v>2476</v>
      </c>
      <c r="K1302" s="619" t="s">
        <v>4885</v>
      </c>
      <c r="L1302" s="620">
        <v>432.32</v>
      </c>
      <c r="M1302" s="620">
        <v>1296.96</v>
      </c>
      <c r="N1302" s="619">
        <v>3</v>
      </c>
      <c r="O1302" s="683">
        <v>2</v>
      </c>
      <c r="P1302" s="620">
        <v>1296.96</v>
      </c>
      <c r="Q1302" s="635">
        <v>1</v>
      </c>
      <c r="R1302" s="619">
        <v>3</v>
      </c>
      <c r="S1302" s="635">
        <v>1</v>
      </c>
      <c r="T1302" s="683">
        <v>2</v>
      </c>
      <c r="U1302" s="665">
        <v>1</v>
      </c>
    </row>
    <row r="1303" spans="1:21" ht="14.4" customHeight="1" x14ac:dyDescent="0.3">
      <c r="A1303" s="618">
        <v>21</v>
      </c>
      <c r="B1303" s="619" t="s">
        <v>565</v>
      </c>
      <c r="C1303" s="619">
        <v>89301212</v>
      </c>
      <c r="D1303" s="681" t="s">
        <v>6723</v>
      </c>
      <c r="E1303" s="682" t="s">
        <v>4522</v>
      </c>
      <c r="F1303" s="619" t="s">
        <v>4509</v>
      </c>
      <c r="G1303" s="619" t="s">
        <v>4666</v>
      </c>
      <c r="H1303" s="619" t="s">
        <v>564</v>
      </c>
      <c r="I1303" s="619" t="s">
        <v>5031</v>
      </c>
      <c r="J1303" s="619" t="s">
        <v>987</v>
      </c>
      <c r="K1303" s="619" t="s">
        <v>988</v>
      </c>
      <c r="L1303" s="620">
        <v>138.61000000000001</v>
      </c>
      <c r="M1303" s="620">
        <v>415.83000000000004</v>
      </c>
      <c r="N1303" s="619">
        <v>3</v>
      </c>
      <c r="O1303" s="683">
        <v>1</v>
      </c>
      <c r="P1303" s="620">
        <v>415.83000000000004</v>
      </c>
      <c r="Q1303" s="635">
        <v>1</v>
      </c>
      <c r="R1303" s="619">
        <v>3</v>
      </c>
      <c r="S1303" s="635">
        <v>1</v>
      </c>
      <c r="T1303" s="683">
        <v>1</v>
      </c>
      <c r="U1303" s="665">
        <v>1</v>
      </c>
    </row>
    <row r="1304" spans="1:21" ht="14.4" customHeight="1" x14ac:dyDescent="0.3">
      <c r="A1304" s="618">
        <v>21</v>
      </c>
      <c r="B1304" s="619" t="s">
        <v>565</v>
      </c>
      <c r="C1304" s="619">
        <v>89301212</v>
      </c>
      <c r="D1304" s="681" t="s">
        <v>6723</v>
      </c>
      <c r="E1304" s="682" t="s">
        <v>4522</v>
      </c>
      <c r="F1304" s="619" t="s">
        <v>4509</v>
      </c>
      <c r="G1304" s="619" t="s">
        <v>4777</v>
      </c>
      <c r="H1304" s="619" t="s">
        <v>564</v>
      </c>
      <c r="I1304" s="619" t="s">
        <v>1237</v>
      </c>
      <c r="J1304" s="619" t="s">
        <v>4778</v>
      </c>
      <c r="K1304" s="619" t="s">
        <v>4779</v>
      </c>
      <c r="L1304" s="620">
        <v>128.9</v>
      </c>
      <c r="M1304" s="620">
        <v>515.6</v>
      </c>
      <c r="N1304" s="619">
        <v>4</v>
      </c>
      <c r="O1304" s="683">
        <v>2</v>
      </c>
      <c r="P1304" s="620">
        <v>515.6</v>
      </c>
      <c r="Q1304" s="635">
        <v>1</v>
      </c>
      <c r="R1304" s="619">
        <v>4</v>
      </c>
      <c r="S1304" s="635">
        <v>1</v>
      </c>
      <c r="T1304" s="683">
        <v>2</v>
      </c>
      <c r="U1304" s="665">
        <v>1</v>
      </c>
    </row>
    <row r="1305" spans="1:21" ht="14.4" customHeight="1" x14ac:dyDescent="0.3">
      <c r="A1305" s="618">
        <v>21</v>
      </c>
      <c r="B1305" s="619" t="s">
        <v>565</v>
      </c>
      <c r="C1305" s="619">
        <v>89301212</v>
      </c>
      <c r="D1305" s="681" t="s">
        <v>6723</v>
      </c>
      <c r="E1305" s="682" t="s">
        <v>4522</v>
      </c>
      <c r="F1305" s="619" t="s">
        <v>4509</v>
      </c>
      <c r="G1305" s="619" t="s">
        <v>4813</v>
      </c>
      <c r="H1305" s="619" t="s">
        <v>2184</v>
      </c>
      <c r="I1305" s="619" t="s">
        <v>3618</v>
      </c>
      <c r="J1305" s="619" t="s">
        <v>2346</v>
      </c>
      <c r="K1305" s="619" t="s">
        <v>3109</v>
      </c>
      <c r="L1305" s="620">
        <v>413.22</v>
      </c>
      <c r="M1305" s="620">
        <v>413.22</v>
      </c>
      <c r="N1305" s="619">
        <v>1</v>
      </c>
      <c r="O1305" s="683">
        <v>1</v>
      </c>
      <c r="P1305" s="620">
        <v>413.22</v>
      </c>
      <c r="Q1305" s="635">
        <v>1</v>
      </c>
      <c r="R1305" s="619">
        <v>1</v>
      </c>
      <c r="S1305" s="635">
        <v>1</v>
      </c>
      <c r="T1305" s="683">
        <v>1</v>
      </c>
      <c r="U1305" s="665">
        <v>1</v>
      </c>
    </row>
    <row r="1306" spans="1:21" ht="14.4" customHeight="1" x14ac:dyDescent="0.3">
      <c r="A1306" s="618">
        <v>21</v>
      </c>
      <c r="B1306" s="619" t="s">
        <v>565</v>
      </c>
      <c r="C1306" s="619">
        <v>89301212</v>
      </c>
      <c r="D1306" s="681" t="s">
        <v>6723</v>
      </c>
      <c r="E1306" s="682" t="s">
        <v>4522</v>
      </c>
      <c r="F1306" s="619" t="s">
        <v>4509</v>
      </c>
      <c r="G1306" s="619" t="s">
        <v>4822</v>
      </c>
      <c r="H1306" s="619" t="s">
        <v>564</v>
      </c>
      <c r="I1306" s="619" t="s">
        <v>5545</v>
      </c>
      <c r="J1306" s="619" t="s">
        <v>5546</v>
      </c>
      <c r="K1306" s="619" t="s">
        <v>2049</v>
      </c>
      <c r="L1306" s="620">
        <v>1172.22</v>
      </c>
      <c r="M1306" s="620">
        <v>4688.88</v>
      </c>
      <c r="N1306" s="619">
        <v>4</v>
      </c>
      <c r="O1306" s="683">
        <v>2</v>
      </c>
      <c r="P1306" s="620"/>
      <c r="Q1306" s="635">
        <v>0</v>
      </c>
      <c r="R1306" s="619"/>
      <c r="S1306" s="635">
        <v>0</v>
      </c>
      <c r="T1306" s="683"/>
      <c r="U1306" s="665">
        <v>0</v>
      </c>
    </row>
    <row r="1307" spans="1:21" ht="14.4" customHeight="1" x14ac:dyDescent="0.3">
      <c r="A1307" s="618">
        <v>21</v>
      </c>
      <c r="B1307" s="619" t="s">
        <v>565</v>
      </c>
      <c r="C1307" s="619">
        <v>89301212</v>
      </c>
      <c r="D1307" s="681" t="s">
        <v>6723</v>
      </c>
      <c r="E1307" s="682" t="s">
        <v>4522</v>
      </c>
      <c r="F1307" s="619" t="s">
        <v>4509</v>
      </c>
      <c r="G1307" s="619" t="s">
        <v>5373</v>
      </c>
      <c r="H1307" s="619" t="s">
        <v>2184</v>
      </c>
      <c r="I1307" s="619" t="s">
        <v>2410</v>
      </c>
      <c r="J1307" s="619" t="s">
        <v>2411</v>
      </c>
      <c r="K1307" s="619" t="s">
        <v>4386</v>
      </c>
      <c r="L1307" s="620">
        <v>94.8</v>
      </c>
      <c r="M1307" s="620">
        <v>94.8</v>
      </c>
      <c r="N1307" s="619">
        <v>1</v>
      </c>
      <c r="O1307" s="683">
        <v>0.5</v>
      </c>
      <c r="P1307" s="620"/>
      <c r="Q1307" s="635">
        <v>0</v>
      </c>
      <c r="R1307" s="619"/>
      <c r="S1307" s="635">
        <v>0</v>
      </c>
      <c r="T1307" s="683"/>
      <c r="U1307" s="665">
        <v>0</v>
      </c>
    </row>
    <row r="1308" spans="1:21" ht="14.4" customHeight="1" x14ac:dyDescent="0.3">
      <c r="A1308" s="618">
        <v>21</v>
      </c>
      <c r="B1308" s="619" t="s">
        <v>565</v>
      </c>
      <c r="C1308" s="619">
        <v>89301212</v>
      </c>
      <c r="D1308" s="681" t="s">
        <v>6723</v>
      </c>
      <c r="E1308" s="682" t="s">
        <v>4522</v>
      </c>
      <c r="F1308" s="619" t="s">
        <v>4509</v>
      </c>
      <c r="G1308" s="619" t="s">
        <v>5127</v>
      </c>
      <c r="H1308" s="619" t="s">
        <v>2184</v>
      </c>
      <c r="I1308" s="619" t="s">
        <v>3572</v>
      </c>
      <c r="J1308" s="619" t="s">
        <v>3573</v>
      </c>
      <c r="K1308" s="619" t="s">
        <v>4483</v>
      </c>
      <c r="L1308" s="620">
        <v>1309.48</v>
      </c>
      <c r="M1308" s="620">
        <v>2618.96</v>
      </c>
      <c r="N1308" s="619">
        <v>2</v>
      </c>
      <c r="O1308" s="683">
        <v>1.5</v>
      </c>
      <c r="P1308" s="620"/>
      <c r="Q1308" s="635">
        <v>0</v>
      </c>
      <c r="R1308" s="619"/>
      <c r="S1308" s="635">
        <v>0</v>
      </c>
      <c r="T1308" s="683"/>
      <c r="U1308" s="665">
        <v>0</v>
      </c>
    </row>
    <row r="1309" spans="1:21" ht="14.4" customHeight="1" x14ac:dyDescent="0.3">
      <c r="A1309" s="618">
        <v>21</v>
      </c>
      <c r="B1309" s="619" t="s">
        <v>565</v>
      </c>
      <c r="C1309" s="619">
        <v>89301212</v>
      </c>
      <c r="D1309" s="681" t="s">
        <v>6723</v>
      </c>
      <c r="E1309" s="682" t="s">
        <v>4523</v>
      </c>
      <c r="F1309" s="619" t="s">
        <v>4509</v>
      </c>
      <c r="G1309" s="619" t="s">
        <v>5547</v>
      </c>
      <c r="H1309" s="619" t="s">
        <v>564</v>
      </c>
      <c r="I1309" s="619" t="s">
        <v>5548</v>
      </c>
      <c r="J1309" s="619" t="s">
        <v>5549</v>
      </c>
      <c r="K1309" s="619" t="s">
        <v>5550</v>
      </c>
      <c r="L1309" s="620">
        <v>0</v>
      </c>
      <c r="M1309" s="620">
        <v>0</v>
      </c>
      <c r="N1309" s="619">
        <v>1</v>
      </c>
      <c r="O1309" s="683">
        <v>1</v>
      </c>
      <c r="P1309" s="620"/>
      <c r="Q1309" s="635"/>
      <c r="R1309" s="619"/>
      <c r="S1309" s="635">
        <v>0</v>
      </c>
      <c r="T1309" s="683"/>
      <c r="U1309" s="665">
        <v>0</v>
      </c>
    </row>
    <row r="1310" spans="1:21" ht="14.4" customHeight="1" x14ac:dyDescent="0.3">
      <c r="A1310" s="618">
        <v>21</v>
      </c>
      <c r="B1310" s="619" t="s">
        <v>565</v>
      </c>
      <c r="C1310" s="619">
        <v>89301212</v>
      </c>
      <c r="D1310" s="681" t="s">
        <v>6723</v>
      </c>
      <c r="E1310" s="682" t="s">
        <v>4523</v>
      </c>
      <c r="F1310" s="619" t="s">
        <v>4509</v>
      </c>
      <c r="G1310" s="619" t="s">
        <v>4806</v>
      </c>
      <c r="H1310" s="619" t="s">
        <v>564</v>
      </c>
      <c r="I1310" s="619" t="s">
        <v>905</v>
      </c>
      <c r="J1310" s="619" t="s">
        <v>906</v>
      </c>
      <c r="K1310" s="619" t="s">
        <v>4807</v>
      </c>
      <c r="L1310" s="620">
        <v>26.17</v>
      </c>
      <c r="M1310" s="620">
        <v>26.17</v>
      </c>
      <c r="N1310" s="619">
        <v>1</v>
      </c>
      <c r="O1310" s="683">
        <v>0.5</v>
      </c>
      <c r="P1310" s="620"/>
      <c r="Q1310" s="635">
        <v>0</v>
      </c>
      <c r="R1310" s="619"/>
      <c r="S1310" s="635">
        <v>0</v>
      </c>
      <c r="T1310" s="683"/>
      <c r="U1310" s="665">
        <v>0</v>
      </c>
    </row>
    <row r="1311" spans="1:21" ht="14.4" customHeight="1" x14ac:dyDescent="0.3">
      <c r="A1311" s="618">
        <v>21</v>
      </c>
      <c r="B1311" s="619" t="s">
        <v>565</v>
      </c>
      <c r="C1311" s="619">
        <v>89301212</v>
      </c>
      <c r="D1311" s="681" t="s">
        <v>6723</v>
      </c>
      <c r="E1311" s="682" t="s">
        <v>4523</v>
      </c>
      <c r="F1311" s="619" t="s">
        <v>4509</v>
      </c>
      <c r="G1311" s="619" t="s">
        <v>4616</v>
      </c>
      <c r="H1311" s="619" t="s">
        <v>564</v>
      </c>
      <c r="I1311" s="619" t="s">
        <v>5054</v>
      </c>
      <c r="J1311" s="619" t="s">
        <v>5055</v>
      </c>
      <c r="K1311" s="619" t="s">
        <v>1297</v>
      </c>
      <c r="L1311" s="620">
        <v>0</v>
      </c>
      <c r="M1311" s="620">
        <v>0</v>
      </c>
      <c r="N1311" s="619">
        <v>1</v>
      </c>
      <c r="O1311" s="683">
        <v>0.5</v>
      </c>
      <c r="P1311" s="620"/>
      <c r="Q1311" s="635"/>
      <c r="R1311" s="619"/>
      <c r="S1311" s="635">
        <v>0</v>
      </c>
      <c r="T1311" s="683"/>
      <c r="U1311" s="665">
        <v>0</v>
      </c>
    </row>
    <row r="1312" spans="1:21" ht="14.4" customHeight="1" x14ac:dyDescent="0.3">
      <c r="A1312" s="618">
        <v>21</v>
      </c>
      <c r="B1312" s="619" t="s">
        <v>565</v>
      </c>
      <c r="C1312" s="619">
        <v>89301212</v>
      </c>
      <c r="D1312" s="681" t="s">
        <v>6723</v>
      </c>
      <c r="E1312" s="682" t="s">
        <v>4526</v>
      </c>
      <c r="F1312" s="619" t="s">
        <v>4509</v>
      </c>
      <c r="G1312" s="619" t="s">
        <v>4589</v>
      </c>
      <c r="H1312" s="619" t="s">
        <v>2184</v>
      </c>
      <c r="I1312" s="619" t="s">
        <v>2493</v>
      </c>
      <c r="J1312" s="619" t="s">
        <v>2494</v>
      </c>
      <c r="K1312" s="619" t="s">
        <v>4170</v>
      </c>
      <c r="L1312" s="620">
        <v>1347.28</v>
      </c>
      <c r="M1312" s="620">
        <v>2694.56</v>
      </c>
      <c r="N1312" s="619">
        <v>2</v>
      </c>
      <c r="O1312" s="683">
        <v>1</v>
      </c>
      <c r="P1312" s="620"/>
      <c r="Q1312" s="635">
        <v>0</v>
      </c>
      <c r="R1312" s="619"/>
      <c r="S1312" s="635">
        <v>0</v>
      </c>
      <c r="T1312" s="683"/>
      <c r="U1312" s="665">
        <v>0</v>
      </c>
    </row>
    <row r="1313" spans="1:21" ht="14.4" customHeight="1" x14ac:dyDescent="0.3">
      <c r="A1313" s="618">
        <v>21</v>
      </c>
      <c r="B1313" s="619" t="s">
        <v>565</v>
      </c>
      <c r="C1313" s="619">
        <v>89301212</v>
      </c>
      <c r="D1313" s="681" t="s">
        <v>6723</v>
      </c>
      <c r="E1313" s="682" t="s">
        <v>4527</v>
      </c>
      <c r="F1313" s="619" t="s">
        <v>4509</v>
      </c>
      <c r="G1313" s="619" t="s">
        <v>4993</v>
      </c>
      <c r="H1313" s="619" t="s">
        <v>564</v>
      </c>
      <c r="I1313" s="619" t="s">
        <v>1207</v>
      </c>
      <c r="J1313" s="619" t="s">
        <v>4994</v>
      </c>
      <c r="K1313" s="619" t="s">
        <v>1395</v>
      </c>
      <c r="L1313" s="620">
        <v>44.89</v>
      </c>
      <c r="M1313" s="620">
        <v>44.89</v>
      </c>
      <c r="N1313" s="619">
        <v>1</v>
      </c>
      <c r="O1313" s="683">
        <v>1</v>
      </c>
      <c r="P1313" s="620">
        <v>44.89</v>
      </c>
      <c r="Q1313" s="635">
        <v>1</v>
      </c>
      <c r="R1313" s="619">
        <v>1</v>
      </c>
      <c r="S1313" s="635">
        <v>1</v>
      </c>
      <c r="T1313" s="683">
        <v>1</v>
      </c>
      <c r="U1313" s="665">
        <v>1</v>
      </c>
    </row>
    <row r="1314" spans="1:21" ht="14.4" customHeight="1" x14ac:dyDescent="0.3">
      <c r="A1314" s="618">
        <v>21</v>
      </c>
      <c r="B1314" s="619" t="s">
        <v>565</v>
      </c>
      <c r="C1314" s="619">
        <v>89301212</v>
      </c>
      <c r="D1314" s="681" t="s">
        <v>6723</v>
      </c>
      <c r="E1314" s="682" t="s">
        <v>4527</v>
      </c>
      <c r="F1314" s="619" t="s">
        <v>4509</v>
      </c>
      <c r="G1314" s="619" t="s">
        <v>4570</v>
      </c>
      <c r="H1314" s="619" t="s">
        <v>564</v>
      </c>
      <c r="I1314" s="619" t="s">
        <v>5551</v>
      </c>
      <c r="J1314" s="619" t="s">
        <v>2349</v>
      </c>
      <c r="K1314" s="619" t="s">
        <v>4330</v>
      </c>
      <c r="L1314" s="620">
        <v>0</v>
      </c>
      <c r="M1314" s="620">
        <v>0</v>
      </c>
      <c r="N1314" s="619">
        <v>1</v>
      </c>
      <c r="O1314" s="683">
        <v>1</v>
      </c>
      <c r="P1314" s="620"/>
      <c r="Q1314" s="635"/>
      <c r="R1314" s="619"/>
      <c r="S1314" s="635">
        <v>0</v>
      </c>
      <c r="T1314" s="683"/>
      <c r="U1314" s="665">
        <v>0</v>
      </c>
    </row>
    <row r="1315" spans="1:21" ht="14.4" customHeight="1" x14ac:dyDescent="0.3">
      <c r="A1315" s="618">
        <v>21</v>
      </c>
      <c r="B1315" s="619" t="s">
        <v>565</v>
      </c>
      <c r="C1315" s="619">
        <v>89301212</v>
      </c>
      <c r="D1315" s="681" t="s">
        <v>6723</v>
      </c>
      <c r="E1315" s="682" t="s">
        <v>4527</v>
      </c>
      <c r="F1315" s="619" t="s">
        <v>4509</v>
      </c>
      <c r="G1315" s="619" t="s">
        <v>4570</v>
      </c>
      <c r="H1315" s="619" t="s">
        <v>2184</v>
      </c>
      <c r="I1315" s="619" t="s">
        <v>2348</v>
      </c>
      <c r="J1315" s="619" t="s">
        <v>2349</v>
      </c>
      <c r="K1315" s="619" t="s">
        <v>2350</v>
      </c>
      <c r="L1315" s="620">
        <v>89.6</v>
      </c>
      <c r="M1315" s="620">
        <v>179.2</v>
      </c>
      <c r="N1315" s="619">
        <v>2</v>
      </c>
      <c r="O1315" s="683">
        <v>2</v>
      </c>
      <c r="P1315" s="620">
        <v>89.6</v>
      </c>
      <c r="Q1315" s="635">
        <v>0.5</v>
      </c>
      <c r="R1315" s="619">
        <v>1</v>
      </c>
      <c r="S1315" s="635">
        <v>0.5</v>
      </c>
      <c r="T1315" s="683">
        <v>1</v>
      </c>
      <c r="U1315" s="665">
        <v>0.5</v>
      </c>
    </row>
    <row r="1316" spans="1:21" ht="14.4" customHeight="1" x14ac:dyDescent="0.3">
      <c r="A1316" s="618">
        <v>21</v>
      </c>
      <c r="B1316" s="619" t="s">
        <v>565</v>
      </c>
      <c r="C1316" s="619">
        <v>89301212</v>
      </c>
      <c r="D1316" s="681" t="s">
        <v>6723</v>
      </c>
      <c r="E1316" s="682" t="s">
        <v>4527</v>
      </c>
      <c r="F1316" s="619" t="s">
        <v>4509</v>
      </c>
      <c r="G1316" s="619" t="s">
        <v>4570</v>
      </c>
      <c r="H1316" s="619" t="s">
        <v>2184</v>
      </c>
      <c r="I1316" s="619" t="s">
        <v>2348</v>
      </c>
      <c r="J1316" s="619" t="s">
        <v>2349</v>
      </c>
      <c r="K1316" s="619" t="s">
        <v>2350</v>
      </c>
      <c r="L1316" s="620">
        <v>95.25</v>
      </c>
      <c r="M1316" s="620">
        <v>285.75</v>
      </c>
      <c r="N1316" s="619">
        <v>3</v>
      </c>
      <c r="O1316" s="683">
        <v>2</v>
      </c>
      <c r="P1316" s="620">
        <v>95.25</v>
      </c>
      <c r="Q1316" s="635">
        <v>0.33333333333333331</v>
      </c>
      <c r="R1316" s="619">
        <v>1</v>
      </c>
      <c r="S1316" s="635">
        <v>0.33333333333333331</v>
      </c>
      <c r="T1316" s="683">
        <v>0.5</v>
      </c>
      <c r="U1316" s="665">
        <v>0.25</v>
      </c>
    </row>
    <row r="1317" spans="1:21" ht="14.4" customHeight="1" x14ac:dyDescent="0.3">
      <c r="A1317" s="618">
        <v>21</v>
      </c>
      <c r="B1317" s="619" t="s">
        <v>565</v>
      </c>
      <c r="C1317" s="619">
        <v>89301212</v>
      </c>
      <c r="D1317" s="681" t="s">
        <v>6723</v>
      </c>
      <c r="E1317" s="682" t="s">
        <v>4527</v>
      </c>
      <c r="F1317" s="619" t="s">
        <v>4509</v>
      </c>
      <c r="G1317" s="619" t="s">
        <v>4570</v>
      </c>
      <c r="H1317" s="619" t="s">
        <v>564</v>
      </c>
      <c r="I1317" s="619" t="s">
        <v>891</v>
      </c>
      <c r="J1317" s="619" t="s">
        <v>892</v>
      </c>
      <c r="K1317" s="619" t="s">
        <v>4627</v>
      </c>
      <c r="L1317" s="620">
        <v>42.42</v>
      </c>
      <c r="M1317" s="620">
        <v>84.84</v>
      </c>
      <c r="N1317" s="619">
        <v>2</v>
      </c>
      <c r="O1317" s="683">
        <v>0.5</v>
      </c>
      <c r="P1317" s="620">
        <v>84.84</v>
      </c>
      <c r="Q1317" s="635">
        <v>1</v>
      </c>
      <c r="R1317" s="619">
        <v>2</v>
      </c>
      <c r="S1317" s="635">
        <v>1</v>
      </c>
      <c r="T1317" s="683">
        <v>0.5</v>
      </c>
      <c r="U1317" s="665">
        <v>1</v>
      </c>
    </row>
    <row r="1318" spans="1:21" ht="14.4" customHeight="1" x14ac:dyDescent="0.3">
      <c r="A1318" s="618">
        <v>21</v>
      </c>
      <c r="B1318" s="619" t="s">
        <v>565</v>
      </c>
      <c r="C1318" s="619">
        <v>89301212</v>
      </c>
      <c r="D1318" s="681" t="s">
        <v>6723</v>
      </c>
      <c r="E1318" s="682" t="s">
        <v>4527</v>
      </c>
      <c r="F1318" s="619" t="s">
        <v>4509</v>
      </c>
      <c r="G1318" s="619" t="s">
        <v>4549</v>
      </c>
      <c r="H1318" s="619" t="s">
        <v>564</v>
      </c>
      <c r="I1318" s="619" t="s">
        <v>5136</v>
      </c>
      <c r="J1318" s="619" t="s">
        <v>5137</v>
      </c>
      <c r="K1318" s="619" t="s">
        <v>4368</v>
      </c>
      <c r="L1318" s="620">
        <v>10.73</v>
      </c>
      <c r="M1318" s="620">
        <v>42.92</v>
      </c>
      <c r="N1318" s="619">
        <v>4</v>
      </c>
      <c r="O1318" s="683">
        <v>1</v>
      </c>
      <c r="P1318" s="620">
        <v>42.92</v>
      </c>
      <c r="Q1318" s="635">
        <v>1</v>
      </c>
      <c r="R1318" s="619">
        <v>4</v>
      </c>
      <c r="S1318" s="635">
        <v>1</v>
      </c>
      <c r="T1318" s="683">
        <v>1</v>
      </c>
      <c r="U1318" s="665">
        <v>1</v>
      </c>
    </row>
    <row r="1319" spans="1:21" ht="14.4" customHeight="1" x14ac:dyDescent="0.3">
      <c r="A1319" s="618">
        <v>21</v>
      </c>
      <c r="B1319" s="619" t="s">
        <v>565</v>
      </c>
      <c r="C1319" s="619">
        <v>89301212</v>
      </c>
      <c r="D1319" s="681" t="s">
        <v>6723</v>
      </c>
      <c r="E1319" s="682" t="s">
        <v>4527</v>
      </c>
      <c r="F1319" s="619" t="s">
        <v>4509</v>
      </c>
      <c r="G1319" s="619" t="s">
        <v>4549</v>
      </c>
      <c r="H1319" s="619" t="s">
        <v>564</v>
      </c>
      <c r="I1319" s="619" t="s">
        <v>5552</v>
      </c>
      <c r="J1319" s="619" t="s">
        <v>5553</v>
      </c>
      <c r="K1319" s="619" t="s">
        <v>3214</v>
      </c>
      <c r="L1319" s="620">
        <v>17.690000000000001</v>
      </c>
      <c r="M1319" s="620">
        <v>106.14000000000001</v>
      </c>
      <c r="N1319" s="619">
        <v>6</v>
      </c>
      <c r="O1319" s="683">
        <v>1</v>
      </c>
      <c r="P1319" s="620">
        <v>53.070000000000007</v>
      </c>
      <c r="Q1319" s="635">
        <v>0.5</v>
      </c>
      <c r="R1319" s="619">
        <v>3</v>
      </c>
      <c r="S1319" s="635">
        <v>0.5</v>
      </c>
      <c r="T1319" s="683">
        <v>0.5</v>
      </c>
      <c r="U1319" s="665">
        <v>0.5</v>
      </c>
    </row>
    <row r="1320" spans="1:21" ht="14.4" customHeight="1" x14ac:dyDescent="0.3">
      <c r="A1320" s="618">
        <v>21</v>
      </c>
      <c r="B1320" s="619" t="s">
        <v>565</v>
      </c>
      <c r="C1320" s="619">
        <v>89301212</v>
      </c>
      <c r="D1320" s="681" t="s">
        <v>6723</v>
      </c>
      <c r="E1320" s="682" t="s">
        <v>4527</v>
      </c>
      <c r="F1320" s="619" t="s">
        <v>4509</v>
      </c>
      <c r="G1320" s="619" t="s">
        <v>4549</v>
      </c>
      <c r="H1320" s="619" t="s">
        <v>2184</v>
      </c>
      <c r="I1320" s="619" t="s">
        <v>2472</v>
      </c>
      <c r="J1320" s="619" t="s">
        <v>4367</v>
      </c>
      <c r="K1320" s="619" t="s">
        <v>4368</v>
      </c>
      <c r="L1320" s="620">
        <v>10.73</v>
      </c>
      <c r="M1320" s="620">
        <v>10.73</v>
      </c>
      <c r="N1320" s="619">
        <v>1</v>
      </c>
      <c r="O1320" s="683">
        <v>1</v>
      </c>
      <c r="P1320" s="620">
        <v>10.73</v>
      </c>
      <c r="Q1320" s="635">
        <v>1</v>
      </c>
      <c r="R1320" s="619">
        <v>1</v>
      </c>
      <c r="S1320" s="635">
        <v>1</v>
      </c>
      <c r="T1320" s="683">
        <v>1</v>
      </c>
      <c r="U1320" s="665">
        <v>1</v>
      </c>
    </row>
    <row r="1321" spans="1:21" ht="14.4" customHeight="1" x14ac:dyDescent="0.3">
      <c r="A1321" s="618">
        <v>21</v>
      </c>
      <c r="B1321" s="619" t="s">
        <v>565</v>
      </c>
      <c r="C1321" s="619">
        <v>89301212</v>
      </c>
      <c r="D1321" s="681" t="s">
        <v>6723</v>
      </c>
      <c r="E1321" s="682" t="s">
        <v>4527</v>
      </c>
      <c r="F1321" s="619" t="s">
        <v>4509</v>
      </c>
      <c r="G1321" s="619" t="s">
        <v>4549</v>
      </c>
      <c r="H1321" s="619" t="s">
        <v>564</v>
      </c>
      <c r="I1321" s="619" t="s">
        <v>4630</v>
      </c>
      <c r="J1321" s="619" t="s">
        <v>4631</v>
      </c>
      <c r="K1321" s="619" t="s">
        <v>4366</v>
      </c>
      <c r="L1321" s="620">
        <v>6.98</v>
      </c>
      <c r="M1321" s="620">
        <v>69.800000000000011</v>
      </c>
      <c r="N1321" s="619">
        <v>10</v>
      </c>
      <c r="O1321" s="683">
        <v>4.5</v>
      </c>
      <c r="P1321" s="620">
        <v>27.92</v>
      </c>
      <c r="Q1321" s="635">
        <v>0.39999999999999997</v>
      </c>
      <c r="R1321" s="619">
        <v>4</v>
      </c>
      <c r="S1321" s="635">
        <v>0.4</v>
      </c>
      <c r="T1321" s="683">
        <v>1.5</v>
      </c>
      <c r="U1321" s="665">
        <v>0.33333333333333331</v>
      </c>
    </row>
    <row r="1322" spans="1:21" ht="14.4" customHeight="1" x14ac:dyDescent="0.3">
      <c r="A1322" s="618">
        <v>21</v>
      </c>
      <c r="B1322" s="619" t="s">
        <v>565</v>
      </c>
      <c r="C1322" s="619">
        <v>89301212</v>
      </c>
      <c r="D1322" s="681" t="s">
        <v>6723</v>
      </c>
      <c r="E1322" s="682" t="s">
        <v>4527</v>
      </c>
      <c r="F1322" s="619" t="s">
        <v>4509</v>
      </c>
      <c r="G1322" s="619" t="s">
        <v>4549</v>
      </c>
      <c r="H1322" s="619" t="s">
        <v>564</v>
      </c>
      <c r="I1322" s="619" t="s">
        <v>4630</v>
      </c>
      <c r="J1322" s="619" t="s">
        <v>4631</v>
      </c>
      <c r="K1322" s="619" t="s">
        <v>4366</v>
      </c>
      <c r="L1322" s="620">
        <v>5.37</v>
      </c>
      <c r="M1322" s="620">
        <v>32.22</v>
      </c>
      <c r="N1322" s="619">
        <v>6</v>
      </c>
      <c r="O1322" s="683">
        <v>2</v>
      </c>
      <c r="P1322" s="620">
        <v>21.48</v>
      </c>
      <c r="Q1322" s="635">
        <v>0.66666666666666674</v>
      </c>
      <c r="R1322" s="619">
        <v>4</v>
      </c>
      <c r="S1322" s="635">
        <v>0.66666666666666663</v>
      </c>
      <c r="T1322" s="683">
        <v>1.5</v>
      </c>
      <c r="U1322" s="665">
        <v>0.75</v>
      </c>
    </row>
    <row r="1323" spans="1:21" ht="14.4" customHeight="1" x14ac:dyDescent="0.3">
      <c r="A1323" s="618">
        <v>21</v>
      </c>
      <c r="B1323" s="619" t="s">
        <v>565</v>
      </c>
      <c r="C1323" s="619">
        <v>89301212</v>
      </c>
      <c r="D1323" s="681" t="s">
        <v>6723</v>
      </c>
      <c r="E1323" s="682" t="s">
        <v>4527</v>
      </c>
      <c r="F1323" s="619" t="s">
        <v>4509</v>
      </c>
      <c r="G1323" s="619" t="s">
        <v>4632</v>
      </c>
      <c r="H1323" s="619" t="s">
        <v>564</v>
      </c>
      <c r="I1323" s="619" t="s">
        <v>1886</v>
      </c>
      <c r="J1323" s="619" t="s">
        <v>1887</v>
      </c>
      <c r="K1323" s="619" t="s">
        <v>1774</v>
      </c>
      <c r="L1323" s="620">
        <v>0</v>
      </c>
      <c r="M1323" s="620">
        <v>0</v>
      </c>
      <c r="N1323" s="619">
        <v>4</v>
      </c>
      <c r="O1323" s="683">
        <v>2</v>
      </c>
      <c r="P1323" s="620">
        <v>0</v>
      </c>
      <c r="Q1323" s="635"/>
      <c r="R1323" s="619">
        <v>2</v>
      </c>
      <c r="S1323" s="635">
        <v>0.5</v>
      </c>
      <c r="T1323" s="683">
        <v>1</v>
      </c>
      <c r="U1323" s="665">
        <v>0.5</v>
      </c>
    </row>
    <row r="1324" spans="1:21" ht="14.4" customHeight="1" x14ac:dyDescent="0.3">
      <c r="A1324" s="618">
        <v>21</v>
      </c>
      <c r="B1324" s="619" t="s">
        <v>565</v>
      </c>
      <c r="C1324" s="619">
        <v>89301212</v>
      </c>
      <c r="D1324" s="681" t="s">
        <v>6723</v>
      </c>
      <c r="E1324" s="682" t="s">
        <v>4527</v>
      </c>
      <c r="F1324" s="619" t="s">
        <v>4509</v>
      </c>
      <c r="G1324" s="619" t="s">
        <v>4632</v>
      </c>
      <c r="H1324" s="619" t="s">
        <v>564</v>
      </c>
      <c r="I1324" s="619" t="s">
        <v>5554</v>
      </c>
      <c r="J1324" s="619" t="s">
        <v>1345</v>
      </c>
      <c r="K1324" s="619" t="s">
        <v>4636</v>
      </c>
      <c r="L1324" s="620">
        <v>0</v>
      </c>
      <c r="M1324" s="620">
        <v>0</v>
      </c>
      <c r="N1324" s="619">
        <v>1</v>
      </c>
      <c r="O1324" s="683">
        <v>1</v>
      </c>
      <c r="P1324" s="620"/>
      <c r="Q1324" s="635"/>
      <c r="R1324" s="619"/>
      <c r="S1324" s="635">
        <v>0</v>
      </c>
      <c r="T1324" s="683"/>
      <c r="U1324" s="665">
        <v>0</v>
      </c>
    </row>
    <row r="1325" spans="1:21" ht="14.4" customHeight="1" x14ac:dyDescent="0.3">
      <c r="A1325" s="618">
        <v>21</v>
      </c>
      <c r="B1325" s="619" t="s">
        <v>565</v>
      </c>
      <c r="C1325" s="619">
        <v>89301212</v>
      </c>
      <c r="D1325" s="681" t="s">
        <v>6723</v>
      </c>
      <c r="E1325" s="682" t="s">
        <v>4527</v>
      </c>
      <c r="F1325" s="619" t="s">
        <v>4509</v>
      </c>
      <c r="G1325" s="619" t="s">
        <v>5555</v>
      </c>
      <c r="H1325" s="619" t="s">
        <v>564</v>
      </c>
      <c r="I1325" s="619" t="s">
        <v>5556</v>
      </c>
      <c r="J1325" s="619" t="s">
        <v>5557</v>
      </c>
      <c r="K1325" s="619" t="s">
        <v>5558</v>
      </c>
      <c r="L1325" s="620">
        <v>51.87</v>
      </c>
      <c r="M1325" s="620">
        <v>51.87</v>
      </c>
      <c r="N1325" s="619">
        <v>1</v>
      </c>
      <c r="O1325" s="683">
        <v>1</v>
      </c>
      <c r="P1325" s="620"/>
      <c r="Q1325" s="635">
        <v>0</v>
      </c>
      <c r="R1325" s="619"/>
      <c r="S1325" s="635">
        <v>0</v>
      </c>
      <c r="T1325" s="683"/>
      <c r="U1325" s="665">
        <v>0</v>
      </c>
    </row>
    <row r="1326" spans="1:21" ht="14.4" customHeight="1" x14ac:dyDescent="0.3">
      <c r="A1326" s="618">
        <v>21</v>
      </c>
      <c r="B1326" s="619" t="s">
        <v>565</v>
      </c>
      <c r="C1326" s="619">
        <v>89301212</v>
      </c>
      <c r="D1326" s="681" t="s">
        <v>6723</v>
      </c>
      <c r="E1326" s="682" t="s">
        <v>4527</v>
      </c>
      <c r="F1326" s="619" t="s">
        <v>4509</v>
      </c>
      <c r="G1326" s="619" t="s">
        <v>4637</v>
      </c>
      <c r="H1326" s="619" t="s">
        <v>2184</v>
      </c>
      <c r="I1326" s="619" t="s">
        <v>4878</v>
      </c>
      <c r="J1326" s="619" t="s">
        <v>2375</v>
      </c>
      <c r="K1326" s="619" t="s">
        <v>687</v>
      </c>
      <c r="L1326" s="620">
        <v>81.209999999999994</v>
      </c>
      <c r="M1326" s="620">
        <v>243.63</v>
      </c>
      <c r="N1326" s="619">
        <v>3</v>
      </c>
      <c r="O1326" s="683">
        <v>2</v>
      </c>
      <c r="P1326" s="620">
        <v>162.41999999999999</v>
      </c>
      <c r="Q1326" s="635">
        <v>0.66666666666666663</v>
      </c>
      <c r="R1326" s="619">
        <v>2</v>
      </c>
      <c r="S1326" s="635">
        <v>0.66666666666666663</v>
      </c>
      <c r="T1326" s="683">
        <v>1</v>
      </c>
      <c r="U1326" s="665">
        <v>0.5</v>
      </c>
    </row>
    <row r="1327" spans="1:21" ht="14.4" customHeight="1" x14ac:dyDescent="0.3">
      <c r="A1327" s="618">
        <v>21</v>
      </c>
      <c r="B1327" s="619" t="s">
        <v>565</v>
      </c>
      <c r="C1327" s="619">
        <v>89301212</v>
      </c>
      <c r="D1327" s="681" t="s">
        <v>6723</v>
      </c>
      <c r="E1327" s="682" t="s">
        <v>4527</v>
      </c>
      <c r="F1327" s="619" t="s">
        <v>4509</v>
      </c>
      <c r="G1327" s="619" t="s">
        <v>4637</v>
      </c>
      <c r="H1327" s="619" t="s">
        <v>564</v>
      </c>
      <c r="I1327" s="619" t="s">
        <v>5559</v>
      </c>
      <c r="J1327" s="619" t="s">
        <v>2369</v>
      </c>
      <c r="K1327" s="619" t="s">
        <v>4425</v>
      </c>
      <c r="L1327" s="620">
        <v>0</v>
      </c>
      <c r="M1327" s="620">
        <v>0</v>
      </c>
      <c r="N1327" s="619">
        <v>2</v>
      </c>
      <c r="O1327" s="683">
        <v>1.5</v>
      </c>
      <c r="P1327" s="620">
        <v>0</v>
      </c>
      <c r="Q1327" s="635"/>
      <c r="R1327" s="619">
        <v>1</v>
      </c>
      <c r="S1327" s="635">
        <v>0.5</v>
      </c>
      <c r="T1327" s="683">
        <v>1</v>
      </c>
      <c r="U1327" s="665">
        <v>0.66666666666666663</v>
      </c>
    </row>
    <row r="1328" spans="1:21" ht="14.4" customHeight="1" x14ac:dyDescent="0.3">
      <c r="A1328" s="618">
        <v>21</v>
      </c>
      <c r="B1328" s="619" t="s">
        <v>565</v>
      </c>
      <c r="C1328" s="619">
        <v>89301212</v>
      </c>
      <c r="D1328" s="681" t="s">
        <v>6723</v>
      </c>
      <c r="E1328" s="682" t="s">
        <v>4527</v>
      </c>
      <c r="F1328" s="619" t="s">
        <v>4509</v>
      </c>
      <c r="G1328" s="619" t="s">
        <v>4637</v>
      </c>
      <c r="H1328" s="619" t="s">
        <v>2184</v>
      </c>
      <c r="I1328" s="619" t="s">
        <v>2372</v>
      </c>
      <c r="J1328" s="619" t="s">
        <v>2369</v>
      </c>
      <c r="K1328" s="619" t="s">
        <v>1928</v>
      </c>
      <c r="L1328" s="620">
        <v>60.92</v>
      </c>
      <c r="M1328" s="620">
        <v>60.92</v>
      </c>
      <c r="N1328" s="619">
        <v>1</v>
      </c>
      <c r="O1328" s="683">
        <v>0.5</v>
      </c>
      <c r="P1328" s="620">
        <v>60.92</v>
      </c>
      <c r="Q1328" s="635">
        <v>1</v>
      </c>
      <c r="R1328" s="619">
        <v>1</v>
      </c>
      <c r="S1328" s="635">
        <v>1</v>
      </c>
      <c r="T1328" s="683">
        <v>0.5</v>
      </c>
      <c r="U1328" s="665">
        <v>1</v>
      </c>
    </row>
    <row r="1329" spans="1:21" ht="14.4" customHeight="1" x14ac:dyDescent="0.3">
      <c r="A1329" s="618">
        <v>21</v>
      </c>
      <c r="B1329" s="619" t="s">
        <v>565</v>
      </c>
      <c r="C1329" s="619">
        <v>89301212</v>
      </c>
      <c r="D1329" s="681" t="s">
        <v>6723</v>
      </c>
      <c r="E1329" s="682" t="s">
        <v>4527</v>
      </c>
      <c r="F1329" s="619" t="s">
        <v>4509</v>
      </c>
      <c r="G1329" s="619" t="s">
        <v>4594</v>
      </c>
      <c r="H1329" s="619" t="s">
        <v>564</v>
      </c>
      <c r="I1329" s="619" t="s">
        <v>5145</v>
      </c>
      <c r="J1329" s="619" t="s">
        <v>5146</v>
      </c>
      <c r="K1329" s="619" t="s">
        <v>4257</v>
      </c>
      <c r="L1329" s="620">
        <v>333.31</v>
      </c>
      <c r="M1329" s="620">
        <v>2333.17</v>
      </c>
      <c r="N1329" s="619">
        <v>7</v>
      </c>
      <c r="O1329" s="683">
        <v>4.5</v>
      </c>
      <c r="P1329" s="620">
        <v>1333.24</v>
      </c>
      <c r="Q1329" s="635">
        <v>0.5714285714285714</v>
      </c>
      <c r="R1329" s="619">
        <v>4</v>
      </c>
      <c r="S1329" s="635">
        <v>0.5714285714285714</v>
      </c>
      <c r="T1329" s="683">
        <v>3</v>
      </c>
      <c r="U1329" s="665">
        <v>0.66666666666666663</v>
      </c>
    </row>
    <row r="1330" spans="1:21" ht="14.4" customHeight="1" x14ac:dyDescent="0.3">
      <c r="A1330" s="618">
        <v>21</v>
      </c>
      <c r="B1330" s="619" t="s">
        <v>565</v>
      </c>
      <c r="C1330" s="619">
        <v>89301212</v>
      </c>
      <c r="D1330" s="681" t="s">
        <v>6723</v>
      </c>
      <c r="E1330" s="682" t="s">
        <v>4527</v>
      </c>
      <c r="F1330" s="619" t="s">
        <v>4509</v>
      </c>
      <c r="G1330" s="619" t="s">
        <v>4594</v>
      </c>
      <c r="H1330" s="619" t="s">
        <v>2184</v>
      </c>
      <c r="I1330" s="619" t="s">
        <v>2728</v>
      </c>
      <c r="J1330" s="619" t="s">
        <v>4256</v>
      </c>
      <c r="K1330" s="619" t="s">
        <v>4257</v>
      </c>
      <c r="L1330" s="620">
        <v>333.31</v>
      </c>
      <c r="M1330" s="620">
        <v>1999.8600000000001</v>
      </c>
      <c r="N1330" s="619">
        <v>6</v>
      </c>
      <c r="O1330" s="683">
        <v>4.5</v>
      </c>
      <c r="P1330" s="620">
        <v>999.93000000000006</v>
      </c>
      <c r="Q1330" s="635">
        <v>0.5</v>
      </c>
      <c r="R1330" s="619">
        <v>3</v>
      </c>
      <c r="S1330" s="635">
        <v>0.5</v>
      </c>
      <c r="T1330" s="683">
        <v>3</v>
      </c>
      <c r="U1330" s="665">
        <v>0.66666666666666663</v>
      </c>
    </row>
    <row r="1331" spans="1:21" ht="14.4" customHeight="1" x14ac:dyDescent="0.3">
      <c r="A1331" s="618">
        <v>21</v>
      </c>
      <c r="B1331" s="619" t="s">
        <v>565</v>
      </c>
      <c r="C1331" s="619">
        <v>89301212</v>
      </c>
      <c r="D1331" s="681" t="s">
        <v>6723</v>
      </c>
      <c r="E1331" s="682" t="s">
        <v>4527</v>
      </c>
      <c r="F1331" s="619" t="s">
        <v>4509</v>
      </c>
      <c r="G1331" s="619" t="s">
        <v>5025</v>
      </c>
      <c r="H1331" s="619" t="s">
        <v>2184</v>
      </c>
      <c r="I1331" s="619" t="s">
        <v>2522</v>
      </c>
      <c r="J1331" s="619" t="s">
        <v>2523</v>
      </c>
      <c r="K1331" s="619" t="s">
        <v>2187</v>
      </c>
      <c r="L1331" s="620">
        <v>0</v>
      </c>
      <c r="M1331" s="620">
        <v>0</v>
      </c>
      <c r="N1331" s="619">
        <v>1</v>
      </c>
      <c r="O1331" s="683">
        <v>0.5</v>
      </c>
      <c r="P1331" s="620"/>
      <c r="Q1331" s="635"/>
      <c r="R1331" s="619"/>
      <c r="S1331" s="635">
        <v>0</v>
      </c>
      <c r="T1331" s="683"/>
      <c r="U1331" s="665">
        <v>0</v>
      </c>
    </row>
    <row r="1332" spans="1:21" ht="14.4" customHeight="1" x14ac:dyDescent="0.3">
      <c r="A1332" s="618">
        <v>21</v>
      </c>
      <c r="B1332" s="619" t="s">
        <v>565</v>
      </c>
      <c r="C1332" s="619">
        <v>89301212</v>
      </c>
      <c r="D1332" s="681" t="s">
        <v>6723</v>
      </c>
      <c r="E1332" s="682" t="s">
        <v>4527</v>
      </c>
      <c r="F1332" s="619" t="s">
        <v>4509</v>
      </c>
      <c r="G1332" s="619" t="s">
        <v>4571</v>
      </c>
      <c r="H1332" s="619" t="s">
        <v>564</v>
      </c>
      <c r="I1332" s="619" t="s">
        <v>4572</v>
      </c>
      <c r="J1332" s="619" t="s">
        <v>4573</v>
      </c>
      <c r="K1332" s="619" t="s">
        <v>4574</v>
      </c>
      <c r="L1332" s="620">
        <v>1789.73</v>
      </c>
      <c r="M1332" s="620">
        <v>139598.94</v>
      </c>
      <c r="N1332" s="619">
        <v>78</v>
      </c>
      <c r="O1332" s="683">
        <v>26</v>
      </c>
      <c r="P1332" s="620">
        <v>114542.72000000002</v>
      </c>
      <c r="Q1332" s="635">
        <v>0.8205128205128206</v>
      </c>
      <c r="R1332" s="619">
        <v>64</v>
      </c>
      <c r="S1332" s="635">
        <v>0.82051282051282048</v>
      </c>
      <c r="T1332" s="683">
        <v>21.5</v>
      </c>
      <c r="U1332" s="665">
        <v>0.82692307692307687</v>
      </c>
    </row>
    <row r="1333" spans="1:21" ht="14.4" customHeight="1" x14ac:dyDescent="0.3">
      <c r="A1333" s="618">
        <v>21</v>
      </c>
      <c r="B1333" s="619" t="s">
        <v>565</v>
      </c>
      <c r="C1333" s="619">
        <v>89301212</v>
      </c>
      <c r="D1333" s="681" t="s">
        <v>6723</v>
      </c>
      <c r="E1333" s="682" t="s">
        <v>4527</v>
      </c>
      <c r="F1333" s="619" t="s">
        <v>4509</v>
      </c>
      <c r="G1333" s="619" t="s">
        <v>5096</v>
      </c>
      <c r="H1333" s="619" t="s">
        <v>2184</v>
      </c>
      <c r="I1333" s="619" t="s">
        <v>2328</v>
      </c>
      <c r="J1333" s="619" t="s">
        <v>4232</v>
      </c>
      <c r="K1333" s="619" t="s">
        <v>641</v>
      </c>
      <c r="L1333" s="620">
        <v>119.41</v>
      </c>
      <c r="M1333" s="620">
        <v>238.82</v>
      </c>
      <c r="N1333" s="619">
        <v>2</v>
      </c>
      <c r="O1333" s="683">
        <v>1.5</v>
      </c>
      <c r="P1333" s="620">
        <v>238.82</v>
      </c>
      <c r="Q1333" s="635">
        <v>1</v>
      </c>
      <c r="R1333" s="619">
        <v>2</v>
      </c>
      <c r="S1333" s="635">
        <v>1</v>
      </c>
      <c r="T1333" s="683">
        <v>1.5</v>
      </c>
      <c r="U1333" s="665">
        <v>1</v>
      </c>
    </row>
    <row r="1334" spans="1:21" ht="14.4" customHeight="1" x14ac:dyDescent="0.3">
      <c r="A1334" s="618">
        <v>21</v>
      </c>
      <c r="B1334" s="619" t="s">
        <v>565</v>
      </c>
      <c r="C1334" s="619">
        <v>89301212</v>
      </c>
      <c r="D1334" s="681" t="s">
        <v>6723</v>
      </c>
      <c r="E1334" s="682" t="s">
        <v>4527</v>
      </c>
      <c r="F1334" s="619" t="s">
        <v>4509</v>
      </c>
      <c r="G1334" s="619" t="s">
        <v>5096</v>
      </c>
      <c r="H1334" s="619" t="s">
        <v>2184</v>
      </c>
      <c r="I1334" s="619" t="s">
        <v>2331</v>
      </c>
      <c r="J1334" s="619" t="s">
        <v>4233</v>
      </c>
      <c r="K1334" s="619" t="s">
        <v>668</v>
      </c>
      <c r="L1334" s="620">
        <v>238.81</v>
      </c>
      <c r="M1334" s="620">
        <v>1432.8600000000001</v>
      </c>
      <c r="N1334" s="619">
        <v>6</v>
      </c>
      <c r="O1334" s="683">
        <v>2</v>
      </c>
      <c r="P1334" s="620">
        <v>1432.8600000000001</v>
      </c>
      <c r="Q1334" s="635">
        <v>1</v>
      </c>
      <c r="R1334" s="619">
        <v>6</v>
      </c>
      <c r="S1334" s="635">
        <v>1</v>
      </c>
      <c r="T1334" s="683">
        <v>2</v>
      </c>
      <c r="U1334" s="665">
        <v>1</v>
      </c>
    </row>
    <row r="1335" spans="1:21" ht="14.4" customHeight="1" x14ac:dyDescent="0.3">
      <c r="A1335" s="618">
        <v>21</v>
      </c>
      <c r="B1335" s="619" t="s">
        <v>565</v>
      </c>
      <c r="C1335" s="619">
        <v>89301212</v>
      </c>
      <c r="D1335" s="681" t="s">
        <v>6723</v>
      </c>
      <c r="E1335" s="682" t="s">
        <v>4527</v>
      </c>
      <c r="F1335" s="619" t="s">
        <v>4509</v>
      </c>
      <c r="G1335" s="619" t="s">
        <v>5026</v>
      </c>
      <c r="H1335" s="619" t="s">
        <v>564</v>
      </c>
      <c r="I1335" s="619" t="s">
        <v>5027</v>
      </c>
      <c r="J1335" s="619" t="s">
        <v>5028</v>
      </c>
      <c r="K1335" s="619" t="s">
        <v>3762</v>
      </c>
      <c r="L1335" s="620">
        <v>222.25</v>
      </c>
      <c r="M1335" s="620">
        <v>222.25</v>
      </c>
      <c r="N1335" s="619">
        <v>1</v>
      </c>
      <c r="O1335" s="683">
        <v>1</v>
      </c>
      <c r="P1335" s="620">
        <v>222.25</v>
      </c>
      <c r="Q1335" s="635">
        <v>1</v>
      </c>
      <c r="R1335" s="619">
        <v>1</v>
      </c>
      <c r="S1335" s="635">
        <v>1</v>
      </c>
      <c r="T1335" s="683">
        <v>1</v>
      </c>
      <c r="U1335" s="665">
        <v>1</v>
      </c>
    </row>
    <row r="1336" spans="1:21" ht="14.4" customHeight="1" x14ac:dyDescent="0.3">
      <c r="A1336" s="618">
        <v>21</v>
      </c>
      <c r="B1336" s="619" t="s">
        <v>565</v>
      </c>
      <c r="C1336" s="619">
        <v>89301212</v>
      </c>
      <c r="D1336" s="681" t="s">
        <v>6723</v>
      </c>
      <c r="E1336" s="682" t="s">
        <v>4527</v>
      </c>
      <c r="F1336" s="619" t="s">
        <v>4509</v>
      </c>
      <c r="G1336" s="619" t="s">
        <v>5026</v>
      </c>
      <c r="H1336" s="619" t="s">
        <v>564</v>
      </c>
      <c r="I1336" s="619" t="s">
        <v>5560</v>
      </c>
      <c r="J1336" s="619" t="s">
        <v>5028</v>
      </c>
      <c r="K1336" s="619" t="s">
        <v>3762</v>
      </c>
      <c r="L1336" s="620">
        <v>222.25</v>
      </c>
      <c r="M1336" s="620">
        <v>444.5</v>
      </c>
      <c r="N1336" s="619">
        <v>2</v>
      </c>
      <c r="O1336" s="683">
        <v>1.5</v>
      </c>
      <c r="P1336" s="620">
        <v>222.25</v>
      </c>
      <c r="Q1336" s="635">
        <v>0.5</v>
      </c>
      <c r="R1336" s="619">
        <v>1</v>
      </c>
      <c r="S1336" s="635">
        <v>0.5</v>
      </c>
      <c r="T1336" s="683">
        <v>1</v>
      </c>
      <c r="U1336" s="665">
        <v>0.66666666666666663</v>
      </c>
    </row>
    <row r="1337" spans="1:21" ht="14.4" customHeight="1" x14ac:dyDescent="0.3">
      <c r="A1337" s="618">
        <v>21</v>
      </c>
      <c r="B1337" s="619" t="s">
        <v>565</v>
      </c>
      <c r="C1337" s="619">
        <v>89301212</v>
      </c>
      <c r="D1337" s="681" t="s">
        <v>6723</v>
      </c>
      <c r="E1337" s="682" t="s">
        <v>4527</v>
      </c>
      <c r="F1337" s="619" t="s">
        <v>4509</v>
      </c>
      <c r="G1337" s="619" t="s">
        <v>4879</v>
      </c>
      <c r="H1337" s="619" t="s">
        <v>564</v>
      </c>
      <c r="I1337" s="619" t="s">
        <v>1638</v>
      </c>
      <c r="J1337" s="619" t="s">
        <v>1639</v>
      </c>
      <c r="K1337" s="619" t="s">
        <v>5561</v>
      </c>
      <c r="L1337" s="620">
        <v>68.3</v>
      </c>
      <c r="M1337" s="620">
        <v>614.70000000000005</v>
      </c>
      <c r="N1337" s="619">
        <v>9</v>
      </c>
      <c r="O1337" s="683">
        <v>6</v>
      </c>
      <c r="P1337" s="620">
        <v>273.2</v>
      </c>
      <c r="Q1337" s="635">
        <v>0.44444444444444442</v>
      </c>
      <c r="R1337" s="619">
        <v>4</v>
      </c>
      <c r="S1337" s="635">
        <v>0.44444444444444442</v>
      </c>
      <c r="T1337" s="683">
        <v>3</v>
      </c>
      <c r="U1337" s="665">
        <v>0.5</v>
      </c>
    </row>
    <row r="1338" spans="1:21" ht="14.4" customHeight="1" x14ac:dyDescent="0.3">
      <c r="A1338" s="618">
        <v>21</v>
      </c>
      <c r="B1338" s="619" t="s">
        <v>565</v>
      </c>
      <c r="C1338" s="619">
        <v>89301212</v>
      </c>
      <c r="D1338" s="681" t="s">
        <v>6723</v>
      </c>
      <c r="E1338" s="682" t="s">
        <v>4527</v>
      </c>
      <c r="F1338" s="619" t="s">
        <v>4509</v>
      </c>
      <c r="G1338" s="619" t="s">
        <v>4995</v>
      </c>
      <c r="H1338" s="619" t="s">
        <v>564</v>
      </c>
      <c r="I1338" s="619" t="s">
        <v>3776</v>
      </c>
      <c r="J1338" s="619" t="s">
        <v>5562</v>
      </c>
      <c r="K1338" s="619" t="s">
        <v>3770</v>
      </c>
      <c r="L1338" s="620">
        <v>67.040000000000006</v>
      </c>
      <c r="M1338" s="620">
        <v>67.040000000000006</v>
      </c>
      <c r="N1338" s="619">
        <v>1</v>
      </c>
      <c r="O1338" s="683">
        <v>1</v>
      </c>
      <c r="P1338" s="620"/>
      <c r="Q1338" s="635">
        <v>0</v>
      </c>
      <c r="R1338" s="619"/>
      <c r="S1338" s="635">
        <v>0</v>
      </c>
      <c r="T1338" s="683"/>
      <c r="U1338" s="665">
        <v>0</v>
      </c>
    </row>
    <row r="1339" spans="1:21" ht="14.4" customHeight="1" x14ac:dyDescent="0.3">
      <c r="A1339" s="618">
        <v>21</v>
      </c>
      <c r="B1339" s="619" t="s">
        <v>565</v>
      </c>
      <c r="C1339" s="619">
        <v>89301212</v>
      </c>
      <c r="D1339" s="681" t="s">
        <v>6723</v>
      </c>
      <c r="E1339" s="682" t="s">
        <v>4527</v>
      </c>
      <c r="F1339" s="619" t="s">
        <v>4509</v>
      </c>
      <c r="G1339" s="619" t="s">
        <v>4995</v>
      </c>
      <c r="H1339" s="619" t="s">
        <v>564</v>
      </c>
      <c r="I1339" s="619" t="s">
        <v>3776</v>
      </c>
      <c r="J1339" s="619" t="s">
        <v>3777</v>
      </c>
      <c r="K1339" s="619" t="s">
        <v>3770</v>
      </c>
      <c r="L1339" s="620">
        <v>67.040000000000006</v>
      </c>
      <c r="M1339" s="620">
        <v>201.12</v>
      </c>
      <c r="N1339" s="619">
        <v>3</v>
      </c>
      <c r="O1339" s="683">
        <v>1.5</v>
      </c>
      <c r="P1339" s="620">
        <v>67.040000000000006</v>
      </c>
      <c r="Q1339" s="635">
        <v>0.33333333333333337</v>
      </c>
      <c r="R1339" s="619">
        <v>1</v>
      </c>
      <c r="S1339" s="635">
        <v>0.33333333333333331</v>
      </c>
      <c r="T1339" s="683">
        <v>0.5</v>
      </c>
      <c r="U1339" s="665">
        <v>0.33333333333333331</v>
      </c>
    </row>
    <row r="1340" spans="1:21" ht="14.4" customHeight="1" x14ac:dyDescent="0.3">
      <c r="A1340" s="618">
        <v>21</v>
      </c>
      <c r="B1340" s="619" t="s">
        <v>565</v>
      </c>
      <c r="C1340" s="619">
        <v>89301212</v>
      </c>
      <c r="D1340" s="681" t="s">
        <v>6723</v>
      </c>
      <c r="E1340" s="682" t="s">
        <v>4527</v>
      </c>
      <c r="F1340" s="619" t="s">
        <v>4509</v>
      </c>
      <c r="G1340" s="619" t="s">
        <v>4995</v>
      </c>
      <c r="H1340" s="619" t="s">
        <v>564</v>
      </c>
      <c r="I1340" s="619" t="s">
        <v>3776</v>
      </c>
      <c r="J1340" s="619" t="s">
        <v>3777</v>
      </c>
      <c r="K1340" s="619" t="s">
        <v>3770</v>
      </c>
      <c r="L1340" s="620">
        <v>81.64</v>
      </c>
      <c r="M1340" s="620">
        <v>81.64</v>
      </c>
      <c r="N1340" s="619">
        <v>1</v>
      </c>
      <c r="O1340" s="683">
        <v>0.5</v>
      </c>
      <c r="P1340" s="620"/>
      <c r="Q1340" s="635">
        <v>0</v>
      </c>
      <c r="R1340" s="619"/>
      <c r="S1340" s="635">
        <v>0</v>
      </c>
      <c r="T1340" s="683"/>
      <c r="U1340" s="665">
        <v>0</v>
      </c>
    </row>
    <row r="1341" spans="1:21" ht="14.4" customHeight="1" x14ac:dyDescent="0.3">
      <c r="A1341" s="618">
        <v>21</v>
      </c>
      <c r="B1341" s="619" t="s">
        <v>565</v>
      </c>
      <c r="C1341" s="619">
        <v>89301212</v>
      </c>
      <c r="D1341" s="681" t="s">
        <v>6723</v>
      </c>
      <c r="E1341" s="682" t="s">
        <v>4527</v>
      </c>
      <c r="F1341" s="619" t="s">
        <v>4509</v>
      </c>
      <c r="G1341" s="619" t="s">
        <v>4995</v>
      </c>
      <c r="H1341" s="619" t="s">
        <v>564</v>
      </c>
      <c r="I1341" s="619" t="s">
        <v>3780</v>
      </c>
      <c r="J1341" s="619" t="s">
        <v>3781</v>
      </c>
      <c r="K1341" s="619" t="s">
        <v>1131</v>
      </c>
      <c r="L1341" s="620">
        <v>67.040000000000006</v>
      </c>
      <c r="M1341" s="620">
        <v>134.08000000000001</v>
      </c>
      <c r="N1341" s="619">
        <v>2</v>
      </c>
      <c r="O1341" s="683">
        <v>1</v>
      </c>
      <c r="P1341" s="620"/>
      <c r="Q1341" s="635">
        <v>0</v>
      </c>
      <c r="R1341" s="619"/>
      <c r="S1341" s="635">
        <v>0</v>
      </c>
      <c r="T1341" s="683"/>
      <c r="U1341" s="665">
        <v>0</v>
      </c>
    </row>
    <row r="1342" spans="1:21" ht="14.4" customHeight="1" x14ac:dyDescent="0.3">
      <c r="A1342" s="618">
        <v>21</v>
      </c>
      <c r="B1342" s="619" t="s">
        <v>565</v>
      </c>
      <c r="C1342" s="619">
        <v>89301212</v>
      </c>
      <c r="D1342" s="681" t="s">
        <v>6723</v>
      </c>
      <c r="E1342" s="682" t="s">
        <v>4527</v>
      </c>
      <c r="F1342" s="619" t="s">
        <v>4509</v>
      </c>
      <c r="G1342" s="619" t="s">
        <v>4995</v>
      </c>
      <c r="H1342" s="619" t="s">
        <v>564</v>
      </c>
      <c r="I1342" s="619" t="s">
        <v>3780</v>
      </c>
      <c r="J1342" s="619" t="s">
        <v>3781</v>
      </c>
      <c r="K1342" s="619" t="s">
        <v>1131</v>
      </c>
      <c r="L1342" s="620">
        <v>81.64</v>
      </c>
      <c r="M1342" s="620">
        <v>81.64</v>
      </c>
      <c r="N1342" s="619">
        <v>1</v>
      </c>
      <c r="O1342" s="683">
        <v>1</v>
      </c>
      <c r="P1342" s="620">
        <v>81.64</v>
      </c>
      <c r="Q1342" s="635">
        <v>1</v>
      </c>
      <c r="R1342" s="619">
        <v>1</v>
      </c>
      <c r="S1342" s="635">
        <v>1</v>
      </c>
      <c r="T1342" s="683">
        <v>1</v>
      </c>
      <c r="U1342" s="665">
        <v>1</v>
      </c>
    </row>
    <row r="1343" spans="1:21" ht="14.4" customHeight="1" x14ac:dyDescent="0.3">
      <c r="A1343" s="618">
        <v>21</v>
      </c>
      <c r="B1343" s="619" t="s">
        <v>565</v>
      </c>
      <c r="C1343" s="619">
        <v>89301212</v>
      </c>
      <c r="D1343" s="681" t="s">
        <v>6723</v>
      </c>
      <c r="E1343" s="682" t="s">
        <v>4527</v>
      </c>
      <c r="F1343" s="619" t="s">
        <v>4509</v>
      </c>
      <c r="G1343" s="619" t="s">
        <v>4882</v>
      </c>
      <c r="H1343" s="619" t="s">
        <v>564</v>
      </c>
      <c r="I1343" s="619" t="s">
        <v>5563</v>
      </c>
      <c r="J1343" s="619" t="s">
        <v>5166</v>
      </c>
      <c r="K1343" s="619" t="s">
        <v>668</v>
      </c>
      <c r="L1343" s="620">
        <v>37.299999999999997</v>
      </c>
      <c r="M1343" s="620">
        <v>37.299999999999997</v>
      </c>
      <c r="N1343" s="619">
        <v>1</v>
      </c>
      <c r="O1343" s="683">
        <v>1</v>
      </c>
      <c r="P1343" s="620"/>
      <c r="Q1343" s="635">
        <v>0</v>
      </c>
      <c r="R1343" s="619"/>
      <c r="S1343" s="635">
        <v>0</v>
      </c>
      <c r="T1343" s="683"/>
      <c r="U1343" s="665">
        <v>0</v>
      </c>
    </row>
    <row r="1344" spans="1:21" ht="14.4" customHeight="1" x14ac:dyDescent="0.3">
      <c r="A1344" s="618">
        <v>21</v>
      </c>
      <c r="B1344" s="619" t="s">
        <v>565</v>
      </c>
      <c r="C1344" s="619">
        <v>89301212</v>
      </c>
      <c r="D1344" s="681" t="s">
        <v>6723</v>
      </c>
      <c r="E1344" s="682" t="s">
        <v>4527</v>
      </c>
      <c r="F1344" s="619" t="s">
        <v>4509</v>
      </c>
      <c r="G1344" s="619" t="s">
        <v>4882</v>
      </c>
      <c r="H1344" s="619" t="s">
        <v>2184</v>
      </c>
      <c r="I1344" s="619" t="s">
        <v>2259</v>
      </c>
      <c r="J1344" s="619" t="s">
        <v>2260</v>
      </c>
      <c r="K1344" s="619" t="s">
        <v>2261</v>
      </c>
      <c r="L1344" s="620">
        <v>41.89</v>
      </c>
      <c r="M1344" s="620">
        <v>83.78</v>
      </c>
      <c r="N1344" s="619">
        <v>2</v>
      </c>
      <c r="O1344" s="683">
        <v>2</v>
      </c>
      <c r="P1344" s="620"/>
      <c r="Q1344" s="635">
        <v>0</v>
      </c>
      <c r="R1344" s="619"/>
      <c r="S1344" s="635">
        <v>0</v>
      </c>
      <c r="T1344" s="683"/>
      <c r="U1344" s="665">
        <v>0</v>
      </c>
    </row>
    <row r="1345" spans="1:21" ht="14.4" customHeight="1" x14ac:dyDescent="0.3">
      <c r="A1345" s="618">
        <v>21</v>
      </c>
      <c r="B1345" s="619" t="s">
        <v>565</v>
      </c>
      <c r="C1345" s="619">
        <v>89301212</v>
      </c>
      <c r="D1345" s="681" t="s">
        <v>6723</v>
      </c>
      <c r="E1345" s="682" t="s">
        <v>4527</v>
      </c>
      <c r="F1345" s="619" t="s">
        <v>4509</v>
      </c>
      <c r="G1345" s="619" t="s">
        <v>4643</v>
      </c>
      <c r="H1345" s="619" t="s">
        <v>2184</v>
      </c>
      <c r="I1345" s="619" t="s">
        <v>2253</v>
      </c>
      <c r="J1345" s="619" t="s">
        <v>2254</v>
      </c>
      <c r="K1345" s="619" t="s">
        <v>675</v>
      </c>
      <c r="L1345" s="620">
        <v>44.89</v>
      </c>
      <c r="M1345" s="620">
        <v>44.89</v>
      </c>
      <c r="N1345" s="619">
        <v>1</v>
      </c>
      <c r="O1345" s="683">
        <v>0.5</v>
      </c>
      <c r="P1345" s="620"/>
      <c r="Q1345" s="635">
        <v>0</v>
      </c>
      <c r="R1345" s="619"/>
      <c r="S1345" s="635">
        <v>0</v>
      </c>
      <c r="T1345" s="683"/>
      <c r="U1345" s="665">
        <v>0</v>
      </c>
    </row>
    <row r="1346" spans="1:21" ht="14.4" customHeight="1" x14ac:dyDescent="0.3">
      <c r="A1346" s="618">
        <v>21</v>
      </c>
      <c r="B1346" s="619" t="s">
        <v>565</v>
      </c>
      <c r="C1346" s="619">
        <v>89301212</v>
      </c>
      <c r="D1346" s="681" t="s">
        <v>6723</v>
      </c>
      <c r="E1346" s="682" t="s">
        <v>4527</v>
      </c>
      <c r="F1346" s="619" t="s">
        <v>4509</v>
      </c>
      <c r="G1346" s="619" t="s">
        <v>4643</v>
      </c>
      <c r="H1346" s="619" t="s">
        <v>2184</v>
      </c>
      <c r="I1346" s="619" t="s">
        <v>2256</v>
      </c>
      <c r="J1346" s="619" t="s">
        <v>2257</v>
      </c>
      <c r="K1346" s="619" t="s">
        <v>641</v>
      </c>
      <c r="L1346" s="620">
        <v>60.02</v>
      </c>
      <c r="M1346" s="620">
        <v>120.04</v>
      </c>
      <c r="N1346" s="619">
        <v>2</v>
      </c>
      <c r="O1346" s="683">
        <v>1</v>
      </c>
      <c r="P1346" s="620">
        <v>60.02</v>
      </c>
      <c r="Q1346" s="635">
        <v>0.5</v>
      </c>
      <c r="R1346" s="619">
        <v>1</v>
      </c>
      <c r="S1346" s="635">
        <v>0.5</v>
      </c>
      <c r="T1346" s="683">
        <v>0.5</v>
      </c>
      <c r="U1346" s="665">
        <v>0.5</v>
      </c>
    </row>
    <row r="1347" spans="1:21" ht="14.4" customHeight="1" x14ac:dyDescent="0.3">
      <c r="A1347" s="618">
        <v>21</v>
      </c>
      <c r="B1347" s="619" t="s">
        <v>565</v>
      </c>
      <c r="C1347" s="619">
        <v>89301212</v>
      </c>
      <c r="D1347" s="681" t="s">
        <v>6723</v>
      </c>
      <c r="E1347" s="682" t="s">
        <v>4527</v>
      </c>
      <c r="F1347" s="619" t="s">
        <v>4509</v>
      </c>
      <c r="G1347" s="619" t="s">
        <v>4575</v>
      </c>
      <c r="H1347" s="619" t="s">
        <v>564</v>
      </c>
      <c r="I1347" s="619" t="s">
        <v>1241</v>
      </c>
      <c r="J1347" s="619" t="s">
        <v>4576</v>
      </c>
      <c r="K1347" s="619" t="s">
        <v>4577</v>
      </c>
      <c r="L1347" s="620">
        <v>0</v>
      </c>
      <c r="M1347" s="620">
        <v>0</v>
      </c>
      <c r="N1347" s="619">
        <v>33</v>
      </c>
      <c r="O1347" s="683">
        <v>16.5</v>
      </c>
      <c r="P1347" s="620">
        <v>0</v>
      </c>
      <c r="Q1347" s="635"/>
      <c r="R1347" s="619">
        <v>24</v>
      </c>
      <c r="S1347" s="635">
        <v>0.72727272727272729</v>
      </c>
      <c r="T1347" s="683">
        <v>11.5</v>
      </c>
      <c r="U1347" s="665">
        <v>0.69696969696969702</v>
      </c>
    </row>
    <row r="1348" spans="1:21" ht="14.4" customHeight="1" x14ac:dyDescent="0.3">
      <c r="A1348" s="618">
        <v>21</v>
      </c>
      <c r="B1348" s="619" t="s">
        <v>565</v>
      </c>
      <c r="C1348" s="619">
        <v>89301212</v>
      </c>
      <c r="D1348" s="681" t="s">
        <v>6723</v>
      </c>
      <c r="E1348" s="682" t="s">
        <v>4527</v>
      </c>
      <c r="F1348" s="619" t="s">
        <v>4509</v>
      </c>
      <c r="G1348" s="619" t="s">
        <v>4575</v>
      </c>
      <c r="H1348" s="619" t="s">
        <v>564</v>
      </c>
      <c r="I1348" s="619" t="s">
        <v>1245</v>
      </c>
      <c r="J1348" s="619" t="s">
        <v>4644</v>
      </c>
      <c r="K1348" s="619" t="s">
        <v>2362</v>
      </c>
      <c r="L1348" s="620">
        <v>0</v>
      </c>
      <c r="M1348" s="620">
        <v>0</v>
      </c>
      <c r="N1348" s="619">
        <v>24</v>
      </c>
      <c r="O1348" s="683">
        <v>7</v>
      </c>
      <c r="P1348" s="620">
        <v>0</v>
      </c>
      <c r="Q1348" s="635"/>
      <c r="R1348" s="619">
        <v>8</v>
      </c>
      <c r="S1348" s="635">
        <v>0.33333333333333331</v>
      </c>
      <c r="T1348" s="683">
        <v>2.5</v>
      </c>
      <c r="U1348" s="665">
        <v>0.35714285714285715</v>
      </c>
    </row>
    <row r="1349" spans="1:21" ht="14.4" customHeight="1" x14ac:dyDescent="0.3">
      <c r="A1349" s="618">
        <v>21</v>
      </c>
      <c r="B1349" s="619" t="s">
        <v>565</v>
      </c>
      <c r="C1349" s="619">
        <v>89301212</v>
      </c>
      <c r="D1349" s="681" t="s">
        <v>6723</v>
      </c>
      <c r="E1349" s="682" t="s">
        <v>4527</v>
      </c>
      <c r="F1349" s="619" t="s">
        <v>4509</v>
      </c>
      <c r="G1349" s="619" t="s">
        <v>4575</v>
      </c>
      <c r="H1349" s="619" t="s">
        <v>564</v>
      </c>
      <c r="I1349" s="619" t="s">
        <v>5061</v>
      </c>
      <c r="J1349" s="619" t="s">
        <v>4576</v>
      </c>
      <c r="K1349" s="619" t="s">
        <v>4577</v>
      </c>
      <c r="L1349" s="620">
        <v>0</v>
      </c>
      <c r="M1349" s="620">
        <v>0</v>
      </c>
      <c r="N1349" s="619">
        <v>1</v>
      </c>
      <c r="O1349" s="683">
        <v>1</v>
      </c>
      <c r="P1349" s="620">
        <v>0</v>
      </c>
      <c r="Q1349" s="635"/>
      <c r="R1349" s="619">
        <v>1</v>
      </c>
      <c r="S1349" s="635">
        <v>1</v>
      </c>
      <c r="T1349" s="683">
        <v>1</v>
      </c>
      <c r="U1349" s="665">
        <v>1</v>
      </c>
    </row>
    <row r="1350" spans="1:21" ht="14.4" customHeight="1" x14ac:dyDescent="0.3">
      <c r="A1350" s="618">
        <v>21</v>
      </c>
      <c r="B1350" s="619" t="s">
        <v>565</v>
      </c>
      <c r="C1350" s="619">
        <v>89301212</v>
      </c>
      <c r="D1350" s="681" t="s">
        <v>6723</v>
      </c>
      <c r="E1350" s="682" t="s">
        <v>4527</v>
      </c>
      <c r="F1350" s="619" t="s">
        <v>4509</v>
      </c>
      <c r="G1350" s="619" t="s">
        <v>4575</v>
      </c>
      <c r="H1350" s="619" t="s">
        <v>564</v>
      </c>
      <c r="I1350" s="619" t="s">
        <v>5564</v>
      </c>
      <c r="J1350" s="619" t="s">
        <v>4644</v>
      </c>
      <c r="K1350" s="619" t="s">
        <v>2362</v>
      </c>
      <c r="L1350" s="620">
        <v>0</v>
      </c>
      <c r="M1350" s="620">
        <v>0</v>
      </c>
      <c r="N1350" s="619">
        <v>2</v>
      </c>
      <c r="O1350" s="683">
        <v>0.5</v>
      </c>
      <c r="P1350" s="620">
        <v>0</v>
      </c>
      <c r="Q1350" s="635"/>
      <c r="R1350" s="619">
        <v>2</v>
      </c>
      <c r="S1350" s="635">
        <v>1</v>
      </c>
      <c r="T1350" s="683">
        <v>0.5</v>
      </c>
      <c r="U1350" s="665">
        <v>1</v>
      </c>
    </row>
    <row r="1351" spans="1:21" ht="14.4" customHeight="1" x14ac:dyDescent="0.3">
      <c r="A1351" s="618">
        <v>21</v>
      </c>
      <c r="B1351" s="619" t="s">
        <v>565</v>
      </c>
      <c r="C1351" s="619">
        <v>89301212</v>
      </c>
      <c r="D1351" s="681" t="s">
        <v>6723</v>
      </c>
      <c r="E1351" s="682" t="s">
        <v>4527</v>
      </c>
      <c r="F1351" s="619" t="s">
        <v>4509</v>
      </c>
      <c r="G1351" s="619" t="s">
        <v>4768</v>
      </c>
      <c r="H1351" s="619" t="s">
        <v>2184</v>
      </c>
      <c r="I1351" s="619" t="s">
        <v>4769</v>
      </c>
      <c r="J1351" s="619" t="s">
        <v>4770</v>
      </c>
      <c r="K1351" s="619" t="s">
        <v>4771</v>
      </c>
      <c r="L1351" s="620">
        <v>1027.5999999999999</v>
      </c>
      <c r="M1351" s="620">
        <v>38021.199999999997</v>
      </c>
      <c r="N1351" s="619">
        <v>37</v>
      </c>
      <c r="O1351" s="683">
        <v>20</v>
      </c>
      <c r="P1351" s="620">
        <v>26717.599999999999</v>
      </c>
      <c r="Q1351" s="635">
        <v>0.70270270270270274</v>
      </c>
      <c r="R1351" s="619">
        <v>26</v>
      </c>
      <c r="S1351" s="635">
        <v>0.70270270270270274</v>
      </c>
      <c r="T1351" s="683">
        <v>14</v>
      </c>
      <c r="U1351" s="665">
        <v>0.7</v>
      </c>
    </row>
    <row r="1352" spans="1:21" ht="14.4" customHeight="1" x14ac:dyDescent="0.3">
      <c r="A1352" s="618">
        <v>21</v>
      </c>
      <c r="B1352" s="619" t="s">
        <v>565</v>
      </c>
      <c r="C1352" s="619">
        <v>89301212</v>
      </c>
      <c r="D1352" s="681" t="s">
        <v>6723</v>
      </c>
      <c r="E1352" s="682" t="s">
        <v>4527</v>
      </c>
      <c r="F1352" s="619" t="s">
        <v>4509</v>
      </c>
      <c r="G1352" s="619" t="s">
        <v>4768</v>
      </c>
      <c r="H1352" s="619" t="s">
        <v>564</v>
      </c>
      <c r="I1352" s="619" t="s">
        <v>5565</v>
      </c>
      <c r="J1352" s="619" t="s">
        <v>4770</v>
      </c>
      <c r="K1352" s="619" t="s">
        <v>5566</v>
      </c>
      <c r="L1352" s="620">
        <v>2055.08</v>
      </c>
      <c r="M1352" s="620">
        <v>2055.08</v>
      </c>
      <c r="N1352" s="619">
        <v>1</v>
      </c>
      <c r="O1352" s="683">
        <v>1</v>
      </c>
      <c r="P1352" s="620">
        <v>2055.08</v>
      </c>
      <c r="Q1352" s="635">
        <v>1</v>
      </c>
      <c r="R1352" s="619">
        <v>1</v>
      </c>
      <c r="S1352" s="635">
        <v>1</v>
      </c>
      <c r="T1352" s="683">
        <v>1</v>
      </c>
      <c r="U1352" s="665">
        <v>1</v>
      </c>
    </row>
    <row r="1353" spans="1:21" ht="14.4" customHeight="1" x14ac:dyDescent="0.3">
      <c r="A1353" s="618">
        <v>21</v>
      </c>
      <c r="B1353" s="619" t="s">
        <v>565</v>
      </c>
      <c r="C1353" s="619">
        <v>89301212</v>
      </c>
      <c r="D1353" s="681" t="s">
        <v>6723</v>
      </c>
      <c r="E1353" s="682" t="s">
        <v>4527</v>
      </c>
      <c r="F1353" s="619" t="s">
        <v>4509</v>
      </c>
      <c r="G1353" s="619" t="s">
        <v>4768</v>
      </c>
      <c r="H1353" s="619" t="s">
        <v>2184</v>
      </c>
      <c r="I1353" s="619" t="s">
        <v>5567</v>
      </c>
      <c r="J1353" s="619" t="s">
        <v>5568</v>
      </c>
      <c r="K1353" s="619" t="s">
        <v>5569</v>
      </c>
      <c r="L1353" s="620">
        <v>1509.4</v>
      </c>
      <c r="M1353" s="620">
        <v>19622.200000000004</v>
      </c>
      <c r="N1353" s="619">
        <v>13</v>
      </c>
      <c r="O1353" s="683">
        <v>7.5</v>
      </c>
      <c r="P1353" s="620">
        <v>15094.000000000002</v>
      </c>
      <c r="Q1353" s="635">
        <v>0.76923076923076916</v>
      </c>
      <c r="R1353" s="619">
        <v>10</v>
      </c>
      <c r="S1353" s="635">
        <v>0.76923076923076927</v>
      </c>
      <c r="T1353" s="683">
        <v>5.5</v>
      </c>
      <c r="U1353" s="665">
        <v>0.73333333333333328</v>
      </c>
    </row>
    <row r="1354" spans="1:21" ht="14.4" customHeight="1" x14ac:dyDescent="0.3">
      <c r="A1354" s="618">
        <v>21</v>
      </c>
      <c r="B1354" s="619" t="s">
        <v>565</v>
      </c>
      <c r="C1354" s="619">
        <v>89301212</v>
      </c>
      <c r="D1354" s="681" t="s">
        <v>6723</v>
      </c>
      <c r="E1354" s="682" t="s">
        <v>4527</v>
      </c>
      <c r="F1354" s="619" t="s">
        <v>4509</v>
      </c>
      <c r="G1354" s="619" t="s">
        <v>4768</v>
      </c>
      <c r="H1354" s="619" t="s">
        <v>2184</v>
      </c>
      <c r="I1354" s="619" t="s">
        <v>5570</v>
      </c>
      <c r="J1354" s="619" t="s">
        <v>5571</v>
      </c>
      <c r="K1354" s="619" t="s">
        <v>5572</v>
      </c>
      <c r="L1354" s="620">
        <v>1896.14</v>
      </c>
      <c r="M1354" s="620">
        <v>1896.14</v>
      </c>
      <c r="N1354" s="619">
        <v>1</v>
      </c>
      <c r="O1354" s="683">
        <v>0.5</v>
      </c>
      <c r="P1354" s="620"/>
      <c r="Q1354" s="635">
        <v>0</v>
      </c>
      <c r="R1354" s="619"/>
      <c r="S1354" s="635">
        <v>0</v>
      </c>
      <c r="T1354" s="683"/>
      <c r="U1354" s="665">
        <v>0</v>
      </c>
    </row>
    <row r="1355" spans="1:21" ht="14.4" customHeight="1" x14ac:dyDescent="0.3">
      <c r="A1355" s="618">
        <v>21</v>
      </c>
      <c r="B1355" s="619" t="s">
        <v>565</v>
      </c>
      <c r="C1355" s="619">
        <v>89301212</v>
      </c>
      <c r="D1355" s="681" t="s">
        <v>6723</v>
      </c>
      <c r="E1355" s="682" t="s">
        <v>4527</v>
      </c>
      <c r="F1355" s="619" t="s">
        <v>4509</v>
      </c>
      <c r="G1355" s="619" t="s">
        <v>4768</v>
      </c>
      <c r="H1355" s="619" t="s">
        <v>564</v>
      </c>
      <c r="I1355" s="619" t="s">
        <v>5573</v>
      </c>
      <c r="J1355" s="619" t="s">
        <v>5571</v>
      </c>
      <c r="K1355" s="619" t="s">
        <v>5574</v>
      </c>
      <c r="L1355" s="620">
        <v>3792.26</v>
      </c>
      <c r="M1355" s="620">
        <v>7584.52</v>
      </c>
      <c r="N1355" s="619">
        <v>2</v>
      </c>
      <c r="O1355" s="683">
        <v>1</v>
      </c>
      <c r="P1355" s="620">
        <v>7584.52</v>
      </c>
      <c r="Q1355" s="635">
        <v>1</v>
      </c>
      <c r="R1355" s="619">
        <v>2</v>
      </c>
      <c r="S1355" s="635">
        <v>1</v>
      </c>
      <c r="T1355" s="683">
        <v>1</v>
      </c>
      <c r="U1355" s="665">
        <v>1</v>
      </c>
    </row>
    <row r="1356" spans="1:21" ht="14.4" customHeight="1" x14ac:dyDescent="0.3">
      <c r="A1356" s="618">
        <v>21</v>
      </c>
      <c r="B1356" s="619" t="s">
        <v>565</v>
      </c>
      <c r="C1356" s="619">
        <v>89301212</v>
      </c>
      <c r="D1356" s="681" t="s">
        <v>6723</v>
      </c>
      <c r="E1356" s="682" t="s">
        <v>4527</v>
      </c>
      <c r="F1356" s="619" t="s">
        <v>4509</v>
      </c>
      <c r="G1356" s="619" t="s">
        <v>4768</v>
      </c>
      <c r="H1356" s="619" t="s">
        <v>564</v>
      </c>
      <c r="I1356" s="619" t="s">
        <v>5575</v>
      </c>
      <c r="J1356" s="619" t="s">
        <v>4770</v>
      </c>
      <c r="K1356" s="619" t="s">
        <v>5576</v>
      </c>
      <c r="L1356" s="620">
        <v>0</v>
      </c>
      <c r="M1356" s="620">
        <v>0</v>
      </c>
      <c r="N1356" s="619">
        <v>1</v>
      </c>
      <c r="O1356" s="683">
        <v>1</v>
      </c>
      <c r="P1356" s="620"/>
      <c r="Q1356" s="635"/>
      <c r="R1356" s="619"/>
      <c r="S1356" s="635">
        <v>0</v>
      </c>
      <c r="T1356" s="683"/>
      <c r="U1356" s="665">
        <v>0</v>
      </c>
    </row>
    <row r="1357" spans="1:21" ht="14.4" customHeight="1" x14ac:dyDescent="0.3">
      <c r="A1357" s="618">
        <v>21</v>
      </c>
      <c r="B1357" s="619" t="s">
        <v>565</v>
      </c>
      <c r="C1357" s="619">
        <v>89301212</v>
      </c>
      <c r="D1357" s="681" t="s">
        <v>6723</v>
      </c>
      <c r="E1357" s="682" t="s">
        <v>4527</v>
      </c>
      <c r="F1357" s="619" t="s">
        <v>4509</v>
      </c>
      <c r="G1357" s="619" t="s">
        <v>4645</v>
      </c>
      <c r="H1357" s="619" t="s">
        <v>564</v>
      </c>
      <c r="I1357" s="619" t="s">
        <v>5577</v>
      </c>
      <c r="J1357" s="619" t="s">
        <v>2745</v>
      </c>
      <c r="K1357" s="619" t="s">
        <v>4267</v>
      </c>
      <c r="L1357" s="620">
        <v>184.22</v>
      </c>
      <c r="M1357" s="620">
        <v>184.22</v>
      </c>
      <c r="N1357" s="619">
        <v>1</v>
      </c>
      <c r="O1357" s="683">
        <v>1</v>
      </c>
      <c r="P1357" s="620"/>
      <c r="Q1357" s="635">
        <v>0</v>
      </c>
      <c r="R1357" s="619"/>
      <c r="S1357" s="635">
        <v>0</v>
      </c>
      <c r="T1357" s="683"/>
      <c r="U1357" s="665">
        <v>0</v>
      </c>
    </row>
    <row r="1358" spans="1:21" ht="14.4" customHeight="1" x14ac:dyDescent="0.3">
      <c r="A1358" s="618">
        <v>21</v>
      </c>
      <c r="B1358" s="619" t="s">
        <v>565</v>
      </c>
      <c r="C1358" s="619">
        <v>89301212</v>
      </c>
      <c r="D1358" s="681" t="s">
        <v>6723</v>
      </c>
      <c r="E1358" s="682" t="s">
        <v>4527</v>
      </c>
      <c r="F1358" s="619" t="s">
        <v>4509</v>
      </c>
      <c r="G1358" s="619" t="s">
        <v>5578</v>
      </c>
      <c r="H1358" s="619" t="s">
        <v>564</v>
      </c>
      <c r="I1358" s="619" t="s">
        <v>5579</v>
      </c>
      <c r="J1358" s="619" t="s">
        <v>5580</v>
      </c>
      <c r="K1358" s="619" t="s">
        <v>5581</v>
      </c>
      <c r="L1358" s="620">
        <v>75.8</v>
      </c>
      <c r="M1358" s="620">
        <v>151.6</v>
      </c>
      <c r="N1358" s="619">
        <v>2</v>
      </c>
      <c r="O1358" s="683">
        <v>0.5</v>
      </c>
      <c r="P1358" s="620">
        <v>151.6</v>
      </c>
      <c r="Q1358" s="635">
        <v>1</v>
      </c>
      <c r="R1358" s="619">
        <v>2</v>
      </c>
      <c r="S1358" s="635">
        <v>1</v>
      </c>
      <c r="T1358" s="683">
        <v>0.5</v>
      </c>
      <c r="U1358" s="665">
        <v>1</v>
      </c>
    </row>
    <row r="1359" spans="1:21" ht="14.4" customHeight="1" x14ac:dyDescent="0.3">
      <c r="A1359" s="618">
        <v>21</v>
      </c>
      <c r="B1359" s="619" t="s">
        <v>565</v>
      </c>
      <c r="C1359" s="619">
        <v>89301212</v>
      </c>
      <c r="D1359" s="681" t="s">
        <v>6723</v>
      </c>
      <c r="E1359" s="682" t="s">
        <v>4527</v>
      </c>
      <c r="F1359" s="619" t="s">
        <v>4509</v>
      </c>
      <c r="G1359" s="619" t="s">
        <v>4646</v>
      </c>
      <c r="H1359" s="619" t="s">
        <v>564</v>
      </c>
      <c r="I1359" s="619" t="s">
        <v>5029</v>
      </c>
      <c r="J1359" s="619" t="s">
        <v>1027</v>
      </c>
      <c r="K1359" s="619" t="s">
        <v>5030</v>
      </c>
      <c r="L1359" s="620">
        <v>0</v>
      </c>
      <c r="M1359" s="620">
        <v>0</v>
      </c>
      <c r="N1359" s="619">
        <v>1</v>
      </c>
      <c r="O1359" s="683">
        <v>1</v>
      </c>
      <c r="P1359" s="620"/>
      <c r="Q1359" s="635"/>
      <c r="R1359" s="619"/>
      <c r="S1359" s="635">
        <v>0</v>
      </c>
      <c r="T1359" s="683"/>
      <c r="U1359" s="665">
        <v>0</v>
      </c>
    </row>
    <row r="1360" spans="1:21" ht="14.4" customHeight="1" x14ac:dyDescent="0.3">
      <c r="A1360" s="618">
        <v>21</v>
      </c>
      <c r="B1360" s="619" t="s">
        <v>565</v>
      </c>
      <c r="C1360" s="619">
        <v>89301212</v>
      </c>
      <c r="D1360" s="681" t="s">
        <v>6723</v>
      </c>
      <c r="E1360" s="682" t="s">
        <v>4527</v>
      </c>
      <c r="F1360" s="619" t="s">
        <v>4509</v>
      </c>
      <c r="G1360" s="619" t="s">
        <v>4646</v>
      </c>
      <c r="H1360" s="619" t="s">
        <v>564</v>
      </c>
      <c r="I1360" s="619" t="s">
        <v>1026</v>
      </c>
      <c r="J1360" s="619" t="s">
        <v>1027</v>
      </c>
      <c r="K1360" s="619" t="s">
        <v>1028</v>
      </c>
      <c r="L1360" s="620">
        <v>0</v>
      </c>
      <c r="M1360" s="620">
        <v>0</v>
      </c>
      <c r="N1360" s="619">
        <v>7</v>
      </c>
      <c r="O1360" s="683">
        <v>4</v>
      </c>
      <c r="P1360" s="620">
        <v>0</v>
      </c>
      <c r="Q1360" s="635"/>
      <c r="R1360" s="619">
        <v>3</v>
      </c>
      <c r="S1360" s="635">
        <v>0.42857142857142855</v>
      </c>
      <c r="T1360" s="683">
        <v>1.5</v>
      </c>
      <c r="U1360" s="665">
        <v>0.375</v>
      </c>
    </row>
    <row r="1361" spans="1:21" ht="14.4" customHeight="1" x14ac:dyDescent="0.3">
      <c r="A1361" s="618">
        <v>21</v>
      </c>
      <c r="B1361" s="619" t="s">
        <v>565</v>
      </c>
      <c r="C1361" s="619">
        <v>89301212</v>
      </c>
      <c r="D1361" s="681" t="s">
        <v>6723</v>
      </c>
      <c r="E1361" s="682" t="s">
        <v>4527</v>
      </c>
      <c r="F1361" s="619" t="s">
        <v>4509</v>
      </c>
      <c r="G1361" s="619" t="s">
        <v>4646</v>
      </c>
      <c r="H1361" s="619" t="s">
        <v>564</v>
      </c>
      <c r="I1361" s="619" t="s">
        <v>1541</v>
      </c>
      <c r="J1361" s="619" t="s">
        <v>1027</v>
      </c>
      <c r="K1361" s="619" t="s">
        <v>4647</v>
      </c>
      <c r="L1361" s="620">
        <v>0</v>
      </c>
      <c r="M1361" s="620">
        <v>0</v>
      </c>
      <c r="N1361" s="619">
        <v>4</v>
      </c>
      <c r="O1361" s="683">
        <v>2</v>
      </c>
      <c r="P1361" s="620">
        <v>0</v>
      </c>
      <c r="Q1361" s="635"/>
      <c r="R1361" s="619">
        <v>1</v>
      </c>
      <c r="S1361" s="635">
        <v>0.25</v>
      </c>
      <c r="T1361" s="683">
        <v>0.5</v>
      </c>
      <c r="U1361" s="665">
        <v>0.25</v>
      </c>
    </row>
    <row r="1362" spans="1:21" ht="14.4" customHeight="1" x14ac:dyDescent="0.3">
      <c r="A1362" s="618">
        <v>21</v>
      </c>
      <c r="B1362" s="619" t="s">
        <v>565</v>
      </c>
      <c r="C1362" s="619">
        <v>89301212</v>
      </c>
      <c r="D1362" s="681" t="s">
        <v>6723</v>
      </c>
      <c r="E1362" s="682" t="s">
        <v>4527</v>
      </c>
      <c r="F1362" s="619" t="s">
        <v>4509</v>
      </c>
      <c r="G1362" s="619" t="s">
        <v>4648</v>
      </c>
      <c r="H1362" s="619" t="s">
        <v>2184</v>
      </c>
      <c r="I1362" s="619" t="s">
        <v>2748</v>
      </c>
      <c r="J1362" s="619" t="s">
        <v>2749</v>
      </c>
      <c r="K1362" s="619" t="s">
        <v>4267</v>
      </c>
      <c r="L1362" s="620">
        <v>69.86</v>
      </c>
      <c r="M1362" s="620">
        <v>3143.6999999999989</v>
      </c>
      <c r="N1362" s="619">
        <v>45</v>
      </c>
      <c r="O1362" s="683">
        <v>36</v>
      </c>
      <c r="P1362" s="620">
        <v>1746.4999999999991</v>
      </c>
      <c r="Q1362" s="635">
        <v>0.55555555555555547</v>
      </c>
      <c r="R1362" s="619">
        <v>25</v>
      </c>
      <c r="S1362" s="635">
        <v>0.55555555555555558</v>
      </c>
      <c r="T1362" s="683">
        <v>20</v>
      </c>
      <c r="U1362" s="665">
        <v>0.55555555555555558</v>
      </c>
    </row>
    <row r="1363" spans="1:21" ht="14.4" customHeight="1" x14ac:dyDescent="0.3">
      <c r="A1363" s="618">
        <v>21</v>
      </c>
      <c r="B1363" s="619" t="s">
        <v>565</v>
      </c>
      <c r="C1363" s="619">
        <v>89301212</v>
      </c>
      <c r="D1363" s="681" t="s">
        <v>6723</v>
      </c>
      <c r="E1363" s="682" t="s">
        <v>4527</v>
      </c>
      <c r="F1363" s="619" t="s">
        <v>4509</v>
      </c>
      <c r="G1363" s="619" t="s">
        <v>4578</v>
      </c>
      <c r="H1363" s="619" t="s">
        <v>564</v>
      </c>
      <c r="I1363" s="619" t="s">
        <v>5582</v>
      </c>
      <c r="J1363" s="619" t="s">
        <v>2476</v>
      </c>
      <c r="K1363" s="619" t="s">
        <v>668</v>
      </c>
      <c r="L1363" s="620">
        <v>216.16</v>
      </c>
      <c r="M1363" s="620">
        <v>648.48</v>
      </c>
      <c r="N1363" s="619">
        <v>3</v>
      </c>
      <c r="O1363" s="683">
        <v>1</v>
      </c>
      <c r="P1363" s="620">
        <v>648.48</v>
      </c>
      <c r="Q1363" s="635">
        <v>1</v>
      </c>
      <c r="R1363" s="619">
        <v>3</v>
      </c>
      <c r="S1363" s="635">
        <v>1</v>
      </c>
      <c r="T1363" s="683">
        <v>1</v>
      </c>
      <c r="U1363" s="665">
        <v>1</v>
      </c>
    </row>
    <row r="1364" spans="1:21" ht="14.4" customHeight="1" x14ac:dyDescent="0.3">
      <c r="A1364" s="618">
        <v>21</v>
      </c>
      <c r="B1364" s="619" t="s">
        <v>565</v>
      </c>
      <c r="C1364" s="619">
        <v>89301212</v>
      </c>
      <c r="D1364" s="681" t="s">
        <v>6723</v>
      </c>
      <c r="E1364" s="682" t="s">
        <v>4527</v>
      </c>
      <c r="F1364" s="619" t="s">
        <v>4509</v>
      </c>
      <c r="G1364" s="619" t="s">
        <v>4578</v>
      </c>
      <c r="H1364" s="619" t="s">
        <v>2184</v>
      </c>
      <c r="I1364" s="619" t="s">
        <v>2398</v>
      </c>
      <c r="J1364" s="619" t="s">
        <v>2399</v>
      </c>
      <c r="K1364" s="619" t="s">
        <v>4372</v>
      </c>
      <c r="L1364" s="620">
        <v>162.13</v>
      </c>
      <c r="M1364" s="620">
        <v>3080.4700000000003</v>
      </c>
      <c r="N1364" s="619">
        <v>19</v>
      </c>
      <c r="O1364" s="683">
        <v>6.5</v>
      </c>
      <c r="P1364" s="620">
        <v>2107.69</v>
      </c>
      <c r="Q1364" s="635">
        <v>0.68421052631578938</v>
      </c>
      <c r="R1364" s="619">
        <v>13</v>
      </c>
      <c r="S1364" s="635">
        <v>0.68421052631578949</v>
      </c>
      <c r="T1364" s="683">
        <v>3.5</v>
      </c>
      <c r="U1364" s="665">
        <v>0.53846153846153844</v>
      </c>
    </row>
    <row r="1365" spans="1:21" ht="14.4" customHeight="1" x14ac:dyDescent="0.3">
      <c r="A1365" s="618">
        <v>21</v>
      </c>
      <c r="B1365" s="619" t="s">
        <v>565</v>
      </c>
      <c r="C1365" s="619">
        <v>89301212</v>
      </c>
      <c r="D1365" s="681" t="s">
        <v>6723</v>
      </c>
      <c r="E1365" s="682" t="s">
        <v>4527</v>
      </c>
      <c r="F1365" s="619" t="s">
        <v>4509</v>
      </c>
      <c r="G1365" s="619" t="s">
        <v>4578</v>
      </c>
      <c r="H1365" s="619" t="s">
        <v>2184</v>
      </c>
      <c r="I1365" s="619" t="s">
        <v>2475</v>
      </c>
      <c r="J1365" s="619" t="s">
        <v>2476</v>
      </c>
      <c r="K1365" s="619" t="s">
        <v>4373</v>
      </c>
      <c r="L1365" s="620">
        <v>216.16</v>
      </c>
      <c r="M1365" s="620">
        <v>9294.8799999999974</v>
      </c>
      <c r="N1365" s="619">
        <v>43</v>
      </c>
      <c r="O1365" s="683">
        <v>11.5</v>
      </c>
      <c r="P1365" s="620">
        <v>7781.7599999999984</v>
      </c>
      <c r="Q1365" s="635">
        <v>0.83720930232558144</v>
      </c>
      <c r="R1365" s="619">
        <v>36</v>
      </c>
      <c r="S1365" s="635">
        <v>0.83720930232558144</v>
      </c>
      <c r="T1365" s="683">
        <v>9.5</v>
      </c>
      <c r="U1365" s="665">
        <v>0.82608695652173914</v>
      </c>
    </row>
    <row r="1366" spans="1:21" ht="14.4" customHeight="1" x14ac:dyDescent="0.3">
      <c r="A1366" s="618">
        <v>21</v>
      </c>
      <c r="B1366" s="619" t="s">
        <v>565</v>
      </c>
      <c r="C1366" s="619">
        <v>89301212</v>
      </c>
      <c r="D1366" s="681" t="s">
        <v>6723</v>
      </c>
      <c r="E1366" s="682" t="s">
        <v>4527</v>
      </c>
      <c r="F1366" s="619" t="s">
        <v>4509</v>
      </c>
      <c r="G1366" s="619" t="s">
        <v>4578</v>
      </c>
      <c r="H1366" s="619" t="s">
        <v>2184</v>
      </c>
      <c r="I1366" s="619" t="s">
        <v>4884</v>
      </c>
      <c r="J1366" s="619" t="s">
        <v>2476</v>
      </c>
      <c r="K1366" s="619" t="s">
        <v>4885</v>
      </c>
      <c r="L1366" s="620">
        <v>432.32</v>
      </c>
      <c r="M1366" s="620">
        <v>432.32</v>
      </c>
      <c r="N1366" s="619">
        <v>1</v>
      </c>
      <c r="O1366" s="683">
        <v>0.5</v>
      </c>
      <c r="P1366" s="620">
        <v>432.32</v>
      </c>
      <c r="Q1366" s="635">
        <v>1</v>
      </c>
      <c r="R1366" s="619">
        <v>1</v>
      </c>
      <c r="S1366" s="635">
        <v>1</v>
      </c>
      <c r="T1366" s="683">
        <v>0.5</v>
      </c>
      <c r="U1366" s="665">
        <v>1</v>
      </c>
    </row>
    <row r="1367" spans="1:21" ht="14.4" customHeight="1" x14ac:dyDescent="0.3">
      <c r="A1367" s="618">
        <v>21</v>
      </c>
      <c r="B1367" s="619" t="s">
        <v>565</v>
      </c>
      <c r="C1367" s="619">
        <v>89301212</v>
      </c>
      <c r="D1367" s="681" t="s">
        <v>6723</v>
      </c>
      <c r="E1367" s="682" t="s">
        <v>4527</v>
      </c>
      <c r="F1367" s="619" t="s">
        <v>4509</v>
      </c>
      <c r="G1367" s="619" t="s">
        <v>5449</v>
      </c>
      <c r="H1367" s="619" t="s">
        <v>564</v>
      </c>
      <c r="I1367" s="619" t="s">
        <v>5450</v>
      </c>
      <c r="J1367" s="619" t="s">
        <v>5451</v>
      </c>
      <c r="K1367" s="619" t="s">
        <v>5452</v>
      </c>
      <c r="L1367" s="620">
        <v>131.93</v>
      </c>
      <c r="M1367" s="620">
        <v>263.86</v>
      </c>
      <c r="N1367" s="619">
        <v>2</v>
      </c>
      <c r="O1367" s="683">
        <v>1.5</v>
      </c>
      <c r="P1367" s="620">
        <v>263.86</v>
      </c>
      <c r="Q1367" s="635">
        <v>1</v>
      </c>
      <c r="R1367" s="619">
        <v>2</v>
      </c>
      <c r="S1367" s="635">
        <v>1</v>
      </c>
      <c r="T1367" s="683">
        <v>1.5</v>
      </c>
      <c r="U1367" s="665">
        <v>1</v>
      </c>
    </row>
    <row r="1368" spans="1:21" ht="14.4" customHeight="1" x14ac:dyDescent="0.3">
      <c r="A1368" s="618">
        <v>21</v>
      </c>
      <c r="B1368" s="619" t="s">
        <v>565</v>
      </c>
      <c r="C1368" s="619">
        <v>89301212</v>
      </c>
      <c r="D1368" s="681" t="s">
        <v>6723</v>
      </c>
      <c r="E1368" s="682" t="s">
        <v>4527</v>
      </c>
      <c r="F1368" s="619" t="s">
        <v>4509</v>
      </c>
      <c r="G1368" s="619" t="s">
        <v>4579</v>
      </c>
      <c r="H1368" s="619" t="s">
        <v>564</v>
      </c>
      <c r="I1368" s="619" t="s">
        <v>5583</v>
      </c>
      <c r="J1368" s="619" t="s">
        <v>5584</v>
      </c>
      <c r="K1368" s="619" t="s">
        <v>5585</v>
      </c>
      <c r="L1368" s="620">
        <v>55.1</v>
      </c>
      <c r="M1368" s="620">
        <v>55.1</v>
      </c>
      <c r="N1368" s="619">
        <v>1</v>
      </c>
      <c r="O1368" s="683">
        <v>1</v>
      </c>
      <c r="P1368" s="620"/>
      <c r="Q1368" s="635">
        <v>0</v>
      </c>
      <c r="R1368" s="619"/>
      <c r="S1368" s="635">
        <v>0</v>
      </c>
      <c r="T1368" s="683"/>
      <c r="U1368" s="665">
        <v>0</v>
      </c>
    </row>
    <row r="1369" spans="1:21" ht="14.4" customHeight="1" x14ac:dyDescent="0.3">
      <c r="A1369" s="618">
        <v>21</v>
      </c>
      <c r="B1369" s="619" t="s">
        <v>565</v>
      </c>
      <c r="C1369" s="619">
        <v>89301212</v>
      </c>
      <c r="D1369" s="681" t="s">
        <v>6723</v>
      </c>
      <c r="E1369" s="682" t="s">
        <v>4527</v>
      </c>
      <c r="F1369" s="619" t="s">
        <v>4509</v>
      </c>
      <c r="G1369" s="619" t="s">
        <v>5547</v>
      </c>
      <c r="H1369" s="619" t="s">
        <v>564</v>
      </c>
      <c r="I1369" s="619" t="s">
        <v>5548</v>
      </c>
      <c r="J1369" s="619" t="s">
        <v>5549</v>
      </c>
      <c r="K1369" s="619" t="s">
        <v>5550</v>
      </c>
      <c r="L1369" s="620">
        <v>0</v>
      </c>
      <c r="M1369" s="620">
        <v>0</v>
      </c>
      <c r="N1369" s="619">
        <v>3</v>
      </c>
      <c r="O1369" s="683">
        <v>2.5</v>
      </c>
      <c r="P1369" s="620">
        <v>0</v>
      </c>
      <c r="Q1369" s="635"/>
      <c r="R1369" s="619">
        <v>2</v>
      </c>
      <c r="S1369" s="635">
        <v>0.66666666666666663</v>
      </c>
      <c r="T1369" s="683">
        <v>1.5</v>
      </c>
      <c r="U1369" s="665">
        <v>0.6</v>
      </c>
    </row>
    <row r="1370" spans="1:21" ht="14.4" customHeight="1" x14ac:dyDescent="0.3">
      <c r="A1370" s="618">
        <v>21</v>
      </c>
      <c r="B1370" s="619" t="s">
        <v>565</v>
      </c>
      <c r="C1370" s="619">
        <v>89301212</v>
      </c>
      <c r="D1370" s="681" t="s">
        <v>6723</v>
      </c>
      <c r="E1370" s="682" t="s">
        <v>4527</v>
      </c>
      <c r="F1370" s="619" t="s">
        <v>4509</v>
      </c>
      <c r="G1370" s="619" t="s">
        <v>5547</v>
      </c>
      <c r="H1370" s="619" t="s">
        <v>564</v>
      </c>
      <c r="I1370" s="619" t="s">
        <v>5586</v>
      </c>
      <c r="J1370" s="619" t="s">
        <v>5549</v>
      </c>
      <c r="K1370" s="619" t="s">
        <v>5550</v>
      </c>
      <c r="L1370" s="620">
        <v>0</v>
      </c>
      <c r="M1370" s="620">
        <v>0</v>
      </c>
      <c r="N1370" s="619">
        <v>2</v>
      </c>
      <c r="O1370" s="683">
        <v>2</v>
      </c>
      <c r="P1370" s="620">
        <v>0</v>
      </c>
      <c r="Q1370" s="635"/>
      <c r="R1370" s="619">
        <v>1</v>
      </c>
      <c r="S1370" s="635">
        <v>0.5</v>
      </c>
      <c r="T1370" s="683">
        <v>1</v>
      </c>
      <c r="U1370" s="665">
        <v>0.5</v>
      </c>
    </row>
    <row r="1371" spans="1:21" ht="14.4" customHeight="1" x14ac:dyDescent="0.3">
      <c r="A1371" s="618">
        <v>21</v>
      </c>
      <c r="B1371" s="619" t="s">
        <v>565</v>
      </c>
      <c r="C1371" s="619">
        <v>89301212</v>
      </c>
      <c r="D1371" s="681" t="s">
        <v>6723</v>
      </c>
      <c r="E1371" s="682" t="s">
        <v>4527</v>
      </c>
      <c r="F1371" s="619" t="s">
        <v>4509</v>
      </c>
      <c r="G1371" s="619" t="s">
        <v>4654</v>
      </c>
      <c r="H1371" s="619" t="s">
        <v>564</v>
      </c>
      <c r="I1371" s="619" t="s">
        <v>1716</v>
      </c>
      <c r="J1371" s="619" t="s">
        <v>1717</v>
      </c>
      <c r="K1371" s="619" t="s">
        <v>1718</v>
      </c>
      <c r="L1371" s="620">
        <v>400.21</v>
      </c>
      <c r="M1371" s="620">
        <v>9204.83</v>
      </c>
      <c r="N1371" s="619">
        <v>23</v>
      </c>
      <c r="O1371" s="683">
        <v>9.5</v>
      </c>
      <c r="P1371" s="620">
        <v>5602.94</v>
      </c>
      <c r="Q1371" s="635">
        <v>0.60869565217391297</v>
      </c>
      <c r="R1371" s="619">
        <v>14</v>
      </c>
      <c r="S1371" s="635">
        <v>0.60869565217391308</v>
      </c>
      <c r="T1371" s="683">
        <v>6.5</v>
      </c>
      <c r="U1371" s="665">
        <v>0.68421052631578949</v>
      </c>
    </row>
    <row r="1372" spans="1:21" ht="14.4" customHeight="1" x14ac:dyDescent="0.3">
      <c r="A1372" s="618">
        <v>21</v>
      </c>
      <c r="B1372" s="619" t="s">
        <v>565</v>
      </c>
      <c r="C1372" s="619">
        <v>89301212</v>
      </c>
      <c r="D1372" s="681" t="s">
        <v>6723</v>
      </c>
      <c r="E1372" s="682" t="s">
        <v>4527</v>
      </c>
      <c r="F1372" s="619" t="s">
        <v>4509</v>
      </c>
      <c r="G1372" s="619" t="s">
        <v>4654</v>
      </c>
      <c r="H1372" s="619" t="s">
        <v>564</v>
      </c>
      <c r="I1372" s="619" t="s">
        <v>4875</v>
      </c>
      <c r="J1372" s="619" t="s">
        <v>1717</v>
      </c>
      <c r="K1372" s="619" t="s">
        <v>2389</v>
      </c>
      <c r="L1372" s="620">
        <v>0</v>
      </c>
      <c r="M1372" s="620">
        <v>0</v>
      </c>
      <c r="N1372" s="619">
        <v>11</v>
      </c>
      <c r="O1372" s="683">
        <v>4.5</v>
      </c>
      <c r="P1372" s="620">
        <v>0</v>
      </c>
      <c r="Q1372" s="635"/>
      <c r="R1372" s="619">
        <v>6</v>
      </c>
      <c r="S1372" s="635">
        <v>0.54545454545454541</v>
      </c>
      <c r="T1372" s="683">
        <v>3.5</v>
      </c>
      <c r="U1372" s="665">
        <v>0.77777777777777779</v>
      </c>
    </row>
    <row r="1373" spans="1:21" ht="14.4" customHeight="1" x14ac:dyDescent="0.3">
      <c r="A1373" s="618">
        <v>21</v>
      </c>
      <c r="B1373" s="619" t="s">
        <v>565</v>
      </c>
      <c r="C1373" s="619">
        <v>89301212</v>
      </c>
      <c r="D1373" s="681" t="s">
        <v>6723</v>
      </c>
      <c r="E1373" s="682" t="s">
        <v>4527</v>
      </c>
      <c r="F1373" s="619" t="s">
        <v>4509</v>
      </c>
      <c r="G1373" s="619" t="s">
        <v>4657</v>
      </c>
      <c r="H1373" s="619" t="s">
        <v>564</v>
      </c>
      <c r="I1373" s="619" t="s">
        <v>899</v>
      </c>
      <c r="J1373" s="619" t="s">
        <v>4658</v>
      </c>
      <c r="K1373" s="619" t="s">
        <v>4624</v>
      </c>
      <c r="L1373" s="620">
        <v>14.75</v>
      </c>
      <c r="M1373" s="620">
        <v>14.75</v>
      </c>
      <c r="N1373" s="619">
        <v>1</v>
      </c>
      <c r="O1373" s="683">
        <v>1</v>
      </c>
      <c r="P1373" s="620"/>
      <c r="Q1373" s="635">
        <v>0</v>
      </c>
      <c r="R1373" s="619"/>
      <c r="S1373" s="635">
        <v>0</v>
      </c>
      <c r="T1373" s="683"/>
      <c r="U1373" s="665">
        <v>0</v>
      </c>
    </row>
    <row r="1374" spans="1:21" ht="14.4" customHeight="1" x14ac:dyDescent="0.3">
      <c r="A1374" s="618">
        <v>21</v>
      </c>
      <c r="B1374" s="619" t="s">
        <v>565</v>
      </c>
      <c r="C1374" s="619">
        <v>89301212</v>
      </c>
      <c r="D1374" s="681" t="s">
        <v>6723</v>
      </c>
      <c r="E1374" s="682" t="s">
        <v>4527</v>
      </c>
      <c r="F1374" s="619" t="s">
        <v>4509</v>
      </c>
      <c r="G1374" s="619" t="s">
        <v>4662</v>
      </c>
      <c r="H1374" s="619" t="s">
        <v>564</v>
      </c>
      <c r="I1374" s="619" t="s">
        <v>1893</v>
      </c>
      <c r="J1374" s="619" t="s">
        <v>1894</v>
      </c>
      <c r="K1374" s="619" t="s">
        <v>4887</v>
      </c>
      <c r="L1374" s="620">
        <v>221.03</v>
      </c>
      <c r="M1374" s="620">
        <v>221.03</v>
      </c>
      <c r="N1374" s="619">
        <v>1</v>
      </c>
      <c r="O1374" s="683">
        <v>1</v>
      </c>
      <c r="P1374" s="620"/>
      <c r="Q1374" s="635">
        <v>0</v>
      </c>
      <c r="R1374" s="619"/>
      <c r="S1374" s="635">
        <v>0</v>
      </c>
      <c r="T1374" s="683"/>
      <c r="U1374" s="665">
        <v>0</v>
      </c>
    </row>
    <row r="1375" spans="1:21" ht="14.4" customHeight="1" x14ac:dyDescent="0.3">
      <c r="A1375" s="618">
        <v>21</v>
      </c>
      <c r="B1375" s="619" t="s">
        <v>565</v>
      </c>
      <c r="C1375" s="619">
        <v>89301212</v>
      </c>
      <c r="D1375" s="681" t="s">
        <v>6723</v>
      </c>
      <c r="E1375" s="682" t="s">
        <v>4527</v>
      </c>
      <c r="F1375" s="619" t="s">
        <v>4509</v>
      </c>
      <c r="G1375" s="619" t="s">
        <v>4662</v>
      </c>
      <c r="H1375" s="619" t="s">
        <v>564</v>
      </c>
      <c r="I1375" s="619" t="s">
        <v>5587</v>
      </c>
      <c r="J1375" s="619" t="s">
        <v>1894</v>
      </c>
      <c r="K1375" s="619" t="s">
        <v>5588</v>
      </c>
      <c r="L1375" s="620">
        <v>0</v>
      </c>
      <c r="M1375" s="620">
        <v>0</v>
      </c>
      <c r="N1375" s="619">
        <v>3</v>
      </c>
      <c r="O1375" s="683">
        <v>1</v>
      </c>
      <c r="P1375" s="620">
        <v>0</v>
      </c>
      <c r="Q1375" s="635"/>
      <c r="R1375" s="619">
        <v>3</v>
      </c>
      <c r="S1375" s="635">
        <v>1</v>
      </c>
      <c r="T1375" s="683">
        <v>1</v>
      </c>
      <c r="U1375" s="665">
        <v>1</v>
      </c>
    </row>
    <row r="1376" spans="1:21" ht="14.4" customHeight="1" x14ac:dyDescent="0.3">
      <c r="A1376" s="618">
        <v>21</v>
      </c>
      <c r="B1376" s="619" t="s">
        <v>565</v>
      </c>
      <c r="C1376" s="619">
        <v>89301212</v>
      </c>
      <c r="D1376" s="681" t="s">
        <v>6723</v>
      </c>
      <c r="E1376" s="682" t="s">
        <v>4527</v>
      </c>
      <c r="F1376" s="619" t="s">
        <v>4509</v>
      </c>
      <c r="G1376" s="619" t="s">
        <v>4595</v>
      </c>
      <c r="H1376" s="619" t="s">
        <v>564</v>
      </c>
      <c r="I1376" s="619" t="s">
        <v>1584</v>
      </c>
      <c r="J1376" s="619" t="s">
        <v>1585</v>
      </c>
      <c r="K1376" s="619" t="s">
        <v>1586</v>
      </c>
      <c r="L1376" s="620">
        <v>84.78</v>
      </c>
      <c r="M1376" s="620">
        <v>84.78</v>
      </c>
      <c r="N1376" s="619">
        <v>1</v>
      </c>
      <c r="O1376" s="683">
        <v>0.5</v>
      </c>
      <c r="P1376" s="620"/>
      <c r="Q1376" s="635">
        <v>0</v>
      </c>
      <c r="R1376" s="619"/>
      <c r="S1376" s="635">
        <v>0</v>
      </c>
      <c r="T1376" s="683"/>
      <c r="U1376" s="665">
        <v>0</v>
      </c>
    </row>
    <row r="1377" spans="1:21" ht="14.4" customHeight="1" x14ac:dyDescent="0.3">
      <c r="A1377" s="618">
        <v>21</v>
      </c>
      <c r="B1377" s="619" t="s">
        <v>565</v>
      </c>
      <c r="C1377" s="619">
        <v>89301212</v>
      </c>
      <c r="D1377" s="681" t="s">
        <v>6723</v>
      </c>
      <c r="E1377" s="682" t="s">
        <v>4527</v>
      </c>
      <c r="F1377" s="619" t="s">
        <v>4509</v>
      </c>
      <c r="G1377" s="619" t="s">
        <v>4595</v>
      </c>
      <c r="H1377" s="619" t="s">
        <v>564</v>
      </c>
      <c r="I1377" s="619" t="s">
        <v>5589</v>
      </c>
      <c r="J1377" s="619" t="s">
        <v>5590</v>
      </c>
      <c r="K1377" s="619" t="s">
        <v>5591</v>
      </c>
      <c r="L1377" s="620">
        <v>0</v>
      </c>
      <c r="M1377" s="620">
        <v>0</v>
      </c>
      <c r="N1377" s="619">
        <v>2</v>
      </c>
      <c r="O1377" s="683">
        <v>1</v>
      </c>
      <c r="P1377" s="620">
        <v>0</v>
      </c>
      <c r="Q1377" s="635"/>
      <c r="R1377" s="619">
        <v>2</v>
      </c>
      <c r="S1377" s="635">
        <v>1</v>
      </c>
      <c r="T1377" s="683">
        <v>1</v>
      </c>
      <c r="U1377" s="665">
        <v>1</v>
      </c>
    </row>
    <row r="1378" spans="1:21" ht="14.4" customHeight="1" x14ac:dyDescent="0.3">
      <c r="A1378" s="618">
        <v>21</v>
      </c>
      <c r="B1378" s="619" t="s">
        <v>565</v>
      </c>
      <c r="C1378" s="619">
        <v>89301212</v>
      </c>
      <c r="D1378" s="681" t="s">
        <v>6723</v>
      </c>
      <c r="E1378" s="682" t="s">
        <v>4527</v>
      </c>
      <c r="F1378" s="619" t="s">
        <v>4509</v>
      </c>
      <c r="G1378" s="619" t="s">
        <v>4595</v>
      </c>
      <c r="H1378" s="619" t="s">
        <v>564</v>
      </c>
      <c r="I1378" s="619" t="s">
        <v>5592</v>
      </c>
      <c r="J1378" s="619" t="s">
        <v>1196</v>
      </c>
      <c r="K1378" s="619" t="s">
        <v>3369</v>
      </c>
      <c r="L1378" s="620">
        <v>0</v>
      </c>
      <c r="M1378" s="620">
        <v>0</v>
      </c>
      <c r="N1378" s="619">
        <v>2</v>
      </c>
      <c r="O1378" s="683">
        <v>1</v>
      </c>
      <c r="P1378" s="620">
        <v>0</v>
      </c>
      <c r="Q1378" s="635"/>
      <c r="R1378" s="619">
        <v>2</v>
      </c>
      <c r="S1378" s="635">
        <v>1</v>
      </c>
      <c r="T1378" s="683">
        <v>1</v>
      </c>
      <c r="U1378" s="665">
        <v>1</v>
      </c>
    </row>
    <row r="1379" spans="1:21" ht="14.4" customHeight="1" x14ac:dyDescent="0.3">
      <c r="A1379" s="618">
        <v>21</v>
      </c>
      <c r="B1379" s="619" t="s">
        <v>565</v>
      </c>
      <c r="C1379" s="619">
        <v>89301212</v>
      </c>
      <c r="D1379" s="681" t="s">
        <v>6723</v>
      </c>
      <c r="E1379" s="682" t="s">
        <v>4527</v>
      </c>
      <c r="F1379" s="619" t="s">
        <v>4509</v>
      </c>
      <c r="G1379" s="619" t="s">
        <v>4595</v>
      </c>
      <c r="H1379" s="619" t="s">
        <v>564</v>
      </c>
      <c r="I1379" s="619" t="s">
        <v>5176</v>
      </c>
      <c r="J1379" s="619" t="s">
        <v>5177</v>
      </c>
      <c r="K1379" s="619" t="s">
        <v>3369</v>
      </c>
      <c r="L1379" s="620">
        <v>113.04</v>
      </c>
      <c r="M1379" s="620">
        <v>226.08</v>
      </c>
      <c r="N1379" s="619">
        <v>2</v>
      </c>
      <c r="O1379" s="683">
        <v>0.5</v>
      </c>
      <c r="P1379" s="620">
        <v>226.08</v>
      </c>
      <c r="Q1379" s="635">
        <v>1</v>
      </c>
      <c r="R1379" s="619">
        <v>2</v>
      </c>
      <c r="S1379" s="635">
        <v>1</v>
      </c>
      <c r="T1379" s="683">
        <v>0.5</v>
      </c>
      <c r="U1379" s="665">
        <v>1</v>
      </c>
    </row>
    <row r="1380" spans="1:21" ht="14.4" customHeight="1" x14ac:dyDescent="0.3">
      <c r="A1380" s="618">
        <v>21</v>
      </c>
      <c r="B1380" s="619" t="s">
        <v>565</v>
      </c>
      <c r="C1380" s="619">
        <v>89301212</v>
      </c>
      <c r="D1380" s="681" t="s">
        <v>6723</v>
      </c>
      <c r="E1380" s="682" t="s">
        <v>4527</v>
      </c>
      <c r="F1380" s="619" t="s">
        <v>4509</v>
      </c>
      <c r="G1380" s="619" t="s">
        <v>4595</v>
      </c>
      <c r="H1380" s="619" t="s">
        <v>564</v>
      </c>
      <c r="I1380" s="619" t="s">
        <v>5593</v>
      </c>
      <c r="J1380" s="619" t="s">
        <v>5594</v>
      </c>
      <c r="K1380" s="619" t="s">
        <v>5595</v>
      </c>
      <c r="L1380" s="620">
        <v>56.52</v>
      </c>
      <c r="M1380" s="620">
        <v>113.04</v>
      </c>
      <c r="N1380" s="619">
        <v>2</v>
      </c>
      <c r="O1380" s="683">
        <v>1</v>
      </c>
      <c r="P1380" s="620"/>
      <c r="Q1380" s="635">
        <v>0</v>
      </c>
      <c r="R1380" s="619"/>
      <c r="S1380" s="635">
        <v>0</v>
      </c>
      <c r="T1380" s="683"/>
      <c r="U1380" s="665">
        <v>0</v>
      </c>
    </row>
    <row r="1381" spans="1:21" ht="14.4" customHeight="1" x14ac:dyDescent="0.3">
      <c r="A1381" s="618">
        <v>21</v>
      </c>
      <c r="B1381" s="619" t="s">
        <v>565</v>
      </c>
      <c r="C1381" s="619">
        <v>89301212</v>
      </c>
      <c r="D1381" s="681" t="s">
        <v>6723</v>
      </c>
      <c r="E1381" s="682" t="s">
        <v>4527</v>
      </c>
      <c r="F1381" s="619" t="s">
        <v>4509</v>
      </c>
      <c r="G1381" s="619" t="s">
        <v>4595</v>
      </c>
      <c r="H1381" s="619" t="s">
        <v>564</v>
      </c>
      <c r="I1381" s="619" t="s">
        <v>1621</v>
      </c>
      <c r="J1381" s="619" t="s">
        <v>5178</v>
      </c>
      <c r="K1381" s="619" t="s">
        <v>5179</v>
      </c>
      <c r="L1381" s="620">
        <v>32.409999999999997</v>
      </c>
      <c r="M1381" s="620">
        <v>64.819999999999993</v>
      </c>
      <c r="N1381" s="619">
        <v>2</v>
      </c>
      <c r="O1381" s="683">
        <v>0.5</v>
      </c>
      <c r="P1381" s="620">
        <v>64.819999999999993</v>
      </c>
      <c r="Q1381" s="635">
        <v>1</v>
      </c>
      <c r="R1381" s="619">
        <v>2</v>
      </c>
      <c r="S1381" s="635">
        <v>1</v>
      </c>
      <c r="T1381" s="683">
        <v>0.5</v>
      </c>
      <c r="U1381" s="665">
        <v>1</v>
      </c>
    </row>
    <row r="1382" spans="1:21" ht="14.4" customHeight="1" x14ac:dyDescent="0.3">
      <c r="A1382" s="618">
        <v>21</v>
      </c>
      <c r="B1382" s="619" t="s">
        <v>565</v>
      </c>
      <c r="C1382" s="619">
        <v>89301212</v>
      </c>
      <c r="D1382" s="681" t="s">
        <v>6723</v>
      </c>
      <c r="E1382" s="682" t="s">
        <v>4527</v>
      </c>
      <c r="F1382" s="619" t="s">
        <v>4509</v>
      </c>
      <c r="G1382" s="619" t="s">
        <v>4595</v>
      </c>
      <c r="H1382" s="619" t="s">
        <v>564</v>
      </c>
      <c r="I1382" s="619" t="s">
        <v>4596</v>
      </c>
      <c r="J1382" s="619" t="s">
        <v>4597</v>
      </c>
      <c r="K1382" s="619" t="s">
        <v>4598</v>
      </c>
      <c r="L1382" s="620">
        <v>75.36</v>
      </c>
      <c r="M1382" s="620">
        <v>678.24</v>
      </c>
      <c r="N1382" s="619">
        <v>9</v>
      </c>
      <c r="O1382" s="683">
        <v>2.5</v>
      </c>
      <c r="P1382" s="620">
        <v>678.24</v>
      </c>
      <c r="Q1382" s="635">
        <v>1</v>
      </c>
      <c r="R1382" s="619">
        <v>9</v>
      </c>
      <c r="S1382" s="635">
        <v>1</v>
      </c>
      <c r="T1382" s="683">
        <v>2.5</v>
      </c>
      <c r="U1382" s="665">
        <v>1</v>
      </c>
    </row>
    <row r="1383" spans="1:21" ht="14.4" customHeight="1" x14ac:dyDescent="0.3">
      <c r="A1383" s="618">
        <v>21</v>
      </c>
      <c r="B1383" s="619" t="s">
        <v>565</v>
      </c>
      <c r="C1383" s="619">
        <v>89301212</v>
      </c>
      <c r="D1383" s="681" t="s">
        <v>6723</v>
      </c>
      <c r="E1383" s="682" t="s">
        <v>4527</v>
      </c>
      <c r="F1383" s="619" t="s">
        <v>4509</v>
      </c>
      <c r="G1383" s="619" t="s">
        <v>4595</v>
      </c>
      <c r="H1383" s="619" t="s">
        <v>564</v>
      </c>
      <c r="I1383" s="619" t="s">
        <v>5596</v>
      </c>
      <c r="J1383" s="619" t="s">
        <v>5597</v>
      </c>
      <c r="K1383" s="619" t="s">
        <v>5053</v>
      </c>
      <c r="L1383" s="620">
        <v>37.68</v>
      </c>
      <c r="M1383" s="620">
        <v>75.36</v>
      </c>
      <c r="N1383" s="619">
        <v>2</v>
      </c>
      <c r="O1383" s="683">
        <v>0.5</v>
      </c>
      <c r="P1383" s="620"/>
      <c r="Q1383" s="635">
        <v>0</v>
      </c>
      <c r="R1383" s="619"/>
      <c r="S1383" s="635">
        <v>0</v>
      </c>
      <c r="T1383" s="683"/>
      <c r="U1383" s="665">
        <v>0</v>
      </c>
    </row>
    <row r="1384" spans="1:21" ht="14.4" customHeight="1" x14ac:dyDescent="0.3">
      <c r="A1384" s="618">
        <v>21</v>
      </c>
      <c r="B1384" s="619" t="s">
        <v>565</v>
      </c>
      <c r="C1384" s="619">
        <v>89301212</v>
      </c>
      <c r="D1384" s="681" t="s">
        <v>6723</v>
      </c>
      <c r="E1384" s="682" t="s">
        <v>4527</v>
      </c>
      <c r="F1384" s="619" t="s">
        <v>4509</v>
      </c>
      <c r="G1384" s="619" t="s">
        <v>4595</v>
      </c>
      <c r="H1384" s="619" t="s">
        <v>564</v>
      </c>
      <c r="I1384" s="619" t="s">
        <v>5598</v>
      </c>
      <c r="J1384" s="619" t="s">
        <v>5594</v>
      </c>
      <c r="K1384" s="619" t="s">
        <v>5599</v>
      </c>
      <c r="L1384" s="620">
        <v>0</v>
      </c>
      <c r="M1384" s="620">
        <v>0</v>
      </c>
      <c r="N1384" s="619">
        <v>1</v>
      </c>
      <c r="O1384" s="683">
        <v>1</v>
      </c>
      <c r="P1384" s="620"/>
      <c r="Q1384" s="635"/>
      <c r="R1384" s="619"/>
      <c r="S1384" s="635">
        <v>0</v>
      </c>
      <c r="T1384" s="683"/>
      <c r="U1384" s="665">
        <v>0</v>
      </c>
    </row>
    <row r="1385" spans="1:21" ht="14.4" customHeight="1" x14ac:dyDescent="0.3">
      <c r="A1385" s="618">
        <v>21</v>
      </c>
      <c r="B1385" s="619" t="s">
        <v>565</v>
      </c>
      <c r="C1385" s="619">
        <v>89301212</v>
      </c>
      <c r="D1385" s="681" t="s">
        <v>6723</v>
      </c>
      <c r="E1385" s="682" t="s">
        <v>4527</v>
      </c>
      <c r="F1385" s="619" t="s">
        <v>4509</v>
      </c>
      <c r="G1385" s="619" t="s">
        <v>4595</v>
      </c>
      <c r="H1385" s="619" t="s">
        <v>564</v>
      </c>
      <c r="I1385" s="619" t="s">
        <v>5600</v>
      </c>
      <c r="J1385" s="619" t="s">
        <v>5601</v>
      </c>
      <c r="K1385" s="619" t="s">
        <v>5602</v>
      </c>
      <c r="L1385" s="620">
        <v>37.68</v>
      </c>
      <c r="M1385" s="620">
        <v>75.36</v>
      </c>
      <c r="N1385" s="619">
        <v>2</v>
      </c>
      <c r="O1385" s="683">
        <v>1</v>
      </c>
      <c r="P1385" s="620"/>
      <c r="Q1385" s="635">
        <v>0</v>
      </c>
      <c r="R1385" s="619"/>
      <c r="S1385" s="635">
        <v>0</v>
      </c>
      <c r="T1385" s="683"/>
      <c r="U1385" s="665">
        <v>0</v>
      </c>
    </row>
    <row r="1386" spans="1:21" ht="14.4" customHeight="1" x14ac:dyDescent="0.3">
      <c r="A1386" s="618">
        <v>21</v>
      </c>
      <c r="B1386" s="619" t="s">
        <v>565</v>
      </c>
      <c r="C1386" s="619">
        <v>89301212</v>
      </c>
      <c r="D1386" s="681" t="s">
        <v>6723</v>
      </c>
      <c r="E1386" s="682" t="s">
        <v>4527</v>
      </c>
      <c r="F1386" s="619" t="s">
        <v>4509</v>
      </c>
      <c r="G1386" s="619" t="s">
        <v>4667</v>
      </c>
      <c r="H1386" s="619" t="s">
        <v>564</v>
      </c>
      <c r="I1386" s="619" t="s">
        <v>1690</v>
      </c>
      <c r="J1386" s="619" t="s">
        <v>4668</v>
      </c>
      <c r="K1386" s="619" t="s">
        <v>4669</v>
      </c>
      <c r="L1386" s="620">
        <v>53.67</v>
      </c>
      <c r="M1386" s="620">
        <v>2146.8000000000002</v>
      </c>
      <c r="N1386" s="619">
        <v>40</v>
      </c>
      <c r="O1386" s="683">
        <v>15</v>
      </c>
      <c r="P1386" s="620">
        <v>1288.0800000000002</v>
      </c>
      <c r="Q1386" s="635">
        <v>0.6</v>
      </c>
      <c r="R1386" s="619">
        <v>24</v>
      </c>
      <c r="S1386" s="635">
        <v>0.6</v>
      </c>
      <c r="T1386" s="683">
        <v>9</v>
      </c>
      <c r="U1386" s="665">
        <v>0.6</v>
      </c>
    </row>
    <row r="1387" spans="1:21" ht="14.4" customHeight="1" x14ac:dyDescent="0.3">
      <c r="A1387" s="618">
        <v>21</v>
      </c>
      <c r="B1387" s="619" t="s">
        <v>565</v>
      </c>
      <c r="C1387" s="619">
        <v>89301212</v>
      </c>
      <c r="D1387" s="681" t="s">
        <v>6723</v>
      </c>
      <c r="E1387" s="682" t="s">
        <v>4527</v>
      </c>
      <c r="F1387" s="619" t="s">
        <v>4509</v>
      </c>
      <c r="G1387" s="619" t="s">
        <v>4667</v>
      </c>
      <c r="H1387" s="619" t="s">
        <v>564</v>
      </c>
      <c r="I1387" s="619" t="s">
        <v>1690</v>
      </c>
      <c r="J1387" s="619" t="s">
        <v>4668</v>
      </c>
      <c r="K1387" s="619" t="s">
        <v>4669</v>
      </c>
      <c r="L1387" s="620">
        <v>25.8</v>
      </c>
      <c r="M1387" s="620">
        <v>283.8</v>
      </c>
      <c r="N1387" s="619">
        <v>11</v>
      </c>
      <c r="O1387" s="683">
        <v>3.5</v>
      </c>
      <c r="P1387" s="620">
        <v>129</v>
      </c>
      <c r="Q1387" s="635">
        <v>0.45454545454545453</v>
      </c>
      <c r="R1387" s="619">
        <v>5</v>
      </c>
      <c r="S1387" s="635">
        <v>0.45454545454545453</v>
      </c>
      <c r="T1387" s="683">
        <v>1.5</v>
      </c>
      <c r="U1387" s="665">
        <v>0.42857142857142855</v>
      </c>
    </row>
    <row r="1388" spans="1:21" ht="14.4" customHeight="1" x14ac:dyDescent="0.3">
      <c r="A1388" s="618">
        <v>21</v>
      </c>
      <c r="B1388" s="619" t="s">
        <v>565</v>
      </c>
      <c r="C1388" s="619">
        <v>89301212</v>
      </c>
      <c r="D1388" s="681" t="s">
        <v>6723</v>
      </c>
      <c r="E1388" s="682" t="s">
        <v>4527</v>
      </c>
      <c r="F1388" s="619" t="s">
        <v>4509</v>
      </c>
      <c r="G1388" s="619" t="s">
        <v>4777</v>
      </c>
      <c r="H1388" s="619" t="s">
        <v>564</v>
      </c>
      <c r="I1388" s="619" t="s">
        <v>5603</v>
      </c>
      <c r="J1388" s="619" t="s">
        <v>4778</v>
      </c>
      <c r="K1388" s="619" t="s">
        <v>5604</v>
      </c>
      <c r="L1388" s="620">
        <v>114.39</v>
      </c>
      <c r="M1388" s="620">
        <v>114.39</v>
      </c>
      <c r="N1388" s="619">
        <v>1</v>
      </c>
      <c r="O1388" s="683">
        <v>1</v>
      </c>
      <c r="P1388" s="620">
        <v>114.39</v>
      </c>
      <c r="Q1388" s="635">
        <v>1</v>
      </c>
      <c r="R1388" s="619">
        <v>1</v>
      </c>
      <c r="S1388" s="635">
        <v>1</v>
      </c>
      <c r="T1388" s="683">
        <v>1</v>
      </c>
      <c r="U1388" s="665">
        <v>1</v>
      </c>
    </row>
    <row r="1389" spans="1:21" ht="14.4" customHeight="1" x14ac:dyDescent="0.3">
      <c r="A1389" s="618">
        <v>21</v>
      </c>
      <c r="B1389" s="619" t="s">
        <v>565</v>
      </c>
      <c r="C1389" s="619">
        <v>89301212</v>
      </c>
      <c r="D1389" s="681" t="s">
        <v>6723</v>
      </c>
      <c r="E1389" s="682" t="s">
        <v>4527</v>
      </c>
      <c r="F1389" s="619" t="s">
        <v>4509</v>
      </c>
      <c r="G1389" s="619" t="s">
        <v>4998</v>
      </c>
      <c r="H1389" s="619" t="s">
        <v>564</v>
      </c>
      <c r="I1389" s="619" t="s">
        <v>3226</v>
      </c>
      <c r="J1389" s="619" t="s">
        <v>3188</v>
      </c>
      <c r="K1389" s="619" t="s">
        <v>4999</v>
      </c>
      <c r="L1389" s="620">
        <v>120.46</v>
      </c>
      <c r="M1389" s="620">
        <v>1204.5999999999999</v>
      </c>
      <c r="N1389" s="619">
        <v>10</v>
      </c>
      <c r="O1389" s="683">
        <v>6.5</v>
      </c>
      <c r="P1389" s="620">
        <v>361.38</v>
      </c>
      <c r="Q1389" s="635">
        <v>0.30000000000000004</v>
      </c>
      <c r="R1389" s="619">
        <v>3</v>
      </c>
      <c r="S1389" s="635">
        <v>0.3</v>
      </c>
      <c r="T1389" s="683">
        <v>2</v>
      </c>
      <c r="U1389" s="665">
        <v>0.30769230769230771</v>
      </c>
    </row>
    <row r="1390" spans="1:21" ht="14.4" customHeight="1" x14ac:dyDescent="0.3">
      <c r="A1390" s="618">
        <v>21</v>
      </c>
      <c r="B1390" s="619" t="s">
        <v>565</v>
      </c>
      <c r="C1390" s="619">
        <v>89301212</v>
      </c>
      <c r="D1390" s="681" t="s">
        <v>6723</v>
      </c>
      <c r="E1390" s="682" t="s">
        <v>4527</v>
      </c>
      <c r="F1390" s="619" t="s">
        <v>4509</v>
      </c>
      <c r="G1390" s="619" t="s">
        <v>4670</v>
      </c>
      <c r="H1390" s="619" t="s">
        <v>564</v>
      </c>
      <c r="I1390" s="619" t="s">
        <v>5605</v>
      </c>
      <c r="J1390" s="619" t="s">
        <v>5606</v>
      </c>
      <c r="K1390" s="619" t="s">
        <v>622</v>
      </c>
      <c r="L1390" s="620">
        <v>201.75</v>
      </c>
      <c r="M1390" s="620">
        <v>605.25</v>
      </c>
      <c r="N1390" s="619">
        <v>3</v>
      </c>
      <c r="O1390" s="683">
        <v>0.5</v>
      </c>
      <c r="P1390" s="620"/>
      <c r="Q1390" s="635">
        <v>0</v>
      </c>
      <c r="R1390" s="619"/>
      <c r="S1390" s="635">
        <v>0</v>
      </c>
      <c r="T1390" s="683"/>
      <c r="U1390" s="665">
        <v>0</v>
      </c>
    </row>
    <row r="1391" spans="1:21" ht="14.4" customHeight="1" x14ac:dyDescent="0.3">
      <c r="A1391" s="618">
        <v>21</v>
      </c>
      <c r="B1391" s="619" t="s">
        <v>565</v>
      </c>
      <c r="C1391" s="619">
        <v>89301212</v>
      </c>
      <c r="D1391" s="681" t="s">
        <v>6723</v>
      </c>
      <c r="E1391" s="682" t="s">
        <v>4527</v>
      </c>
      <c r="F1391" s="619" t="s">
        <v>4509</v>
      </c>
      <c r="G1391" s="619" t="s">
        <v>4670</v>
      </c>
      <c r="H1391" s="619" t="s">
        <v>564</v>
      </c>
      <c r="I1391" s="619" t="s">
        <v>5607</v>
      </c>
      <c r="J1391" s="619" t="s">
        <v>5606</v>
      </c>
      <c r="K1391" s="619" t="s">
        <v>641</v>
      </c>
      <c r="L1391" s="620">
        <v>0</v>
      </c>
      <c r="M1391" s="620">
        <v>0</v>
      </c>
      <c r="N1391" s="619">
        <v>3</v>
      </c>
      <c r="O1391" s="683">
        <v>0.5</v>
      </c>
      <c r="P1391" s="620"/>
      <c r="Q1391" s="635"/>
      <c r="R1391" s="619"/>
      <c r="S1391" s="635">
        <v>0</v>
      </c>
      <c r="T1391" s="683"/>
      <c r="U1391" s="665">
        <v>0</v>
      </c>
    </row>
    <row r="1392" spans="1:21" ht="14.4" customHeight="1" x14ac:dyDescent="0.3">
      <c r="A1392" s="618">
        <v>21</v>
      </c>
      <c r="B1392" s="619" t="s">
        <v>565</v>
      </c>
      <c r="C1392" s="619">
        <v>89301212</v>
      </c>
      <c r="D1392" s="681" t="s">
        <v>6723</v>
      </c>
      <c r="E1392" s="682" t="s">
        <v>4527</v>
      </c>
      <c r="F1392" s="619" t="s">
        <v>4509</v>
      </c>
      <c r="G1392" s="619" t="s">
        <v>4894</v>
      </c>
      <c r="H1392" s="619" t="s">
        <v>2184</v>
      </c>
      <c r="I1392" s="619" t="s">
        <v>4895</v>
      </c>
      <c r="J1392" s="619" t="s">
        <v>4896</v>
      </c>
      <c r="K1392" s="619" t="s">
        <v>4363</v>
      </c>
      <c r="L1392" s="620">
        <v>2279.48</v>
      </c>
      <c r="M1392" s="620">
        <v>18235.84</v>
      </c>
      <c r="N1392" s="619">
        <v>8</v>
      </c>
      <c r="O1392" s="683">
        <v>3.5</v>
      </c>
      <c r="P1392" s="620">
        <v>2279.48</v>
      </c>
      <c r="Q1392" s="635">
        <v>0.125</v>
      </c>
      <c r="R1392" s="619">
        <v>1</v>
      </c>
      <c r="S1392" s="635">
        <v>0.125</v>
      </c>
      <c r="T1392" s="683">
        <v>0.5</v>
      </c>
      <c r="U1392" s="665">
        <v>0.14285714285714285</v>
      </c>
    </row>
    <row r="1393" spans="1:21" ht="14.4" customHeight="1" x14ac:dyDescent="0.3">
      <c r="A1393" s="618">
        <v>21</v>
      </c>
      <c r="B1393" s="619" t="s">
        <v>565</v>
      </c>
      <c r="C1393" s="619">
        <v>89301212</v>
      </c>
      <c r="D1393" s="681" t="s">
        <v>6723</v>
      </c>
      <c r="E1393" s="682" t="s">
        <v>4527</v>
      </c>
      <c r="F1393" s="619" t="s">
        <v>4509</v>
      </c>
      <c r="G1393" s="619" t="s">
        <v>4894</v>
      </c>
      <c r="H1393" s="619" t="s">
        <v>2184</v>
      </c>
      <c r="I1393" s="619" t="s">
        <v>4895</v>
      </c>
      <c r="J1393" s="619" t="s">
        <v>4896</v>
      </c>
      <c r="K1393" s="619" t="s">
        <v>4363</v>
      </c>
      <c r="L1393" s="620">
        <v>804.58</v>
      </c>
      <c r="M1393" s="620">
        <v>4827.4800000000005</v>
      </c>
      <c r="N1393" s="619">
        <v>6</v>
      </c>
      <c r="O1393" s="683">
        <v>2</v>
      </c>
      <c r="P1393" s="620">
        <v>2413.7400000000002</v>
      </c>
      <c r="Q1393" s="635">
        <v>0.5</v>
      </c>
      <c r="R1393" s="619">
        <v>3</v>
      </c>
      <c r="S1393" s="635">
        <v>0.5</v>
      </c>
      <c r="T1393" s="683">
        <v>1</v>
      </c>
      <c r="U1393" s="665">
        <v>0.5</v>
      </c>
    </row>
    <row r="1394" spans="1:21" ht="14.4" customHeight="1" x14ac:dyDescent="0.3">
      <c r="A1394" s="618">
        <v>21</v>
      </c>
      <c r="B1394" s="619" t="s">
        <v>565</v>
      </c>
      <c r="C1394" s="619">
        <v>89301212</v>
      </c>
      <c r="D1394" s="681" t="s">
        <v>6723</v>
      </c>
      <c r="E1394" s="682" t="s">
        <v>4527</v>
      </c>
      <c r="F1394" s="619" t="s">
        <v>4509</v>
      </c>
      <c r="G1394" s="619" t="s">
        <v>4894</v>
      </c>
      <c r="H1394" s="619" t="s">
        <v>2184</v>
      </c>
      <c r="I1394" s="619" t="s">
        <v>5608</v>
      </c>
      <c r="J1394" s="619" t="s">
        <v>4896</v>
      </c>
      <c r="K1394" s="619" t="s">
        <v>5609</v>
      </c>
      <c r="L1394" s="620">
        <v>6838.44</v>
      </c>
      <c r="M1394" s="620">
        <v>6838.44</v>
      </c>
      <c r="N1394" s="619">
        <v>1</v>
      </c>
      <c r="O1394" s="683">
        <v>1</v>
      </c>
      <c r="P1394" s="620"/>
      <c r="Q1394" s="635">
        <v>0</v>
      </c>
      <c r="R1394" s="619"/>
      <c r="S1394" s="635">
        <v>0</v>
      </c>
      <c r="T1394" s="683"/>
      <c r="U1394" s="665">
        <v>0</v>
      </c>
    </row>
    <row r="1395" spans="1:21" ht="14.4" customHeight="1" x14ac:dyDescent="0.3">
      <c r="A1395" s="618">
        <v>21</v>
      </c>
      <c r="B1395" s="619" t="s">
        <v>565</v>
      </c>
      <c r="C1395" s="619">
        <v>89301212</v>
      </c>
      <c r="D1395" s="681" t="s">
        <v>6723</v>
      </c>
      <c r="E1395" s="682" t="s">
        <v>4527</v>
      </c>
      <c r="F1395" s="619" t="s">
        <v>4509</v>
      </c>
      <c r="G1395" s="619" t="s">
        <v>5610</v>
      </c>
      <c r="H1395" s="619" t="s">
        <v>2184</v>
      </c>
      <c r="I1395" s="619" t="s">
        <v>3528</v>
      </c>
      <c r="J1395" s="619" t="s">
        <v>3529</v>
      </c>
      <c r="K1395" s="619" t="s">
        <v>4438</v>
      </c>
      <c r="L1395" s="620">
        <v>157.19</v>
      </c>
      <c r="M1395" s="620">
        <v>628.76</v>
      </c>
      <c r="N1395" s="619">
        <v>4</v>
      </c>
      <c r="O1395" s="683">
        <v>1.5</v>
      </c>
      <c r="P1395" s="620">
        <v>471.57</v>
      </c>
      <c r="Q1395" s="635">
        <v>0.75</v>
      </c>
      <c r="R1395" s="619">
        <v>3</v>
      </c>
      <c r="S1395" s="635">
        <v>0.75</v>
      </c>
      <c r="T1395" s="683">
        <v>1</v>
      </c>
      <c r="U1395" s="665">
        <v>0.66666666666666663</v>
      </c>
    </row>
    <row r="1396" spans="1:21" ht="14.4" customHeight="1" x14ac:dyDescent="0.3">
      <c r="A1396" s="618">
        <v>21</v>
      </c>
      <c r="B1396" s="619" t="s">
        <v>565</v>
      </c>
      <c r="C1396" s="619">
        <v>89301212</v>
      </c>
      <c r="D1396" s="681" t="s">
        <v>6723</v>
      </c>
      <c r="E1396" s="682" t="s">
        <v>4527</v>
      </c>
      <c r="F1396" s="619" t="s">
        <v>4509</v>
      </c>
      <c r="G1396" s="619" t="s">
        <v>5189</v>
      </c>
      <c r="H1396" s="619" t="s">
        <v>564</v>
      </c>
      <c r="I1396" s="619" t="s">
        <v>3826</v>
      </c>
      <c r="J1396" s="619" t="s">
        <v>3827</v>
      </c>
      <c r="K1396" s="619" t="s">
        <v>922</v>
      </c>
      <c r="L1396" s="620">
        <v>84.26</v>
      </c>
      <c r="M1396" s="620">
        <v>84.26</v>
      </c>
      <c r="N1396" s="619">
        <v>1</v>
      </c>
      <c r="O1396" s="683">
        <v>1</v>
      </c>
      <c r="P1396" s="620"/>
      <c r="Q1396" s="635">
        <v>0</v>
      </c>
      <c r="R1396" s="619"/>
      <c r="S1396" s="635">
        <v>0</v>
      </c>
      <c r="T1396" s="683"/>
      <c r="U1396" s="665">
        <v>0</v>
      </c>
    </row>
    <row r="1397" spans="1:21" ht="14.4" customHeight="1" x14ac:dyDescent="0.3">
      <c r="A1397" s="618">
        <v>21</v>
      </c>
      <c r="B1397" s="619" t="s">
        <v>565</v>
      </c>
      <c r="C1397" s="619">
        <v>89301212</v>
      </c>
      <c r="D1397" s="681" t="s">
        <v>6723</v>
      </c>
      <c r="E1397" s="682" t="s">
        <v>4527</v>
      </c>
      <c r="F1397" s="619" t="s">
        <v>4509</v>
      </c>
      <c r="G1397" s="619" t="s">
        <v>5611</v>
      </c>
      <c r="H1397" s="619" t="s">
        <v>564</v>
      </c>
      <c r="I1397" s="619" t="s">
        <v>920</v>
      </c>
      <c r="J1397" s="619" t="s">
        <v>921</v>
      </c>
      <c r="K1397" s="619" t="s">
        <v>922</v>
      </c>
      <c r="L1397" s="620">
        <v>238.94</v>
      </c>
      <c r="M1397" s="620">
        <v>477.88</v>
      </c>
      <c r="N1397" s="619">
        <v>2</v>
      </c>
      <c r="O1397" s="683">
        <v>1</v>
      </c>
      <c r="P1397" s="620"/>
      <c r="Q1397" s="635">
        <v>0</v>
      </c>
      <c r="R1397" s="619"/>
      <c r="S1397" s="635">
        <v>0</v>
      </c>
      <c r="T1397" s="683"/>
      <c r="U1397" s="665">
        <v>0</v>
      </c>
    </row>
    <row r="1398" spans="1:21" ht="14.4" customHeight="1" x14ac:dyDescent="0.3">
      <c r="A1398" s="618">
        <v>21</v>
      </c>
      <c r="B1398" s="619" t="s">
        <v>565</v>
      </c>
      <c r="C1398" s="619">
        <v>89301212</v>
      </c>
      <c r="D1398" s="681" t="s">
        <v>6723</v>
      </c>
      <c r="E1398" s="682" t="s">
        <v>4527</v>
      </c>
      <c r="F1398" s="619" t="s">
        <v>4509</v>
      </c>
      <c r="G1398" s="619" t="s">
        <v>5612</v>
      </c>
      <c r="H1398" s="619" t="s">
        <v>564</v>
      </c>
      <c r="I1398" s="619" t="s">
        <v>5613</v>
      </c>
      <c r="J1398" s="619" t="s">
        <v>5614</v>
      </c>
      <c r="K1398" s="619" t="s">
        <v>5615</v>
      </c>
      <c r="L1398" s="620">
        <v>126.51</v>
      </c>
      <c r="M1398" s="620">
        <v>126.51</v>
      </c>
      <c r="N1398" s="619">
        <v>1</v>
      </c>
      <c r="O1398" s="683">
        <v>1</v>
      </c>
      <c r="P1398" s="620">
        <v>126.51</v>
      </c>
      <c r="Q1398" s="635">
        <v>1</v>
      </c>
      <c r="R1398" s="619">
        <v>1</v>
      </c>
      <c r="S1398" s="635">
        <v>1</v>
      </c>
      <c r="T1398" s="683">
        <v>1</v>
      </c>
      <c r="U1398" s="665">
        <v>1</v>
      </c>
    </row>
    <row r="1399" spans="1:21" ht="14.4" customHeight="1" x14ac:dyDescent="0.3">
      <c r="A1399" s="618">
        <v>21</v>
      </c>
      <c r="B1399" s="619" t="s">
        <v>565</v>
      </c>
      <c r="C1399" s="619">
        <v>89301212</v>
      </c>
      <c r="D1399" s="681" t="s">
        <v>6723</v>
      </c>
      <c r="E1399" s="682" t="s">
        <v>4527</v>
      </c>
      <c r="F1399" s="619" t="s">
        <v>4509</v>
      </c>
      <c r="G1399" s="619" t="s">
        <v>4599</v>
      </c>
      <c r="H1399" s="619" t="s">
        <v>564</v>
      </c>
      <c r="I1399" s="619" t="s">
        <v>5616</v>
      </c>
      <c r="J1399" s="619" t="s">
        <v>5617</v>
      </c>
      <c r="K1399" s="619" t="s">
        <v>5618</v>
      </c>
      <c r="L1399" s="620">
        <v>1416.79</v>
      </c>
      <c r="M1399" s="620">
        <v>2833.58</v>
      </c>
      <c r="N1399" s="619">
        <v>2</v>
      </c>
      <c r="O1399" s="683">
        <v>1</v>
      </c>
      <c r="P1399" s="620"/>
      <c r="Q1399" s="635">
        <v>0</v>
      </c>
      <c r="R1399" s="619"/>
      <c r="S1399" s="635">
        <v>0</v>
      </c>
      <c r="T1399" s="683"/>
      <c r="U1399" s="665">
        <v>0</v>
      </c>
    </row>
    <row r="1400" spans="1:21" ht="14.4" customHeight="1" x14ac:dyDescent="0.3">
      <c r="A1400" s="618">
        <v>21</v>
      </c>
      <c r="B1400" s="619" t="s">
        <v>565</v>
      </c>
      <c r="C1400" s="619">
        <v>89301212</v>
      </c>
      <c r="D1400" s="681" t="s">
        <v>6723</v>
      </c>
      <c r="E1400" s="682" t="s">
        <v>4527</v>
      </c>
      <c r="F1400" s="619" t="s">
        <v>4509</v>
      </c>
      <c r="G1400" s="619" t="s">
        <v>4599</v>
      </c>
      <c r="H1400" s="619" t="s">
        <v>564</v>
      </c>
      <c r="I1400" s="619" t="s">
        <v>5619</v>
      </c>
      <c r="J1400" s="619" t="s">
        <v>5620</v>
      </c>
      <c r="K1400" s="619" t="s">
        <v>5621</v>
      </c>
      <c r="L1400" s="620">
        <v>1666.37</v>
      </c>
      <c r="M1400" s="620">
        <v>6665.48</v>
      </c>
      <c r="N1400" s="619">
        <v>4</v>
      </c>
      <c r="O1400" s="683">
        <v>1.5</v>
      </c>
      <c r="P1400" s="620"/>
      <c r="Q1400" s="635">
        <v>0</v>
      </c>
      <c r="R1400" s="619"/>
      <c r="S1400" s="635">
        <v>0</v>
      </c>
      <c r="T1400" s="683"/>
      <c r="U1400" s="665">
        <v>0</v>
      </c>
    </row>
    <row r="1401" spans="1:21" ht="14.4" customHeight="1" x14ac:dyDescent="0.3">
      <c r="A1401" s="618">
        <v>21</v>
      </c>
      <c r="B1401" s="619" t="s">
        <v>565</v>
      </c>
      <c r="C1401" s="619">
        <v>89301212</v>
      </c>
      <c r="D1401" s="681" t="s">
        <v>6723</v>
      </c>
      <c r="E1401" s="682" t="s">
        <v>4527</v>
      </c>
      <c r="F1401" s="619" t="s">
        <v>4509</v>
      </c>
      <c r="G1401" s="619" t="s">
        <v>4599</v>
      </c>
      <c r="H1401" s="619" t="s">
        <v>564</v>
      </c>
      <c r="I1401" s="619" t="s">
        <v>5622</v>
      </c>
      <c r="J1401" s="619" t="s">
        <v>5623</v>
      </c>
      <c r="K1401" s="619" t="s">
        <v>5624</v>
      </c>
      <c r="L1401" s="620">
        <v>5889.6</v>
      </c>
      <c r="M1401" s="620">
        <v>11779.2</v>
      </c>
      <c r="N1401" s="619">
        <v>2</v>
      </c>
      <c r="O1401" s="683">
        <v>1.5</v>
      </c>
      <c r="P1401" s="620">
        <v>5889.6</v>
      </c>
      <c r="Q1401" s="635">
        <v>0.5</v>
      </c>
      <c r="R1401" s="619">
        <v>1</v>
      </c>
      <c r="S1401" s="635">
        <v>0.5</v>
      </c>
      <c r="T1401" s="683">
        <v>1</v>
      </c>
      <c r="U1401" s="665">
        <v>0.66666666666666663</v>
      </c>
    </row>
    <row r="1402" spans="1:21" ht="14.4" customHeight="1" x14ac:dyDescent="0.3">
      <c r="A1402" s="618">
        <v>21</v>
      </c>
      <c r="B1402" s="619" t="s">
        <v>565</v>
      </c>
      <c r="C1402" s="619">
        <v>89301212</v>
      </c>
      <c r="D1402" s="681" t="s">
        <v>6723</v>
      </c>
      <c r="E1402" s="682" t="s">
        <v>4527</v>
      </c>
      <c r="F1402" s="619" t="s">
        <v>4509</v>
      </c>
      <c r="G1402" s="619" t="s">
        <v>4599</v>
      </c>
      <c r="H1402" s="619" t="s">
        <v>564</v>
      </c>
      <c r="I1402" s="619" t="s">
        <v>5625</v>
      </c>
      <c r="J1402" s="619" t="s">
        <v>5626</v>
      </c>
      <c r="K1402" s="619" t="s">
        <v>5624</v>
      </c>
      <c r="L1402" s="620">
        <v>5891.32</v>
      </c>
      <c r="M1402" s="620">
        <v>11782.64</v>
      </c>
      <c r="N1402" s="619">
        <v>2</v>
      </c>
      <c r="O1402" s="683">
        <v>1.5</v>
      </c>
      <c r="P1402" s="620">
        <v>11782.64</v>
      </c>
      <c r="Q1402" s="635">
        <v>1</v>
      </c>
      <c r="R1402" s="619">
        <v>2</v>
      </c>
      <c r="S1402" s="635">
        <v>1</v>
      </c>
      <c r="T1402" s="683">
        <v>1.5</v>
      </c>
      <c r="U1402" s="665">
        <v>1</v>
      </c>
    </row>
    <row r="1403" spans="1:21" ht="14.4" customHeight="1" x14ac:dyDescent="0.3">
      <c r="A1403" s="618">
        <v>21</v>
      </c>
      <c r="B1403" s="619" t="s">
        <v>565</v>
      </c>
      <c r="C1403" s="619">
        <v>89301212</v>
      </c>
      <c r="D1403" s="681" t="s">
        <v>6723</v>
      </c>
      <c r="E1403" s="682" t="s">
        <v>4527</v>
      </c>
      <c r="F1403" s="619" t="s">
        <v>4509</v>
      </c>
      <c r="G1403" s="619" t="s">
        <v>4599</v>
      </c>
      <c r="H1403" s="619" t="s">
        <v>564</v>
      </c>
      <c r="I1403" s="619" t="s">
        <v>4780</v>
      </c>
      <c r="J1403" s="619" t="s">
        <v>1870</v>
      </c>
      <c r="K1403" s="619" t="s">
        <v>4781</v>
      </c>
      <c r="L1403" s="620">
        <v>0</v>
      </c>
      <c r="M1403" s="620">
        <v>0</v>
      </c>
      <c r="N1403" s="619">
        <v>1</v>
      </c>
      <c r="O1403" s="683">
        <v>0.5</v>
      </c>
      <c r="P1403" s="620">
        <v>0</v>
      </c>
      <c r="Q1403" s="635"/>
      <c r="R1403" s="619">
        <v>1</v>
      </c>
      <c r="S1403" s="635">
        <v>1</v>
      </c>
      <c r="T1403" s="683">
        <v>0.5</v>
      </c>
      <c r="U1403" s="665">
        <v>1</v>
      </c>
    </row>
    <row r="1404" spans="1:21" ht="14.4" customHeight="1" x14ac:dyDescent="0.3">
      <c r="A1404" s="618">
        <v>21</v>
      </c>
      <c r="B1404" s="619" t="s">
        <v>565</v>
      </c>
      <c r="C1404" s="619">
        <v>89301212</v>
      </c>
      <c r="D1404" s="681" t="s">
        <v>6723</v>
      </c>
      <c r="E1404" s="682" t="s">
        <v>4527</v>
      </c>
      <c r="F1404" s="619" t="s">
        <v>4509</v>
      </c>
      <c r="G1404" s="619" t="s">
        <v>4599</v>
      </c>
      <c r="H1404" s="619" t="s">
        <v>564</v>
      </c>
      <c r="I1404" s="619" t="s">
        <v>1869</v>
      </c>
      <c r="J1404" s="619" t="s">
        <v>5627</v>
      </c>
      <c r="K1404" s="619" t="s">
        <v>1871</v>
      </c>
      <c r="L1404" s="620">
        <v>4358.63</v>
      </c>
      <c r="M1404" s="620">
        <v>8717.26</v>
      </c>
      <c r="N1404" s="619">
        <v>2</v>
      </c>
      <c r="O1404" s="683">
        <v>1.5</v>
      </c>
      <c r="P1404" s="620"/>
      <c r="Q1404" s="635">
        <v>0</v>
      </c>
      <c r="R1404" s="619"/>
      <c r="S1404" s="635">
        <v>0</v>
      </c>
      <c r="T1404" s="683"/>
      <c r="U1404" s="665">
        <v>0</v>
      </c>
    </row>
    <row r="1405" spans="1:21" ht="14.4" customHeight="1" x14ac:dyDescent="0.3">
      <c r="A1405" s="618">
        <v>21</v>
      </c>
      <c r="B1405" s="619" t="s">
        <v>565</v>
      </c>
      <c r="C1405" s="619">
        <v>89301212</v>
      </c>
      <c r="D1405" s="681" t="s">
        <v>6723</v>
      </c>
      <c r="E1405" s="682" t="s">
        <v>4527</v>
      </c>
      <c r="F1405" s="619" t="s">
        <v>4509</v>
      </c>
      <c r="G1405" s="619" t="s">
        <v>4599</v>
      </c>
      <c r="H1405" s="619" t="s">
        <v>564</v>
      </c>
      <c r="I1405" s="619" t="s">
        <v>1869</v>
      </c>
      <c r="J1405" s="619" t="s">
        <v>1870</v>
      </c>
      <c r="K1405" s="619" t="s">
        <v>1871</v>
      </c>
      <c r="L1405" s="620">
        <v>4358.63</v>
      </c>
      <c r="M1405" s="620">
        <v>8717.26</v>
      </c>
      <c r="N1405" s="619">
        <v>2</v>
      </c>
      <c r="O1405" s="683">
        <v>1.5</v>
      </c>
      <c r="P1405" s="620">
        <v>8717.26</v>
      </c>
      <c r="Q1405" s="635">
        <v>1</v>
      </c>
      <c r="R1405" s="619">
        <v>2</v>
      </c>
      <c r="S1405" s="635">
        <v>1</v>
      </c>
      <c r="T1405" s="683">
        <v>1.5</v>
      </c>
      <c r="U1405" s="665">
        <v>1</v>
      </c>
    </row>
    <row r="1406" spans="1:21" ht="14.4" customHeight="1" x14ac:dyDescent="0.3">
      <c r="A1406" s="618">
        <v>21</v>
      </c>
      <c r="B1406" s="619" t="s">
        <v>565</v>
      </c>
      <c r="C1406" s="619">
        <v>89301212</v>
      </c>
      <c r="D1406" s="681" t="s">
        <v>6723</v>
      </c>
      <c r="E1406" s="682" t="s">
        <v>4527</v>
      </c>
      <c r="F1406" s="619" t="s">
        <v>4509</v>
      </c>
      <c r="G1406" s="619" t="s">
        <v>4599</v>
      </c>
      <c r="H1406" s="619" t="s">
        <v>564</v>
      </c>
      <c r="I1406" s="619" t="s">
        <v>5628</v>
      </c>
      <c r="J1406" s="619" t="s">
        <v>5629</v>
      </c>
      <c r="K1406" s="619" t="s">
        <v>5630</v>
      </c>
      <c r="L1406" s="620">
        <v>4359.93</v>
      </c>
      <c r="M1406" s="620">
        <v>21799.65</v>
      </c>
      <c r="N1406" s="619">
        <v>5</v>
      </c>
      <c r="O1406" s="683">
        <v>1.5</v>
      </c>
      <c r="P1406" s="620">
        <v>21799.65</v>
      </c>
      <c r="Q1406" s="635">
        <v>1</v>
      </c>
      <c r="R1406" s="619">
        <v>5</v>
      </c>
      <c r="S1406" s="635">
        <v>1</v>
      </c>
      <c r="T1406" s="683">
        <v>1.5</v>
      </c>
      <c r="U1406" s="665">
        <v>1</v>
      </c>
    </row>
    <row r="1407" spans="1:21" ht="14.4" customHeight="1" x14ac:dyDescent="0.3">
      <c r="A1407" s="618">
        <v>21</v>
      </c>
      <c r="B1407" s="619" t="s">
        <v>565</v>
      </c>
      <c r="C1407" s="619">
        <v>89301212</v>
      </c>
      <c r="D1407" s="681" t="s">
        <v>6723</v>
      </c>
      <c r="E1407" s="682" t="s">
        <v>4527</v>
      </c>
      <c r="F1407" s="619" t="s">
        <v>4509</v>
      </c>
      <c r="G1407" s="619" t="s">
        <v>4599</v>
      </c>
      <c r="H1407" s="619" t="s">
        <v>564</v>
      </c>
      <c r="I1407" s="619" t="s">
        <v>2057</v>
      </c>
      <c r="J1407" s="619" t="s">
        <v>4334</v>
      </c>
      <c r="K1407" s="619" t="s">
        <v>4335</v>
      </c>
      <c r="L1407" s="620">
        <v>2787.72</v>
      </c>
      <c r="M1407" s="620">
        <v>33452.639999999999</v>
      </c>
      <c r="N1407" s="619">
        <v>12</v>
      </c>
      <c r="O1407" s="683">
        <v>5</v>
      </c>
      <c r="P1407" s="620">
        <v>19514.04</v>
      </c>
      <c r="Q1407" s="635">
        <v>0.58333333333333337</v>
      </c>
      <c r="R1407" s="619">
        <v>7</v>
      </c>
      <c r="S1407" s="635">
        <v>0.58333333333333337</v>
      </c>
      <c r="T1407" s="683">
        <v>3</v>
      </c>
      <c r="U1407" s="665">
        <v>0.6</v>
      </c>
    </row>
    <row r="1408" spans="1:21" ht="14.4" customHeight="1" x14ac:dyDescent="0.3">
      <c r="A1408" s="618">
        <v>21</v>
      </c>
      <c r="B1408" s="619" t="s">
        <v>565</v>
      </c>
      <c r="C1408" s="619">
        <v>89301212</v>
      </c>
      <c r="D1408" s="681" t="s">
        <v>6723</v>
      </c>
      <c r="E1408" s="682" t="s">
        <v>4527</v>
      </c>
      <c r="F1408" s="619" t="s">
        <v>4509</v>
      </c>
      <c r="G1408" s="619" t="s">
        <v>4599</v>
      </c>
      <c r="H1408" s="619" t="s">
        <v>564</v>
      </c>
      <c r="I1408" s="619" t="s">
        <v>1855</v>
      </c>
      <c r="J1408" s="619" t="s">
        <v>4336</v>
      </c>
      <c r="K1408" s="619" t="s">
        <v>4337</v>
      </c>
      <c r="L1408" s="620">
        <v>2332.38</v>
      </c>
      <c r="M1408" s="620">
        <v>20991.420000000002</v>
      </c>
      <c r="N1408" s="619">
        <v>9</v>
      </c>
      <c r="O1408" s="683">
        <v>3.5</v>
      </c>
      <c r="P1408" s="620">
        <v>6997.14</v>
      </c>
      <c r="Q1408" s="635">
        <v>0.33333333333333331</v>
      </c>
      <c r="R1408" s="619">
        <v>3</v>
      </c>
      <c r="S1408" s="635">
        <v>0.33333333333333331</v>
      </c>
      <c r="T1408" s="683">
        <v>1.5</v>
      </c>
      <c r="U1408" s="665">
        <v>0.42857142857142855</v>
      </c>
    </row>
    <row r="1409" spans="1:21" ht="14.4" customHeight="1" x14ac:dyDescent="0.3">
      <c r="A1409" s="618">
        <v>21</v>
      </c>
      <c r="B1409" s="619" t="s">
        <v>565</v>
      </c>
      <c r="C1409" s="619">
        <v>89301212</v>
      </c>
      <c r="D1409" s="681" t="s">
        <v>6723</v>
      </c>
      <c r="E1409" s="682" t="s">
        <v>4527</v>
      </c>
      <c r="F1409" s="619" t="s">
        <v>4509</v>
      </c>
      <c r="G1409" s="619" t="s">
        <v>4599</v>
      </c>
      <c r="H1409" s="619" t="s">
        <v>564</v>
      </c>
      <c r="I1409" s="619" t="s">
        <v>1511</v>
      </c>
      <c r="J1409" s="619" t="s">
        <v>4338</v>
      </c>
      <c r="K1409" s="619" t="s">
        <v>4339</v>
      </c>
      <c r="L1409" s="620">
        <v>880.88</v>
      </c>
      <c r="M1409" s="620">
        <v>44044</v>
      </c>
      <c r="N1409" s="619">
        <v>50</v>
      </c>
      <c r="O1409" s="683">
        <v>29</v>
      </c>
      <c r="P1409" s="620">
        <v>22021.999999999996</v>
      </c>
      <c r="Q1409" s="635">
        <v>0.49999999999999994</v>
      </c>
      <c r="R1409" s="619">
        <v>25</v>
      </c>
      <c r="S1409" s="635">
        <v>0.5</v>
      </c>
      <c r="T1409" s="683">
        <v>15.5</v>
      </c>
      <c r="U1409" s="665">
        <v>0.53448275862068961</v>
      </c>
    </row>
    <row r="1410" spans="1:21" ht="14.4" customHeight="1" x14ac:dyDescent="0.3">
      <c r="A1410" s="618">
        <v>21</v>
      </c>
      <c r="B1410" s="619" t="s">
        <v>565</v>
      </c>
      <c r="C1410" s="619">
        <v>89301212</v>
      </c>
      <c r="D1410" s="681" t="s">
        <v>6723</v>
      </c>
      <c r="E1410" s="682" t="s">
        <v>4527</v>
      </c>
      <c r="F1410" s="619" t="s">
        <v>4509</v>
      </c>
      <c r="G1410" s="619" t="s">
        <v>4599</v>
      </c>
      <c r="H1410" s="619" t="s">
        <v>564</v>
      </c>
      <c r="I1410" s="619" t="s">
        <v>1724</v>
      </c>
      <c r="J1410" s="619" t="s">
        <v>4340</v>
      </c>
      <c r="K1410" s="619" t="s">
        <v>4341</v>
      </c>
      <c r="L1410" s="620">
        <v>1629.03</v>
      </c>
      <c r="M1410" s="620">
        <v>57016.05</v>
      </c>
      <c r="N1410" s="619">
        <v>35</v>
      </c>
      <c r="O1410" s="683">
        <v>16.5</v>
      </c>
      <c r="P1410" s="620">
        <v>29322.54</v>
      </c>
      <c r="Q1410" s="635">
        <v>0.51428571428571423</v>
      </c>
      <c r="R1410" s="619">
        <v>18</v>
      </c>
      <c r="S1410" s="635">
        <v>0.51428571428571423</v>
      </c>
      <c r="T1410" s="683">
        <v>8</v>
      </c>
      <c r="U1410" s="665">
        <v>0.48484848484848486</v>
      </c>
    </row>
    <row r="1411" spans="1:21" ht="14.4" customHeight="1" x14ac:dyDescent="0.3">
      <c r="A1411" s="618">
        <v>21</v>
      </c>
      <c r="B1411" s="619" t="s">
        <v>565</v>
      </c>
      <c r="C1411" s="619">
        <v>89301212</v>
      </c>
      <c r="D1411" s="681" t="s">
        <v>6723</v>
      </c>
      <c r="E1411" s="682" t="s">
        <v>4527</v>
      </c>
      <c r="F1411" s="619" t="s">
        <v>4509</v>
      </c>
      <c r="G1411" s="619" t="s">
        <v>4599</v>
      </c>
      <c r="H1411" s="619" t="s">
        <v>564</v>
      </c>
      <c r="I1411" s="619" t="s">
        <v>5631</v>
      </c>
      <c r="J1411" s="619" t="s">
        <v>5629</v>
      </c>
      <c r="K1411" s="619" t="s">
        <v>5632</v>
      </c>
      <c r="L1411" s="620">
        <v>0</v>
      </c>
      <c r="M1411" s="620">
        <v>0</v>
      </c>
      <c r="N1411" s="619">
        <v>1</v>
      </c>
      <c r="O1411" s="683">
        <v>0.5</v>
      </c>
      <c r="P1411" s="620">
        <v>0</v>
      </c>
      <c r="Q1411" s="635"/>
      <c r="R1411" s="619">
        <v>1</v>
      </c>
      <c r="S1411" s="635">
        <v>1</v>
      </c>
      <c r="T1411" s="683">
        <v>0.5</v>
      </c>
      <c r="U1411" s="665">
        <v>1</v>
      </c>
    </row>
    <row r="1412" spans="1:21" ht="14.4" customHeight="1" x14ac:dyDescent="0.3">
      <c r="A1412" s="618">
        <v>21</v>
      </c>
      <c r="B1412" s="619" t="s">
        <v>565</v>
      </c>
      <c r="C1412" s="619">
        <v>89301212</v>
      </c>
      <c r="D1412" s="681" t="s">
        <v>6723</v>
      </c>
      <c r="E1412" s="682" t="s">
        <v>4527</v>
      </c>
      <c r="F1412" s="619" t="s">
        <v>4509</v>
      </c>
      <c r="G1412" s="619" t="s">
        <v>5633</v>
      </c>
      <c r="H1412" s="619" t="s">
        <v>564</v>
      </c>
      <c r="I1412" s="619" t="s">
        <v>5634</v>
      </c>
      <c r="J1412" s="619" t="s">
        <v>5635</v>
      </c>
      <c r="K1412" s="619" t="s">
        <v>5636</v>
      </c>
      <c r="L1412" s="620">
        <v>137.74</v>
      </c>
      <c r="M1412" s="620">
        <v>137.74</v>
      </c>
      <c r="N1412" s="619">
        <v>1</v>
      </c>
      <c r="O1412" s="683">
        <v>0.5</v>
      </c>
      <c r="P1412" s="620"/>
      <c r="Q1412" s="635">
        <v>0</v>
      </c>
      <c r="R1412" s="619"/>
      <c r="S1412" s="635">
        <v>0</v>
      </c>
      <c r="T1412" s="683"/>
      <c r="U1412" s="665">
        <v>0</v>
      </c>
    </row>
    <row r="1413" spans="1:21" ht="14.4" customHeight="1" x14ac:dyDescent="0.3">
      <c r="A1413" s="618">
        <v>21</v>
      </c>
      <c r="B1413" s="619" t="s">
        <v>565</v>
      </c>
      <c r="C1413" s="619">
        <v>89301212</v>
      </c>
      <c r="D1413" s="681" t="s">
        <v>6723</v>
      </c>
      <c r="E1413" s="682" t="s">
        <v>4527</v>
      </c>
      <c r="F1413" s="619" t="s">
        <v>4509</v>
      </c>
      <c r="G1413" s="619" t="s">
        <v>5637</v>
      </c>
      <c r="H1413" s="619" t="s">
        <v>564</v>
      </c>
      <c r="I1413" s="619" t="s">
        <v>5638</v>
      </c>
      <c r="J1413" s="619" t="s">
        <v>5639</v>
      </c>
      <c r="K1413" s="619" t="s">
        <v>2884</v>
      </c>
      <c r="L1413" s="620">
        <v>504.35</v>
      </c>
      <c r="M1413" s="620">
        <v>1008.7</v>
      </c>
      <c r="N1413" s="619">
        <v>2</v>
      </c>
      <c r="O1413" s="683">
        <v>1</v>
      </c>
      <c r="P1413" s="620"/>
      <c r="Q1413" s="635">
        <v>0</v>
      </c>
      <c r="R1413" s="619"/>
      <c r="S1413" s="635">
        <v>0</v>
      </c>
      <c r="T1413" s="683"/>
      <c r="U1413" s="665">
        <v>0</v>
      </c>
    </row>
    <row r="1414" spans="1:21" ht="14.4" customHeight="1" x14ac:dyDescent="0.3">
      <c r="A1414" s="618">
        <v>21</v>
      </c>
      <c r="B1414" s="619" t="s">
        <v>565</v>
      </c>
      <c r="C1414" s="619">
        <v>89301212</v>
      </c>
      <c r="D1414" s="681" t="s">
        <v>6723</v>
      </c>
      <c r="E1414" s="682" t="s">
        <v>4527</v>
      </c>
      <c r="F1414" s="619" t="s">
        <v>4509</v>
      </c>
      <c r="G1414" s="619" t="s">
        <v>4550</v>
      </c>
      <c r="H1414" s="619" t="s">
        <v>564</v>
      </c>
      <c r="I1414" s="619" t="s">
        <v>5640</v>
      </c>
      <c r="J1414" s="619" t="s">
        <v>4784</v>
      </c>
      <c r="K1414" s="619" t="s">
        <v>4935</v>
      </c>
      <c r="L1414" s="620">
        <v>0</v>
      </c>
      <c r="M1414" s="620">
        <v>0</v>
      </c>
      <c r="N1414" s="619">
        <v>1</v>
      </c>
      <c r="O1414" s="683">
        <v>1</v>
      </c>
      <c r="P1414" s="620">
        <v>0</v>
      </c>
      <c r="Q1414" s="635"/>
      <c r="R1414" s="619">
        <v>1</v>
      </c>
      <c r="S1414" s="635">
        <v>1</v>
      </c>
      <c r="T1414" s="683">
        <v>1</v>
      </c>
      <c r="U1414" s="665">
        <v>1</v>
      </c>
    </row>
    <row r="1415" spans="1:21" ht="14.4" customHeight="1" x14ac:dyDescent="0.3">
      <c r="A1415" s="618">
        <v>21</v>
      </c>
      <c r="B1415" s="619" t="s">
        <v>565</v>
      </c>
      <c r="C1415" s="619">
        <v>89301212</v>
      </c>
      <c r="D1415" s="681" t="s">
        <v>6723</v>
      </c>
      <c r="E1415" s="682" t="s">
        <v>4527</v>
      </c>
      <c r="F1415" s="619" t="s">
        <v>4509</v>
      </c>
      <c r="G1415" s="619" t="s">
        <v>4550</v>
      </c>
      <c r="H1415" s="619" t="s">
        <v>564</v>
      </c>
      <c r="I1415" s="619" t="s">
        <v>4681</v>
      </c>
      <c r="J1415" s="619" t="s">
        <v>4551</v>
      </c>
      <c r="K1415" s="619" t="s">
        <v>4679</v>
      </c>
      <c r="L1415" s="620">
        <v>0</v>
      </c>
      <c r="M1415" s="620">
        <v>0</v>
      </c>
      <c r="N1415" s="619">
        <v>12</v>
      </c>
      <c r="O1415" s="683">
        <v>5.5</v>
      </c>
      <c r="P1415" s="620">
        <v>0</v>
      </c>
      <c r="Q1415" s="635"/>
      <c r="R1415" s="619">
        <v>5</v>
      </c>
      <c r="S1415" s="635">
        <v>0.41666666666666669</v>
      </c>
      <c r="T1415" s="683">
        <v>2.5</v>
      </c>
      <c r="U1415" s="665">
        <v>0.45454545454545453</v>
      </c>
    </row>
    <row r="1416" spans="1:21" ht="14.4" customHeight="1" x14ac:dyDescent="0.3">
      <c r="A1416" s="618">
        <v>21</v>
      </c>
      <c r="B1416" s="619" t="s">
        <v>565</v>
      </c>
      <c r="C1416" s="619">
        <v>89301212</v>
      </c>
      <c r="D1416" s="681" t="s">
        <v>6723</v>
      </c>
      <c r="E1416" s="682" t="s">
        <v>4527</v>
      </c>
      <c r="F1416" s="619" t="s">
        <v>4509</v>
      </c>
      <c r="G1416" s="619" t="s">
        <v>4550</v>
      </c>
      <c r="H1416" s="619" t="s">
        <v>564</v>
      </c>
      <c r="I1416" s="619" t="s">
        <v>1318</v>
      </c>
      <c r="J1416" s="619" t="s">
        <v>4551</v>
      </c>
      <c r="K1416" s="619" t="s">
        <v>4552</v>
      </c>
      <c r="L1416" s="620">
        <v>58.23</v>
      </c>
      <c r="M1416" s="620">
        <v>116.46</v>
      </c>
      <c r="N1416" s="619">
        <v>2</v>
      </c>
      <c r="O1416" s="683">
        <v>1</v>
      </c>
      <c r="P1416" s="620"/>
      <c r="Q1416" s="635">
        <v>0</v>
      </c>
      <c r="R1416" s="619"/>
      <c r="S1416" s="635">
        <v>0</v>
      </c>
      <c r="T1416" s="683"/>
      <c r="U1416" s="665">
        <v>0</v>
      </c>
    </row>
    <row r="1417" spans="1:21" ht="14.4" customHeight="1" x14ac:dyDescent="0.3">
      <c r="A1417" s="618">
        <v>21</v>
      </c>
      <c r="B1417" s="619" t="s">
        <v>565</v>
      </c>
      <c r="C1417" s="619">
        <v>89301212</v>
      </c>
      <c r="D1417" s="681" t="s">
        <v>6723</v>
      </c>
      <c r="E1417" s="682" t="s">
        <v>4527</v>
      </c>
      <c r="F1417" s="619" t="s">
        <v>4509</v>
      </c>
      <c r="G1417" s="619" t="s">
        <v>4550</v>
      </c>
      <c r="H1417" s="619" t="s">
        <v>564</v>
      </c>
      <c r="I1417" s="619" t="s">
        <v>1318</v>
      </c>
      <c r="J1417" s="619" t="s">
        <v>4551</v>
      </c>
      <c r="K1417" s="619" t="s">
        <v>4552</v>
      </c>
      <c r="L1417" s="620">
        <v>66.599999999999994</v>
      </c>
      <c r="M1417" s="620">
        <v>532.79999999999995</v>
      </c>
      <c r="N1417" s="619">
        <v>8</v>
      </c>
      <c r="O1417" s="683">
        <v>7</v>
      </c>
      <c r="P1417" s="620">
        <v>333</v>
      </c>
      <c r="Q1417" s="635">
        <v>0.625</v>
      </c>
      <c r="R1417" s="619">
        <v>5</v>
      </c>
      <c r="S1417" s="635">
        <v>0.625</v>
      </c>
      <c r="T1417" s="683">
        <v>4.5</v>
      </c>
      <c r="U1417" s="665">
        <v>0.6428571428571429</v>
      </c>
    </row>
    <row r="1418" spans="1:21" ht="14.4" customHeight="1" x14ac:dyDescent="0.3">
      <c r="A1418" s="618">
        <v>21</v>
      </c>
      <c r="B1418" s="619" t="s">
        <v>565</v>
      </c>
      <c r="C1418" s="619">
        <v>89301212</v>
      </c>
      <c r="D1418" s="681" t="s">
        <v>6723</v>
      </c>
      <c r="E1418" s="682" t="s">
        <v>4527</v>
      </c>
      <c r="F1418" s="619" t="s">
        <v>4509</v>
      </c>
      <c r="G1418" s="619" t="s">
        <v>4786</v>
      </c>
      <c r="H1418" s="619" t="s">
        <v>2184</v>
      </c>
      <c r="I1418" s="619" t="s">
        <v>3536</v>
      </c>
      <c r="J1418" s="619" t="s">
        <v>4353</v>
      </c>
      <c r="K1418" s="619" t="s">
        <v>4468</v>
      </c>
      <c r="L1418" s="620">
        <v>561.54</v>
      </c>
      <c r="M1418" s="620">
        <v>561.54</v>
      </c>
      <c r="N1418" s="619">
        <v>1</v>
      </c>
      <c r="O1418" s="683">
        <v>0.5</v>
      </c>
      <c r="P1418" s="620"/>
      <c r="Q1418" s="635">
        <v>0</v>
      </c>
      <c r="R1418" s="619"/>
      <c r="S1418" s="635">
        <v>0</v>
      </c>
      <c r="T1418" s="683"/>
      <c r="U1418" s="665">
        <v>0</v>
      </c>
    </row>
    <row r="1419" spans="1:21" ht="14.4" customHeight="1" x14ac:dyDescent="0.3">
      <c r="A1419" s="618">
        <v>21</v>
      </c>
      <c r="B1419" s="619" t="s">
        <v>565</v>
      </c>
      <c r="C1419" s="619">
        <v>89301212</v>
      </c>
      <c r="D1419" s="681" t="s">
        <v>6723</v>
      </c>
      <c r="E1419" s="682" t="s">
        <v>4527</v>
      </c>
      <c r="F1419" s="619" t="s">
        <v>4509</v>
      </c>
      <c r="G1419" s="619" t="s">
        <v>4786</v>
      </c>
      <c r="H1419" s="619" t="s">
        <v>2184</v>
      </c>
      <c r="I1419" s="619" t="s">
        <v>2315</v>
      </c>
      <c r="J1419" s="619" t="s">
        <v>2316</v>
      </c>
      <c r="K1419" s="619" t="s">
        <v>2317</v>
      </c>
      <c r="L1419" s="620">
        <v>887.05</v>
      </c>
      <c r="M1419" s="620">
        <v>887.05</v>
      </c>
      <c r="N1419" s="619">
        <v>1</v>
      </c>
      <c r="O1419" s="683">
        <v>0.5</v>
      </c>
      <c r="P1419" s="620">
        <v>887.05</v>
      </c>
      <c r="Q1419" s="635">
        <v>1</v>
      </c>
      <c r="R1419" s="619">
        <v>1</v>
      </c>
      <c r="S1419" s="635">
        <v>1</v>
      </c>
      <c r="T1419" s="683">
        <v>0.5</v>
      </c>
      <c r="U1419" s="665">
        <v>1</v>
      </c>
    </row>
    <row r="1420" spans="1:21" ht="14.4" customHeight="1" x14ac:dyDescent="0.3">
      <c r="A1420" s="618">
        <v>21</v>
      </c>
      <c r="B1420" s="619" t="s">
        <v>565</v>
      </c>
      <c r="C1420" s="619">
        <v>89301212</v>
      </c>
      <c r="D1420" s="681" t="s">
        <v>6723</v>
      </c>
      <c r="E1420" s="682" t="s">
        <v>4527</v>
      </c>
      <c r="F1420" s="619" t="s">
        <v>4509</v>
      </c>
      <c r="G1420" s="619" t="s">
        <v>5641</v>
      </c>
      <c r="H1420" s="619" t="s">
        <v>564</v>
      </c>
      <c r="I1420" s="619" t="s">
        <v>5642</v>
      </c>
      <c r="J1420" s="619" t="s">
        <v>5643</v>
      </c>
      <c r="K1420" s="619" t="s">
        <v>5644</v>
      </c>
      <c r="L1420" s="620">
        <v>0</v>
      </c>
      <c r="M1420" s="620">
        <v>0</v>
      </c>
      <c r="N1420" s="619">
        <v>1</v>
      </c>
      <c r="O1420" s="683">
        <v>1</v>
      </c>
      <c r="P1420" s="620"/>
      <c r="Q1420" s="635"/>
      <c r="R1420" s="619"/>
      <c r="S1420" s="635">
        <v>0</v>
      </c>
      <c r="T1420" s="683"/>
      <c r="U1420" s="665">
        <v>0</v>
      </c>
    </row>
    <row r="1421" spans="1:21" ht="14.4" customHeight="1" x14ac:dyDescent="0.3">
      <c r="A1421" s="618">
        <v>21</v>
      </c>
      <c r="B1421" s="619" t="s">
        <v>565</v>
      </c>
      <c r="C1421" s="619">
        <v>89301212</v>
      </c>
      <c r="D1421" s="681" t="s">
        <v>6723</v>
      </c>
      <c r="E1421" s="682" t="s">
        <v>4527</v>
      </c>
      <c r="F1421" s="619" t="s">
        <v>4509</v>
      </c>
      <c r="G1421" s="619" t="s">
        <v>5191</v>
      </c>
      <c r="H1421" s="619" t="s">
        <v>564</v>
      </c>
      <c r="I1421" s="619" t="s">
        <v>5645</v>
      </c>
      <c r="J1421" s="619" t="s">
        <v>5646</v>
      </c>
      <c r="K1421" s="619" t="s">
        <v>2362</v>
      </c>
      <c r="L1421" s="620">
        <v>58.29</v>
      </c>
      <c r="M1421" s="620">
        <v>58.29</v>
      </c>
      <c r="N1421" s="619">
        <v>1</v>
      </c>
      <c r="O1421" s="683">
        <v>0.5</v>
      </c>
      <c r="P1421" s="620">
        <v>58.29</v>
      </c>
      <c r="Q1421" s="635">
        <v>1</v>
      </c>
      <c r="R1421" s="619">
        <v>1</v>
      </c>
      <c r="S1421" s="635">
        <v>1</v>
      </c>
      <c r="T1421" s="683">
        <v>0.5</v>
      </c>
      <c r="U1421" s="665">
        <v>1</v>
      </c>
    </row>
    <row r="1422" spans="1:21" ht="14.4" customHeight="1" x14ac:dyDescent="0.3">
      <c r="A1422" s="618">
        <v>21</v>
      </c>
      <c r="B1422" s="619" t="s">
        <v>565</v>
      </c>
      <c r="C1422" s="619">
        <v>89301212</v>
      </c>
      <c r="D1422" s="681" t="s">
        <v>6723</v>
      </c>
      <c r="E1422" s="682" t="s">
        <v>4527</v>
      </c>
      <c r="F1422" s="619" t="s">
        <v>4509</v>
      </c>
      <c r="G1422" s="619" t="s">
        <v>4787</v>
      </c>
      <c r="H1422" s="619" t="s">
        <v>564</v>
      </c>
      <c r="I1422" s="619" t="s">
        <v>938</v>
      </c>
      <c r="J1422" s="619" t="s">
        <v>939</v>
      </c>
      <c r="K1422" s="619" t="s">
        <v>4789</v>
      </c>
      <c r="L1422" s="620">
        <v>0</v>
      </c>
      <c r="M1422" s="620">
        <v>0</v>
      </c>
      <c r="N1422" s="619">
        <v>2</v>
      </c>
      <c r="O1422" s="683">
        <v>0.5</v>
      </c>
      <c r="P1422" s="620"/>
      <c r="Q1422" s="635"/>
      <c r="R1422" s="619"/>
      <c r="S1422" s="635">
        <v>0</v>
      </c>
      <c r="T1422" s="683"/>
      <c r="U1422" s="665">
        <v>0</v>
      </c>
    </row>
    <row r="1423" spans="1:21" ht="14.4" customHeight="1" x14ac:dyDescent="0.3">
      <c r="A1423" s="618">
        <v>21</v>
      </c>
      <c r="B1423" s="619" t="s">
        <v>565</v>
      </c>
      <c r="C1423" s="619">
        <v>89301212</v>
      </c>
      <c r="D1423" s="681" t="s">
        <v>6723</v>
      </c>
      <c r="E1423" s="682" t="s">
        <v>4527</v>
      </c>
      <c r="F1423" s="619" t="s">
        <v>4509</v>
      </c>
      <c r="G1423" s="619" t="s">
        <v>4787</v>
      </c>
      <c r="H1423" s="619" t="s">
        <v>564</v>
      </c>
      <c r="I1423" s="619" t="s">
        <v>938</v>
      </c>
      <c r="J1423" s="619" t="s">
        <v>4788</v>
      </c>
      <c r="K1423" s="619" t="s">
        <v>4789</v>
      </c>
      <c r="L1423" s="620">
        <v>0</v>
      </c>
      <c r="M1423" s="620">
        <v>0</v>
      </c>
      <c r="N1423" s="619">
        <v>3</v>
      </c>
      <c r="O1423" s="683">
        <v>1</v>
      </c>
      <c r="P1423" s="620"/>
      <c r="Q1423" s="635"/>
      <c r="R1423" s="619"/>
      <c r="S1423" s="635">
        <v>0</v>
      </c>
      <c r="T1423" s="683"/>
      <c r="U1423" s="665">
        <v>0</v>
      </c>
    </row>
    <row r="1424" spans="1:21" ht="14.4" customHeight="1" x14ac:dyDescent="0.3">
      <c r="A1424" s="618">
        <v>21</v>
      </c>
      <c r="B1424" s="619" t="s">
        <v>565</v>
      </c>
      <c r="C1424" s="619">
        <v>89301212</v>
      </c>
      <c r="D1424" s="681" t="s">
        <v>6723</v>
      </c>
      <c r="E1424" s="682" t="s">
        <v>4527</v>
      </c>
      <c r="F1424" s="619" t="s">
        <v>4509</v>
      </c>
      <c r="G1424" s="619" t="s">
        <v>5469</v>
      </c>
      <c r="H1424" s="619" t="s">
        <v>564</v>
      </c>
      <c r="I1424" s="619" t="s">
        <v>5470</v>
      </c>
      <c r="J1424" s="619" t="s">
        <v>5471</v>
      </c>
      <c r="K1424" s="619" t="s">
        <v>5472</v>
      </c>
      <c r="L1424" s="620">
        <v>94.09</v>
      </c>
      <c r="M1424" s="620">
        <v>94.09</v>
      </c>
      <c r="N1424" s="619">
        <v>1</v>
      </c>
      <c r="O1424" s="683">
        <v>0.5</v>
      </c>
      <c r="P1424" s="620">
        <v>94.09</v>
      </c>
      <c r="Q1424" s="635">
        <v>1</v>
      </c>
      <c r="R1424" s="619">
        <v>1</v>
      </c>
      <c r="S1424" s="635">
        <v>1</v>
      </c>
      <c r="T1424" s="683">
        <v>0.5</v>
      </c>
      <c r="U1424" s="665">
        <v>1</v>
      </c>
    </row>
    <row r="1425" spans="1:21" ht="14.4" customHeight="1" x14ac:dyDescent="0.3">
      <c r="A1425" s="618">
        <v>21</v>
      </c>
      <c r="B1425" s="619" t="s">
        <v>565</v>
      </c>
      <c r="C1425" s="619">
        <v>89301212</v>
      </c>
      <c r="D1425" s="681" t="s">
        <v>6723</v>
      </c>
      <c r="E1425" s="682" t="s">
        <v>4527</v>
      </c>
      <c r="F1425" s="619" t="s">
        <v>4509</v>
      </c>
      <c r="G1425" s="619" t="s">
        <v>4901</v>
      </c>
      <c r="H1425" s="619" t="s">
        <v>2184</v>
      </c>
      <c r="I1425" s="619" t="s">
        <v>5647</v>
      </c>
      <c r="J1425" s="619" t="s">
        <v>5648</v>
      </c>
      <c r="K1425" s="619" t="s">
        <v>5475</v>
      </c>
      <c r="L1425" s="620">
        <v>1347.28</v>
      </c>
      <c r="M1425" s="620">
        <v>6736.4</v>
      </c>
      <c r="N1425" s="619">
        <v>5</v>
      </c>
      <c r="O1425" s="683">
        <v>3</v>
      </c>
      <c r="P1425" s="620">
        <v>6736.4</v>
      </c>
      <c r="Q1425" s="635">
        <v>1</v>
      </c>
      <c r="R1425" s="619">
        <v>5</v>
      </c>
      <c r="S1425" s="635">
        <v>1</v>
      </c>
      <c r="T1425" s="683">
        <v>3</v>
      </c>
      <c r="U1425" s="665">
        <v>1</v>
      </c>
    </row>
    <row r="1426" spans="1:21" ht="14.4" customHeight="1" x14ac:dyDescent="0.3">
      <c r="A1426" s="618">
        <v>21</v>
      </c>
      <c r="B1426" s="619" t="s">
        <v>565</v>
      </c>
      <c r="C1426" s="619">
        <v>89301212</v>
      </c>
      <c r="D1426" s="681" t="s">
        <v>6723</v>
      </c>
      <c r="E1426" s="682" t="s">
        <v>4527</v>
      </c>
      <c r="F1426" s="619" t="s">
        <v>4509</v>
      </c>
      <c r="G1426" s="619" t="s">
        <v>4901</v>
      </c>
      <c r="H1426" s="619" t="s">
        <v>564</v>
      </c>
      <c r="I1426" s="619" t="s">
        <v>5473</v>
      </c>
      <c r="J1426" s="619" t="s">
        <v>5474</v>
      </c>
      <c r="K1426" s="619" t="s">
        <v>5475</v>
      </c>
      <c r="L1426" s="620">
        <v>1347.28</v>
      </c>
      <c r="M1426" s="620">
        <v>8083.68</v>
      </c>
      <c r="N1426" s="619">
        <v>6</v>
      </c>
      <c r="O1426" s="683">
        <v>2</v>
      </c>
      <c r="P1426" s="620">
        <v>8083.68</v>
      </c>
      <c r="Q1426" s="635">
        <v>1</v>
      </c>
      <c r="R1426" s="619">
        <v>6</v>
      </c>
      <c r="S1426" s="635">
        <v>1</v>
      </c>
      <c r="T1426" s="683">
        <v>2</v>
      </c>
      <c r="U1426" s="665">
        <v>1</v>
      </c>
    </row>
    <row r="1427" spans="1:21" ht="14.4" customHeight="1" x14ac:dyDescent="0.3">
      <c r="A1427" s="618">
        <v>21</v>
      </c>
      <c r="B1427" s="619" t="s">
        <v>565</v>
      </c>
      <c r="C1427" s="619">
        <v>89301212</v>
      </c>
      <c r="D1427" s="681" t="s">
        <v>6723</v>
      </c>
      <c r="E1427" s="682" t="s">
        <v>4527</v>
      </c>
      <c r="F1427" s="619" t="s">
        <v>4509</v>
      </c>
      <c r="G1427" s="619" t="s">
        <v>4901</v>
      </c>
      <c r="H1427" s="619" t="s">
        <v>564</v>
      </c>
      <c r="I1427" s="619" t="s">
        <v>5473</v>
      </c>
      <c r="J1427" s="619" t="s">
        <v>5474</v>
      </c>
      <c r="K1427" s="619" t="s">
        <v>5475</v>
      </c>
      <c r="L1427" s="620">
        <v>1359.61</v>
      </c>
      <c r="M1427" s="620">
        <v>6798.0499999999993</v>
      </c>
      <c r="N1427" s="619">
        <v>5</v>
      </c>
      <c r="O1427" s="683">
        <v>1</v>
      </c>
      <c r="P1427" s="620"/>
      <c r="Q1427" s="635">
        <v>0</v>
      </c>
      <c r="R1427" s="619"/>
      <c r="S1427" s="635">
        <v>0</v>
      </c>
      <c r="T1427" s="683"/>
      <c r="U1427" s="665">
        <v>0</v>
      </c>
    </row>
    <row r="1428" spans="1:21" ht="14.4" customHeight="1" x14ac:dyDescent="0.3">
      <c r="A1428" s="618">
        <v>21</v>
      </c>
      <c r="B1428" s="619" t="s">
        <v>565</v>
      </c>
      <c r="C1428" s="619">
        <v>89301212</v>
      </c>
      <c r="D1428" s="681" t="s">
        <v>6723</v>
      </c>
      <c r="E1428" s="682" t="s">
        <v>4527</v>
      </c>
      <c r="F1428" s="619" t="s">
        <v>4509</v>
      </c>
      <c r="G1428" s="619" t="s">
        <v>4790</v>
      </c>
      <c r="H1428" s="619" t="s">
        <v>564</v>
      </c>
      <c r="I1428" s="619" t="s">
        <v>1191</v>
      </c>
      <c r="J1428" s="619" t="s">
        <v>1192</v>
      </c>
      <c r="K1428" s="619" t="s">
        <v>4791</v>
      </c>
      <c r="L1428" s="620">
        <v>153.37</v>
      </c>
      <c r="M1428" s="620">
        <v>4294.3600000000006</v>
      </c>
      <c r="N1428" s="619">
        <v>28</v>
      </c>
      <c r="O1428" s="683">
        <v>12</v>
      </c>
      <c r="P1428" s="620">
        <v>1993.81</v>
      </c>
      <c r="Q1428" s="635">
        <v>0.46428571428571419</v>
      </c>
      <c r="R1428" s="619">
        <v>13</v>
      </c>
      <c r="S1428" s="635">
        <v>0.4642857142857143</v>
      </c>
      <c r="T1428" s="683">
        <v>4</v>
      </c>
      <c r="U1428" s="665">
        <v>0.33333333333333331</v>
      </c>
    </row>
    <row r="1429" spans="1:21" ht="14.4" customHeight="1" x14ac:dyDescent="0.3">
      <c r="A1429" s="618">
        <v>21</v>
      </c>
      <c r="B1429" s="619" t="s">
        <v>565</v>
      </c>
      <c r="C1429" s="619">
        <v>89301212</v>
      </c>
      <c r="D1429" s="681" t="s">
        <v>6723</v>
      </c>
      <c r="E1429" s="682" t="s">
        <v>4527</v>
      </c>
      <c r="F1429" s="619" t="s">
        <v>4509</v>
      </c>
      <c r="G1429" s="619" t="s">
        <v>5195</v>
      </c>
      <c r="H1429" s="619" t="s">
        <v>564</v>
      </c>
      <c r="I1429" s="619" t="s">
        <v>3156</v>
      </c>
      <c r="J1429" s="619" t="s">
        <v>3157</v>
      </c>
      <c r="K1429" s="619" t="s">
        <v>5649</v>
      </c>
      <c r="L1429" s="620">
        <v>39.39</v>
      </c>
      <c r="M1429" s="620">
        <v>39.39</v>
      </c>
      <c r="N1429" s="619">
        <v>1</v>
      </c>
      <c r="O1429" s="683">
        <v>0.5</v>
      </c>
      <c r="P1429" s="620">
        <v>39.39</v>
      </c>
      <c r="Q1429" s="635">
        <v>1</v>
      </c>
      <c r="R1429" s="619">
        <v>1</v>
      </c>
      <c r="S1429" s="635">
        <v>1</v>
      </c>
      <c r="T1429" s="683">
        <v>0.5</v>
      </c>
      <c r="U1429" s="665">
        <v>1</v>
      </c>
    </row>
    <row r="1430" spans="1:21" ht="14.4" customHeight="1" x14ac:dyDescent="0.3">
      <c r="A1430" s="618">
        <v>21</v>
      </c>
      <c r="B1430" s="619" t="s">
        <v>565</v>
      </c>
      <c r="C1430" s="619">
        <v>89301212</v>
      </c>
      <c r="D1430" s="681" t="s">
        <v>6723</v>
      </c>
      <c r="E1430" s="682" t="s">
        <v>4527</v>
      </c>
      <c r="F1430" s="619" t="s">
        <v>4509</v>
      </c>
      <c r="G1430" s="619" t="s">
        <v>4684</v>
      </c>
      <c r="H1430" s="619" t="s">
        <v>564</v>
      </c>
      <c r="I1430" s="619" t="s">
        <v>1468</v>
      </c>
      <c r="J1430" s="619" t="s">
        <v>1469</v>
      </c>
      <c r="K1430" s="619" t="s">
        <v>1470</v>
      </c>
      <c r="L1430" s="620">
        <v>427.79</v>
      </c>
      <c r="M1430" s="620">
        <v>855.58</v>
      </c>
      <c r="N1430" s="619">
        <v>2</v>
      </c>
      <c r="O1430" s="683">
        <v>1</v>
      </c>
      <c r="P1430" s="620">
        <v>855.58</v>
      </c>
      <c r="Q1430" s="635">
        <v>1</v>
      </c>
      <c r="R1430" s="619">
        <v>2</v>
      </c>
      <c r="S1430" s="635">
        <v>1</v>
      </c>
      <c r="T1430" s="683">
        <v>1</v>
      </c>
      <c r="U1430" s="665">
        <v>1</v>
      </c>
    </row>
    <row r="1431" spans="1:21" ht="14.4" customHeight="1" x14ac:dyDescent="0.3">
      <c r="A1431" s="618">
        <v>21</v>
      </c>
      <c r="B1431" s="619" t="s">
        <v>565</v>
      </c>
      <c r="C1431" s="619">
        <v>89301212</v>
      </c>
      <c r="D1431" s="681" t="s">
        <v>6723</v>
      </c>
      <c r="E1431" s="682" t="s">
        <v>4527</v>
      </c>
      <c r="F1431" s="619" t="s">
        <v>4509</v>
      </c>
      <c r="G1431" s="619" t="s">
        <v>4684</v>
      </c>
      <c r="H1431" s="619" t="s">
        <v>564</v>
      </c>
      <c r="I1431" s="619" t="s">
        <v>2080</v>
      </c>
      <c r="J1431" s="619" t="s">
        <v>2081</v>
      </c>
      <c r="K1431" s="619" t="s">
        <v>2082</v>
      </c>
      <c r="L1431" s="620">
        <v>760.15</v>
      </c>
      <c r="M1431" s="620">
        <v>1520.3</v>
      </c>
      <c r="N1431" s="619">
        <v>2</v>
      </c>
      <c r="O1431" s="683">
        <v>0.5</v>
      </c>
      <c r="P1431" s="620">
        <v>1520.3</v>
      </c>
      <c r="Q1431" s="635">
        <v>1</v>
      </c>
      <c r="R1431" s="619">
        <v>2</v>
      </c>
      <c r="S1431" s="635">
        <v>1</v>
      </c>
      <c r="T1431" s="683">
        <v>0.5</v>
      </c>
      <c r="U1431" s="665">
        <v>1</v>
      </c>
    </row>
    <row r="1432" spans="1:21" ht="14.4" customHeight="1" x14ac:dyDescent="0.3">
      <c r="A1432" s="618">
        <v>21</v>
      </c>
      <c r="B1432" s="619" t="s">
        <v>565</v>
      </c>
      <c r="C1432" s="619">
        <v>89301212</v>
      </c>
      <c r="D1432" s="681" t="s">
        <v>6723</v>
      </c>
      <c r="E1432" s="682" t="s">
        <v>4527</v>
      </c>
      <c r="F1432" s="619" t="s">
        <v>4509</v>
      </c>
      <c r="G1432" s="619" t="s">
        <v>4684</v>
      </c>
      <c r="H1432" s="619" t="s">
        <v>564</v>
      </c>
      <c r="I1432" s="619" t="s">
        <v>4687</v>
      </c>
      <c r="J1432" s="619" t="s">
        <v>2072</v>
      </c>
      <c r="K1432" s="619" t="s">
        <v>4688</v>
      </c>
      <c r="L1432" s="620">
        <v>1139.93</v>
      </c>
      <c r="M1432" s="620">
        <v>2279.86</v>
      </c>
      <c r="N1432" s="619">
        <v>2</v>
      </c>
      <c r="O1432" s="683">
        <v>1</v>
      </c>
      <c r="P1432" s="620"/>
      <c r="Q1432" s="635">
        <v>0</v>
      </c>
      <c r="R1432" s="619"/>
      <c r="S1432" s="635">
        <v>0</v>
      </c>
      <c r="T1432" s="683"/>
      <c r="U1432" s="665">
        <v>0</v>
      </c>
    </row>
    <row r="1433" spans="1:21" ht="14.4" customHeight="1" x14ac:dyDescent="0.3">
      <c r="A1433" s="618">
        <v>21</v>
      </c>
      <c r="B1433" s="619" t="s">
        <v>565</v>
      </c>
      <c r="C1433" s="619">
        <v>89301212</v>
      </c>
      <c r="D1433" s="681" t="s">
        <v>6723</v>
      </c>
      <c r="E1433" s="682" t="s">
        <v>4527</v>
      </c>
      <c r="F1433" s="619" t="s">
        <v>4509</v>
      </c>
      <c r="G1433" s="619" t="s">
        <v>4684</v>
      </c>
      <c r="H1433" s="619" t="s">
        <v>564</v>
      </c>
      <c r="I1433" s="619" t="s">
        <v>2071</v>
      </c>
      <c r="J1433" s="619" t="s">
        <v>2072</v>
      </c>
      <c r="K1433" s="619" t="s">
        <v>2073</v>
      </c>
      <c r="L1433" s="620">
        <v>569.97</v>
      </c>
      <c r="M1433" s="620">
        <v>7979.5800000000017</v>
      </c>
      <c r="N1433" s="619">
        <v>14</v>
      </c>
      <c r="O1433" s="683">
        <v>6</v>
      </c>
      <c r="P1433" s="620">
        <v>7979.5800000000017</v>
      </c>
      <c r="Q1433" s="635">
        <v>1</v>
      </c>
      <c r="R1433" s="619">
        <v>14</v>
      </c>
      <c r="S1433" s="635">
        <v>1</v>
      </c>
      <c r="T1433" s="683">
        <v>6</v>
      </c>
      <c r="U1433" s="665">
        <v>1</v>
      </c>
    </row>
    <row r="1434" spans="1:21" ht="14.4" customHeight="1" x14ac:dyDescent="0.3">
      <c r="A1434" s="618">
        <v>21</v>
      </c>
      <c r="B1434" s="619" t="s">
        <v>565</v>
      </c>
      <c r="C1434" s="619">
        <v>89301212</v>
      </c>
      <c r="D1434" s="681" t="s">
        <v>6723</v>
      </c>
      <c r="E1434" s="682" t="s">
        <v>4527</v>
      </c>
      <c r="F1434" s="619" t="s">
        <v>4509</v>
      </c>
      <c r="G1434" s="619" t="s">
        <v>4684</v>
      </c>
      <c r="H1434" s="619" t="s">
        <v>564</v>
      </c>
      <c r="I1434" s="619" t="s">
        <v>5105</v>
      </c>
      <c r="J1434" s="619" t="s">
        <v>2072</v>
      </c>
      <c r="K1434" s="619" t="s">
        <v>5106</v>
      </c>
      <c r="L1434" s="620">
        <v>0</v>
      </c>
      <c r="M1434" s="620">
        <v>0</v>
      </c>
      <c r="N1434" s="619">
        <v>1</v>
      </c>
      <c r="O1434" s="683">
        <v>0.5</v>
      </c>
      <c r="P1434" s="620">
        <v>0</v>
      </c>
      <c r="Q1434" s="635"/>
      <c r="R1434" s="619">
        <v>1</v>
      </c>
      <c r="S1434" s="635">
        <v>1</v>
      </c>
      <c r="T1434" s="683">
        <v>0.5</v>
      </c>
      <c r="U1434" s="665">
        <v>1</v>
      </c>
    </row>
    <row r="1435" spans="1:21" ht="14.4" customHeight="1" x14ac:dyDescent="0.3">
      <c r="A1435" s="618">
        <v>21</v>
      </c>
      <c r="B1435" s="619" t="s">
        <v>565</v>
      </c>
      <c r="C1435" s="619">
        <v>89301212</v>
      </c>
      <c r="D1435" s="681" t="s">
        <v>6723</v>
      </c>
      <c r="E1435" s="682" t="s">
        <v>4527</v>
      </c>
      <c r="F1435" s="619" t="s">
        <v>4509</v>
      </c>
      <c r="G1435" s="619" t="s">
        <v>4689</v>
      </c>
      <c r="H1435" s="619" t="s">
        <v>564</v>
      </c>
      <c r="I1435" s="619" t="s">
        <v>1369</v>
      </c>
      <c r="J1435" s="619" t="s">
        <v>1370</v>
      </c>
      <c r="K1435" s="619" t="s">
        <v>1371</v>
      </c>
      <c r="L1435" s="620">
        <v>20.239999999999998</v>
      </c>
      <c r="M1435" s="620">
        <v>40.479999999999997</v>
      </c>
      <c r="N1435" s="619">
        <v>2</v>
      </c>
      <c r="O1435" s="683">
        <v>0.5</v>
      </c>
      <c r="P1435" s="620"/>
      <c r="Q1435" s="635">
        <v>0</v>
      </c>
      <c r="R1435" s="619"/>
      <c r="S1435" s="635">
        <v>0</v>
      </c>
      <c r="T1435" s="683"/>
      <c r="U1435" s="665">
        <v>0</v>
      </c>
    </row>
    <row r="1436" spans="1:21" ht="14.4" customHeight="1" x14ac:dyDescent="0.3">
      <c r="A1436" s="618">
        <v>21</v>
      </c>
      <c r="B1436" s="619" t="s">
        <v>565</v>
      </c>
      <c r="C1436" s="619">
        <v>89301212</v>
      </c>
      <c r="D1436" s="681" t="s">
        <v>6723</v>
      </c>
      <c r="E1436" s="682" t="s">
        <v>4527</v>
      </c>
      <c r="F1436" s="619" t="s">
        <v>4509</v>
      </c>
      <c r="G1436" s="619" t="s">
        <v>4689</v>
      </c>
      <c r="H1436" s="619" t="s">
        <v>564</v>
      </c>
      <c r="I1436" s="619" t="s">
        <v>4690</v>
      </c>
      <c r="J1436" s="619" t="s">
        <v>1011</v>
      </c>
      <c r="K1436" s="619" t="s">
        <v>3658</v>
      </c>
      <c r="L1436" s="620">
        <v>0</v>
      </c>
      <c r="M1436" s="620">
        <v>0</v>
      </c>
      <c r="N1436" s="619">
        <v>1</v>
      </c>
      <c r="O1436" s="683">
        <v>0.5</v>
      </c>
      <c r="P1436" s="620">
        <v>0</v>
      </c>
      <c r="Q1436" s="635"/>
      <c r="R1436" s="619">
        <v>1</v>
      </c>
      <c r="S1436" s="635">
        <v>1</v>
      </c>
      <c r="T1436" s="683">
        <v>0.5</v>
      </c>
      <c r="U1436" s="665">
        <v>1</v>
      </c>
    </row>
    <row r="1437" spans="1:21" ht="14.4" customHeight="1" x14ac:dyDescent="0.3">
      <c r="A1437" s="618">
        <v>21</v>
      </c>
      <c r="B1437" s="619" t="s">
        <v>565</v>
      </c>
      <c r="C1437" s="619">
        <v>89301212</v>
      </c>
      <c r="D1437" s="681" t="s">
        <v>6723</v>
      </c>
      <c r="E1437" s="682" t="s">
        <v>4527</v>
      </c>
      <c r="F1437" s="619" t="s">
        <v>4509</v>
      </c>
      <c r="G1437" s="619" t="s">
        <v>4689</v>
      </c>
      <c r="H1437" s="619" t="s">
        <v>564</v>
      </c>
      <c r="I1437" s="619" t="s">
        <v>1010</v>
      </c>
      <c r="J1437" s="619" t="s">
        <v>1011</v>
      </c>
      <c r="K1437" s="619" t="s">
        <v>2601</v>
      </c>
      <c r="L1437" s="620">
        <v>50.6</v>
      </c>
      <c r="M1437" s="620">
        <v>151.80000000000001</v>
      </c>
      <c r="N1437" s="619">
        <v>3</v>
      </c>
      <c r="O1437" s="683">
        <v>1.5</v>
      </c>
      <c r="P1437" s="620">
        <v>50.6</v>
      </c>
      <c r="Q1437" s="635">
        <v>0.33333333333333331</v>
      </c>
      <c r="R1437" s="619">
        <v>1</v>
      </c>
      <c r="S1437" s="635">
        <v>0.33333333333333331</v>
      </c>
      <c r="T1437" s="683">
        <v>0.5</v>
      </c>
      <c r="U1437" s="665">
        <v>0.33333333333333331</v>
      </c>
    </row>
    <row r="1438" spans="1:21" ht="14.4" customHeight="1" x14ac:dyDescent="0.3">
      <c r="A1438" s="618">
        <v>21</v>
      </c>
      <c r="B1438" s="619" t="s">
        <v>565</v>
      </c>
      <c r="C1438" s="619">
        <v>89301212</v>
      </c>
      <c r="D1438" s="681" t="s">
        <v>6723</v>
      </c>
      <c r="E1438" s="682" t="s">
        <v>4527</v>
      </c>
      <c r="F1438" s="619" t="s">
        <v>4509</v>
      </c>
      <c r="G1438" s="619" t="s">
        <v>4689</v>
      </c>
      <c r="H1438" s="619" t="s">
        <v>564</v>
      </c>
      <c r="I1438" s="619" t="s">
        <v>1010</v>
      </c>
      <c r="J1438" s="619" t="s">
        <v>1011</v>
      </c>
      <c r="K1438" s="619" t="s">
        <v>2601</v>
      </c>
      <c r="L1438" s="620">
        <v>40.36</v>
      </c>
      <c r="M1438" s="620">
        <v>80.72</v>
      </c>
      <c r="N1438" s="619">
        <v>2</v>
      </c>
      <c r="O1438" s="683">
        <v>1</v>
      </c>
      <c r="P1438" s="620">
        <v>40.36</v>
      </c>
      <c r="Q1438" s="635">
        <v>0.5</v>
      </c>
      <c r="R1438" s="619">
        <v>1</v>
      </c>
      <c r="S1438" s="635">
        <v>0.5</v>
      </c>
      <c r="T1438" s="683">
        <v>0.5</v>
      </c>
      <c r="U1438" s="665">
        <v>0.5</v>
      </c>
    </row>
    <row r="1439" spans="1:21" ht="14.4" customHeight="1" x14ac:dyDescent="0.3">
      <c r="A1439" s="618">
        <v>21</v>
      </c>
      <c r="B1439" s="619" t="s">
        <v>565</v>
      </c>
      <c r="C1439" s="619">
        <v>89301212</v>
      </c>
      <c r="D1439" s="681" t="s">
        <v>6723</v>
      </c>
      <c r="E1439" s="682" t="s">
        <v>4527</v>
      </c>
      <c r="F1439" s="619" t="s">
        <v>4509</v>
      </c>
      <c r="G1439" s="619" t="s">
        <v>4792</v>
      </c>
      <c r="H1439" s="619" t="s">
        <v>564</v>
      </c>
      <c r="I1439" s="619" t="s">
        <v>4793</v>
      </c>
      <c r="J1439" s="619" t="s">
        <v>4794</v>
      </c>
      <c r="K1439" s="619" t="s">
        <v>4795</v>
      </c>
      <c r="L1439" s="620">
        <v>25.89</v>
      </c>
      <c r="M1439" s="620">
        <v>51.78</v>
      </c>
      <c r="N1439" s="619">
        <v>2</v>
      </c>
      <c r="O1439" s="683">
        <v>0.5</v>
      </c>
      <c r="P1439" s="620"/>
      <c r="Q1439" s="635">
        <v>0</v>
      </c>
      <c r="R1439" s="619"/>
      <c r="S1439" s="635">
        <v>0</v>
      </c>
      <c r="T1439" s="683"/>
      <c r="U1439" s="665">
        <v>0</v>
      </c>
    </row>
    <row r="1440" spans="1:21" ht="14.4" customHeight="1" x14ac:dyDescent="0.3">
      <c r="A1440" s="618">
        <v>21</v>
      </c>
      <c r="B1440" s="619" t="s">
        <v>565</v>
      </c>
      <c r="C1440" s="619">
        <v>89301212</v>
      </c>
      <c r="D1440" s="681" t="s">
        <v>6723</v>
      </c>
      <c r="E1440" s="682" t="s">
        <v>4527</v>
      </c>
      <c r="F1440" s="619" t="s">
        <v>4509</v>
      </c>
      <c r="G1440" s="619" t="s">
        <v>4792</v>
      </c>
      <c r="H1440" s="619" t="s">
        <v>564</v>
      </c>
      <c r="I1440" s="619" t="s">
        <v>5650</v>
      </c>
      <c r="J1440" s="619" t="s">
        <v>5651</v>
      </c>
      <c r="K1440" s="619" t="s">
        <v>5652</v>
      </c>
      <c r="L1440" s="620">
        <v>23</v>
      </c>
      <c r="M1440" s="620">
        <v>23</v>
      </c>
      <c r="N1440" s="619">
        <v>1</v>
      </c>
      <c r="O1440" s="683">
        <v>0.5</v>
      </c>
      <c r="P1440" s="620">
        <v>23</v>
      </c>
      <c r="Q1440" s="635">
        <v>1</v>
      </c>
      <c r="R1440" s="619">
        <v>1</v>
      </c>
      <c r="S1440" s="635">
        <v>1</v>
      </c>
      <c r="T1440" s="683">
        <v>0.5</v>
      </c>
      <c r="U1440" s="665">
        <v>1</v>
      </c>
    </row>
    <row r="1441" spans="1:21" ht="14.4" customHeight="1" x14ac:dyDescent="0.3">
      <c r="A1441" s="618">
        <v>21</v>
      </c>
      <c r="B1441" s="619" t="s">
        <v>565</v>
      </c>
      <c r="C1441" s="619">
        <v>89301212</v>
      </c>
      <c r="D1441" s="681" t="s">
        <v>6723</v>
      </c>
      <c r="E1441" s="682" t="s">
        <v>4527</v>
      </c>
      <c r="F1441" s="619" t="s">
        <v>4509</v>
      </c>
      <c r="G1441" s="619" t="s">
        <v>4796</v>
      </c>
      <c r="H1441" s="619" t="s">
        <v>564</v>
      </c>
      <c r="I1441" s="619" t="s">
        <v>1739</v>
      </c>
      <c r="J1441" s="619" t="s">
        <v>1740</v>
      </c>
      <c r="K1441" s="619" t="s">
        <v>5653</v>
      </c>
      <c r="L1441" s="620">
        <v>31.84</v>
      </c>
      <c r="M1441" s="620">
        <v>159.19999999999999</v>
      </c>
      <c r="N1441" s="619">
        <v>5</v>
      </c>
      <c r="O1441" s="683">
        <v>1</v>
      </c>
      <c r="P1441" s="620">
        <v>159.19999999999999</v>
      </c>
      <c r="Q1441" s="635">
        <v>1</v>
      </c>
      <c r="R1441" s="619">
        <v>5</v>
      </c>
      <c r="S1441" s="635">
        <v>1</v>
      </c>
      <c r="T1441" s="683">
        <v>1</v>
      </c>
      <c r="U1441" s="665">
        <v>1</v>
      </c>
    </row>
    <row r="1442" spans="1:21" ht="14.4" customHeight="1" x14ac:dyDescent="0.3">
      <c r="A1442" s="618">
        <v>21</v>
      </c>
      <c r="B1442" s="619" t="s">
        <v>565</v>
      </c>
      <c r="C1442" s="619">
        <v>89301212</v>
      </c>
      <c r="D1442" s="681" t="s">
        <v>6723</v>
      </c>
      <c r="E1442" s="682" t="s">
        <v>4527</v>
      </c>
      <c r="F1442" s="619" t="s">
        <v>4509</v>
      </c>
      <c r="G1442" s="619" t="s">
        <v>4796</v>
      </c>
      <c r="H1442" s="619" t="s">
        <v>564</v>
      </c>
      <c r="I1442" s="619" t="s">
        <v>1544</v>
      </c>
      <c r="J1442" s="619" t="s">
        <v>1545</v>
      </c>
      <c r="K1442" s="619" t="s">
        <v>4797</v>
      </c>
      <c r="L1442" s="620">
        <v>63.67</v>
      </c>
      <c r="M1442" s="620">
        <v>3438.1799999999994</v>
      </c>
      <c r="N1442" s="619">
        <v>54</v>
      </c>
      <c r="O1442" s="683">
        <v>14.5</v>
      </c>
      <c r="P1442" s="620">
        <v>1910.0999999999997</v>
      </c>
      <c r="Q1442" s="635">
        <v>0.55555555555555558</v>
      </c>
      <c r="R1442" s="619">
        <v>30</v>
      </c>
      <c r="S1442" s="635">
        <v>0.55555555555555558</v>
      </c>
      <c r="T1442" s="683">
        <v>7.5</v>
      </c>
      <c r="U1442" s="665">
        <v>0.51724137931034486</v>
      </c>
    </row>
    <row r="1443" spans="1:21" ht="14.4" customHeight="1" x14ac:dyDescent="0.3">
      <c r="A1443" s="618">
        <v>21</v>
      </c>
      <c r="B1443" s="619" t="s">
        <v>565</v>
      </c>
      <c r="C1443" s="619">
        <v>89301212</v>
      </c>
      <c r="D1443" s="681" t="s">
        <v>6723</v>
      </c>
      <c r="E1443" s="682" t="s">
        <v>4527</v>
      </c>
      <c r="F1443" s="619" t="s">
        <v>4509</v>
      </c>
      <c r="G1443" s="619" t="s">
        <v>5201</v>
      </c>
      <c r="H1443" s="619" t="s">
        <v>2184</v>
      </c>
      <c r="I1443" s="619" t="s">
        <v>5208</v>
      </c>
      <c r="J1443" s="619" t="s">
        <v>5209</v>
      </c>
      <c r="K1443" s="619" t="s">
        <v>5210</v>
      </c>
      <c r="L1443" s="620">
        <v>2449.89</v>
      </c>
      <c r="M1443" s="620">
        <v>12249.449999999999</v>
      </c>
      <c r="N1443" s="619">
        <v>5</v>
      </c>
      <c r="O1443" s="683">
        <v>2.5</v>
      </c>
      <c r="P1443" s="620">
        <v>12249.449999999999</v>
      </c>
      <c r="Q1443" s="635">
        <v>1</v>
      </c>
      <c r="R1443" s="619">
        <v>5</v>
      </c>
      <c r="S1443" s="635">
        <v>1</v>
      </c>
      <c r="T1443" s="683">
        <v>2.5</v>
      </c>
      <c r="U1443" s="665">
        <v>1</v>
      </c>
    </row>
    <row r="1444" spans="1:21" ht="14.4" customHeight="1" x14ac:dyDescent="0.3">
      <c r="A1444" s="618">
        <v>21</v>
      </c>
      <c r="B1444" s="619" t="s">
        <v>565</v>
      </c>
      <c r="C1444" s="619">
        <v>89301212</v>
      </c>
      <c r="D1444" s="681" t="s">
        <v>6723</v>
      </c>
      <c r="E1444" s="682" t="s">
        <v>4527</v>
      </c>
      <c r="F1444" s="619" t="s">
        <v>4509</v>
      </c>
      <c r="G1444" s="619" t="s">
        <v>4802</v>
      </c>
      <c r="H1444" s="619" t="s">
        <v>564</v>
      </c>
      <c r="I1444" s="619" t="s">
        <v>2897</v>
      </c>
      <c r="J1444" s="619" t="s">
        <v>2898</v>
      </c>
      <c r="K1444" s="619" t="s">
        <v>5654</v>
      </c>
      <c r="L1444" s="620">
        <v>175.73</v>
      </c>
      <c r="M1444" s="620">
        <v>175.73</v>
      </c>
      <c r="N1444" s="619">
        <v>1</v>
      </c>
      <c r="O1444" s="683">
        <v>0.5</v>
      </c>
      <c r="P1444" s="620"/>
      <c r="Q1444" s="635">
        <v>0</v>
      </c>
      <c r="R1444" s="619"/>
      <c r="S1444" s="635">
        <v>0</v>
      </c>
      <c r="T1444" s="683"/>
      <c r="U1444" s="665">
        <v>0</v>
      </c>
    </row>
    <row r="1445" spans="1:21" ht="14.4" customHeight="1" x14ac:dyDescent="0.3">
      <c r="A1445" s="618">
        <v>21</v>
      </c>
      <c r="B1445" s="619" t="s">
        <v>565</v>
      </c>
      <c r="C1445" s="619">
        <v>89301212</v>
      </c>
      <c r="D1445" s="681" t="s">
        <v>6723</v>
      </c>
      <c r="E1445" s="682" t="s">
        <v>4527</v>
      </c>
      <c r="F1445" s="619" t="s">
        <v>4509</v>
      </c>
      <c r="G1445" s="619" t="s">
        <v>4804</v>
      </c>
      <c r="H1445" s="619" t="s">
        <v>564</v>
      </c>
      <c r="I1445" s="619" t="s">
        <v>5655</v>
      </c>
      <c r="J1445" s="619" t="s">
        <v>5656</v>
      </c>
      <c r="K1445" s="619" t="s">
        <v>4598</v>
      </c>
      <c r="L1445" s="620">
        <v>124.04</v>
      </c>
      <c r="M1445" s="620">
        <v>124.04</v>
      </c>
      <c r="N1445" s="619">
        <v>1</v>
      </c>
      <c r="O1445" s="683">
        <v>0.5</v>
      </c>
      <c r="P1445" s="620"/>
      <c r="Q1445" s="635">
        <v>0</v>
      </c>
      <c r="R1445" s="619"/>
      <c r="S1445" s="635">
        <v>0</v>
      </c>
      <c r="T1445" s="683"/>
      <c r="U1445" s="665">
        <v>0</v>
      </c>
    </row>
    <row r="1446" spans="1:21" ht="14.4" customHeight="1" x14ac:dyDescent="0.3">
      <c r="A1446" s="618">
        <v>21</v>
      </c>
      <c r="B1446" s="619" t="s">
        <v>565</v>
      </c>
      <c r="C1446" s="619">
        <v>89301212</v>
      </c>
      <c r="D1446" s="681" t="s">
        <v>6723</v>
      </c>
      <c r="E1446" s="682" t="s">
        <v>4527</v>
      </c>
      <c r="F1446" s="619" t="s">
        <v>4509</v>
      </c>
      <c r="G1446" s="619" t="s">
        <v>5219</v>
      </c>
      <c r="H1446" s="619" t="s">
        <v>564</v>
      </c>
      <c r="I1446" s="619" t="s">
        <v>2686</v>
      </c>
      <c r="J1446" s="619" t="s">
        <v>2687</v>
      </c>
      <c r="K1446" s="619" t="s">
        <v>5220</v>
      </c>
      <c r="L1446" s="620">
        <v>31.64</v>
      </c>
      <c r="M1446" s="620">
        <v>158.19999999999999</v>
      </c>
      <c r="N1446" s="619">
        <v>5</v>
      </c>
      <c r="O1446" s="683">
        <v>2.5</v>
      </c>
      <c r="P1446" s="620">
        <v>63.28</v>
      </c>
      <c r="Q1446" s="635">
        <v>0.4</v>
      </c>
      <c r="R1446" s="619">
        <v>2</v>
      </c>
      <c r="S1446" s="635">
        <v>0.4</v>
      </c>
      <c r="T1446" s="683">
        <v>1</v>
      </c>
      <c r="U1446" s="665">
        <v>0.4</v>
      </c>
    </row>
    <row r="1447" spans="1:21" ht="14.4" customHeight="1" x14ac:dyDescent="0.3">
      <c r="A1447" s="618">
        <v>21</v>
      </c>
      <c r="B1447" s="619" t="s">
        <v>565</v>
      </c>
      <c r="C1447" s="619">
        <v>89301212</v>
      </c>
      <c r="D1447" s="681" t="s">
        <v>6723</v>
      </c>
      <c r="E1447" s="682" t="s">
        <v>4527</v>
      </c>
      <c r="F1447" s="619" t="s">
        <v>4509</v>
      </c>
      <c r="G1447" s="619" t="s">
        <v>5219</v>
      </c>
      <c r="H1447" s="619" t="s">
        <v>564</v>
      </c>
      <c r="I1447" s="619" t="s">
        <v>2686</v>
      </c>
      <c r="J1447" s="619" t="s">
        <v>2687</v>
      </c>
      <c r="K1447" s="619" t="s">
        <v>5220</v>
      </c>
      <c r="L1447" s="620">
        <v>50.27</v>
      </c>
      <c r="M1447" s="620">
        <v>50.27</v>
      </c>
      <c r="N1447" s="619">
        <v>1</v>
      </c>
      <c r="O1447" s="683">
        <v>0.5</v>
      </c>
      <c r="P1447" s="620">
        <v>50.27</v>
      </c>
      <c r="Q1447" s="635">
        <v>1</v>
      </c>
      <c r="R1447" s="619">
        <v>1</v>
      </c>
      <c r="S1447" s="635">
        <v>1</v>
      </c>
      <c r="T1447" s="683">
        <v>0.5</v>
      </c>
      <c r="U1447" s="665">
        <v>1</v>
      </c>
    </row>
    <row r="1448" spans="1:21" ht="14.4" customHeight="1" x14ac:dyDescent="0.3">
      <c r="A1448" s="618">
        <v>21</v>
      </c>
      <c r="B1448" s="619" t="s">
        <v>565</v>
      </c>
      <c r="C1448" s="619">
        <v>89301212</v>
      </c>
      <c r="D1448" s="681" t="s">
        <v>6723</v>
      </c>
      <c r="E1448" s="682" t="s">
        <v>4527</v>
      </c>
      <c r="F1448" s="619" t="s">
        <v>4509</v>
      </c>
      <c r="G1448" s="619" t="s">
        <v>5219</v>
      </c>
      <c r="H1448" s="619" t="s">
        <v>564</v>
      </c>
      <c r="I1448" s="619" t="s">
        <v>3735</v>
      </c>
      <c r="J1448" s="619" t="s">
        <v>2687</v>
      </c>
      <c r="K1448" s="619" t="s">
        <v>3736</v>
      </c>
      <c r="L1448" s="620">
        <v>56.48</v>
      </c>
      <c r="M1448" s="620">
        <v>169.44</v>
      </c>
      <c r="N1448" s="619">
        <v>3</v>
      </c>
      <c r="O1448" s="683">
        <v>2</v>
      </c>
      <c r="P1448" s="620">
        <v>112.96</v>
      </c>
      <c r="Q1448" s="635">
        <v>0.66666666666666663</v>
      </c>
      <c r="R1448" s="619">
        <v>2</v>
      </c>
      <c r="S1448" s="635">
        <v>0.66666666666666663</v>
      </c>
      <c r="T1448" s="683">
        <v>1</v>
      </c>
      <c r="U1448" s="665">
        <v>0.5</v>
      </c>
    </row>
    <row r="1449" spans="1:21" ht="14.4" customHeight="1" x14ac:dyDescent="0.3">
      <c r="A1449" s="618">
        <v>21</v>
      </c>
      <c r="B1449" s="619" t="s">
        <v>565</v>
      </c>
      <c r="C1449" s="619">
        <v>89301212</v>
      </c>
      <c r="D1449" s="681" t="s">
        <v>6723</v>
      </c>
      <c r="E1449" s="682" t="s">
        <v>4527</v>
      </c>
      <c r="F1449" s="619" t="s">
        <v>4509</v>
      </c>
      <c r="G1449" s="619" t="s">
        <v>5219</v>
      </c>
      <c r="H1449" s="619" t="s">
        <v>564</v>
      </c>
      <c r="I1449" s="619" t="s">
        <v>3735</v>
      </c>
      <c r="J1449" s="619" t="s">
        <v>2687</v>
      </c>
      <c r="K1449" s="619" t="s">
        <v>3736</v>
      </c>
      <c r="L1449" s="620">
        <v>58.1</v>
      </c>
      <c r="M1449" s="620">
        <v>58.1</v>
      </c>
      <c r="N1449" s="619">
        <v>1</v>
      </c>
      <c r="O1449" s="683">
        <v>0.5</v>
      </c>
      <c r="P1449" s="620">
        <v>58.1</v>
      </c>
      <c r="Q1449" s="635">
        <v>1</v>
      </c>
      <c r="R1449" s="619">
        <v>1</v>
      </c>
      <c r="S1449" s="635">
        <v>1</v>
      </c>
      <c r="T1449" s="683">
        <v>0.5</v>
      </c>
      <c r="U1449" s="665">
        <v>1</v>
      </c>
    </row>
    <row r="1450" spans="1:21" ht="14.4" customHeight="1" x14ac:dyDescent="0.3">
      <c r="A1450" s="618">
        <v>21</v>
      </c>
      <c r="B1450" s="619" t="s">
        <v>565</v>
      </c>
      <c r="C1450" s="619">
        <v>89301212</v>
      </c>
      <c r="D1450" s="681" t="s">
        <v>6723</v>
      </c>
      <c r="E1450" s="682" t="s">
        <v>4527</v>
      </c>
      <c r="F1450" s="619" t="s">
        <v>4509</v>
      </c>
      <c r="G1450" s="619" t="s">
        <v>4806</v>
      </c>
      <c r="H1450" s="619" t="s">
        <v>564</v>
      </c>
      <c r="I1450" s="619" t="s">
        <v>905</v>
      </c>
      <c r="J1450" s="619" t="s">
        <v>906</v>
      </c>
      <c r="K1450" s="619" t="s">
        <v>4807</v>
      </c>
      <c r="L1450" s="620">
        <v>26.17</v>
      </c>
      <c r="M1450" s="620">
        <v>26.17</v>
      </c>
      <c r="N1450" s="619">
        <v>1</v>
      </c>
      <c r="O1450" s="683">
        <v>1</v>
      </c>
      <c r="P1450" s="620">
        <v>26.17</v>
      </c>
      <c r="Q1450" s="635">
        <v>1</v>
      </c>
      <c r="R1450" s="619">
        <v>1</v>
      </c>
      <c r="S1450" s="635">
        <v>1</v>
      </c>
      <c r="T1450" s="683">
        <v>1</v>
      </c>
      <c r="U1450" s="665">
        <v>1</v>
      </c>
    </row>
    <row r="1451" spans="1:21" ht="14.4" customHeight="1" x14ac:dyDescent="0.3">
      <c r="A1451" s="618">
        <v>21</v>
      </c>
      <c r="B1451" s="619" t="s">
        <v>565</v>
      </c>
      <c r="C1451" s="619">
        <v>89301212</v>
      </c>
      <c r="D1451" s="681" t="s">
        <v>6723</v>
      </c>
      <c r="E1451" s="682" t="s">
        <v>4527</v>
      </c>
      <c r="F1451" s="619" t="s">
        <v>4509</v>
      </c>
      <c r="G1451" s="619" t="s">
        <v>5657</v>
      </c>
      <c r="H1451" s="619" t="s">
        <v>564</v>
      </c>
      <c r="I1451" s="619" t="s">
        <v>869</v>
      </c>
      <c r="J1451" s="619" t="s">
        <v>870</v>
      </c>
      <c r="K1451" s="619" t="s">
        <v>5658</v>
      </c>
      <c r="L1451" s="620">
        <v>0</v>
      </c>
      <c r="M1451" s="620">
        <v>0</v>
      </c>
      <c r="N1451" s="619">
        <v>1</v>
      </c>
      <c r="O1451" s="683">
        <v>0.5</v>
      </c>
      <c r="P1451" s="620">
        <v>0</v>
      </c>
      <c r="Q1451" s="635"/>
      <c r="R1451" s="619">
        <v>1</v>
      </c>
      <c r="S1451" s="635">
        <v>1</v>
      </c>
      <c r="T1451" s="683">
        <v>0.5</v>
      </c>
      <c r="U1451" s="665">
        <v>1</v>
      </c>
    </row>
    <row r="1452" spans="1:21" ht="14.4" customHeight="1" x14ac:dyDescent="0.3">
      <c r="A1452" s="618">
        <v>21</v>
      </c>
      <c r="B1452" s="619" t="s">
        <v>565</v>
      </c>
      <c r="C1452" s="619">
        <v>89301212</v>
      </c>
      <c r="D1452" s="681" t="s">
        <v>6723</v>
      </c>
      <c r="E1452" s="682" t="s">
        <v>4527</v>
      </c>
      <c r="F1452" s="619" t="s">
        <v>4509</v>
      </c>
      <c r="G1452" s="619" t="s">
        <v>5657</v>
      </c>
      <c r="H1452" s="619" t="s">
        <v>564</v>
      </c>
      <c r="I1452" s="619" t="s">
        <v>880</v>
      </c>
      <c r="J1452" s="619" t="s">
        <v>870</v>
      </c>
      <c r="K1452" s="619" t="s">
        <v>5659</v>
      </c>
      <c r="L1452" s="620">
        <v>0</v>
      </c>
      <c r="M1452" s="620">
        <v>0</v>
      </c>
      <c r="N1452" s="619">
        <v>1</v>
      </c>
      <c r="O1452" s="683">
        <v>0.5</v>
      </c>
      <c r="P1452" s="620">
        <v>0</v>
      </c>
      <c r="Q1452" s="635"/>
      <c r="R1452" s="619">
        <v>1</v>
      </c>
      <c r="S1452" s="635">
        <v>1</v>
      </c>
      <c r="T1452" s="683">
        <v>0.5</v>
      </c>
      <c r="U1452" s="665">
        <v>1</v>
      </c>
    </row>
    <row r="1453" spans="1:21" ht="14.4" customHeight="1" x14ac:dyDescent="0.3">
      <c r="A1453" s="618">
        <v>21</v>
      </c>
      <c r="B1453" s="619" t="s">
        <v>565</v>
      </c>
      <c r="C1453" s="619">
        <v>89301212</v>
      </c>
      <c r="D1453" s="681" t="s">
        <v>6723</v>
      </c>
      <c r="E1453" s="682" t="s">
        <v>4527</v>
      </c>
      <c r="F1453" s="619" t="s">
        <v>4509</v>
      </c>
      <c r="G1453" s="619" t="s">
        <v>5660</v>
      </c>
      <c r="H1453" s="619" t="s">
        <v>564</v>
      </c>
      <c r="I1453" s="619" t="s">
        <v>5661</v>
      </c>
      <c r="J1453" s="619" t="s">
        <v>5662</v>
      </c>
      <c r="K1453" s="619" t="s">
        <v>5663</v>
      </c>
      <c r="L1453" s="620">
        <v>0</v>
      </c>
      <c r="M1453" s="620">
        <v>0</v>
      </c>
      <c r="N1453" s="619">
        <v>2</v>
      </c>
      <c r="O1453" s="683">
        <v>2</v>
      </c>
      <c r="P1453" s="620"/>
      <c r="Q1453" s="635"/>
      <c r="R1453" s="619"/>
      <c r="S1453" s="635">
        <v>0</v>
      </c>
      <c r="T1453" s="683"/>
      <c r="U1453" s="665">
        <v>0</v>
      </c>
    </row>
    <row r="1454" spans="1:21" ht="14.4" customHeight="1" x14ac:dyDescent="0.3">
      <c r="A1454" s="618">
        <v>21</v>
      </c>
      <c r="B1454" s="619" t="s">
        <v>565</v>
      </c>
      <c r="C1454" s="619">
        <v>89301212</v>
      </c>
      <c r="D1454" s="681" t="s">
        <v>6723</v>
      </c>
      <c r="E1454" s="682" t="s">
        <v>4527</v>
      </c>
      <c r="F1454" s="619" t="s">
        <v>4509</v>
      </c>
      <c r="G1454" s="619" t="s">
        <v>5036</v>
      </c>
      <c r="H1454" s="619" t="s">
        <v>564</v>
      </c>
      <c r="I1454" s="619" t="s">
        <v>5037</v>
      </c>
      <c r="J1454" s="619" t="s">
        <v>5038</v>
      </c>
      <c r="K1454" s="619" t="s">
        <v>1131</v>
      </c>
      <c r="L1454" s="620">
        <v>0</v>
      </c>
      <c r="M1454" s="620">
        <v>0</v>
      </c>
      <c r="N1454" s="619">
        <v>1</v>
      </c>
      <c r="O1454" s="683">
        <v>1</v>
      </c>
      <c r="P1454" s="620"/>
      <c r="Q1454" s="635"/>
      <c r="R1454" s="619"/>
      <c r="S1454" s="635">
        <v>0</v>
      </c>
      <c r="T1454" s="683"/>
      <c r="U1454" s="665">
        <v>0</v>
      </c>
    </row>
    <row r="1455" spans="1:21" ht="14.4" customHeight="1" x14ac:dyDescent="0.3">
      <c r="A1455" s="618">
        <v>21</v>
      </c>
      <c r="B1455" s="619" t="s">
        <v>565</v>
      </c>
      <c r="C1455" s="619">
        <v>89301212</v>
      </c>
      <c r="D1455" s="681" t="s">
        <v>6723</v>
      </c>
      <c r="E1455" s="682" t="s">
        <v>4527</v>
      </c>
      <c r="F1455" s="619" t="s">
        <v>4509</v>
      </c>
      <c r="G1455" s="619" t="s">
        <v>5036</v>
      </c>
      <c r="H1455" s="619" t="s">
        <v>564</v>
      </c>
      <c r="I1455" s="619" t="s">
        <v>5664</v>
      </c>
      <c r="J1455" s="619" t="s">
        <v>5038</v>
      </c>
      <c r="K1455" s="619" t="s">
        <v>5665</v>
      </c>
      <c r="L1455" s="620">
        <v>0</v>
      </c>
      <c r="M1455" s="620">
        <v>0</v>
      </c>
      <c r="N1455" s="619">
        <v>2</v>
      </c>
      <c r="O1455" s="683">
        <v>1</v>
      </c>
      <c r="P1455" s="620"/>
      <c r="Q1455" s="635"/>
      <c r="R1455" s="619"/>
      <c r="S1455" s="635">
        <v>0</v>
      </c>
      <c r="T1455" s="683"/>
      <c r="U1455" s="665">
        <v>0</v>
      </c>
    </row>
    <row r="1456" spans="1:21" ht="14.4" customHeight="1" x14ac:dyDescent="0.3">
      <c r="A1456" s="618">
        <v>21</v>
      </c>
      <c r="B1456" s="619" t="s">
        <v>565</v>
      </c>
      <c r="C1456" s="619">
        <v>89301212</v>
      </c>
      <c r="D1456" s="681" t="s">
        <v>6723</v>
      </c>
      <c r="E1456" s="682" t="s">
        <v>4527</v>
      </c>
      <c r="F1456" s="619" t="s">
        <v>4509</v>
      </c>
      <c r="G1456" s="619" t="s">
        <v>5070</v>
      </c>
      <c r="H1456" s="619" t="s">
        <v>564</v>
      </c>
      <c r="I1456" s="619" t="s">
        <v>5666</v>
      </c>
      <c r="J1456" s="619" t="s">
        <v>5667</v>
      </c>
      <c r="K1456" s="619" t="s">
        <v>5668</v>
      </c>
      <c r="L1456" s="620">
        <v>1538.52</v>
      </c>
      <c r="M1456" s="620">
        <v>32308.920000000006</v>
      </c>
      <c r="N1456" s="619">
        <v>21</v>
      </c>
      <c r="O1456" s="683">
        <v>11</v>
      </c>
      <c r="P1456" s="620">
        <v>24616.320000000003</v>
      </c>
      <c r="Q1456" s="635">
        <v>0.76190476190476186</v>
      </c>
      <c r="R1456" s="619">
        <v>16</v>
      </c>
      <c r="S1456" s="635">
        <v>0.76190476190476186</v>
      </c>
      <c r="T1456" s="683">
        <v>8.5</v>
      </c>
      <c r="U1456" s="665">
        <v>0.77272727272727271</v>
      </c>
    </row>
    <row r="1457" spans="1:21" ht="14.4" customHeight="1" x14ac:dyDescent="0.3">
      <c r="A1457" s="618">
        <v>21</v>
      </c>
      <c r="B1457" s="619" t="s">
        <v>565</v>
      </c>
      <c r="C1457" s="619">
        <v>89301212</v>
      </c>
      <c r="D1457" s="681" t="s">
        <v>6723</v>
      </c>
      <c r="E1457" s="682" t="s">
        <v>4527</v>
      </c>
      <c r="F1457" s="619" t="s">
        <v>4509</v>
      </c>
      <c r="G1457" s="619" t="s">
        <v>5070</v>
      </c>
      <c r="H1457" s="619" t="s">
        <v>564</v>
      </c>
      <c r="I1457" s="619" t="s">
        <v>5071</v>
      </c>
      <c r="J1457" s="619" t="s">
        <v>5072</v>
      </c>
      <c r="K1457" s="619" t="s">
        <v>3621</v>
      </c>
      <c r="L1457" s="620">
        <v>10256.77</v>
      </c>
      <c r="M1457" s="620">
        <v>512838.50000000023</v>
      </c>
      <c r="N1457" s="619">
        <v>50</v>
      </c>
      <c r="O1457" s="683">
        <v>37.5</v>
      </c>
      <c r="P1457" s="620">
        <v>410270.80000000022</v>
      </c>
      <c r="Q1457" s="635">
        <v>0.8</v>
      </c>
      <c r="R1457" s="619">
        <v>40</v>
      </c>
      <c r="S1457" s="635">
        <v>0.8</v>
      </c>
      <c r="T1457" s="683">
        <v>29.5</v>
      </c>
      <c r="U1457" s="665">
        <v>0.78666666666666663</v>
      </c>
    </row>
    <row r="1458" spans="1:21" ht="14.4" customHeight="1" x14ac:dyDescent="0.3">
      <c r="A1458" s="618">
        <v>21</v>
      </c>
      <c r="B1458" s="619" t="s">
        <v>565</v>
      </c>
      <c r="C1458" s="619">
        <v>89301212</v>
      </c>
      <c r="D1458" s="681" t="s">
        <v>6723</v>
      </c>
      <c r="E1458" s="682" t="s">
        <v>4527</v>
      </c>
      <c r="F1458" s="619" t="s">
        <v>4509</v>
      </c>
      <c r="G1458" s="619" t="s">
        <v>4691</v>
      </c>
      <c r="H1458" s="619" t="s">
        <v>564</v>
      </c>
      <c r="I1458" s="619" t="s">
        <v>5669</v>
      </c>
      <c r="J1458" s="619" t="s">
        <v>2752</v>
      </c>
      <c r="K1458" s="619" t="s">
        <v>4568</v>
      </c>
      <c r="L1458" s="620">
        <v>0</v>
      </c>
      <c r="M1458" s="620">
        <v>0</v>
      </c>
      <c r="N1458" s="619">
        <v>1</v>
      </c>
      <c r="O1458" s="683">
        <v>1</v>
      </c>
      <c r="P1458" s="620"/>
      <c r="Q1458" s="635"/>
      <c r="R1458" s="619"/>
      <c r="S1458" s="635">
        <v>0</v>
      </c>
      <c r="T1458" s="683"/>
      <c r="U1458" s="665">
        <v>0</v>
      </c>
    </row>
    <row r="1459" spans="1:21" ht="14.4" customHeight="1" x14ac:dyDescent="0.3">
      <c r="A1459" s="618">
        <v>21</v>
      </c>
      <c r="B1459" s="619" t="s">
        <v>565</v>
      </c>
      <c r="C1459" s="619">
        <v>89301212</v>
      </c>
      <c r="D1459" s="681" t="s">
        <v>6723</v>
      </c>
      <c r="E1459" s="682" t="s">
        <v>4527</v>
      </c>
      <c r="F1459" s="619" t="s">
        <v>4509</v>
      </c>
      <c r="G1459" s="619" t="s">
        <v>4692</v>
      </c>
      <c r="H1459" s="619" t="s">
        <v>2184</v>
      </c>
      <c r="I1459" s="619" t="s">
        <v>4693</v>
      </c>
      <c r="J1459" s="619" t="s">
        <v>4694</v>
      </c>
      <c r="K1459" s="619" t="s">
        <v>4695</v>
      </c>
      <c r="L1459" s="620">
        <v>154.01</v>
      </c>
      <c r="M1459" s="620">
        <v>924.06</v>
      </c>
      <c r="N1459" s="619">
        <v>6</v>
      </c>
      <c r="O1459" s="683">
        <v>2</v>
      </c>
      <c r="P1459" s="620">
        <v>924.06</v>
      </c>
      <c r="Q1459" s="635">
        <v>1</v>
      </c>
      <c r="R1459" s="619">
        <v>6</v>
      </c>
      <c r="S1459" s="635">
        <v>1</v>
      </c>
      <c r="T1459" s="683">
        <v>2</v>
      </c>
      <c r="U1459" s="665">
        <v>1</v>
      </c>
    </row>
    <row r="1460" spans="1:21" ht="14.4" customHeight="1" x14ac:dyDescent="0.3">
      <c r="A1460" s="618">
        <v>21</v>
      </c>
      <c r="B1460" s="619" t="s">
        <v>565</v>
      </c>
      <c r="C1460" s="619">
        <v>89301212</v>
      </c>
      <c r="D1460" s="681" t="s">
        <v>6723</v>
      </c>
      <c r="E1460" s="682" t="s">
        <v>4527</v>
      </c>
      <c r="F1460" s="619" t="s">
        <v>4509</v>
      </c>
      <c r="G1460" s="619" t="s">
        <v>4692</v>
      </c>
      <c r="H1460" s="619" t="s">
        <v>2184</v>
      </c>
      <c r="I1460" s="619" t="s">
        <v>3764</v>
      </c>
      <c r="J1460" s="619" t="s">
        <v>3765</v>
      </c>
      <c r="K1460" s="619" t="s">
        <v>4452</v>
      </c>
      <c r="L1460" s="620">
        <v>77.010000000000005</v>
      </c>
      <c r="M1460" s="620">
        <v>385.05</v>
      </c>
      <c r="N1460" s="619">
        <v>5</v>
      </c>
      <c r="O1460" s="683">
        <v>1</v>
      </c>
      <c r="P1460" s="620">
        <v>385.05</v>
      </c>
      <c r="Q1460" s="635">
        <v>1</v>
      </c>
      <c r="R1460" s="619">
        <v>5</v>
      </c>
      <c r="S1460" s="635">
        <v>1</v>
      </c>
      <c r="T1460" s="683">
        <v>1</v>
      </c>
      <c r="U1460" s="665">
        <v>1</v>
      </c>
    </row>
    <row r="1461" spans="1:21" ht="14.4" customHeight="1" x14ac:dyDescent="0.3">
      <c r="A1461" s="618">
        <v>21</v>
      </c>
      <c r="B1461" s="619" t="s">
        <v>565</v>
      </c>
      <c r="C1461" s="619">
        <v>89301212</v>
      </c>
      <c r="D1461" s="681" t="s">
        <v>6723</v>
      </c>
      <c r="E1461" s="682" t="s">
        <v>4527</v>
      </c>
      <c r="F1461" s="619" t="s">
        <v>4509</v>
      </c>
      <c r="G1461" s="619" t="s">
        <v>5115</v>
      </c>
      <c r="H1461" s="619" t="s">
        <v>564</v>
      </c>
      <c r="I1461" s="619" t="s">
        <v>998</v>
      </c>
      <c r="J1461" s="619" t="s">
        <v>5116</v>
      </c>
      <c r="K1461" s="619" t="s">
        <v>5117</v>
      </c>
      <c r="L1461" s="620">
        <v>55.71</v>
      </c>
      <c r="M1461" s="620">
        <v>891.36</v>
      </c>
      <c r="N1461" s="619">
        <v>16</v>
      </c>
      <c r="O1461" s="683">
        <v>5</v>
      </c>
      <c r="P1461" s="620">
        <v>668.52</v>
      </c>
      <c r="Q1461" s="635">
        <v>0.75</v>
      </c>
      <c r="R1461" s="619">
        <v>12</v>
      </c>
      <c r="S1461" s="635">
        <v>0.75</v>
      </c>
      <c r="T1461" s="683">
        <v>3.5</v>
      </c>
      <c r="U1461" s="665">
        <v>0.7</v>
      </c>
    </row>
    <row r="1462" spans="1:21" ht="14.4" customHeight="1" x14ac:dyDescent="0.3">
      <c r="A1462" s="618">
        <v>21</v>
      </c>
      <c r="B1462" s="619" t="s">
        <v>565</v>
      </c>
      <c r="C1462" s="619">
        <v>89301212</v>
      </c>
      <c r="D1462" s="681" t="s">
        <v>6723</v>
      </c>
      <c r="E1462" s="682" t="s">
        <v>4527</v>
      </c>
      <c r="F1462" s="619" t="s">
        <v>4509</v>
      </c>
      <c r="G1462" s="619" t="s">
        <v>5670</v>
      </c>
      <c r="H1462" s="619" t="s">
        <v>564</v>
      </c>
      <c r="I1462" s="619" t="s">
        <v>2779</v>
      </c>
      <c r="J1462" s="619" t="s">
        <v>2780</v>
      </c>
      <c r="K1462" s="619" t="s">
        <v>5671</v>
      </c>
      <c r="L1462" s="620">
        <v>0</v>
      </c>
      <c r="M1462" s="620">
        <v>0</v>
      </c>
      <c r="N1462" s="619">
        <v>1</v>
      </c>
      <c r="O1462" s="683">
        <v>1</v>
      </c>
      <c r="P1462" s="620">
        <v>0</v>
      </c>
      <c r="Q1462" s="635"/>
      <c r="R1462" s="619">
        <v>1</v>
      </c>
      <c r="S1462" s="635">
        <v>1</v>
      </c>
      <c r="T1462" s="683">
        <v>1</v>
      </c>
      <c r="U1462" s="665">
        <v>1</v>
      </c>
    </row>
    <row r="1463" spans="1:21" ht="14.4" customHeight="1" x14ac:dyDescent="0.3">
      <c r="A1463" s="618">
        <v>21</v>
      </c>
      <c r="B1463" s="619" t="s">
        <v>565</v>
      </c>
      <c r="C1463" s="619">
        <v>89301212</v>
      </c>
      <c r="D1463" s="681" t="s">
        <v>6723</v>
      </c>
      <c r="E1463" s="682" t="s">
        <v>4527</v>
      </c>
      <c r="F1463" s="619" t="s">
        <v>4509</v>
      </c>
      <c r="G1463" s="619" t="s">
        <v>5670</v>
      </c>
      <c r="H1463" s="619" t="s">
        <v>564</v>
      </c>
      <c r="I1463" s="619" t="s">
        <v>5672</v>
      </c>
      <c r="J1463" s="619" t="s">
        <v>5673</v>
      </c>
      <c r="K1463" s="619" t="s">
        <v>5674</v>
      </c>
      <c r="L1463" s="620">
        <v>0</v>
      </c>
      <c r="M1463" s="620">
        <v>0</v>
      </c>
      <c r="N1463" s="619">
        <v>1</v>
      </c>
      <c r="O1463" s="683">
        <v>1</v>
      </c>
      <c r="P1463" s="620">
        <v>0</v>
      </c>
      <c r="Q1463" s="635"/>
      <c r="R1463" s="619">
        <v>1</v>
      </c>
      <c r="S1463" s="635">
        <v>1</v>
      </c>
      <c r="T1463" s="683">
        <v>1</v>
      </c>
      <c r="U1463" s="665">
        <v>1</v>
      </c>
    </row>
    <row r="1464" spans="1:21" ht="14.4" customHeight="1" x14ac:dyDescent="0.3">
      <c r="A1464" s="618">
        <v>21</v>
      </c>
      <c r="B1464" s="619" t="s">
        <v>565</v>
      </c>
      <c r="C1464" s="619">
        <v>89301212</v>
      </c>
      <c r="D1464" s="681" t="s">
        <v>6723</v>
      </c>
      <c r="E1464" s="682" t="s">
        <v>4527</v>
      </c>
      <c r="F1464" s="619" t="s">
        <v>4509</v>
      </c>
      <c r="G1464" s="619" t="s">
        <v>4605</v>
      </c>
      <c r="H1464" s="619" t="s">
        <v>564</v>
      </c>
      <c r="I1464" s="619" t="s">
        <v>1155</v>
      </c>
      <c r="J1464" s="619" t="s">
        <v>4606</v>
      </c>
      <c r="K1464" s="619" t="s">
        <v>4607</v>
      </c>
      <c r="L1464" s="620">
        <v>54.04</v>
      </c>
      <c r="M1464" s="620">
        <v>270.2</v>
      </c>
      <c r="N1464" s="619">
        <v>5</v>
      </c>
      <c r="O1464" s="683">
        <v>1.5</v>
      </c>
      <c r="P1464" s="620">
        <v>162.12</v>
      </c>
      <c r="Q1464" s="635">
        <v>0.60000000000000009</v>
      </c>
      <c r="R1464" s="619">
        <v>3</v>
      </c>
      <c r="S1464" s="635">
        <v>0.6</v>
      </c>
      <c r="T1464" s="683">
        <v>0.5</v>
      </c>
      <c r="U1464" s="665">
        <v>0.33333333333333331</v>
      </c>
    </row>
    <row r="1465" spans="1:21" ht="14.4" customHeight="1" x14ac:dyDescent="0.3">
      <c r="A1465" s="618">
        <v>21</v>
      </c>
      <c r="B1465" s="619" t="s">
        <v>565</v>
      </c>
      <c r="C1465" s="619">
        <v>89301212</v>
      </c>
      <c r="D1465" s="681" t="s">
        <v>6723</v>
      </c>
      <c r="E1465" s="682" t="s">
        <v>4527</v>
      </c>
      <c r="F1465" s="619" t="s">
        <v>4509</v>
      </c>
      <c r="G1465" s="619" t="s">
        <v>4605</v>
      </c>
      <c r="H1465" s="619" t="s">
        <v>564</v>
      </c>
      <c r="I1465" s="619" t="s">
        <v>1159</v>
      </c>
      <c r="J1465" s="619" t="s">
        <v>4696</v>
      </c>
      <c r="K1465" s="619" t="s">
        <v>4697</v>
      </c>
      <c r="L1465" s="620">
        <v>72.05</v>
      </c>
      <c r="M1465" s="620">
        <v>792.55</v>
      </c>
      <c r="N1465" s="619">
        <v>11</v>
      </c>
      <c r="O1465" s="683">
        <v>3.5</v>
      </c>
      <c r="P1465" s="620">
        <v>504.34999999999997</v>
      </c>
      <c r="Q1465" s="635">
        <v>0.63636363636363635</v>
      </c>
      <c r="R1465" s="619">
        <v>7</v>
      </c>
      <c r="S1465" s="635">
        <v>0.63636363636363635</v>
      </c>
      <c r="T1465" s="683">
        <v>2.5</v>
      </c>
      <c r="U1465" s="665">
        <v>0.7142857142857143</v>
      </c>
    </row>
    <row r="1466" spans="1:21" ht="14.4" customHeight="1" x14ac:dyDescent="0.3">
      <c r="A1466" s="618">
        <v>21</v>
      </c>
      <c r="B1466" s="619" t="s">
        <v>565</v>
      </c>
      <c r="C1466" s="619">
        <v>89301212</v>
      </c>
      <c r="D1466" s="681" t="s">
        <v>6723</v>
      </c>
      <c r="E1466" s="682" t="s">
        <v>4527</v>
      </c>
      <c r="F1466" s="619" t="s">
        <v>4509</v>
      </c>
      <c r="G1466" s="619" t="s">
        <v>4605</v>
      </c>
      <c r="H1466" s="619" t="s">
        <v>564</v>
      </c>
      <c r="I1466" s="619" t="s">
        <v>4906</v>
      </c>
      <c r="J1466" s="619" t="s">
        <v>4606</v>
      </c>
      <c r="K1466" s="619" t="s">
        <v>4607</v>
      </c>
      <c r="L1466" s="620">
        <v>0</v>
      </c>
      <c r="M1466" s="620">
        <v>0</v>
      </c>
      <c r="N1466" s="619">
        <v>11</v>
      </c>
      <c r="O1466" s="683">
        <v>5</v>
      </c>
      <c r="P1466" s="620">
        <v>0</v>
      </c>
      <c r="Q1466" s="635"/>
      <c r="R1466" s="619">
        <v>6</v>
      </c>
      <c r="S1466" s="635">
        <v>0.54545454545454541</v>
      </c>
      <c r="T1466" s="683">
        <v>1.5</v>
      </c>
      <c r="U1466" s="665">
        <v>0.3</v>
      </c>
    </row>
    <row r="1467" spans="1:21" ht="14.4" customHeight="1" x14ac:dyDescent="0.3">
      <c r="A1467" s="618">
        <v>21</v>
      </c>
      <c r="B1467" s="619" t="s">
        <v>565</v>
      </c>
      <c r="C1467" s="619">
        <v>89301212</v>
      </c>
      <c r="D1467" s="681" t="s">
        <v>6723</v>
      </c>
      <c r="E1467" s="682" t="s">
        <v>4527</v>
      </c>
      <c r="F1467" s="619" t="s">
        <v>4509</v>
      </c>
      <c r="G1467" s="619" t="s">
        <v>4605</v>
      </c>
      <c r="H1467" s="619" t="s">
        <v>564</v>
      </c>
      <c r="I1467" s="619" t="s">
        <v>4698</v>
      </c>
      <c r="J1467" s="619" t="s">
        <v>4696</v>
      </c>
      <c r="K1467" s="619" t="s">
        <v>4697</v>
      </c>
      <c r="L1467" s="620">
        <v>0</v>
      </c>
      <c r="M1467" s="620">
        <v>0</v>
      </c>
      <c r="N1467" s="619">
        <v>11</v>
      </c>
      <c r="O1467" s="683">
        <v>3.5</v>
      </c>
      <c r="P1467" s="620">
        <v>0</v>
      </c>
      <c r="Q1467" s="635"/>
      <c r="R1467" s="619">
        <v>5</v>
      </c>
      <c r="S1467" s="635">
        <v>0.45454545454545453</v>
      </c>
      <c r="T1467" s="683">
        <v>1.5</v>
      </c>
      <c r="U1467" s="665">
        <v>0.42857142857142855</v>
      </c>
    </row>
    <row r="1468" spans="1:21" ht="14.4" customHeight="1" x14ac:dyDescent="0.3">
      <c r="A1468" s="618">
        <v>21</v>
      </c>
      <c r="B1468" s="619" t="s">
        <v>565</v>
      </c>
      <c r="C1468" s="619">
        <v>89301212</v>
      </c>
      <c r="D1468" s="681" t="s">
        <v>6723</v>
      </c>
      <c r="E1468" s="682" t="s">
        <v>4527</v>
      </c>
      <c r="F1468" s="619" t="s">
        <v>4509</v>
      </c>
      <c r="G1468" s="619" t="s">
        <v>4907</v>
      </c>
      <c r="H1468" s="619" t="s">
        <v>564</v>
      </c>
      <c r="I1468" s="619" t="s">
        <v>1280</v>
      </c>
      <c r="J1468" s="619" t="s">
        <v>1083</v>
      </c>
      <c r="K1468" s="619" t="s">
        <v>4908</v>
      </c>
      <c r="L1468" s="620">
        <v>0</v>
      </c>
      <c r="M1468" s="620">
        <v>0</v>
      </c>
      <c r="N1468" s="619">
        <v>3</v>
      </c>
      <c r="O1468" s="683">
        <v>2</v>
      </c>
      <c r="P1468" s="620">
        <v>0</v>
      </c>
      <c r="Q1468" s="635"/>
      <c r="R1468" s="619">
        <v>1</v>
      </c>
      <c r="S1468" s="635">
        <v>0.33333333333333331</v>
      </c>
      <c r="T1468" s="683">
        <v>1</v>
      </c>
      <c r="U1468" s="665">
        <v>0.5</v>
      </c>
    </row>
    <row r="1469" spans="1:21" ht="14.4" customHeight="1" x14ac:dyDescent="0.3">
      <c r="A1469" s="618">
        <v>21</v>
      </c>
      <c r="B1469" s="619" t="s">
        <v>565</v>
      </c>
      <c r="C1469" s="619">
        <v>89301212</v>
      </c>
      <c r="D1469" s="681" t="s">
        <v>6723</v>
      </c>
      <c r="E1469" s="682" t="s">
        <v>4527</v>
      </c>
      <c r="F1469" s="619" t="s">
        <v>4509</v>
      </c>
      <c r="G1469" s="619" t="s">
        <v>5229</v>
      </c>
      <c r="H1469" s="619" t="s">
        <v>564</v>
      </c>
      <c r="I1469" s="619" t="s">
        <v>2690</v>
      </c>
      <c r="J1469" s="619" t="s">
        <v>2691</v>
      </c>
      <c r="K1469" s="619" t="s">
        <v>5230</v>
      </c>
      <c r="L1469" s="620">
        <v>38.65</v>
      </c>
      <c r="M1469" s="620">
        <v>38.65</v>
      </c>
      <c r="N1469" s="619">
        <v>1</v>
      </c>
      <c r="O1469" s="683">
        <v>1</v>
      </c>
      <c r="P1469" s="620">
        <v>38.65</v>
      </c>
      <c r="Q1469" s="635">
        <v>1</v>
      </c>
      <c r="R1469" s="619">
        <v>1</v>
      </c>
      <c r="S1469" s="635">
        <v>1</v>
      </c>
      <c r="T1469" s="683">
        <v>1</v>
      </c>
      <c r="U1469" s="665">
        <v>1</v>
      </c>
    </row>
    <row r="1470" spans="1:21" ht="14.4" customHeight="1" x14ac:dyDescent="0.3">
      <c r="A1470" s="618">
        <v>21</v>
      </c>
      <c r="B1470" s="619" t="s">
        <v>565</v>
      </c>
      <c r="C1470" s="619">
        <v>89301212</v>
      </c>
      <c r="D1470" s="681" t="s">
        <v>6723</v>
      </c>
      <c r="E1470" s="682" t="s">
        <v>4527</v>
      </c>
      <c r="F1470" s="619" t="s">
        <v>4509</v>
      </c>
      <c r="G1470" s="619" t="s">
        <v>4553</v>
      </c>
      <c r="H1470" s="619" t="s">
        <v>564</v>
      </c>
      <c r="I1470" s="619" t="s">
        <v>5480</v>
      </c>
      <c r="J1470" s="619" t="s">
        <v>4554</v>
      </c>
      <c r="K1470" s="619" t="s">
        <v>5481</v>
      </c>
      <c r="L1470" s="620">
        <v>34.31</v>
      </c>
      <c r="M1470" s="620">
        <v>34.31</v>
      </c>
      <c r="N1470" s="619">
        <v>1</v>
      </c>
      <c r="O1470" s="683">
        <v>0.5</v>
      </c>
      <c r="P1470" s="620">
        <v>34.31</v>
      </c>
      <c r="Q1470" s="635">
        <v>1</v>
      </c>
      <c r="R1470" s="619">
        <v>1</v>
      </c>
      <c r="S1470" s="635">
        <v>1</v>
      </c>
      <c r="T1470" s="683">
        <v>0.5</v>
      </c>
      <c r="U1470" s="665">
        <v>1</v>
      </c>
    </row>
    <row r="1471" spans="1:21" ht="14.4" customHeight="1" x14ac:dyDescent="0.3">
      <c r="A1471" s="618">
        <v>21</v>
      </c>
      <c r="B1471" s="619" t="s">
        <v>565</v>
      </c>
      <c r="C1471" s="619">
        <v>89301212</v>
      </c>
      <c r="D1471" s="681" t="s">
        <v>6723</v>
      </c>
      <c r="E1471" s="682" t="s">
        <v>4527</v>
      </c>
      <c r="F1471" s="619" t="s">
        <v>4509</v>
      </c>
      <c r="G1471" s="619" t="s">
        <v>5675</v>
      </c>
      <c r="H1471" s="619" t="s">
        <v>564</v>
      </c>
      <c r="I1471" s="619" t="s">
        <v>5676</v>
      </c>
      <c r="J1471" s="619" t="s">
        <v>3742</v>
      </c>
      <c r="K1471" s="619" t="s">
        <v>5677</v>
      </c>
      <c r="L1471" s="620">
        <v>72.94</v>
      </c>
      <c r="M1471" s="620">
        <v>145.88</v>
      </c>
      <c r="N1471" s="619">
        <v>2</v>
      </c>
      <c r="O1471" s="683">
        <v>0.5</v>
      </c>
      <c r="P1471" s="620">
        <v>145.88</v>
      </c>
      <c r="Q1471" s="635">
        <v>1</v>
      </c>
      <c r="R1471" s="619">
        <v>2</v>
      </c>
      <c r="S1471" s="635">
        <v>1</v>
      </c>
      <c r="T1471" s="683">
        <v>0.5</v>
      </c>
      <c r="U1471" s="665">
        <v>1</v>
      </c>
    </row>
    <row r="1472" spans="1:21" ht="14.4" customHeight="1" x14ac:dyDescent="0.3">
      <c r="A1472" s="618">
        <v>21</v>
      </c>
      <c r="B1472" s="619" t="s">
        <v>565</v>
      </c>
      <c r="C1472" s="619">
        <v>89301212</v>
      </c>
      <c r="D1472" s="681" t="s">
        <v>6723</v>
      </c>
      <c r="E1472" s="682" t="s">
        <v>4527</v>
      </c>
      <c r="F1472" s="619" t="s">
        <v>4509</v>
      </c>
      <c r="G1472" s="619" t="s">
        <v>5482</v>
      </c>
      <c r="H1472" s="619" t="s">
        <v>564</v>
      </c>
      <c r="I1472" s="619" t="s">
        <v>5483</v>
      </c>
      <c r="J1472" s="619" t="s">
        <v>5484</v>
      </c>
      <c r="K1472" s="619" t="s">
        <v>2832</v>
      </c>
      <c r="L1472" s="620">
        <v>8264.7900000000009</v>
      </c>
      <c r="M1472" s="620">
        <v>223149.33000000002</v>
      </c>
      <c r="N1472" s="619">
        <v>27</v>
      </c>
      <c r="O1472" s="683">
        <v>9.5</v>
      </c>
      <c r="P1472" s="620">
        <v>206619.75</v>
      </c>
      <c r="Q1472" s="635">
        <v>0.92592592592592582</v>
      </c>
      <c r="R1472" s="619">
        <v>25</v>
      </c>
      <c r="S1472" s="635">
        <v>0.92592592592592593</v>
      </c>
      <c r="T1472" s="683">
        <v>8.5</v>
      </c>
      <c r="U1472" s="665">
        <v>0.89473684210526316</v>
      </c>
    </row>
    <row r="1473" spans="1:21" ht="14.4" customHeight="1" x14ac:dyDescent="0.3">
      <c r="A1473" s="618">
        <v>21</v>
      </c>
      <c r="B1473" s="619" t="s">
        <v>565</v>
      </c>
      <c r="C1473" s="619">
        <v>89301212</v>
      </c>
      <c r="D1473" s="681" t="s">
        <v>6723</v>
      </c>
      <c r="E1473" s="682" t="s">
        <v>4527</v>
      </c>
      <c r="F1473" s="619" t="s">
        <v>4509</v>
      </c>
      <c r="G1473" s="619" t="s">
        <v>5482</v>
      </c>
      <c r="H1473" s="619" t="s">
        <v>564</v>
      </c>
      <c r="I1473" s="619" t="s">
        <v>5678</v>
      </c>
      <c r="J1473" s="619" t="s">
        <v>5484</v>
      </c>
      <c r="K1473" s="619" t="s">
        <v>5255</v>
      </c>
      <c r="L1473" s="620">
        <v>0</v>
      </c>
      <c r="M1473" s="620">
        <v>0</v>
      </c>
      <c r="N1473" s="619">
        <v>1</v>
      </c>
      <c r="O1473" s="683">
        <v>0.5</v>
      </c>
      <c r="P1473" s="620">
        <v>0</v>
      </c>
      <c r="Q1473" s="635"/>
      <c r="R1473" s="619">
        <v>1</v>
      </c>
      <c r="S1473" s="635">
        <v>1</v>
      </c>
      <c r="T1473" s="683">
        <v>0.5</v>
      </c>
      <c r="U1473" s="665">
        <v>1</v>
      </c>
    </row>
    <row r="1474" spans="1:21" ht="14.4" customHeight="1" x14ac:dyDescent="0.3">
      <c r="A1474" s="618">
        <v>21</v>
      </c>
      <c r="B1474" s="619" t="s">
        <v>565</v>
      </c>
      <c r="C1474" s="619">
        <v>89301212</v>
      </c>
      <c r="D1474" s="681" t="s">
        <v>6723</v>
      </c>
      <c r="E1474" s="682" t="s">
        <v>4527</v>
      </c>
      <c r="F1474" s="619" t="s">
        <v>4509</v>
      </c>
      <c r="G1474" s="619" t="s">
        <v>5482</v>
      </c>
      <c r="H1474" s="619" t="s">
        <v>564</v>
      </c>
      <c r="I1474" s="619" t="s">
        <v>5679</v>
      </c>
      <c r="J1474" s="619" t="s">
        <v>5680</v>
      </c>
      <c r="K1474" s="619" t="s">
        <v>2832</v>
      </c>
      <c r="L1474" s="620">
        <v>5681.87</v>
      </c>
      <c r="M1474" s="620">
        <v>17045.61</v>
      </c>
      <c r="N1474" s="619">
        <v>3</v>
      </c>
      <c r="O1474" s="683">
        <v>1</v>
      </c>
      <c r="P1474" s="620"/>
      <c r="Q1474" s="635">
        <v>0</v>
      </c>
      <c r="R1474" s="619"/>
      <c r="S1474" s="635">
        <v>0</v>
      </c>
      <c r="T1474" s="683"/>
      <c r="U1474" s="665">
        <v>0</v>
      </c>
    </row>
    <row r="1475" spans="1:21" ht="14.4" customHeight="1" x14ac:dyDescent="0.3">
      <c r="A1475" s="618">
        <v>21</v>
      </c>
      <c r="B1475" s="619" t="s">
        <v>565</v>
      </c>
      <c r="C1475" s="619">
        <v>89301212</v>
      </c>
      <c r="D1475" s="681" t="s">
        <v>6723</v>
      </c>
      <c r="E1475" s="682" t="s">
        <v>4527</v>
      </c>
      <c r="F1475" s="619" t="s">
        <v>4509</v>
      </c>
      <c r="G1475" s="619" t="s">
        <v>4910</v>
      </c>
      <c r="H1475" s="619" t="s">
        <v>564</v>
      </c>
      <c r="I1475" s="619" t="s">
        <v>5681</v>
      </c>
      <c r="J1475" s="619" t="s">
        <v>5682</v>
      </c>
      <c r="K1475" s="619" t="s">
        <v>5683</v>
      </c>
      <c r="L1475" s="620">
        <v>6176.77</v>
      </c>
      <c r="M1475" s="620">
        <v>6176.77</v>
      </c>
      <c r="N1475" s="619">
        <v>1</v>
      </c>
      <c r="O1475" s="683">
        <v>0.5</v>
      </c>
      <c r="P1475" s="620">
        <v>6176.77</v>
      </c>
      <c r="Q1475" s="635">
        <v>1</v>
      </c>
      <c r="R1475" s="619">
        <v>1</v>
      </c>
      <c r="S1475" s="635">
        <v>1</v>
      </c>
      <c r="T1475" s="683">
        <v>0.5</v>
      </c>
      <c r="U1475" s="665">
        <v>1</v>
      </c>
    </row>
    <row r="1476" spans="1:21" ht="14.4" customHeight="1" x14ac:dyDescent="0.3">
      <c r="A1476" s="618">
        <v>21</v>
      </c>
      <c r="B1476" s="619" t="s">
        <v>565</v>
      </c>
      <c r="C1476" s="619">
        <v>89301212</v>
      </c>
      <c r="D1476" s="681" t="s">
        <v>6723</v>
      </c>
      <c r="E1476" s="682" t="s">
        <v>4527</v>
      </c>
      <c r="F1476" s="619" t="s">
        <v>4509</v>
      </c>
      <c r="G1476" s="619" t="s">
        <v>4910</v>
      </c>
      <c r="H1476" s="619" t="s">
        <v>564</v>
      </c>
      <c r="I1476" s="619" t="s">
        <v>5681</v>
      </c>
      <c r="J1476" s="619" t="s">
        <v>5682</v>
      </c>
      <c r="K1476" s="619" t="s">
        <v>5683</v>
      </c>
      <c r="L1476" s="620">
        <v>6196.71</v>
      </c>
      <c r="M1476" s="620">
        <v>105344.07</v>
      </c>
      <c r="N1476" s="619">
        <v>17</v>
      </c>
      <c r="O1476" s="683">
        <v>5.5</v>
      </c>
      <c r="P1476" s="620">
        <v>55770.39</v>
      </c>
      <c r="Q1476" s="635">
        <v>0.52941176470588236</v>
      </c>
      <c r="R1476" s="619">
        <v>9</v>
      </c>
      <c r="S1476" s="635">
        <v>0.52941176470588236</v>
      </c>
      <c r="T1476" s="683">
        <v>3.5</v>
      </c>
      <c r="U1476" s="665">
        <v>0.63636363636363635</v>
      </c>
    </row>
    <row r="1477" spans="1:21" ht="14.4" customHeight="1" x14ac:dyDescent="0.3">
      <c r="A1477" s="618">
        <v>21</v>
      </c>
      <c r="B1477" s="619" t="s">
        <v>565</v>
      </c>
      <c r="C1477" s="619">
        <v>89301212</v>
      </c>
      <c r="D1477" s="681" t="s">
        <v>6723</v>
      </c>
      <c r="E1477" s="682" t="s">
        <v>4527</v>
      </c>
      <c r="F1477" s="619" t="s">
        <v>4509</v>
      </c>
      <c r="G1477" s="619" t="s">
        <v>4910</v>
      </c>
      <c r="H1477" s="619" t="s">
        <v>564</v>
      </c>
      <c r="I1477" s="619" t="s">
        <v>5684</v>
      </c>
      <c r="J1477" s="619" t="s">
        <v>4912</v>
      </c>
      <c r="K1477" s="619" t="s">
        <v>5685</v>
      </c>
      <c r="L1477" s="620">
        <v>0</v>
      </c>
      <c r="M1477" s="620">
        <v>0</v>
      </c>
      <c r="N1477" s="619">
        <v>1</v>
      </c>
      <c r="O1477" s="683">
        <v>1</v>
      </c>
      <c r="P1477" s="620"/>
      <c r="Q1477" s="635"/>
      <c r="R1477" s="619"/>
      <c r="S1477" s="635">
        <v>0</v>
      </c>
      <c r="T1477" s="683"/>
      <c r="U1477" s="665">
        <v>0</v>
      </c>
    </row>
    <row r="1478" spans="1:21" ht="14.4" customHeight="1" x14ac:dyDescent="0.3">
      <c r="A1478" s="618">
        <v>21</v>
      </c>
      <c r="B1478" s="619" t="s">
        <v>565</v>
      </c>
      <c r="C1478" s="619">
        <v>89301212</v>
      </c>
      <c r="D1478" s="681" t="s">
        <v>6723</v>
      </c>
      <c r="E1478" s="682" t="s">
        <v>4527</v>
      </c>
      <c r="F1478" s="619" t="s">
        <v>4509</v>
      </c>
      <c r="G1478" s="619" t="s">
        <v>5236</v>
      </c>
      <c r="H1478" s="619" t="s">
        <v>564</v>
      </c>
      <c r="I1478" s="619" t="s">
        <v>5237</v>
      </c>
      <c r="J1478" s="619" t="s">
        <v>5238</v>
      </c>
      <c r="K1478" s="619" t="s">
        <v>5239</v>
      </c>
      <c r="L1478" s="620">
        <v>37.68</v>
      </c>
      <c r="M1478" s="620">
        <v>188.39999999999998</v>
      </c>
      <c r="N1478" s="619">
        <v>5</v>
      </c>
      <c r="O1478" s="683">
        <v>1.5</v>
      </c>
      <c r="P1478" s="620"/>
      <c r="Q1478" s="635">
        <v>0</v>
      </c>
      <c r="R1478" s="619"/>
      <c r="S1478" s="635">
        <v>0</v>
      </c>
      <c r="T1478" s="683"/>
      <c r="U1478" s="665">
        <v>0</v>
      </c>
    </row>
    <row r="1479" spans="1:21" ht="14.4" customHeight="1" x14ac:dyDescent="0.3">
      <c r="A1479" s="618">
        <v>21</v>
      </c>
      <c r="B1479" s="619" t="s">
        <v>565</v>
      </c>
      <c r="C1479" s="619">
        <v>89301212</v>
      </c>
      <c r="D1479" s="681" t="s">
        <v>6723</v>
      </c>
      <c r="E1479" s="682" t="s">
        <v>4527</v>
      </c>
      <c r="F1479" s="619" t="s">
        <v>4509</v>
      </c>
      <c r="G1479" s="619" t="s">
        <v>4914</v>
      </c>
      <c r="H1479" s="619" t="s">
        <v>564</v>
      </c>
      <c r="I1479" s="619" t="s">
        <v>5686</v>
      </c>
      <c r="J1479" s="619" t="s">
        <v>5687</v>
      </c>
      <c r="K1479" s="619" t="s">
        <v>4182</v>
      </c>
      <c r="L1479" s="620">
        <v>139.71</v>
      </c>
      <c r="M1479" s="620">
        <v>279.42</v>
      </c>
      <c r="N1479" s="619">
        <v>2</v>
      </c>
      <c r="O1479" s="683">
        <v>1</v>
      </c>
      <c r="P1479" s="620">
        <v>279.42</v>
      </c>
      <c r="Q1479" s="635">
        <v>1</v>
      </c>
      <c r="R1479" s="619">
        <v>2</v>
      </c>
      <c r="S1479" s="635">
        <v>1</v>
      </c>
      <c r="T1479" s="683">
        <v>1</v>
      </c>
      <c r="U1479" s="665">
        <v>1</v>
      </c>
    </row>
    <row r="1480" spans="1:21" ht="14.4" customHeight="1" x14ac:dyDescent="0.3">
      <c r="A1480" s="618">
        <v>21</v>
      </c>
      <c r="B1480" s="619" t="s">
        <v>565</v>
      </c>
      <c r="C1480" s="619">
        <v>89301212</v>
      </c>
      <c r="D1480" s="681" t="s">
        <v>6723</v>
      </c>
      <c r="E1480" s="682" t="s">
        <v>4527</v>
      </c>
      <c r="F1480" s="619" t="s">
        <v>4509</v>
      </c>
      <c r="G1480" s="619" t="s">
        <v>4918</v>
      </c>
      <c r="H1480" s="619" t="s">
        <v>2184</v>
      </c>
      <c r="I1480" s="619" t="s">
        <v>2218</v>
      </c>
      <c r="J1480" s="619" t="s">
        <v>4162</v>
      </c>
      <c r="K1480" s="619" t="s">
        <v>4163</v>
      </c>
      <c r="L1480" s="620">
        <v>190.48</v>
      </c>
      <c r="M1480" s="620">
        <v>1142.8799999999999</v>
      </c>
      <c r="N1480" s="619">
        <v>6</v>
      </c>
      <c r="O1480" s="683">
        <v>2</v>
      </c>
      <c r="P1480" s="620"/>
      <c r="Q1480" s="635">
        <v>0</v>
      </c>
      <c r="R1480" s="619"/>
      <c r="S1480" s="635">
        <v>0</v>
      </c>
      <c r="T1480" s="683"/>
      <c r="U1480" s="665">
        <v>0</v>
      </c>
    </row>
    <row r="1481" spans="1:21" ht="14.4" customHeight="1" x14ac:dyDescent="0.3">
      <c r="A1481" s="618">
        <v>21</v>
      </c>
      <c r="B1481" s="619" t="s">
        <v>565</v>
      </c>
      <c r="C1481" s="619">
        <v>89301212</v>
      </c>
      <c r="D1481" s="681" t="s">
        <v>6723</v>
      </c>
      <c r="E1481" s="682" t="s">
        <v>4527</v>
      </c>
      <c r="F1481" s="619" t="s">
        <v>4509</v>
      </c>
      <c r="G1481" s="619" t="s">
        <v>4918</v>
      </c>
      <c r="H1481" s="619" t="s">
        <v>2184</v>
      </c>
      <c r="I1481" s="619" t="s">
        <v>2218</v>
      </c>
      <c r="J1481" s="619" t="s">
        <v>4162</v>
      </c>
      <c r="K1481" s="619" t="s">
        <v>4163</v>
      </c>
      <c r="L1481" s="620">
        <v>123.72</v>
      </c>
      <c r="M1481" s="620">
        <v>247.44</v>
      </c>
      <c r="N1481" s="619">
        <v>2</v>
      </c>
      <c r="O1481" s="683">
        <v>1</v>
      </c>
      <c r="P1481" s="620"/>
      <c r="Q1481" s="635">
        <v>0</v>
      </c>
      <c r="R1481" s="619"/>
      <c r="S1481" s="635">
        <v>0</v>
      </c>
      <c r="T1481" s="683"/>
      <c r="U1481" s="665">
        <v>0</v>
      </c>
    </row>
    <row r="1482" spans="1:21" ht="14.4" customHeight="1" x14ac:dyDescent="0.3">
      <c r="A1482" s="618">
        <v>21</v>
      </c>
      <c r="B1482" s="619" t="s">
        <v>565</v>
      </c>
      <c r="C1482" s="619">
        <v>89301212</v>
      </c>
      <c r="D1482" s="681" t="s">
        <v>6723</v>
      </c>
      <c r="E1482" s="682" t="s">
        <v>4527</v>
      </c>
      <c r="F1482" s="619" t="s">
        <v>4509</v>
      </c>
      <c r="G1482" s="619" t="s">
        <v>4918</v>
      </c>
      <c r="H1482" s="619" t="s">
        <v>2184</v>
      </c>
      <c r="I1482" s="619" t="s">
        <v>2218</v>
      </c>
      <c r="J1482" s="619" t="s">
        <v>4162</v>
      </c>
      <c r="K1482" s="619" t="s">
        <v>4163</v>
      </c>
      <c r="L1482" s="620">
        <v>97.97</v>
      </c>
      <c r="M1482" s="620">
        <v>293.90999999999997</v>
      </c>
      <c r="N1482" s="619">
        <v>3</v>
      </c>
      <c r="O1482" s="683">
        <v>1</v>
      </c>
      <c r="P1482" s="620"/>
      <c r="Q1482" s="635">
        <v>0</v>
      </c>
      <c r="R1482" s="619"/>
      <c r="S1482" s="635">
        <v>0</v>
      </c>
      <c r="T1482" s="683"/>
      <c r="U1482" s="665">
        <v>0</v>
      </c>
    </row>
    <row r="1483" spans="1:21" ht="14.4" customHeight="1" x14ac:dyDescent="0.3">
      <c r="A1483" s="618">
        <v>21</v>
      </c>
      <c r="B1483" s="619" t="s">
        <v>565</v>
      </c>
      <c r="C1483" s="619">
        <v>89301212</v>
      </c>
      <c r="D1483" s="681" t="s">
        <v>6723</v>
      </c>
      <c r="E1483" s="682" t="s">
        <v>4527</v>
      </c>
      <c r="F1483" s="619" t="s">
        <v>4509</v>
      </c>
      <c r="G1483" s="619" t="s">
        <v>4809</v>
      </c>
      <c r="H1483" s="619" t="s">
        <v>2184</v>
      </c>
      <c r="I1483" s="619" t="s">
        <v>4810</v>
      </c>
      <c r="J1483" s="619" t="s">
        <v>4811</v>
      </c>
      <c r="K1483" s="619" t="s">
        <v>4812</v>
      </c>
      <c r="L1483" s="620">
        <v>2279.48</v>
      </c>
      <c r="M1483" s="620">
        <v>366996.28000000014</v>
      </c>
      <c r="N1483" s="619">
        <v>161</v>
      </c>
      <c r="O1483" s="683">
        <v>60</v>
      </c>
      <c r="P1483" s="620">
        <v>214271.12000000005</v>
      </c>
      <c r="Q1483" s="635">
        <v>0.58385093167701851</v>
      </c>
      <c r="R1483" s="619">
        <v>94</v>
      </c>
      <c r="S1483" s="635">
        <v>0.58385093167701863</v>
      </c>
      <c r="T1483" s="683">
        <v>35</v>
      </c>
      <c r="U1483" s="665">
        <v>0.58333333333333337</v>
      </c>
    </row>
    <row r="1484" spans="1:21" ht="14.4" customHeight="1" x14ac:dyDescent="0.3">
      <c r="A1484" s="618">
        <v>21</v>
      </c>
      <c r="B1484" s="619" t="s">
        <v>565</v>
      </c>
      <c r="C1484" s="619">
        <v>89301212</v>
      </c>
      <c r="D1484" s="681" t="s">
        <v>6723</v>
      </c>
      <c r="E1484" s="682" t="s">
        <v>4527</v>
      </c>
      <c r="F1484" s="619" t="s">
        <v>4509</v>
      </c>
      <c r="G1484" s="619" t="s">
        <v>4809</v>
      </c>
      <c r="H1484" s="619" t="s">
        <v>2184</v>
      </c>
      <c r="I1484" s="619" t="s">
        <v>4810</v>
      </c>
      <c r="J1484" s="619" t="s">
        <v>4811</v>
      </c>
      <c r="K1484" s="619" t="s">
        <v>4812</v>
      </c>
      <c r="L1484" s="620">
        <v>804.58</v>
      </c>
      <c r="M1484" s="620">
        <v>26551.14</v>
      </c>
      <c r="N1484" s="619">
        <v>33</v>
      </c>
      <c r="O1484" s="683">
        <v>14</v>
      </c>
      <c r="P1484" s="620">
        <v>9654.9600000000009</v>
      </c>
      <c r="Q1484" s="635">
        <v>0.3636363636363637</v>
      </c>
      <c r="R1484" s="619">
        <v>12</v>
      </c>
      <c r="S1484" s="635">
        <v>0.36363636363636365</v>
      </c>
      <c r="T1484" s="683">
        <v>5</v>
      </c>
      <c r="U1484" s="665">
        <v>0.35714285714285715</v>
      </c>
    </row>
    <row r="1485" spans="1:21" ht="14.4" customHeight="1" x14ac:dyDescent="0.3">
      <c r="A1485" s="618">
        <v>21</v>
      </c>
      <c r="B1485" s="619" t="s">
        <v>565</v>
      </c>
      <c r="C1485" s="619">
        <v>89301212</v>
      </c>
      <c r="D1485" s="681" t="s">
        <v>6723</v>
      </c>
      <c r="E1485" s="682" t="s">
        <v>4527</v>
      </c>
      <c r="F1485" s="619" t="s">
        <v>4509</v>
      </c>
      <c r="G1485" s="619" t="s">
        <v>5688</v>
      </c>
      <c r="H1485" s="619" t="s">
        <v>564</v>
      </c>
      <c r="I1485" s="619" t="s">
        <v>5689</v>
      </c>
      <c r="J1485" s="619" t="s">
        <v>2600</v>
      </c>
      <c r="K1485" s="619" t="s">
        <v>4568</v>
      </c>
      <c r="L1485" s="620">
        <v>0</v>
      </c>
      <c r="M1485" s="620">
        <v>0</v>
      </c>
      <c r="N1485" s="619">
        <v>1</v>
      </c>
      <c r="O1485" s="683">
        <v>0.5</v>
      </c>
      <c r="P1485" s="620"/>
      <c r="Q1485" s="635"/>
      <c r="R1485" s="619"/>
      <c r="S1485" s="635">
        <v>0</v>
      </c>
      <c r="T1485" s="683"/>
      <c r="U1485" s="665">
        <v>0</v>
      </c>
    </row>
    <row r="1486" spans="1:21" ht="14.4" customHeight="1" x14ac:dyDescent="0.3">
      <c r="A1486" s="618">
        <v>21</v>
      </c>
      <c r="B1486" s="619" t="s">
        <v>565</v>
      </c>
      <c r="C1486" s="619">
        <v>89301212</v>
      </c>
      <c r="D1486" s="681" t="s">
        <v>6723</v>
      </c>
      <c r="E1486" s="682" t="s">
        <v>4527</v>
      </c>
      <c r="F1486" s="619" t="s">
        <v>4509</v>
      </c>
      <c r="G1486" s="619" t="s">
        <v>4813</v>
      </c>
      <c r="H1486" s="619" t="s">
        <v>2184</v>
      </c>
      <c r="I1486" s="619" t="s">
        <v>2345</v>
      </c>
      <c r="J1486" s="619" t="s">
        <v>2346</v>
      </c>
      <c r="K1486" s="619" t="s">
        <v>675</v>
      </c>
      <c r="L1486" s="620">
        <v>137.74</v>
      </c>
      <c r="M1486" s="620">
        <v>137.74</v>
      </c>
      <c r="N1486" s="619">
        <v>1</v>
      </c>
      <c r="O1486" s="683">
        <v>1</v>
      </c>
      <c r="P1486" s="620"/>
      <c r="Q1486" s="635">
        <v>0</v>
      </c>
      <c r="R1486" s="619"/>
      <c r="S1486" s="635">
        <v>0</v>
      </c>
      <c r="T1486" s="683"/>
      <c r="U1486" s="665">
        <v>0</v>
      </c>
    </row>
    <row r="1487" spans="1:21" ht="14.4" customHeight="1" x14ac:dyDescent="0.3">
      <c r="A1487" s="618">
        <v>21</v>
      </c>
      <c r="B1487" s="619" t="s">
        <v>565</v>
      </c>
      <c r="C1487" s="619">
        <v>89301212</v>
      </c>
      <c r="D1487" s="681" t="s">
        <v>6723</v>
      </c>
      <c r="E1487" s="682" t="s">
        <v>4527</v>
      </c>
      <c r="F1487" s="619" t="s">
        <v>4509</v>
      </c>
      <c r="G1487" s="619" t="s">
        <v>4813</v>
      </c>
      <c r="H1487" s="619" t="s">
        <v>564</v>
      </c>
      <c r="I1487" s="619" t="s">
        <v>5690</v>
      </c>
      <c r="J1487" s="619" t="s">
        <v>5691</v>
      </c>
      <c r="K1487" s="619" t="s">
        <v>3035</v>
      </c>
      <c r="L1487" s="620">
        <v>128.56</v>
      </c>
      <c r="M1487" s="620">
        <v>128.56</v>
      </c>
      <c r="N1487" s="619">
        <v>1</v>
      </c>
      <c r="O1487" s="683">
        <v>1</v>
      </c>
      <c r="P1487" s="620"/>
      <c r="Q1487" s="635">
        <v>0</v>
      </c>
      <c r="R1487" s="619"/>
      <c r="S1487" s="635">
        <v>0</v>
      </c>
      <c r="T1487" s="683"/>
      <c r="U1487" s="665">
        <v>0</v>
      </c>
    </row>
    <row r="1488" spans="1:21" ht="14.4" customHeight="1" x14ac:dyDescent="0.3">
      <c r="A1488" s="618">
        <v>21</v>
      </c>
      <c r="B1488" s="619" t="s">
        <v>565</v>
      </c>
      <c r="C1488" s="619">
        <v>89301212</v>
      </c>
      <c r="D1488" s="681" t="s">
        <v>6723</v>
      </c>
      <c r="E1488" s="682" t="s">
        <v>4527</v>
      </c>
      <c r="F1488" s="619" t="s">
        <v>4509</v>
      </c>
      <c r="G1488" s="619" t="s">
        <v>4817</v>
      </c>
      <c r="H1488" s="619" t="s">
        <v>564</v>
      </c>
      <c r="I1488" s="619" t="s">
        <v>5692</v>
      </c>
      <c r="J1488" s="619" t="s">
        <v>819</v>
      </c>
      <c r="K1488" s="619" t="s">
        <v>5693</v>
      </c>
      <c r="L1488" s="620">
        <v>0</v>
      </c>
      <c r="M1488" s="620">
        <v>0</v>
      </c>
      <c r="N1488" s="619">
        <v>1</v>
      </c>
      <c r="O1488" s="683">
        <v>0.5</v>
      </c>
      <c r="P1488" s="620"/>
      <c r="Q1488" s="635"/>
      <c r="R1488" s="619"/>
      <c r="S1488" s="635">
        <v>0</v>
      </c>
      <c r="T1488" s="683"/>
      <c r="U1488" s="665">
        <v>0</v>
      </c>
    </row>
    <row r="1489" spans="1:21" ht="14.4" customHeight="1" x14ac:dyDescent="0.3">
      <c r="A1489" s="618">
        <v>21</v>
      </c>
      <c r="B1489" s="619" t="s">
        <v>565</v>
      </c>
      <c r="C1489" s="619">
        <v>89301212</v>
      </c>
      <c r="D1489" s="681" t="s">
        <v>6723</v>
      </c>
      <c r="E1489" s="682" t="s">
        <v>4527</v>
      </c>
      <c r="F1489" s="619" t="s">
        <v>4509</v>
      </c>
      <c r="G1489" s="619" t="s">
        <v>4817</v>
      </c>
      <c r="H1489" s="619" t="s">
        <v>2184</v>
      </c>
      <c r="I1489" s="619" t="s">
        <v>2248</v>
      </c>
      <c r="J1489" s="619" t="s">
        <v>819</v>
      </c>
      <c r="K1489" s="619" t="s">
        <v>4247</v>
      </c>
      <c r="L1489" s="620">
        <v>50.57</v>
      </c>
      <c r="M1489" s="620">
        <v>50.57</v>
      </c>
      <c r="N1489" s="619">
        <v>1</v>
      </c>
      <c r="O1489" s="683">
        <v>1</v>
      </c>
      <c r="P1489" s="620">
        <v>50.57</v>
      </c>
      <c r="Q1489" s="635">
        <v>1</v>
      </c>
      <c r="R1489" s="619">
        <v>1</v>
      </c>
      <c r="S1489" s="635">
        <v>1</v>
      </c>
      <c r="T1489" s="683">
        <v>1</v>
      </c>
      <c r="U1489" s="665">
        <v>1</v>
      </c>
    </row>
    <row r="1490" spans="1:21" ht="14.4" customHeight="1" x14ac:dyDescent="0.3">
      <c r="A1490" s="618">
        <v>21</v>
      </c>
      <c r="B1490" s="619" t="s">
        <v>565</v>
      </c>
      <c r="C1490" s="619">
        <v>89301212</v>
      </c>
      <c r="D1490" s="681" t="s">
        <v>6723</v>
      </c>
      <c r="E1490" s="682" t="s">
        <v>4527</v>
      </c>
      <c r="F1490" s="619" t="s">
        <v>4509</v>
      </c>
      <c r="G1490" s="619" t="s">
        <v>4817</v>
      </c>
      <c r="H1490" s="619" t="s">
        <v>564</v>
      </c>
      <c r="I1490" s="619" t="s">
        <v>1572</v>
      </c>
      <c r="J1490" s="619" t="s">
        <v>4252</v>
      </c>
      <c r="K1490" s="619" t="s">
        <v>4253</v>
      </c>
      <c r="L1490" s="620">
        <v>86.76</v>
      </c>
      <c r="M1490" s="620">
        <v>86.76</v>
      </c>
      <c r="N1490" s="619">
        <v>1</v>
      </c>
      <c r="O1490" s="683">
        <v>0.5</v>
      </c>
      <c r="P1490" s="620"/>
      <c r="Q1490" s="635">
        <v>0</v>
      </c>
      <c r="R1490" s="619"/>
      <c r="S1490" s="635">
        <v>0</v>
      </c>
      <c r="T1490" s="683"/>
      <c r="U1490" s="665">
        <v>0</v>
      </c>
    </row>
    <row r="1491" spans="1:21" ht="14.4" customHeight="1" x14ac:dyDescent="0.3">
      <c r="A1491" s="618">
        <v>21</v>
      </c>
      <c r="B1491" s="619" t="s">
        <v>565</v>
      </c>
      <c r="C1491" s="619">
        <v>89301212</v>
      </c>
      <c r="D1491" s="681" t="s">
        <v>6723</v>
      </c>
      <c r="E1491" s="682" t="s">
        <v>4527</v>
      </c>
      <c r="F1491" s="619" t="s">
        <v>4509</v>
      </c>
      <c r="G1491" s="619" t="s">
        <v>4608</v>
      </c>
      <c r="H1491" s="619" t="s">
        <v>564</v>
      </c>
      <c r="I1491" s="619" t="s">
        <v>962</v>
      </c>
      <c r="J1491" s="619" t="s">
        <v>963</v>
      </c>
      <c r="K1491" s="619" t="s">
        <v>964</v>
      </c>
      <c r="L1491" s="620">
        <v>0</v>
      </c>
      <c r="M1491" s="620">
        <v>0</v>
      </c>
      <c r="N1491" s="619">
        <v>9</v>
      </c>
      <c r="O1491" s="683">
        <v>5.5</v>
      </c>
      <c r="P1491" s="620">
        <v>0</v>
      </c>
      <c r="Q1491" s="635"/>
      <c r="R1491" s="619">
        <v>5</v>
      </c>
      <c r="S1491" s="635">
        <v>0.55555555555555558</v>
      </c>
      <c r="T1491" s="683">
        <v>3</v>
      </c>
      <c r="U1491" s="665">
        <v>0.54545454545454541</v>
      </c>
    </row>
    <row r="1492" spans="1:21" ht="14.4" customHeight="1" x14ac:dyDescent="0.3">
      <c r="A1492" s="618">
        <v>21</v>
      </c>
      <c r="B1492" s="619" t="s">
        <v>565</v>
      </c>
      <c r="C1492" s="619">
        <v>89301212</v>
      </c>
      <c r="D1492" s="681" t="s">
        <v>6723</v>
      </c>
      <c r="E1492" s="682" t="s">
        <v>4527</v>
      </c>
      <c r="F1492" s="619" t="s">
        <v>4509</v>
      </c>
      <c r="G1492" s="619" t="s">
        <v>4608</v>
      </c>
      <c r="H1492" s="619" t="s">
        <v>564</v>
      </c>
      <c r="I1492" s="619" t="s">
        <v>5694</v>
      </c>
      <c r="J1492" s="619" t="s">
        <v>5250</v>
      </c>
      <c r="K1492" s="619" t="s">
        <v>5251</v>
      </c>
      <c r="L1492" s="620">
        <v>0</v>
      </c>
      <c r="M1492" s="620">
        <v>0</v>
      </c>
      <c r="N1492" s="619">
        <v>1</v>
      </c>
      <c r="O1492" s="683">
        <v>0.5</v>
      </c>
      <c r="P1492" s="620">
        <v>0</v>
      </c>
      <c r="Q1492" s="635"/>
      <c r="R1492" s="619">
        <v>1</v>
      </c>
      <c r="S1492" s="635">
        <v>1</v>
      </c>
      <c r="T1492" s="683">
        <v>0.5</v>
      </c>
      <c r="U1492" s="665">
        <v>1</v>
      </c>
    </row>
    <row r="1493" spans="1:21" ht="14.4" customHeight="1" x14ac:dyDescent="0.3">
      <c r="A1493" s="618">
        <v>21</v>
      </c>
      <c r="B1493" s="619" t="s">
        <v>565</v>
      </c>
      <c r="C1493" s="619">
        <v>89301212</v>
      </c>
      <c r="D1493" s="681" t="s">
        <v>6723</v>
      </c>
      <c r="E1493" s="682" t="s">
        <v>4527</v>
      </c>
      <c r="F1493" s="619" t="s">
        <v>4509</v>
      </c>
      <c r="G1493" s="619" t="s">
        <v>4608</v>
      </c>
      <c r="H1493" s="619" t="s">
        <v>564</v>
      </c>
      <c r="I1493" s="619" t="s">
        <v>1270</v>
      </c>
      <c r="J1493" s="619" t="s">
        <v>963</v>
      </c>
      <c r="K1493" s="619" t="s">
        <v>1271</v>
      </c>
      <c r="L1493" s="620">
        <v>0</v>
      </c>
      <c r="M1493" s="620">
        <v>0</v>
      </c>
      <c r="N1493" s="619">
        <v>9</v>
      </c>
      <c r="O1493" s="683">
        <v>5.5</v>
      </c>
      <c r="P1493" s="620">
        <v>0</v>
      </c>
      <c r="Q1493" s="635"/>
      <c r="R1493" s="619">
        <v>1</v>
      </c>
      <c r="S1493" s="635">
        <v>0.1111111111111111</v>
      </c>
      <c r="T1493" s="683">
        <v>0.5</v>
      </c>
      <c r="U1493" s="665">
        <v>9.0909090909090912E-2</v>
      </c>
    </row>
    <row r="1494" spans="1:21" ht="14.4" customHeight="1" x14ac:dyDescent="0.3">
      <c r="A1494" s="618">
        <v>21</v>
      </c>
      <c r="B1494" s="619" t="s">
        <v>565</v>
      </c>
      <c r="C1494" s="619">
        <v>89301212</v>
      </c>
      <c r="D1494" s="681" t="s">
        <v>6723</v>
      </c>
      <c r="E1494" s="682" t="s">
        <v>4527</v>
      </c>
      <c r="F1494" s="619" t="s">
        <v>4509</v>
      </c>
      <c r="G1494" s="619" t="s">
        <v>4919</v>
      </c>
      <c r="H1494" s="619" t="s">
        <v>564</v>
      </c>
      <c r="I1494" s="619" t="s">
        <v>604</v>
      </c>
      <c r="J1494" s="619" t="s">
        <v>4228</v>
      </c>
      <c r="K1494" s="619" t="s">
        <v>2832</v>
      </c>
      <c r="L1494" s="620">
        <v>100.63</v>
      </c>
      <c r="M1494" s="620">
        <v>100.63</v>
      </c>
      <c r="N1494" s="619">
        <v>1</v>
      </c>
      <c r="O1494" s="683">
        <v>0.5</v>
      </c>
      <c r="P1494" s="620"/>
      <c r="Q1494" s="635">
        <v>0</v>
      </c>
      <c r="R1494" s="619"/>
      <c r="S1494" s="635">
        <v>0</v>
      </c>
      <c r="T1494" s="683"/>
      <c r="U1494" s="665">
        <v>0</v>
      </c>
    </row>
    <row r="1495" spans="1:21" ht="14.4" customHeight="1" x14ac:dyDescent="0.3">
      <c r="A1495" s="618">
        <v>21</v>
      </c>
      <c r="B1495" s="619" t="s">
        <v>565</v>
      </c>
      <c r="C1495" s="619">
        <v>89301212</v>
      </c>
      <c r="D1495" s="681" t="s">
        <v>6723</v>
      </c>
      <c r="E1495" s="682" t="s">
        <v>4527</v>
      </c>
      <c r="F1495" s="619" t="s">
        <v>4509</v>
      </c>
      <c r="G1495" s="619" t="s">
        <v>4919</v>
      </c>
      <c r="H1495" s="619" t="s">
        <v>2184</v>
      </c>
      <c r="I1495" s="619" t="s">
        <v>2338</v>
      </c>
      <c r="J1495" s="619" t="s">
        <v>2339</v>
      </c>
      <c r="K1495" s="619" t="s">
        <v>2340</v>
      </c>
      <c r="L1495" s="620">
        <v>107.81</v>
      </c>
      <c r="M1495" s="620">
        <v>107.81</v>
      </c>
      <c r="N1495" s="619">
        <v>1</v>
      </c>
      <c r="O1495" s="683">
        <v>0.5</v>
      </c>
      <c r="P1495" s="620"/>
      <c r="Q1495" s="635">
        <v>0</v>
      </c>
      <c r="R1495" s="619"/>
      <c r="S1495" s="635">
        <v>0</v>
      </c>
      <c r="T1495" s="683"/>
      <c r="U1495" s="665">
        <v>0</v>
      </c>
    </row>
    <row r="1496" spans="1:21" ht="14.4" customHeight="1" x14ac:dyDescent="0.3">
      <c r="A1496" s="618">
        <v>21</v>
      </c>
      <c r="B1496" s="619" t="s">
        <v>565</v>
      </c>
      <c r="C1496" s="619">
        <v>89301212</v>
      </c>
      <c r="D1496" s="681" t="s">
        <v>6723</v>
      </c>
      <c r="E1496" s="682" t="s">
        <v>4527</v>
      </c>
      <c r="F1496" s="619" t="s">
        <v>4509</v>
      </c>
      <c r="G1496" s="619" t="s">
        <v>4919</v>
      </c>
      <c r="H1496" s="619" t="s">
        <v>564</v>
      </c>
      <c r="I1496" s="619" t="s">
        <v>5695</v>
      </c>
      <c r="J1496" s="619" t="s">
        <v>4526</v>
      </c>
      <c r="K1496" s="619"/>
      <c r="L1496" s="620">
        <v>0</v>
      </c>
      <c r="M1496" s="620">
        <v>0</v>
      </c>
      <c r="N1496" s="619">
        <v>1</v>
      </c>
      <c r="O1496" s="683">
        <v>0.5</v>
      </c>
      <c r="P1496" s="620"/>
      <c r="Q1496" s="635"/>
      <c r="R1496" s="619"/>
      <c r="S1496" s="635">
        <v>0</v>
      </c>
      <c r="T1496" s="683"/>
      <c r="U1496" s="665">
        <v>0</v>
      </c>
    </row>
    <row r="1497" spans="1:21" ht="14.4" customHeight="1" x14ac:dyDescent="0.3">
      <c r="A1497" s="618">
        <v>21</v>
      </c>
      <c r="B1497" s="619" t="s">
        <v>565</v>
      </c>
      <c r="C1497" s="619">
        <v>89301212</v>
      </c>
      <c r="D1497" s="681" t="s">
        <v>6723</v>
      </c>
      <c r="E1497" s="682" t="s">
        <v>4527</v>
      </c>
      <c r="F1497" s="619" t="s">
        <v>4509</v>
      </c>
      <c r="G1497" s="619" t="s">
        <v>4919</v>
      </c>
      <c r="H1497" s="619" t="s">
        <v>2184</v>
      </c>
      <c r="I1497" s="619" t="s">
        <v>4920</v>
      </c>
      <c r="J1497" s="619" t="s">
        <v>2339</v>
      </c>
      <c r="K1497" s="619" t="s">
        <v>2340</v>
      </c>
      <c r="L1497" s="620">
        <v>107.81</v>
      </c>
      <c r="M1497" s="620">
        <v>646.86</v>
      </c>
      <c r="N1497" s="619">
        <v>6</v>
      </c>
      <c r="O1497" s="683">
        <v>3</v>
      </c>
      <c r="P1497" s="620">
        <v>215.62</v>
      </c>
      <c r="Q1497" s="635">
        <v>0.33333333333333331</v>
      </c>
      <c r="R1497" s="619">
        <v>2</v>
      </c>
      <c r="S1497" s="635">
        <v>0.33333333333333331</v>
      </c>
      <c r="T1497" s="683">
        <v>1</v>
      </c>
      <c r="U1497" s="665">
        <v>0.33333333333333331</v>
      </c>
    </row>
    <row r="1498" spans="1:21" ht="14.4" customHeight="1" x14ac:dyDescent="0.3">
      <c r="A1498" s="618">
        <v>21</v>
      </c>
      <c r="B1498" s="619" t="s">
        <v>565</v>
      </c>
      <c r="C1498" s="619">
        <v>89301212</v>
      </c>
      <c r="D1498" s="681" t="s">
        <v>6723</v>
      </c>
      <c r="E1498" s="682" t="s">
        <v>4527</v>
      </c>
      <c r="F1498" s="619" t="s">
        <v>4509</v>
      </c>
      <c r="G1498" s="619" t="s">
        <v>4922</v>
      </c>
      <c r="H1498" s="619" t="s">
        <v>564</v>
      </c>
      <c r="I1498" s="619" t="s">
        <v>2816</v>
      </c>
      <c r="J1498" s="619" t="s">
        <v>2817</v>
      </c>
      <c r="K1498" s="619" t="s">
        <v>2818</v>
      </c>
      <c r="L1498" s="620">
        <v>140.16</v>
      </c>
      <c r="M1498" s="620">
        <v>140.16</v>
      </c>
      <c r="N1498" s="619">
        <v>1</v>
      </c>
      <c r="O1498" s="683">
        <v>0.5</v>
      </c>
      <c r="P1498" s="620"/>
      <c r="Q1498" s="635">
        <v>0</v>
      </c>
      <c r="R1498" s="619"/>
      <c r="S1498" s="635">
        <v>0</v>
      </c>
      <c r="T1498" s="683"/>
      <c r="U1498" s="665">
        <v>0</v>
      </c>
    </row>
    <row r="1499" spans="1:21" ht="14.4" customHeight="1" x14ac:dyDescent="0.3">
      <c r="A1499" s="618">
        <v>21</v>
      </c>
      <c r="B1499" s="619" t="s">
        <v>565</v>
      </c>
      <c r="C1499" s="619">
        <v>89301212</v>
      </c>
      <c r="D1499" s="681" t="s">
        <v>6723</v>
      </c>
      <c r="E1499" s="682" t="s">
        <v>4527</v>
      </c>
      <c r="F1499" s="619" t="s">
        <v>4509</v>
      </c>
      <c r="G1499" s="619" t="s">
        <v>5256</v>
      </c>
      <c r="H1499" s="619" t="s">
        <v>564</v>
      </c>
      <c r="I1499" s="619" t="s">
        <v>1187</v>
      </c>
      <c r="J1499" s="619" t="s">
        <v>1188</v>
      </c>
      <c r="K1499" s="619" t="s">
        <v>5258</v>
      </c>
      <c r="L1499" s="620">
        <v>242.93</v>
      </c>
      <c r="M1499" s="620">
        <v>242.93</v>
      </c>
      <c r="N1499" s="619">
        <v>1</v>
      </c>
      <c r="O1499" s="683">
        <v>1</v>
      </c>
      <c r="P1499" s="620"/>
      <c r="Q1499" s="635">
        <v>0</v>
      </c>
      <c r="R1499" s="619"/>
      <c r="S1499" s="635">
        <v>0</v>
      </c>
      <c r="T1499" s="683"/>
      <c r="U1499" s="665">
        <v>0</v>
      </c>
    </row>
    <row r="1500" spans="1:21" ht="14.4" customHeight="1" x14ac:dyDescent="0.3">
      <c r="A1500" s="618">
        <v>21</v>
      </c>
      <c r="B1500" s="619" t="s">
        <v>565</v>
      </c>
      <c r="C1500" s="619">
        <v>89301212</v>
      </c>
      <c r="D1500" s="681" t="s">
        <v>6723</v>
      </c>
      <c r="E1500" s="682" t="s">
        <v>4527</v>
      </c>
      <c r="F1500" s="619" t="s">
        <v>4509</v>
      </c>
      <c r="G1500" s="619" t="s">
        <v>4822</v>
      </c>
      <c r="H1500" s="619" t="s">
        <v>564</v>
      </c>
      <c r="I1500" s="619" t="s">
        <v>2047</v>
      </c>
      <c r="J1500" s="619" t="s">
        <v>2048</v>
      </c>
      <c r="K1500" s="619" t="s">
        <v>2049</v>
      </c>
      <c r="L1500" s="620">
        <v>1172.22</v>
      </c>
      <c r="M1500" s="620">
        <v>30477.72</v>
      </c>
      <c r="N1500" s="619">
        <v>26</v>
      </c>
      <c r="O1500" s="683">
        <v>10</v>
      </c>
      <c r="P1500" s="620">
        <v>17583.3</v>
      </c>
      <c r="Q1500" s="635">
        <v>0.57692307692307687</v>
      </c>
      <c r="R1500" s="619">
        <v>15</v>
      </c>
      <c r="S1500" s="635">
        <v>0.57692307692307687</v>
      </c>
      <c r="T1500" s="683">
        <v>6.5</v>
      </c>
      <c r="U1500" s="665">
        <v>0.65</v>
      </c>
    </row>
    <row r="1501" spans="1:21" ht="14.4" customHeight="1" x14ac:dyDescent="0.3">
      <c r="A1501" s="618">
        <v>21</v>
      </c>
      <c r="B1501" s="619" t="s">
        <v>565</v>
      </c>
      <c r="C1501" s="619">
        <v>89301212</v>
      </c>
      <c r="D1501" s="681" t="s">
        <v>6723</v>
      </c>
      <c r="E1501" s="682" t="s">
        <v>4527</v>
      </c>
      <c r="F1501" s="619" t="s">
        <v>4509</v>
      </c>
      <c r="G1501" s="619" t="s">
        <v>4822</v>
      </c>
      <c r="H1501" s="619" t="s">
        <v>564</v>
      </c>
      <c r="I1501" s="619" t="s">
        <v>2100</v>
      </c>
      <c r="J1501" s="619" t="s">
        <v>5259</v>
      </c>
      <c r="K1501" s="619" t="s">
        <v>5260</v>
      </c>
      <c r="L1501" s="620">
        <v>2344.4299999999998</v>
      </c>
      <c r="M1501" s="620">
        <v>37510.879999999997</v>
      </c>
      <c r="N1501" s="619">
        <v>16</v>
      </c>
      <c r="O1501" s="683">
        <v>8</v>
      </c>
      <c r="P1501" s="620">
        <v>2344.4299999999998</v>
      </c>
      <c r="Q1501" s="635">
        <v>6.25E-2</v>
      </c>
      <c r="R1501" s="619">
        <v>1</v>
      </c>
      <c r="S1501" s="635">
        <v>6.25E-2</v>
      </c>
      <c r="T1501" s="683">
        <v>1</v>
      </c>
      <c r="U1501" s="665">
        <v>0.125</v>
      </c>
    </row>
    <row r="1502" spans="1:21" ht="14.4" customHeight="1" x14ac:dyDescent="0.3">
      <c r="A1502" s="618">
        <v>21</v>
      </c>
      <c r="B1502" s="619" t="s">
        <v>565</v>
      </c>
      <c r="C1502" s="619">
        <v>89301212</v>
      </c>
      <c r="D1502" s="681" t="s">
        <v>6723</v>
      </c>
      <c r="E1502" s="682" t="s">
        <v>4527</v>
      </c>
      <c r="F1502" s="619" t="s">
        <v>4509</v>
      </c>
      <c r="G1502" s="619" t="s">
        <v>5696</v>
      </c>
      <c r="H1502" s="619" t="s">
        <v>564</v>
      </c>
      <c r="I1502" s="619" t="s">
        <v>5697</v>
      </c>
      <c r="J1502" s="619" t="s">
        <v>5698</v>
      </c>
      <c r="K1502" s="619" t="s">
        <v>5665</v>
      </c>
      <c r="L1502" s="620">
        <v>47.71</v>
      </c>
      <c r="M1502" s="620">
        <v>47.71</v>
      </c>
      <c r="N1502" s="619">
        <v>1</v>
      </c>
      <c r="O1502" s="683">
        <v>0.5</v>
      </c>
      <c r="P1502" s="620"/>
      <c r="Q1502" s="635">
        <v>0</v>
      </c>
      <c r="R1502" s="619"/>
      <c r="S1502" s="635">
        <v>0</v>
      </c>
      <c r="T1502" s="683"/>
      <c r="U1502" s="665">
        <v>0</v>
      </c>
    </row>
    <row r="1503" spans="1:21" ht="14.4" customHeight="1" x14ac:dyDescent="0.3">
      <c r="A1503" s="618">
        <v>21</v>
      </c>
      <c r="B1503" s="619" t="s">
        <v>565</v>
      </c>
      <c r="C1503" s="619">
        <v>89301212</v>
      </c>
      <c r="D1503" s="681" t="s">
        <v>6723</v>
      </c>
      <c r="E1503" s="682" t="s">
        <v>4527</v>
      </c>
      <c r="F1503" s="619" t="s">
        <v>4509</v>
      </c>
      <c r="G1503" s="619" t="s">
        <v>5696</v>
      </c>
      <c r="H1503" s="619" t="s">
        <v>564</v>
      </c>
      <c r="I1503" s="619" t="s">
        <v>5699</v>
      </c>
      <c r="J1503" s="619" t="s">
        <v>5700</v>
      </c>
      <c r="K1503" s="619" t="s">
        <v>5701</v>
      </c>
      <c r="L1503" s="620">
        <v>0</v>
      </c>
      <c r="M1503" s="620">
        <v>0</v>
      </c>
      <c r="N1503" s="619">
        <v>1</v>
      </c>
      <c r="O1503" s="683">
        <v>0.5</v>
      </c>
      <c r="P1503" s="620"/>
      <c r="Q1503" s="635"/>
      <c r="R1503" s="619"/>
      <c r="S1503" s="635">
        <v>0</v>
      </c>
      <c r="T1503" s="683"/>
      <c r="U1503" s="665">
        <v>0</v>
      </c>
    </row>
    <row r="1504" spans="1:21" ht="14.4" customHeight="1" x14ac:dyDescent="0.3">
      <c r="A1504" s="618">
        <v>21</v>
      </c>
      <c r="B1504" s="619" t="s">
        <v>565</v>
      </c>
      <c r="C1504" s="619">
        <v>89301212</v>
      </c>
      <c r="D1504" s="681" t="s">
        <v>6723</v>
      </c>
      <c r="E1504" s="682" t="s">
        <v>4527</v>
      </c>
      <c r="F1504" s="619" t="s">
        <v>4509</v>
      </c>
      <c r="G1504" s="619" t="s">
        <v>4706</v>
      </c>
      <c r="H1504" s="619" t="s">
        <v>564</v>
      </c>
      <c r="I1504" s="619" t="s">
        <v>5702</v>
      </c>
      <c r="J1504" s="619" t="s">
        <v>1831</v>
      </c>
      <c r="K1504" s="619" t="s">
        <v>1832</v>
      </c>
      <c r="L1504" s="620">
        <v>70.02</v>
      </c>
      <c r="M1504" s="620">
        <v>210.06</v>
      </c>
      <c r="N1504" s="619">
        <v>3</v>
      </c>
      <c r="O1504" s="683">
        <v>1</v>
      </c>
      <c r="P1504" s="620"/>
      <c r="Q1504" s="635">
        <v>0</v>
      </c>
      <c r="R1504" s="619"/>
      <c r="S1504" s="635">
        <v>0</v>
      </c>
      <c r="T1504" s="683"/>
      <c r="U1504" s="665">
        <v>0</v>
      </c>
    </row>
    <row r="1505" spans="1:21" ht="14.4" customHeight="1" x14ac:dyDescent="0.3">
      <c r="A1505" s="618">
        <v>21</v>
      </c>
      <c r="B1505" s="619" t="s">
        <v>565</v>
      </c>
      <c r="C1505" s="619">
        <v>89301212</v>
      </c>
      <c r="D1505" s="681" t="s">
        <v>6723</v>
      </c>
      <c r="E1505" s="682" t="s">
        <v>4527</v>
      </c>
      <c r="F1505" s="619" t="s">
        <v>4509</v>
      </c>
      <c r="G1505" s="619" t="s">
        <v>4706</v>
      </c>
      <c r="H1505" s="619" t="s">
        <v>564</v>
      </c>
      <c r="I1505" s="619" t="s">
        <v>1273</v>
      </c>
      <c r="J1505" s="619" t="s">
        <v>4707</v>
      </c>
      <c r="K1505" s="619" t="s">
        <v>4708</v>
      </c>
      <c r="L1505" s="620">
        <v>56.01</v>
      </c>
      <c r="M1505" s="620">
        <v>3472.62</v>
      </c>
      <c r="N1505" s="619">
        <v>62</v>
      </c>
      <c r="O1505" s="683">
        <v>27</v>
      </c>
      <c r="P1505" s="620">
        <v>1848.33</v>
      </c>
      <c r="Q1505" s="635">
        <v>0.532258064516129</v>
      </c>
      <c r="R1505" s="619">
        <v>33</v>
      </c>
      <c r="S1505" s="635">
        <v>0.532258064516129</v>
      </c>
      <c r="T1505" s="683">
        <v>15.5</v>
      </c>
      <c r="U1505" s="665">
        <v>0.57407407407407407</v>
      </c>
    </row>
    <row r="1506" spans="1:21" ht="14.4" customHeight="1" x14ac:dyDescent="0.3">
      <c r="A1506" s="618">
        <v>21</v>
      </c>
      <c r="B1506" s="619" t="s">
        <v>565</v>
      </c>
      <c r="C1506" s="619">
        <v>89301212</v>
      </c>
      <c r="D1506" s="681" t="s">
        <v>6723</v>
      </c>
      <c r="E1506" s="682" t="s">
        <v>4527</v>
      </c>
      <c r="F1506" s="619" t="s">
        <v>4509</v>
      </c>
      <c r="G1506" s="619" t="s">
        <v>4706</v>
      </c>
      <c r="H1506" s="619" t="s">
        <v>564</v>
      </c>
      <c r="I1506" s="619" t="s">
        <v>1830</v>
      </c>
      <c r="J1506" s="619" t="s">
        <v>1831</v>
      </c>
      <c r="K1506" s="619" t="s">
        <v>1832</v>
      </c>
      <c r="L1506" s="620">
        <v>70.02</v>
      </c>
      <c r="M1506" s="620">
        <v>280.08</v>
      </c>
      <c r="N1506" s="619">
        <v>4</v>
      </c>
      <c r="O1506" s="683">
        <v>1.5</v>
      </c>
      <c r="P1506" s="620"/>
      <c r="Q1506" s="635">
        <v>0</v>
      </c>
      <c r="R1506" s="619"/>
      <c r="S1506" s="635">
        <v>0</v>
      </c>
      <c r="T1506" s="683"/>
      <c r="U1506" s="665">
        <v>0</v>
      </c>
    </row>
    <row r="1507" spans="1:21" ht="14.4" customHeight="1" x14ac:dyDescent="0.3">
      <c r="A1507" s="618">
        <v>21</v>
      </c>
      <c r="B1507" s="619" t="s">
        <v>565</v>
      </c>
      <c r="C1507" s="619">
        <v>89301212</v>
      </c>
      <c r="D1507" s="681" t="s">
        <v>6723</v>
      </c>
      <c r="E1507" s="682" t="s">
        <v>4527</v>
      </c>
      <c r="F1507" s="619" t="s">
        <v>4509</v>
      </c>
      <c r="G1507" s="619" t="s">
        <v>4556</v>
      </c>
      <c r="H1507" s="619" t="s">
        <v>564</v>
      </c>
      <c r="I1507" s="619" t="s">
        <v>5492</v>
      </c>
      <c r="J1507" s="619" t="s">
        <v>671</v>
      </c>
      <c r="K1507" s="619" t="s">
        <v>672</v>
      </c>
      <c r="L1507" s="620">
        <v>49.92</v>
      </c>
      <c r="M1507" s="620">
        <v>49.92</v>
      </c>
      <c r="N1507" s="619">
        <v>1</v>
      </c>
      <c r="O1507" s="683">
        <v>0.5</v>
      </c>
      <c r="P1507" s="620">
        <v>49.92</v>
      </c>
      <c r="Q1507" s="635">
        <v>1</v>
      </c>
      <c r="R1507" s="619">
        <v>1</v>
      </c>
      <c r="S1507" s="635">
        <v>1</v>
      </c>
      <c r="T1507" s="683">
        <v>0.5</v>
      </c>
      <c r="U1507" s="665">
        <v>1</v>
      </c>
    </row>
    <row r="1508" spans="1:21" ht="14.4" customHeight="1" x14ac:dyDescent="0.3">
      <c r="A1508" s="618">
        <v>21</v>
      </c>
      <c r="B1508" s="619" t="s">
        <v>565</v>
      </c>
      <c r="C1508" s="619">
        <v>89301212</v>
      </c>
      <c r="D1508" s="681" t="s">
        <v>6723</v>
      </c>
      <c r="E1508" s="682" t="s">
        <v>4527</v>
      </c>
      <c r="F1508" s="619" t="s">
        <v>4509</v>
      </c>
      <c r="G1508" s="619" t="s">
        <v>4711</v>
      </c>
      <c r="H1508" s="619" t="s">
        <v>2184</v>
      </c>
      <c r="I1508" s="619" t="s">
        <v>3491</v>
      </c>
      <c r="J1508" s="619" t="s">
        <v>4476</v>
      </c>
      <c r="K1508" s="619" t="s">
        <v>4477</v>
      </c>
      <c r="L1508" s="620">
        <v>0</v>
      </c>
      <c r="M1508" s="620">
        <v>0</v>
      </c>
      <c r="N1508" s="619">
        <v>1</v>
      </c>
      <c r="O1508" s="683">
        <v>1</v>
      </c>
      <c r="P1508" s="620"/>
      <c r="Q1508" s="635"/>
      <c r="R1508" s="619"/>
      <c r="S1508" s="635">
        <v>0</v>
      </c>
      <c r="T1508" s="683"/>
      <c r="U1508" s="665">
        <v>0</v>
      </c>
    </row>
    <row r="1509" spans="1:21" ht="14.4" customHeight="1" x14ac:dyDescent="0.3">
      <c r="A1509" s="618">
        <v>21</v>
      </c>
      <c r="B1509" s="619" t="s">
        <v>565</v>
      </c>
      <c r="C1509" s="619">
        <v>89301212</v>
      </c>
      <c r="D1509" s="681" t="s">
        <v>6723</v>
      </c>
      <c r="E1509" s="682" t="s">
        <v>4527</v>
      </c>
      <c r="F1509" s="619" t="s">
        <v>4509</v>
      </c>
      <c r="G1509" s="619" t="s">
        <v>4938</v>
      </c>
      <c r="H1509" s="619" t="s">
        <v>2184</v>
      </c>
      <c r="I1509" s="619" t="s">
        <v>5081</v>
      </c>
      <c r="J1509" s="619" t="s">
        <v>5082</v>
      </c>
      <c r="K1509" s="619" t="s">
        <v>2828</v>
      </c>
      <c r="L1509" s="620">
        <v>185.9</v>
      </c>
      <c r="M1509" s="620">
        <v>371.8</v>
      </c>
      <c r="N1509" s="619">
        <v>2</v>
      </c>
      <c r="O1509" s="683">
        <v>1</v>
      </c>
      <c r="P1509" s="620"/>
      <c r="Q1509" s="635">
        <v>0</v>
      </c>
      <c r="R1509" s="619"/>
      <c r="S1509" s="635">
        <v>0</v>
      </c>
      <c r="T1509" s="683"/>
      <c r="U1509" s="665">
        <v>0</v>
      </c>
    </row>
    <row r="1510" spans="1:21" ht="14.4" customHeight="1" x14ac:dyDescent="0.3">
      <c r="A1510" s="618">
        <v>21</v>
      </c>
      <c r="B1510" s="619" t="s">
        <v>565</v>
      </c>
      <c r="C1510" s="619">
        <v>89301212</v>
      </c>
      <c r="D1510" s="681" t="s">
        <v>6723</v>
      </c>
      <c r="E1510" s="682" t="s">
        <v>4527</v>
      </c>
      <c r="F1510" s="619" t="s">
        <v>4509</v>
      </c>
      <c r="G1510" s="619" t="s">
        <v>4712</v>
      </c>
      <c r="H1510" s="619" t="s">
        <v>564</v>
      </c>
      <c r="I1510" s="619" t="s">
        <v>5084</v>
      </c>
      <c r="J1510" s="619" t="s">
        <v>5085</v>
      </c>
      <c r="K1510" s="619" t="s">
        <v>641</v>
      </c>
      <c r="L1510" s="620">
        <v>57.48</v>
      </c>
      <c r="M1510" s="620">
        <v>172.44</v>
      </c>
      <c r="N1510" s="619">
        <v>3</v>
      </c>
      <c r="O1510" s="683">
        <v>1</v>
      </c>
      <c r="P1510" s="620"/>
      <c r="Q1510" s="635">
        <v>0</v>
      </c>
      <c r="R1510" s="619"/>
      <c r="S1510" s="635">
        <v>0</v>
      </c>
      <c r="T1510" s="683"/>
      <c r="U1510" s="665">
        <v>0</v>
      </c>
    </row>
    <row r="1511" spans="1:21" ht="14.4" customHeight="1" x14ac:dyDescent="0.3">
      <c r="A1511" s="618">
        <v>21</v>
      </c>
      <c r="B1511" s="619" t="s">
        <v>565</v>
      </c>
      <c r="C1511" s="619">
        <v>89301212</v>
      </c>
      <c r="D1511" s="681" t="s">
        <v>6723</v>
      </c>
      <c r="E1511" s="682" t="s">
        <v>4527</v>
      </c>
      <c r="F1511" s="619" t="s">
        <v>4509</v>
      </c>
      <c r="G1511" s="619" t="s">
        <v>4712</v>
      </c>
      <c r="H1511" s="619" t="s">
        <v>564</v>
      </c>
      <c r="I1511" s="619" t="s">
        <v>5703</v>
      </c>
      <c r="J1511" s="619" t="s">
        <v>5704</v>
      </c>
      <c r="K1511" s="619" t="s">
        <v>668</v>
      </c>
      <c r="L1511" s="620">
        <v>105.85</v>
      </c>
      <c r="M1511" s="620">
        <v>105.85</v>
      </c>
      <c r="N1511" s="619">
        <v>1</v>
      </c>
      <c r="O1511" s="683">
        <v>1</v>
      </c>
      <c r="P1511" s="620">
        <v>105.85</v>
      </c>
      <c r="Q1511" s="635">
        <v>1</v>
      </c>
      <c r="R1511" s="619">
        <v>1</v>
      </c>
      <c r="S1511" s="635">
        <v>1</v>
      </c>
      <c r="T1511" s="683">
        <v>1</v>
      </c>
      <c r="U1511" s="665">
        <v>1</v>
      </c>
    </row>
    <row r="1512" spans="1:21" ht="14.4" customHeight="1" x14ac:dyDescent="0.3">
      <c r="A1512" s="618">
        <v>21</v>
      </c>
      <c r="B1512" s="619" t="s">
        <v>565</v>
      </c>
      <c r="C1512" s="619">
        <v>89301212</v>
      </c>
      <c r="D1512" s="681" t="s">
        <v>6723</v>
      </c>
      <c r="E1512" s="682" t="s">
        <v>4527</v>
      </c>
      <c r="F1512" s="619" t="s">
        <v>4509</v>
      </c>
      <c r="G1512" s="619" t="s">
        <v>4715</v>
      </c>
      <c r="H1512" s="619" t="s">
        <v>564</v>
      </c>
      <c r="I1512" s="619" t="s">
        <v>990</v>
      </c>
      <c r="J1512" s="619" t="s">
        <v>991</v>
      </c>
      <c r="K1512" s="619" t="s">
        <v>4716</v>
      </c>
      <c r="L1512" s="620">
        <v>400.53</v>
      </c>
      <c r="M1512" s="620">
        <v>3204.24</v>
      </c>
      <c r="N1512" s="619">
        <v>8</v>
      </c>
      <c r="O1512" s="683">
        <v>2</v>
      </c>
      <c r="P1512" s="620"/>
      <c r="Q1512" s="635">
        <v>0</v>
      </c>
      <c r="R1512" s="619"/>
      <c r="S1512" s="635">
        <v>0</v>
      </c>
      <c r="T1512" s="683"/>
      <c r="U1512" s="665">
        <v>0</v>
      </c>
    </row>
    <row r="1513" spans="1:21" ht="14.4" customHeight="1" x14ac:dyDescent="0.3">
      <c r="A1513" s="618">
        <v>21</v>
      </c>
      <c r="B1513" s="619" t="s">
        <v>565</v>
      </c>
      <c r="C1513" s="619">
        <v>89301212</v>
      </c>
      <c r="D1513" s="681" t="s">
        <v>6723</v>
      </c>
      <c r="E1513" s="682" t="s">
        <v>4527</v>
      </c>
      <c r="F1513" s="619" t="s">
        <v>4509</v>
      </c>
      <c r="G1513" s="619" t="s">
        <v>4715</v>
      </c>
      <c r="H1513" s="619" t="s">
        <v>564</v>
      </c>
      <c r="I1513" s="619" t="s">
        <v>5009</v>
      </c>
      <c r="J1513" s="619" t="s">
        <v>2875</v>
      </c>
      <c r="K1513" s="619" t="s">
        <v>5010</v>
      </c>
      <c r="L1513" s="620">
        <v>0</v>
      </c>
      <c r="M1513" s="620">
        <v>0</v>
      </c>
      <c r="N1513" s="619">
        <v>2</v>
      </c>
      <c r="O1513" s="683">
        <v>2</v>
      </c>
      <c r="P1513" s="620"/>
      <c r="Q1513" s="635"/>
      <c r="R1513" s="619"/>
      <c r="S1513" s="635">
        <v>0</v>
      </c>
      <c r="T1513" s="683"/>
      <c r="U1513" s="665">
        <v>0</v>
      </c>
    </row>
    <row r="1514" spans="1:21" ht="14.4" customHeight="1" x14ac:dyDescent="0.3">
      <c r="A1514" s="618">
        <v>21</v>
      </c>
      <c r="B1514" s="619" t="s">
        <v>565</v>
      </c>
      <c r="C1514" s="619">
        <v>89301212</v>
      </c>
      <c r="D1514" s="681" t="s">
        <v>6723</v>
      </c>
      <c r="E1514" s="682" t="s">
        <v>4527</v>
      </c>
      <c r="F1514" s="619" t="s">
        <v>4509</v>
      </c>
      <c r="G1514" s="619" t="s">
        <v>4715</v>
      </c>
      <c r="H1514" s="619" t="s">
        <v>564</v>
      </c>
      <c r="I1514" s="619" t="s">
        <v>5705</v>
      </c>
      <c r="J1514" s="619" t="s">
        <v>5706</v>
      </c>
      <c r="K1514" s="619" t="s">
        <v>5707</v>
      </c>
      <c r="L1514" s="620">
        <v>640.85</v>
      </c>
      <c r="M1514" s="620">
        <v>1281.7</v>
      </c>
      <c r="N1514" s="619">
        <v>2</v>
      </c>
      <c r="O1514" s="683">
        <v>0.5</v>
      </c>
      <c r="P1514" s="620">
        <v>1281.7</v>
      </c>
      <c r="Q1514" s="635">
        <v>1</v>
      </c>
      <c r="R1514" s="619">
        <v>2</v>
      </c>
      <c r="S1514" s="635">
        <v>1</v>
      </c>
      <c r="T1514" s="683">
        <v>0.5</v>
      </c>
      <c r="U1514" s="665">
        <v>1</v>
      </c>
    </row>
    <row r="1515" spans="1:21" ht="14.4" customHeight="1" x14ac:dyDescent="0.3">
      <c r="A1515" s="618">
        <v>21</v>
      </c>
      <c r="B1515" s="619" t="s">
        <v>565</v>
      </c>
      <c r="C1515" s="619">
        <v>89301212</v>
      </c>
      <c r="D1515" s="681" t="s">
        <v>6723</v>
      </c>
      <c r="E1515" s="682" t="s">
        <v>4527</v>
      </c>
      <c r="F1515" s="619" t="s">
        <v>4509</v>
      </c>
      <c r="G1515" s="619" t="s">
        <v>4715</v>
      </c>
      <c r="H1515" s="619" t="s">
        <v>564</v>
      </c>
      <c r="I1515" s="619" t="s">
        <v>5708</v>
      </c>
      <c r="J1515" s="619" t="s">
        <v>5706</v>
      </c>
      <c r="K1515" s="619" t="s">
        <v>5709</v>
      </c>
      <c r="L1515" s="620">
        <v>1281.7</v>
      </c>
      <c r="M1515" s="620">
        <v>1281.7</v>
      </c>
      <c r="N1515" s="619">
        <v>1</v>
      </c>
      <c r="O1515" s="683">
        <v>0.5</v>
      </c>
      <c r="P1515" s="620">
        <v>1281.7</v>
      </c>
      <c r="Q1515" s="635">
        <v>1</v>
      </c>
      <c r="R1515" s="619">
        <v>1</v>
      </c>
      <c r="S1515" s="635">
        <v>1</v>
      </c>
      <c r="T1515" s="683">
        <v>0.5</v>
      </c>
      <c r="U1515" s="665">
        <v>1</v>
      </c>
    </row>
    <row r="1516" spans="1:21" ht="14.4" customHeight="1" x14ac:dyDescent="0.3">
      <c r="A1516" s="618">
        <v>21</v>
      </c>
      <c r="B1516" s="619" t="s">
        <v>565</v>
      </c>
      <c r="C1516" s="619">
        <v>89301212</v>
      </c>
      <c r="D1516" s="681" t="s">
        <v>6723</v>
      </c>
      <c r="E1516" s="682" t="s">
        <v>4527</v>
      </c>
      <c r="F1516" s="619" t="s">
        <v>4509</v>
      </c>
      <c r="G1516" s="619" t="s">
        <v>5710</v>
      </c>
      <c r="H1516" s="619" t="s">
        <v>564</v>
      </c>
      <c r="I1516" s="619" t="s">
        <v>3727</v>
      </c>
      <c r="J1516" s="619" t="s">
        <v>3728</v>
      </c>
      <c r="K1516" s="619" t="s">
        <v>3729</v>
      </c>
      <c r="L1516" s="620">
        <v>72.94</v>
      </c>
      <c r="M1516" s="620">
        <v>72.94</v>
      </c>
      <c r="N1516" s="619">
        <v>1</v>
      </c>
      <c r="O1516" s="683">
        <v>1</v>
      </c>
      <c r="P1516" s="620">
        <v>72.94</v>
      </c>
      <c r="Q1516" s="635">
        <v>1</v>
      </c>
      <c r="R1516" s="619">
        <v>1</v>
      </c>
      <c r="S1516" s="635">
        <v>1</v>
      </c>
      <c r="T1516" s="683">
        <v>1</v>
      </c>
      <c r="U1516" s="665">
        <v>1</v>
      </c>
    </row>
    <row r="1517" spans="1:21" ht="14.4" customHeight="1" x14ac:dyDescent="0.3">
      <c r="A1517" s="618">
        <v>21</v>
      </c>
      <c r="B1517" s="619" t="s">
        <v>565</v>
      </c>
      <c r="C1517" s="619">
        <v>89301212</v>
      </c>
      <c r="D1517" s="681" t="s">
        <v>6723</v>
      </c>
      <c r="E1517" s="682" t="s">
        <v>4527</v>
      </c>
      <c r="F1517" s="619" t="s">
        <v>4509</v>
      </c>
      <c r="G1517" s="619" t="s">
        <v>4717</v>
      </c>
      <c r="H1517" s="619" t="s">
        <v>2184</v>
      </c>
      <c r="I1517" s="619" t="s">
        <v>2458</v>
      </c>
      <c r="J1517" s="619" t="s">
        <v>2455</v>
      </c>
      <c r="K1517" s="619" t="s">
        <v>2459</v>
      </c>
      <c r="L1517" s="620">
        <v>625.29</v>
      </c>
      <c r="M1517" s="620">
        <v>9379.3499999999985</v>
      </c>
      <c r="N1517" s="619">
        <v>15</v>
      </c>
      <c r="O1517" s="683">
        <v>2.5</v>
      </c>
      <c r="P1517" s="620">
        <v>5627.61</v>
      </c>
      <c r="Q1517" s="635">
        <v>0.60000000000000009</v>
      </c>
      <c r="R1517" s="619">
        <v>9</v>
      </c>
      <c r="S1517" s="635">
        <v>0.6</v>
      </c>
      <c r="T1517" s="683">
        <v>1.5</v>
      </c>
      <c r="U1517" s="665">
        <v>0.6</v>
      </c>
    </row>
    <row r="1518" spans="1:21" ht="14.4" customHeight="1" x14ac:dyDescent="0.3">
      <c r="A1518" s="618">
        <v>21</v>
      </c>
      <c r="B1518" s="619" t="s">
        <v>565</v>
      </c>
      <c r="C1518" s="619">
        <v>89301212</v>
      </c>
      <c r="D1518" s="681" t="s">
        <v>6723</v>
      </c>
      <c r="E1518" s="682" t="s">
        <v>4527</v>
      </c>
      <c r="F1518" s="619" t="s">
        <v>4509</v>
      </c>
      <c r="G1518" s="619" t="s">
        <v>4717</v>
      </c>
      <c r="H1518" s="619" t="s">
        <v>2184</v>
      </c>
      <c r="I1518" s="619" t="s">
        <v>5711</v>
      </c>
      <c r="J1518" s="619" t="s">
        <v>2288</v>
      </c>
      <c r="K1518" s="619" t="s">
        <v>5712</v>
      </c>
      <c r="L1518" s="620">
        <v>349.94</v>
      </c>
      <c r="M1518" s="620">
        <v>699.88</v>
      </c>
      <c r="N1518" s="619">
        <v>2</v>
      </c>
      <c r="O1518" s="683">
        <v>0.5</v>
      </c>
      <c r="P1518" s="620">
        <v>699.88</v>
      </c>
      <c r="Q1518" s="635">
        <v>1</v>
      </c>
      <c r="R1518" s="619">
        <v>2</v>
      </c>
      <c r="S1518" s="635">
        <v>1</v>
      </c>
      <c r="T1518" s="683">
        <v>0.5</v>
      </c>
      <c r="U1518" s="665">
        <v>1</v>
      </c>
    </row>
    <row r="1519" spans="1:21" ht="14.4" customHeight="1" x14ac:dyDescent="0.3">
      <c r="A1519" s="618">
        <v>21</v>
      </c>
      <c r="B1519" s="619" t="s">
        <v>565</v>
      </c>
      <c r="C1519" s="619">
        <v>89301212</v>
      </c>
      <c r="D1519" s="681" t="s">
        <v>6723</v>
      </c>
      <c r="E1519" s="682" t="s">
        <v>4527</v>
      </c>
      <c r="F1519" s="619" t="s">
        <v>4509</v>
      </c>
      <c r="G1519" s="619" t="s">
        <v>4717</v>
      </c>
      <c r="H1519" s="619" t="s">
        <v>2184</v>
      </c>
      <c r="I1519" s="619" t="s">
        <v>2287</v>
      </c>
      <c r="J1519" s="619" t="s">
        <v>2288</v>
      </c>
      <c r="K1519" s="619" t="s">
        <v>3507</v>
      </c>
      <c r="L1519" s="620">
        <v>1749.69</v>
      </c>
      <c r="M1519" s="620">
        <v>129477.06000000003</v>
      </c>
      <c r="N1519" s="619">
        <v>74</v>
      </c>
      <c r="O1519" s="683">
        <v>19.5</v>
      </c>
      <c r="P1519" s="620">
        <v>90983.880000000034</v>
      </c>
      <c r="Q1519" s="635">
        <v>0.70270270270270285</v>
      </c>
      <c r="R1519" s="619">
        <v>52</v>
      </c>
      <c r="S1519" s="635">
        <v>0.70270270270270274</v>
      </c>
      <c r="T1519" s="683">
        <v>13.5</v>
      </c>
      <c r="U1519" s="665">
        <v>0.69230769230769229</v>
      </c>
    </row>
    <row r="1520" spans="1:21" ht="14.4" customHeight="1" x14ac:dyDescent="0.3">
      <c r="A1520" s="618">
        <v>21</v>
      </c>
      <c r="B1520" s="619" t="s">
        <v>565</v>
      </c>
      <c r="C1520" s="619">
        <v>89301212</v>
      </c>
      <c r="D1520" s="681" t="s">
        <v>6723</v>
      </c>
      <c r="E1520" s="682" t="s">
        <v>4527</v>
      </c>
      <c r="F1520" s="619" t="s">
        <v>4509</v>
      </c>
      <c r="G1520" s="619" t="s">
        <v>4717</v>
      </c>
      <c r="H1520" s="619" t="s">
        <v>2184</v>
      </c>
      <c r="I1520" s="619" t="s">
        <v>2291</v>
      </c>
      <c r="J1520" s="619" t="s">
        <v>2288</v>
      </c>
      <c r="K1520" s="619" t="s">
        <v>3510</v>
      </c>
      <c r="L1520" s="620">
        <v>2332.92</v>
      </c>
      <c r="M1520" s="620">
        <v>230959.07999999996</v>
      </c>
      <c r="N1520" s="619">
        <v>99</v>
      </c>
      <c r="O1520" s="683">
        <v>27.5</v>
      </c>
      <c r="P1520" s="620">
        <v>146973.95999999996</v>
      </c>
      <c r="Q1520" s="635">
        <v>0.63636363636363635</v>
      </c>
      <c r="R1520" s="619">
        <v>63</v>
      </c>
      <c r="S1520" s="635">
        <v>0.63636363636363635</v>
      </c>
      <c r="T1520" s="683">
        <v>18.5</v>
      </c>
      <c r="U1520" s="665">
        <v>0.67272727272727273</v>
      </c>
    </row>
    <row r="1521" spans="1:21" ht="14.4" customHeight="1" x14ac:dyDescent="0.3">
      <c r="A1521" s="618">
        <v>21</v>
      </c>
      <c r="B1521" s="619" t="s">
        <v>565</v>
      </c>
      <c r="C1521" s="619">
        <v>89301212</v>
      </c>
      <c r="D1521" s="681" t="s">
        <v>6723</v>
      </c>
      <c r="E1521" s="682" t="s">
        <v>4527</v>
      </c>
      <c r="F1521" s="619" t="s">
        <v>4509</v>
      </c>
      <c r="G1521" s="619" t="s">
        <v>4717</v>
      </c>
      <c r="H1521" s="619" t="s">
        <v>2184</v>
      </c>
      <c r="I1521" s="619" t="s">
        <v>2294</v>
      </c>
      <c r="J1521" s="619" t="s">
        <v>2288</v>
      </c>
      <c r="K1521" s="619" t="s">
        <v>3513</v>
      </c>
      <c r="L1521" s="620">
        <v>2916.16</v>
      </c>
      <c r="M1521" s="620">
        <v>14580.8</v>
      </c>
      <c r="N1521" s="619">
        <v>5</v>
      </c>
      <c r="O1521" s="683">
        <v>1.5</v>
      </c>
      <c r="P1521" s="620">
        <v>8748.48</v>
      </c>
      <c r="Q1521" s="635">
        <v>0.6</v>
      </c>
      <c r="R1521" s="619">
        <v>3</v>
      </c>
      <c r="S1521" s="635">
        <v>0.6</v>
      </c>
      <c r="T1521" s="683">
        <v>1</v>
      </c>
      <c r="U1521" s="665">
        <v>0.66666666666666663</v>
      </c>
    </row>
    <row r="1522" spans="1:21" ht="14.4" customHeight="1" x14ac:dyDescent="0.3">
      <c r="A1522" s="618">
        <v>21</v>
      </c>
      <c r="B1522" s="619" t="s">
        <v>565</v>
      </c>
      <c r="C1522" s="619">
        <v>89301212</v>
      </c>
      <c r="D1522" s="681" t="s">
        <v>6723</v>
      </c>
      <c r="E1522" s="682" t="s">
        <v>4527</v>
      </c>
      <c r="F1522" s="619" t="s">
        <v>4509</v>
      </c>
      <c r="G1522" s="619" t="s">
        <v>5713</v>
      </c>
      <c r="H1522" s="619" t="s">
        <v>564</v>
      </c>
      <c r="I1522" s="619" t="s">
        <v>5714</v>
      </c>
      <c r="J1522" s="619" t="s">
        <v>5715</v>
      </c>
      <c r="K1522" s="619" t="s">
        <v>5716</v>
      </c>
      <c r="L1522" s="620">
        <v>0</v>
      </c>
      <c r="M1522" s="620">
        <v>0</v>
      </c>
      <c r="N1522" s="619">
        <v>2</v>
      </c>
      <c r="O1522" s="683">
        <v>0.5</v>
      </c>
      <c r="P1522" s="620">
        <v>0</v>
      </c>
      <c r="Q1522" s="635"/>
      <c r="R1522" s="619">
        <v>2</v>
      </c>
      <c r="S1522" s="635">
        <v>1</v>
      </c>
      <c r="T1522" s="683">
        <v>0.5</v>
      </c>
      <c r="U1522" s="665">
        <v>1</v>
      </c>
    </row>
    <row r="1523" spans="1:21" ht="14.4" customHeight="1" x14ac:dyDescent="0.3">
      <c r="A1523" s="618">
        <v>21</v>
      </c>
      <c r="B1523" s="619" t="s">
        <v>565</v>
      </c>
      <c r="C1523" s="619">
        <v>89301212</v>
      </c>
      <c r="D1523" s="681" t="s">
        <v>6723</v>
      </c>
      <c r="E1523" s="682" t="s">
        <v>4527</v>
      </c>
      <c r="F1523" s="619" t="s">
        <v>4509</v>
      </c>
      <c r="G1523" s="619" t="s">
        <v>4609</v>
      </c>
      <c r="H1523" s="619" t="s">
        <v>2184</v>
      </c>
      <c r="I1523" s="619" t="s">
        <v>2391</v>
      </c>
      <c r="J1523" s="619" t="s">
        <v>979</v>
      </c>
      <c r="K1523" s="619" t="s">
        <v>4325</v>
      </c>
      <c r="L1523" s="620">
        <v>48.31</v>
      </c>
      <c r="M1523" s="620">
        <v>48.31</v>
      </c>
      <c r="N1523" s="619">
        <v>1</v>
      </c>
      <c r="O1523" s="683">
        <v>1</v>
      </c>
      <c r="P1523" s="620"/>
      <c r="Q1523" s="635">
        <v>0</v>
      </c>
      <c r="R1523" s="619"/>
      <c r="S1523" s="635">
        <v>0</v>
      </c>
      <c r="T1523" s="683"/>
      <c r="U1523" s="665">
        <v>0</v>
      </c>
    </row>
    <row r="1524" spans="1:21" ht="14.4" customHeight="1" x14ac:dyDescent="0.3">
      <c r="A1524" s="618">
        <v>21</v>
      </c>
      <c r="B1524" s="619" t="s">
        <v>565</v>
      </c>
      <c r="C1524" s="619">
        <v>89301212</v>
      </c>
      <c r="D1524" s="681" t="s">
        <v>6723</v>
      </c>
      <c r="E1524" s="682" t="s">
        <v>4527</v>
      </c>
      <c r="F1524" s="619" t="s">
        <v>4509</v>
      </c>
      <c r="G1524" s="619" t="s">
        <v>4609</v>
      </c>
      <c r="H1524" s="619" t="s">
        <v>2184</v>
      </c>
      <c r="I1524" s="619" t="s">
        <v>2193</v>
      </c>
      <c r="J1524" s="619" t="s">
        <v>979</v>
      </c>
      <c r="K1524" s="619" t="s">
        <v>4326</v>
      </c>
      <c r="L1524" s="620">
        <v>96.63</v>
      </c>
      <c r="M1524" s="620">
        <v>289.89</v>
      </c>
      <c r="N1524" s="619">
        <v>3</v>
      </c>
      <c r="O1524" s="683">
        <v>1.5</v>
      </c>
      <c r="P1524" s="620">
        <v>193.26</v>
      </c>
      <c r="Q1524" s="635">
        <v>0.66666666666666663</v>
      </c>
      <c r="R1524" s="619">
        <v>2</v>
      </c>
      <c r="S1524" s="635">
        <v>0.66666666666666663</v>
      </c>
      <c r="T1524" s="683">
        <v>1</v>
      </c>
      <c r="U1524" s="665">
        <v>0.66666666666666663</v>
      </c>
    </row>
    <row r="1525" spans="1:21" ht="14.4" customHeight="1" x14ac:dyDescent="0.3">
      <c r="A1525" s="618">
        <v>21</v>
      </c>
      <c r="B1525" s="619" t="s">
        <v>565</v>
      </c>
      <c r="C1525" s="619">
        <v>89301212</v>
      </c>
      <c r="D1525" s="681" t="s">
        <v>6723</v>
      </c>
      <c r="E1525" s="682" t="s">
        <v>4527</v>
      </c>
      <c r="F1525" s="619" t="s">
        <v>4509</v>
      </c>
      <c r="G1525" s="619" t="s">
        <v>4609</v>
      </c>
      <c r="H1525" s="619" t="s">
        <v>2184</v>
      </c>
      <c r="I1525" s="619" t="s">
        <v>4944</v>
      </c>
      <c r="J1525" s="619" t="s">
        <v>979</v>
      </c>
      <c r="K1525" s="619" t="s">
        <v>4945</v>
      </c>
      <c r="L1525" s="620">
        <v>193.26</v>
      </c>
      <c r="M1525" s="620">
        <v>773.04</v>
      </c>
      <c r="N1525" s="619">
        <v>4</v>
      </c>
      <c r="O1525" s="683">
        <v>2</v>
      </c>
      <c r="P1525" s="620">
        <v>386.52</v>
      </c>
      <c r="Q1525" s="635">
        <v>0.5</v>
      </c>
      <c r="R1525" s="619">
        <v>2</v>
      </c>
      <c r="S1525" s="635">
        <v>0.5</v>
      </c>
      <c r="T1525" s="683">
        <v>1</v>
      </c>
      <c r="U1525" s="665">
        <v>0.5</v>
      </c>
    </row>
    <row r="1526" spans="1:21" ht="14.4" customHeight="1" x14ac:dyDescent="0.3">
      <c r="A1526" s="618">
        <v>21</v>
      </c>
      <c r="B1526" s="619" t="s">
        <v>565</v>
      </c>
      <c r="C1526" s="619">
        <v>89301212</v>
      </c>
      <c r="D1526" s="681" t="s">
        <v>6723</v>
      </c>
      <c r="E1526" s="682" t="s">
        <v>4527</v>
      </c>
      <c r="F1526" s="619" t="s">
        <v>4509</v>
      </c>
      <c r="G1526" s="619" t="s">
        <v>4609</v>
      </c>
      <c r="H1526" s="619" t="s">
        <v>564</v>
      </c>
      <c r="I1526" s="619" t="s">
        <v>5717</v>
      </c>
      <c r="J1526" s="619" t="s">
        <v>617</v>
      </c>
      <c r="K1526" s="619" t="s">
        <v>5718</v>
      </c>
      <c r="L1526" s="620">
        <v>0</v>
      </c>
      <c r="M1526" s="620">
        <v>0</v>
      </c>
      <c r="N1526" s="619">
        <v>1</v>
      </c>
      <c r="O1526" s="683">
        <v>1</v>
      </c>
      <c r="P1526" s="620"/>
      <c r="Q1526" s="635"/>
      <c r="R1526" s="619"/>
      <c r="S1526" s="635">
        <v>0</v>
      </c>
      <c r="T1526" s="683"/>
      <c r="U1526" s="665">
        <v>0</v>
      </c>
    </row>
    <row r="1527" spans="1:21" ht="14.4" customHeight="1" x14ac:dyDescent="0.3">
      <c r="A1527" s="618">
        <v>21</v>
      </c>
      <c r="B1527" s="619" t="s">
        <v>565</v>
      </c>
      <c r="C1527" s="619">
        <v>89301212</v>
      </c>
      <c r="D1527" s="681" t="s">
        <v>6723</v>
      </c>
      <c r="E1527" s="682" t="s">
        <v>4527</v>
      </c>
      <c r="F1527" s="619" t="s">
        <v>4509</v>
      </c>
      <c r="G1527" s="619" t="s">
        <v>5719</v>
      </c>
      <c r="H1527" s="619" t="s">
        <v>564</v>
      </c>
      <c r="I1527" s="619" t="s">
        <v>5720</v>
      </c>
      <c r="J1527" s="619" t="s">
        <v>5721</v>
      </c>
      <c r="K1527" s="619" t="s">
        <v>747</v>
      </c>
      <c r="L1527" s="620">
        <v>55.38</v>
      </c>
      <c r="M1527" s="620">
        <v>55.38</v>
      </c>
      <c r="N1527" s="619">
        <v>1</v>
      </c>
      <c r="O1527" s="683">
        <v>1</v>
      </c>
      <c r="P1527" s="620"/>
      <c r="Q1527" s="635">
        <v>0</v>
      </c>
      <c r="R1527" s="619"/>
      <c r="S1527" s="635">
        <v>0</v>
      </c>
      <c r="T1527" s="683"/>
      <c r="U1527" s="665">
        <v>0</v>
      </c>
    </row>
    <row r="1528" spans="1:21" ht="14.4" customHeight="1" x14ac:dyDescent="0.3">
      <c r="A1528" s="618">
        <v>21</v>
      </c>
      <c r="B1528" s="619" t="s">
        <v>565</v>
      </c>
      <c r="C1528" s="619">
        <v>89301212</v>
      </c>
      <c r="D1528" s="681" t="s">
        <v>6723</v>
      </c>
      <c r="E1528" s="682" t="s">
        <v>4527</v>
      </c>
      <c r="F1528" s="619" t="s">
        <v>4509</v>
      </c>
      <c r="G1528" s="619" t="s">
        <v>4586</v>
      </c>
      <c r="H1528" s="619" t="s">
        <v>564</v>
      </c>
      <c r="I1528" s="619" t="s">
        <v>3731</v>
      </c>
      <c r="J1528" s="619" t="s">
        <v>3732</v>
      </c>
      <c r="K1528" s="619" t="s">
        <v>3733</v>
      </c>
      <c r="L1528" s="620">
        <v>153.52000000000001</v>
      </c>
      <c r="M1528" s="620">
        <v>614.08000000000004</v>
      </c>
      <c r="N1528" s="619">
        <v>4</v>
      </c>
      <c r="O1528" s="683">
        <v>1.5</v>
      </c>
      <c r="P1528" s="620">
        <v>153.52000000000001</v>
      </c>
      <c r="Q1528" s="635">
        <v>0.25</v>
      </c>
      <c r="R1528" s="619">
        <v>1</v>
      </c>
      <c r="S1528" s="635">
        <v>0.25</v>
      </c>
      <c r="T1528" s="683">
        <v>0.5</v>
      </c>
      <c r="U1528" s="665">
        <v>0.33333333333333331</v>
      </c>
    </row>
    <row r="1529" spans="1:21" ht="14.4" customHeight="1" x14ac:dyDescent="0.3">
      <c r="A1529" s="618">
        <v>21</v>
      </c>
      <c r="B1529" s="619" t="s">
        <v>565</v>
      </c>
      <c r="C1529" s="619">
        <v>89301212</v>
      </c>
      <c r="D1529" s="681" t="s">
        <v>6723</v>
      </c>
      <c r="E1529" s="682" t="s">
        <v>4527</v>
      </c>
      <c r="F1529" s="619" t="s">
        <v>4509</v>
      </c>
      <c r="G1529" s="619" t="s">
        <v>4558</v>
      </c>
      <c r="H1529" s="619" t="s">
        <v>564</v>
      </c>
      <c r="I1529" s="619" t="s">
        <v>5011</v>
      </c>
      <c r="J1529" s="619" t="s">
        <v>1038</v>
      </c>
      <c r="K1529" s="619" t="s">
        <v>1042</v>
      </c>
      <c r="L1529" s="620">
        <v>0</v>
      </c>
      <c r="M1529" s="620">
        <v>0</v>
      </c>
      <c r="N1529" s="619">
        <v>1</v>
      </c>
      <c r="O1529" s="683">
        <v>0.5</v>
      </c>
      <c r="P1529" s="620"/>
      <c r="Q1529" s="635"/>
      <c r="R1529" s="619"/>
      <c r="S1529" s="635">
        <v>0</v>
      </c>
      <c r="T1529" s="683"/>
      <c r="U1529" s="665">
        <v>0</v>
      </c>
    </row>
    <row r="1530" spans="1:21" ht="14.4" customHeight="1" x14ac:dyDescent="0.3">
      <c r="A1530" s="618">
        <v>21</v>
      </c>
      <c r="B1530" s="619" t="s">
        <v>565</v>
      </c>
      <c r="C1530" s="619">
        <v>89301212</v>
      </c>
      <c r="D1530" s="681" t="s">
        <v>6723</v>
      </c>
      <c r="E1530" s="682" t="s">
        <v>4527</v>
      </c>
      <c r="F1530" s="619" t="s">
        <v>4509</v>
      </c>
      <c r="G1530" s="619" t="s">
        <v>4558</v>
      </c>
      <c r="H1530" s="619" t="s">
        <v>564</v>
      </c>
      <c r="I1530" s="619" t="s">
        <v>5280</v>
      </c>
      <c r="J1530" s="619" t="s">
        <v>5281</v>
      </c>
      <c r="K1530" s="619" t="s">
        <v>1039</v>
      </c>
      <c r="L1530" s="620">
        <v>190.48</v>
      </c>
      <c r="M1530" s="620">
        <v>380.96</v>
      </c>
      <c r="N1530" s="619">
        <v>2</v>
      </c>
      <c r="O1530" s="683">
        <v>0.5</v>
      </c>
      <c r="P1530" s="620"/>
      <c r="Q1530" s="635">
        <v>0</v>
      </c>
      <c r="R1530" s="619"/>
      <c r="S1530" s="635">
        <v>0</v>
      </c>
      <c r="T1530" s="683"/>
      <c r="U1530" s="665">
        <v>0</v>
      </c>
    </row>
    <row r="1531" spans="1:21" ht="14.4" customHeight="1" x14ac:dyDescent="0.3">
      <c r="A1531" s="618">
        <v>21</v>
      </c>
      <c r="B1531" s="619" t="s">
        <v>565</v>
      </c>
      <c r="C1531" s="619">
        <v>89301212</v>
      </c>
      <c r="D1531" s="681" t="s">
        <v>6723</v>
      </c>
      <c r="E1531" s="682" t="s">
        <v>4527</v>
      </c>
      <c r="F1531" s="619" t="s">
        <v>4509</v>
      </c>
      <c r="G1531" s="619" t="s">
        <v>4558</v>
      </c>
      <c r="H1531" s="619" t="s">
        <v>564</v>
      </c>
      <c r="I1531" s="619" t="s">
        <v>5722</v>
      </c>
      <c r="J1531" s="619" t="s">
        <v>5281</v>
      </c>
      <c r="K1531" s="619" t="s">
        <v>5723</v>
      </c>
      <c r="L1531" s="620">
        <v>441.83</v>
      </c>
      <c r="M1531" s="620">
        <v>441.83</v>
      </c>
      <c r="N1531" s="619">
        <v>1</v>
      </c>
      <c r="O1531" s="683">
        <v>1</v>
      </c>
      <c r="P1531" s="620"/>
      <c r="Q1531" s="635">
        <v>0</v>
      </c>
      <c r="R1531" s="619"/>
      <c r="S1531" s="635">
        <v>0</v>
      </c>
      <c r="T1531" s="683"/>
      <c r="U1531" s="665">
        <v>0</v>
      </c>
    </row>
    <row r="1532" spans="1:21" ht="14.4" customHeight="1" x14ac:dyDescent="0.3">
      <c r="A1532" s="618">
        <v>21</v>
      </c>
      <c r="B1532" s="619" t="s">
        <v>565</v>
      </c>
      <c r="C1532" s="619">
        <v>89301212</v>
      </c>
      <c r="D1532" s="681" t="s">
        <v>6723</v>
      </c>
      <c r="E1532" s="682" t="s">
        <v>4527</v>
      </c>
      <c r="F1532" s="619" t="s">
        <v>4509</v>
      </c>
      <c r="G1532" s="619" t="s">
        <v>4558</v>
      </c>
      <c r="H1532" s="619" t="s">
        <v>564</v>
      </c>
      <c r="I1532" s="619" t="s">
        <v>5722</v>
      </c>
      <c r="J1532" s="619" t="s">
        <v>5281</v>
      </c>
      <c r="K1532" s="619" t="s">
        <v>5723</v>
      </c>
      <c r="L1532" s="620">
        <v>349.88</v>
      </c>
      <c r="M1532" s="620">
        <v>349.88</v>
      </c>
      <c r="N1532" s="619">
        <v>1</v>
      </c>
      <c r="O1532" s="683">
        <v>0.5</v>
      </c>
      <c r="P1532" s="620"/>
      <c r="Q1532" s="635">
        <v>0</v>
      </c>
      <c r="R1532" s="619"/>
      <c r="S1532" s="635">
        <v>0</v>
      </c>
      <c r="T1532" s="683"/>
      <c r="U1532" s="665">
        <v>0</v>
      </c>
    </row>
    <row r="1533" spans="1:21" ht="14.4" customHeight="1" x14ac:dyDescent="0.3">
      <c r="A1533" s="618">
        <v>21</v>
      </c>
      <c r="B1533" s="619" t="s">
        <v>565</v>
      </c>
      <c r="C1533" s="619">
        <v>89301212</v>
      </c>
      <c r="D1533" s="681" t="s">
        <v>6723</v>
      </c>
      <c r="E1533" s="682" t="s">
        <v>4527</v>
      </c>
      <c r="F1533" s="619" t="s">
        <v>4509</v>
      </c>
      <c r="G1533" s="619" t="s">
        <v>4558</v>
      </c>
      <c r="H1533" s="619" t="s">
        <v>564</v>
      </c>
      <c r="I1533" s="619" t="s">
        <v>4559</v>
      </c>
      <c r="J1533" s="619" t="s">
        <v>4560</v>
      </c>
      <c r="K1533" s="619" t="s">
        <v>1039</v>
      </c>
      <c r="L1533" s="620">
        <v>190.48</v>
      </c>
      <c r="M1533" s="620">
        <v>3238.16</v>
      </c>
      <c r="N1533" s="619">
        <v>17</v>
      </c>
      <c r="O1533" s="683">
        <v>8</v>
      </c>
      <c r="P1533" s="620">
        <v>952.39999999999986</v>
      </c>
      <c r="Q1533" s="635">
        <v>0.29411764705882348</v>
      </c>
      <c r="R1533" s="619">
        <v>5</v>
      </c>
      <c r="S1533" s="635">
        <v>0.29411764705882354</v>
      </c>
      <c r="T1533" s="683">
        <v>2</v>
      </c>
      <c r="U1533" s="665">
        <v>0.25</v>
      </c>
    </row>
    <row r="1534" spans="1:21" ht="14.4" customHeight="1" x14ac:dyDescent="0.3">
      <c r="A1534" s="618">
        <v>21</v>
      </c>
      <c r="B1534" s="619" t="s">
        <v>565</v>
      </c>
      <c r="C1534" s="619">
        <v>89301212</v>
      </c>
      <c r="D1534" s="681" t="s">
        <v>6723</v>
      </c>
      <c r="E1534" s="682" t="s">
        <v>4527</v>
      </c>
      <c r="F1534" s="619" t="s">
        <v>4509</v>
      </c>
      <c r="G1534" s="619" t="s">
        <v>4558</v>
      </c>
      <c r="H1534" s="619" t="s">
        <v>564</v>
      </c>
      <c r="I1534" s="619" t="s">
        <v>4559</v>
      </c>
      <c r="J1534" s="619" t="s">
        <v>4560</v>
      </c>
      <c r="K1534" s="619" t="s">
        <v>1039</v>
      </c>
      <c r="L1534" s="620">
        <v>123.72</v>
      </c>
      <c r="M1534" s="620">
        <v>989.76</v>
      </c>
      <c r="N1534" s="619">
        <v>8</v>
      </c>
      <c r="O1534" s="683">
        <v>5</v>
      </c>
      <c r="P1534" s="620">
        <v>371.15999999999997</v>
      </c>
      <c r="Q1534" s="635">
        <v>0.37499999999999994</v>
      </c>
      <c r="R1534" s="619">
        <v>3</v>
      </c>
      <c r="S1534" s="635">
        <v>0.375</v>
      </c>
      <c r="T1534" s="683">
        <v>2.5</v>
      </c>
      <c r="U1534" s="665">
        <v>0.5</v>
      </c>
    </row>
    <row r="1535" spans="1:21" ht="14.4" customHeight="1" x14ac:dyDescent="0.3">
      <c r="A1535" s="618">
        <v>21</v>
      </c>
      <c r="B1535" s="619" t="s">
        <v>565</v>
      </c>
      <c r="C1535" s="619">
        <v>89301212</v>
      </c>
      <c r="D1535" s="681" t="s">
        <v>6723</v>
      </c>
      <c r="E1535" s="682" t="s">
        <v>4527</v>
      </c>
      <c r="F1535" s="619" t="s">
        <v>4509</v>
      </c>
      <c r="G1535" s="619" t="s">
        <v>4558</v>
      </c>
      <c r="H1535" s="619" t="s">
        <v>564</v>
      </c>
      <c r="I1535" s="619" t="s">
        <v>4559</v>
      </c>
      <c r="J1535" s="619" t="s">
        <v>4560</v>
      </c>
      <c r="K1535" s="619" t="s">
        <v>1039</v>
      </c>
      <c r="L1535" s="620">
        <v>97.97</v>
      </c>
      <c r="M1535" s="620">
        <v>97.97</v>
      </c>
      <c r="N1535" s="619">
        <v>1</v>
      </c>
      <c r="O1535" s="683">
        <v>0.5</v>
      </c>
      <c r="P1535" s="620"/>
      <c r="Q1535" s="635">
        <v>0</v>
      </c>
      <c r="R1535" s="619"/>
      <c r="S1535" s="635">
        <v>0</v>
      </c>
      <c r="T1535" s="683"/>
      <c r="U1535" s="665">
        <v>0</v>
      </c>
    </row>
    <row r="1536" spans="1:21" ht="14.4" customHeight="1" x14ac:dyDescent="0.3">
      <c r="A1536" s="618">
        <v>21</v>
      </c>
      <c r="B1536" s="619" t="s">
        <v>565</v>
      </c>
      <c r="C1536" s="619">
        <v>89301212</v>
      </c>
      <c r="D1536" s="681" t="s">
        <v>6723</v>
      </c>
      <c r="E1536" s="682" t="s">
        <v>4527</v>
      </c>
      <c r="F1536" s="619" t="s">
        <v>4509</v>
      </c>
      <c r="G1536" s="619" t="s">
        <v>4558</v>
      </c>
      <c r="H1536" s="619" t="s">
        <v>564</v>
      </c>
      <c r="I1536" s="619" t="s">
        <v>4719</v>
      </c>
      <c r="J1536" s="619" t="s">
        <v>4560</v>
      </c>
      <c r="K1536" s="619" t="s">
        <v>1042</v>
      </c>
      <c r="L1536" s="620">
        <v>397.65</v>
      </c>
      <c r="M1536" s="620">
        <v>2783.55</v>
      </c>
      <c r="N1536" s="619">
        <v>7</v>
      </c>
      <c r="O1536" s="683">
        <v>5</v>
      </c>
      <c r="P1536" s="620">
        <v>795.3</v>
      </c>
      <c r="Q1536" s="635">
        <v>0.2857142857142857</v>
      </c>
      <c r="R1536" s="619">
        <v>2</v>
      </c>
      <c r="S1536" s="635">
        <v>0.2857142857142857</v>
      </c>
      <c r="T1536" s="683">
        <v>1</v>
      </c>
      <c r="U1536" s="665">
        <v>0.2</v>
      </c>
    </row>
    <row r="1537" spans="1:21" ht="14.4" customHeight="1" x14ac:dyDescent="0.3">
      <c r="A1537" s="618">
        <v>21</v>
      </c>
      <c r="B1537" s="619" t="s">
        <v>565</v>
      </c>
      <c r="C1537" s="619">
        <v>89301212</v>
      </c>
      <c r="D1537" s="681" t="s">
        <v>6723</v>
      </c>
      <c r="E1537" s="682" t="s">
        <v>4527</v>
      </c>
      <c r="F1537" s="619" t="s">
        <v>4509</v>
      </c>
      <c r="G1537" s="619" t="s">
        <v>4558</v>
      </c>
      <c r="H1537" s="619" t="s">
        <v>564</v>
      </c>
      <c r="I1537" s="619" t="s">
        <v>4719</v>
      </c>
      <c r="J1537" s="619" t="s">
        <v>4560</v>
      </c>
      <c r="K1537" s="619" t="s">
        <v>1042</v>
      </c>
      <c r="L1537" s="620">
        <v>612.26</v>
      </c>
      <c r="M1537" s="620">
        <v>9183.9000000000015</v>
      </c>
      <c r="N1537" s="619">
        <v>15</v>
      </c>
      <c r="O1537" s="683">
        <v>10</v>
      </c>
      <c r="P1537" s="620">
        <v>5510.3400000000011</v>
      </c>
      <c r="Q1537" s="635">
        <v>0.6</v>
      </c>
      <c r="R1537" s="619">
        <v>9</v>
      </c>
      <c r="S1537" s="635">
        <v>0.6</v>
      </c>
      <c r="T1537" s="683">
        <v>5.5</v>
      </c>
      <c r="U1537" s="665">
        <v>0.55000000000000004</v>
      </c>
    </row>
    <row r="1538" spans="1:21" ht="14.4" customHeight="1" x14ac:dyDescent="0.3">
      <c r="A1538" s="618">
        <v>21</v>
      </c>
      <c r="B1538" s="619" t="s">
        <v>565</v>
      </c>
      <c r="C1538" s="619">
        <v>89301212</v>
      </c>
      <c r="D1538" s="681" t="s">
        <v>6723</v>
      </c>
      <c r="E1538" s="682" t="s">
        <v>4527</v>
      </c>
      <c r="F1538" s="619" t="s">
        <v>4509</v>
      </c>
      <c r="G1538" s="619" t="s">
        <v>4558</v>
      </c>
      <c r="H1538" s="619" t="s">
        <v>564</v>
      </c>
      <c r="I1538" s="619" t="s">
        <v>4719</v>
      </c>
      <c r="J1538" s="619" t="s">
        <v>4560</v>
      </c>
      <c r="K1538" s="619" t="s">
        <v>1042</v>
      </c>
      <c r="L1538" s="620">
        <v>314.89999999999998</v>
      </c>
      <c r="M1538" s="620">
        <v>629.79999999999995</v>
      </c>
      <c r="N1538" s="619">
        <v>2</v>
      </c>
      <c r="O1538" s="683">
        <v>2</v>
      </c>
      <c r="P1538" s="620"/>
      <c r="Q1538" s="635">
        <v>0</v>
      </c>
      <c r="R1538" s="619"/>
      <c r="S1538" s="635">
        <v>0</v>
      </c>
      <c r="T1538" s="683"/>
      <c r="U1538" s="665">
        <v>0</v>
      </c>
    </row>
    <row r="1539" spans="1:21" ht="14.4" customHeight="1" x14ac:dyDescent="0.3">
      <c r="A1539" s="618">
        <v>21</v>
      </c>
      <c r="B1539" s="619" t="s">
        <v>565</v>
      </c>
      <c r="C1539" s="619">
        <v>89301212</v>
      </c>
      <c r="D1539" s="681" t="s">
        <v>6723</v>
      </c>
      <c r="E1539" s="682" t="s">
        <v>4527</v>
      </c>
      <c r="F1539" s="619" t="s">
        <v>4509</v>
      </c>
      <c r="G1539" s="619" t="s">
        <v>4558</v>
      </c>
      <c r="H1539" s="619" t="s">
        <v>564</v>
      </c>
      <c r="I1539" s="619" t="s">
        <v>4621</v>
      </c>
      <c r="J1539" s="619" t="s">
        <v>4622</v>
      </c>
      <c r="K1539" s="619" t="s">
        <v>1039</v>
      </c>
      <c r="L1539" s="620">
        <v>190.48</v>
      </c>
      <c r="M1539" s="620">
        <v>190.48</v>
      </c>
      <c r="N1539" s="619">
        <v>1</v>
      </c>
      <c r="O1539" s="683">
        <v>0.5</v>
      </c>
      <c r="P1539" s="620"/>
      <c r="Q1539" s="635">
        <v>0</v>
      </c>
      <c r="R1539" s="619"/>
      <c r="S1539" s="635">
        <v>0</v>
      </c>
      <c r="T1539" s="683"/>
      <c r="U1539" s="665">
        <v>0</v>
      </c>
    </row>
    <row r="1540" spans="1:21" ht="14.4" customHeight="1" x14ac:dyDescent="0.3">
      <c r="A1540" s="618">
        <v>21</v>
      </c>
      <c r="B1540" s="619" t="s">
        <v>565</v>
      </c>
      <c r="C1540" s="619">
        <v>89301212</v>
      </c>
      <c r="D1540" s="681" t="s">
        <v>6723</v>
      </c>
      <c r="E1540" s="682" t="s">
        <v>4527</v>
      </c>
      <c r="F1540" s="619" t="s">
        <v>4509</v>
      </c>
      <c r="G1540" s="619" t="s">
        <v>4558</v>
      </c>
      <c r="H1540" s="619" t="s">
        <v>564</v>
      </c>
      <c r="I1540" s="619" t="s">
        <v>4621</v>
      </c>
      <c r="J1540" s="619" t="s">
        <v>4622</v>
      </c>
      <c r="K1540" s="619" t="s">
        <v>1039</v>
      </c>
      <c r="L1540" s="620">
        <v>123.72</v>
      </c>
      <c r="M1540" s="620">
        <v>371.15999999999997</v>
      </c>
      <c r="N1540" s="619">
        <v>3</v>
      </c>
      <c r="O1540" s="683">
        <v>0.5</v>
      </c>
      <c r="P1540" s="620"/>
      <c r="Q1540" s="635">
        <v>0</v>
      </c>
      <c r="R1540" s="619"/>
      <c r="S1540" s="635">
        <v>0</v>
      </c>
      <c r="T1540" s="683"/>
      <c r="U1540" s="665">
        <v>0</v>
      </c>
    </row>
    <row r="1541" spans="1:21" ht="14.4" customHeight="1" x14ac:dyDescent="0.3">
      <c r="A1541" s="618">
        <v>21</v>
      </c>
      <c r="B1541" s="619" t="s">
        <v>565</v>
      </c>
      <c r="C1541" s="619">
        <v>89301212</v>
      </c>
      <c r="D1541" s="681" t="s">
        <v>6723</v>
      </c>
      <c r="E1541" s="682" t="s">
        <v>4527</v>
      </c>
      <c r="F1541" s="619" t="s">
        <v>4509</v>
      </c>
      <c r="G1541" s="619" t="s">
        <v>4558</v>
      </c>
      <c r="H1541" s="619" t="s">
        <v>564</v>
      </c>
      <c r="I1541" s="619" t="s">
        <v>1037</v>
      </c>
      <c r="J1541" s="619" t="s">
        <v>1038</v>
      </c>
      <c r="K1541" s="619" t="s">
        <v>1039</v>
      </c>
      <c r="L1541" s="620">
        <v>190.48</v>
      </c>
      <c r="M1541" s="620">
        <v>380.96</v>
      </c>
      <c r="N1541" s="619">
        <v>2</v>
      </c>
      <c r="O1541" s="683">
        <v>0.5</v>
      </c>
      <c r="P1541" s="620">
        <v>380.96</v>
      </c>
      <c r="Q1541" s="635">
        <v>1</v>
      </c>
      <c r="R1541" s="619">
        <v>2</v>
      </c>
      <c r="S1541" s="635">
        <v>1</v>
      </c>
      <c r="T1541" s="683">
        <v>0.5</v>
      </c>
      <c r="U1541" s="665">
        <v>1</v>
      </c>
    </row>
    <row r="1542" spans="1:21" ht="14.4" customHeight="1" x14ac:dyDescent="0.3">
      <c r="A1542" s="618">
        <v>21</v>
      </c>
      <c r="B1542" s="619" t="s">
        <v>565</v>
      </c>
      <c r="C1542" s="619">
        <v>89301212</v>
      </c>
      <c r="D1542" s="681" t="s">
        <v>6723</v>
      </c>
      <c r="E1542" s="682" t="s">
        <v>4527</v>
      </c>
      <c r="F1542" s="619" t="s">
        <v>4509</v>
      </c>
      <c r="G1542" s="619" t="s">
        <v>4558</v>
      </c>
      <c r="H1542" s="619" t="s">
        <v>564</v>
      </c>
      <c r="I1542" s="619" t="s">
        <v>1041</v>
      </c>
      <c r="J1542" s="619" t="s">
        <v>1038</v>
      </c>
      <c r="K1542" s="619" t="s">
        <v>1042</v>
      </c>
      <c r="L1542" s="620">
        <v>397.65</v>
      </c>
      <c r="M1542" s="620">
        <v>397.65</v>
      </c>
      <c r="N1542" s="619">
        <v>1</v>
      </c>
      <c r="O1542" s="683">
        <v>0.5</v>
      </c>
      <c r="P1542" s="620"/>
      <c r="Q1542" s="635">
        <v>0</v>
      </c>
      <c r="R1542" s="619"/>
      <c r="S1542" s="635">
        <v>0</v>
      </c>
      <c r="T1542" s="683"/>
      <c r="U1542" s="665">
        <v>0</v>
      </c>
    </row>
    <row r="1543" spans="1:21" ht="14.4" customHeight="1" x14ac:dyDescent="0.3">
      <c r="A1543" s="618">
        <v>21</v>
      </c>
      <c r="B1543" s="619" t="s">
        <v>565</v>
      </c>
      <c r="C1543" s="619">
        <v>89301212</v>
      </c>
      <c r="D1543" s="681" t="s">
        <v>6723</v>
      </c>
      <c r="E1543" s="682" t="s">
        <v>4527</v>
      </c>
      <c r="F1543" s="619" t="s">
        <v>4509</v>
      </c>
      <c r="G1543" s="619" t="s">
        <v>4558</v>
      </c>
      <c r="H1543" s="619" t="s">
        <v>564</v>
      </c>
      <c r="I1543" s="619" t="s">
        <v>1041</v>
      </c>
      <c r="J1543" s="619" t="s">
        <v>1038</v>
      </c>
      <c r="K1543" s="619" t="s">
        <v>1042</v>
      </c>
      <c r="L1543" s="620">
        <v>612.26</v>
      </c>
      <c r="M1543" s="620">
        <v>1224.52</v>
      </c>
      <c r="N1543" s="619">
        <v>2</v>
      </c>
      <c r="O1543" s="683">
        <v>1.5</v>
      </c>
      <c r="P1543" s="620">
        <v>1224.52</v>
      </c>
      <c r="Q1543" s="635">
        <v>1</v>
      </c>
      <c r="R1543" s="619">
        <v>2</v>
      </c>
      <c r="S1543" s="635">
        <v>1</v>
      </c>
      <c r="T1543" s="683">
        <v>1.5</v>
      </c>
      <c r="U1543" s="665">
        <v>1</v>
      </c>
    </row>
    <row r="1544" spans="1:21" ht="14.4" customHeight="1" x14ac:dyDescent="0.3">
      <c r="A1544" s="618">
        <v>21</v>
      </c>
      <c r="B1544" s="619" t="s">
        <v>565</v>
      </c>
      <c r="C1544" s="619">
        <v>89301212</v>
      </c>
      <c r="D1544" s="681" t="s">
        <v>6723</v>
      </c>
      <c r="E1544" s="682" t="s">
        <v>4527</v>
      </c>
      <c r="F1544" s="619" t="s">
        <v>4509</v>
      </c>
      <c r="G1544" s="619" t="s">
        <v>4558</v>
      </c>
      <c r="H1544" s="619" t="s">
        <v>564</v>
      </c>
      <c r="I1544" s="619" t="s">
        <v>5724</v>
      </c>
      <c r="J1544" s="619" t="s">
        <v>5725</v>
      </c>
      <c r="K1544" s="619" t="s">
        <v>1039</v>
      </c>
      <c r="L1544" s="620">
        <v>190.48</v>
      </c>
      <c r="M1544" s="620">
        <v>380.96</v>
      </c>
      <c r="N1544" s="619">
        <v>2</v>
      </c>
      <c r="O1544" s="683">
        <v>1</v>
      </c>
      <c r="P1544" s="620"/>
      <c r="Q1544" s="635">
        <v>0</v>
      </c>
      <c r="R1544" s="619"/>
      <c r="S1544" s="635">
        <v>0</v>
      </c>
      <c r="T1544" s="683"/>
      <c r="U1544" s="665">
        <v>0</v>
      </c>
    </row>
    <row r="1545" spans="1:21" ht="14.4" customHeight="1" x14ac:dyDescent="0.3">
      <c r="A1545" s="618">
        <v>21</v>
      </c>
      <c r="B1545" s="619" t="s">
        <v>565</v>
      </c>
      <c r="C1545" s="619">
        <v>89301212</v>
      </c>
      <c r="D1545" s="681" t="s">
        <v>6723</v>
      </c>
      <c r="E1545" s="682" t="s">
        <v>4527</v>
      </c>
      <c r="F1545" s="619" t="s">
        <v>4509</v>
      </c>
      <c r="G1545" s="619" t="s">
        <v>4558</v>
      </c>
      <c r="H1545" s="619" t="s">
        <v>564</v>
      </c>
      <c r="I1545" s="619" t="s">
        <v>5726</v>
      </c>
      <c r="J1545" s="619" t="s">
        <v>5727</v>
      </c>
      <c r="K1545" s="619" t="s">
        <v>5723</v>
      </c>
      <c r="L1545" s="620">
        <v>589.09</v>
      </c>
      <c r="M1545" s="620">
        <v>589.09</v>
      </c>
      <c r="N1545" s="619">
        <v>1</v>
      </c>
      <c r="O1545" s="683">
        <v>1</v>
      </c>
      <c r="P1545" s="620">
        <v>589.09</v>
      </c>
      <c r="Q1545" s="635">
        <v>1</v>
      </c>
      <c r="R1545" s="619">
        <v>1</v>
      </c>
      <c r="S1545" s="635">
        <v>1</v>
      </c>
      <c r="T1545" s="683">
        <v>1</v>
      </c>
      <c r="U1545" s="665">
        <v>1</v>
      </c>
    </row>
    <row r="1546" spans="1:21" ht="14.4" customHeight="1" x14ac:dyDescent="0.3">
      <c r="A1546" s="618">
        <v>21</v>
      </c>
      <c r="B1546" s="619" t="s">
        <v>565</v>
      </c>
      <c r="C1546" s="619">
        <v>89301212</v>
      </c>
      <c r="D1546" s="681" t="s">
        <v>6723</v>
      </c>
      <c r="E1546" s="682" t="s">
        <v>4527</v>
      </c>
      <c r="F1546" s="619" t="s">
        <v>4509</v>
      </c>
      <c r="G1546" s="619" t="s">
        <v>4589</v>
      </c>
      <c r="H1546" s="619" t="s">
        <v>2184</v>
      </c>
      <c r="I1546" s="619" t="s">
        <v>2468</v>
      </c>
      <c r="J1546" s="619" t="s">
        <v>2469</v>
      </c>
      <c r="K1546" s="619" t="s">
        <v>2470</v>
      </c>
      <c r="L1546" s="620">
        <v>497.4</v>
      </c>
      <c r="M1546" s="620">
        <v>64662.000000000073</v>
      </c>
      <c r="N1546" s="619">
        <v>130</v>
      </c>
      <c r="O1546" s="683">
        <v>92.5</v>
      </c>
      <c r="P1546" s="620">
        <v>43771.20000000007</v>
      </c>
      <c r="Q1546" s="635">
        <v>0.67692307692307729</v>
      </c>
      <c r="R1546" s="619">
        <v>88</v>
      </c>
      <c r="S1546" s="635">
        <v>0.67692307692307696</v>
      </c>
      <c r="T1546" s="683">
        <v>60</v>
      </c>
      <c r="U1546" s="665">
        <v>0.64864864864864868</v>
      </c>
    </row>
    <row r="1547" spans="1:21" ht="14.4" customHeight="1" x14ac:dyDescent="0.3">
      <c r="A1547" s="618">
        <v>21</v>
      </c>
      <c r="B1547" s="619" t="s">
        <v>565</v>
      </c>
      <c r="C1547" s="619">
        <v>89301212</v>
      </c>
      <c r="D1547" s="681" t="s">
        <v>6723</v>
      </c>
      <c r="E1547" s="682" t="s">
        <v>4527</v>
      </c>
      <c r="F1547" s="619" t="s">
        <v>4509</v>
      </c>
      <c r="G1547" s="619" t="s">
        <v>4589</v>
      </c>
      <c r="H1547" s="619" t="s">
        <v>2184</v>
      </c>
      <c r="I1547" s="619" t="s">
        <v>2493</v>
      </c>
      <c r="J1547" s="619" t="s">
        <v>2494</v>
      </c>
      <c r="K1547" s="619" t="s">
        <v>4170</v>
      </c>
      <c r="L1547" s="620">
        <v>1347.28</v>
      </c>
      <c r="M1547" s="620">
        <v>82184.079999999987</v>
      </c>
      <c r="N1547" s="619">
        <v>61</v>
      </c>
      <c r="O1547" s="683">
        <v>24</v>
      </c>
      <c r="P1547" s="620">
        <v>55238.479999999981</v>
      </c>
      <c r="Q1547" s="635">
        <v>0.67213114754098346</v>
      </c>
      <c r="R1547" s="619">
        <v>41</v>
      </c>
      <c r="S1547" s="635">
        <v>0.67213114754098358</v>
      </c>
      <c r="T1547" s="683">
        <v>15.5</v>
      </c>
      <c r="U1547" s="665">
        <v>0.64583333333333337</v>
      </c>
    </row>
    <row r="1548" spans="1:21" ht="14.4" customHeight="1" x14ac:dyDescent="0.3">
      <c r="A1548" s="618">
        <v>21</v>
      </c>
      <c r="B1548" s="619" t="s">
        <v>565</v>
      </c>
      <c r="C1548" s="619">
        <v>89301212</v>
      </c>
      <c r="D1548" s="681" t="s">
        <v>6723</v>
      </c>
      <c r="E1548" s="682" t="s">
        <v>4527</v>
      </c>
      <c r="F1548" s="619" t="s">
        <v>4509</v>
      </c>
      <c r="G1548" s="619" t="s">
        <v>4589</v>
      </c>
      <c r="H1548" s="619" t="s">
        <v>2184</v>
      </c>
      <c r="I1548" s="619" t="s">
        <v>2493</v>
      </c>
      <c r="J1548" s="619" t="s">
        <v>2494</v>
      </c>
      <c r="K1548" s="619" t="s">
        <v>4170</v>
      </c>
      <c r="L1548" s="620">
        <v>1359.61</v>
      </c>
      <c r="M1548" s="620">
        <v>115566.85000000003</v>
      </c>
      <c r="N1548" s="619">
        <v>85</v>
      </c>
      <c r="O1548" s="683">
        <v>43.5</v>
      </c>
      <c r="P1548" s="620">
        <v>81576.60000000002</v>
      </c>
      <c r="Q1548" s="635">
        <v>0.70588235294117641</v>
      </c>
      <c r="R1548" s="619">
        <v>60</v>
      </c>
      <c r="S1548" s="635">
        <v>0.70588235294117652</v>
      </c>
      <c r="T1548" s="683">
        <v>33.5</v>
      </c>
      <c r="U1548" s="665">
        <v>0.77011494252873558</v>
      </c>
    </row>
    <row r="1549" spans="1:21" ht="14.4" customHeight="1" x14ac:dyDescent="0.3">
      <c r="A1549" s="618">
        <v>21</v>
      </c>
      <c r="B1549" s="619" t="s">
        <v>565</v>
      </c>
      <c r="C1549" s="619">
        <v>89301212</v>
      </c>
      <c r="D1549" s="681" t="s">
        <v>6723</v>
      </c>
      <c r="E1549" s="682" t="s">
        <v>4527</v>
      </c>
      <c r="F1549" s="619" t="s">
        <v>4509</v>
      </c>
      <c r="G1549" s="619" t="s">
        <v>4589</v>
      </c>
      <c r="H1549" s="619" t="s">
        <v>2184</v>
      </c>
      <c r="I1549" s="619" t="s">
        <v>4590</v>
      </c>
      <c r="J1549" s="619" t="s">
        <v>4591</v>
      </c>
      <c r="K1549" s="619" t="s">
        <v>4592</v>
      </c>
      <c r="L1549" s="620">
        <v>1359.61</v>
      </c>
      <c r="M1549" s="620">
        <v>2719.22</v>
      </c>
      <c r="N1549" s="619">
        <v>2</v>
      </c>
      <c r="O1549" s="683">
        <v>0.5</v>
      </c>
      <c r="P1549" s="620">
        <v>2719.22</v>
      </c>
      <c r="Q1549" s="635">
        <v>1</v>
      </c>
      <c r="R1549" s="619">
        <v>2</v>
      </c>
      <c r="S1549" s="635">
        <v>1</v>
      </c>
      <c r="T1549" s="683">
        <v>0.5</v>
      </c>
      <c r="U1549" s="665">
        <v>1</v>
      </c>
    </row>
    <row r="1550" spans="1:21" ht="14.4" customHeight="1" x14ac:dyDescent="0.3">
      <c r="A1550" s="618">
        <v>21</v>
      </c>
      <c r="B1550" s="619" t="s">
        <v>565</v>
      </c>
      <c r="C1550" s="619">
        <v>89301212</v>
      </c>
      <c r="D1550" s="681" t="s">
        <v>6723</v>
      </c>
      <c r="E1550" s="682" t="s">
        <v>4527</v>
      </c>
      <c r="F1550" s="619" t="s">
        <v>4509</v>
      </c>
      <c r="G1550" s="619" t="s">
        <v>5046</v>
      </c>
      <c r="H1550" s="619" t="s">
        <v>564</v>
      </c>
      <c r="I1550" s="619" t="s">
        <v>950</v>
      </c>
      <c r="J1550" s="619" t="s">
        <v>951</v>
      </c>
      <c r="K1550" s="619" t="s">
        <v>5060</v>
      </c>
      <c r="L1550" s="620">
        <v>0</v>
      </c>
      <c r="M1550" s="620">
        <v>0</v>
      </c>
      <c r="N1550" s="619">
        <v>1</v>
      </c>
      <c r="O1550" s="683">
        <v>0.5</v>
      </c>
      <c r="P1550" s="620"/>
      <c r="Q1550" s="635"/>
      <c r="R1550" s="619"/>
      <c r="S1550" s="635">
        <v>0</v>
      </c>
      <c r="T1550" s="683"/>
      <c r="U1550" s="665">
        <v>0</v>
      </c>
    </row>
    <row r="1551" spans="1:21" ht="14.4" customHeight="1" x14ac:dyDescent="0.3">
      <c r="A1551" s="618">
        <v>21</v>
      </c>
      <c r="B1551" s="619" t="s">
        <v>565</v>
      </c>
      <c r="C1551" s="619">
        <v>89301212</v>
      </c>
      <c r="D1551" s="681" t="s">
        <v>6723</v>
      </c>
      <c r="E1551" s="682" t="s">
        <v>4527</v>
      </c>
      <c r="F1551" s="619" t="s">
        <v>4509</v>
      </c>
      <c r="G1551" s="619" t="s">
        <v>5728</v>
      </c>
      <c r="H1551" s="619" t="s">
        <v>564</v>
      </c>
      <c r="I1551" s="619" t="s">
        <v>5729</v>
      </c>
      <c r="J1551" s="619" t="s">
        <v>5730</v>
      </c>
      <c r="K1551" s="619" t="s">
        <v>5477</v>
      </c>
      <c r="L1551" s="620">
        <v>0</v>
      </c>
      <c r="M1551" s="620">
        <v>0</v>
      </c>
      <c r="N1551" s="619">
        <v>2</v>
      </c>
      <c r="O1551" s="683">
        <v>0.5</v>
      </c>
      <c r="P1551" s="620">
        <v>0</v>
      </c>
      <c r="Q1551" s="635"/>
      <c r="R1551" s="619">
        <v>2</v>
      </c>
      <c r="S1551" s="635">
        <v>1</v>
      </c>
      <c r="T1551" s="683">
        <v>0.5</v>
      </c>
      <c r="U1551" s="665">
        <v>1</v>
      </c>
    </row>
    <row r="1552" spans="1:21" ht="14.4" customHeight="1" x14ac:dyDescent="0.3">
      <c r="A1552" s="618">
        <v>21</v>
      </c>
      <c r="B1552" s="619" t="s">
        <v>565</v>
      </c>
      <c r="C1552" s="619">
        <v>89301212</v>
      </c>
      <c r="D1552" s="681" t="s">
        <v>6723</v>
      </c>
      <c r="E1552" s="682" t="s">
        <v>4527</v>
      </c>
      <c r="F1552" s="619" t="s">
        <v>4509</v>
      </c>
      <c r="G1552" s="619" t="s">
        <v>5728</v>
      </c>
      <c r="H1552" s="619" t="s">
        <v>564</v>
      </c>
      <c r="I1552" s="619" t="s">
        <v>935</v>
      </c>
      <c r="J1552" s="619" t="s">
        <v>5731</v>
      </c>
      <c r="K1552" s="619" t="s">
        <v>3770</v>
      </c>
      <c r="L1552" s="620">
        <v>0</v>
      </c>
      <c r="M1552" s="620">
        <v>0</v>
      </c>
      <c r="N1552" s="619">
        <v>5</v>
      </c>
      <c r="O1552" s="683">
        <v>3</v>
      </c>
      <c r="P1552" s="620">
        <v>0</v>
      </c>
      <c r="Q1552" s="635"/>
      <c r="R1552" s="619">
        <v>2</v>
      </c>
      <c r="S1552" s="635">
        <v>0.4</v>
      </c>
      <c r="T1552" s="683">
        <v>1</v>
      </c>
      <c r="U1552" s="665">
        <v>0.33333333333333331</v>
      </c>
    </row>
    <row r="1553" spans="1:21" ht="14.4" customHeight="1" x14ac:dyDescent="0.3">
      <c r="A1553" s="618">
        <v>21</v>
      </c>
      <c r="B1553" s="619" t="s">
        <v>565</v>
      </c>
      <c r="C1553" s="619">
        <v>89301212</v>
      </c>
      <c r="D1553" s="681" t="s">
        <v>6723</v>
      </c>
      <c r="E1553" s="682" t="s">
        <v>4527</v>
      </c>
      <c r="F1553" s="619" t="s">
        <v>4509</v>
      </c>
      <c r="G1553" s="619" t="s">
        <v>4561</v>
      </c>
      <c r="H1553" s="619" t="s">
        <v>564</v>
      </c>
      <c r="I1553" s="619" t="s">
        <v>2039</v>
      </c>
      <c r="J1553" s="619" t="s">
        <v>2040</v>
      </c>
      <c r="K1553" s="619" t="s">
        <v>2041</v>
      </c>
      <c r="L1553" s="620">
        <v>3040.6</v>
      </c>
      <c r="M1553" s="620">
        <v>27365.4</v>
      </c>
      <c r="N1553" s="619">
        <v>9</v>
      </c>
      <c r="O1553" s="683">
        <v>2.5</v>
      </c>
      <c r="P1553" s="620">
        <v>27365.4</v>
      </c>
      <c r="Q1553" s="635">
        <v>1</v>
      </c>
      <c r="R1553" s="619">
        <v>9</v>
      </c>
      <c r="S1553" s="635">
        <v>1</v>
      </c>
      <c r="T1553" s="683">
        <v>2.5</v>
      </c>
      <c r="U1553" s="665">
        <v>1</v>
      </c>
    </row>
    <row r="1554" spans="1:21" ht="14.4" customHeight="1" x14ac:dyDescent="0.3">
      <c r="A1554" s="618">
        <v>21</v>
      </c>
      <c r="B1554" s="619" t="s">
        <v>565</v>
      </c>
      <c r="C1554" s="619">
        <v>89301212</v>
      </c>
      <c r="D1554" s="681" t="s">
        <v>6723</v>
      </c>
      <c r="E1554" s="682" t="s">
        <v>4527</v>
      </c>
      <c r="F1554" s="619" t="s">
        <v>4509</v>
      </c>
      <c r="G1554" s="619" t="s">
        <v>4561</v>
      </c>
      <c r="H1554" s="619" t="s">
        <v>564</v>
      </c>
      <c r="I1554" s="619" t="s">
        <v>2039</v>
      </c>
      <c r="J1554" s="619" t="s">
        <v>2040</v>
      </c>
      <c r="K1554" s="619" t="s">
        <v>2041</v>
      </c>
      <c r="L1554" s="620">
        <v>3507.07</v>
      </c>
      <c r="M1554" s="620">
        <v>7014.14</v>
      </c>
      <c r="N1554" s="619">
        <v>2</v>
      </c>
      <c r="O1554" s="683">
        <v>0.5</v>
      </c>
      <c r="P1554" s="620">
        <v>7014.14</v>
      </c>
      <c r="Q1554" s="635">
        <v>1</v>
      </c>
      <c r="R1554" s="619">
        <v>2</v>
      </c>
      <c r="S1554" s="635">
        <v>1</v>
      </c>
      <c r="T1554" s="683">
        <v>0.5</v>
      </c>
      <c r="U1554" s="665">
        <v>1</v>
      </c>
    </row>
    <row r="1555" spans="1:21" ht="14.4" customHeight="1" x14ac:dyDescent="0.3">
      <c r="A1555" s="618">
        <v>21</v>
      </c>
      <c r="B1555" s="619" t="s">
        <v>565</v>
      </c>
      <c r="C1555" s="619">
        <v>89301212</v>
      </c>
      <c r="D1555" s="681" t="s">
        <v>6723</v>
      </c>
      <c r="E1555" s="682" t="s">
        <v>4527</v>
      </c>
      <c r="F1555" s="619" t="s">
        <v>4509</v>
      </c>
      <c r="G1555" s="619" t="s">
        <v>4561</v>
      </c>
      <c r="H1555" s="619" t="s">
        <v>564</v>
      </c>
      <c r="I1555" s="619" t="s">
        <v>1786</v>
      </c>
      <c r="J1555" s="619" t="s">
        <v>1787</v>
      </c>
      <c r="K1555" s="619" t="s">
        <v>1788</v>
      </c>
      <c r="L1555" s="620">
        <v>569.97</v>
      </c>
      <c r="M1555" s="620">
        <v>15959.160000000003</v>
      </c>
      <c r="N1555" s="619">
        <v>28</v>
      </c>
      <c r="O1555" s="683">
        <v>11</v>
      </c>
      <c r="P1555" s="620">
        <v>13679.280000000002</v>
      </c>
      <c r="Q1555" s="635">
        <v>0.8571428571428571</v>
      </c>
      <c r="R1555" s="619">
        <v>24</v>
      </c>
      <c r="S1555" s="635">
        <v>0.8571428571428571</v>
      </c>
      <c r="T1555" s="683">
        <v>9.5</v>
      </c>
      <c r="U1555" s="665">
        <v>0.86363636363636365</v>
      </c>
    </row>
    <row r="1556" spans="1:21" ht="14.4" customHeight="1" x14ac:dyDescent="0.3">
      <c r="A1556" s="618">
        <v>21</v>
      </c>
      <c r="B1556" s="619" t="s">
        <v>565</v>
      </c>
      <c r="C1556" s="619">
        <v>89301212</v>
      </c>
      <c r="D1556" s="681" t="s">
        <v>6723</v>
      </c>
      <c r="E1556" s="682" t="s">
        <v>4527</v>
      </c>
      <c r="F1556" s="619" t="s">
        <v>4509</v>
      </c>
      <c r="G1556" s="619" t="s">
        <v>4561</v>
      </c>
      <c r="H1556" s="619" t="s">
        <v>564</v>
      </c>
      <c r="I1556" s="619" t="s">
        <v>4562</v>
      </c>
      <c r="J1556" s="619" t="s">
        <v>1787</v>
      </c>
      <c r="K1556" s="619" t="s">
        <v>4563</v>
      </c>
      <c r="L1556" s="620">
        <v>1139.93</v>
      </c>
      <c r="M1556" s="620">
        <v>20518.740000000002</v>
      </c>
      <c r="N1556" s="619">
        <v>18</v>
      </c>
      <c r="O1556" s="683">
        <v>8</v>
      </c>
      <c r="P1556" s="620">
        <v>19378.810000000001</v>
      </c>
      <c r="Q1556" s="635">
        <v>0.94444444444444442</v>
      </c>
      <c r="R1556" s="619">
        <v>17</v>
      </c>
      <c r="S1556" s="635">
        <v>0.94444444444444442</v>
      </c>
      <c r="T1556" s="683">
        <v>7.5</v>
      </c>
      <c r="U1556" s="665">
        <v>0.9375</v>
      </c>
    </row>
    <row r="1557" spans="1:21" ht="14.4" customHeight="1" x14ac:dyDescent="0.3">
      <c r="A1557" s="618">
        <v>21</v>
      </c>
      <c r="B1557" s="619" t="s">
        <v>565</v>
      </c>
      <c r="C1557" s="619">
        <v>89301212</v>
      </c>
      <c r="D1557" s="681" t="s">
        <v>6723</v>
      </c>
      <c r="E1557" s="682" t="s">
        <v>4527</v>
      </c>
      <c r="F1557" s="619" t="s">
        <v>4509</v>
      </c>
      <c r="G1557" s="619" t="s">
        <v>4561</v>
      </c>
      <c r="H1557" s="619" t="s">
        <v>564</v>
      </c>
      <c r="I1557" s="619" t="s">
        <v>4562</v>
      </c>
      <c r="J1557" s="619" t="s">
        <v>1787</v>
      </c>
      <c r="K1557" s="619" t="s">
        <v>4563</v>
      </c>
      <c r="L1557" s="620">
        <v>949.83</v>
      </c>
      <c r="M1557" s="620">
        <v>1899.66</v>
      </c>
      <c r="N1557" s="619">
        <v>2</v>
      </c>
      <c r="O1557" s="683">
        <v>0.5</v>
      </c>
      <c r="P1557" s="620">
        <v>1899.66</v>
      </c>
      <c r="Q1557" s="635">
        <v>1</v>
      </c>
      <c r="R1557" s="619">
        <v>2</v>
      </c>
      <c r="S1557" s="635">
        <v>1</v>
      </c>
      <c r="T1557" s="683">
        <v>0.5</v>
      </c>
      <c r="U1557" s="665">
        <v>1</v>
      </c>
    </row>
    <row r="1558" spans="1:21" ht="14.4" customHeight="1" x14ac:dyDescent="0.3">
      <c r="A1558" s="618">
        <v>21</v>
      </c>
      <c r="B1558" s="619" t="s">
        <v>565</v>
      </c>
      <c r="C1558" s="619">
        <v>89301212</v>
      </c>
      <c r="D1558" s="681" t="s">
        <v>6723</v>
      </c>
      <c r="E1558" s="682" t="s">
        <v>4527</v>
      </c>
      <c r="F1558" s="619" t="s">
        <v>4509</v>
      </c>
      <c r="G1558" s="619" t="s">
        <v>4561</v>
      </c>
      <c r="H1558" s="619" t="s">
        <v>564</v>
      </c>
      <c r="I1558" s="619" t="s">
        <v>1790</v>
      </c>
      <c r="J1558" s="619" t="s">
        <v>1791</v>
      </c>
      <c r="K1558" s="619" t="s">
        <v>1792</v>
      </c>
      <c r="L1558" s="620">
        <v>427.79</v>
      </c>
      <c r="M1558" s="620">
        <v>9839.17</v>
      </c>
      <c r="N1558" s="619">
        <v>23</v>
      </c>
      <c r="O1558" s="683">
        <v>10.5</v>
      </c>
      <c r="P1558" s="620">
        <v>6844.64</v>
      </c>
      <c r="Q1558" s="635">
        <v>0.69565217391304346</v>
      </c>
      <c r="R1558" s="619">
        <v>16</v>
      </c>
      <c r="S1558" s="635">
        <v>0.69565217391304346</v>
      </c>
      <c r="T1558" s="683">
        <v>7</v>
      </c>
      <c r="U1558" s="665">
        <v>0.66666666666666663</v>
      </c>
    </row>
    <row r="1559" spans="1:21" ht="14.4" customHeight="1" x14ac:dyDescent="0.3">
      <c r="A1559" s="618">
        <v>21</v>
      </c>
      <c r="B1559" s="619" t="s">
        <v>565</v>
      </c>
      <c r="C1559" s="619">
        <v>89301212</v>
      </c>
      <c r="D1559" s="681" t="s">
        <v>6723</v>
      </c>
      <c r="E1559" s="682" t="s">
        <v>4527</v>
      </c>
      <c r="F1559" s="619" t="s">
        <v>4509</v>
      </c>
      <c r="G1559" s="619" t="s">
        <v>4561</v>
      </c>
      <c r="H1559" s="619" t="s">
        <v>564</v>
      </c>
      <c r="I1559" s="619" t="s">
        <v>4949</v>
      </c>
      <c r="J1559" s="619" t="s">
        <v>1791</v>
      </c>
      <c r="K1559" s="619" t="s">
        <v>4950</v>
      </c>
      <c r="L1559" s="620">
        <v>855.56</v>
      </c>
      <c r="M1559" s="620">
        <v>5988.92</v>
      </c>
      <c r="N1559" s="619">
        <v>7</v>
      </c>
      <c r="O1559" s="683">
        <v>2.5</v>
      </c>
      <c r="P1559" s="620">
        <v>3422.24</v>
      </c>
      <c r="Q1559" s="635">
        <v>0.5714285714285714</v>
      </c>
      <c r="R1559" s="619">
        <v>4</v>
      </c>
      <c r="S1559" s="635">
        <v>0.5714285714285714</v>
      </c>
      <c r="T1559" s="683">
        <v>1</v>
      </c>
      <c r="U1559" s="665">
        <v>0.4</v>
      </c>
    </row>
    <row r="1560" spans="1:21" ht="14.4" customHeight="1" x14ac:dyDescent="0.3">
      <c r="A1560" s="618">
        <v>21</v>
      </c>
      <c r="B1560" s="619" t="s">
        <v>565</v>
      </c>
      <c r="C1560" s="619">
        <v>89301212</v>
      </c>
      <c r="D1560" s="681" t="s">
        <v>6723</v>
      </c>
      <c r="E1560" s="682" t="s">
        <v>4527</v>
      </c>
      <c r="F1560" s="619" t="s">
        <v>4509</v>
      </c>
      <c r="G1560" s="619" t="s">
        <v>4561</v>
      </c>
      <c r="H1560" s="619" t="s">
        <v>564</v>
      </c>
      <c r="I1560" s="619" t="s">
        <v>1694</v>
      </c>
      <c r="J1560" s="619" t="s">
        <v>1695</v>
      </c>
      <c r="K1560" s="619" t="s">
        <v>1696</v>
      </c>
      <c r="L1560" s="620">
        <v>760.15</v>
      </c>
      <c r="M1560" s="620">
        <v>3800.75</v>
      </c>
      <c r="N1560" s="619">
        <v>5</v>
      </c>
      <c r="O1560" s="683">
        <v>1.5</v>
      </c>
      <c r="P1560" s="620">
        <v>3800.75</v>
      </c>
      <c r="Q1560" s="635">
        <v>1</v>
      </c>
      <c r="R1560" s="619">
        <v>5</v>
      </c>
      <c r="S1560" s="635">
        <v>1</v>
      </c>
      <c r="T1560" s="683">
        <v>1.5</v>
      </c>
      <c r="U1560" s="665">
        <v>1</v>
      </c>
    </row>
    <row r="1561" spans="1:21" ht="14.4" customHeight="1" x14ac:dyDescent="0.3">
      <c r="A1561" s="618">
        <v>21</v>
      </c>
      <c r="B1561" s="619" t="s">
        <v>565</v>
      </c>
      <c r="C1561" s="619">
        <v>89301212</v>
      </c>
      <c r="D1561" s="681" t="s">
        <v>6723</v>
      </c>
      <c r="E1561" s="682" t="s">
        <v>4527</v>
      </c>
      <c r="F1561" s="619" t="s">
        <v>4509</v>
      </c>
      <c r="G1561" s="619" t="s">
        <v>4561</v>
      </c>
      <c r="H1561" s="619" t="s">
        <v>564</v>
      </c>
      <c r="I1561" s="619" t="s">
        <v>4564</v>
      </c>
      <c r="J1561" s="619" t="s">
        <v>1695</v>
      </c>
      <c r="K1561" s="619" t="s">
        <v>4565</v>
      </c>
      <c r="L1561" s="620">
        <v>1520.3</v>
      </c>
      <c r="M1561" s="620">
        <v>15202.999999999998</v>
      </c>
      <c r="N1561" s="619">
        <v>10</v>
      </c>
      <c r="O1561" s="683">
        <v>3.5</v>
      </c>
      <c r="P1561" s="620">
        <v>15202.999999999998</v>
      </c>
      <c r="Q1561" s="635">
        <v>1</v>
      </c>
      <c r="R1561" s="619">
        <v>10</v>
      </c>
      <c r="S1561" s="635">
        <v>1</v>
      </c>
      <c r="T1561" s="683">
        <v>3.5</v>
      </c>
      <c r="U1561" s="665">
        <v>1</v>
      </c>
    </row>
    <row r="1562" spans="1:21" ht="14.4" customHeight="1" x14ac:dyDescent="0.3">
      <c r="A1562" s="618">
        <v>21</v>
      </c>
      <c r="B1562" s="619" t="s">
        <v>565</v>
      </c>
      <c r="C1562" s="619">
        <v>89301212</v>
      </c>
      <c r="D1562" s="681" t="s">
        <v>6723</v>
      </c>
      <c r="E1562" s="682" t="s">
        <v>4527</v>
      </c>
      <c r="F1562" s="619" t="s">
        <v>4509</v>
      </c>
      <c r="G1562" s="619" t="s">
        <v>4561</v>
      </c>
      <c r="H1562" s="619" t="s">
        <v>564</v>
      </c>
      <c r="I1562" s="619" t="s">
        <v>4564</v>
      </c>
      <c r="J1562" s="619" t="s">
        <v>1695</v>
      </c>
      <c r="K1562" s="619" t="s">
        <v>4565</v>
      </c>
      <c r="L1562" s="620">
        <v>1753.54</v>
      </c>
      <c r="M1562" s="620">
        <v>3507.08</v>
      </c>
      <c r="N1562" s="619">
        <v>2</v>
      </c>
      <c r="O1562" s="683">
        <v>0.5</v>
      </c>
      <c r="P1562" s="620">
        <v>3507.08</v>
      </c>
      <c r="Q1562" s="635">
        <v>1</v>
      </c>
      <c r="R1562" s="619">
        <v>2</v>
      </c>
      <c r="S1562" s="635">
        <v>1</v>
      </c>
      <c r="T1562" s="683">
        <v>0.5</v>
      </c>
      <c r="U1562" s="665">
        <v>1</v>
      </c>
    </row>
    <row r="1563" spans="1:21" ht="14.4" customHeight="1" x14ac:dyDescent="0.3">
      <c r="A1563" s="618">
        <v>21</v>
      </c>
      <c r="B1563" s="619" t="s">
        <v>565</v>
      </c>
      <c r="C1563" s="619">
        <v>89301212</v>
      </c>
      <c r="D1563" s="681" t="s">
        <v>6723</v>
      </c>
      <c r="E1563" s="682" t="s">
        <v>4527</v>
      </c>
      <c r="F1563" s="619" t="s">
        <v>4509</v>
      </c>
      <c r="G1563" s="619" t="s">
        <v>4561</v>
      </c>
      <c r="H1563" s="619" t="s">
        <v>564</v>
      </c>
      <c r="I1563" s="619" t="s">
        <v>5086</v>
      </c>
      <c r="J1563" s="619" t="s">
        <v>1791</v>
      </c>
      <c r="K1563" s="619" t="s">
        <v>5087</v>
      </c>
      <c r="L1563" s="620">
        <v>0</v>
      </c>
      <c r="M1563" s="620">
        <v>0</v>
      </c>
      <c r="N1563" s="619">
        <v>1</v>
      </c>
      <c r="O1563" s="683">
        <v>1</v>
      </c>
      <c r="P1563" s="620">
        <v>0</v>
      </c>
      <c r="Q1563" s="635"/>
      <c r="R1563" s="619">
        <v>1</v>
      </c>
      <c r="S1563" s="635">
        <v>1</v>
      </c>
      <c r="T1563" s="683">
        <v>1</v>
      </c>
      <c r="U1563" s="665">
        <v>1</v>
      </c>
    </row>
    <row r="1564" spans="1:21" ht="14.4" customHeight="1" x14ac:dyDescent="0.3">
      <c r="A1564" s="618">
        <v>21</v>
      </c>
      <c r="B1564" s="619" t="s">
        <v>565</v>
      </c>
      <c r="C1564" s="619">
        <v>89301212</v>
      </c>
      <c r="D1564" s="681" t="s">
        <v>6723</v>
      </c>
      <c r="E1564" s="682" t="s">
        <v>4527</v>
      </c>
      <c r="F1564" s="619" t="s">
        <v>4509</v>
      </c>
      <c r="G1564" s="619" t="s">
        <v>4951</v>
      </c>
      <c r="H1564" s="619" t="s">
        <v>564</v>
      </c>
      <c r="I1564" s="619" t="s">
        <v>5732</v>
      </c>
      <c r="J1564" s="619" t="s">
        <v>5496</v>
      </c>
      <c r="K1564" s="619" t="s">
        <v>5733</v>
      </c>
      <c r="L1564" s="620">
        <v>499.07</v>
      </c>
      <c r="M1564" s="620">
        <v>998.14</v>
      </c>
      <c r="N1564" s="619">
        <v>2</v>
      </c>
      <c r="O1564" s="683">
        <v>0.5</v>
      </c>
      <c r="P1564" s="620"/>
      <c r="Q1564" s="635">
        <v>0</v>
      </c>
      <c r="R1564" s="619"/>
      <c r="S1564" s="635">
        <v>0</v>
      </c>
      <c r="T1564" s="683"/>
      <c r="U1564" s="665">
        <v>0</v>
      </c>
    </row>
    <row r="1565" spans="1:21" ht="14.4" customHeight="1" x14ac:dyDescent="0.3">
      <c r="A1565" s="618">
        <v>21</v>
      </c>
      <c r="B1565" s="619" t="s">
        <v>565</v>
      </c>
      <c r="C1565" s="619">
        <v>89301212</v>
      </c>
      <c r="D1565" s="681" t="s">
        <v>6723</v>
      </c>
      <c r="E1565" s="682" t="s">
        <v>4527</v>
      </c>
      <c r="F1565" s="619" t="s">
        <v>4509</v>
      </c>
      <c r="G1565" s="619" t="s">
        <v>4951</v>
      </c>
      <c r="H1565" s="619" t="s">
        <v>564</v>
      </c>
      <c r="I1565" s="619" t="s">
        <v>5495</v>
      </c>
      <c r="J1565" s="619" t="s">
        <v>5496</v>
      </c>
      <c r="K1565" s="619" t="s">
        <v>5497</v>
      </c>
      <c r="L1565" s="620">
        <v>1163.02</v>
      </c>
      <c r="M1565" s="620">
        <v>1163.02</v>
      </c>
      <c r="N1565" s="619">
        <v>1</v>
      </c>
      <c r="O1565" s="683">
        <v>0.5</v>
      </c>
      <c r="P1565" s="620"/>
      <c r="Q1565" s="635">
        <v>0</v>
      </c>
      <c r="R1565" s="619"/>
      <c r="S1565" s="635">
        <v>0</v>
      </c>
      <c r="T1565" s="683"/>
      <c r="U1565" s="665">
        <v>0</v>
      </c>
    </row>
    <row r="1566" spans="1:21" ht="14.4" customHeight="1" x14ac:dyDescent="0.3">
      <c r="A1566" s="618">
        <v>21</v>
      </c>
      <c r="B1566" s="619" t="s">
        <v>565</v>
      </c>
      <c r="C1566" s="619">
        <v>89301212</v>
      </c>
      <c r="D1566" s="681" t="s">
        <v>6723</v>
      </c>
      <c r="E1566" s="682" t="s">
        <v>4527</v>
      </c>
      <c r="F1566" s="619" t="s">
        <v>4509</v>
      </c>
      <c r="G1566" s="619" t="s">
        <v>4951</v>
      </c>
      <c r="H1566" s="619" t="s">
        <v>564</v>
      </c>
      <c r="I1566" s="619" t="s">
        <v>5734</v>
      </c>
      <c r="J1566" s="619" t="s">
        <v>4953</v>
      </c>
      <c r="K1566" s="619" t="s">
        <v>5735</v>
      </c>
      <c r="L1566" s="620">
        <v>895.47</v>
      </c>
      <c r="M1566" s="620">
        <v>2686.41</v>
      </c>
      <c r="N1566" s="619">
        <v>3</v>
      </c>
      <c r="O1566" s="683">
        <v>0.5</v>
      </c>
      <c r="P1566" s="620"/>
      <c r="Q1566" s="635">
        <v>0</v>
      </c>
      <c r="R1566" s="619"/>
      <c r="S1566" s="635">
        <v>0</v>
      </c>
      <c r="T1566" s="683"/>
      <c r="U1566" s="665">
        <v>0</v>
      </c>
    </row>
    <row r="1567" spans="1:21" ht="14.4" customHeight="1" x14ac:dyDescent="0.3">
      <c r="A1567" s="618">
        <v>21</v>
      </c>
      <c r="B1567" s="619" t="s">
        <v>565</v>
      </c>
      <c r="C1567" s="619">
        <v>89301212</v>
      </c>
      <c r="D1567" s="681" t="s">
        <v>6723</v>
      </c>
      <c r="E1567" s="682" t="s">
        <v>4527</v>
      </c>
      <c r="F1567" s="619" t="s">
        <v>4509</v>
      </c>
      <c r="G1567" s="619" t="s">
        <v>4951</v>
      </c>
      <c r="H1567" s="619" t="s">
        <v>564</v>
      </c>
      <c r="I1567" s="619" t="s">
        <v>4952</v>
      </c>
      <c r="J1567" s="619" t="s">
        <v>4953</v>
      </c>
      <c r="K1567" s="619" t="s">
        <v>4954</v>
      </c>
      <c r="L1567" s="620">
        <v>2243.6799999999998</v>
      </c>
      <c r="M1567" s="620">
        <v>6731.0399999999991</v>
      </c>
      <c r="N1567" s="619">
        <v>3</v>
      </c>
      <c r="O1567" s="683">
        <v>1.5</v>
      </c>
      <c r="P1567" s="620"/>
      <c r="Q1567" s="635">
        <v>0</v>
      </c>
      <c r="R1567" s="619"/>
      <c r="S1567" s="635">
        <v>0</v>
      </c>
      <c r="T1567" s="683"/>
      <c r="U1567" s="665">
        <v>0</v>
      </c>
    </row>
    <row r="1568" spans="1:21" ht="14.4" customHeight="1" x14ac:dyDescent="0.3">
      <c r="A1568" s="618">
        <v>21</v>
      </c>
      <c r="B1568" s="619" t="s">
        <v>565</v>
      </c>
      <c r="C1568" s="619">
        <v>89301212</v>
      </c>
      <c r="D1568" s="681" t="s">
        <v>6723</v>
      </c>
      <c r="E1568" s="682" t="s">
        <v>4527</v>
      </c>
      <c r="F1568" s="619" t="s">
        <v>4509</v>
      </c>
      <c r="G1568" s="619" t="s">
        <v>4723</v>
      </c>
      <c r="H1568" s="619" t="s">
        <v>564</v>
      </c>
      <c r="I1568" s="619" t="s">
        <v>2096</v>
      </c>
      <c r="J1568" s="619" t="s">
        <v>4725</v>
      </c>
      <c r="K1568" s="619" t="s">
        <v>4726</v>
      </c>
      <c r="L1568" s="620">
        <v>1044.3599999999999</v>
      </c>
      <c r="M1568" s="620">
        <v>25064.639999999996</v>
      </c>
      <c r="N1568" s="619">
        <v>24</v>
      </c>
      <c r="O1568" s="683">
        <v>8</v>
      </c>
      <c r="P1568" s="620">
        <v>13576.679999999998</v>
      </c>
      <c r="Q1568" s="635">
        <v>0.54166666666666674</v>
      </c>
      <c r="R1568" s="619">
        <v>13</v>
      </c>
      <c r="S1568" s="635">
        <v>0.54166666666666663</v>
      </c>
      <c r="T1568" s="683">
        <v>4</v>
      </c>
      <c r="U1568" s="665">
        <v>0.5</v>
      </c>
    </row>
    <row r="1569" spans="1:21" ht="14.4" customHeight="1" x14ac:dyDescent="0.3">
      <c r="A1569" s="618">
        <v>21</v>
      </c>
      <c r="B1569" s="619" t="s">
        <v>565</v>
      </c>
      <c r="C1569" s="619">
        <v>89301212</v>
      </c>
      <c r="D1569" s="681" t="s">
        <v>6723</v>
      </c>
      <c r="E1569" s="682" t="s">
        <v>4527</v>
      </c>
      <c r="F1569" s="619" t="s">
        <v>4509</v>
      </c>
      <c r="G1569" s="619" t="s">
        <v>4727</v>
      </c>
      <c r="H1569" s="619" t="s">
        <v>564</v>
      </c>
      <c r="I1569" s="619" t="s">
        <v>5736</v>
      </c>
      <c r="J1569" s="619" t="s">
        <v>5737</v>
      </c>
      <c r="K1569" s="619" t="s">
        <v>5738</v>
      </c>
      <c r="L1569" s="620">
        <v>0</v>
      </c>
      <c r="M1569" s="620">
        <v>0</v>
      </c>
      <c r="N1569" s="619">
        <v>1</v>
      </c>
      <c r="O1569" s="683">
        <v>1</v>
      </c>
      <c r="P1569" s="620">
        <v>0</v>
      </c>
      <c r="Q1569" s="635"/>
      <c r="R1569" s="619">
        <v>1</v>
      </c>
      <c r="S1569" s="635">
        <v>1</v>
      </c>
      <c r="T1569" s="683">
        <v>1</v>
      </c>
      <c r="U1569" s="665">
        <v>1</v>
      </c>
    </row>
    <row r="1570" spans="1:21" ht="14.4" customHeight="1" x14ac:dyDescent="0.3">
      <c r="A1570" s="618">
        <v>21</v>
      </c>
      <c r="B1570" s="619" t="s">
        <v>565</v>
      </c>
      <c r="C1570" s="619">
        <v>89301212</v>
      </c>
      <c r="D1570" s="681" t="s">
        <v>6723</v>
      </c>
      <c r="E1570" s="682" t="s">
        <v>4527</v>
      </c>
      <c r="F1570" s="619" t="s">
        <v>4509</v>
      </c>
      <c r="G1570" s="619" t="s">
        <v>4727</v>
      </c>
      <c r="H1570" s="619" t="s">
        <v>564</v>
      </c>
      <c r="I1570" s="619" t="s">
        <v>5739</v>
      </c>
      <c r="J1570" s="619" t="s">
        <v>660</v>
      </c>
      <c r="K1570" s="619" t="s">
        <v>5740</v>
      </c>
      <c r="L1570" s="620">
        <v>0</v>
      </c>
      <c r="M1570" s="620">
        <v>0</v>
      </c>
      <c r="N1570" s="619">
        <v>2</v>
      </c>
      <c r="O1570" s="683">
        <v>1</v>
      </c>
      <c r="P1570" s="620"/>
      <c r="Q1570" s="635"/>
      <c r="R1570" s="619"/>
      <c r="S1570" s="635">
        <v>0</v>
      </c>
      <c r="T1570" s="683"/>
      <c r="U1570" s="665">
        <v>0</v>
      </c>
    </row>
    <row r="1571" spans="1:21" ht="14.4" customHeight="1" x14ac:dyDescent="0.3">
      <c r="A1571" s="618">
        <v>21</v>
      </c>
      <c r="B1571" s="619" t="s">
        <v>565</v>
      </c>
      <c r="C1571" s="619">
        <v>89301212</v>
      </c>
      <c r="D1571" s="681" t="s">
        <v>6723</v>
      </c>
      <c r="E1571" s="682" t="s">
        <v>4527</v>
      </c>
      <c r="F1571" s="619" t="s">
        <v>4509</v>
      </c>
      <c r="G1571" s="619" t="s">
        <v>4727</v>
      </c>
      <c r="H1571" s="619" t="s">
        <v>564</v>
      </c>
      <c r="I1571" s="619" t="s">
        <v>5741</v>
      </c>
      <c r="J1571" s="619" t="s">
        <v>660</v>
      </c>
      <c r="K1571" s="619" t="s">
        <v>5742</v>
      </c>
      <c r="L1571" s="620">
        <v>494.84</v>
      </c>
      <c r="M1571" s="620">
        <v>494.84</v>
      </c>
      <c r="N1571" s="619">
        <v>1</v>
      </c>
      <c r="O1571" s="683">
        <v>1</v>
      </c>
      <c r="P1571" s="620">
        <v>494.84</v>
      </c>
      <c r="Q1571" s="635">
        <v>1</v>
      </c>
      <c r="R1571" s="619">
        <v>1</v>
      </c>
      <c r="S1571" s="635">
        <v>1</v>
      </c>
      <c r="T1571" s="683">
        <v>1</v>
      </c>
      <c r="U1571" s="665">
        <v>1</v>
      </c>
    </row>
    <row r="1572" spans="1:21" ht="14.4" customHeight="1" x14ac:dyDescent="0.3">
      <c r="A1572" s="618">
        <v>21</v>
      </c>
      <c r="B1572" s="619" t="s">
        <v>565</v>
      </c>
      <c r="C1572" s="619">
        <v>89301212</v>
      </c>
      <c r="D1572" s="681" t="s">
        <v>6723</v>
      </c>
      <c r="E1572" s="682" t="s">
        <v>4527</v>
      </c>
      <c r="F1572" s="619" t="s">
        <v>4509</v>
      </c>
      <c r="G1572" s="619" t="s">
        <v>4727</v>
      </c>
      <c r="H1572" s="619" t="s">
        <v>564</v>
      </c>
      <c r="I1572" s="619" t="s">
        <v>5743</v>
      </c>
      <c r="J1572" s="619" t="s">
        <v>5737</v>
      </c>
      <c r="K1572" s="619" t="s">
        <v>5744</v>
      </c>
      <c r="L1572" s="620">
        <v>432.98</v>
      </c>
      <c r="M1572" s="620">
        <v>432.98</v>
      </c>
      <c r="N1572" s="619">
        <v>1</v>
      </c>
      <c r="O1572" s="683">
        <v>1</v>
      </c>
      <c r="P1572" s="620"/>
      <c r="Q1572" s="635">
        <v>0</v>
      </c>
      <c r="R1572" s="619"/>
      <c r="S1572" s="635">
        <v>0</v>
      </c>
      <c r="T1572" s="683"/>
      <c r="U1572" s="665">
        <v>0</v>
      </c>
    </row>
    <row r="1573" spans="1:21" ht="14.4" customHeight="1" x14ac:dyDescent="0.3">
      <c r="A1573" s="618">
        <v>21</v>
      </c>
      <c r="B1573" s="619" t="s">
        <v>565</v>
      </c>
      <c r="C1573" s="619">
        <v>89301212</v>
      </c>
      <c r="D1573" s="681" t="s">
        <v>6723</v>
      </c>
      <c r="E1573" s="682" t="s">
        <v>4527</v>
      </c>
      <c r="F1573" s="619" t="s">
        <v>4509</v>
      </c>
      <c r="G1573" s="619" t="s">
        <v>4727</v>
      </c>
      <c r="H1573" s="619" t="s">
        <v>2184</v>
      </c>
      <c r="I1573" s="619" t="s">
        <v>4728</v>
      </c>
      <c r="J1573" s="619" t="s">
        <v>4729</v>
      </c>
      <c r="K1573" s="619" t="s">
        <v>4730</v>
      </c>
      <c r="L1573" s="620">
        <v>123.71</v>
      </c>
      <c r="M1573" s="620">
        <v>247.42</v>
      </c>
      <c r="N1573" s="619">
        <v>2</v>
      </c>
      <c r="O1573" s="683">
        <v>0.5</v>
      </c>
      <c r="P1573" s="620"/>
      <c r="Q1573" s="635">
        <v>0</v>
      </c>
      <c r="R1573" s="619"/>
      <c r="S1573" s="635">
        <v>0</v>
      </c>
      <c r="T1573" s="683"/>
      <c r="U1573" s="665">
        <v>0</v>
      </c>
    </row>
    <row r="1574" spans="1:21" ht="14.4" customHeight="1" x14ac:dyDescent="0.3">
      <c r="A1574" s="618">
        <v>21</v>
      </c>
      <c r="B1574" s="619" t="s">
        <v>565</v>
      </c>
      <c r="C1574" s="619">
        <v>89301212</v>
      </c>
      <c r="D1574" s="681" t="s">
        <v>6723</v>
      </c>
      <c r="E1574" s="682" t="s">
        <v>4527</v>
      </c>
      <c r="F1574" s="619" t="s">
        <v>4509</v>
      </c>
      <c r="G1574" s="619" t="s">
        <v>4727</v>
      </c>
      <c r="H1574" s="619" t="s">
        <v>2184</v>
      </c>
      <c r="I1574" s="619" t="s">
        <v>5745</v>
      </c>
      <c r="J1574" s="619" t="s">
        <v>4729</v>
      </c>
      <c r="K1574" s="619" t="s">
        <v>5746</v>
      </c>
      <c r="L1574" s="620">
        <v>174.94</v>
      </c>
      <c r="M1574" s="620">
        <v>174.94</v>
      </c>
      <c r="N1574" s="619">
        <v>1</v>
      </c>
      <c r="O1574" s="683">
        <v>0.5</v>
      </c>
      <c r="P1574" s="620"/>
      <c r="Q1574" s="635">
        <v>0</v>
      </c>
      <c r="R1574" s="619"/>
      <c r="S1574" s="635">
        <v>0</v>
      </c>
      <c r="T1574" s="683"/>
      <c r="U1574" s="665">
        <v>0</v>
      </c>
    </row>
    <row r="1575" spans="1:21" ht="14.4" customHeight="1" x14ac:dyDescent="0.3">
      <c r="A1575" s="618">
        <v>21</v>
      </c>
      <c r="B1575" s="619" t="s">
        <v>565</v>
      </c>
      <c r="C1575" s="619">
        <v>89301212</v>
      </c>
      <c r="D1575" s="681" t="s">
        <v>6723</v>
      </c>
      <c r="E1575" s="682" t="s">
        <v>4527</v>
      </c>
      <c r="F1575" s="619" t="s">
        <v>4509</v>
      </c>
      <c r="G1575" s="619" t="s">
        <v>4731</v>
      </c>
      <c r="H1575" s="619" t="s">
        <v>2184</v>
      </c>
      <c r="I1575" s="619" t="s">
        <v>2387</v>
      </c>
      <c r="J1575" s="619" t="s">
        <v>2388</v>
      </c>
      <c r="K1575" s="619" t="s">
        <v>2389</v>
      </c>
      <c r="L1575" s="620">
        <v>101.16</v>
      </c>
      <c r="M1575" s="620">
        <v>303.48</v>
      </c>
      <c r="N1575" s="619">
        <v>3</v>
      </c>
      <c r="O1575" s="683">
        <v>1</v>
      </c>
      <c r="P1575" s="620"/>
      <c r="Q1575" s="635">
        <v>0</v>
      </c>
      <c r="R1575" s="619"/>
      <c r="S1575" s="635">
        <v>0</v>
      </c>
      <c r="T1575" s="683"/>
      <c r="U1575" s="665">
        <v>0</v>
      </c>
    </row>
    <row r="1576" spans="1:21" ht="14.4" customHeight="1" x14ac:dyDescent="0.3">
      <c r="A1576" s="618">
        <v>21</v>
      </c>
      <c r="B1576" s="619" t="s">
        <v>565</v>
      </c>
      <c r="C1576" s="619">
        <v>89301212</v>
      </c>
      <c r="D1576" s="681" t="s">
        <v>6723</v>
      </c>
      <c r="E1576" s="682" t="s">
        <v>4527</v>
      </c>
      <c r="F1576" s="619" t="s">
        <v>4509</v>
      </c>
      <c r="G1576" s="619" t="s">
        <v>4731</v>
      </c>
      <c r="H1576" s="619" t="s">
        <v>2184</v>
      </c>
      <c r="I1576" s="619" t="s">
        <v>2387</v>
      </c>
      <c r="J1576" s="619" t="s">
        <v>2388</v>
      </c>
      <c r="K1576" s="619" t="s">
        <v>2389</v>
      </c>
      <c r="L1576" s="620">
        <v>67.42</v>
      </c>
      <c r="M1576" s="620">
        <v>134.84</v>
      </c>
      <c r="N1576" s="619">
        <v>2</v>
      </c>
      <c r="O1576" s="683">
        <v>0.5</v>
      </c>
      <c r="P1576" s="620">
        <v>134.84</v>
      </c>
      <c r="Q1576" s="635">
        <v>1</v>
      </c>
      <c r="R1576" s="619">
        <v>2</v>
      </c>
      <c r="S1576" s="635">
        <v>1</v>
      </c>
      <c r="T1576" s="683">
        <v>0.5</v>
      </c>
      <c r="U1576" s="665">
        <v>1</v>
      </c>
    </row>
    <row r="1577" spans="1:21" ht="14.4" customHeight="1" x14ac:dyDescent="0.3">
      <c r="A1577" s="618">
        <v>21</v>
      </c>
      <c r="B1577" s="619" t="s">
        <v>565</v>
      </c>
      <c r="C1577" s="619">
        <v>89301212</v>
      </c>
      <c r="D1577" s="681" t="s">
        <v>6723</v>
      </c>
      <c r="E1577" s="682" t="s">
        <v>4527</v>
      </c>
      <c r="F1577" s="619" t="s">
        <v>4509</v>
      </c>
      <c r="G1577" s="619" t="s">
        <v>4992</v>
      </c>
      <c r="H1577" s="619" t="s">
        <v>564</v>
      </c>
      <c r="I1577" s="619" t="s">
        <v>3070</v>
      </c>
      <c r="J1577" s="619" t="s">
        <v>3071</v>
      </c>
      <c r="K1577" s="619" t="s">
        <v>657</v>
      </c>
      <c r="L1577" s="620">
        <v>160.6</v>
      </c>
      <c r="M1577" s="620">
        <v>481.79999999999995</v>
      </c>
      <c r="N1577" s="619">
        <v>3</v>
      </c>
      <c r="O1577" s="683">
        <v>1</v>
      </c>
      <c r="P1577" s="620">
        <v>321.2</v>
      </c>
      <c r="Q1577" s="635">
        <v>0.66666666666666674</v>
      </c>
      <c r="R1577" s="619">
        <v>2</v>
      </c>
      <c r="S1577" s="635">
        <v>0.66666666666666663</v>
      </c>
      <c r="T1577" s="683">
        <v>0.5</v>
      </c>
      <c r="U1577" s="665">
        <v>0.5</v>
      </c>
    </row>
    <row r="1578" spans="1:21" ht="14.4" customHeight="1" x14ac:dyDescent="0.3">
      <c r="A1578" s="618">
        <v>21</v>
      </c>
      <c r="B1578" s="619" t="s">
        <v>565</v>
      </c>
      <c r="C1578" s="619">
        <v>89301212</v>
      </c>
      <c r="D1578" s="681" t="s">
        <v>6723</v>
      </c>
      <c r="E1578" s="682" t="s">
        <v>4527</v>
      </c>
      <c r="F1578" s="619" t="s">
        <v>4509</v>
      </c>
      <c r="G1578" s="619" t="s">
        <v>4732</v>
      </c>
      <c r="H1578" s="619" t="s">
        <v>564</v>
      </c>
      <c r="I1578" s="619" t="s">
        <v>1121</v>
      </c>
      <c r="J1578" s="619" t="s">
        <v>1122</v>
      </c>
      <c r="K1578" s="619" t="s">
        <v>1123</v>
      </c>
      <c r="L1578" s="620">
        <v>56.69</v>
      </c>
      <c r="M1578" s="620">
        <v>7256.3200000000024</v>
      </c>
      <c r="N1578" s="619">
        <v>128</v>
      </c>
      <c r="O1578" s="683">
        <v>47</v>
      </c>
      <c r="P1578" s="620">
        <v>2947.880000000001</v>
      </c>
      <c r="Q1578" s="635">
        <v>0.40625</v>
      </c>
      <c r="R1578" s="619">
        <v>52</v>
      </c>
      <c r="S1578" s="635">
        <v>0.40625</v>
      </c>
      <c r="T1578" s="683">
        <v>18</v>
      </c>
      <c r="U1578" s="665">
        <v>0.38297872340425532</v>
      </c>
    </row>
    <row r="1579" spans="1:21" ht="14.4" customHeight="1" x14ac:dyDescent="0.3">
      <c r="A1579" s="618">
        <v>21</v>
      </c>
      <c r="B1579" s="619" t="s">
        <v>565</v>
      </c>
      <c r="C1579" s="619">
        <v>89301212</v>
      </c>
      <c r="D1579" s="681" t="s">
        <v>6723</v>
      </c>
      <c r="E1579" s="682" t="s">
        <v>4527</v>
      </c>
      <c r="F1579" s="619" t="s">
        <v>4509</v>
      </c>
      <c r="G1579" s="619" t="s">
        <v>4732</v>
      </c>
      <c r="H1579" s="619" t="s">
        <v>564</v>
      </c>
      <c r="I1579" s="619" t="s">
        <v>3062</v>
      </c>
      <c r="J1579" s="619" t="s">
        <v>3063</v>
      </c>
      <c r="K1579" s="619" t="s">
        <v>1107</v>
      </c>
      <c r="L1579" s="620">
        <v>45.34</v>
      </c>
      <c r="M1579" s="620">
        <v>498.74</v>
      </c>
      <c r="N1579" s="619">
        <v>11</v>
      </c>
      <c r="O1579" s="683">
        <v>4.5</v>
      </c>
      <c r="P1579" s="620">
        <v>226.70000000000002</v>
      </c>
      <c r="Q1579" s="635">
        <v>0.45454545454545459</v>
      </c>
      <c r="R1579" s="619">
        <v>5</v>
      </c>
      <c r="S1579" s="635">
        <v>0.45454545454545453</v>
      </c>
      <c r="T1579" s="683">
        <v>1.5</v>
      </c>
      <c r="U1579" s="665">
        <v>0.33333333333333331</v>
      </c>
    </row>
    <row r="1580" spans="1:21" ht="14.4" customHeight="1" x14ac:dyDescent="0.3">
      <c r="A1580" s="618">
        <v>21</v>
      </c>
      <c r="B1580" s="619" t="s">
        <v>565</v>
      </c>
      <c r="C1580" s="619">
        <v>89301212</v>
      </c>
      <c r="D1580" s="681" t="s">
        <v>6723</v>
      </c>
      <c r="E1580" s="682" t="s">
        <v>4527</v>
      </c>
      <c r="F1580" s="619" t="s">
        <v>4509</v>
      </c>
      <c r="G1580" s="619" t="s">
        <v>5015</v>
      </c>
      <c r="H1580" s="619" t="s">
        <v>564</v>
      </c>
      <c r="I1580" s="619" t="s">
        <v>3021</v>
      </c>
      <c r="J1580" s="619" t="s">
        <v>3022</v>
      </c>
      <c r="K1580" s="619" t="s">
        <v>3023</v>
      </c>
      <c r="L1580" s="620">
        <v>61.3</v>
      </c>
      <c r="M1580" s="620">
        <v>551.69999999999993</v>
      </c>
      <c r="N1580" s="619">
        <v>9</v>
      </c>
      <c r="O1580" s="683">
        <v>3</v>
      </c>
      <c r="P1580" s="620">
        <v>183.89999999999998</v>
      </c>
      <c r="Q1580" s="635">
        <v>0.33333333333333331</v>
      </c>
      <c r="R1580" s="619">
        <v>3</v>
      </c>
      <c r="S1580" s="635">
        <v>0.33333333333333331</v>
      </c>
      <c r="T1580" s="683">
        <v>1</v>
      </c>
      <c r="U1580" s="665">
        <v>0.33333333333333331</v>
      </c>
    </row>
    <row r="1581" spans="1:21" ht="14.4" customHeight="1" x14ac:dyDescent="0.3">
      <c r="A1581" s="618">
        <v>21</v>
      </c>
      <c r="B1581" s="619" t="s">
        <v>565</v>
      </c>
      <c r="C1581" s="619">
        <v>89301212</v>
      </c>
      <c r="D1581" s="681" t="s">
        <v>6723</v>
      </c>
      <c r="E1581" s="682" t="s">
        <v>4527</v>
      </c>
      <c r="F1581" s="619" t="s">
        <v>4509</v>
      </c>
      <c r="G1581" s="619" t="s">
        <v>4610</v>
      </c>
      <c r="H1581" s="619" t="s">
        <v>564</v>
      </c>
      <c r="I1581" s="619" t="s">
        <v>842</v>
      </c>
      <c r="J1581" s="619" t="s">
        <v>843</v>
      </c>
      <c r="K1581" s="619" t="s">
        <v>4624</v>
      </c>
      <c r="L1581" s="620">
        <v>25.42</v>
      </c>
      <c r="M1581" s="620">
        <v>355.88</v>
      </c>
      <c r="N1581" s="619">
        <v>14</v>
      </c>
      <c r="O1581" s="683">
        <v>3.5</v>
      </c>
      <c r="P1581" s="620">
        <v>228.78</v>
      </c>
      <c r="Q1581" s="635">
        <v>0.6428571428571429</v>
      </c>
      <c r="R1581" s="619">
        <v>9</v>
      </c>
      <c r="S1581" s="635">
        <v>0.6428571428571429</v>
      </c>
      <c r="T1581" s="683">
        <v>2</v>
      </c>
      <c r="U1581" s="665">
        <v>0.5714285714285714</v>
      </c>
    </row>
    <row r="1582" spans="1:21" ht="14.4" customHeight="1" x14ac:dyDescent="0.3">
      <c r="A1582" s="618">
        <v>21</v>
      </c>
      <c r="B1582" s="619" t="s">
        <v>565</v>
      </c>
      <c r="C1582" s="619">
        <v>89301212</v>
      </c>
      <c r="D1582" s="681" t="s">
        <v>6723</v>
      </c>
      <c r="E1582" s="682" t="s">
        <v>4527</v>
      </c>
      <c r="F1582" s="619" t="s">
        <v>4509</v>
      </c>
      <c r="G1582" s="619" t="s">
        <v>4610</v>
      </c>
      <c r="H1582" s="619" t="s">
        <v>564</v>
      </c>
      <c r="I1582" s="619" t="s">
        <v>842</v>
      </c>
      <c r="J1582" s="619" t="s">
        <v>4623</v>
      </c>
      <c r="K1582" s="619" t="s">
        <v>4624</v>
      </c>
      <c r="L1582" s="620">
        <v>22.88</v>
      </c>
      <c r="M1582" s="620">
        <v>960.95999999999992</v>
      </c>
      <c r="N1582" s="619">
        <v>42</v>
      </c>
      <c r="O1582" s="683">
        <v>12</v>
      </c>
      <c r="P1582" s="620">
        <v>503.35999999999996</v>
      </c>
      <c r="Q1582" s="635">
        <v>0.52380952380952384</v>
      </c>
      <c r="R1582" s="619">
        <v>22</v>
      </c>
      <c r="S1582" s="635">
        <v>0.52380952380952384</v>
      </c>
      <c r="T1582" s="683">
        <v>6.5</v>
      </c>
      <c r="U1582" s="665">
        <v>0.54166666666666663</v>
      </c>
    </row>
    <row r="1583" spans="1:21" ht="14.4" customHeight="1" x14ac:dyDescent="0.3">
      <c r="A1583" s="618">
        <v>21</v>
      </c>
      <c r="B1583" s="619" t="s">
        <v>565</v>
      </c>
      <c r="C1583" s="619">
        <v>89301212</v>
      </c>
      <c r="D1583" s="681" t="s">
        <v>6723</v>
      </c>
      <c r="E1583" s="682" t="s">
        <v>4527</v>
      </c>
      <c r="F1583" s="619" t="s">
        <v>4509</v>
      </c>
      <c r="G1583" s="619" t="s">
        <v>4610</v>
      </c>
      <c r="H1583" s="619" t="s">
        <v>564</v>
      </c>
      <c r="I1583" s="619" t="s">
        <v>842</v>
      </c>
      <c r="J1583" s="619" t="s">
        <v>4623</v>
      </c>
      <c r="K1583" s="619" t="s">
        <v>4624</v>
      </c>
      <c r="L1583" s="620">
        <v>25.42</v>
      </c>
      <c r="M1583" s="620">
        <v>965.96</v>
      </c>
      <c r="N1583" s="619">
        <v>38</v>
      </c>
      <c r="O1583" s="683">
        <v>11</v>
      </c>
      <c r="P1583" s="620">
        <v>482.98</v>
      </c>
      <c r="Q1583" s="635">
        <v>0.5</v>
      </c>
      <c r="R1583" s="619">
        <v>19</v>
      </c>
      <c r="S1583" s="635">
        <v>0.5</v>
      </c>
      <c r="T1583" s="683">
        <v>4.5</v>
      </c>
      <c r="U1583" s="665">
        <v>0.40909090909090912</v>
      </c>
    </row>
    <row r="1584" spans="1:21" ht="14.4" customHeight="1" x14ac:dyDescent="0.3">
      <c r="A1584" s="618">
        <v>21</v>
      </c>
      <c r="B1584" s="619" t="s">
        <v>565</v>
      </c>
      <c r="C1584" s="619">
        <v>89301212</v>
      </c>
      <c r="D1584" s="681" t="s">
        <v>6723</v>
      </c>
      <c r="E1584" s="682" t="s">
        <v>4527</v>
      </c>
      <c r="F1584" s="619" t="s">
        <v>4509</v>
      </c>
      <c r="G1584" s="619" t="s">
        <v>4610</v>
      </c>
      <c r="H1584" s="619" t="s">
        <v>564</v>
      </c>
      <c r="I1584" s="619" t="s">
        <v>1664</v>
      </c>
      <c r="J1584" s="619" t="s">
        <v>1665</v>
      </c>
      <c r="K1584" s="619" t="s">
        <v>2067</v>
      </c>
      <c r="L1584" s="620">
        <v>101.69</v>
      </c>
      <c r="M1584" s="620">
        <v>203.38</v>
      </c>
      <c r="N1584" s="619">
        <v>2</v>
      </c>
      <c r="O1584" s="683">
        <v>1</v>
      </c>
      <c r="P1584" s="620">
        <v>203.38</v>
      </c>
      <c r="Q1584" s="635">
        <v>1</v>
      </c>
      <c r="R1584" s="619">
        <v>2</v>
      </c>
      <c r="S1584" s="635">
        <v>1</v>
      </c>
      <c r="T1584" s="683">
        <v>1</v>
      </c>
      <c r="U1584" s="665">
        <v>1</v>
      </c>
    </row>
    <row r="1585" spans="1:21" ht="14.4" customHeight="1" x14ac:dyDescent="0.3">
      <c r="A1585" s="618">
        <v>21</v>
      </c>
      <c r="B1585" s="619" t="s">
        <v>565</v>
      </c>
      <c r="C1585" s="619">
        <v>89301212</v>
      </c>
      <c r="D1585" s="681" t="s">
        <v>6723</v>
      </c>
      <c r="E1585" s="682" t="s">
        <v>4527</v>
      </c>
      <c r="F1585" s="619" t="s">
        <v>4509</v>
      </c>
      <c r="G1585" s="619" t="s">
        <v>4610</v>
      </c>
      <c r="H1585" s="619" t="s">
        <v>564</v>
      </c>
      <c r="I1585" s="619" t="s">
        <v>1664</v>
      </c>
      <c r="J1585" s="619" t="s">
        <v>4611</v>
      </c>
      <c r="K1585" s="619" t="s">
        <v>2067</v>
      </c>
      <c r="L1585" s="620">
        <v>91.52</v>
      </c>
      <c r="M1585" s="620">
        <v>1555.8400000000001</v>
      </c>
      <c r="N1585" s="619">
        <v>17</v>
      </c>
      <c r="O1585" s="683">
        <v>4.5</v>
      </c>
      <c r="P1585" s="620">
        <v>1098.24</v>
      </c>
      <c r="Q1585" s="635">
        <v>0.70588235294117641</v>
      </c>
      <c r="R1585" s="619">
        <v>12</v>
      </c>
      <c r="S1585" s="635">
        <v>0.70588235294117652</v>
      </c>
      <c r="T1585" s="683">
        <v>3.5</v>
      </c>
      <c r="U1585" s="665">
        <v>0.77777777777777779</v>
      </c>
    </row>
    <row r="1586" spans="1:21" ht="14.4" customHeight="1" x14ac:dyDescent="0.3">
      <c r="A1586" s="618">
        <v>21</v>
      </c>
      <c r="B1586" s="619" t="s">
        <v>565</v>
      </c>
      <c r="C1586" s="619">
        <v>89301212</v>
      </c>
      <c r="D1586" s="681" t="s">
        <v>6723</v>
      </c>
      <c r="E1586" s="682" t="s">
        <v>4527</v>
      </c>
      <c r="F1586" s="619" t="s">
        <v>4509</v>
      </c>
      <c r="G1586" s="619" t="s">
        <v>4610</v>
      </c>
      <c r="H1586" s="619" t="s">
        <v>564</v>
      </c>
      <c r="I1586" s="619" t="s">
        <v>1664</v>
      </c>
      <c r="J1586" s="619" t="s">
        <v>4611</v>
      </c>
      <c r="K1586" s="619" t="s">
        <v>2067</v>
      </c>
      <c r="L1586" s="620">
        <v>101.69</v>
      </c>
      <c r="M1586" s="620">
        <v>406.76</v>
      </c>
      <c r="N1586" s="619">
        <v>4</v>
      </c>
      <c r="O1586" s="683">
        <v>1.5</v>
      </c>
      <c r="P1586" s="620">
        <v>305.07</v>
      </c>
      <c r="Q1586" s="635">
        <v>0.75</v>
      </c>
      <c r="R1586" s="619">
        <v>3</v>
      </c>
      <c r="S1586" s="635">
        <v>0.75</v>
      </c>
      <c r="T1586" s="683">
        <v>1</v>
      </c>
      <c r="U1586" s="665">
        <v>0.66666666666666663</v>
      </c>
    </row>
    <row r="1587" spans="1:21" ht="14.4" customHeight="1" x14ac:dyDescent="0.3">
      <c r="A1587" s="618">
        <v>21</v>
      </c>
      <c r="B1587" s="619" t="s">
        <v>565</v>
      </c>
      <c r="C1587" s="619">
        <v>89301212</v>
      </c>
      <c r="D1587" s="681" t="s">
        <v>6723</v>
      </c>
      <c r="E1587" s="682" t="s">
        <v>4527</v>
      </c>
      <c r="F1587" s="619" t="s">
        <v>4509</v>
      </c>
      <c r="G1587" s="619" t="s">
        <v>4831</v>
      </c>
      <c r="H1587" s="619" t="s">
        <v>2184</v>
      </c>
      <c r="I1587" s="619" t="s">
        <v>3611</v>
      </c>
      <c r="J1587" s="619" t="s">
        <v>2407</v>
      </c>
      <c r="K1587" s="619" t="s">
        <v>4469</v>
      </c>
      <c r="L1587" s="620">
        <v>1344.66</v>
      </c>
      <c r="M1587" s="620">
        <v>13446.600000000002</v>
      </c>
      <c r="N1587" s="619">
        <v>10</v>
      </c>
      <c r="O1587" s="683">
        <v>2.5</v>
      </c>
      <c r="P1587" s="620">
        <v>6723.3000000000011</v>
      </c>
      <c r="Q1587" s="635">
        <v>0.5</v>
      </c>
      <c r="R1587" s="619">
        <v>5</v>
      </c>
      <c r="S1587" s="635">
        <v>0.5</v>
      </c>
      <c r="T1587" s="683">
        <v>1</v>
      </c>
      <c r="U1587" s="665">
        <v>0.4</v>
      </c>
    </row>
    <row r="1588" spans="1:21" ht="14.4" customHeight="1" x14ac:dyDescent="0.3">
      <c r="A1588" s="618">
        <v>21</v>
      </c>
      <c r="B1588" s="619" t="s">
        <v>565</v>
      </c>
      <c r="C1588" s="619">
        <v>89301212</v>
      </c>
      <c r="D1588" s="681" t="s">
        <v>6723</v>
      </c>
      <c r="E1588" s="682" t="s">
        <v>4527</v>
      </c>
      <c r="F1588" s="619" t="s">
        <v>4509</v>
      </c>
      <c r="G1588" s="619" t="s">
        <v>4831</v>
      </c>
      <c r="H1588" s="619" t="s">
        <v>2184</v>
      </c>
      <c r="I1588" s="619" t="s">
        <v>5368</v>
      </c>
      <c r="J1588" s="619" t="s">
        <v>3503</v>
      </c>
      <c r="K1588" s="619" t="s">
        <v>5369</v>
      </c>
      <c r="L1588" s="620">
        <v>1793.46</v>
      </c>
      <c r="M1588" s="620">
        <v>3586.92</v>
      </c>
      <c r="N1588" s="619">
        <v>2</v>
      </c>
      <c r="O1588" s="683">
        <v>1</v>
      </c>
      <c r="P1588" s="620"/>
      <c r="Q1588" s="635">
        <v>0</v>
      </c>
      <c r="R1588" s="619"/>
      <c r="S1588" s="635">
        <v>0</v>
      </c>
      <c r="T1588" s="683"/>
      <c r="U1588" s="665">
        <v>0</v>
      </c>
    </row>
    <row r="1589" spans="1:21" ht="14.4" customHeight="1" x14ac:dyDescent="0.3">
      <c r="A1589" s="618">
        <v>21</v>
      </c>
      <c r="B1589" s="619" t="s">
        <v>565</v>
      </c>
      <c r="C1589" s="619">
        <v>89301212</v>
      </c>
      <c r="D1589" s="681" t="s">
        <v>6723</v>
      </c>
      <c r="E1589" s="682" t="s">
        <v>4527</v>
      </c>
      <c r="F1589" s="619" t="s">
        <v>4509</v>
      </c>
      <c r="G1589" s="619" t="s">
        <v>4734</v>
      </c>
      <c r="H1589" s="619" t="s">
        <v>2184</v>
      </c>
      <c r="I1589" s="619" t="s">
        <v>4166</v>
      </c>
      <c r="J1589" s="619" t="s">
        <v>4167</v>
      </c>
      <c r="K1589" s="619" t="s">
        <v>4168</v>
      </c>
      <c r="L1589" s="620">
        <v>56.01</v>
      </c>
      <c r="M1589" s="620">
        <v>56.01</v>
      </c>
      <c r="N1589" s="619">
        <v>1</v>
      </c>
      <c r="O1589" s="683">
        <v>1</v>
      </c>
      <c r="P1589" s="620"/>
      <c r="Q1589" s="635">
        <v>0</v>
      </c>
      <c r="R1589" s="619"/>
      <c r="S1589" s="635">
        <v>0</v>
      </c>
      <c r="T1589" s="683"/>
      <c r="U1589" s="665">
        <v>0</v>
      </c>
    </row>
    <row r="1590" spans="1:21" ht="14.4" customHeight="1" x14ac:dyDescent="0.3">
      <c r="A1590" s="618">
        <v>21</v>
      </c>
      <c r="B1590" s="619" t="s">
        <v>565</v>
      </c>
      <c r="C1590" s="619">
        <v>89301212</v>
      </c>
      <c r="D1590" s="681" t="s">
        <v>6723</v>
      </c>
      <c r="E1590" s="682" t="s">
        <v>4527</v>
      </c>
      <c r="F1590" s="619" t="s">
        <v>4509</v>
      </c>
      <c r="G1590" s="619" t="s">
        <v>4734</v>
      </c>
      <c r="H1590" s="619" t="s">
        <v>2184</v>
      </c>
      <c r="I1590" s="619" t="s">
        <v>5747</v>
      </c>
      <c r="J1590" s="619" t="s">
        <v>5748</v>
      </c>
      <c r="K1590" s="619" t="s">
        <v>5749</v>
      </c>
      <c r="L1590" s="620">
        <v>140.03</v>
      </c>
      <c r="M1590" s="620">
        <v>140.03</v>
      </c>
      <c r="N1590" s="619">
        <v>1</v>
      </c>
      <c r="O1590" s="683">
        <v>0.5</v>
      </c>
      <c r="P1590" s="620"/>
      <c r="Q1590" s="635">
        <v>0</v>
      </c>
      <c r="R1590" s="619"/>
      <c r="S1590" s="635">
        <v>0</v>
      </c>
      <c r="T1590" s="683"/>
      <c r="U1590" s="665">
        <v>0</v>
      </c>
    </row>
    <row r="1591" spans="1:21" ht="14.4" customHeight="1" x14ac:dyDescent="0.3">
      <c r="A1591" s="618">
        <v>21</v>
      </c>
      <c r="B1591" s="619" t="s">
        <v>565</v>
      </c>
      <c r="C1591" s="619">
        <v>89301212</v>
      </c>
      <c r="D1591" s="681" t="s">
        <v>6723</v>
      </c>
      <c r="E1591" s="682" t="s">
        <v>4527</v>
      </c>
      <c r="F1591" s="619" t="s">
        <v>4509</v>
      </c>
      <c r="G1591" s="619" t="s">
        <v>4734</v>
      </c>
      <c r="H1591" s="619" t="s">
        <v>2184</v>
      </c>
      <c r="I1591" s="619" t="s">
        <v>5747</v>
      </c>
      <c r="J1591" s="619" t="s">
        <v>4167</v>
      </c>
      <c r="K1591" s="619" t="s">
        <v>5749</v>
      </c>
      <c r="L1591" s="620">
        <v>140.03</v>
      </c>
      <c r="M1591" s="620">
        <v>560.12</v>
      </c>
      <c r="N1591" s="619">
        <v>4</v>
      </c>
      <c r="O1591" s="683">
        <v>2</v>
      </c>
      <c r="P1591" s="620"/>
      <c r="Q1591" s="635">
        <v>0</v>
      </c>
      <c r="R1591" s="619"/>
      <c r="S1591" s="635">
        <v>0</v>
      </c>
      <c r="T1591" s="683"/>
      <c r="U1591" s="665">
        <v>0</v>
      </c>
    </row>
    <row r="1592" spans="1:21" ht="14.4" customHeight="1" x14ac:dyDescent="0.3">
      <c r="A1592" s="618">
        <v>21</v>
      </c>
      <c r="B1592" s="619" t="s">
        <v>565</v>
      </c>
      <c r="C1592" s="619">
        <v>89301212</v>
      </c>
      <c r="D1592" s="681" t="s">
        <v>6723</v>
      </c>
      <c r="E1592" s="682" t="s">
        <v>4527</v>
      </c>
      <c r="F1592" s="619" t="s">
        <v>4509</v>
      </c>
      <c r="G1592" s="619" t="s">
        <v>4734</v>
      </c>
      <c r="H1592" s="619" t="s">
        <v>564</v>
      </c>
      <c r="I1592" s="619" t="s">
        <v>5750</v>
      </c>
      <c r="J1592" s="619" t="s">
        <v>5751</v>
      </c>
      <c r="K1592" s="619" t="s">
        <v>5752</v>
      </c>
      <c r="L1592" s="620">
        <v>140.03</v>
      </c>
      <c r="M1592" s="620">
        <v>700.15</v>
      </c>
      <c r="N1592" s="619">
        <v>5</v>
      </c>
      <c r="O1592" s="683">
        <v>3</v>
      </c>
      <c r="P1592" s="620">
        <v>560.12</v>
      </c>
      <c r="Q1592" s="635">
        <v>0.8</v>
      </c>
      <c r="R1592" s="619">
        <v>4</v>
      </c>
      <c r="S1592" s="635">
        <v>0.8</v>
      </c>
      <c r="T1592" s="683">
        <v>2.5</v>
      </c>
      <c r="U1592" s="665">
        <v>0.83333333333333337</v>
      </c>
    </row>
    <row r="1593" spans="1:21" ht="14.4" customHeight="1" x14ac:dyDescent="0.3">
      <c r="A1593" s="618">
        <v>21</v>
      </c>
      <c r="B1593" s="619" t="s">
        <v>565</v>
      </c>
      <c r="C1593" s="619">
        <v>89301212</v>
      </c>
      <c r="D1593" s="681" t="s">
        <v>6723</v>
      </c>
      <c r="E1593" s="682" t="s">
        <v>4527</v>
      </c>
      <c r="F1593" s="619" t="s">
        <v>4509</v>
      </c>
      <c r="G1593" s="619" t="s">
        <v>5753</v>
      </c>
      <c r="H1593" s="619" t="s">
        <v>564</v>
      </c>
      <c r="I1593" s="619" t="s">
        <v>5754</v>
      </c>
      <c r="J1593" s="619" t="s">
        <v>5755</v>
      </c>
      <c r="K1593" s="619" t="s">
        <v>1403</v>
      </c>
      <c r="L1593" s="620">
        <v>0</v>
      </c>
      <c r="M1593" s="620">
        <v>0</v>
      </c>
      <c r="N1593" s="619">
        <v>1</v>
      </c>
      <c r="O1593" s="683">
        <v>0.5</v>
      </c>
      <c r="P1593" s="620"/>
      <c r="Q1593" s="635"/>
      <c r="R1593" s="619"/>
      <c r="S1593" s="635">
        <v>0</v>
      </c>
      <c r="T1593" s="683"/>
      <c r="U1593" s="665">
        <v>0</v>
      </c>
    </row>
    <row r="1594" spans="1:21" ht="14.4" customHeight="1" x14ac:dyDescent="0.3">
      <c r="A1594" s="618">
        <v>21</v>
      </c>
      <c r="B1594" s="619" t="s">
        <v>565</v>
      </c>
      <c r="C1594" s="619">
        <v>89301212</v>
      </c>
      <c r="D1594" s="681" t="s">
        <v>6723</v>
      </c>
      <c r="E1594" s="682" t="s">
        <v>4527</v>
      </c>
      <c r="F1594" s="619" t="s">
        <v>4509</v>
      </c>
      <c r="G1594" s="619" t="s">
        <v>4735</v>
      </c>
      <c r="H1594" s="619" t="s">
        <v>564</v>
      </c>
      <c r="I1594" s="619" t="s">
        <v>5756</v>
      </c>
      <c r="J1594" s="619" t="s">
        <v>5757</v>
      </c>
      <c r="K1594" s="619" t="s">
        <v>1928</v>
      </c>
      <c r="L1594" s="620">
        <v>0</v>
      </c>
      <c r="M1594" s="620">
        <v>0</v>
      </c>
      <c r="N1594" s="619">
        <v>1</v>
      </c>
      <c r="O1594" s="683">
        <v>1</v>
      </c>
      <c r="P1594" s="620"/>
      <c r="Q1594" s="635"/>
      <c r="R1594" s="619"/>
      <c r="S1594" s="635">
        <v>0</v>
      </c>
      <c r="T1594" s="683"/>
      <c r="U1594" s="665">
        <v>0</v>
      </c>
    </row>
    <row r="1595" spans="1:21" ht="14.4" customHeight="1" x14ac:dyDescent="0.3">
      <c r="A1595" s="618">
        <v>21</v>
      </c>
      <c r="B1595" s="619" t="s">
        <v>565</v>
      </c>
      <c r="C1595" s="619">
        <v>89301212</v>
      </c>
      <c r="D1595" s="681" t="s">
        <v>6723</v>
      </c>
      <c r="E1595" s="682" t="s">
        <v>4527</v>
      </c>
      <c r="F1595" s="619" t="s">
        <v>4509</v>
      </c>
      <c r="G1595" s="619" t="s">
        <v>4738</v>
      </c>
      <c r="H1595" s="619" t="s">
        <v>564</v>
      </c>
      <c r="I1595" s="619" t="s">
        <v>5758</v>
      </c>
      <c r="J1595" s="619" t="s">
        <v>4154</v>
      </c>
      <c r="K1595" s="619" t="s">
        <v>5668</v>
      </c>
      <c r="L1595" s="620">
        <v>65.25</v>
      </c>
      <c r="M1595" s="620">
        <v>130.5</v>
      </c>
      <c r="N1595" s="619">
        <v>2</v>
      </c>
      <c r="O1595" s="683">
        <v>1</v>
      </c>
      <c r="P1595" s="620"/>
      <c r="Q1595" s="635">
        <v>0</v>
      </c>
      <c r="R1595" s="619"/>
      <c r="S1595" s="635">
        <v>0</v>
      </c>
      <c r="T1595" s="683"/>
      <c r="U1595" s="665">
        <v>0</v>
      </c>
    </row>
    <row r="1596" spans="1:21" ht="14.4" customHeight="1" x14ac:dyDescent="0.3">
      <c r="A1596" s="618">
        <v>21</v>
      </c>
      <c r="B1596" s="619" t="s">
        <v>565</v>
      </c>
      <c r="C1596" s="619">
        <v>89301212</v>
      </c>
      <c r="D1596" s="681" t="s">
        <v>6723</v>
      </c>
      <c r="E1596" s="682" t="s">
        <v>4527</v>
      </c>
      <c r="F1596" s="619" t="s">
        <v>4509</v>
      </c>
      <c r="G1596" s="619" t="s">
        <v>4738</v>
      </c>
      <c r="H1596" s="619" t="s">
        <v>2184</v>
      </c>
      <c r="I1596" s="619" t="s">
        <v>2324</v>
      </c>
      <c r="J1596" s="619" t="s">
        <v>4150</v>
      </c>
      <c r="K1596" s="619" t="s">
        <v>4151</v>
      </c>
      <c r="L1596" s="620">
        <v>32.630000000000003</v>
      </c>
      <c r="M1596" s="620">
        <v>65.260000000000005</v>
      </c>
      <c r="N1596" s="619">
        <v>2</v>
      </c>
      <c r="O1596" s="683">
        <v>0.5</v>
      </c>
      <c r="P1596" s="620">
        <v>65.260000000000005</v>
      </c>
      <c r="Q1596" s="635">
        <v>1</v>
      </c>
      <c r="R1596" s="619">
        <v>2</v>
      </c>
      <c r="S1596" s="635">
        <v>1</v>
      </c>
      <c r="T1596" s="683">
        <v>0.5</v>
      </c>
      <c r="U1596" s="665">
        <v>1</v>
      </c>
    </row>
    <row r="1597" spans="1:21" ht="14.4" customHeight="1" x14ac:dyDescent="0.3">
      <c r="A1597" s="618">
        <v>21</v>
      </c>
      <c r="B1597" s="619" t="s">
        <v>565</v>
      </c>
      <c r="C1597" s="619">
        <v>89301212</v>
      </c>
      <c r="D1597" s="681" t="s">
        <v>6723</v>
      </c>
      <c r="E1597" s="682" t="s">
        <v>4527</v>
      </c>
      <c r="F1597" s="619" t="s">
        <v>4509</v>
      </c>
      <c r="G1597" s="619" t="s">
        <v>5759</v>
      </c>
      <c r="H1597" s="619" t="s">
        <v>2184</v>
      </c>
      <c r="I1597" s="619" t="s">
        <v>3552</v>
      </c>
      <c r="J1597" s="619" t="s">
        <v>3553</v>
      </c>
      <c r="K1597" s="619" t="s">
        <v>668</v>
      </c>
      <c r="L1597" s="620">
        <v>367.41</v>
      </c>
      <c r="M1597" s="620">
        <v>1102.23</v>
      </c>
      <c r="N1597" s="619">
        <v>3</v>
      </c>
      <c r="O1597" s="683">
        <v>0.5</v>
      </c>
      <c r="P1597" s="620"/>
      <c r="Q1597" s="635">
        <v>0</v>
      </c>
      <c r="R1597" s="619"/>
      <c r="S1597" s="635">
        <v>0</v>
      </c>
      <c r="T1597" s="683"/>
      <c r="U1597" s="665">
        <v>0</v>
      </c>
    </row>
    <row r="1598" spans="1:21" ht="14.4" customHeight="1" x14ac:dyDescent="0.3">
      <c r="A1598" s="618">
        <v>21</v>
      </c>
      <c r="B1598" s="619" t="s">
        <v>565</v>
      </c>
      <c r="C1598" s="619">
        <v>89301212</v>
      </c>
      <c r="D1598" s="681" t="s">
        <v>6723</v>
      </c>
      <c r="E1598" s="682" t="s">
        <v>4527</v>
      </c>
      <c r="F1598" s="619" t="s">
        <v>4509</v>
      </c>
      <c r="G1598" s="619" t="s">
        <v>4832</v>
      </c>
      <c r="H1598" s="619" t="s">
        <v>564</v>
      </c>
      <c r="I1598" s="619" t="s">
        <v>3283</v>
      </c>
      <c r="J1598" s="619" t="s">
        <v>3284</v>
      </c>
      <c r="K1598" s="619" t="s">
        <v>3266</v>
      </c>
      <c r="L1598" s="620">
        <v>0</v>
      </c>
      <c r="M1598" s="620">
        <v>0</v>
      </c>
      <c r="N1598" s="619">
        <v>2</v>
      </c>
      <c r="O1598" s="683">
        <v>1</v>
      </c>
      <c r="P1598" s="620">
        <v>0</v>
      </c>
      <c r="Q1598" s="635"/>
      <c r="R1598" s="619">
        <v>2</v>
      </c>
      <c r="S1598" s="635">
        <v>1</v>
      </c>
      <c r="T1598" s="683">
        <v>1</v>
      </c>
      <c r="U1598" s="665">
        <v>1</v>
      </c>
    </row>
    <row r="1599" spans="1:21" ht="14.4" customHeight="1" x14ac:dyDescent="0.3">
      <c r="A1599" s="618">
        <v>21</v>
      </c>
      <c r="B1599" s="619" t="s">
        <v>565</v>
      </c>
      <c r="C1599" s="619">
        <v>89301212</v>
      </c>
      <c r="D1599" s="681" t="s">
        <v>6723</v>
      </c>
      <c r="E1599" s="682" t="s">
        <v>4527</v>
      </c>
      <c r="F1599" s="619" t="s">
        <v>4509</v>
      </c>
      <c r="G1599" s="619" t="s">
        <v>4593</v>
      </c>
      <c r="H1599" s="619" t="s">
        <v>564</v>
      </c>
      <c r="I1599" s="619" t="s">
        <v>5760</v>
      </c>
      <c r="J1599" s="619" t="s">
        <v>4376</v>
      </c>
      <c r="K1599" s="619" t="s">
        <v>2340</v>
      </c>
      <c r="L1599" s="620">
        <v>0</v>
      </c>
      <c r="M1599" s="620">
        <v>0</v>
      </c>
      <c r="N1599" s="619">
        <v>1</v>
      </c>
      <c r="O1599" s="683">
        <v>0.5</v>
      </c>
      <c r="P1599" s="620"/>
      <c r="Q1599" s="635"/>
      <c r="R1599" s="619"/>
      <c r="S1599" s="635">
        <v>0</v>
      </c>
      <c r="T1599" s="683"/>
      <c r="U1599" s="665">
        <v>0</v>
      </c>
    </row>
    <row r="1600" spans="1:21" ht="14.4" customHeight="1" x14ac:dyDescent="0.3">
      <c r="A1600" s="618">
        <v>21</v>
      </c>
      <c r="B1600" s="619" t="s">
        <v>565</v>
      </c>
      <c r="C1600" s="619">
        <v>89301212</v>
      </c>
      <c r="D1600" s="681" t="s">
        <v>6723</v>
      </c>
      <c r="E1600" s="682" t="s">
        <v>4527</v>
      </c>
      <c r="F1600" s="619" t="s">
        <v>4509</v>
      </c>
      <c r="G1600" s="619" t="s">
        <v>4593</v>
      </c>
      <c r="H1600" s="619" t="s">
        <v>2184</v>
      </c>
      <c r="I1600" s="619" t="s">
        <v>2485</v>
      </c>
      <c r="J1600" s="619" t="s">
        <v>4376</v>
      </c>
      <c r="K1600" s="619" t="s">
        <v>2832</v>
      </c>
      <c r="L1600" s="620">
        <v>201.75</v>
      </c>
      <c r="M1600" s="620">
        <v>403.5</v>
      </c>
      <c r="N1600" s="619">
        <v>2</v>
      </c>
      <c r="O1600" s="683">
        <v>0.5</v>
      </c>
      <c r="P1600" s="620">
        <v>403.5</v>
      </c>
      <c r="Q1600" s="635">
        <v>1</v>
      </c>
      <c r="R1600" s="619">
        <v>2</v>
      </c>
      <c r="S1600" s="635">
        <v>1</v>
      </c>
      <c r="T1600" s="683">
        <v>0.5</v>
      </c>
      <c r="U1600" s="665">
        <v>1</v>
      </c>
    </row>
    <row r="1601" spans="1:21" ht="14.4" customHeight="1" x14ac:dyDescent="0.3">
      <c r="A1601" s="618">
        <v>21</v>
      </c>
      <c r="B1601" s="619" t="s">
        <v>565</v>
      </c>
      <c r="C1601" s="619">
        <v>89301212</v>
      </c>
      <c r="D1601" s="681" t="s">
        <v>6723</v>
      </c>
      <c r="E1601" s="682" t="s">
        <v>4527</v>
      </c>
      <c r="F1601" s="619" t="s">
        <v>4509</v>
      </c>
      <c r="G1601" s="619" t="s">
        <v>4835</v>
      </c>
      <c r="H1601" s="619" t="s">
        <v>564</v>
      </c>
      <c r="I1601" s="619" t="s">
        <v>974</v>
      </c>
      <c r="J1601" s="619" t="s">
        <v>975</v>
      </c>
      <c r="K1601" s="619" t="s">
        <v>4836</v>
      </c>
      <c r="L1601" s="620">
        <v>127.5</v>
      </c>
      <c r="M1601" s="620">
        <v>127.5</v>
      </c>
      <c r="N1601" s="619">
        <v>1</v>
      </c>
      <c r="O1601" s="683">
        <v>0.5</v>
      </c>
      <c r="P1601" s="620">
        <v>127.5</v>
      </c>
      <c r="Q1601" s="635">
        <v>1</v>
      </c>
      <c r="R1601" s="619">
        <v>1</v>
      </c>
      <c r="S1601" s="635">
        <v>1</v>
      </c>
      <c r="T1601" s="683">
        <v>0.5</v>
      </c>
      <c r="U1601" s="665">
        <v>1</v>
      </c>
    </row>
    <row r="1602" spans="1:21" ht="14.4" customHeight="1" x14ac:dyDescent="0.3">
      <c r="A1602" s="618">
        <v>21</v>
      </c>
      <c r="B1602" s="619" t="s">
        <v>565</v>
      </c>
      <c r="C1602" s="619">
        <v>89301212</v>
      </c>
      <c r="D1602" s="681" t="s">
        <v>6723</v>
      </c>
      <c r="E1602" s="682" t="s">
        <v>4527</v>
      </c>
      <c r="F1602" s="619" t="s">
        <v>4509</v>
      </c>
      <c r="G1602" s="619" t="s">
        <v>4835</v>
      </c>
      <c r="H1602" s="619" t="s">
        <v>564</v>
      </c>
      <c r="I1602" s="619" t="s">
        <v>4969</v>
      </c>
      <c r="J1602" s="619" t="s">
        <v>975</v>
      </c>
      <c r="K1602" s="619" t="s">
        <v>4970</v>
      </c>
      <c r="L1602" s="620">
        <v>637.5</v>
      </c>
      <c r="M1602" s="620">
        <v>1275</v>
      </c>
      <c r="N1602" s="619">
        <v>2</v>
      </c>
      <c r="O1602" s="683">
        <v>1.5</v>
      </c>
      <c r="P1602" s="620">
        <v>637.5</v>
      </c>
      <c r="Q1602" s="635">
        <v>0.5</v>
      </c>
      <c r="R1602" s="619">
        <v>1</v>
      </c>
      <c r="S1602" s="635">
        <v>0.5</v>
      </c>
      <c r="T1602" s="683">
        <v>0.5</v>
      </c>
      <c r="U1602" s="665">
        <v>0.33333333333333331</v>
      </c>
    </row>
    <row r="1603" spans="1:21" ht="14.4" customHeight="1" x14ac:dyDescent="0.3">
      <c r="A1603" s="618">
        <v>21</v>
      </c>
      <c r="B1603" s="619" t="s">
        <v>565</v>
      </c>
      <c r="C1603" s="619">
        <v>89301212</v>
      </c>
      <c r="D1603" s="681" t="s">
        <v>6723</v>
      </c>
      <c r="E1603" s="682" t="s">
        <v>4527</v>
      </c>
      <c r="F1603" s="619" t="s">
        <v>4509</v>
      </c>
      <c r="G1603" s="619" t="s">
        <v>4566</v>
      </c>
      <c r="H1603" s="619" t="s">
        <v>564</v>
      </c>
      <c r="I1603" s="619" t="s">
        <v>1133</v>
      </c>
      <c r="J1603" s="619" t="s">
        <v>4567</v>
      </c>
      <c r="K1603" s="619" t="s">
        <v>4568</v>
      </c>
      <c r="L1603" s="620">
        <v>0</v>
      </c>
      <c r="M1603" s="620">
        <v>0</v>
      </c>
      <c r="N1603" s="619">
        <v>47</v>
      </c>
      <c r="O1603" s="683">
        <v>11.5</v>
      </c>
      <c r="P1603" s="620">
        <v>0</v>
      </c>
      <c r="Q1603" s="635"/>
      <c r="R1603" s="619">
        <v>43</v>
      </c>
      <c r="S1603" s="635">
        <v>0.91489361702127658</v>
      </c>
      <c r="T1603" s="683">
        <v>10</v>
      </c>
      <c r="U1603" s="665">
        <v>0.86956521739130432</v>
      </c>
    </row>
    <row r="1604" spans="1:21" ht="14.4" customHeight="1" x14ac:dyDescent="0.3">
      <c r="A1604" s="618">
        <v>21</v>
      </c>
      <c r="B1604" s="619" t="s">
        <v>565</v>
      </c>
      <c r="C1604" s="619">
        <v>89301212</v>
      </c>
      <c r="D1604" s="681" t="s">
        <v>6723</v>
      </c>
      <c r="E1604" s="682" t="s">
        <v>4527</v>
      </c>
      <c r="F1604" s="619" t="s">
        <v>4509</v>
      </c>
      <c r="G1604" s="619" t="s">
        <v>4739</v>
      </c>
      <c r="H1604" s="619" t="s">
        <v>564</v>
      </c>
      <c r="I1604" s="619" t="s">
        <v>932</v>
      </c>
      <c r="J1604" s="619" t="s">
        <v>933</v>
      </c>
      <c r="K1604" s="619" t="s">
        <v>4741</v>
      </c>
      <c r="L1604" s="620">
        <v>43.99</v>
      </c>
      <c r="M1604" s="620">
        <v>527.88</v>
      </c>
      <c r="N1604" s="619">
        <v>12</v>
      </c>
      <c r="O1604" s="683">
        <v>4</v>
      </c>
      <c r="P1604" s="620">
        <v>263.94</v>
      </c>
      <c r="Q1604" s="635">
        <v>0.5</v>
      </c>
      <c r="R1604" s="619">
        <v>6</v>
      </c>
      <c r="S1604" s="635">
        <v>0.5</v>
      </c>
      <c r="T1604" s="683">
        <v>2</v>
      </c>
      <c r="U1604" s="665">
        <v>0.5</v>
      </c>
    </row>
    <row r="1605" spans="1:21" ht="14.4" customHeight="1" x14ac:dyDescent="0.3">
      <c r="A1605" s="618">
        <v>21</v>
      </c>
      <c r="B1605" s="619" t="s">
        <v>565</v>
      </c>
      <c r="C1605" s="619">
        <v>89301212</v>
      </c>
      <c r="D1605" s="681" t="s">
        <v>6723</v>
      </c>
      <c r="E1605" s="682" t="s">
        <v>4527</v>
      </c>
      <c r="F1605" s="619" t="s">
        <v>4509</v>
      </c>
      <c r="G1605" s="619" t="s">
        <v>4612</v>
      </c>
      <c r="H1605" s="619" t="s">
        <v>564</v>
      </c>
      <c r="I1605" s="619" t="s">
        <v>4613</v>
      </c>
      <c r="J1605" s="619" t="s">
        <v>4614</v>
      </c>
      <c r="K1605" s="619" t="s">
        <v>4615</v>
      </c>
      <c r="L1605" s="620">
        <v>38.99</v>
      </c>
      <c r="M1605" s="620">
        <v>467.88</v>
      </c>
      <c r="N1605" s="619">
        <v>12</v>
      </c>
      <c r="O1605" s="683">
        <v>6</v>
      </c>
      <c r="P1605" s="620">
        <v>272.93</v>
      </c>
      <c r="Q1605" s="635">
        <v>0.58333333333333337</v>
      </c>
      <c r="R1605" s="619">
        <v>7</v>
      </c>
      <c r="S1605" s="635">
        <v>0.58333333333333337</v>
      </c>
      <c r="T1605" s="683">
        <v>3</v>
      </c>
      <c r="U1605" s="665">
        <v>0.5</v>
      </c>
    </row>
    <row r="1606" spans="1:21" ht="14.4" customHeight="1" x14ac:dyDescent="0.3">
      <c r="A1606" s="618">
        <v>21</v>
      </c>
      <c r="B1606" s="619" t="s">
        <v>565</v>
      </c>
      <c r="C1606" s="619">
        <v>89301212</v>
      </c>
      <c r="D1606" s="681" t="s">
        <v>6723</v>
      </c>
      <c r="E1606" s="682" t="s">
        <v>4527</v>
      </c>
      <c r="F1606" s="619" t="s">
        <v>4509</v>
      </c>
      <c r="G1606" s="619" t="s">
        <v>4612</v>
      </c>
      <c r="H1606" s="619" t="s">
        <v>564</v>
      </c>
      <c r="I1606" s="619" t="s">
        <v>4613</v>
      </c>
      <c r="J1606" s="619" t="s">
        <v>4614</v>
      </c>
      <c r="K1606" s="619" t="s">
        <v>4615</v>
      </c>
      <c r="L1606" s="620">
        <v>23.46</v>
      </c>
      <c r="M1606" s="620">
        <v>23.46</v>
      </c>
      <c r="N1606" s="619">
        <v>1</v>
      </c>
      <c r="O1606" s="683">
        <v>0.5</v>
      </c>
      <c r="P1606" s="620">
        <v>23.46</v>
      </c>
      <c r="Q1606" s="635">
        <v>1</v>
      </c>
      <c r="R1606" s="619">
        <v>1</v>
      </c>
      <c r="S1606" s="635">
        <v>1</v>
      </c>
      <c r="T1606" s="683">
        <v>0.5</v>
      </c>
      <c r="U1606" s="665">
        <v>1</v>
      </c>
    </row>
    <row r="1607" spans="1:21" ht="14.4" customHeight="1" x14ac:dyDescent="0.3">
      <c r="A1607" s="618">
        <v>21</v>
      </c>
      <c r="B1607" s="619" t="s">
        <v>565</v>
      </c>
      <c r="C1607" s="619">
        <v>89301212</v>
      </c>
      <c r="D1607" s="681" t="s">
        <v>6723</v>
      </c>
      <c r="E1607" s="682" t="s">
        <v>4527</v>
      </c>
      <c r="F1607" s="619" t="s">
        <v>4509</v>
      </c>
      <c r="G1607" s="619" t="s">
        <v>4612</v>
      </c>
      <c r="H1607" s="619" t="s">
        <v>564</v>
      </c>
      <c r="I1607" s="619" t="s">
        <v>5761</v>
      </c>
      <c r="J1607" s="619" t="s">
        <v>5762</v>
      </c>
      <c r="K1607" s="619" t="s">
        <v>5763</v>
      </c>
      <c r="L1607" s="620">
        <v>51.98</v>
      </c>
      <c r="M1607" s="620">
        <v>51.98</v>
      </c>
      <c r="N1607" s="619">
        <v>1</v>
      </c>
      <c r="O1607" s="683">
        <v>1</v>
      </c>
      <c r="P1607" s="620"/>
      <c r="Q1607" s="635">
        <v>0</v>
      </c>
      <c r="R1607" s="619"/>
      <c r="S1607" s="635">
        <v>0</v>
      </c>
      <c r="T1607" s="683"/>
      <c r="U1607" s="665">
        <v>0</v>
      </c>
    </row>
    <row r="1608" spans="1:21" ht="14.4" customHeight="1" x14ac:dyDescent="0.3">
      <c r="A1608" s="618">
        <v>21</v>
      </c>
      <c r="B1608" s="619" t="s">
        <v>565</v>
      </c>
      <c r="C1608" s="619">
        <v>89301212</v>
      </c>
      <c r="D1608" s="681" t="s">
        <v>6723</v>
      </c>
      <c r="E1608" s="682" t="s">
        <v>4527</v>
      </c>
      <c r="F1608" s="619" t="s">
        <v>4509</v>
      </c>
      <c r="G1608" s="619" t="s">
        <v>4837</v>
      </c>
      <c r="H1608" s="619" t="s">
        <v>564</v>
      </c>
      <c r="I1608" s="619" t="s">
        <v>5764</v>
      </c>
      <c r="J1608" s="619" t="s">
        <v>4840</v>
      </c>
      <c r="K1608" s="619" t="s">
        <v>5765</v>
      </c>
      <c r="L1608" s="620">
        <v>0</v>
      </c>
      <c r="M1608" s="620">
        <v>0</v>
      </c>
      <c r="N1608" s="619">
        <v>3</v>
      </c>
      <c r="O1608" s="683">
        <v>1</v>
      </c>
      <c r="P1608" s="620">
        <v>0</v>
      </c>
      <c r="Q1608" s="635"/>
      <c r="R1608" s="619">
        <v>3</v>
      </c>
      <c r="S1608" s="635">
        <v>1</v>
      </c>
      <c r="T1608" s="683">
        <v>1</v>
      </c>
      <c r="U1608" s="665">
        <v>1</v>
      </c>
    </row>
    <row r="1609" spans="1:21" ht="14.4" customHeight="1" x14ac:dyDescent="0.3">
      <c r="A1609" s="618">
        <v>21</v>
      </c>
      <c r="B1609" s="619" t="s">
        <v>565</v>
      </c>
      <c r="C1609" s="619">
        <v>89301212</v>
      </c>
      <c r="D1609" s="681" t="s">
        <v>6723</v>
      </c>
      <c r="E1609" s="682" t="s">
        <v>4527</v>
      </c>
      <c r="F1609" s="619" t="s">
        <v>4509</v>
      </c>
      <c r="G1609" s="619" t="s">
        <v>4837</v>
      </c>
      <c r="H1609" s="619" t="s">
        <v>2184</v>
      </c>
      <c r="I1609" s="619" t="s">
        <v>4839</v>
      </c>
      <c r="J1609" s="619" t="s">
        <v>4840</v>
      </c>
      <c r="K1609" s="619" t="s">
        <v>747</v>
      </c>
      <c r="L1609" s="620">
        <v>90.72</v>
      </c>
      <c r="M1609" s="620">
        <v>2721.6</v>
      </c>
      <c r="N1609" s="619">
        <v>30</v>
      </c>
      <c r="O1609" s="683">
        <v>14</v>
      </c>
      <c r="P1609" s="620">
        <v>1905.12</v>
      </c>
      <c r="Q1609" s="635">
        <v>0.7</v>
      </c>
      <c r="R1609" s="619">
        <v>21</v>
      </c>
      <c r="S1609" s="635">
        <v>0.7</v>
      </c>
      <c r="T1609" s="683">
        <v>10</v>
      </c>
      <c r="U1609" s="665">
        <v>0.7142857142857143</v>
      </c>
    </row>
    <row r="1610" spans="1:21" ht="14.4" customHeight="1" x14ac:dyDescent="0.3">
      <c r="A1610" s="618">
        <v>21</v>
      </c>
      <c r="B1610" s="619" t="s">
        <v>565</v>
      </c>
      <c r="C1610" s="619">
        <v>89301212</v>
      </c>
      <c r="D1610" s="681" t="s">
        <v>6723</v>
      </c>
      <c r="E1610" s="682" t="s">
        <v>4527</v>
      </c>
      <c r="F1610" s="619" t="s">
        <v>4509</v>
      </c>
      <c r="G1610" s="619" t="s">
        <v>4837</v>
      </c>
      <c r="H1610" s="619" t="s">
        <v>2184</v>
      </c>
      <c r="I1610" s="619" t="s">
        <v>5381</v>
      </c>
      <c r="J1610" s="619" t="s">
        <v>4840</v>
      </c>
      <c r="K1610" s="619" t="s">
        <v>5382</v>
      </c>
      <c r="L1610" s="620">
        <v>302.39</v>
      </c>
      <c r="M1610" s="620">
        <v>302.39</v>
      </c>
      <c r="N1610" s="619">
        <v>1</v>
      </c>
      <c r="O1610" s="683">
        <v>1</v>
      </c>
      <c r="P1610" s="620">
        <v>302.39</v>
      </c>
      <c r="Q1610" s="635">
        <v>1</v>
      </c>
      <c r="R1610" s="619">
        <v>1</v>
      </c>
      <c r="S1610" s="635">
        <v>1</v>
      </c>
      <c r="T1610" s="683">
        <v>1</v>
      </c>
      <c r="U1610" s="665">
        <v>1</v>
      </c>
    </row>
    <row r="1611" spans="1:21" ht="14.4" customHeight="1" x14ac:dyDescent="0.3">
      <c r="A1611" s="618">
        <v>21</v>
      </c>
      <c r="B1611" s="619" t="s">
        <v>565</v>
      </c>
      <c r="C1611" s="619">
        <v>89301212</v>
      </c>
      <c r="D1611" s="681" t="s">
        <v>6723</v>
      </c>
      <c r="E1611" s="682" t="s">
        <v>4527</v>
      </c>
      <c r="F1611" s="619" t="s">
        <v>4509</v>
      </c>
      <c r="G1611" s="619" t="s">
        <v>4977</v>
      </c>
      <c r="H1611" s="619" t="s">
        <v>564</v>
      </c>
      <c r="I1611" s="619" t="s">
        <v>5766</v>
      </c>
      <c r="J1611" s="619" t="s">
        <v>5767</v>
      </c>
      <c r="K1611" s="619" t="s">
        <v>5768</v>
      </c>
      <c r="L1611" s="620">
        <v>0</v>
      </c>
      <c r="M1611" s="620">
        <v>0</v>
      </c>
      <c r="N1611" s="619">
        <v>1</v>
      </c>
      <c r="O1611" s="683">
        <v>0.5</v>
      </c>
      <c r="P1611" s="620"/>
      <c r="Q1611" s="635"/>
      <c r="R1611" s="619"/>
      <c r="S1611" s="635">
        <v>0</v>
      </c>
      <c r="T1611" s="683"/>
      <c r="U1611" s="665">
        <v>0</v>
      </c>
    </row>
    <row r="1612" spans="1:21" ht="14.4" customHeight="1" x14ac:dyDescent="0.3">
      <c r="A1612" s="618">
        <v>21</v>
      </c>
      <c r="B1612" s="619" t="s">
        <v>565</v>
      </c>
      <c r="C1612" s="619">
        <v>89301212</v>
      </c>
      <c r="D1612" s="681" t="s">
        <v>6723</v>
      </c>
      <c r="E1612" s="682" t="s">
        <v>4527</v>
      </c>
      <c r="F1612" s="619" t="s">
        <v>4509</v>
      </c>
      <c r="G1612" s="619" t="s">
        <v>4977</v>
      </c>
      <c r="H1612" s="619" t="s">
        <v>564</v>
      </c>
      <c r="I1612" s="619" t="s">
        <v>5769</v>
      </c>
      <c r="J1612" s="619" t="s">
        <v>5523</v>
      </c>
      <c r="K1612" s="619" t="s">
        <v>5770</v>
      </c>
      <c r="L1612" s="620">
        <v>164.15</v>
      </c>
      <c r="M1612" s="620">
        <v>164.15</v>
      </c>
      <c r="N1612" s="619">
        <v>1</v>
      </c>
      <c r="O1612" s="683">
        <v>0.5</v>
      </c>
      <c r="P1612" s="620">
        <v>164.15</v>
      </c>
      <c r="Q1612" s="635">
        <v>1</v>
      </c>
      <c r="R1612" s="619">
        <v>1</v>
      </c>
      <c r="S1612" s="635">
        <v>1</v>
      </c>
      <c r="T1612" s="683">
        <v>0.5</v>
      </c>
      <c r="U1612" s="665">
        <v>1</v>
      </c>
    </row>
    <row r="1613" spans="1:21" ht="14.4" customHeight="1" x14ac:dyDescent="0.3">
      <c r="A1613" s="618">
        <v>21</v>
      </c>
      <c r="B1613" s="619" t="s">
        <v>565</v>
      </c>
      <c r="C1613" s="619">
        <v>89301212</v>
      </c>
      <c r="D1613" s="681" t="s">
        <v>6723</v>
      </c>
      <c r="E1613" s="682" t="s">
        <v>4527</v>
      </c>
      <c r="F1613" s="619" t="s">
        <v>4509</v>
      </c>
      <c r="G1613" s="619" t="s">
        <v>5090</v>
      </c>
      <c r="H1613" s="619" t="s">
        <v>564</v>
      </c>
      <c r="I1613" s="619" t="s">
        <v>5771</v>
      </c>
      <c r="J1613" s="619" t="s">
        <v>5772</v>
      </c>
      <c r="K1613" s="619" t="s">
        <v>2128</v>
      </c>
      <c r="L1613" s="620">
        <v>610.23</v>
      </c>
      <c r="M1613" s="620">
        <v>1830.69</v>
      </c>
      <c r="N1613" s="619">
        <v>3</v>
      </c>
      <c r="O1613" s="683">
        <v>2</v>
      </c>
      <c r="P1613" s="620">
        <v>1830.69</v>
      </c>
      <c r="Q1613" s="635">
        <v>1</v>
      </c>
      <c r="R1613" s="619">
        <v>3</v>
      </c>
      <c r="S1613" s="635">
        <v>1</v>
      </c>
      <c r="T1613" s="683">
        <v>2</v>
      </c>
      <c r="U1613" s="665">
        <v>1</v>
      </c>
    </row>
    <row r="1614" spans="1:21" ht="14.4" customHeight="1" x14ac:dyDescent="0.3">
      <c r="A1614" s="618">
        <v>21</v>
      </c>
      <c r="B1614" s="619" t="s">
        <v>565</v>
      </c>
      <c r="C1614" s="619">
        <v>89301212</v>
      </c>
      <c r="D1614" s="681" t="s">
        <v>6723</v>
      </c>
      <c r="E1614" s="682" t="s">
        <v>4527</v>
      </c>
      <c r="F1614" s="619" t="s">
        <v>4509</v>
      </c>
      <c r="G1614" s="619" t="s">
        <v>5090</v>
      </c>
      <c r="H1614" s="619" t="s">
        <v>564</v>
      </c>
      <c r="I1614" s="619" t="s">
        <v>5773</v>
      </c>
      <c r="J1614" s="619" t="s">
        <v>5092</v>
      </c>
      <c r="K1614" s="619" t="s">
        <v>2340</v>
      </c>
      <c r="L1614" s="620">
        <v>0</v>
      </c>
      <c r="M1614" s="620">
        <v>0</v>
      </c>
      <c r="N1614" s="619">
        <v>2</v>
      </c>
      <c r="O1614" s="683">
        <v>1</v>
      </c>
      <c r="P1614" s="620">
        <v>0</v>
      </c>
      <c r="Q1614" s="635"/>
      <c r="R1614" s="619">
        <v>2</v>
      </c>
      <c r="S1614" s="635">
        <v>1</v>
      </c>
      <c r="T1614" s="683">
        <v>1</v>
      </c>
      <c r="U1614" s="665">
        <v>1</v>
      </c>
    </row>
    <row r="1615" spans="1:21" ht="14.4" customHeight="1" x14ac:dyDescent="0.3">
      <c r="A1615" s="618">
        <v>21</v>
      </c>
      <c r="B1615" s="619" t="s">
        <v>565</v>
      </c>
      <c r="C1615" s="619">
        <v>89301212</v>
      </c>
      <c r="D1615" s="681" t="s">
        <v>6723</v>
      </c>
      <c r="E1615" s="682" t="s">
        <v>4527</v>
      </c>
      <c r="F1615" s="619" t="s">
        <v>4509</v>
      </c>
      <c r="G1615" s="619" t="s">
        <v>5774</v>
      </c>
      <c r="H1615" s="619" t="s">
        <v>564</v>
      </c>
      <c r="I1615" s="619" t="s">
        <v>5775</v>
      </c>
      <c r="J1615" s="619" t="s">
        <v>5776</v>
      </c>
      <c r="K1615" s="619" t="s">
        <v>5777</v>
      </c>
      <c r="L1615" s="620">
        <v>107.81</v>
      </c>
      <c r="M1615" s="620">
        <v>107.81</v>
      </c>
      <c r="N1615" s="619">
        <v>1</v>
      </c>
      <c r="O1615" s="683">
        <v>0.5</v>
      </c>
      <c r="P1615" s="620"/>
      <c r="Q1615" s="635">
        <v>0</v>
      </c>
      <c r="R1615" s="619"/>
      <c r="S1615" s="635">
        <v>0</v>
      </c>
      <c r="T1615" s="683"/>
      <c r="U1615" s="665">
        <v>0</v>
      </c>
    </row>
    <row r="1616" spans="1:21" ht="14.4" customHeight="1" x14ac:dyDescent="0.3">
      <c r="A1616" s="618">
        <v>21</v>
      </c>
      <c r="B1616" s="619" t="s">
        <v>565</v>
      </c>
      <c r="C1616" s="619">
        <v>89301212</v>
      </c>
      <c r="D1616" s="681" t="s">
        <v>6723</v>
      </c>
      <c r="E1616" s="682" t="s">
        <v>4527</v>
      </c>
      <c r="F1616" s="619" t="s">
        <v>4509</v>
      </c>
      <c r="G1616" s="619" t="s">
        <v>5774</v>
      </c>
      <c r="H1616" s="619" t="s">
        <v>564</v>
      </c>
      <c r="I1616" s="619" t="s">
        <v>5778</v>
      </c>
      <c r="J1616" s="619" t="s">
        <v>5779</v>
      </c>
      <c r="K1616" s="619" t="s">
        <v>626</v>
      </c>
      <c r="L1616" s="620">
        <v>134.13</v>
      </c>
      <c r="M1616" s="620">
        <v>134.13</v>
      </c>
      <c r="N1616" s="619">
        <v>1</v>
      </c>
      <c r="O1616" s="683">
        <v>0.5</v>
      </c>
      <c r="P1616" s="620"/>
      <c r="Q1616" s="635">
        <v>0</v>
      </c>
      <c r="R1616" s="619"/>
      <c r="S1616" s="635">
        <v>0</v>
      </c>
      <c r="T1616" s="683"/>
      <c r="U1616" s="665">
        <v>0</v>
      </c>
    </row>
    <row r="1617" spans="1:21" ht="14.4" customHeight="1" x14ac:dyDescent="0.3">
      <c r="A1617" s="618">
        <v>21</v>
      </c>
      <c r="B1617" s="619" t="s">
        <v>565</v>
      </c>
      <c r="C1617" s="619">
        <v>89301212</v>
      </c>
      <c r="D1617" s="681" t="s">
        <v>6723</v>
      </c>
      <c r="E1617" s="682" t="s">
        <v>4527</v>
      </c>
      <c r="F1617" s="619" t="s">
        <v>4509</v>
      </c>
      <c r="G1617" s="619" t="s">
        <v>5780</v>
      </c>
      <c r="H1617" s="619" t="s">
        <v>564</v>
      </c>
      <c r="I1617" s="619" t="s">
        <v>5781</v>
      </c>
      <c r="J1617" s="619" t="s">
        <v>5782</v>
      </c>
      <c r="K1617" s="619" t="s">
        <v>1050</v>
      </c>
      <c r="L1617" s="620">
        <v>258.10000000000002</v>
      </c>
      <c r="M1617" s="620">
        <v>258.10000000000002</v>
      </c>
      <c r="N1617" s="619">
        <v>1</v>
      </c>
      <c r="O1617" s="683">
        <v>1</v>
      </c>
      <c r="P1617" s="620"/>
      <c r="Q1617" s="635">
        <v>0</v>
      </c>
      <c r="R1617" s="619"/>
      <c r="S1617" s="635">
        <v>0</v>
      </c>
      <c r="T1617" s="683"/>
      <c r="U1617" s="665">
        <v>0</v>
      </c>
    </row>
    <row r="1618" spans="1:21" ht="14.4" customHeight="1" x14ac:dyDescent="0.3">
      <c r="A1618" s="618">
        <v>21</v>
      </c>
      <c r="B1618" s="619" t="s">
        <v>565</v>
      </c>
      <c r="C1618" s="619">
        <v>89301212</v>
      </c>
      <c r="D1618" s="681" t="s">
        <v>6723</v>
      </c>
      <c r="E1618" s="682" t="s">
        <v>4527</v>
      </c>
      <c r="F1618" s="619" t="s">
        <v>4509</v>
      </c>
      <c r="G1618" s="619" t="s">
        <v>4743</v>
      </c>
      <c r="H1618" s="619" t="s">
        <v>564</v>
      </c>
      <c r="I1618" s="619" t="s">
        <v>1461</v>
      </c>
      <c r="J1618" s="619" t="s">
        <v>959</v>
      </c>
      <c r="K1618" s="619" t="s">
        <v>4744</v>
      </c>
      <c r="L1618" s="620">
        <v>96.72</v>
      </c>
      <c r="M1618" s="620">
        <v>483.59999999999997</v>
      </c>
      <c r="N1618" s="619">
        <v>5</v>
      </c>
      <c r="O1618" s="683">
        <v>1.5</v>
      </c>
      <c r="P1618" s="620"/>
      <c r="Q1618" s="635">
        <v>0</v>
      </c>
      <c r="R1618" s="619"/>
      <c r="S1618" s="635">
        <v>0</v>
      </c>
      <c r="T1618" s="683"/>
      <c r="U1618" s="665">
        <v>0</v>
      </c>
    </row>
    <row r="1619" spans="1:21" ht="14.4" customHeight="1" x14ac:dyDescent="0.3">
      <c r="A1619" s="618">
        <v>21</v>
      </c>
      <c r="B1619" s="619" t="s">
        <v>565</v>
      </c>
      <c r="C1619" s="619">
        <v>89301212</v>
      </c>
      <c r="D1619" s="681" t="s">
        <v>6723</v>
      </c>
      <c r="E1619" s="682" t="s">
        <v>4527</v>
      </c>
      <c r="F1619" s="619" t="s">
        <v>4509</v>
      </c>
      <c r="G1619" s="619" t="s">
        <v>4743</v>
      </c>
      <c r="H1619" s="619" t="s">
        <v>564</v>
      </c>
      <c r="I1619" s="619" t="s">
        <v>958</v>
      </c>
      <c r="J1619" s="619" t="s">
        <v>959</v>
      </c>
      <c r="K1619" s="619" t="s">
        <v>4745</v>
      </c>
      <c r="L1619" s="620">
        <v>57.85</v>
      </c>
      <c r="M1619" s="620">
        <v>1851.2000000000003</v>
      </c>
      <c r="N1619" s="619">
        <v>32</v>
      </c>
      <c r="O1619" s="683">
        <v>14</v>
      </c>
      <c r="P1619" s="620">
        <v>983.45000000000027</v>
      </c>
      <c r="Q1619" s="635">
        <v>0.53125000000000011</v>
      </c>
      <c r="R1619" s="619">
        <v>17</v>
      </c>
      <c r="S1619" s="635">
        <v>0.53125</v>
      </c>
      <c r="T1619" s="683">
        <v>9.5</v>
      </c>
      <c r="U1619" s="665">
        <v>0.6785714285714286</v>
      </c>
    </row>
    <row r="1620" spans="1:21" ht="14.4" customHeight="1" x14ac:dyDescent="0.3">
      <c r="A1620" s="618">
        <v>21</v>
      </c>
      <c r="B1620" s="619" t="s">
        <v>565</v>
      </c>
      <c r="C1620" s="619">
        <v>89301212</v>
      </c>
      <c r="D1620" s="681" t="s">
        <v>6723</v>
      </c>
      <c r="E1620" s="682" t="s">
        <v>4527</v>
      </c>
      <c r="F1620" s="619" t="s">
        <v>4509</v>
      </c>
      <c r="G1620" s="619" t="s">
        <v>4569</v>
      </c>
      <c r="H1620" s="619" t="s">
        <v>2184</v>
      </c>
      <c r="I1620" s="619" t="s">
        <v>3518</v>
      </c>
      <c r="J1620" s="619" t="s">
        <v>3519</v>
      </c>
      <c r="K1620" s="619" t="s">
        <v>4466</v>
      </c>
      <c r="L1620" s="620">
        <v>147.36000000000001</v>
      </c>
      <c r="M1620" s="620">
        <v>1473.6000000000001</v>
      </c>
      <c r="N1620" s="619">
        <v>10</v>
      </c>
      <c r="O1620" s="683">
        <v>4.5</v>
      </c>
      <c r="P1620" s="620">
        <v>589.44000000000005</v>
      </c>
      <c r="Q1620" s="635">
        <v>0.4</v>
      </c>
      <c r="R1620" s="619">
        <v>4</v>
      </c>
      <c r="S1620" s="635">
        <v>0.4</v>
      </c>
      <c r="T1620" s="683">
        <v>1.5</v>
      </c>
      <c r="U1620" s="665">
        <v>0.33333333333333331</v>
      </c>
    </row>
    <row r="1621" spans="1:21" ht="14.4" customHeight="1" x14ac:dyDescent="0.3">
      <c r="A1621" s="618">
        <v>21</v>
      </c>
      <c r="B1621" s="619" t="s">
        <v>565</v>
      </c>
      <c r="C1621" s="619">
        <v>89301212</v>
      </c>
      <c r="D1621" s="681" t="s">
        <v>6723</v>
      </c>
      <c r="E1621" s="682" t="s">
        <v>4527</v>
      </c>
      <c r="F1621" s="619" t="s">
        <v>4509</v>
      </c>
      <c r="G1621" s="619" t="s">
        <v>4569</v>
      </c>
      <c r="H1621" s="619" t="s">
        <v>564</v>
      </c>
      <c r="I1621" s="619" t="s">
        <v>5783</v>
      </c>
      <c r="J1621" s="619" t="s">
        <v>3519</v>
      </c>
      <c r="K1621" s="619" t="s">
        <v>5784</v>
      </c>
      <c r="L1621" s="620">
        <v>0</v>
      </c>
      <c r="M1621" s="620">
        <v>0</v>
      </c>
      <c r="N1621" s="619">
        <v>1</v>
      </c>
      <c r="O1621" s="683">
        <v>0.5</v>
      </c>
      <c r="P1621" s="620"/>
      <c r="Q1621" s="635"/>
      <c r="R1621" s="619"/>
      <c r="S1621" s="635">
        <v>0</v>
      </c>
      <c r="T1621" s="683"/>
      <c r="U1621" s="665">
        <v>0</v>
      </c>
    </row>
    <row r="1622" spans="1:21" ht="14.4" customHeight="1" x14ac:dyDescent="0.3">
      <c r="A1622" s="618">
        <v>21</v>
      </c>
      <c r="B1622" s="619" t="s">
        <v>565</v>
      </c>
      <c r="C1622" s="619">
        <v>89301212</v>
      </c>
      <c r="D1622" s="681" t="s">
        <v>6723</v>
      </c>
      <c r="E1622" s="682" t="s">
        <v>4527</v>
      </c>
      <c r="F1622" s="619" t="s">
        <v>4509</v>
      </c>
      <c r="G1622" s="619" t="s">
        <v>4569</v>
      </c>
      <c r="H1622" s="619" t="s">
        <v>2184</v>
      </c>
      <c r="I1622" s="619" t="s">
        <v>2281</v>
      </c>
      <c r="J1622" s="619" t="s">
        <v>2278</v>
      </c>
      <c r="K1622" s="619" t="s">
        <v>4347</v>
      </c>
      <c r="L1622" s="620">
        <v>124.51</v>
      </c>
      <c r="M1622" s="620">
        <v>871.57</v>
      </c>
      <c r="N1622" s="619">
        <v>7</v>
      </c>
      <c r="O1622" s="683">
        <v>2</v>
      </c>
      <c r="P1622" s="620">
        <v>622.55000000000007</v>
      </c>
      <c r="Q1622" s="635">
        <v>0.7142857142857143</v>
      </c>
      <c r="R1622" s="619">
        <v>5</v>
      </c>
      <c r="S1622" s="635">
        <v>0.7142857142857143</v>
      </c>
      <c r="T1622" s="683">
        <v>1.5</v>
      </c>
      <c r="U1622" s="665">
        <v>0.75</v>
      </c>
    </row>
    <row r="1623" spans="1:21" ht="14.4" customHeight="1" x14ac:dyDescent="0.3">
      <c r="A1623" s="618">
        <v>21</v>
      </c>
      <c r="B1623" s="619" t="s">
        <v>565</v>
      </c>
      <c r="C1623" s="619">
        <v>89301212</v>
      </c>
      <c r="D1623" s="681" t="s">
        <v>6723</v>
      </c>
      <c r="E1623" s="682" t="s">
        <v>4527</v>
      </c>
      <c r="F1623" s="619" t="s">
        <v>4509</v>
      </c>
      <c r="G1623" s="619" t="s">
        <v>4569</v>
      </c>
      <c r="H1623" s="619" t="s">
        <v>2184</v>
      </c>
      <c r="I1623" s="619" t="s">
        <v>2464</v>
      </c>
      <c r="J1623" s="619" t="s">
        <v>2465</v>
      </c>
      <c r="K1623" s="619" t="s">
        <v>2466</v>
      </c>
      <c r="L1623" s="620">
        <v>314.35000000000002</v>
      </c>
      <c r="M1623" s="620">
        <v>314.35000000000002</v>
      </c>
      <c r="N1623" s="619">
        <v>1</v>
      </c>
      <c r="O1623" s="683">
        <v>0.5</v>
      </c>
      <c r="P1623" s="620">
        <v>314.35000000000002</v>
      </c>
      <c r="Q1623" s="635">
        <v>1</v>
      </c>
      <c r="R1623" s="619">
        <v>1</v>
      </c>
      <c r="S1623" s="635">
        <v>1</v>
      </c>
      <c r="T1623" s="683">
        <v>0.5</v>
      </c>
      <c r="U1623" s="665">
        <v>1</v>
      </c>
    </row>
    <row r="1624" spans="1:21" ht="14.4" customHeight="1" x14ac:dyDescent="0.3">
      <c r="A1624" s="618">
        <v>21</v>
      </c>
      <c r="B1624" s="619" t="s">
        <v>565</v>
      </c>
      <c r="C1624" s="619">
        <v>89301212</v>
      </c>
      <c r="D1624" s="681" t="s">
        <v>6723</v>
      </c>
      <c r="E1624" s="682" t="s">
        <v>4527</v>
      </c>
      <c r="F1624" s="619" t="s">
        <v>4509</v>
      </c>
      <c r="G1624" s="619" t="s">
        <v>4569</v>
      </c>
      <c r="H1624" s="619" t="s">
        <v>564</v>
      </c>
      <c r="I1624" s="619" t="s">
        <v>5785</v>
      </c>
      <c r="J1624" s="619" t="s">
        <v>5786</v>
      </c>
      <c r="K1624" s="619" t="s">
        <v>5787</v>
      </c>
      <c r="L1624" s="620">
        <v>163.72999999999999</v>
      </c>
      <c r="M1624" s="620">
        <v>327.45999999999998</v>
      </c>
      <c r="N1624" s="619">
        <v>2</v>
      </c>
      <c r="O1624" s="683">
        <v>1</v>
      </c>
      <c r="P1624" s="620"/>
      <c r="Q1624" s="635">
        <v>0</v>
      </c>
      <c r="R1624" s="619"/>
      <c r="S1624" s="635">
        <v>0</v>
      </c>
      <c r="T1624" s="683"/>
      <c r="U1624" s="665">
        <v>0</v>
      </c>
    </row>
    <row r="1625" spans="1:21" ht="14.4" customHeight="1" x14ac:dyDescent="0.3">
      <c r="A1625" s="618">
        <v>21</v>
      </c>
      <c r="B1625" s="619" t="s">
        <v>565</v>
      </c>
      <c r="C1625" s="619">
        <v>89301212</v>
      </c>
      <c r="D1625" s="681" t="s">
        <v>6723</v>
      </c>
      <c r="E1625" s="682" t="s">
        <v>4527</v>
      </c>
      <c r="F1625" s="619" t="s">
        <v>4509</v>
      </c>
      <c r="G1625" s="619" t="s">
        <v>4748</v>
      </c>
      <c r="H1625" s="619" t="s">
        <v>564</v>
      </c>
      <c r="I1625" s="619" t="s">
        <v>4749</v>
      </c>
      <c r="J1625" s="619" t="s">
        <v>4750</v>
      </c>
      <c r="K1625" s="619" t="s">
        <v>1379</v>
      </c>
      <c r="L1625" s="620">
        <v>154.33000000000001</v>
      </c>
      <c r="M1625" s="620">
        <v>28551.050000000003</v>
      </c>
      <c r="N1625" s="619">
        <v>185</v>
      </c>
      <c r="O1625" s="683">
        <v>67</v>
      </c>
      <c r="P1625" s="620">
        <v>18365.270000000004</v>
      </c>
      <c r="Q1625" s="635">
        <v>0.64324324324324333</v>
      </c>
      <c r="R1625" s="619">
        <v>119</v>
      </c>
      <c r="S1625" s="635">
        <v>0.64324324324324322</v>
      </c>
      <c r="T1625" s="683">
        <v>39</v>
      </c>
      <c r="U1625" s="665">
        <v>0.58208955223880599</v>
      </c>
    </row>
    <row r="1626" spans="1:21" ht="14.4" customHeight="1" x14ac:dyDescent="0.3">
      <c r="A1626" s="618">
        <v>21</v>
      </c>
      <c r="B1626" s="619" t="s">
        <v>565</v>
      </c>
      <c r="C1626" s="619">
        <v>89301212</v>
      </c>
      <c r="D1626" s="681" t="s">
        <v>6723</v>
      </c>
      <c r="E1626" s="682" t="s">
        <v>4527</v>
      </c>
      <c r="F1626" s="619" t="s">
        <v>4509</v>
      </c>
      <c r="G1626" s="619" t="s">
        <v>4748</v>
      </c>
      <c r="H1626" s="619" t="s">
        <v>564</v>
      </c>
      <c r="I1626" s="619" t="s">
        <v>5788</v>
      </c>
      <c r="J1626" s="619" t="s">
        <v>5789</v>
      </c>
      <c r="K1626" s="619" t="s">
        <v>1379</v>
      </c>
      <c r="L1626" s="620">
        <v>60.97</v>
      </c>
      <c r="M1626" s="620">
        <v>60.97</v>
      </c>
      <c r="N1626" s="619">
        <v>1</v>
      </c>
      <c r="O1626" s="683">
        <v>0.5</v>
      </c>
      <c r="P1626" s="620"/>
      <c r="Q1626" s="635">
        <v>0</v>
      </c>
      <c r="R1626" s="619"/>
      <c r="S1626" s="635">
        <v>0</v>
      </c>
      <c r="T1626" s="683"/>
      <c r="U1626" s="665">
        <v>0</v>
      </c>
    </row>
    <row r="1627" spans="1:21" ht="14.4" customHeight="1" x14ac:dyDescent="0.3">
      <c r="A1627" s="618">
        <v>21</v>
      </c>
      <c r="B1627" s="619" t="s">
        <v>565</v>
      </c>
      <c r="C1627" s="619">
        <v>89301212</v>
      </c>
      <c r="D1627" s="681" t="s">
        <v>6723</v>
      </c>
      <c r="E1627" s="682" t="s">
        <v>4527</v>
      </c>
      <c r="F1627" s="619" t="s">
        <v>4509</v>
      </c>
      <c r="G1627" s="619" t="s">
        <v>4748</v>
      </c>
      <c r="H1627" s="619" t="s">
        <v>564</v>
      </c>
      <c r="I1627" s="619" t="s">
        <v>5790</v>
      </c>
      <c r="J1627" s="619" t="s">
        <v>5791</v>
      </c>
      <c r="K1627" s="619" t="s">
        <v>1379</v>
      </c>
      <c r="L1627" s="620">
        <v>60.97</v>
      </c>
      <c r="M1627" s="620">
        <v>182.91</v>
      </c>
      <c r="N1627" s="619">
        <v>3</v>
      </c>
      <c r="O1627" s="683">
        <v>1</v>
      </c>
      <c r="P1627" s="620"/>
      <c r="Q1627" s="635">
        <v>0</v>
      </c>
      <c r="R1627" s="619"/>
      <c r="S1627" s="635">
        <v>0</v>
      </c>
      <c r="T1627" s="683"/>
      <c r="U1627" s="665">
        <v>0</v>
      </c>
    </row>
    <row r="1628" spans="1:21" ht="14.4" customHeight="1" x14ac:dyDescent="0.3">
      <c r="A1628" s="618">
        <v>21</v>
      </c>
      <c r="B1628" s="619" t="s">
        <v>565</v>
      </c>
      <c r="C1628" s="619">
        <v>89301212</v>
      </c>
      <c r="D1628" s="681" t="s">
        <v>6723</v>
      </c>
      <c r="E1628" s="682" t="s">
        <v>4527</v>
      </c>
      <c r="F1628" s="619" t="s">
        <v>4509</v>
      </c>
      <c r="G1628" s="619" t="s">
        <v>4988</v>
      </c>
      <c r="H1628" s="619" t="s">
        <v>564</v>
      </c>
      <c r="I1628" s="619" t="s">
        <v>3176</v>
      </c>
      <c r="J1628" s="619" t="s">
        <v>3177</v>
      </c>
      <c r="K1628" s="619" t="s">
        <v>5792</v>
      </c>
      <c r="L1628" s="620">
        <v>432.32</v>
      </c>
      <c r="M1628" s="620">
        <v>432.32</v>
      </c>
      <c r="N1628" s="619">
        <v>1</v>
      </c>
      <c r="O1628" s="683">
        <v>1</v>
      </c>
      <c r="P1628" s="620"/>
      <c r="Q1628" s="635">
        <v>0</v>
      </c>
      <c r="R1628" s="619"/>
      <c r="S1628" s="635">
        <v>0</v>
      </c>
      <c r="T1628" s="683"/>
      <c r="U1628" s="665">
        <v>0</v>
      </c>
    </row>
    <row r="1629" spans="1:21" ht="14.4" customHeight="1" x14ac:dyDescent="0.3">
      <c r="A1629" s="618">
        <v>21</v>
      </c>
      <c r="B1629" s="619" t="s">
        <v>565</v>
      </c>
      <c r="C1629" s="619">
        <v>89301212</v>
      </c>
      <c r="D1629" s="681" t="s">
        <v>6723</v>
      </c>
      <c r="E1629" s="682" t="s">
        <v>4527</v>
      </c>
      <c r="F1629" s="619" t="s">
        <v>4509</v>
      </c>
      <c r="G1629" s="619" t="s">
        <v>4988</v>
      </c>
      <c r="H1629" s="619" t="s">
        <v>564</v>
      </c>
      <c r="I1629" s="619" t="s">
        <v>5793</v>
      </c>
      <c r="J1629" s="619" t="s">
        <v>3177</v>
      </c>
      <c r="K1629" s="619" t="s">
        <v>4604</v>
      </c>
      <c r="L1629" s="620">
        <v>144.1</v>
      </c>
      <c r="M1629" s="620">
        <v>288.2</v>
      </c>
      <c r="N1629" s="619">
        <v>2</v>
      </c>
      <c r="O1629" s="683">
        <v>1.5</v>
      </c>
      <c r="P1629" s="620">
        <v>144.1</v>
      </c>
      <c r="Q1629" s="635">
        <v>0.5</v>
      </c>
      <c r="R1629" s="619">
        <v>1</v>
      </c>
      <c r="S1629" s="635">
        <v>0.5</v>
      </c>
      <c r="T1629" s="683">
        <v>0.5</v>
      </c>
      <c r="U1629" s="665">
        <v>0.33333333333333331</v>
      </c>
    </row>
    <row r="1630" spans="1:21" ht="14.4" customHeight="1" x14ac:dyDescent="0.3">
      <c r="A1630" s="618">
        <v>21</v>
      </c>
      <c r="B1630" s="619" t="s">
        <v>565</v>
      </c>
      <c r="C1630" s="619">
        <v>89301212</v>
      </c>
      <c r="D1630" s="681" t="s">
        <v>6723</v>
      </c>
      <c r="E1630" s="682" t="s">
        <v>4527</v>
      </c>
      <c r="F1630" s="619" t="s">
        <v>4509</v>
      </c>
      <c r="G1630" s="619" t="s">
        <v>4988</v>
      </c>
      <c r="H1630" s="619" t="s">
        <v>564</v>
      </c>
      <c r="I1630" s="619" t="s">
        <v>3048</v>
      </c>
      <c r="J1630" s="619" t="s">
        <v>3049</v>
      </c>
      <c r="K1630" s="619" t="s">
        <v>4989</v>
      </c>
      <c r="L1630" s="620">
        <v>162.13</v>
      </c>
      <c r="M1630" s="620">
        <v>324.26</v>
      </c>
      <c r="N1630" s="619">
        <v>2</v>
      </c>
      <c r="O1630" s="683">
        <v>2</v>
      </c>
      <c r="P1630" s="620">
        <v>162.13</v>
      </c>
      <c r="Q1630" s="635">
        <v>0.5</v>
      </c>
      <c r="R1630" s="619">
        <v>1</v>
      </c>
      <c r="S1630" s="635">
        <v>0.5</v>
      </c>
      <c r="T1630" s="683">
        <v>1</v>
      </c>
      <c r="U1630" s="665">
        <v>0.5</v>
      </c>
    </row>
    <row r="1631" spans="1:21" ht="14.4" customHeight="1" x14ac:dyDescent="0.3">
      <c r="A1631" s="618">
        <v>21</v>
      </c>
      <c r="B1631" s="619" t="s">
        <v>565</v>
      </c>
      <c r="C1631" s="619">
        <v>89301212</v>
      </c>
      <c r="D1631" s="681" t="s">
        <v>6723</v>
      </c>
      <c r="E1631" s="682" t="s">
        <v>4527</v>
      </c>
      <c r="F1631" s="619" t="s">
        <v>4509</v>
      </c>
      <c r="G1631" s="619" t="s">
        <v>5794</v>
      </c>
      <c r="H1631" s="619" t="s">
        <v>564</v>
      </c>
      <c r="I1631" s="619" t="s">
        <v>5795</v>
      </c>
      <c r="J1631" s="619" t="s">
        <v>3030</v>
      </c>
      <c r="K1631" s="619" t="s">
        <v>5796</v>
      </c>
      <c r="L1631" s="620">
        <v>489.48</v>
      </c>
      <c r="M1631" s="620">
        <v>978.96</v>
      </c>
      <c r="N1631" s="619">
        <v>2</v>
      </c>
      <c r="O1631" s="683">
        <v>2</v>
      </c>
      <c r="P1631" s="620">
        <v>978.96</v>
      </c>
      <c r="Q1631" s="635">
        <v>1</v>
      </c>
      <c r="R1631" s="619">
        <v>2</v>
      </c>
      <c r="S1631" s="635">
        <v>1</v>
      </c>
      <c r="T1631" s="683">
        <v>2</v>
      </c>
      <c r="U1631" s="665">
        <v>1</v>
      </c>
    </row>
    <row r="1632" spans="1:21" ht="14.4" customHeight="1" x14ac:dyDescent="0.3">
      <c r="A1632" s="618">
        <v>21</v>
      </c>
      <c r="B1632" s="619" t="s">
        <v>565</v>
      </c>
      <c r="C1632" s="619">
        <v>89301212</v>
      </c>
      <c r="D1632" s="681" t="s">
        <v>6723</v>
      </c>
      <c r="E1632" s="682" t="s">
        <v>4527</v>
      </c>
      <c r="F1632" s="619" t="s">
        <v>4509</v>
      </c>
      <c r="G1632" s="619" t="s">
        <v>5794</v>
      </c>
      <c r="H1632" s="619" t="s">
        <v>564</v>
      </c>
      <c r="I1632" s="619" t="s">
        <v>3029</v>
      </c>
      <c r="J1632" s="619" t="s">
        <v>3030</v>
      </c>
      <c r="K1632" s="619" t="s">
        <v>3031</v>
      </c>
      <c r="L1632" s="620">
        <v>146.84</v>
      </c>
      <c r="M1632" s="620">
        <v>2643.12</v>
      </c>
      <c r="N1632" s="619">
        <v>18</v>
      </c>
      <c r="O1632" s="683">
        <v>5</v>
      </c>
      <c r="P1632" s="620">
        <v>1762.08</v>
      </c>
      <c r="Q1632" s="635">
        <v>0.66666666666666663</v>
      </c>
      <c r="R1632" s="619">
        <v>12</v>
      </c>
      <c r="S1632" s="635">
        <v>0.66666666666666663</v>
      </c>
      <c r="T1632" s="683">
        <v>4</v>
      </c>
      <c r="U1632" s="665">
        <v>0.8</v>
      </c>
    </row>
    <row r="1633" spans="1:21" ht="14.4" customHeight="1" x14ac:dyDescent="0.3">
      <c r="A1633" s="618">
        <v>21</v>
      </c>
      <c r="B1633" s="619" t="s">
        <v>565</v>
      </c>
      <c r="C1633" s="619">
        <v>89301212</v>
      </c>
      <c r="D1633" s="681" t="s">
        <v>6723</v>
      </c>
      <c r="E1633" s="682" t="s">
        <v>4527</v>
      </c>
      <c r="F1633" s="619" t="s">
        <v>4509</v>
      </c>
      <c r="G1633" s="619" t="s">
        <v>5797</v>
      </c>
      <c r="H1633" s="619" t="s">
        <v>564</v>
      </c>
      <c r="I1633" s="619" t="s">
        <v>1006</v>
      </c>
      <c r="J1633" s="619" t="s">
        <v>1007</v>
      </c>
      <c r="K1633" s="619" t="s">
        <v>1008</v>
      </c>
      <c r="L1633" s="620">
        <v>82.67</v>
      </c>
      <c r="M1633" s="620">
        <v>909.36999999999989</v>
      </c>
      <c r="N1633" s="619">
        <v>11</v>
      </c>
      <c r="O1633" s="683">
        <v>8</v>
      </c>
      <c r="P1633" s="620">
        <v>82.67</v>
      </c>
      <c r="Q1633" s="635">
        <v>9.0909090909090925E-2</v>
      </c>
      <c r="R1633" s="619">
        <v>1</v>
      </c>
      <c r="S1633" s="635">
        <v>9.0909090909090912E-2</v>
      </c>
      <c r="T1633" s="683">
        <v>0.5</v>
      </c>
      <c r="U1633" s="665">
        <v>6.25E-2</v>
      </c>
    </row>
    <row r="1634" spans="1:21" ht="14.4" customHeight="1" x14ac:dyDescent="0.3">
      <c r="A1634" s="618">
        <v>21</v>
      </c>
      <c r="B1634" s="619" t="s">
        <v>565</v>
      </c>
      <c r="C1634" s="619">
        <v>89301212</v>
      </c>
      <c r="D1634" s="681" t="s">
        <v>6723</v>
      </c>
      <c r="E1634" s="682" t="s">
        <v>4527</v>
      </c>
      <c r="F1634" s="619" t="s">
        <v>4509</v>
      </c>
      <c r="G1634" s="619" t="s">
        <v>4990</v>
      </c>
      <c r="H1634" s="619" t="s">
        <v>564</v>
      </c>
      <c r="I1634" s="619" t="s">
        <v>5798</v>
      </c>
      <c r="J1634" s="619" t="s">
        <v>5408</v>
      </c>
      <c r="K1634" s="619" t="s">
        <v>5799</v>
      </c>
      <c r="L1634" s="620">
        <v>0</v>
      </c>
      <c r="M1634" s="620">
        <v>0</v>
      </c>
      <c r="N1634" s="619">
        <v>1</v>
      </c>
      <c r="O1634" s="683">
        <v>1</v>
      </c>
      <c r="P1634" s="620"/>
      <c r="Q1634" s="635"/>
      <c r="R1634" s="619"/>
      <c r="S1634" s="635">
        <v>0</v>
      </c>
      <c r="T1634" s="683"/>
      <c r="U1634" s="665">
        <v>0</v>
      </c>
    </row>
    <row r="1635" spans="1:21" ht="14.4" customHeight="1" x14ac:dyDescent="0.3">
      <c r="A1635" s="618">
        <v>21</v>
      </c>
      <c r="B1635" s="619" t="s">
        <v>565</v>
      </c>
      <c r="C1635" s="619">
        <v>89301212</v>
      </c>
      <c r="D1635" s="681" t="s">
        <v>6723</v>
      </c>
      <c r="E1635" s="682" t="s">
        <v>4527</v>
      </c>
      <c r="F1635" s="619" t="s">
        <v>4509</v>
      </c>
      <c r="G1635" s="619" t="s">
        <v>4990</v>
      </c>
      <c r="H1635" s="619" t="s">
        <v>564</v>
      </c>
      <c r="I1635" s="619" t="s">
        <v>5407</v>
      </c>
      <c r="J1635" s="619" t="s">
        <v>5408</v>
      </c>
      <c r="K1635" s="619" t="s">
        <v>5409</v>
      </c>
      <c r="L1635" s="620">
        <v>167.42</v>
      </c>
      <c r="M1635" s="620">
        <v>6027.1200000000008</v>
      </c>
      <c r="N1635" s="619">
        <v>36</v>
      </c>
      <c r="O1635" s="683">
        <v>14</v>
      </c>
      <c r="P1635" s="620">
        <v>4185.5000000000009</v>
      </c>
      <c r="Q1635" s="635">
        <v>0.69444444444444453</v>
      </c>
      <c r="R1635" s="619">
        <v>25</v>
      </c>
      <c r="S1635" s="635">
        <v>0.69444444444444442</v>
      </c>
      <c r="T1635" s="683">
        <v>9.5</v>
      </c>
      <c r="U1635" s="665">
        <v>0.6785714285714286</v>
      </c>
    </row>
    <row r="1636" spans="1:21" ht="14.4" customHeight="1" x14ac:dyDescent="0.3">
      <c r="A1636" s="618">
        <v>21</v>
      </c>
      <c r="B1636" s="619" t="s">
        <v>565</v>
      </c>
      <c r="C1636" s="619">
        <v>89301212</v>
      </c>
      <c r="D1636" s="681" t="s">
        <v>6723</v>
      </c>
      <c r="E1636" s="682" t="s">
        <v>4527</v>
      </c>
      <c r="F1636" s="619" t="s">
        <v>4509</v>
      </c>
      <c r="G1636" s="619" t="s">
        <v>4990</v>
      </c>
      <c r="H1636" s="619" t="s">
        <v>564</v>
      </c>
      <c r="I1636" s="619" t="s">
        <v>5800</v>
      </c>
      <c r="J1636" s="619" t="s">
        <v>5801</v>
      </c>
      <c r="K1636" s="619" t="s">
        <v>5409</v>
      </c>
      <c r="L1636" s="620">
        <v>0</v>
      </c>
      <c r="M1636" s="620">
        <v>0</v>
      </c>
      <c r="N1636" s="619">
        <v>13</v>
      </c>
      <c r="O1636" s="683">
        <v>3</v>
      </c>
      <c r="P1636" s="620">
        <v>0</v>
      </c>
      <c r="Q1636" s="635"/>
      <c r="R1636" s="619">
        <v>11</v>
      </c>
      <c r="S1636" s="635">
        <v>0.84615384615384615</v>
      </c>
      <c r="T1636" s="683">
        <v>2.5</v>
      </c>
      <c r="U1636" s="665">
        <v>0.83333333333333337</v>
      </c>
    </row>
    <row r="1637" spans="1:21" ht="14.4" customHeight="1" x14ac:dyDescent="0.3">
      <c r="A1637" s="618">
        <v>21</v>
      </c>
      <c r="B1637" s="619" t="s">
        <v>565</v>
      </c>
      <c r="C1637" s="619">
        <v>89301212</v>
      </c>
      <c r="D1637" s="681" t="s">
        <v>6723</v>
      </c>
      <c r="E1637" s="682" t="s">
        <v>4527</v>
      </c>
      <c r="F1637" s="619" t="s">
        <v>4509</v>
      </c>
      <c r="G1637" s="619" t="s">
        <v>4990</v>
      </c>
      <c r="H1637" s="619" t="s">
        <v>564</v>
      </c>
      <c r="I1637" s="619" t="s">
        <v>5802</v>
      </c>
      <c r="J1637" s="619" t="s">
        <v>5801</v>
      </c>
      <c r="K1637" s="619" t="s">
        <v>5803</v>
      </c>
      <c r="L1637" s="620">
        <v>0</v>
      </c>
      <c r="M1637" s="620">
        <v>0</v>
      </c>
      <c r="N1637" s="619">
        <v>1</v>
      </c>
      <c r="O1637" s="683">
        <v>0.5</v>
      </c>
      <c r="P1637" s="620">
        <v>0</v>
      </c>
      <c r="Q1637" s="635"/>
      <c r="R1637" s="619">
        <v>1</v>
      </c>
      <c r="S1637" s="635">
        <v>1</v>
      </c>
      <c r="T1637" s="683">
        <v>0.5</v>
      </c>
      <c r="U1637" s="665">
        <v>1</v>
      </c>
    </row>
    <row r="1638" spans="1:21" ht="14.4" customHeight="1" x14ac:dyDescent="0.3">
      <c r="A1638" s="618">
        <v>21</v>
      </c>
      <c r="B1638" s="619" t="s">
        <v>565</v>
      </c>
      <c r="C1638" s="619">
        <v>89301212</v>
      </c>
      <c r="D1638" s="681" t="s">
        <v>6723</v>
      </c>
      <c r="E1638" s="682" t="s">
        <v>4527</v>
      </c>
      <c r="F1638" s="619" t="s">
        <v>4509</v>
      </c>
      <c r="G1638" s="619" t="s">
        <v>4990</v>
      </c>
      <c r="H1638" s="619" t="s">
        <v>564</v>
      </c>
      <c r="I1638" s="619" t="s">
        <v>5804</v>
      </c>
      <c r="J1638" s="619" t="s">
        <v>5408</v>
      </c>
      <c r="K1638" s="619" t="s">
        <v>5805</v>
      </c>
      <c r="L1638" s="620">
        <v>0</v>
      </c>
      <c r="M1638" s="620">
        <v>0</v>
      </c>
      <c r="N1638" s="619">
        <v>1</v>
      </c>
      <c r="O1638" s="683">
        <v>1</v>
      </c>
      <c r="P1638" s="620"/>
      <c r="Q1638" s="635"/>
      <c r="R1638" s="619"/>
      <c r="S1638" s="635">
        <v>0</v>
      </c>
      <c r="T1638" s="683"/>
      <c r="U1638" s="665">
        <v>0</v>
      </c>
    </row>
    <row r="1639" spans="1:21" ht="14.4" customHeight="1" x14ac:dyDescent="0.3">
      <c r="A1639" s="618">
        <v>21</v>
      </c>
      <c r="B1639" s="619" t="s">
        <v>565</v>
      </c>
      <c r="C1639" s="619">
        <v>89301212</v>
      </c>
      <c r="D1639" s="681" t="s">
        <v>6723</v>
      </c>
      <c r="E1639" s="682" t="s">
        <v>4527</v>
      </c>
      <c r="F1639" s="619" t="s">
        <v>4509</v>
      </c>
      <c r="G1639" s="619" t="s">
        <v>4616</v>
      </c>
      <c r="H1639" s="619" t="s">
        <v>564</v>
      </c>
      <c r="I1639" s="619" t="s">
        <v>4757</v>
      </c>
      <c r="J1639" s="619" t="s">
        <v>4618</v>
      </c>
      <c r="K1639" s="619" t="s">
        <v>1297</v>
      </c>
      <c r="L1639" s="620">
        <v>0</v>
      </c>
      <c r="M1639" s="620">
        <v>0</v>
      </c>
      <c r="N1639" s="619">
        <v>24</v>
      </c>
      <c r="O1639" s="683">
        <v>16</v>
      </c>
      <c r="P1639" s="620">
        <v>0</v>
      </c>
      <c r="Q1639" s="635"/>
      <c r="R1639" s="619">
        <v>13</v>
      </c>
      <c r="S1639" s="635">
        <v>0.54166666666666663</v>
      </c>
      <c r="T1639" s="683">
        <v>8.5</v>
      </c>
      <c r="U1639" s="665">
        <v>0.53125</v>
      </c>
    </row>
    <row r="1640" spans="1:21" ht="14.4" customHeight="1" x14ac:dyDescent="0.3">
      <c r="A1640" s="618">
        <v>21</v>
      </c>
      <c r="B1640" s="619" t="s">
        <v>565</v>
      </c>
      <c r="C1640" s="619">
        <v>89301212</v>
      </c>
      <c r="D1640" s="681" t="s">
        <v>6723</v>
      </c>
      <c r="E1640" s="682" t="s">
        <v>4527</v>
      </c>
      <c r="F1640" s="619" t="s">
        <v>4509</v>
      </c>
      <c r="G1640" s="619" t="s">
        <v>4616</v>
      </c>
      <c r="H1640" s="619" t="s">
        <v>564</v>
      </c>
      <c r="I1640" s="619" t="s">
        <v>5806</v>
      </c>
      <c r="J1640" s="619" t="s">
        <v>4618</v>
      </c>
      <c r="K1640" s="619" t="s">
        <v>641</v>
      </c>
      <c r="L1640" s="620">
        <v>0</v>
      </c>
      <c r="M1640" s="620">
        <v>0</v>
      </c>
      <c r="N1640" s="619">
        <v>2</v>
      </c>
      <c r="O1640" s="683">
        <v>1</v>
      </c>
      <c r="P1640" s="620"/>
      <c r="Q1640" s="635"/>
      <c r="R1640" s="619"/>
      <c r="S1640" s="635">
        <v>0</v>
      </c>
      <c r="T1640" s="683"/>
      <c r="U1640" s="665">
        <v>0</v>
      </c>
    </row>
    <row r="1641" spans="1:21" ht="14.4" customHeight="1" x14ac:dyDescent="0.3">
      <c r="A1641" s="618">
        <v>21</v>
      </c>
      <c r="B1641" s="619" t="s">
        <v>565</v>
      </c>
      <c r="C1641" s="619">
        <v>89301212</v>
      </c>
      <c r="D1641" s="681" t="s">
        <v>6723</v>
      </c>
      <c r="E1641" s="682" t="s">
        <v>4527</v>
      </c>
      <c r="F1641" s="619" t="s">
        <v>4509</v>
      </c>
      <c r="G1641" s="619" t="s">
        <v>4616</v>
      </c>
      <c r="H1641" s="619" t="s">
        <v>564</v>
      </c>
      <c r="I1641" s="619" t="s">
        <v>4758</v>
      </c>
      <c r="J1641" s="619" t="s">
        <v>4620</v>
      </c>
      <c r="K1641" s="619" t="s">
        <v>1297</v>
      </c>
      <c r="L1641" s="620">
        <v>0</v>
      </c>
      <c r="M1641" s="620">
        <v>0</v>
      </c>
      <c r="N1641" s="619">
        <v>1</v>
      </c>
      <c r="O1641" s="683">
        <v>1</v>
      </c>
      <c r="P1641" s="620"/>
      <c r="Q1641" s="635"/>
      <c r="R1641" s="619"/>
      <c r="S1641" s="635">
        <v>0</v>
      </c>
      <c r="T1641" s="683"/>
      <c r="U1641" s="665">
        <v>0</v>
      </c>
    </row>
    <row r="1642" spans="1:21" ht="14.4" customHeight="1" x14ac:dyDescent="0.3">
      <c r="A1642" s="618">
        <v>21</v>
      </c>
      <c r="B1642" s="619" t="s">
        <v>565</v>
      </c>
      <c r="C1642" s="619">
        <v>89301212</v>
      </c>
      <c r="D1642" s="681" t="s">
        <v>6723</v>
      </c>
      <c r="E1642" s="682" t="s">
        <v>4527</v>
      </c>
      <c r="F1642" s="619" t="s">
        <v>4509</v>
      </c>
      <c r="G1642" s="619" t="s">
        <v>4616</v>
      </c>
      <c r="H1642" s="619" t="s">
        <v>564</v>
      </c>
      <c r="I1642" s="619" t="s">
        <v>5054</v>
      </c>
      <c r="J1642" s="619" t="s">
        <v>5055</v>
      </c>
      <c r="K1642" s="619" t="s">
        <v>1297</v>
      </c>
      <c r="L1642" s="620">
        <v>0</v>
      </c>
      <c r="M1642" s="620">
        <v>0</v>
      </c>
      <c r="N1642" s="619">
        <v>4</v>
      </c>
      <c r="O1642" s="683">
        <v>2.5</v>
      </c>
      <c r="P1642" s="620">
        <v>0</v>
      </c>
      <c r="Q1642" s="635"/>
      <c r="R1642" s="619">
        <v>3</v>
      </c>
      <c r="S1642" s="635">
        <v>0.75</v>
      </c>
      <c r="T1642" s="683">
        <v>1.5</v>
      </c>
      <c r="U1642" s="665">
        <v>0.6</v>
      </c>
    </row>
    <row r="1643" spans="1:21" ht="14.4" customHeight="1" x14ac:dyDescent="0.3">
      <c r="A1643" s="618">
        <v>21</v>
      </c>
      <c r="B1643" s="619" t="s">
        <v>565</v>
      </c>
      <c r="C1643" s="619">
        <v>89301212</v>
      </c>
      <c r="D1643" s="681" t="s">
        <v>6723</v>
      </c>
      <c r="E1643" s="682" t="s">
        <v>4527</v>
      </c>
      <c r="F1643" s="619" t="s">
        <v>4509</v>
      </c>
      <c r="G1643" s="619" t="s">
        <v>4616</v>
      </c>
      <c r="H1643" s="619" t="s">
        <v>564</v>
      </c>
      <c r="I1643" s="619" t="s">
        <v>5807</v>
      </c>
      <c r="J1643" s="619" t="s">
        <v>5413</v>
      </c>
      <c r="K1643" s="619" t="s">
        <v>1297</v>
      </c>
      <c r="L1643" s="620">
        <v>0</v>
      </c>
      <c r="M1643" s="620">
        <v>0</v>
      </c>
      <c r="N1643" s="619">
        <v>4</v>
      </c>
      <c r="O1643" s="683">
        <v>1.5</v>
      </c>
      <c r="P1643" s="620">
        <v>0</v>
      </c>
      <c r="Q1643" s="635"/>
      <c r="R1643" s="619">
        <v>2</v>
      </c>
      <c r="S1643" s="635">
        <v>0.5</v>
      </c>
      <c r="T1643" s="683">
        <v>0.5</v>
      </c>
      <c r="U1643" s="665">
        <v>0.33333333333333331</v>
      </c>
    </row>
    <row r="1644" spans="1:21" ht="14.4" customHeight="1" x14ac:dyDescent="0.3">
      <c r="A1644" s="618">
        <v>21</v>
      </c>
      <c r="B1644" s="619" t="s">
        <v>565</v>
      </c>
      <c r="C1644" s="619">
        <v>89301212</v>
      </c>
      <c r="D1644" s="681" t="s">
        <v>6723</v>
      </c>
      <c r="E1644" s="682" t="s">
        <v>4527</v>
      </c>
      <c r="F1644" s="619" t="s">
        <v>4509</v>
      </c>
      <c r="G1644" s="619" t="s">
        <v>4616</v>
      </c>
      <c r="H1644" s="619" t="s">
        <v>564</v>
      </c>
      <c r="I1644" s="619" t="s">
        <v>5808</v>
      </c>
      <c r="J1644" s="619" t="s">
        <v>5413</v>
      </c>
      <c r="K1644" s="619" t="s">
        <v>5416</v>
      </c>
      <c r="L1644" s="620">
        <v>0</v>
      </c>
      <c r="M1644" s="620">
        <v>0</v>
      </c>
      <c r="N1644" s="619">
        <v>8</v>
      </c>
      <c r="O1644" s="683">
        <v>4</v>
      </c>
      <c r="P1644" s="620">
        <v>0</v>
      </c>
      <c r="Q1644" s="635"/>
      <c r="R1644" s="619">
        <v>3</v>
      </c>
      <c r="S1644" s="635">
        <v>0.375</v>
      </c>
      <c r="T1644" s="683">
        <v>1</v>
      </c>
      <c r="U1644" s="665">
        <v>0.25</v>
      </c>
    </row>
    <row r="1645" spans="1:21" ht="14.4" customHeight="1" x14ac:dyDescent="0.3">
      <c r="A1645" s="618">
        <v>21</v>
      </c>
      <c r="B1645" s="619" t="s">
        <v>565</v>
      </c>
      <c r="C1645" s="619">
        <v>89301212</v>
      </c>
      <c r="D1645" s="681" t="s">
        <v>6723</v>
      </c>
      <c r="E1645" s="682" t="s">
        <v>4527</v>
      </c>
      <c r="F1645" s="619" t="s">
        <v>4509</v>
      </c>
      <c r="G1645" s="619" t="s">
        <v>4616</v>
      </c>
      <c r="H1645" s="619" t="s">
        <v>564</v>
      </c>
      <c r="I1645" s="619" t="s">
        <v>5415</v>
      </c>
      <c r="J1645" s="619" t="s">
        <v>5413</v>
      </c>
      <c r="K1645" s="619" t="s">
        <v>5416</v>
      </c>
      <c r="L1645" s="620">
        <v>0</v>
      </c>
      <c r="M1645" s="620">
        <v>0</v>
      </c>
      <c r="N1645" s="619">
        <v>1</v>
      </c>
      <c r="O1645" s="683">
        <v>0.5</v>
      </c>
      <c r="P1645" s="620"/>
      <c r="Q1645" s="635"/>
      <c r="R1645" s="619"/>
      <c r="S1645" s="635">
        <v>0</v>
      </c>
      <c r="T1645" s="683"/>
      <c r="U1645" s="665">
        <v>0</v>
      </c>
    </row>
    <row r="1646" spans="1:21" ht="14.4" customHeight="1" x14ac:dyDescent="0.3">
      <c r="A1646" s="618">
        <v>21</v>
      </c>
      <c r="B1646" s="619" t="s">
        <v>565</v>
      </c>
      <c r="C1646" s="619">
        <v>89301212</v>
      </c>
      <c r="D1646" s="681" t="s">
        <v>6723</v>
      </c>
      <c r="E1646" s="682" t="s">
        <v>4527</v>
      </c>
      <c r="F1646" s="619" t="s">
        <v>4509</v>
      </c>
      <c r="G1646" s="619" t="s">
        <v>4616</v>
      </c>
      <c r="H1646" s="619" t="s">
        <v>564</v>
      </c>
      <c r="I1646" s="619" t="s">
        <v>5809</v>
      </c>
      <c r="J1646" s="619" t="s">
        <v>5413</v>
      </c>
      <c r="K1646" s="619" t="s">
        <v>1297</v>
      </c>
      <c r="L1646" s="620">
        <v>0</v>
      </c>
      <c r="M1646" s="620">
        <v>0</v>
      </c>
      <c r="N1646" s="619">
        <v>3</v>
      </c>
      <c r="O1646" s="683">
        <v>2</v>
      </c>
      <c r="P1646" s="620"/>
      <c r="Q1646" s="635"/>
      <c r="R1646" s="619"/>
      <c r="S1646" s="635">
        <v>0</v>
      </c>
      <c r="T1646" s="683"/>
      <c r="U1646" s="665">
        <v>0</v>
      </c>
    </row>
    <row r="1647" spans="1:21" ht="14.4" customHeight="1" x14ac:dyDescent="0.3">
      <c r="A1647" s="618">
        <v>21</v>
      </c>
      <c r="B1647" s="619" t="s">
        <v>565</v>
      </c>
      <c r="C1647" s="619">
        <v>89301212</v>
      </c>
      <c r="D1647" s="681" t="s">
        <v>6723</v>
      </c>
      <c r="E1647" s="682" t="s">
        <v>4527</v>
      </c>
      <c r="F1647" s="619" t="s">
        <v>4509</v>
      </c>
      <c r="G1647" s="619" t="s">
        <v>4616</v>
      </c>
      <c r="H1647" s="619" t="s">
        <v>564</v>
      </c>
      <c r="I1647" s="619" t="s">
        <v>1296</v>
      </c>
      <c r="J1647" s="619" t="s">
        <v>1293</v>
      </c>
      <c r="K1647" s="619" t="s">
        <v>1297</v>
      </c>
      <c r="L1647" s="620">
        <v>0</v>
      </c>
      <c r="M1647" s="620">
        <v>0</v>
      </c>
      <c r="N1647" s="619">
        <v>4</v>
      </c>
      <c r="O1647" s="683">
        <v>2</v>
      </c>
      <c r="P1647" s="620">
        <v>0</v>
      </c>
      <c r="Q1647" s="635"/>
      <c r="R1647" s="619">
        <v>4</v>
      </c>
      <c r="S1647" s="635">
        <v>1</v>
      </c>
      <c r="T1647" s="683">
        <v>2</v>
      </c>
      <c r="U1647" s="665">
        <v>1</v>
      </c>
    </row>
    <row r="1648" spans="1:21" ht="14.4" customHeight="1" x14ac:dyDescent="0.3">
      <c r="A1648" s="618">
        <v>21</v>
      </c>
      <c r="B1648" s="619" t="s">
        <v>565</v>
      </c>
      <c r="C1648" s="619">
        <v>89301212</v>
      </c>
      <c r="D1648" s="681" t="s">
        <v>6723</v>
      </c>
      <c r="E1648" s="682" t="s">
        <v>4527</v>
      </c>
      <c r="F1648" s="619" t="s">
        <v>4509</v>
      </c>
      <c r="G1648" s="619" t="s">
        <v>4616</v>
      </c>
      <c r="H1648" s="619" t="s">
        <v>564</v>
      </c>
      <c r="I1648" s="619" t="s">
        <v>5810</v>
      </c>
      <c r="J1648" s="619" t="s">
        <v>5418</v>
      </c>
      <c r="K1648" s="619" t="s">
        <v>1297</v>
      </c>
      <c r="L1648" s="620">
        <v>0</v>
      </c>
      <c r="M1648" s="620">
        <v>0</v>
      </c>
      <c r="N1648" s="619">
        <v>6</v>
      </c>
      <c r="O1648" s="683">
        <v>4</v>
      </c>
      <c r="P1648" s="620">
        <v>0</v>
      </c>
      <c r="Q1648" s="635"/>
      <c r="R1648" s="619">
        <v>3</v>
      </c>
      <c r="S1648" s="635">
        <v>0.5</v>
      </c>
      <c r="T1648" s="683">
        <v>1.5</v>
      </c>
      <c r="U1648" s="665">
        <v>0.375</v>
      </c>
    </row>
    <row r="1649" spans="1:21" ht="14.4" customHeight="1" x14ac:dyDescent="0.3">
      <c r="A1649" s="618">
        <v>21</v>
      </c>
      <c r="B1649" s="619" t="s">
        <v>565</v>
      </c>
      <c r="C1649" s="619">
        <v>89301212</v>
      </c>
      <c r="D1649" s="681" t="s">
        <v>6723</v>
      </c>
      <c r="E1649" s="682" t="s">
        <v>4527</v>
      </c>
      <c r="F1649" s="619" t="s">
        <v>4509</v>
      </c>
      <c r="G1649" s="619" t="s">
        <v>4616</v>
      </c>
      <c r="H1649" s="619" t="s">
        <v>564</v>
      </c>
      <c r="I1649" s="619" t="s">
        <v>5811</v>
      </c>
      <c r="J1649" s="619" t="s">
        <v>5418</v>
      </c>
      <c r="K1649" s="619" t="s">
        <v>641</v>
      </c>
      <c r="L1649" s="620">
        <v>0</v>
      </c>
      <c r="M1649" s="620">
        <v>0</v>
      </c>
      <c r="N1649" s="619">
        <v>1</v>
      </c>
      <c r="O1649" s="683">
        <v>0.5</v>
      </c>
      <c r="P1649" s="620"/>
      <c r="Q1649" s="635"/>
      <c r="R1649" s="619"/>
      <c r="S1649" s="635">
        <v>0</v>
      </c>
      <c r="T1649" s="683"/>
      <c r="U1649" s="665">
        <v>0</v>
      </c>
    </row>
    <row r="1650" spans="1:21" ht="14.4" customHeight="1" x14ac:dyDescent="0.3">
      <c r="A1650" s="618">
        <v>21</v>
      </c>
      <c r="B1650" s="619" t="s">
        <v>565</v>
      </c>
      <c r="C1650" s="619">
        <v>89301212</v>
      </c>
      <c r="D1650" s="681" t="s">
        <v>6723</v>
      </c>
      <c r="E1650" s="682" t="s">
        <v>4527</v>
      </c>
      <c r="F1650" s="619" t="s">
        <v>4509</v>
      </c>
      <c r="G1650" s="619" t="s">
        <v>4616</v>
      </c>
      <c r="H1650" s="619" t="s">
        <v>564</v>
      </c>
      <c r="I1650" s="619" t="s">
        <v>5417</v>
      </c>
      <c r="J1650" s="619" t="s">
        <v>5418</v>
      </c>
      <c r="K1650" s="619" t="s">
        <v>5419</v>
      </c>
      <c r="L1650" s="620">
        <v>0</v>
      </c>
      <c r="M1650" s="620">
        <v>0</v>
      </c>
      <c r="N1650" s="619">
        <v>1</v>
      </c>
      <c r="O1650" s="683">
        <v>1</v>
      </c>
      <c r="P1650" s="620"/>
      <c r="Q1650" s="635"/>
      <c r="R1650" s="619"/>
      <c r="S1650" s="635">
        <v>0</v>
      </c>
      <c r="T1650" s="683"/>
      <c r="U1650" s="665">
        <v>0</v>
      </c>
    </row>
    <row r="1651" spans="1:21" ht="14.4" customHeight="1" x14ac:dyDescent="0.3">
      <c r="A1651" s="618">
        <v>21</v>
      </c>
      <c r="B1651" s="619" t="s">
        <v>565</v>
      </c>
      <c r="C1651" s="619">
        <v>89301212</v>
      </c>
      <c r="D1651" s="681" t="s">
        <v>6723</v>
      </c>
      <c r="E1651" s="682" t="s">
        <v>4527</v>
      </c>
      <c r="F1651" s="619" t="s">
        <v>4509</v>
      </c>
      <c r="G1651" s="619" t="s">
        <v>4616</v>
      </c>
      <c r="H1651" s="619" t="s">
        <v>564</v>
      </c>
      <c r="I1651" s="619" t="s">
        <v>5812</v>
      </c>
      <c r="J1651" s="619" t="s">
        <v>4618</v>
      </c>
      <c r="K1651" s="619" t="s">
        <v>641</v>
      </c>
      <c r="L1651" s="620">
        <v>0</v>
      </c>
      <c r="M1651" s="620">
        <v>0</v>
      </c>
      <c r="N1651" s="619">
        <v>2</v>
      </c>
      <c r="O1651" s="683">
        <v>1.5</v>
      </c>
      <c r="P1651" s="620">
        <v>0</v>
      </c>
      <c r="Q1651" s="635"/>
      <c r="R1651" s="619">
        <v>1</v>
      </c>
      <c r="S1651" s="635">
        <v>0.5</v>
      </c>
      <c r="T1651" s="683">
        <v>1</v>
      </c>
      <c r="U1651" s="665">
        <v>0.66666666666666663</v>
      </c>
    </row>
    <row r="1652" spans="1:21" ht="14.4" customHeight="1" x14ac:dyDescent="0.3">
      <c r="A1652" s="618">
        <v>21</v>
      </c>
      <c r="B1652" s="619" t="s">
        <v>565</v>
      </c>
      <c r="C1652" s="619">
        <v>89301212</v>
      </c>
      <c r="D1652" s="681" t="s">
        <v>6723</v>
      </c>
      <c r="E1652" s="682" t="s">
        <v>4527</v>
      </c>
      <c r="F1652" s="619" t="s">
        <v>4509</v>
      </c>
      <c r="G1652" s="619" t="s">
        <v>4616</v>
      </c>
      <c r="H1652" s="619" t="s">
        <v>564</v>
      </c>
      <c r="I1652" s="619" t="s">
        <v>5813</v>
      </c>
      <c r="J1652" s="619" t="s">
        <v>5814</v>
      </c>
      <c r="K1652" s="619" t="s">
        <v>5815</v>
      </c>
      <c r="L1652" s="620">
        <v>0</v>
      </c>
      <c r="M1652" s="620">
        <v>0</v>
      </c>
      <c r="N1652" s="619">
        <v>1</v>
      </c>
      <c r="O1652" s="683">
        <v>1</v>
      </c>
      <c r="P1652" s="620"/>
      <c r="Q1652" s="635"/>
      <c r="R1652" s="619"/>
      <c r="S1652" s="635">
        <v>0</v>
      </c>
      <c r="T1652" s="683"/>
      <c r="U1652" s="665">
        <v>0</v>
      </c>
    </row>
    <row r="1653" spans="1:21" ht="14.4" customHeight="1" x14ac:dyDescent="0.3">
      <c r="A1653" s="618">
        <v>21</v>
      </c>
      <c r="B1653" s="619" t="s">
        <v>565</v>
      </c>
      <c r="C1653" s="619">
        <v>89301212</v>
      </c>
      <c r="D1653" s="681" t="s">
        <v>6723</v>
      </c>
      <c r="E1653" s="682" t="s">
        <v>4527</v>
      </c>
      <c r="F1653" s="619" t="s">
        <v>4510</v>
      </c>
      <c r="G1653" s="619" t="s">
        <v>5019</v>
      </c>
      <c r="H1653" s="619" t="s">
        <v>564</v>
      </c>
      <c r="I1653" s="619" t="s">
        <v>5816</v>
      </c>
      <c r="J1653" s="619" t="s">
        <v>4526</v>
      </c>
      <c r="K1653" s="619"/>
      <c r="L1653" s="620">
        <v>0</v>
      </c>
      <c r="M1653" s="620">
        <v>0</v>
      </c>
      <c r="N1653" s="619">
        <v>1</v>
      </c>
      <c r="O1653" s="683">
        <v>1</v>
      </c>
      <c r="P1653" s="620"/>
      <c r="Q1653" s="635"/>
      <c r="R1653" s="619"/>
      <c r="S1653" s="635">
        <v>0</v>
      </c>
      <c r="T1653" s="683"/>
      <c r="U1653" s="665">
        <v>0</v>
      </c>
    </row>
    <row r="1654" spans="1:21" ht="14.4" customHeight="1" x14ac:dyDescent="0.3">
      <c r="A1654" s="618">
        <v>21</v>
      </c>
      <c r="B1654" s="619" t="s">
        <v>565</v>
      </c>
      <c r="C1654" s="619">
        <v>89301212</v>
      </c>
      <c r="D1654" s="681" t="s">
        <v>6723</v>
      </c>
      <c r="E1654" s="682" t="s">
        <v>4527</v>
      </c>
      <c r="F1654" s="619" t="s">
        <v>4510</v>
      </c>
      <c r="G1654" s="619" t="s">
        <v>5019</v>
      </c>
      <c r="H1654" s="619" t="s">
        <v>564</v>
      </c>
      <c r="I1654" s="619" t="s">
        <v>5817</v>
      </c>
      <c r="J1654" s="619" t="s">
        <v>4526</v>
      </c>
      <c r="K1654" s="619"/>
      <c r="L1654" s="620">
        <v>0</v>
      </c>
      <c r="M1654" s="620">
        <v>0</v>
      </c>
      <c r="N1654" s="619">
        <v>1</v>
      </c>
      <c r="O1654" s="683">
        <v>1</v>
      </c>
      <c r="P1654" s="620"/>
      <c r="Q1654" s="635"/>
      <c r="R1654" s="619"/>
      <c r="S1654" s="635">
        <v>0</v>
      </c>
      <c r="T1654" s="683"/>
      <c r="U1654" s="665">
        <v>0</v>
      </c>
    </row>
    <row r="1655" spans="1:21" ht="14.4" customHeight="1" x14ac:dyDescent="0.3">
      <c r="A1655" s="618">
        <v>21</v>
      </c>
      <c r="B1655" s="619" t="s">
        <v>565</v>
      </c>
      <c r="C1655" s="619">
        <v>89301212</v>
      </c>
      <c r="D1655" s="681" t="s">
        <v>6723</v>
      </c>
      <c r="E1655" s="682" t="s">
        <v>4527</v>
      </c>
      <c r="F1655" s="619" t="s">
        <v>4510</v>
      </c>
      <c r="G1655" s="619" t="s">
        <v>5019</v>
      </c>
      <c r="H1655" s="619" t="s">
        <v>564</v>
      </c>
      <c r="I1655" s="619" t="s">
        <v>5818</v>
      </c>
      <c r="J1655" s="619" t="s">
        <v>4526</v>
      </c>
      <c r="K1655" s="619"/>
      <c r="L1655" s="620">
        <v>0</v>
      </c>
      <c r="M1655" s="620">
        <v>0</v>
      </c>
      <c r="N1655" s="619">
        <v>1</v>
      </c>
      <c r="O1655" s="683">
        <v>1</v>
      </c>
      <c r="P1655" s="620"/>
      <c r="Q1655" s="635"/>
      <c r="R1655" s="619"/>
      <c r="S1655" s="635">
        <v>0</v>
      </c>
      <c r="T1655" s="683"/>
      <c r="U1655" s="665">
        <v>0</v>
      </c>
    </row>
    <row r="1656" spans="1:21" ht="14.4" customHeight="1" x14ac:dyDescent="0.3">
      <c r="A1656" s="618">
        <v>21</v>
      </c>
      <c r="B1656" s="619" t="s">
        <v>565</v>
      </c>
      <c r="C1656" s="619">
        <v>89301212</v>
      </c>
      <c r="D1656" s="681" t="s">
        <v>6723</v>
      </c>
      <c r="E1656" s="682" t="s">
        <v>4527</v>
      </c>
      <c r="F1656" s="619" t="s">
        <v>4510</v>
      </c>
      <c r="G1656" s="619" t="s">
        <v>5019</v>
      </c>
      <c r="H1656" s="619" t="s">
        <v>564</v>
      </c>
      <c r="I1656" s="619" t="s">
        <v>5819</v>
      </c>
      <c r="J1656" s="619" t="s">
        <v>4526</v>
      </c>
      <c r="K1656" s="619"/>
      <c r="L1656" s="620">
        <v>0</v>
      </c>
      <c r="M1656" s="620">
        <v>0</v>
      </c>
      <c r="N1656" s="619">
        <v>1</v>
      </c>
      <c r="O1656" s="683">
        <v>1</v>
      </c>
      <c r="P1656" s="620">
        <v>0</v>
      </c>
      <c r="Q1656" s="635"/>
      <c r="R1656" s="619">
        <v>1</v>
      </c>
      <c r="S1656" s="635">
        <v>1</v>
      </c>
      <c r="T1656" s="683">
        <v>1</v>
      </c>
      <c r="U1656" s="665">
        <v>1</v>
      </c>
    </row>
    <row r="1657" spans="1:21" ht="14.4" customHeight="1" x14ac:dyDescent="0.3">
      <c r="A1657" s="618">
        <v>21</v>
      </c>
      <c r="B1657" s="619" t="s">
        <v>565</v>
      </c>
      <c r="C1657" s="619">
        <v>89301212</v>
      </c>
      <c r="D1657" s="681" t="s">
        <v>6723</v>
      </c>
      <c r="E1657" s="682" t="s">
        <v>4527</v>
      </c>
      <c r="F1657" s="619" t="s">
        <v>4510</v>
      </c>
      <c r="G1657" s="619" t="s">
        <v>5019</v>
      </c>
      <c r="H1657" s="619" t="s">
        <v>564</v>
      </c>
      <c r="I1657" s="619" t="s">
        <v>5820</v>
      </c>
      <c r="J1657" s="619" t="s">
        <v>4526</v>
      </c>
      <c r="K1657" s="619"/>
      <c r="L1657" s="620">
        <v>0</v>
      </c>
      <c r="M1657" s="620">
        <v>0</v>
      </c>
      <c r="N1657" s="619">
        <v>4</v>
      </c>
      <c r="O1657" s="683">
        <v>4</v>
      </c>
      <c r="P1657" s="620">
        <v>0</v>
      </c>
      <c r="Q1657" s="635"/>
      <c r="R1657" s="619">
        <v>1</v>
      </c>
      <c r="S1657" s="635">
        <v>0.25</v>
      </c>
      <c r="T1657" s="683">
        <v>1</v>
      </c>
      <c r="U1657" s="665">
        <v>0.25</v>
      </c>
    </row>
    <row r="1658" spans="1:21" ht="14.4" customHeight="1" x14ac:dyDescent="0.3">
      <c r="A1658" s="618">
        <v>21</v>
      </c>
      <c r="B1658" s="619" t="s">
        <v>565</v>
      </c>
      <c r="C1658" s="619">
        <v>89301212</v>
      </c>
      <c r="D1658" s="681" t="s">
        <v>6723</v>
      </c>
      <c r="E1658" s="682" t="s">
        <v>4527</v>
      </c>
      <c r="F1658" s="619" t="s">
        <v>4511</v>
      </c>
      <c r="G1658" s="619" t="s">
        <v>4764</v>
      </c>
      <c r="H1658" s="619" t="s">
        <v>564</v>
      </c>
      <c r="I1658" s="619" t="s">
        <v>2013</v>
      </c>
      <c r="J1658" s="619" t="s">
        <v>4765</v>
      </c>
      <c r="K1658" s="619" t="s">
        <v>4766</v>
      </c>
      <c r="L1658" s="620">
        <v>1267.1199999999999</v>
      </c>
      <c r="M1658" s="620">
        <v>1267.1199999999999</v>
      </c>
      <c r="N1658" s="619">
        <v>1</v>
      </c>
      <c r="O1658" s="683">
        <v>1</v>
      </c>
      <c r="P1658" s="620">
        <v>1267.1199999999999</v>
      </c>
      <c r="Q1658" s="635">
        <v>1</v>
      </c>
      <c r="R1658" s="619">
        <v>1</v>
      </c>
      <c r="S1658" s="635">
        <v>1</v>
      </c>
      <c r="T1658" s="683">
        <v>1</v>
      </c>
      <c r="U1658" s="665">
        <v>1</v>
      </c>
    </row>
    <row r="1659" spans="1:21" ht="14.4" customHeight="1" x14ac:dyDescent="0.3">
      <c r="A1659" s="618">
        <v>21</v>
      </c>
      <c r="B1659" s="619" t="s">
        <v>565</v>
      </c>
      <c r="C1659" s="619">
        <v>89301212</v>
      </c>
      <c r="D1659" s="681" t="s">
        <v>6723</v>
      </c>
      <c r="E1659" s="682" t="s">
        <v>4527</v>
      </c>
      <c r="F1659" s="619" t="s">
        <v>4511</v>
      </c>
      <c r="G1659" s="619" t="s">
        <v>4764</v>
      </c>
      <c r="H1659" s="619" t="s">
        <v>564</v>
      </c>
      <c r="I1659" s="619" t="s">
        <v>5056</v>
      </c>
      <c r="J1659" s="619" t="s">
        <v>5057</v>
      </c>
      <c r="K1659" s="619" t="s">
        <v>5058</v>
      </c>
      <c r="L1659" s="620">
        <v>1000</v>
      </c>
      <c r="M1659" s="620">
        <v>12000</v>
      </c>
      <c r="N1659" s="619">
        <v>12</v>
      </c>
      <c r="O1659" s="683">
        <v>12</v>
      </c>
      <c r="P1659" s="620">
        <v>1000</v>
      </c>
      <c r="Q1659" s="635">
        <v>8.3333333333333329E-2</v>
      </c>
      <c r="R1659" s="619">
        <v>1</v>
      </c>
      <c r="S1659" s="635">
        <v>8.3333333333333329E-2</v>
      </c>
      <c r="T1659" s="683">
        <v>1</v>
      </c>
      <c r="U1659" s="665">
        <v>8.3333333333333329E-2</v>
      </c>
    </row>
    <row r="1660" spans="1:21" ht="14.4" customHeight="1" x14ac:dyDescent="0.3">
      <c r="A1660" s="618">
        <v>21</v>
      </c>
      <c r="B1660" s="619" t="s">
        <v>565</v>
      </c>
      <c r="C1660" s="619">
        <v>89301212</v>
      </c>
      <c r="D1660" s="681" t="s">
        <v>6723</v>
      </c>
      <c r="E1660" s="682" t="s">
        <v>4527</v>
      </c>
      <c r="F1660" s="619" t="s">
        <v>4511</v>
      </c>
      <c r="G1660" s="619" t="s">
        <v>4764</v>
      </c>
      <c r="H1660" s="619" t="s">
        <v>564</v>
      </c>
      <c r="I1660" s="619" t="s">
        <v>5821</v>
      </c>
      <c r="J1660" s="619" t="s">
        <v>5822</v>
      </c>
      <c r="K1660" s="619" t="s">
        <v>5823</v>
      </c>
      <c r="L1660" s="620">
        <v>1324.45</v>
      </c>
      <c r="M1660" s="620">
        <v>9271.15</v>
      </c>
      <c r="N1660" s="619">
        <v>7</v>
      </c>
      <c r="O1660" s="683">
        <v>7</v>
      </c>
      <c r="P1660" s="620">
        <v>7946.7</v>
      </c>
      <c r="Q1660" s="635">
        <v>0.85714285714285721</v>
      </c>
      <c r="R1660" s="619">
        <v>6</v>
      </c>
      <c r="S1660" s="635">
        <v>0.8571428571428571</v>
      </c>
      <c r="T1660" s="683">
        <v>6</v>
      </c>
      <c r="U1660" s="665">
        <v>0.8571428571428571</v>
      </c>
    </row>
    <row r="1661" spans="1:21" ht="14.4" customHeight="1" x14ac:dyDescent="0.3">
      <c r="A1661" s="618">
        <v>21</v>
      </c>
      <c r="B1661" s="619" t="s">
        <v>565</v>
      </c>
      <c r="C1661" s="619">
        <v>89301212</v>
      </c>
      <c r="D1661" s="681" t="s">
        <v>6723</v>
      </c>
      <c r="E1661" s="682" t="s">
        <v>4527</v>
      </c>
      <c r="F1661" s="619" t="s">
        <v>4511</v>
      </c>
      <c r="G1661" s="619" t="s">
        <v>4764</v>
      </c>
      <c r="H1661" s="619" t="s">
        <v>564</v>
      </c>
      <c r="I1661" s="619" t="s">
        <v>5821</v>
      </c>
      <c r="J1661" s="619" t="s">
        <v>4526</v>
      </c>
      <c r="K1661" s="619"/>
      <c r="L1661" s="620">
        <v>1324.45</v>
      </c>
      <c r="M1661" s="620">
        <v>3973.3500000000004</v>
      </c>
      <c r="N1661" s="619">
        <v>3</v>
      </c>
      <c r="O1661" s="683">
        <v>3</v>
      </c>
      <c r="P1661" s="620">
        <v>1324.45</v>
      </c>
      <c r="Q1661" s="635">
        <v>0.33333333333333331</v>
      </c>
      <c r="R1661" s="619">
        <v>1</v>
      </c>
      <c r="S1661" s="635">
        <v>0.33333333333333331</v>
      </c>
      <c r="T1661" s="683">
        <v>1</v>
      </c>
      <c r="U1661" s="665">
        <v>0.33333333333333331</v>
      </c>
    </row>
    <row r="1662" spans="1:21" ht="14.4" customHeight="1" x14ac:dyDescent="0.3">
      <c r="A1662" s="618">
        <v>21</v>
      </c>
      <c r="B1662" s="619" t="s">
        <v>565</v>
      </c>
      <c r="C1662" s="619">
        <v>89301212</v>
      </c>
      <c r="D1662" s="681" t="s">
        <v>6723</v>
      </c>
      <c r="E1662" s="682" t="s">
        <v>4527</v>
      </c>
      <c r="F1662" s="619" t="s">
        <v>4511</v>
      </c>
      <c r="G1662" s="619" t="s">
        <v>5421</v>
      </c>
      <c r="H1662" s="619" t="s">
        <v>564</v>
      </c>
      <c r="I1662" s="619" t="s">
        <v>5824</v>
      </c>
      <c r="J1662" s="619" t="s">
        <v>5825</v>
      </c>
      <c r="K1662" s="619" t="s">
        <v>5826</v>
      </c>
      <c r="L1662" s="620">
        <v>1800</v>
      </c>
      <c r="M1662" s="620">
        <v>1800</v>
      </c>
      <c r="N1662" s="619">
        <v>1</v>
      </c>
      <c r="O1662" s="683">
        <v>1</v>
      </c>
      <c r="P1662" s="620"/>
      <c r="Q1662" s="635">
        <v>0</v>
      </c>
      <c r="R1662" s="619"/>
      <c r="S1662" s="635">
        <v>0</v>
      </c>
      <c r="T1662" s="683"/>
      <c r="U1662" s="665">
        <v>0</v>
      </c>
    </row>
    <row r="1663" spans="1:21" ht="14.4" customHeight="1" x14ac:dyDescent="0.3">
      <c r="A1663" s="618">
        <v>21</v>
      </c>
      <c r="B1663" s="619" t="s">
        <v>565</v>
      </c>
      <c r="C1663" s="619">
        <v>89301212</v>
      </c>
      <c r="D1663" s="681" t="s">
        <v>6723</v>
      </c>
      <c r="E1663" s="682" t="s">
        <v>4527</v>
      </c>
      <c r="F1663" s="619" t="s">
        <v>4511</v>
      </c>
      <c r="G1663" s="619" t="s">
        <v>5421</v>
      </c>
      <c r="H1663" s="619" t="s">
        <v>564</v>
      </c>
      <c r="I1663" s="619" t="s">
        <v>5422</v>
      </c>
      <c r="J1663" s="619" t="s">
        <v>5423</v>
      </c>
      <c r="K1663" s="619" t="s">
        <v>5424</v>
      </c>
      <c r="L1663" s="620">
        <v>1800</v>
      </c>
      <c r="M1663" s="620">
        <v>3600</v>
      </c>
      <c r="N1663" s="619">
        <v>2</v>
      </c>
      <c r="O1663" s="683">
        <v>2</v>
      </c>
      <c r="P1663" s="620"/>
      <c r="Q1663" s="635">
        <v>0</v>
      </c>
      <c r="R1663" s="619"/>
      <c r="S1663" s="635">
        <v>0</v>
      </c>
      <c r="T1663" s="683"/>
      <c r="U1663" s="665">
        <v>0</v>
      </c>
    </row>
    <row r="1664" spans="1:21" ht="14.4" customHeight="1" x14ac:dyDescent="0.3">
      <c r="A1664" s="618">
        <v>21</v>
      </c>
      <c r="B1664" s="619" t="s">
        <v>565</v>
      </c>
      <c r="C1664" s="619">
        <v>89301212</v>
      </c>
      <c r="D1664" s="681" t="s">
        <v>6723</v>
      </c>
      <c r="E1664" s="682" t="s">
        <v>4529</v>
      </c>
      <c r="F1664" s="619" t="s">
        <v>4509</v>
      </c>
      <c r="G1664" s="619" t="s">
        <v>5827</v>
      </c>
      <c r="H1664" s="619" t="s">
        <v>564</v>
      </c>
      <c r="I1664" s="619" t="s">
        <v>3387</v>
      </c>
      <c r="J1664" s="619" t="s">
        <v>3388</v>
      </c>
      <c r="K1664" s="619" t="s">
        <v>5828</v>
      </c>
      <c r="L1664" s="620">
        <v>1354.54</v>
      </c>
      <c r="M1664" s="620">
        <v>1354.54</v>
      </c>
      <c r="N1664" s="619">
        <v>1</v>
      </c>
      <c r="O1664" s="683">
        <v>0.5</v>
      </c>
      <c r="P1664" s="620">
        <v>1354.54</v>
      </c>
      <c r="Q1664" s="635">
        <v>1</v>
      </c>
      <c r="R1664" s="619">
        <v>1</v>
      </c>
      <c r="S1664" s="635">
        <v>1</v>
      </c>
      <c r="T1664" s="683">
        <v>0.5</v>
      </c>
      <c r="U1664" s="665">
        <v>1</v>
      </c>
    </row>
    <row r="1665" spans="1:21" ht="14.4" customHeight="1" x14ac:dyDescent="0.3">
      <c r="A1665" s="618">
        <v>21</v>
      </c>
      <c r="B1665" s="619" t="s">
        <v>565</v>
      </c>
      <c r="C1665" s="619">
        <v>89301212</v>
      </c>
      <c r="D1665" s="681" t="s">
        <v>6723</v>
      </c>
      <c r="E1665" s="682" t="s">
        <v>4529</v>
      </c>
      <c r="F1665" s="619" t="s">
        <v>4509</v>
      </c>
      <c r="G1665" s="619" t="s">
        <v>5827</v>
      </c>
      <c r="H1665" s="619" t="s">
        <v>564</v>
      </c>
      <c r="I1665" s="619" t="s">
        <v>5829</v>
      </c>
      <c r="J1665" s="619" t="s">
        <v>5830</v>
      </c>
      <c r="K1665" s="619" t="s">
        <v>5831</v>
      </c>
      <c r="L1665" s="620">
        <v>209.34</v>
      </c>
      <c r="M1665" s="620">
        <v>209.34</v>
      </c>
      <c r="N1665" s="619">
        <v>1</v>
      </c>
      <c r="O1665" s="683">
        <v>0.5</v>
      </c>
      <c r="P1665" s="620">
        <v>209.34</v>
      </c>
      <c r="Q1665" s="635">
        <v>1</v>
      </c>
      <c r="R1665" s="619">
        <v>1</v>
      </c>
      <c r="S1665" s="635">
        <v>1</v>
      </c>
      <c r="T1665" s="683">
        <v>0.5</v>
      </c>
      <c r="U1665" s="665">
        <v>1</v>
      </c>
    </row>
    <row r="1666" spans="1:21" ht="14.4" customHeight="1" x14ac:dyDescent="0.3">
      <c r="A1666" s="618">
        <v>21</v>
      </c>
      <c r="B1666" s="619" t="s">
        <v>565</v>
      </c>
      <c r="C1666" s="619">
        <v>89301212</v>
      </c>
      <c r="D1666" s="681" t="s">
        <v>6723</v>
      </c>
      <c r="E1666" s="682" t="s">
        <v>4529</v>
      </c>
      <c r="F1666" s="619" t="s">
        <v>4509</v>
      </c>
      <c r="G1666" s="619" t="s">
        <v>4570</v>
      </c>
      <c r="H1666" s="619" t="s">
        <v>2184</v>
      </c>
      <c r="I1666" s="619" t="s">
        <v>2348</v>
      </c>
      <c r="J1666" s="619" t="s">
        <v>2349</v>
      </c>
      <c r="K1666" s="619" t="s">
        <v>2350</v>
      </c>
      <c r="L1666" s="620">
        <v>89.6</v>
      </c>
      <c r="M1666" s="620">
        <v>179.2</v>
      </c>
      <c r="N1666" s="619">
        <v>2</v>
      </c>
      <c r="O1666" s="683">
        <v>2</v>
      </c>
      <c r="P1666" s="620">
        <v>89.6</v>
      </c>
      <c r="Q1666" s="635">
        <v>0.5</v>
      </c>
      <c r="R1666" s="619">
        <v>1</v>
      </c>
      <c r="S1666" s="635">
        <v>0.5</v>
      </c>
      <c r="T1666" s="683">
        <v>1</v>
      </c>
      <c r="U1666" s="665">
        <v>0.5</v>
      </c>
    </row>
    <row r="1667" spans="1:21" ht="14.4" customHeight="1" x14ac:dyDescent="0.3">
      <c r="A1667" s="618">
        <v>21</v>
      </c>
      <c r="B1667" s="619" t="s">
        <v>565</v>
      </c>
      <c r="C1667" s="619">
        <v>89301212</v>
      </c>
      <c r="D1667" s="681" t="s">
        <v>6723</v>
      </c>
      <c r="E1667" s="682" t="s">
        <v>4529</v>
      </c>
      <c r="F1667" s="619" t="s">
        <v>4509</v>
      </c>
      <c r="G1667" s="619" t="s">
        <v>4570</v>
      </c>
      <c r="H1667" s="619" t="s">
        <v>2184</v>
      </c>
      <c r="I1667" s="619" t="s">
        <v>2348</v>
      </c>
      <c r="J1667" s="619" t="s">
        <v>2349</v>
      </c>
      <c r="K1667" s="619" t="s">
        <v>2350</v>
      </c>
      <c r="L1667" s="620">
        <v>95.25</v>
      </c>
      <c r="M1667" s="620">
        <v>381</v>
      </c>
      <c r="N1667" s="619">
        <v>4</v>
      </c>
      <c r="O1667" s="683">
        <v>4</v>
      </c>
      <c r="P1667" s="620">
        <v>190.5</v>
      </c>
      <c r="Q1667" s="635">
        <v>0.5</v>
      </c>
      <c r="R1667" s="619">
        <v>2</v>
      </c>
      <c r="S1667" s="635">
        <v>0.5</v>
      </c>
      <c r="T1667" s="683">
        <v>2</v>
      </c>
      <c r="U1667" s="665">
        <v>0.5</v>
      </c>
    </row>
    <row r="1668" spans="1:21" ht="14.4" customHeight="1" x14ac:dyDescent="0.3">
      <c r="A1668" s="618">
        <v>21</v>
      </c>
      <c r="B1668" s="619" t="s">
        <v>565</v>
      </c>
      <c r="C1668" s="619">
        <v>89301212</v>
      </c>
      <c r="D1668" s="681" t="s">
        <v>6723</v>
      </c>
      <c r="E1668" s="682" t="s">
        <v>4529</v>
      </c>
      <c r="F1668" s="619" t="s">
        <v>4509</v>
      </c>
      <c r="G1668" s="619" t="s">
        <v>4549</v>
      </c>
      <c r="H1668" s="619" t="s">
        <v>2184</v>
      </c>
      <c r="I1668" s="619" t="s">
        <v>3587</v>
      </c>
      <c r="J1668" s="619" t="s">
        <v>4471</v>
      </c>
      <c r="K1668" s="619" t="s">
        <v>4472</v>
      </c>
      <c r="L1668" s="620">
        <v>16.27</v>
      </c>
      <c r="M1668" s="620">
        <v>32.54</v>
      </c>
      <c r="N1668" s="619">
        <v>2</v>
      </c>
      <c r="O1668" s="683">
        <v>2</v>
      </c>
      <c r="P1668" s="620">
        <v>16.27</v>
      </c>
      <c r="Q1668" s="635">
        <v>0.5</v>
      </c>
      <c r="R1668" s="619">
        <v>1</v>
      </c>
      <c r="S1668" s="635">
        <v>0.5</v>
      </c>
      <c r="T1668" s="683">
        <v>1</v>
      </c>
      <c r="U1668" s="665">
        <v>0.5</v>
      </c>
    </row>
    <row r="1669" spans="1:21" ht="14.4" customHeight="1" x14ac:dyDescent="0.3">
      <c r="A1669" s="618">
        <v>21</v>
      </c>
      <c r="B1669" s="619" t="s">
        <v>565</v>
      </c>
      <c r="C1669" s="619">
        <v>89301212</v>
      </c>
      <c r="D1669" s="681" t="s">
        <v>6723</v>
      </c>
      <c r="E1669" s="682" t="s">
        <v>4529</v>
      </c>
      <c r="F1669" s="619" t="s">
        <v>4509</v>
      </c>
      <c r="G1669" s="619" t="s">
        <v>4549</v>
      </c>
      <c r="H1669" s="619" t="s">
        <v>2184</v>
      </c>
      <c r="I1669" s="619" t="s">
        <v>3660</v>
      </c>
      <c r="J1669" s="619" t="s">
        <v>4473</v>
      </c>
      <c r="K1669" s="619" t="s">
        <v>4474</v>
      </c>
      <c r="L1669" s="620">
        <v>25.03</v>
      </c>
      <c r="M1669" s="620">
        <v>50.06</v>
      </c>
      <c r="N1669" s="619">
        <v>2</v>
      </c>
      <c r="O1669" s="683">
        <v>1</v>
      </c>
      <c r="P1669" s="620"/>
      <c r="Q1669" s="635">
        <v>0</v>
      </c>
      <c r="R1669" s="619"/>
      <c r="S1669" s="635">
        <v>0</v>
      </c>
      <c r="T1669" s="683"/>
      <c r="U1669" s="665">
        <v>0</v>
      </c>
    </row>
    <row r="1670" spans="1:21" ht="14.4" customHeight="1" x14ac:dyDescent="0.3">
      <c r="A1670" s="618">
        <v>21</v>
      </c>
      <c r="B1670" s="619" t="s">
        <v>565</v>
      </c>
      <c r="C1670" s="619">
        <v>89301212</v>
      </c>
      <c r="D1670" s="681" t="s">
        <v>6723</v>
      </c>
      <c r="E1670" s="682" t="s">
        <v>4529</v>
      </c>
      <c r="F1670" s="619" t="s">
        <v>4509</v>
      </c>
      <c r="G1670" s="619" t="s">
        <v>4549</v>
      </c>
      <c r="H1670" s="619" t="s">
        <v>2184</v>
      </c>
      <c r="I1670" s="619" t="s">
        <v>2472</v>
      </c>
      <c r="J1670" s="619" t="s">
        <v>4367</v>
      </c>
      <c r="K1670" s="619" t="s">
        <v>4368</v>
      </c>
      <c r="L1670" s="620">
        <v>10.73</v>
      </c>
      <c r="M1670" s="620">
        <v>21.46</v>
      </c>
      <c r="N1670" s="619">
        <v>2</v>
      </c>
      <c r="O1670" s="683">
        <v>1</v>
      </c>
      <c r="P1670" s="620">
        <v>21.46</v>
      </c>
      <c r="Q1670" s="635">
        <v>1</v>
      </c>
      <c r="R1670" s="619">
        <v>2</v>
      </c>
      <c r="S1670" s="635">
        <v>1</v>
      </c>
      <c r="T1670" s="683">
        <v>1</v>
      </c>
      <c r="U1670" s="665">
        <v>1</v>
      </c>
    </row>
    <row r="1671" spans="1:21" ht="14.4" customHeight="1" x14ac:dyDescent="0.3">
      <c r="A1671" s="618">
        <v>21</v>
      </c>
      <c r="B1671" s="619" t="s">
        <v>565</v>
      </c>
      <c r="C1671" s="619">
        <v>89301212</v>
      </c>
      <c r="D1671" s="681" t="s">
        <v>6723</v>
      </c>
      <c r="E1671" s="682" t="s">
        <v>4529</v>
      </c>
      <c r="F1671" s="619" t="s">
        <v>4509</v>
      </c>
      <c r="G1671" s="619" t="s">
        <v>4549</v>
      </c>
      <c r="H1671" s="619" t="s">
        <v>2184</v>
      </c>
      <c r="I1671" s="619" t="s">
        <v>3544</v>
      </c>
      <c r="J1671" s="619" t="s">
        <v>4475</v>
      </c>
      <c r="K1671" s="619" t="s">
        <v>3214</v>
      </c>
      <c r="L1671" s="620">
        <v>17.690000000000001</v>
      </c>
      <c r="M1671" s="620">
        <v>141.52000000000001</v>
      </c>
      <c r="N1671" s="619">
        <v>8</v>
      </c>
      <c r="O1671" s="683">
        <v>5</v>
      </c>
      <c r="P1671" s="620">
        <v>106.14000000000001</v>
      </c>
      <c r="Q1671" s="635">
        <v>0.75</v>
      </c>
      <c r="R1671" s="619">
        <v>6</v>
      </c>
      <c r="S1671" s="635">
        <v>0.75</v>
      </c>
      <c r="T1671" s="683">
        <v>3</v>
      </c>
      <c r="U1671" s="665">
        <v>0.6</v>
      </c>
    </row>
    <row r="1672" spans="1:21" ht="14.4" customHeight="1" x14ac:dyDescent="0.3">
      <c r="A1672" s="618">
        <v>21</v>
      </c>
      <c r="B1672" s="619" t="s">
        <v>565</v>
      </c>
      <c r="C1672" s="619">
        <v>89301212</v>
      </c>
      <c r="D1672" s="681" t="s">
        <v>6723</v>
      </c>
      <c r="E1672" s="682" t="s">
        <v>4529</v>
      </c>
      <c r="F1672" s="619" t="s">
        <v>4509</v>
      </c>
      <c r="G1672" s="619" t="s">
        <v>4594</v>
      </c>
      <c r="H1672" s="619" t="s">
        <v>2184</v>
      </c>
      <c r="I1672" s="619" t="s">
        <v>2728</v>
      </c>
      <c r="J1672" s="619" t="s">
        <v>4256</v>
      </c>
      <c r="K1672" s="619" t="s">
        <v>4257</v>
      </c>
      <c r="L1672" s="620">
        <v>333.31</v>
      </c>
      <c r="M1672" s="620">
        <v>1333.24</v>
      </c>
      <c r="N1672" s="619">
        <v>4</v>
      </c>
      <c r="O1672" s="683">
        <v>3.5</v>
      </c>
      <c r="P1672" s="620">
        <v>999.93000000000006</v>
      </c>
      <c r="Q1672" s="635">
        <v>0.75</v>
      </c>
      <c r="R1672" s="619">
        <v>3</v>
      </c>
      <c r="S1672" s="635">
        <v>0.75</v>
      </c>
      <c r="T1672" s="683">
        <v>3</v>
      </c>
      <c r="U1672" s="665">
        <v>0.8571428571428571</v>
      </c>
    </row>
    <row r="1673" spans="1:21" ht="14.4" customHeight="1" x14ac:dyDescent="0.3">
      <c r="A1673" s="618">
        <v>21</v>
      </c>
      <c r="B1673" s="619" t="s">
        <v>565</v>
      </c>
      <c r="C1673" s="619">
        <v>89301212</v>
      </c>
      <c r="D1673" s="681" t="s">
        <v>6723</v>
      </c>
      <c r="E1673" s="682" t="s">
        <v>4529</v>
      </c>
      <c r="F1673" s="619" t="s">
        <v>4509</v>
      </c>
      <c r="G1673" s="619" t="s">
        <v>4594</v>
      </c>
      <c r="H1673" s="619" t="s">
        <v>2184</v>
      </c>
      <c r="I1673" s="619" t="s">
        <v>3753</v>
      </c>
      <c r="J1673" s="619" t="s">
        <v>4448</v>
      </c>
      <c r="K1673" s="619" t="s">
        <v>4449</v>
      </c>
      <c r="L1673" s="620">
        <v>333.31</v>
      </c>
      <c r="M1673" s="620">
        <v>333.31</v>
      </c>
      <c r="N1673" s="619">
        <v>1</v>
      </c>
      <c r="O1673" s="683">
        <v>0.5</v>
      </c>
      <c r="P1673" s="620"/>
      <c r="Q1673" s="635">
        <v>0</v>
      </c>
      <c r="R1673" s="619"/>
      <c r="S1673" s="635">
        <v>0</v>
      </c>
      <c r="T1673" s="683"/>
      <c r="U1673" s="665">
        <v>0</v>
      </c>
    </row>
    <row r="1674" spans="1:21" ht="14.4" customHeight="1" x14ac:dyDescent="0.3">
      <c r="A1674" s="618">
        <v>21</v>
      </c>
      <c r="B1674" s="619" t="s">
        <v>565</v>
      </c>
      <c r="C1674" s="619">
        <v>89301212</v>
      </c>
      <c r="D1674" s="681" t="s">
        <v>6723</v>
      </c>
      <c r="E1674" s="682" t="s">
        <v>4529</v>
      </c>
      <c r="F1674" s="619" t="s">
        <v>4509</v>
      </c>
      <c r="G1674" s="619" t="s">
        <v>5147</v>
      </c>
      <c r="H1674" s="619" t="s">
        <v>2184</v>
      </c>
      <c r="I1674" s="619" t="s">
        <v>5151</v>
      </c>
      <c r="J1674" s="619" t="s">
        <v>5149</v>
      </c>
      <c r="K1674" s="619" t="s">
        <v>5150</v>
      </c>
      <c r="L1674" s="620">
        <v>2279.48</v>
      </c>
      <c r="M1674" s="620">
        <v>43310.12000000001</v>
      </c>
      <c r="N1674" s="619">
        <v>19</v>
      </c>
      <c r="O1674" s="683">
        <v>7</v>
      </c>
      <c r="P1674" s="620">
        <v>29633.240000000005</v>
      </c>
      <c r="Q1674" s="635">
        <v>0.68421052631578949</v>
      </c>
      <c r="R1674" s="619">
        <v>13</v>
      </c>
      <c r="S1674" s="635">
        <v>0.68421052631578949</v>
      </c>
      <c r="T1674" s="683">
        <v>5</v>
      </c>
      <c r="U1674" s="665">
        <v>0.7142857142857143</v>
      </c>
    </row>
    <row r="1675" spans="1:21" ht="14.4" customHeight="1" x14ac:dyDescent="0.3">
      <c r="A1675" s="618">
        <v>21</v>
      </c>
      <c r="B1675" s="619" t="s">
        <v>565</v>
      </c>
      <c r="C1675" s="619">
        <v>89301212</v>
      </c>
      <c r="D1675" s="681" t="s">
        <v>6723</v>
      </c>
      <c r="E1675" s="682" t="s">
        <v>4529</v>
      </c>
      <c r="F1675" s="619" t="s">
        <v>4509</v>
      </c>
      <c r="G1675" s="619" t="s">
        <v>5147</v>
      </c>
      <c r="H1675" s="619" t="s">
        <v>2184</v>
      </c>
      <c r="I1675" s="619" t="s">
        <v>5151</v>
      </c>
      <c r="J1675" s="619" t="s">
        <v>5149</v>
      </c>
      <c r="K1675" s="619" t="s">
        <v>5150</v>
      </c>
      <c r="L1675" s="620">
        <v>804.58</v>
      </c>
      <c r="M1675" s="620">
        <v>12873.280000000002</v>
      </c>
      <c r="N1675" s="619">
        <v>16</v>
      </c>
      <c r="O1675" s="683">
        <v>6</v>
      </c>
      <c r="P1675" s="620">
        <v>7241.2200000000012</v>
      </c>
      <c r="Q1675" s="635">
        <v>0.5625</v>
      </c>
      <c r="R1675" s="619">
        <v>9</v>
      </c>
      <c r="S1675" s="635">
        <v>0.5625</v>
      </c>
      <c r="T1675" s="683">
        <v>3</v>
      </c>
      <c r="U1675" s="665">
        <v>0.5</v>
      </c>
    </row>
    <row r="1676" spans="1:21" ht="14.4" customHeight="1" x14ac:dyDescent="0.3">
      <c r="A1676" s="618">
        <v>21</v>
      </c>
      <c r="B1676" s="619" t="s">
        <v>565</v>
      </c>
      <c r="C1676" s="619">
        <v>89301212</v>
      </c>
      <c r="D1676" s="681" t="s">
        <v>6723</v>
      </c>
      <c r="E1676" s="682" t="s">
        <v>4529</v>
      </c>
      <c r="F1676" s="619" t="s">
        <v>4509</v>
      </c>
      <c r="G1676" s="619" t="s">
        <v>5147</v>
      </c>
      <c r="H1676" s="619" t="s">
        <v>2184</v>
      </c>
      <c r="I1676" s="619" t="s">
        <v>5152</v>
      </c>
      <c r="J1676" s="619" t="s">
        <v>5149</v>
      </c>
      <c r="K1676" s="619" t="s">
        <v>5153</v>
      </c>
      <c r="L1676" s="620">
        <v>7598.27</v>
      </c>
      <c r="M1676" s="620">
        <v>174760.21000000008</v>
      </c>
      <c r="N1676" s="619">
        <v>23</v>
      </c>
      <c r="O1676" s="683">
        <v>23</v>
      </c>
      <c r="P1676" s="620">
        <v>106375.78000000004</v>
      </c>
      <c r="Q1676" s="635">
        <v>0.60869565217391297</v>
      </c>
      <c r="R1676" s="619">
        <v>14</v>
      </c>
      <c r="S1676" s="635">
        <v>0.60869565217391308</v>
      </c>
      <c r="T1676" s="683">
        <v>14</v>
      </c>
      <c r="U1676" s="665">
        <v>0.60869565217391308</v>
      </c>
    </row>
    <row r="1677" spans="1:21" ht="14.4" customHeight="1" x14ac:dyDescent="0.3">
      <c r="A1677" s="618">
        <v>21</v>
      </c>
      <c r="B1677" s="619" t="s">
        <v>565</v>
      </c>
      <c r="C1677" s="619">
        <v>89301212</v>
      </c>
      <c r="D1677" s="681" t="s">
        <v>6723</v>
      </c>
      <c r="E1677" s="682" t="s">
        <v>4529</v>
      </c>
      <c r="F1677" s="619" t="s">
        <v>4509</v>
      </c>
      <c r="G1677" s="619" t="s">
        <v>5147</v>
      </c>
      <c r="H1677" s="619" t="s">
        <v>564</v>
      </c>
      <c r="I1677" s="619" t="s">
        <v>5154</v>
      </c>
      <c r="J1677" s="619" t="s">
        <v>789</v>
      </c>
      <c r="K1677" s="619" t="s">
        <v>790</v>
      </c>
      <c r="L1677" s="620">
        <v>2127.52</v>
      </c>
      <c r="M1677" s="620">
        <v>557410.23999999987</v>
      </c>
      <c r="N1677" s="619">
        <v>262</v>
      </c>
      <c r="O1677" s="683">
        <v>89.5</v>
      </c>
      <c r="P1677" s="620">
        <v>304235.35999999993</v>
      </c>
      <c r="Q1677" s="635">
        <v>0.54580152671755722</v>
      </c>
      <c r="R1677" s="619">
        <v>143</v>
      </c>
      <c r="S1677" s="635">
        <v>0.54580152671755722</v>
      </c>
      <c r="T1677" s="683">
        <v>49</v>
      </c>
      <c r="U1677" s="665">
        <v>0.54748603351955305</v>
      </c>
    </row>
    <row r="1678" spans="1:21" ht="14.4" customHeight="1" x14ac:dyDescent="0.3">
      <c r="A1678" s="618">
        <v>21</v>
      </c>
      <c r="B1678" s="619" t="s">
        <v>565</v>
      </c>
      <c r="C1678" s="619">
        <v>89301212</v>
      </c>
      <c r="D1678" s="681" t="s">
        <v>6723</v>
      </c>
      <c r="E1678" s="682" t="s">
        <v>4529</v>
      </c>
      <c r="F1678" s="619" t="s">
        <v>4509</v>
      </c>
      <c r="G1678" s="619" t="s">
        <v>5147</v>
      </c>
      <c r="H1678" s="619" t="s">
        <v>564</v>
      </c>
      <c r="I1678" s="619" t="s">
        <v>5154</v>
      </c>
      <c r="J1678" s="619" t="s">
        <v>789</v>
      </c>
      <c r="K1678" s="619" t="s">
        <v>790</v>
      </c>
      <c r="L1678" s="620">
        <v>750.95</v>
      </c>
      <c r="M1678" s="620">
        <v>27034.200000000004</v>
      </c>
      <c r="N1678" s="619">
        <v>36</v>
      </c>
      <c r="O1678" s="683">
        <v>11.5</v>
      </c>
      <c r="P1678" s="620">
        <v>18022.800000000003</v>
      </c>
      <c r="Q1678" s="635">
        <v>0.66666666666666663</v>
      </c>
      <c r="R1678" s="619">
        <v>24</v>
      </c>
      <c r="S1678" s="635">
        <v>0.66666666666666663</v>
      </c>
      <c r="T1678" s="683">
        <v>7.5</v>
      </c>
      <c r="U1678" s="665">
        <v>0.65217391304347827</v>
      </c>
    </row>
    <row r="1679" spans="1:21" ht="14.4" customHeight="1" x14ac:dyDescent="0.3">
      <c r="A1679" s="618">
        <v>21</v>
      </c>
      <c r="B1679" s="619" t="s">
        <v>565</v>
      </c>
      <c r="C1679" s="619">
        <v>89301212</v>
      </c>
      <c r="D1679" s="681" t="s">
        <v>6723</v>
      </c>
      <c r="E1679" s="682" t="s">
        <v>4529</v>
      </c>
      <c r="F1679" s="619" t="s">
        <v>4509</v>
      </c>
      <c r="G1679" s="619" t="s">
        <v>4571</v>
      </c>
      <c r="H1679" s="619" t="s">
        <v>564</v>
      </c>
      <c r="I1679" s="619" t="s">
        <v>4572</v>
      </c>
      <c r="J1679" s="619" t="s">
        <v>4573</v>
      </c>
      <c r="K1679" s="619" t="s">
        <v>4574</v>
      </c>
      <c r="L1679" s="620">
        <v>1789.73</v>
      </c>
      <c r="M1679" s="620">
        <v>357946.00000000012</v>
      </c>
      <c r="N1679" s="619">
        <v>200</v>
      </c>
      <c r="O1679" s="683">
        <v>24</v>
      </c>
      <c r="P1679" s="620">
        <v>325730.8600000001</v>
      </c>
      <c r="Q1679" s="635">
        <v>0.91</v>
      </c>
      <c r="R1679" s="619">
        <v>182</v>
      </c>
      <c r="S1679" s="635">
        <v>0.91</v>
      </c>
      <c r="T1679" s="683">
        <v>21</v>
      </c>
      <c r="U1679" s="665">
        <v>0.875</v>
      </c>
    </row>
    <row r="1680" spans="1:21" ht="14.4" customHeight="1" x14ac:dyDescent="0.3">
      <c r="A1680" s="618">
        <v>21</v>
      </c>
      <c r="B1680" s="619" t="s">
        <v>565</v>
      </c>
      <c r="C1680" s="619">
        <v>89301212</v>
      </c>
      <c r="D1680" s="681" t="s">
        <v>6723</v>
      </c>
      <c r="E1680" s="682" t="s">
        <v>4529</v>
      </c>
      <c r="F1680" s="619" t="s">
        <v>4509</v>
      </c>
      <c r="G1680" s="619" t="s">
        <v>5096</v>
      </c>
      <c r="H1680" s="619" t="s">
        <v>2184</v>
      </c>
      <c r="I1680" s="619" t="s">
        <v>5443</v>
      </c>
      <c r="J1680" s="619" t="s">
        <v>4232</v>
      </c>
      <c r="K1680" s="619" t="s">
        <v>3426</v>
      </c>
      <c r="L1680" s="620">
        <v>398.02</v>
      </c>
      <c r="M1680" s="620">
        <v>398.02</v>
      </c>
      <c r="N1680" s="619">
        <v>1</v>
      </c>
      <c r="O1680" s="683">
        <v>0.5</v>
      </c>
      <c r="P1680" s="620">
        <v>398.02</v>
      </c>
      <c r="Q1680" s="635">
        <v>1</v>
      </c>
      <c r="R1680" s="619">
        <v>1</v>
      </c>
      <c r="S1680" s="635">
        <v>1</v>
      </c>
      <c r="T1680" s="683">
        <v>0.5</v>
      </c>
      <c r="U1680" s="665">
        <v>1</v>
      </c>
    </row>
    <row r="1681" spans="1:21" ht="14.4" customHeight="1" x14ac:dyDescent="0.3">
      <c r="A1681" s="618">
        <v>21</v>
      </c>
      <c r="B1681" s="619" t="s">
        <v>565</v>
      </c>
      <c r="C1681" s="619">
        <v>89301212</v>
      </c>
      <c r="D1681" s="681" t="s">
        <v>6723</v>
      </c>
      <c r="E1681" s="682" t="s">
        <v>4529</v>
      </c>
      <c r="F1681" s="619" t="s">
        <v>4509</v>
      </c>
      <c r="G1681" s="619" t="s">
        <v>5096</v>
      </c>
      <c r="H1681" s="619" t="s">
        <v>2184</v>
      </c>
      <c r="I1681" s="619" t="s">
        <v>5443</v>
      </c>
      <c r="J1681" s="619" t="s">
        <v>4232</v>
      </c>
      <c r="K1681" s="619" t="s">
        <v>3426</v>
      </c>
      <c r="L1681" s="620">
        <v>655.86</v>
      </c>
      <c r="M1681" s="620">
        <v>1311.72</v>
      </c>
      <c r="N1681" s="619">
        <v>2</v>
      </c>
      <c r="O1681" s="683">
        <v>1</v>
      </c>
      <c r="P1681" s="620">
        <v>1311.72</v>
      </c>
      <c r="Q1681" s="635">
        <v>1</v>
      </c>
      <c r="R1681" s="619">
        <v>2</v>
      </c>
      <c r="S1681" s="635">
        <v>1</v>
      </c>
      <c r="T1681" s="683">
        <v>1</v>
      </c>
      <c r="U1681" s="665">
        <v>1</v>
      </c>
    </row>
    <row r="1682" spans="1:21" ht="14.4" customHeight="1" x14ac:dyDescent="0.3">
      <c r="A1682" s="618">
        <v>21</v>
      </c>
      <c r="B1682" s="619" t="s">
        <v>565</v>
      </c>
      <c r="C1682" s="619">
        <v>89301212</v>
      </c>
      <c r="D1682" s="681" t="s">
        <v>6723</v>
      </c>
      <c r="E1682" s="682" t="s">
        <v>4529</v>
      </c>
      <c r="F1682" s="619" t="s">
        <v>4509</v>
      </c>
      <c r="G1682" s="619" t="s">
        <v>5026</v>
      </c>
      <c r="H1682" s="619" t="s">
        <v>2184</v>
      </c>
      <c r="I1682" s="619" t="s">
        <v>3760</v>
      </c>
      <c r="J1682" s="619" t="s">
        <v>3761</v>
      </c>
      <c r="K1682" s="619" t="s">
        <v>3762</v>
      </c>
      <c r="L1682" s="620">
        <v>222.25</v>
      </c>
      <c r="M1682" s="620">
        <v>666.75</v>
      </c>
      <c r="N1682" s="619">
        <v>3</v>
      </c>
      <c r="O1682" s="683">
        <v>2</v>
      </c>
      <c r="P1682" s="620">
        <v>222.25</v>
      </c>
      <c r="Q1682" s="635">
        <v>0.33333333333333331</v>
      </c>
      <c r="R1682" s="619">
        <v>1</v>
      </c>
      <c r="S1682" s="635">
        <v>0.33333333333333331</v>
      </c>
      <c r="T1682" s="683">
        <v>0.5</v>
      </c>
      <c r="U1682" s="665">
        <v>0.25</v>
      </c>
    </row>
    <row r="1683" spans="1:21" ht="14.4" customHeight="1" x14ac:dyDescent="0.3">
      <c r="A1683" s="618">
        <v>21</v>
      </c>
      <c r="B1683" s="619" t="s">
        <v>565</v>
      </c>
      <c r="C1683" s="619">
        <v>89301212</v>
      </c>
      <c r="D1683" s="681" t="s">
        <v>6723</v>
      </c>
      <c r="E1683" s="682" t="s">
        <v>4529</v>
      </c>
      <c r="F1683" s="619" t="s">
        <v>4509</v>
      </c>
      <c r="G1683" s="619" t="s">
        <v>4879</v>
      </c>
      <c r="H1683" s="619" t="s">
        <v>564</v>
      </c>
      <c r="I1683" s="619" t="s">
        <v>1638</v>
      </c>
      <c r="J1683" s="619" t="s">
        <v>1639</v>
      </c>
      <c r="K1683" s="619" t="s">
        <v>5561</v>
      </c>
      <c r="L1683" s="620">
        <v>68.3</v>
      </c>
      <c r="M1683" s="620">
        <v>956.2</v>
      </c>
      <c r="N1683" s="619">
        <v>14</v>
      </c>
      <c r="O1683" s="683">
        <v>11.5</v>
      </c>
      <c r="P1683" s="620">
        <v>409.8</v>
      </c>
      <c r="Q1683" s="635">
        <v>0.42857142857142855</v>
      </c>
      <c r="R1683" s="619">
        <v>6</v>
      </c>
      <c r="S1683" s="635">
        <v>0.42857142857142855</v>
      </c>
      <c r="T1683" s="683">
        <v>4</v>
      </c>
      <c r="U1683" s="665">
        <v>0.34782608695652173</v>
      </c>
    </row>
    <row r="1684" spans="1:21" ht="14.4" customHeight="1" x14ac:dyDescent="0.3">
      <c r="A1684" s="618">
        <v>21</v>
      </c>
      <c r="B1684" s="619" t="s">
        <v>565</v>
      </c>
      <c r="C1684" s="619">
        <v>89301212</v>
      </c>
      <c r="D1684" s="681" t="s">
        <v>6723</v>
      </c>
      <c r="E1684" s="682" t="s">
        <v>4529</v>
      </c>
      <c r="F1684" s="619" t="s">
        <v>4509</v>
      </c>
      <c r="G1684" s="619" t="s">
        <v>4995</v>
      </c>
      <c r="H1684" s="619" t="s">
        <v>564</v>
      </c>
      <c r="I1684" s="619" t="s">
        <v>3776</v>
      </c>
      <c r="J1684" s="619" t="s">
        <v>3777</v>
      </c>
      <c r="K1684" s="619" t="s">
        <v>3770</v>
      </c>
      <c r="L1684" s="620">
        <v>67.040000000000006</v>
      </c>
      <c r="M1684" s="620">
        <v>67.040000000000006</v>
      </c>
      <c r="N1684" s="619">
        <v>1</v>
      </c>
      <c r="O1684" s="683">
        <v>0.5</v>
      </c>
      <c r="P1684" s="620">
        <v>67.040000000000006</v>
      </c>
      <c r="Q1684" s="635">
        <v>1</v>
      </c>
      <c r="R1684" s="619">
        <v>1</v>
      </c>
      <c r="S1684" s="635">
        <v>1</v>
      </c>
      <c r="T1684" s="683">
        <v>0.5</v>
      </c>
      <c r="U1684" s="665">
        <v>1</v>
      </c>
    </row>
    <row r="1685" spans="1:21" ht="14.4" customHeight="1" x14ac:dyDescent="0.3">
      <c r="A1685" s="618">
        <v>21</v>
      </c>
      <c r="B1685" s="619" t="s">
        <v>565</v>
      </c>
      <c r="C1685" s="619">
        <v>89301212</v>
      </c>
      <c r="D1685" s="681" t="s">
        <v>6723</v>
      </c>
      <c r="E1685" s="682" t="s">
        <v>4529</v>
      </c>
      <c r="F1685" s="619" t="s">
        <v>4509</v>
      </c>
      <c r="G1685" s="619" t="s">
        <v>4575</v>
      </c>
      <c r="H1685" s="619" t="s">
        <v>564</v>
      </c>
      <c r="I1685" s="619" t="s">
        <v>1241</v>
      </c>
      <c r="J1685" s="619" t="s">
        <v>4576</v>
      </c>
      <c r="K1685" s="619" t="s">
        <v>4577</v>
      </c>
      <c r="L1685" s="620">
        <v>0</v>
      </c>
      <c r="M1685" s="620">
        <v>0</v>
      </c>
      <c r="N1685" s="619">
        <v>37</v>
      </c>
      <c r="O1685" s="683">
        <v>22.5</v>
      </c>
      <c r="P1685" s="620">
        <v>0</v>
      </c>
      <c r="Q1685" s="635"/>
      <c r="R1685" s="619">
        <v>28</v>
      </c>
      <c r="S1685" s="635">
        <v>0.7567567567567568</v>
      </c>
      <c r="T1685" s="683">
        <v>16</v>
      </c>
      <c r="U1685" s="665">
        <v>0.71111111111111114</v>
      </c>
    </row>
    <row r="1686" spans="1:21" ht="14.4" customHeight="1" x14ac:dyDescent="0.3">
      <c r="A1686" s="618">
        <v>21</v>
      </c>
      <c r="B1686" s="619" t="s">
        <v>565</v>
      </c>
      <c r="C1686" s="619">
        <v>89301212</v>
      </c>
      <c r="D1686" s="681" t="s">
        <v>6723</v>
      </c>
      <c r="E1686" s="682" t="s">
        <v>4529</v>
      </c>
      <c r="F1686" s="619" t="s">
        <v>4509</v>
      </c>
      <c r="G1686" s="619" t="s">
        <v>4575</v>
      </c>
      <c r="H1686" s="619" t="s">
        <v>564</v>
      </c>
      <c r="I1686" s="619" t="s">
        <v>1245</v>
      </c>
      <c r="J1686" s="619" t="s">
        <v>4644</v>
      </c>
      <c r="K1686" s="619" t="s">
        <v>2362</v>
      </c>
      <c r="L1686" s="620">
        <v>0</v>
      </c>
      <c r="M1686" s="620">
        <v>0</v>
      </c>
      <c r="N1686" s="619">
        <v>1</v>
      </c>
      <c r="O1686" s="683">
        <v>0.5</v>
      </c>
      <c r="P1686" s="620"/>
      <c r="Q1686" s="635"/>
      <c r="R1686" s="619"/>
      <c r="S1686" s="635">
        <v>0</v>
      </c>
      <c r="T1686" s="683"/>
      <c r="U1686" s="665">
        <v>0</v>
      </c>
    </row>
    <row r="1687" spans="1:21" ht="14.4" customHeight="1" x14ac:dyDescent="0.3">
      <c r="A1687" s="618">
        <v>21</v>
      </c>
      <c r="B1687" s="619" t="s">
        <v>565</v>
      </c>
      <c r="C1687" s="619">
        <v>89301212</v>
      </c>
      <c r="D1687" s="681" t="s">
        <v>6723</v>
      </c>
      <c r="E1687" s="682" t="s">
        <v>4529</v>
      </c>
      <c r="F1687" s="619" t="s">
        <v>4509</v>
      </c>
      <c r="G1687" s="619" t="s">
        <v>4575</v>
      </c>
      <c r="H1687" s="619" t="s">
        <v>564</v>
      </c>
      <c r="I1687" s="619" t="s">
        <v>5061</v>
      </c>
      <c r="J1687" s="619" t="s">
        <v>4576</v>
      </c>
      <c r="K1687" s="619" t="s">
        <v>4577</v>
      </c>
      <c r="L1687" s="620">
        <v>0</v>
      </c>
      <c r="M1687" s="620">
        <v>0</v>
      </c>
      <c r="N1687" s="619">
        <v>6</v>
      </c>
      <c r="O1687" s="683">
        <v>4.5</v>
      </c>
      <c r="P1687" s="620">
        <v>0</v>
      </c>
      <c r="Q1687" s="635"/>
      <c r="R1687" s="619">
        <v>4</v>
      </c>
      <c r="S1687" s="635">
        <v>0.66666666666666663</v>
      </c>
      <c r="T1687" s="683">
        <v>3</v>
      </c>
      <c r="U1687" s="665">
        <v>0.66666666666666663</v>
      </c>
    </row>
    <row r="1688" spans="1:21" ht="14.4" customHeight="1" x14ac:dyDescent="0.3">
      <c r="A1688" s="618">
        <v>21</v>
      </c>
      <c r="B1688" s="619" t="s">
        <v>565</v>
      </c>
      <c r="C1688" s="619">
        <v>89301212</v>
      </c>
      <c r="D1688" s="681" t="s">
        <v>6723</v>
      </c>
      <c r="E1688" s="682" t="s">
        <v>4529</v>
      </c>
      <c r="F1688" s="619" t="s">
        <v>4509</v>
      </c>
      <c r="G1688" s="619" t="s">
        <v>4575</v>
      </c>
      <c r="H1688" s="619" t="s">
        <v>564</v>
      </c>
      <c r="I1688" s="619" t="s">
        <v>5564</v>
      </c>
      <c r="J1688" s="619" t="s">
        <v>4644</v>
      </c>
      <c r="K1688" s="619" t="s">
        <v>2362</v>
      </c>
      <c r="L1688" s="620">
        <v>0</v>
      </c>
      <c r="M1688" s="620">
        <v>0</v>
      </c>
      <c r="N1688" s="619">
        <v>2</v>
      </c>
      <c r="O1688" s="683">
        <v>0.5</v>
      </c>
      <c r="P1688" s="620">
        <v>0</v>
      </c>
      <c r="Q1688" s="635"/>
      <c r="R1688" s="619">
        <v>2</v>
      </c>
      <c r="S1688" s="635">
        <v>1</v>
      </c>
      <c r="T1688" s="683">
        <v>0.5</v>
      </c>
      <c r="U1688" s="665">
        <v>1</v>
      </c>
    </row>
    <row r="1689" spans="1:21" ht="14.4" customHeight="1" x14ac:dyDescent="0.3">
      <c r="A1689" s="618">
        <v>21</v>
      </c>
      <c r="B1689" s="619" t="s">
        <v>565</v>
      </c>
      <c r="C1689" s="619">
        <v>89301212</v>
      </c>
      <c r="D1689" s="681" t="s">
        <v>6723</v>
      </c>
      <c r="E1689" s="682" t="s">
        <v>4529</v>
      </c>
      <c r="F1689" s="619" t="s">
        <v>4509</v>
      </c>
      <c r="G1689" s="619" t="s">
        <v>4768</v>
      </c>
      <c r="H1689" s="619" t="s">
        <v>2184</v>
      </c>
      <c r="I1689" s="619" t="s">
        <v>4769</v>
      </c>
      <c r="J1689" s="619" t="s">
        <v>4770</v>
      </c>
      <c r="K1689" s="619" t="s">
        <v>4771</v>
      </c>
      <c r="L1689" s="620">
        <v>1027.5999999999999</v>
      </c>
      <c r="M1689" s="620">
        <v>25689.999999999996</v>
      </c>
      <c r="N1689" s="619">
        <v>25</v>
      </c>
      <c r="O1689" s="683">
        <v>9</v>
      </c>
      <c r="P1689" s="620">
        <v>25689.999999999996</v>
      </c>
      <c r="Q1689" s="635">
        <v>1</v>
      </c>
      <c r="R1689" s="619">
        <v>25</v>
      </c>
      <c r="S1689" s="635">
        <v>1</v>
      </c>
      <c r="T1689" s="683">
        <v>9</v>
      </c>
      <c r="U1689" s="665">
        <v>1</v>
      </c>
    </row>
    <row r="1690" spans="1:21" ht="14.4" customHeight="1" x14ac:dyDescent="0.3">
      <c r="A1690" s="618">
        <v>21</v>
      </c>
      <c r="B1690" s="619" t="s">
        <v>565</v>
      </c>
      <c r="C1690" s="619">
        <v>89301212</v>
      </c>
      <c r="D1690" s="681" t="s">
        <v>6723</v>
      </c>
      <c r="E1690" s="682" t="s">
        <v>4529</v>
      </c>
      <c r="F1690" s="619" t="s">
        <v>4509</v>
      </c>
      <c r="G1690" s="619" t="s">
        <v>4768</v>
      </c>
      <c r="H1690" s="619" t="s">
        <v>2184</v>
      </c>
      <c r="I1690" s="619" t="s">
        <v>5570</v>
      </c>
      <c r="J1690" s="619" t="s">
        <v>5571</v>
      </c>
      <c r="K1690" s="619" t="s">
        <v>5572</v>
      </c>
      <c r="L1690" s="620">
        <v>1896.14</v>
      </c>
      <c r="M1690" s="620">
        <v>15169.12</v>
      </c>
      <c r="N1690" s="619">
        <v>8</v>
      </c>
      <c r="O1690" s="683">
        <v>3</v>
      </c>
      <c r="P1690" s="620">
        <v>15169.12</v>
      </c>
      <c r="Q1690" s="635">
        <v>1</v>
      </c>
      <c r="R1690" s="619">
        <v>8</v>
      </c>
      <c r="S1690" s="635">
        <v>1</v>
      </c>
      <c r="T1690" s="683">
        <v>3</v>
      </c>
      <c r="U1690" s="665">
        <v>1</v>
      </c>
    </row>
    <row r="1691" spans="1:21" ht="14.4" customHeight="1" x14ac:dyDescent="0.3">
      <c r="A1691" s="618">
        <v>21</v>
      </c>
      <c r="B1691" s="619" t="s">
        <v>565</v>
      </c>
      <c r="C1691" s="619">
        <v>89301212</v>
      </c>
      <c r="D1691" s="681" t="s">
        <v>6723</v>
      </c>
      <c r="E1691" s="682" t="s">
        <v>4529</v>
      </c>
      <c r="F1691" s="619" t="s">
        <v>4509</v>
      </c>
      <c r="G1691" s="619" t="s">
        <v>4648</v>
      </c>
      <c r="H1691" s="619" t="s">
        <v>2184</v>
      </c>
      <c r="I1691" s="619" t="s">
        <v>2748</v>
      </c>
      <c r="J1691" s="619" t="s">
        <v>2749</v>
      </c>
      <c r="K1691" s="619" t="s">
        <v>4267</v>
      </c>
      <c r="L1691" s="620">
        <v>69.86</v>
      </c>
      <c r="M1691" s="620">
        <v>139.72</v>
      </c>
      <c r="N1691" s="619">
        <v>2</v>
      </c>
      <c r="O1691" s="683">
        <v>1</v>
      </c>
      <c r="P1691" s="620">
        <v>139.72</v>
      </c>
      <c r="Q1691" s="635">
        <v>1</v>
      </c>
      <c r="R1691" s="619">
        <v>2</v>
      </c>
      <c r="S1691" s="635">
        <v>1</v>
      </c>
      <c r="T1691" s="683">
        <v>1</v>
      </c>
      <c r="U1691" s="665">
        <v>1</v>
      </c>
    </row>
    <row r="1692" spans="1:21" ht="14.4" customHeight="1" x14ac:dyDescent="0.3">
      <c r="A1692" s="618">
        <v>21</v>
      </c>
      <c r="B1692" s="619" t="s">
        <v>565</v>
      </c>
      <c r="C1692" s="619">
        <v>89301212</v>
      </c>
      <c r="D1692" s="681" t="s">
        <v>6723</v>
      </c>
      <c r="E1692" s="682" t="s">
        <v>4529</v>
      </c>
      <c r="F1692" s="619" t="s">
        <v>4509</v>
      </c>
      <c r="G1692" s="619" t="s">
        <v>4578</v>
      </c>
      <c r="H1692" s="619" t="s">
        <v>2184</v>
      </c>
      <c r="I1692" s="619" t="s">
        <v>4884</v>
      </c>
      <c r="J1692" s="619" t="s">
        <v>2476</v>
      </c>
      <c r="K1692" s="619" t="s">
        <v>4885</v>
      </c>
      <c r="L1692" s="620">
        <v>432.32</v>
      </c>
      <c r="M1692" s="620">
        <v>432.32</v>
      </c>
      <c r="N1692" s="619">
        <v>1</v>
      </c>
      <c r="O1692" s="683">
        <v>0.5</v>
      </c>
      <c r="P1692" s="620"/>
      <c r="Q1692" s="635">
        <v>0</v>
      </c>
      <c r="R1692" s="619"/>
      <c r="S1692" s="635">
        <v>0</v>
      </c>
      <c r="T1692" s="683"/>
      <c r="U1692" s="665">
        <v>0</v>
      </c>
    </row>
    <row r="1693" spans="1:21" ht="14.4" customHeight="1" x14ac:dyDescent="0.3">
      <c r="A1693" s="618">
        <v>21</v>
      </c>
      <c r="B1693" s="619" t="s">
        <v>565</v>
      </c>
      <c r="C1693" s="619">
        <v>89301212</v>
      </c>
      <c r="D1693" s="681" t="s">
        <v>6723</v>
      </c>
      <c r="E1693" s="682" t="s">
        <v>4529</v>
      </c>
      <c r="F1693" s="619" t="s">
        <v>4509</v>
      </c>
      <c r="G1693" s="619" t="s">
        <v>4579</v>
      </c>
      <c r="H1693" s="619" t="s">
        <v>564</v>
      </c>
      <c r="I1693" s="619" t="s">
        <v>4580</v>
      </c>
      <c r="J1693" s="619" t="s">
        <v>1045</v>
      </c>
      <c r="K1693" s="619" t="s">
        <v>4581</v>
      </c>
      <c r="L1693" s="620">
        <v>45.91</v>
      </c>
      <c r="M1693" s="620">
        <v>45.91</v>
      </c>
      <c r="N1693" s="619">
        <v>1</v>
      </c>
      <c r="O1693" s="683">
        <v>1</v>
      </c>
      <c r="P1693" s="620">
        <v>45.91</v>
      </c>
      <c r="Q1693" s="635">
        <v>1</v>
      </c>
      <c r="R1693" s="619">
        <v>1</v>
      </c>
      <c r="S1693" s="635">
        <v>1</v>
      </c>
      <c r="T1693" s="683">
        <v>1</v>
      </c>
      <c r="U1693" s="665">
        <v>1</v>
      </c>
    </row>
    <row r="1694" spans="1:21" ht="14.4" customHeight="1" x14ac:dyDescent="0.3">
      <c r="A1694" s="618">
        <v>21</v>
      </c>
      <c r="B1694" s="619" t="s">
        <v>565</v>
      </c>
      <c r="C1694" s="619">
        <v>89301212</v>
      </c>
      <c r="D1694" s="681" t="s">
        <v>6723</v>
      </c>
      <c r="E1694" s="682" t="s">
        <v>4529</v>
      </c>
      <c r="F1694" s="619" t="s">
        <v>4509</v>
      </c>
      <c r="G1694" s="619" t="s">
        <v>4579</v>
      </c>
      <c r="H1694" s="619" t="s">
        <v>564</v>
      </c>
      <c r="I1694" s="619" t="s">
        <v>1482</v>
      </c>
      <c r="J1694" s="619" t="s">
        <v>1045</v>
      </c>
      <c r="K1694" s="619" t="s">
        <v>675</v>
      </c>
      <c r="L1694" s="620">
        <v>137.74</v>
      </c>
      <c r="M1694" s="620">
        <v>4407.6799999999994</v>
      </c>
      <c r="N1694" s="619">
        <v>32</v>
      </c>
      <c r="O1694" s="683">
        <v>20</v>
      </c>
      <c r="P1694" s="620">
        <v>2617.0599999999995</v>
      </c>
      <c r="Q1694" s="635">
        <v>0.59375</v>
      </c>
      <c r="R1694" s="619">
        <v>19</v>
      </c>
      <c r="S1694" s="635">
        <v>0.59375</v>
      </c>
      <c r="T1694" s="683">
        <v>11</v>
      </c>
      <c r="U1694" s="665">
        <v>0.55000000000000004</v>
      </c>
    </row>
    <row r="1695" spans="1:21" ht="14.4" customHeight="1" x14ac:dyDescent="0.3">
      <c r="A1695" s="618">
        <v>21</v>
      </c>
      <c r="B1695" s="619" t="s">
        <v>565</v>
      </c>
      <c r="C1695" s="619">
        <v>89301212</v>
      </c>
      <c r="D1695" s="681" t="s">
        <v>6723</v>
      </c>
      <c r="E1695" s="682" t="s">
        <v>4529</v>
      </c>
      <c r="F1695" s="619" t="s">
        <v>4509</v>
      </c>
      <c r="G1695" s="619" t="s">
        <v>4579</v>
      </c>
      <c r="H1695" s="619" t="s">
        <v>564</v>
      </c>
      <c r="I1695" s="619" t="s">
        <v>5832</v>
      </c>
      <c r="J1695" s="619" t="s">
        <v>1045</v>
      </c>
      <c r="K1695" s="619" t="s">
        <v>3166</v>
      </c>
      <c r="L1695" s="620">
        <v>0</v>
      </c>
      <c r="M1695" s="620">
        <v>0</v>
      </c>
      <c r="N1695" s="619">
        <v>1</v>
      </c>
      <c r="O1695" s="683">
        <v>1</v>
      </c>
      <c r="P1695" s="620">
        <v>0</v>
      </c>
      <c r="Q1695" s="635"/>
      <c r="R1695" s="619">
        <v>1</v>
      </c>
      <c r="S1695" s="635">
        <v>1</v>
      </c>
      <c r="T1695" s="683">
        <v>1</v>
      </c>
      <c r="U1695" s="665">
        <v>1</v>
      </c>
    </row>
    <row r="1696" spans="1:21" ht="14.4" customHeight="1" x14ac:dyDescent="0.3">
      <c r="A1696" s="618">
        <v>21</v>
      </c>
      <c r="B1696" s="619" t="s">
        <v>565</v>
      </c>
      <c r="C1696" s="619">
        <v>89301212</v>
      </c>
      <c r="D1696" s="681" t="s">
        <v>6723</v>
      </c>
      <c r="E1696" s="682" t="s">
        <v>4529</v>
      </c>
      <c r="F1696" s="619" t="s">
        <v>4509</v>
      </c>
      <c r="G1696" s="619" t="s">
        <v>4579</v>
      </c>
      <c r="H1696" s="619" t="s">
        <v>564</v>
      </c>
      <c r="I1696" s="619" t="s">
        <v>3108</v>
      </c>
      <c r="J1696" s="619" t="s">
        <v>1045</v>
      </c>
      <c r="K1696" s="619" t="s">
        <v>3109</v>
      </c>
      <c r="L1696" s="620">
        <v>413.22</v>
      </c>
      <c r="M1696" s="620">
        <v>2892.5400000000004</v>
      </c>
      <c r="N1696" s="619">
        <v>7</v>
      </c>
      <c r="O1696" s="683">
        <v>6</v>
      </c>
      <c r="P1696" s="620">
        <v>826.44</v>
      </c>
      <c r="Q1696" s="635">
        <v>0.2857142857142857</v>
      </c>
      <c r="R1696" s="619">
        <v>2</v>
      </c>
      <c r="S1696" s="635">
        <v>0.2857142857142857</v>
      </c>
      <c r="T1696" s="683">
        <v>2</v>
      </c>
      <c r="U1696" s="665">
        <v>0.33333333333333331</v>
      </c>
    </row>
    <row r="1697" spans="1:21" ht="14.4" customHeight="1" x14ac:dyDescent="0.3">
      <c r="A1697" s="618">
        <v>21</v>
      </c>
      <c r="B1697" s="619" t="s">
        <v>565</v>
      </c>
      <c r="C1697" s="619">
        <v>89301212</v>
      </c>
      <c r="D1697" s="681" t="s">
        <v>6723</v>
      </c>
      <c r="E1697" s="682" t="s">
        <v>4529</v>
      </c>
      <c r="F1697" s="619" t="s">
        <v>4509</v>
      </c>
      <c r="G1697" s="619" t="s">
        <v>4579</v>
      </c>
      <c r="H1697" s="619" t="s">
        <v>564</v>
      </c>
      <c r="I1697" s="619" t="s">
        <v>5833</v>
      </c>
      <c r="J1697" s="619" t="s">
        <v>1045</v>
      </c>
      <c r="K1697" s="619" t="s">
        <v>5834</v>
      </c>
      <c r="L1697" s="620">
        <v>413.22</v>
      </c>
      <c r="M1697" s="620">
        <v>826.44</v>
      </c>
      <c r="N1697" s="619">
        <v>2</v>
      </c>
      <c r="O1697" s="683">
        <v>2</v>
      </c>
      <c r="P1697" s="620">
        <v>413.22</v>
      </c>
      <c r="Q1697" s="635">
        <v>0.5</v>
      </c>
      <c r="R1697" s="619">
        <v>1</v>
      </c>
      <c r="S1697" s="635">
        <v>0.5</v>
      </c>
      <c r="T1697" s="683">
        <v>1</v>
      </c>
      <c r="U1697" s="665">
        <v>0.5</v>
      </c>
    </row>
    <row r="1698" spans="1:21" ht="14.4" customHeight="1" x14ac:dyDescent="0.3">
      <c r="A1698" s="618">
        <v>21</v>
      </c>
      <c r="B1698" s="619" t="s">
        <v>565</v>
      </c>
      <c r="C1698" s="619">
        <v>89301212</v>
      </c>
      <c r="D1698" s="681" t="s">
        <v>6723</v>
      </c>
      <c r="E1698" s="682" t="s">
        <v>4529</v>
      </c>
      <c r="F1698" s="619" t="s">
        <v>4509</v>
      </c>
      <c r="G1698" s="619" t="s">
        <v>4579</v>
      </c>
      <c r="H1698" s="619" t="s">
        <v>564</v>
      </c>
      <c r="I1698" s="619" t="s">
        <v>1044</v>
      </c>
      <c r="J1698" s="619" t="s">
        <v>1045</v>
      </c>
      <c r="K1698" s="619" t="s">
        <v>1046</v>
      </c>
      <c r="L1698" s="620">
        <v>137.74</v>
      </c>
      <c r="M1698" s="620">
        <v>137.74</v>
      </c>
      <c r="N1698" s="619">
        <v>1</v>
      </c>
      <c r="O1698" s="683">
        <v>1</v>
      </c>
      <c r="P1698" s="620"/>
      <c r="Q1698" s="635">
        <v>0</v>
      </c>
      <c r="R1698" s="619"/>
      <c r="S1698" s="635">
        <v>0</v>
      </c>
      <c r="T1698" s="683"/>
      <c r="U1698" s="665">
        <v>0</v>
      </c>
    </row>
    <row r="1699" spans="1:21" ht="14.4" customHeight="1" x14ac:dyDescent="0.3">
      <c r="A1699" s="618">
        <v>21</v>
      </c>
      <c r="B1699" s="619" t="s">
        <v>565</v>
      </c>
      <c r="C1699" s="619">
        <v>89301212</v>
      </c>
      <c r="D1699" s="681" t="s">
        <v>6723</v>
      </c>
      <c r="E1699" s="682" t="s">
        <v>4529</v>
      </c>
      <c r="F1699" s="619" t="s">
        <v>4509</v>
      </c>
      <c r="G1699" s="619" t="s">
        <v>4579</v>
      </c>
      <c r="H1699" s="619" t="s">
        <v>564</v>
      </c>
      <c r="I1699" s="619" t="s">
        <v>5835</v>
      </c>
      <c r="J1699" s="619" t="s">
        <v>5836</v>
      </c>
      <c r="K1699" s="619" t="s">
        <v>5837</v>
      </c>
      <c r="L1699" s="620">
        <v>309.91000000000003</v>
      </c>
      <c r="M1699" s="620">
        <v>309.91000000000003</v>
      </c>
      <c r="N1699" s="619">
        <v>1</v>
      </c>
      <c r="O1699" s="683">
        <v>1</v>
      </c>
      <c r="P1699" s="620"/>
      <c r="Q1699" s="635">
        <v>0</v>
      </c>
      <c r="R1699" s="619"/>
      <c r="S1699" s="635">
        <v>0</v>
      </c>
      <c r="T1699" s="683"/>
      <c r="U1699" s="665">
        <v>0</v>
      </c>
    </row>
    <row r="1700" spans="1:21" ht="14.4" customHeight="1" x14ac:dyDescent="0.3">
      <c r="A1700" s="618">
        <v>21</v>
      </c>
      <c r="B1700" s="619" t="s">
        <v>565</v>
      </c>
      <c r="C1700" s="619">
        <v>89301212</v>
      </c>
      <c r="D1700" s="681" t="s">
        <v>6723</v>
      </c>
      <c r="E1700" s="682" t="s">
        <v>4529</v>
      </c>
      <c r="F1700" s="619" t="s">
        <v>4509</v>
      </c>
      <c r="G1700" s="619" t="s">
        <v>4654</v>
      </c>
      <c r="H1700" s="619" t="s">
        <v>564</v>
      </c>
      <c r="I1700" s="619" t="s">
        <v>1716</v>
      </c>
      <c r="J1700" s="619" t="s">
        <v>1717</v>
      </c>
      <c r="K1700" s="619" t="s">
        <v>1718</v>
      </c>
      <c r="L1700" s="620">
        <v>400.21</v>
      </c>
      <c r="M1700" s="620">
        <v>14007.349999999999</v>
      </c>
      <c r="N1700" s="619">
        <v>35</v>
      </c>
      <c r="O1700" s="683">
        <v>9</v>
      </c>
      <c r="P1700" s="620">
        <v>9204.83</v>
      </c>
      <c r="Q1700" s="635">
        <v>0.65714285714285725</v>
      </c>
      <c r="R1700" s="619">
        <v>23</v>
      </c>
      <c r="S1700" s="635">
        <v>0.65714285714285714</v>
      </c>
      <c r="T1700" s="683">
        <v>6</v>
      </c>
      <c r="U1700" s="665">
        <v>0.66666666666666663</v>
      </c>
    </row>
    <row r="1701" spans="1:21" ht="14.4" customHeight="1" x14ac:dyDescent="0.3">
      <c r="A1701" s="618">
        <v>21</v>
      </c>
      <c r="B1701" s="619" t="s">
        <v>565</v>
      </c>
      <c r="C1701" s="619">
        <v>89301212</v>
      </c>
      <c r="D1701" s="681" t="s">
        <v>6723</v>
      </c>
      <c r="E1701" s="682" t="s">
        <v>4529</v>
      </c>
      <c r="F1701" s="619" t="s">
        <v>4509</v>
      </c>
      <c r="G1701" s="619" t="s">
        <v>4654</v>
      </c>
      <c r="H1701" s="619" t="s">
        <v>564</v>
      </c>
      <c r="I1701" s="619" t="s">
        <v>4875</v>
      </c>
      <c r="J1701" s="619" t="s">
        <v>1717</v>
      </c>
      <c r="K1701" s="619" t="s">
        <v>2389</v>
      </c>
      <c r="L1701" s="620">
        <v>0</v>
      </c>
      <c r="M1701" s="620">
        <v>0</v>
      </c>
      <c r="N1701" s="619">
        <v>8</v>
      </c>
      <c r="O1701" s="683">
        <v>3</v>
      </c>
      <c r="P1701" s="620">
        <v>0</v>
      </c>
      <c r="Q1701" s="635"/>
      <c r="R1701" s="619">
        <v>3</v>
      </c>
      <c r="S1701" s="635">
        <v>0.375</v>
      </c>
      <c r="T1701" s="683">
        <v>1.5</v>
      </c>
      <c r="U1701" s="665">
        <v>0.5</v>
      </c>
    </row>
    <row r="1702" spans="1:21" ht="14.4" customHeight="1" x14ac:dyDescent="0.3">
      <c r="A1702" s="618">
        <v>21</v>
      </c>
      <c r="B1702" s="619" t="s">
        <v>565</v>
      </c>
      <c r="C1702" s="619">
        <v>89301212</v>
      </c>
      <c r="D1702" s="681" t="s">
        <v>6723</v>
      </c>
      <c r="E1702" s="682" t="s">
        <v>4529</v>
      </c>
      <c r="F1702" s="619" t="s">
        <v>4509</v>
      </c>
      <c r="G1702" s="619" t="s">
        <v>4654</v>
      </c>
      <c r="H1702" s="619" t="s">
        <v>564</v>
      </c>
      <c r="I1702" s="619" t="s">
        <v>4655</v>
      </c>
      <c r="J1702" s="619" t="s">
        <v>1717</v>
      </c>
      <c r="K1702" s="619" t="s">
        <v>4656</v>
      </c>
      <c r="L1702" s="620">
        <v>0</v>
      </c>
      <c r="M1702" s="620">
        <v>0</v>
      </c>
      <c r="N1702" s="619">
        <v>2</v>
      </c>
      <c r="O1702" s="683">
        <v>2</v>
      </c>
      <c r="P1702" s="620">
        <v>0</v>
      </c>
      <c r="Q1702" s="635"/>
      <c r="R1702" s="619">
        <v>1</v>
      </c>
      <c r="S1702" s="635">
        <v>0.5</v>
      </c>
      <c r="T1702" s="683">
        <v>1</v>
      </c>
      <c r="U1702" s="665">
        <v>0.5</v>
      </c>
    </row>
    <row r="1703" spans="1:21" ht="14.4" customHeight="1" x14ac:dyDescent="0.3">
      <c r="A1703" s="618">
        <v>21</v>
      </c>
      <c r="B1703" s="619" t="s">
        <v>565</v>
      </c>
      <c r="C1703" s="619">
        <v>89301212</v>
      </c>
      <c r="D1703" s="681" t="s">
        <v>6723</v>
      </c>
      <c r="E1703" s="682" t="s">
        <v>4529</v>
      </c>
      <c r="F1703" s="619" t="s">
        <v>4509</v>
      </c>
      <c r="G1703" s="619" t="s">
        <v>4657</v>
      </c>
      <c r="H1703" s="619" t="s">
        <v>564</v>
      </c>
      <c r="I1703" s="619" t="s">
        <v>902</v>
      </c>
      <c r="J1703" s="619" t="s">
        <v>4996</v>
      </c>
      <c r="K1703" s="619" t="s">
        <v>4997</v>
      </c>
      <c r="L1703" s="620">
        <v>29.49</v>
      </c>
      <c r="M1703" s="620">
        <v>58.98</v>
      </c>
      <c r="N1703" s="619">
        <v>2</v>
      </c>
      <c r="O1703" s="683">
        <v>1.5</v>
      </c>
      <c r="P1703" s="620"/>
      <c r="Q1703" s="635">
        <v>0</v>
      </c>
      <c r="R1703" s="619"/>
      <c r="S1703" s="635">
        <v>0</v>
      </c>
      <c r="T1703" s="683"/>
      <c r="U1703" s="665">
        <v>0</v>
      </c>
    </row>
    <row r="1704" spans="1:21" ht="14.4" customHeight="1" x14ac:dyDescent="0.3">
      <c r="A1704" s="618">
        <v>21</v>
      </c>
      <c r="B1704" s="619" t="s">
        <v>565</v>
      </c>
      <c r="C1704" s="619">
        <v>89301212</v>
      </c>
      <c r="D1704" s="681" t="s">
        <v>6723</v>
      </c>
      <c r="E1704" s="682" t="s">
        <v>4529</v>
      </c>
      <c r="F1704" s="619" t="s">
        <v>4509</v>
      </c>
      <c r="G1704" s="619" t="s">
        <v>4595</v>
      </c>
      <c r="H1704" s="619" t="s">
        <v>564</v>
      </c>
      <c r="I1704" s="619" t="s">
        <v>5838</v>
      </c>
      <c r="J1704" s="619" t="s">
        <v>5597</v>
      </c>
      <c r="K1704" s="619" t="s">
        <v>2340</v>
      </c>
      <c r="L1704" s="620">
        <v>0</v>
      </c>
      <c r="M1704" s="620">
        <v>0</v>
      </c>
      <c r="N1704" s="619">
        <v>1</v>
      </c>
      <c r="O1704" s="683">
        <v>0.5</v>
      </c>
      <c r="P1704" s="620">
        <v>0</v>
      </c>
      <c r="Q1704" s="635"/>
      <c r="R1704" s="619">
        <v>1</v>
      </c>
      <c r="S1704" s="635">
        <v>1</v>
      </c>
      <c r="T1704" s="683">
        <v>0.5</v>
      </c>
      <c r="U1704" s="665">
        <v>1</v>
      </c>
    </row>
    <row r="1705" spans="1:21" ht="14.4" customHeight="1" x14ac:dyDescent="0.3">
      <c r="A1705" s="618">
        <v>21</v>
      </c>
      <c r="B1705" s="619" t="s">
        <v>565</v>
      </c>
      <c r="C1705" s="619">
        <v>89301212</v>
      </c>
      <c r="D1705" s="681" t="s">
        <v>6723</v>
      </c>
      <c r="E1705" s="682" t="s">
        <v>4529</v>
      </c>
      <c r="F1705" s="619" t="s">
        <v>4509</v>
      </c>
      <c r="G1705" s="619" t="s">
        <v>4595</v>
      </c>
      <c r="H1705" s="619" t="s">
        <v>564</v>
      </c>
      <c r="I1705" s="619" t="s">
        <v>1183</v>
      </c>
      <c r="J1705" s="619" t="s">
        <v>1184</v>
      </c>
      <c r="K1705" s="619" t="s">
        <v>2340</v>
      </c>
      <c r="L1705" s="620">
        <v>56.52</v>
      </c>
      <c r="M1705" s="620">
        <v>113.04</v>
      </c>
      <c r="N1705" s="619">
        <v>2</v>
      </c>
      <c r="O1705" s="683">
        <v>1</v>
      </c>
      <c r="P1705" s="620"/>
      <c r="Q1705" s="635">
        <v>0</v>
      </c>
      <c r="R1705" s="619"/>
      <c r="S1705" s="635">
        <v>0</v>
      </c>
      <c r="T1705" s="683"/>
      <c r="U1705" s="665">
        <v>0</v>
      </c>
    </row>
    <row r="1706" spans="1:21" ht="14.4" customHeight="1" x14ac:dyDescent="0.3">
      <c r="A1706" s="618">
        <v>21</v>
      </c>
      <c r="B1706" s="619" t="s">
        <v>565</v>
      </c>
      <c r="C1706" s="619">
        <v>89301212</v>
      </c>
      <c r="D1706" s="681" t="s">
        <v>6723</v>
      </c>
      <c r="E1706" s="682" t="s">
        <v>4529</v>
      </c>
      <c r="F1706" s="619" t="s">
        <v>4509</v>
      </c>
      <c r="G1706" s="619" t="s">
        <v>4595</v>
      </c>
      <c r="H1706" s="619" t="s">
        <v>564</v>
      </c>
      <c r="I1706" s="619" t="s">
        <v>4596</v>
      </c>
      <c r="J1706" s="619" t="s">
        <v>4597</v>
      </c>
      <c r="K1706" s="619" t="s">
        <v>4598</v>
      </c>
      <c r="L1706" s="620">
        <v>75.36</v>
      </c>
      <c r="M1706" s="620">
        <v>150.72</v>
      </c>
      <c r="N1706" s="619">
        <v>2</v>
      </c>
      <c r="O1706" s="683">
        <v>1.5</v>
      </c>
      <c r="P1706" s="620">
        <v>75.36</v>
      </c>
      <c r="Q1706" s="635">
        <v>0.5</v>
      </c>
      <c r="R1706" s="619">
        <v>1</v>
      </c>
      <c r="S1706" s="635">
        <v>0.5</v>
      </c>
      <c r="T1706" s="683">
        <v>1</v>
      </c>
      <c r="U1706" s="665">
        <v>0.66666666666666663</v>
      </c>
    </row>
    <row r="1707" spans="1:21" ht="14.4" customHeight="1" x14ac:dyDescent="0.3">
      <c r="A1707" s="618">
        <v>21</v>
      </c>
      <c r="B1707" s="619" t="s">
        <v>565</v>
      </c>
      <c r="C1707" s="619">
        <v>89301212</v>
      </c>
      <c r="D1707" s="681" t="s">
        <v>6723</v>
      </c>
      <c r="E1707" s="682" t="s">
        <v>4529</v>
      </c>
      <c r="F1707" s="619" t="s">
        <v>4509</v>
      </c>
      <c r="G1707" s="619" t="s">
        <v>4595</v>
      </c>
      <c r="H1707" s="619" t="s">
        <v>564</v>
      </c>
      <c r="I1707" s="619" t="s">
        <v>3375</v>
      </c>
      <c r="J1707" s="619" t="s">
        <v>3376</v>
      </c>
      <c r="K1707" s="619" t="s">
        <v>2989</v>
      </c>
      <c r="L1707" s="620">
        <v>0</v>
      </c>
      <c r="M1707" s="620">
        <v>0</v>
      </c>
      <c r="N1707" s="619">
        <v>1</v>
      </c>
      <c r="O1707" s="683">
        <v>0.5</v>
      </c>
      <c r="P1707" s="620"/>
      <c r="Q1707" s="635"/>
      <c r="R1707" s="619"/>
      <c r="S1707" s="635">
        <v>0</v>
      </c>
      <c r="T1707" s="683"/>
      <c r="U1707" s="665">
        <v>0</v>
      </c>
    </row>
    <row r="1708" spans="1:21" ht="14.4" customHeight="1" x14ac:dyDescent="0.3">
      <c r="A1708" s="618">
        <v>21</v>
      </c>
      <c r="B1708" s="619" t="s">
        <v>565</v>
      </c>
      <c r="C1708" s="619">
        <v>89301212</v>
      </c>
      <c r="D1708" s="681" t="s">
        <v>6723</v>
      </c>
      <c r="E1708" s="682" t="s">
        <v>4529</v>
      </c>
      <c r="F1708" s="619" t="s">
        <v>4509</v>
      </c>
      <c r="G1708" s="619" t="s">
        <v>4595</v>
      </c>
      <c r="H1708" s="619" t="s">
        <v>564</v>
      </c>
      <c r="I1708" s="619" t="s">
        <v>1195</v>
      </c>
      <c r="J1708" s="619" t="s">
        <v>1196</v>
      </c>
      <c r="K1708" s="619" t="s">
        <v>5839</v>
      </c>
      <c r="L1708" s="620">
        <v>75.36</v>
      </c>
      <c r="M1708" s="620">
        <v>75.36</v>
      </c>
      <c r="N1708" s="619">
        <v>1</v>
      </c>
      <c r="O1708" s="683">
        <v>1</v>
      </c>
      <c r="P1708" s="620">
        <v>75.36</v>
      </c>
      <c r="Q1708" s="635">
        <v>1</v>
      </c>
      <c r="R1708" s="619">
        <v>1</v>
      </c>
      <c r="S1708" s="635">
        <v>1</v>
      </c>
      <c r="T1708" s="683">
        <v>1</v>
      </c>
      <c r="U1708" s="665">
        <v>1</v>
      </c>
    </row>
    <row r="1709" spans="1:21" ht="14.4" customHeight="1" x14ac:dyDescent="0.3">
      <c r="A1709" s="618">
        <v>21</v>
      </c>
      <c r="B1709" s="619" t="s">
        <v>565</v>
      </c>
      <c r="C1709" s="619">
        <v>89301212</v>
      </c>
      <c r="D1709" s="681" t="s">
        <v>6723</v>
      </c>
      <c r="E1709" s="682" t="s">
        <v>4529</v>
      </c>
      <c r="F1709" s="619" t="s">
        <v>4509</v>
      </c>
      <c r="G1709" s="619" t="s">
        <v>4666</v>
      </c>
      <c r="H1709" s="619" t="s">
        <v>564</v>
      </c>
      <c r="I1709" s="619" t="s">
        <v>1667</v>
      </c>
      <c r="J1709" s="619" t="s">
        <v>987</v>
      </c>
      <c r="K1709" s="619" t="s">
        <v>4183</v>
      </c>
      <c r="L1709" s="620">
        <v>115.3</v>
      </c>
      <c r="M1709" s="620">
        <v>115.3</v>
      </c>
      <c r="N1709" s="619">
        <v>1</v>
      </c>
      <c r="O1709" s="683">
        <v>1</v>
      </c>
      <c r="P1709" s="620">
        <v>115.3</v>
      </c>
      <c r="Q1709" s="635">
        <v>1</v>
      </c>
      <c r="R1709" s="619">
        <v>1</v>
      </c>
      <c r="S1709" s="635">
        <v>1</v>
      </c>
      <c r="T1709" s="683">
        <v>1</v>
      </c>
      <c r="U1709" s="665">
        <v>1</v>
      </c>
    </row>
    <row r="1710" spans="1:21" ht="14.4" customHeight="1" x14ac:dyDescent="0.3">
      <c r="A1710" s="618">
        <v>21</v>
      </c>
      <c r="B1710" s="619" t="s">
        <v>565</v>
      </c>
      <c r="C1710" s="619">
        <v>89301212</v>
      </c>
      <c r="D1710" s="681" t="s">
        <v>6723</v>
      </c>
      <c r="E1710" s="682" t="s">
        <v>4529</v>
      </c>
      <c r="F1710" s="619" t="s">
        <v>4509</v>
      </c>
      <c r="G1710" s="619" t="s">
        <v>4666</v>
      </c>
      <c r="H1710" s="619" t="s">
        <v>564</v>
      </c>
      <c r="I1710" s="619" t="s">
        <v>986</v>
      </c>
      <c r="J1710" s="619" t="s">
        <v>987</v>
      </c>
      <c r="K1710" s="619" t="s">
        <v>988</v>
      </c>
      <c r="L1710" s="620">
        <v>138.61000000000001</v>
      </c>
      <c r="M1710" s="620">
        <v>415.83000000000004</v>
      </c>
      <c r="N1710" s="619">
        <v>3</v>
      </c>
      <c r="O1710" s="683">
        <v>1</v>
      </c>
      <c r="P1710" s="620"/>
      <c r="Q1710" s="635">
        <v>0</v>
      </c>
      <c r="R1710" s="619"/>
      <c r="S1710" s="635">
        <v>0</v>
      </c>
      <c r="T1710" s="683"/>
      <c r="U1710" s="665">
        <v>0</v>
      </c>
    </row>
    <row r="1711" spans="1:21" ht="14.4" customHeight="1" x14ac:dyDescent="0.3">
      <c r="A1711" s="618">
        <v>21</v>
      </c>
      <c r="B1711" s="619" t="s">
        <v>565</v>
      </c>
      <c r="C1711" s="619">
        <v>89301212</v>
      </c>
      <c r="D1711" s="681" t="s">
        <v>6723</v>
      </c>
      <c r="E1711" s="682" t="s">
        <v>4529</v>
      </c>
      <c r="F1711" s="619" t="s">
        <v>4509</v>
      </c>
      <c r="G1711" s="619" t="s">
        <v>4666</v>
      </c>
      <c r="H1711" s="619" t="s">
        <v>564</v>
      </c>
      <c r="I1711" s="619" t="s">
        <v>986</v>
      </c>
      <c r="J1711" s="619" t="s">
        <v>987</v>
      </c>
      <c r="K1711" s="619" t="s">
        <v>4183</v>
      </c>
      <c r="L1711" s="620">
        <v>115.3</v>
      </c>
      <c r="M1711" s="620">
        <v>922.4</v>
      </c>
      <c r="N1711" s="619">
        <v>8</v>
      </c>
      <c r="O1711" s="683">
        <v>3.5</v>
      </c>
      <c r="P1711" s="620">
        <v>345.9</v>
      </c>
      <c r="Q1711" s="635">
        <v>0.375</v>
      </c>
      <c r="R1711" s="619">
        <v>3</v>
      </c>
      <c r="S1711" s="635">
        <v>0.375</v>
      </c>
      <c r="T1711" s="683">
        <v>1.5</v>
      </c>
      <c r="U1711" s="665">
        <v>0.42857142857142855</v>
      </c>
    </row>
    <row r="1712" spans="1:21" ht="14.4" customHeight="1" x14ac:dyDescent="0.3">
      <c r="A1712" s="618">
        <v>21</v>
      </c>
      <c r="B1712" s="619" t="s">
        <v>565</v>
      </c>
      <c r="C1712" s="619">
        <v>89301212</v>
      </c>
      <c r="D1712" s="681" t="s">
        <v>6723</v>
      </c>
      <c r="E1712" s="682" t="s">
        <v>4529</v>
      </c>
      <c r="F1712" s="619" t="s">
        <v>4509</v>
      </c>
      <c r="G1712" s="619" t="s">
        <v>4894</v>
      </c>
      <c r="H1712" s="619" t="s">
        <v>2184</v>
      </c>
      <c r="I1712" s="619" t="s">
        <v>5608</v>
      </c>
      <c r="J1712" s="619" t="s">
        <v>4896</v>
      </c>
      <c r="K1712" s="619" t="s">
        <v>5609</v>
      </c>
      <c r="L1712" s="620">
        <v>6838.44</v>
      </c>
      <c r="M1712" s="620">
        <v>34192.199999999997</v>
      </c>
      <c r="N1712" s="619">
        <v>5</v>
      </c>
      <c r="O1712" s="683">
        <v>5</v>
      </c>
      <c r="P1712" s="620">
        <v>27353.759999999998</v>
      </c>
      <c r="Q1712" s="635">
        <v>0.8</v>
      </c>
      <c r="R1712" s="619">
        <v>4</v>
      </c>
      <c r="S1712" s="635">
        <v>0.8</v>
      </c>
      <c r="T1712" s="683">
        <v>4</v>
      </c>
      <c r="U1712" s="665">
        <v>0.8</v>
      </c>
    </row>
    <row r="1713" spans="1:21" ht="14.4" customHeight="1" x14ac:dyDescent="0.3">
      <c r="A1713" s="618">
        <v>21</v>
      </c>
      <c r="B1713" s="619" t="s">
        <v>565</v>
      </c>
      <c r="C1713" s="619">
        <v>89301212</v>
      </c>
      <c r="D1713" s="681" t="s">
        <v>6723</v>
      </c>
      <c r="E1713" s="682" t="s">
        <v>4529</v>
      </c>
      <c r="F1713" s="619" t="s">
        <v>4509</v>
      </c>
      <c r="G1713" s="619" t="s">
        <v>4894</v>
      </c>
      <c r="H1713" s="619" t="s">
        <v>2184</v>
      </c>
      <c r="I1713" s="619" t="s">
        <v>5608</v>
      </c>
      <c r="J1713" s="619" t="s">
        <v>4896</v>
      </c>
      <c r="K1713" s="619" t="s">
        <v>5609</v>
      </c>
      <c r="L1713" s="620">
        <v>2413.7600000000002</v>
      </c>
      <c r="M1713" s="620">
        <v>4827.5200000000004</v>
      </c>
      <c r="N1713" s="619">
        <v>2</v>
      </c>
      <c r="O1713" s="683">
        <v>2</v>
      </c>
      <c r="P1713" s="620">
        <v>2413.7600000000002</v>
      </c>
      <c r="Q1713" s="635">
        <v>0.5</v>
      </c>
      <c r="R1713" s="619">
        <v>1</v>
      </c>
      <c r="S1713" s="635">
        <v>0.5</v>
      </c>
      <c r="T1713" s="683">
        <v>1</v>
      </c>
      <c r="U1713" s="665">
        <v>0.5</v>
      </c>
    </row>
    <row r="1714" spans="1:21" ht="14.4" customHeight="1" x14ac:dyDescent="0.3">
      <c r="A1714" s="618">
        <v>21</v>
      </c>
      <c r="B1714" s="619" t="s">
        <v>565</v>
      </c>
      <c r="C1714" s="619">
        <v>89301212</v>
      </c>
      <c r="D1714" s="681" t="s">
        <v>6723</v>
      </c>
      <c r="E1714" s="682" t="s">
        <v>4529</v>
      </c>
      <c r="F1714" s="619" t="s">
        <v>4509</v>
      </c>
      <c r="G1714" s="619" t="s">
        <v>4599</v>
      </c>
      <c r="H1714" s="619" t="s">
        <v>564</v>
      </c>
      <c r="I1714" s="619" t="s">
        <v>1511</v>
      </c>
      <c r="J1714" s="619" t="s">
        <v>4338</v>
      </c>
      <c r="K1714" s="619" t="s">
        <v>4339</v>
      </c>
      <c r="L1714" s="620">
        <v>880.88</v>
      </c>
      <c r="M1714" s="620">
        <v>19379.359999999997</v>
      </c>
      <c r="N1714" s="619">
        <v>22</v>
      </c>
      <c r="O1714" s="683">
        <v>8</v>
      </c>
      <c r="P1714" s="620">
        <v>19379.359999999997</v>
      </c>
      <c r="Q1714" s="635">
        <v>1</v>
      </c>
      <c r="R1714" s="619">
        <v>22</v>
      </c>
      <c r="S1714" s="635">
        <v>1</v>
      </c>
      <c r="T1714" s="683">
        <v>8</v>
      </c>
      <c r="U1714" s="665">
        <v>1</v>
      </c>
    </row>
    <row r="1715" spans="1:21" ht="14.4" customHeight="1" x14ac:dyDescent="0.3">
      <c r="A1715" s="618">
        <v>21</v>
      </c>
      <c r="B1715" s="619" t="s">
        <v>565</v>
      </c>
      <c r="C1715" s="619">
        <v>89301212</v>
      </c>
      <c r="D1715" s="681" t="s">
        <v>6723</v>
      </c>
      <c r="E1715" s="682" t="s">
        <v>4529</v>
      </c>
      <c r="F1715" s="619" t="s">
        <v>4509</v>
      </c>
      <c r="G1715" s="619" t="s">
        <v>4599</v>
      </c>
      <c r="H1715" s="619" t="s">
        <v>564</v>
      </c>
      <c r="I1715" s="619" t="s">
        <v>1724</v>
      </c>
      <c r="J1715" s="619" t="s">
        <v>4340</v>
      </c>
      <c r="K1715" s="619" t="s">
        <v>4341</v>
      </c>
      <c r="L1715" s="620">
        <v>1629.03</v>
      </c>
      <c r="M1715" s="620">
        <v>4887.09</v>
      </c>
      <c r="N1715" s="619">
        <v>3</v>
      </c>
      <c r="O1715" s="683">
        <v>1</v>
      </c>
      <c r="P1715" s="620">
        <v>4887.09</v>
      </c>
      <c r="Q1715" s="635">
        <v>1</v>
      </c>
      <c r="R1715" s="619">
        <v>3</v>
      </c>
      <c r="S1715" s="635">
        <v>1</v>
      </c>
      <c r="T1715" s="683">
        <v>1</v>
      </c>
      <c r="U1715" s="665">
        <v>1</v>
      </c>
    </row>
    <row r="1716" spans="1:21" ht="14.4" customHeight="1" x14ac:dyDescent="0.3">
      <c r="A1716" s="618">
        <v>21</v>
      </c>
      <c r="B1716" s="619" t="s">
        <v>565</v>
      </c>
      <c r="C1716" s="619">
        <v>89301212</v>
      </c>
      <c r="D1716" s="681" t="s">
        <v>6723</v>
      </c>
      <c r="E1716" s="682" t="s">
        <v>4529</v>
      </c>
      <c r="F1716" s="619" t="s">
        <v>4509</v>
      </c>
      <c r="G1716" s="619" t="s">
        <v>5633</v>
      </c>
      <c r="H1716" s="619" t="s">
        <v>564</v>
      </c>
      <c r="I1716" s="619" t="s">
        <v>3222</v>
      </c>
      <c r="J1716" s="619" t="s">
        <v>3223</v>
      </c>
      <c r="K1716" s="619" t="s">
        <v>3224</v>
      </c>
      <c r="L1716" s="620">
        <v>162.93</v>
      </c>
      <c r="M1716" s="620">
        <v>162.93</v>
      </c>
      <c r="N1716" s="619">
        <v>1</v>
      </c>
      <c r="O1716" s="683">
        <v>0.5</v>
      </c>
      <c r="P1716" s="620">
        <v>162.93</v>
      </c>
      <c r="Q1716" s="635">
        <v>1</v>
      </c>
      <c r="R1716" s="619">
        <v>1</v>
      </c>
      <c r="S1716" s="635">
        <v>1</v>
      </c>
      <c r="T1716" s="683">
        <v>0.5</v>
      </c>
      <c r="U1716" s="665">
        <v>1</v>
      </c>
    </row>
    <row r="1717" spans="1:21" ht="14.4" customHeight="1" x14ac:dyDescent="0.3">
      <c r="A1717" s="618">
        <v>21</v>
      </c>
      <c r="B1717" s="619" t="s">
        <v>565</v>
      </c>
      <c r="C1717" s="619">
        <v>89301212</v>
      </c>
      <c r="D1717" s="681" t="s">
        <v>6723</v>
      </c>
      <c r="E1717" s="682" t="s">
        <v>4529</v>
      </c>
      <c r="F1717" s="619" t="s">
        <v>4509</v>
      </c>
      <c r="G1717" s="619" t="s">
        <v>4674</v>
      </c>
      <c r="H1717" s="619" t="s">
        <v>2184</v>
      </c>
      <c r="I1717" s="619" t="s">
        <v>4675</v>
      </c>
      <c r="J1717" s="619" t="s">
        <v>3798</v>
      </c>
      <c r="K1717" s="619" t="s">
        <v>4676</v>
      </c>
      <c r="L1717" s="620">
        <v>3127.19</v>
      </c>
      <c r="M1717" s="620">
        <v>3127.19</v>
      </c>
      <c r="N1717" s="619">
        <v>1</v>
      </c>
      <c r="O1717" s="683">
        <v>1</v>
      </c>
      <c r="P1717" s="620">
        <v>3127.19</v>
      </c>
      <c r="Q1717" s="635">
        <v>1</v>
      </c>
      <c r="R1717" s="619">
        <v>1</v>
      </c>
      <c r="S1717" s="635">
        <v>1</v>
      </c>
      <c r="T1717" s="683">
        <v>1</v>
      </c>
      <c r="U1717" s="665">
        <v>1</v>
      </c>
    </row>
    <row r="1718" spans="1:21" ht="14.4" customHeight="1" x14ac:dyDescent="0.3">
      <c r="A1718" s="618">
        <v>21</v>
      </c>
      <c r="B1718" s="619" t="s">
        <v>565</v>
      </c>
      <c r="C1718" s="619">
        <v>89301212</v>
      </c>
      <c r="D1718" s="681" t="s">
        <v>6723</v>
      </c>
      <c r="E1718" s="682" t="s">
        <v>4529</v>
      </c>
      <c r="F1718" s="619" t="s">
        <v>4509</v>
      </c>
      <c r="G1718" s="619" t="s">
        <v>4550</v>
      </c>
      <c r="H1718" s="619" t="s">
        <v>564</v>
      </c>
      <c r="I1718" s="619" t="s">
        <v>4681</v>
      </c>
      <c r="J1718" s="619" t="s">
        <v>4551</v>
      </c>
      <c r="K1718" s="619" t="s">
        <v>4679</v>
      </c>
      <c r="L1718" s="620">
        <v>0</v>
      </c>
      <c r="M1718" s="620">
        <v>0</v>
      </c>
      <c r="N1718" s="619">
        <v>1</v>
      </c>
      <c r="O1718" s="683">
        <v>0.5</v>
      </c>
      <c r="P1718" s="620">
        <v>0</v>
      </c>
      <c r="Q1718" s="635"/>
      <c r="R1718" s="619">
        <v>1</v>
      </c>
      <c r="S1718" s="635">
        <v>1</v>
      </c>
      <c r="T1718" s="683">
        <v>0.5</v>
      </c>
      <c r="U1718" s="665">
        <v>1</v>
      </c>
    </row>
    <row r="1719" spans="1:21" ht="14.4" customHeight="1" x14ac:dyDescent="0.3">
      <c r="A1719" s="618">
        <v>21</v>
      </c>
      <c r="B1719" s="619" t="s">
        <v>565</v>
      </c>
      <c r="C1719" s="619">
        <v>89301212</v>
      </c>
      <c r="D1719" s="681" t="s">
        <v>6723</v>
      </c>
      <c r="E1719" s="682" t="s">
        <v>4529</v>
      </c>
      <c r="F1719" s="619" t="s">
        <v>4509</v>
      </c>
      <c r="G1719" s="619" t="s">
        <v>4550</v>
      </c>
      <c r="H1719" s="619" t="s">
        <v>564</v>
      </c>
      <c r="I1719" s="619" t="s">
        <v>1318</v>
      </c>
      <c r="J1719" s="619" t="s">
        <v>4551</v>
      </c>
      <c r="K1719" s="619" t="s">
        <v>4552</v>
      </c>
      <c r="L1719" s="620">
        <v>58.23</v>
      </c>
      <c r="M1719" s="620">
        <v>58.23</v>
      </c>
      <c r="N1719" s="619">
        <v>1</v>
      </c>
      <c r="O1719" s="683">
        <v>0.5</v>
      </c>
      <c r="P1719" s="620"/>
      <c r="Q1719" s="635">
        <v>0</v>
      </c>
      <c r="R1719" s="619"/>
      <c r="S1719" s="635">
        <v>0</v>
      </c>
      <c r="T1719" s="683"/>
      <c r="U1719" s="665">
        <v>0</v>
      </c>
    </row>
    <row r="1720" spans="1:21" ht="14.4" customHeight="1" x14ac:dyDescent="0.3">
      <c r="A1720" s="618">
        <v>21</v>
      </c>
      <c r="B1720" s="619" t="s">
        <v>565</v>
      </c>
      <c r="C1720" s="619">
        <v>89301212</v>
      </c>
      <c r="D1720" s="681" t="s">
        <v>6723</v>
      </c>
      <c r="E1720" s="682" t="s">
        <v>4529</v>
      </c>
      <c r="F1720" s="619" t="s">
        <v>4509</v>
      </c>
      <c r="G1720" s="619" t="s">
        <v>5840</v>
      </c>
      <c r="H1720" s="619" t="s">
        <v>564</v>
      </c>
      <c r="I1720" s="619" t="s">
        <v>5841</v>
      </c>
      <c r="J1720" s="619" t="s">
        <v>5842</v>
      </c>
      <c r="K1720" s="619" t="s">
        <v>5843</v>
      </c>
      <c r="L1720" s="620">
        <v>0</v>
      </c>
      <c r="M1720" s="620">
        <v>0</v>
      </c>
      <c r="N1720" s="619">
        <v>1</v>
      </c>
      <c r="O1720" s="683">
        <v>0.5</v>
      </c>
      <c r="P1720" s="620"/>
      <c r="Q1720" s="635"/>
      <c r="R1720" s="619"/>
      <c r="S1720" s="635">
        <v>0</v>
      </c>
      <c r="T1720" s="683"/>
      <c r="U1720" s="665">
        <v>0</v>
      </c>
    </row>
    <row r="1721" spans="1:21" ht="14.4" customHeight="1" x14ac:dyDescent="0.3">
      <c r="A1721" s="618">
        <v>21</v>
      </c>
      <c r="B1721" s="619" t="s">
        <v>565</v>
      </c>
      <c r="C1721" s="619">
        <v>89301212</v>
      </c>
      <c r="D1721" s="681" t="s">
        <v>6723</v>
      </c>
      <c r="E1721" s="682" t="s">
        <v>4529</v>
      </c>
      <c r="F1721" s="619" t="s">
        <v>4509</v>
      </c>
      <c r="G1721" s="619" t="s">
        <v>4901</v>
      </c>
      <c r="H1721" s="619" t="s">
        <v>2184</v>
      </c>
      <c r="I1721" s="619" t="s">
        <v>5647</v>
      </c>
      <c r="J1721" s="619" t="s">
        <v>5648</v>
      </c>
      <c r="K1721" s="619" t="s">
        <v>5475</v>
      </c>
      <c r="L1721" s="620">
        <v>1359.61</v>
      </c>
      <c r="M1721" s="620">
        <v>40788.300000000003</v>
      </c>
      <c r="N1721" s="619">
        <v>30</v>
      </c>
      <c r="O1721" s="683">
        <v>10</v>
      </c>
      <c r="P1721" s="620">
        <v>19034.54</v>
      </c>
      <c r="Q1721" s="635">
        <v>0.46666666666666667</v>
      </c>
      <c r="R1721" s="619">
        <v>14</v>
      </c>
      <c r="S1721" s="635">
        <v>0.46666666666666667</v>
      </c>
      <c r="T1721" s="683">
        <v>4.5</v>
      </c>
      <c r="U1721" s="665">
        <v>0.45</v>
      </c>
    </row>
    <row r="1722" spans="1:21" ht="14.4" customHeight="1" x14ac:dyDescent="0.3">
      <c r="A1722" s="618">
        <v>21</v>
      </c>
      <c r="B1722" s="619" t="s">
        <v>565</v>
      </c>
      <c r="C1722" s="619">
        <v>89301212</v>
      </c>
      <c r="D1722" s="681" t="s">
        <v>6723</v>
      </c>
      <c r="E1722" s="682" t="s">
        <v>4529</v>
      </c>
      <c r="F1722" s="619" t="s">
        <v>4509</v>
      </c>
      <c r="G1722" s="619" t="s">
        <v>4790</v>
      </c>
      <c r="H1722" s="619" t="s">
        <v>564</v>
      </c>
      <c r="I1722" s="619" t="s">
        <v>1191</v>
      </c>
      <c r="J1722" s="619" t="s">
        <v>1192</v>
      </c>
      <c r="K1722" s="619" t="s">
        <v>4791</v>
      </c>
      <c r="L1722" s="620">
        <v>153.37</v>
      </c>
      <c r="M1722" s="620">
        <v>6594.91</v>
      </c>
      <c r="N1722" s="619">
        <v>43</v>
      </c>
      <c r="O1722" s="683">
        <v>19.5</v>
      </c>
      <c r="P1722" s="620">
        <v>2147.1800000000003</v>
      </c>
      <c r="Q1722" s="635">
        <v>0.32558139534883729</v>
      </c>
      <c r="R1722" s="619">
        <v>14</v>
      </c>
      <c r="S1722" s="635">
        <v>0.32558139534883723</v>
      </c>
      <c r="T1722" s="683">
        <v>6.5</v>
      </c>
      <c r="U1722" s="665">
        <v>0.33333333333333331</v>
      </c>
    </row>
    <row r="1723" spans="1:21" ht="14.4" customHeight="1" x14ac:dyDescent="0.3">
      <c r="A1723" s="618">
        <v>21</v>
      </c>
      <c r="B1723" s="619" t="s">
        <v>565</v>
      </c>
      <c r="C1723" s="619">
        <v>89301212</v>
      </c>
      <c r="D1723" s="681" t="s">
        <v>6723</v>
      </c>
      <c r="E1723" s="682" t="s">
        <v>4529</v>
      </c>
      <c r="F1723" s="619" t="s">
        <v>4509</v>
      </c>
      <c r="G1723" s="619" t="s">
        <v>5195</v>
      </c>
      <c r="H1723" s="619" t="s">
        <v>564</v>
      </c>
      <c r="I1723" s="619" t="s">
        <v>1675</v>
      </c>
      <c r="J1723" s="619" t="s">
        <v>5196</v>
      </c>
      <c r="K1723" s="619" t="s">
        <v>5197</v>
      </c>
      <c r="L1723" s="620">
        <v>0</v>
      </c>
      <c r="M1723" s="620">
        <v>0</v>
      </c>
      <c r="N1723" s="619">
        <v>5</v>
      </c>
      <c r="O1723" s="683">
        <v>3.5</v>
      </c>
      <c r="P1723" s="620"/>
      <c r="Q1723" s="635"/>
      <c r="R1723" s="619"/>
      <c r="S1723" s="635">
        <v>0</v>
      </c>
      <c r="T1723" s="683"/>
      <c r="U1723" s="665">
        <v>0</v>
      </c>
    </row>
    <row r="1724" spans="1:21" ht="14.4" customHeight="1" x14ac:dyDescent="0.3">
      <c r="A1724" s="618">
        <v>21</v>
      </c>
      <c r="B1724" s="619" t="s">
        <v>565</v>
      </c>
      <c r="C1724" s="619">
        <v>89301212</v>
      </c>
      <c r="D1724" s="681" t="s">
        <v>6723</v>
      </c>
      <c r="E1724" s="682" t="s">
        <v>4529</v>
      </c>
      <c r="F1724" s="619" t="s">
        <v>4509</v>
      </c>
      <c r="G1724" s="619" t="s">
        <v>4684</v>
      </c>
      <c r="H1724" s="619" t="s">
        <v>564</v>
      </c>
      <c r="I1724" s="619" t="s">
        <v>5844</v>
      </c>
      <c r="J1724" s="619" t="s">
        <v>1469</v>
      </c>
      <c r="K1724" s="619" t="s">
        <v>5845</v>
      </c>
      <c r="L1724" s="620">
        <v>855.56</v>
      </c>
      <c r="M1724" s="620">
        <v>16255.639999999998</v>
      </c>
      <c r="N1724" s="619">
        <v>19</v>
      </c>
      <c r="O1724" s="683">
        <v>9</v>
      </c>
      <c r="P1724" s="620">
        <v>16255.639999999998</v>
      </c>
      <c r="Q1724" s="635">
        <v>1</v>
      </c>
      <c r="R1724" s="619">
        <v>19</v>
      </c>
      <c r="S1724" s="635">
        <v>1</v>
      </c>
      <c r="T1724" s="683">
        <v>9</v>
      </c>
      <c r="U1724" s="665">
        <v>1</v>
      </c>
    </row>
    <row r="1725" spans="1:21" ht="14.4" customHeight="1" x14ac:dyDescent="0.3">
      <c r="A1725" s="618">
        <v>21</v>
      </c>
      <c r="B1725" s="619" t="s">
        <v>565</v>
      </c>
      <c r="C1725" s="619">
        <v>89301212</v>
      </c>
      <c r="D1725" s="681" t="s">
        <v>6723</v>
      </c>
      <c r="E1725" s="682" t="s">
        <v>4529</v>
      </c>
      <c r="F1725" s="619" t="s">
        <v>4509</v>
      </c>
      <c r="G1725" s="619" t="s">
        <v>4684</v>
      </c>
      <c r="H1725" s="619" t="s">
        <v>564</v>
      </c>
      <c r="I1725" s="619" t="s">
        <v>4685</v>
      </c>
      <c r="J1725" s="619" t="s">
        <v>2081</v>
      </c>
      <c r="K1725" s="619" t="s">
        <v>4686</v>
      </c>
      <c r="L1725" s="620">
        <v>1520.3</v>
      </c>
      <c r="M1725" s="620">
        <v>7601.5</v>
      </c>
      <c r="N1725" s="619">
        <v>5</v>
      </c>
      <c r="O1725" s="683">
        <v>2.5</v>
      </c>
      <c r="P1725" s="620">
        <v>7601.5</v>
      </c>
      <c r="Q1725" s="635">
        <v>1</v>
      </c>
      <c r="R1725" s="619">
        <v>5</v>
      </c>
      <c r="S1725" s="635">
        <v>1</v>
      </c>
      <c r="T1725" s="683">
        <v>2.5</v>
      </c>
      <c r="U1725" s="665">
        <v>1</v>
      </c>
    </row>
    <row r="1726" spans="1:21" ht="14.4" customHeight="1" x14ac:dyDescent="0.3">
      <c r="A1726" s="618">
        <v>21</v>
      </c>
      <c r="B1726" s="619" t="s">
        <v>565</v>
      </c>
      <c r="C1726" s="619">
        <v>89301212</v>
      </c>
      <c r="D1726" s="681" t="s">
        <v>6723</v>
      </c>
      <c r="E1726" s="682" t="s">
        <v>4529</v>
      </c>
      <c r="F1726" s="619" t="s">
        <v>4509</v>
      </c>
      <c r="G1726" s="619" t="s">
        <v>4684</v>
      </c>
      <c r="H1726" s="619" t="s">
        <v>564</v>
      </c>
      <c r="I1726" s="619" t="s">
        <v>5032</v>
      </c>
      <c r="J1726" s="619" t="s">
        <v>2089</v>
      </c>
      <c r="K1726" s="619" t="s">
        <v>5033</v>
      </c>
      <c r="L1726" s="620">
        <v>3040.6</v>
      </c>
      <c r="M1726" s="620">
        <v>12162.4</v>
      </c>
      <c r="N1726" s="619">
        <v>4</v>
      </c>
      <c r="O1726" s="683">
        <v>2</v>
      </c>
      <c r="P1726" s="620">
        <v>12162.4</v>
      </c>
      <c r="Q1726" s="635">
        <v>1</v>
      </c>
      <c r="R1726" s="619">
        <v>4</v>
      </c>
      <c r="S1726" s="635">
        <v>1</v>
      </c>
      <c r="T1726" s="683">
        <v>2</v>
      </c>
      <c r="U1726" s="665">
        <v>1</v>
      </c>
    </row>
    <row r="1727" spans="1:21" ht="14.4" customHeight="1" x14ac:dyDescent="0.3">
      <c r="A1727" s="618">
        <v>21</v>
      </c>
      <c r="B1727" s="619" t="s">
        <v>565</v>
      </c>
      <c r="C1727" s="619">
        <v>89301212</v>
      </c>
      <c r="D1727" s="681" t="s">
        <v>6723</v>
      </c>
      <c r="E1727" s="682" t="s">
        <v>4529</v>
      </c>
      <c r="F1727" s="619" t="s">
        <v>4509</v>
      </c>
      <c r="G1727" s="619" t="s">
        <v>4684</v>
      </c>
      <c r="H1727" s="619" t="s">
        <v>564</v>
      </c>
      <c r="I1727" s="619" t="s">
        <v>5032</v>
      </c>
      <c r="J1727" s="619" t="s">
        <v>2089</v>
      </c>
      <c r="K1727" s="619" t="s">
        <v>5033</v>
      </c>
      <c r="L1727" s="620">
        <v>3507.07</v>
      </c>
      <c r="M1727" s="620">
        <v>10521.210000000001</v>
      </c>
      <c r="N1727" s="619">
        <v>3</v>
      </c>
      <c r="O1727" s="683">
        <v>1</v>
      </c>
      <c r="P1727" s="620">
        <v>10521.210000000001</v>
      </c>
      <c r="Q1727" s="635">
        <v>1</v>
      </c>
      <c r="R1727" s="619">
        <v>3</v>
      </c>
      <c r="S1727" s="635">
        <v>1</v>
      </c>
      <c r="T1727" s="683">
        <v>1</v>
      </c>
      <c r="U1727" s="665">
        <v>1</v>
      </c>
    </row>
    <row r="1728" spans="1:21" ht="14.4" customHeight="1" x14ac:dyDescent="0.3">
      <c r="A1728" s="618">
        <v>21</v>
      </c>
      <c r="B1728" s="619" t="s">
        <v>565</v>
      </c>
      <c r="C1728" s="619">
        <v>89301212</v>
      </c>
      <c r="D1728" s="681" t="s">
        <v>6723</v>
      </c>
      <c r="E1728" s="682" t="s">
        <v>4529</v>
      </c>
      <c r="F1728" s="619" t="s">
        <v>4509</v>
      </c>
      <c r="G1728" s="619" t="s">
        <v>4684</v>
      </c>
      <c r="H1728" s="619" t="s">
        <v>564</v>
      </c>
      <c r="I1728" s="619" t="s">
        <v>4687</v>
      </c>
      <c r="J1728" s="619" t="s">
        <v>2072</v>
      </c>
      <c r="K1728" s="619" t="s">
        <v>4688</v>
      </c>
      <c r="L1728" s="620">
        <v>1139.93</v>
      </c>
      <c r="M1728" s="620">
        <v>9119.44</v>
      </c>
      <c r="N1728" s="619">
        <v>8</v>
      </c>
      <c r="O1728" s="683">
        <v>4.5</v>
      </c>
      <c r="P1728" s="620">
        <v>9119.44</v>
      </c>
      <c r="Q1728" s="635">
        <v>1</v>
      </c>
      <c r="R1728" s="619">
        <v>8</v>
      </c>
      <c r="S1728" s="635">
        <v>1</v>
      </c>
      <c r="T1728" s="683">
        <v>4.5</v>
      </c>
      <c r="U1728" s="665">
        <v>1</v>
      </c>
    </row>
    <row r="1729" spans="1:21" ht="14.4" customHeight="1" x14ac:dyDescent="0.3">
      <c r="A1729" s="618">
        <v>21</v>
      </c>
      <c r="B1729" s="619" t="s">
        <v>565</v>
      </c>
      <c r="C1729" s="619">
        <v>89301212</v>
      </c>
      <c r="D1729" s="681" t="s">
        <v>6723</v>
      </c>
      <c r="E1729" s="682" t="s">
        <v>4529</v>
      </c>
      <c r="F1729" s="619" t="s">
        <v>4509</v>
      </c>
      <c r="G1729" s="619" t="s">
        <v>4689</v>
      </c>
      <c r="H1729" s="619" t="s">
        <v>564</v>
      </c>
      <c r="I1729" s="619" t="s">
        <v>1369</v>
      </c>
      <c r="J1729" s="619" t="s">
        <v>1370</v>
      </c>
      <c r="K1729" s="619" t="s">
        <v>1371</v>
      </c>
      <c r="L1729" s="620">
        <v>20.239999999999998</v>
      </c>
      <c r="M1729" s="620">
        <v>20.239999999999998</v>
      </c>
      <c r="N1729" s="619">
        <v>1</v>
      </c>
      <c r="O1729" s="683">
        <v>0.5</v>
      </c>
      <c r="P1729" s="620">
        <v>20.239999999999998</v>
      </c>
      <c r="Q1729" s="635">
        <v>1</v>
      </c>
      <c r="R1729" s="619">
        <v>1</v>
      </c>
      <c r="S1729" s="635">
        <v>1</v>
      </c>
      <c r="T1729" s="683">
        <v>0.5</v>
      </c>
      <c r="U1729" s="665">
        <v>1</v>
      </c>
    </row>
    <row r="1730" spans="1:21" ht="14.4" customHeight="1" x14ac:dyDescent="0.3">
      <c r="A1730" s="618">
        <v>21</v>
      </c>
      <c r="B1730" s="619" t="s">
        <v>565</v>
      </c>
      <c r="C1730" s="619">
        <v>89301212</v>
      </c>
      <c r="D1730" s="681" t="s">
        <v>6723</v>
      </c>
      <c r="E1730" s="682" t="s">
        <v>4529</v>
      </c>
      <c r="F1730" s="619" t="s">
        <v>4509</v>
      </c>
      <c r="G1730" s="619" t="s">
        <v>4792</v>
      </c>
      <c r="H1730" s="619" t="s">
        <v>564</v>
      </c>
      <c r="I1730" s="619" t="s">
        <v>4793</v>
      </c>
      <c r="J1730" s="619" t="s">
        <v>4794</v>
      </c>
      <c r="K1730" s="619" t="s">
        <v>4795</v>
      </c>
      <c r="L1730" s="620">
        <v>25.89</v>
      </c>
      <c r="M1730" s="620">
        <v>155.34</v>
      </c>
      <c r="N1730" s="619">
        <v>6</v>
      </c>
      <c r="O1730" s="683">
        <v>2</v>
      </c>
      <c r="P1730" s="620">
        <v>103.56</v>
      </c>
      <c r="Q1730" s="635">
        <v>0.66666666666666663</v>
      </c>
      <c r="R1730" s="619">
        <v>4</v>
      </c>
      <c r="S1730" s="635">
        <v>0.66666666666666663</v>
      </c>
      <c r="T1730" s="683">
        <v>1.5</v>
      </c>
      <c r="U1730" s="665">
        <v>0.75</v>
      </c>
    </row>
    <row r="1731" spans="1:21" ht="14.4" customHeight="1" x14ac:dyDescent="0.3">
      <c r="A1731" s="618">
        <v>21</v>
      </c>
      <c r="B1731" s="619" t="s">
        <v>565</v>
      </c>
      <c r="C1731" s="619">
        <v>89301212</v>
      </c>
      <c r="D1731" s="681" t="s">
        <v>6723</v>
      </c>
      <c r="E1731" s="682" t="s">
        <v>4529</v>
      </c>
      <c r="F1731" s="619" t="s">
        <v>4509</v>
      </c>
      <c r="G1731" s="619" t="s">
        <v>4792</v>
      </c>
      <c r="H1731" s="619" t="s">
        <v>564</v>
      </c>
      <c r="I1731" s="619" t="s">
        <v>1256</v>
      </c>
      <c r="J1731" s="619" t="s">
        <v>5200</v>
      </c>
      <c r="K1731" s="619" t="s">
        <v>1528</v>
      </c>
      <c r="L1731" s="620">
        <v>0</v>
      </c>
      <c r="M1731" s="620">
        <v>0</v>
      </c>
      <c r="N1731" s="619">
        <v>1</v>
      </c>
      <c r="O1731" s="683">
        <v>1</v>
      </c>
      <c r="P1731" s="620"/>
      <c r="Q1731" s="635"/>
      <c r="R1731" s="619"/>
      <c r="S1731" s="635">
        <v>0</v>
      </c>
      <c r="T1731" s="683"/>
      <c r="U1731" s="665">
        <v>0</v>
      </c>
    </row>
    <row r="1732" spans="1:21" ht="14.4" customHeight="1" x14ac:dyDescent="0.3">
      <c r="A1732" s="618">
        <v>21</v>
      </c>
      <c r="B1732" s="619" t="s">
        <v>565</v>
      </c>
      <c r="C1732" s="619">
        <v>89301212</v>
      </c>
      <c r="D1732" s="681" t="s">
        <v>6723</v>
      </c>
      <c r="E1732" s="682" t="s">
        <v>4529</v>
      </c>
      <c r="F1732" s="619" t="s">
        <v>4509</v>
      </c>
      <c r="G1732" s="619" t="s">
        <v>4796</v>
      </c>
      <c r="H1732" s="619" t="s">
        <v>564</v>
      </c>
      <c r="I1732" s="619" t="s">
        <v>1544</v>
      </c>
      <c r="J1732" s="619" t="s">
        <v>1545</v>
      </c>
      <c r="K1732" s="619" t="s">
        <v>4797</v>
      </c>
      <c r="L1732" s="620">
        <v>63.67</v>
      </c>
      <c r="M1732" s="620">
        <v>318.35000000000002</v>
      </c>
      <c r="N1732" s="619">
        <v>5</v>
      </c>
      <c r="O1732" s="683">
        <v>1</v>
      </c>
      <c r="P1732" s="620"/>
      <c r="Q1732" s="635">
        <v>0</v>
      </c>
      <c r="R1732" s="619"/>
      <c r="S1732" s="635">
        <v>0</v>
      </c>
      <c r="T1732" s="683"/>
      <c r="U1732" s="665">
        <v>0</v>
      </c>
    </row>
    <row r="1733" spans="1:21" ht="14.4" customHeight="1" x14ac:dyDescent="0.3">
      <c r="A1733" s="618">
        <v>21</v>
      </c>
      <c r="B1733" s="619" t="s">
        <v>565</v>
      </c>
      <c r="C1733" s="619">
        <v>89301212</v>
      </c>
      <c r="D1733" s="681" t="s">
        <v>6723</v>
      </c>
      <c r="E1733" s="682" t="s">
        <v>4529</v>
      </c>
      <c r="F1733" s="619" t="s">
        <v>4509</v>
      </c>
      <c r="G1733" s="619" t="s">
        <v>5215</v>
      </c>
      <c r="H1733" s="619" t="s">
        <v>564</v>
      </c>
      <c r="I1733" s="619" t="s">
        <v>5846</v>
      </c>
      <c r="J1733" s="619" t="s">
        <v>5217</v>
      </c>
      <c r="K1733" s="619" t="s">
        <v>5847</v>
      </c>
      <c r="L1733" s="620">
        <v>307.38</v>
      </c>
      <c r="M1733" s="620">
        <v>307.38</v>
      </c>
      <c r="N1733" s="619">
        <v>1</v>
      </c>
      <c r="O1733" s="683">
        <v>0.5</v>
      </c>
      <c r="P1733" s="620"/>
      <c r="Q1733" s="635">
        <v>0</v>
      </c>
      <c r="R1733" s="619"/>
      <c r="S1733" s="635">
        <v>0</v>
      </c>
      <c r="T1733" s="683"/>
      <c r="U1733" s="665">
        <v>0</v>
      </c>
    </row>
    <row r="1734" spans="1:21" ht="14.4" customHeight="1" x14ac:dyDescent="0.3">
      <c r="A1734" s="618">
        <v>21</v>
      </c>
      <c r="B1734" s="619" t="s">
        <v>565</v>
      </c>
      <c r="C1734" s="619">
        <v>89301212</v>
      </c>
      <c r="D1734" s="681" t="s">
        <v>6723</v>
      </c>
      <c r="E1734" s="682" t="s">
        <v>4529</v>
      </c>
      <c r="F1734" s="619" t="s">
        <v>4509</v>
      </c>
      <c r="G1734" s="619" t="s">
        <v>5219</v>
      </c>
      <c r="H1734" s="619" t="s">
        <v>564</v>
      </c>
      <c r="I1734" s="619" t="s">
        <v>2686</v>
      </c>
      <c r="J1734" s="619" t="s">
        <v>2687</v>
      </c>
      <c r="K1734" s="619" t="s">
        <v>5220</v>
      </c>
      <c r="L1734" s="620">
        <v>31.64</v>
      </c>
      <c r="M1734" s="620">
        <v>94.92</v>
      </c>
      <c r="N1734" s="619">
        <v>3</v>
      </c>
      <c r="O1734" s="683">
        <v>2.5</v>
      </c>
      <c r="P1734" s="620">
        <v>63.28</v>
      </c>
      <c r="Q1734" s="635">
        <v>0.66666666666666663</v>
      </c>
      <c r="R1734" s="619">
        <v>2</v>
      </c>
      <c r="S1734" s="635">
        <v>0.66666666666666663</v>
      </c>
      <c r="T1734" s="683">
        <v>2</v>
      </c>
      <c r="U1734" s="665">
        <v>0.8</v>
      </c>
    </row>
    <row r="1735" spans="1:21" ht="14.4" customHeight="1" x14ac:dyDescent="0.3">
      <c r="A1735" s="618">
        <v>21</v>
      </c>
      <c r="B1735" s="619" t="s">
        <v>565</v>
      </c>
      <c r="C1735" s="619">
        <v>89301212</v>
      </c>
      <c r="D1735" s="681" t="s">
        <v>6723</v>
      </c>
      <c r="E1735" s="682" t="s">
        <v>4529</v>
      </c>
      <c r="F1735" s="619" t="s">
        <v>4509</v>
      </c>
      <c r="G1735" s="619" t="s">
        <v>5219</v>
      </c>
      <c r="H1735" s="619" t="s">
        <v>564</v>
      </c>
      <c r="I1735" s="619" t="s">
        <v>2686</v>
      </c>
      <c r="J1735" s="619" t="s">
        <v>2687</v>
      </c>
      <c r="K1735" s="619" t="s">
        <v>5220</v>
      </c>
      <c r="L1735" s="620">
        <v>50.27</v>
      </c>
      <c r="M1735" s="620">
        <v>301.62</v>
      </c>
      <c r="N1735" s="619">
        <v>6</v>
      </c>
      <c r="O1735" s="683">
        <v>5</v>
      </c>
      <c r="P1735" s="620">
        <v>50.27</v>
      </c>
      <c r="Q1735" s="635">
        <v>0.16666666666666669</v>
      </c>
      <c r="R1735" s="619">
        <v>1</v>
      </c>
      <c r="S1735" s="635">
        <v>0.16666666666666666</v>
      </c>
      <c r="T1735" s="683">
        <v>0.5</v>
      </c>
      <c r="U1735" s="665">
        <v>0.1</v>
      </c>
    </row>
    <row r="1736" spans="1:21" ht="14.4" customHeight="1" x14ac:dyDescent="0.3">
      <c r="A1736" s="618">
        <v>21</v>
      </c>
      <c r="B1736" s="619" t="s">
        <v>565</v>
      </c>
      <c r="C1736" s="619">
        <v>89301212</v>
      </c>
      <c r="D1736" s="681" t="s">
        <v>6723</v>
      </c>
      <c r="E1736" s="682" t="s">
        <v>4529</v>
      </c>
      <c r="F1736" s="619" t="s">
        <v>4509</v>
      </c>
      <c r="G1736" s="619" t="s">
        <v>4806</v>
      </c>
      <c r="H1736" s="619" t="s">
        <v>564</v>
      </c>
      <c r="I1736" s="619" t="s">
        <v>905</v>
      </c>
      <c r="J1736" s="619" t="s">
        <v>906</v>
      </c>
      <c r="K1736" s="619" t="s">
        <v>4807</v>
      </c>
      <c r="L1736" s="620">
        <v>26.17</v>
      </c>
      <c r="M1736" s="620">
        <v>52.34</v>
      </c>
      <c r="N1736" s="619">
        <v>2</v>
      </c>
      <c r="O1736" s="683">
        <v>0.5</v>
      </c>
      <c r="P1736" s="620"/>
      <c r="Q1736" s="635">
        <v>0</v>
      </c>
      <c r="R1736" s="619"/>
      <c r="S1736" s="635">
        <v>0</v>
      </c>
      <c r="T1736" s="683"/>
      <c r="U1736" s="665">
        <v>0</v>
      </c>
    </row>
    <row r="1737" spans="1:21" ht="14.4" customHeight="1" x14ac:dyDescent="0.3">
      <c r="A1737" s="618">
        <v>21</v>
      </c>
      <c r="B1737" s="619" t="s">
        <v>565</v>
      </c>
      <c r="C1737" s="619">
        <v>89301212</v>
      </c>
      <c r="D1737" s="681" t="s">
        <v>6723</v>
      </c>
      <c r="E1737" s="682" t="s">
        <v>4529</v>
      </c>
      <c r="F1737" s="619" t="s">
        <v>4509</v>
      </c>
      <c r="G1737" s="619" t="s">
        <v>5657</v>
      </c>
      <c r="H1737" s="619" t="s">
        <v>564</v>
      </c>
      <c r="I1737" s="619" t="s">
        <v>869</v>
      </c>
      <c r="J1737" s="619" t="s">
        <v>870</v>
      </c>
      <c r="K1737" s="619" t="s">
        <v>5658</v>
      </c>
      <c r="L1737" s="620">
        <v>0</v>
      </c>
      <c r="M1737" s="620">
        <v>0</v>
      </c>
      <c r="N1737" s="619">
        <v>2</v>
      </c>
      <c r="O1737" s="683">
        <v>1</v>
      </c>
      <c r="P1737" s="620"/>
      <c r="Q1737" s="635"/>
      <c r="R1737" s="619"/>
      <c r="S1737" s="635">
        <v>0</v>
      </c>
      <c r="T1737" s="683"/>
      <c r="U1737" s="665">
        <v>0</v>
      </c>
    </row>
    <row r="1738" spans="1:21" ht="14.4" customHeight="1" x14ac:dyDescent="0.3">
      <c r="A1738" s="618">
        <v>21</v>
      </c>
      <c r="B1738" s="619" t="s">
        <v>565</v>
      </c>
      <c r="C1738" s="619">
        <v>89301212</v>
      </c>
      <c r="D1738" s="681" t="s">
        <v>6723</v>
      </c>
      <c r="E1738" s="682" t="s">
        <v>4529</v>
      </c>
      <c r="F1738" s="619" t="s">
        <v>4509</v>
      </c>
      <c r="G1738" s="619" t="s">
        <v>5657</v>
      </c>
      <c r="H1738" s="619" t="s">
        <v>564</v>
      </c>
      <c r="I1738" s="619" t="s">
        <v>880</v>
      </c>
      <c r="J1738" s="619" t="s">
        <v>870</v>
      </c>
      <c r="K1738" s="619" t="s">
        <v>5659</v>
      </c>
      <c r="L1738" s="620">
        <v>0</v>
      </c>
      <c r="M1738" s="620">
        <v>0</v>
      </c>
      <c r="N1738" s="619">
        <v>2</v>
      </c>
      <c r="O1738" s="683">
        <v>1</v>
      </c>
      <c r="P1738" s="620"/>
      <c r="Q1738" s="635"/>
      <c r="R1738" s="619"/>
      <c r="S1738" s="635">
        <v>0</v>
      </c>
      <c r="T1738" s="683"/>
      <c r="U1738" s="665">
        <v>0</v>
      </c>
    </row>
    <row r="1739" spans="1:21" ht="14.4" customHeight="1" x14ac:dyDescent="0.3">
      <c r="A1739" s="618">
        <v>21</v>
      </c>
      <c r="B1739" s="619" t="s">
        <v>565</v>
      </c>
      <c r="C1739" s="619">
        <v>89301212</v>
      </c>
      <c r="D1739" s="681" t="s">
        <v>6723</v>
      </c>
      <c r="E1739" s="682" t="s">
        <v>4529</v>
      </c>
      <c r="F1739" s="619" t="s">
        <v>4509</v>
      </c>
      <c r="G1739" s="619" t="s">
        <v>5660</v>
      </c>
      <c r="H1739" s="619" t="s">
        <v>564</v>
      </c>
      <c r="I1739" s="619" t="s">
        <v>5661</v>
      </c>
      <c r="J1739" s="619" t="s">
        <v>5662</v>
      </c>
      <c r="K1739" s="619" t="s">
        <v>5663</v>
      </c>
      <c r="L1739" s="620">
        <v>0</v>
      </c>
      <c r="M1739" s="620">
        <v>0</v>
      </c>
      <c r="N1739" s="619">
        <v>1</v>
      </c>
      <c r="O1739" s="683">
        <v>1</v>
      </c>
      <c r="P1739" s="620">
        <v>0</v>
      </c>
      <c r="Q1739" s="635"/>
      <c r="R1739" s="619">
        <v>1</v>
      </c>
      <c r="S1739" s="635">
        <v>1</v>
      </c>
      <c r="T1739" s="683">
        <v>1</v>
      </c>
      <c r="U1739" s="665">
        <v>1</v>
      </c>
    </row>
    <row r="1740" spans="1:21" ht="14.4" customHeight="1" x14ac:dyDescent="0.3">
      <c r="A1740" s="618">
        <v>21</v>
      </c>
      <c r="B1740" s="619" t="s">
        <v>565</v>
      </c>
      <c r="C1740" s="619">
        <v>89301212</v>
      </c>
      <c r="D1740" s="681" t="s">
        <v>6723</v>
      </c>
      <c r="E1740" s="682" t="s">
        <v>4529</v>
      </c>
      <c r="F1740" s="619" t="s">
        <v>4509</v>
      </c>
      <c r="G1740" s="619" t="s">
        <v>5070</v>
      </c>
      <c r="H1740" s="619" t="s">
        <v>564</v>
      </c>
      <c r="I1740" s="619" t="s">
        <v>5666</v>
      </c>
      <c r="J1740" s="619" t="s">
        <v>5667</v>
      </c>
      <c r="K1740" s="619" t="s">
        <v>5668</v>
      </c>
      <c r="L1740" s="620">
        <v>1538.52</v>
      </c>
      <c r="M1740" s="620">
        <v>21539.280000000002</v>
      </c>
      <c r="N1740" s="619">
        <v>14</v>
      </c>
      <c r="O1740" s="683">
        <v>5</v>
      </c>
      <c r="P1740" s="620">
        <v>21539.280000000002</v>
      </c>
      <c r="Q1740" s="635">
        <v>1</v>
      </c>
      <c r="R1740" s="619">
        <v>14</v>
      </c>
      <c r="S1740" s="635">
        <v>1</v>
      </c>
      <c r="T1740" s="683">
        <v>5</v>
      </c>
      <c r="U1740" s="665">
        <v>1</v>
      </c>
    </row>
    <row r="1741" spans="1:21" ht="14.4" customHeight="1" x14ac:dyDescent="0.3">
      <c r="A1741" s="618">
        <v>21</v>
      </c>
      <c r="B1741" s="619" t="s">
        <v>565</v>
      </c>
      <c r="C1741" s="619">
        <v>89301212</v>
      </c>
      <c r="D1741" s="681" t="s">
        <v>6723</v>
      </c>
      <c r="E1741" s="682" t="s">
        <v>4529</v>
      </c>
      <c r="F1741" s="619" t="s">
        <v>4509</v>
      </c>
      <c r="G1741" s="619" t="s">
        <v>5070</v>
      </c>
      <c r="H1741" s="619" t="s">
        <v>564</v>
      </c>
      <c r="I1741" s="619" t="s">
        <v>5071</v>
      </c>
      <c r="J1741" s="619" t="s">
        <v>5072</v>
      </c>
      <c r="K1741" s="619" t="s">
        <v>3621</v>
      </c>
      <c r="L1741" s="620">
        <v>10256.77</v>
      </c>
      <c r="M1741" s="620">
        <v>584635.89</v>
      </c>
      <c r="N1741" s="619">
        <v>57</v>
      </c>
      <c r="O1741" s="683">
        <v>27</v>
      </c>
      <c r="P1741" s="620">
        <v>584635.89</v>
      </c>
      <c r="Q1741" s="635">
        <v>1</v>
      </c>
      <c r="R1741" s="619">
        <v>57</v>
      </c>
      <c r="S1741" s="635">
        <v>1</v>
      </c>
      <c r="T1741" s="683">
        <v>27</v>
      </c>
      <c r="U1741" s="665">
        <v>1</v>
      </c>
    </row>
    <row r="1742" spans="1:21" ht="14.4" customHeight="1" x14ac:dyDescent="0.3">
      <c r="A1742" s="618">
        <v>21</v>
      </c>
      <c r="B1742" s="619" t="s">
        <v>565</v>
      </c>
      <c r="C1742" s="619">
        <v>89301212</v>
      </c>
      <c r="D1742" s="681" t="s">
        <v>6723</v>
      </c>
      <c r="E1742" s="682" t="s">
        <v>4529</v>
      </c>
      <c r="F1742" s="619" t="s">
        <v>4509</v>
      </c>
      <c r="G1742" s="619" t="s">
        <v>4691</v>
      </c>
      <c r="H1742" s="619" t="s">
        <v>2184</v>
      </c>
      <c r="I1742" s="619" t="s">
        <v>2751</v>
      </c>
      <c r="J1742" s="619" t="s">
        <v>2752</v>
      </c>
      <c r="K1742" s="619" t="s">
        <v>4275</v>
      </c>
      <c r="L1742" s="620">
        <v>399.92</v>
      </c>
      <c r="M1742" s="620">
        <v>1199.76</v>
      </c>
      <c r="N1742" s="619">
        <v>3</v>
      </c>
      <c r="O1742" s="683">
        <v>2</v>
      </c>
      <c r="P1742" s="620">
        <v>1199.76</v>
      </c>
      <c r="Q1742" s="635">
        <v>1</v>
      </c>
      <c r="R1742" s="619">
        <v>3</v>
      </c>
      <c r="S1742" s="635">
        <v>1</v>
      </c>
      <c r="T1742" s="683">
        <v>2</v>
      </c>
      <c r="U1742" s="665">
        <v>1</v>
      </c>
    </row>
    <row r="1743" spans="1:21" ht="14.4" customHeight="1" x14ac:dyDescent="0.3">
      <c r="A1743" s="618">
        <v>21</v>
      </c>
      <c r="B1743" s="619" t="s">
        <v>565</v>
      </c>
      <c r="C1743" s="619">
        <v>89301212</v>
      </c>
      <c r="D1743" s="681" t="s">
        <v>6723</v>
      </c>
      <c r="E1743" s="682" t="s">
        <v>4529</v>
      </c>
      <c r="F1743" s="619" t="s">
        <v>4509</v>
      </c>
      <c r="G1743" s="619" t="s">
        <v>4691</v>
      </c>
      <c r="H1743" s="619" t="s">
        <v>2184</v>
      </c>
      <c r="I1743" s="619" t="s">
        <v>5848</v>
      </c>
      <c r="J1743" s="619" t="s">
        <v>5849</v>
      </c>
      <c r="K1743" s="619" t="s">
        <v>5850</v>
      </c>
      <c r="L1743" s="620">
        <v>87.6</v>
      </c>
      <c r="M1743" s="620">
        <v>87.6</v>
      </c>
      <c r="N1743" s="619">
        <v>1</v>
      </c>
      <c r="O1743" s="683">
        <v>1</v>
      </c>
      <c r="P1743" s="620"/>
      <c r="Q1743" s="635">
        <v>0</v>
      </c>
      <c r="R1743" s="619"/>
      <c r="S1743" s="635">
        <v>0</v>
      </c>
      <c r="T1743" s="683"/>
      <c r="U1743" s="665">
        <v>0</v>
      </c>
    </row>
    <row r="1744" spans="1:21" ht="14.4" customHeight="1" x14ac:dyDescent="0.3">
      <c r="A1744" s="618">
        <v>21</v>
      </c>
      <c r="B1744" s="619" t="s">
        <v>565</v>
      </c>
      <c r="C1744" s="619">
        <v>89301212</v>
      </c>
      <c r="D1744" s="681" t="s">
        <v>6723</v>
      </c>
      <c r="E1744" s="682" t="s">
        <v>4529</v>
      </c>
      <c r="F1744" s="619" t="s">
        <v>4509</v>
      </c>
      <c r="G1744" s="619" t="s">
        <v>4605</v>
      </c>
      <c r="H1744" s="619" t="s">
        <v>564</v>
      </c>
      <c r="I1744" s="619" t="s">
        <v>1155</v>
      </c>
      <c r="J1744" s="619" t="s">
        <v>4606</v>
      </c>
      <c r="K1744" s="619" t="s">
        <v>4607</v>
      </c>
      <c r="L1744" s="620">
        <v>54.04</v>
      </c>
      <c r="M1744" s="620">
        <v>108.08</v>
      </c>
      <c r="N1744" s="619">
        <v>2</v>
      </c>
      <c r="O1744" s="683">
        <v>1</v>
      </c>
      <c r="P1744" s="620">
        <v>108.08</v>
      </c>
      <c r="Q1744" s="635">
        <v>1</v>
      </c>
      <c r="R1744" s="619">
        <v>2</v>
      </c>
      <c r="S1744" s="635">
        <v>1</v>
      </c>
      <c r="T1744" s="683">
        <v>1</v>
      </c>
      <c r="U1744" s="665">
        <v>1</v>
      </c>
    </row>
    <row r="1745" spans="1:21" ht="14.4" customHeight="1" x14ac:dyDescent="0.3">
      <c r="A1745" s="618">
        <v>21</v>
      </c>
      <c r="B1745" s="619" t="s">
        <v>565</v>
      </c>
      <c r="C1745" s="619">
        <v>89301212</v>
      </c>
      <c r="D1745" s="681" t="s">
        <v>6723</v>
      </c>
      <c r="E1745" s="682" t="s">
        <v>4529</v>
      </c>
      <c r="F1745" s="619" t="s">
        <v>4509</v>
      </c>
      <c r="G1745" s="619" t="s">
        <v>4605</v>
      </c>
      <c r="H1745" s="619" t="s">
        <v>564</v>
      </c>
      <c r="I1745" s="619" t="s">
        <v>1159</v>
      </c>
      <c r="J1745" s="619" t="s">
        <v>4696</v>
      </c>
      <c r="K1745" s="619" t="s">
        <v>4697</v>
      </c>
      <c r="L1745" s="620">
        <v>72.05</v>
      </c>
      <c r="M1745" s="620">
        <v>288.2</v>
      </c>
      <c r="N1745" s="619">
        <v>4</v>
      </c>
      <c r="O1745" s="683">
        <v>1.5</v>
      </c>
      <c r="P1745" s="620">
        <v>216.14999999999998</v>
      </c>
      <c r="Q1745" s="635">
        <v>0.75</v>
      </c>
      <c r="R1745" s="619">
        <v>3</v>
      </c>
      <c r="S1745" s="635">
        <v>0.75</v>
      </c>
      <c r="T1745" s="683">
        <v>1</v>
      </c>
      <c r="U1745" s="665">
        <v>0.66666666666666663</v>
      </c>
    </row>
    <row r="1746" spans="1:21" ht="14.4" customHeight="1" x14ac:dyDescent="0.3">
      <c r="A1746" s="618">
        <v>21</v>
      </c>
      <c r="B1746" s="619" t="s">
        <v>565</v>
      </c>
      <c r="C1746" s="619">
        <v>89301212</v>
      </c>
      <c r="D1746" s="681" t="s">
        <v>6723</v>
      </c>
      <c r="E1746" s="682" t="s">
        <v>4529</v>
      </c>
      <c r="F1746" s="619" t="s">
        <v>4509</v>
      </c>
      <c r="G1746" s="619" t="s">
        <v>4605</v>
      </c>
      <c r="H1746" s="619" t="s">
        <v>564</v>
      </c>
      <c r="I1746" s="619" t="s">
        <v>4906</v>
      </c>
      <c r="J1746" s="619" t="s">
        <v>4606</v>
      </c>
      <c r="K1746" s="619" t="s">
        <v>4607</v>
      </c>
      <c r="L1746" s="620">
        <v>0</v>
      </c>
      <c r="M1746" s="620">
        <v>0</v>
      </c>
      <c r="N1746" s="619">
        <v>1</v>
      </c>
      <c r="O1746" s="683">
        <v>1</v>
      </c>
      <c r="P1746" s="620">
        <v>0</v>
      </c>
      <c r="Q1746" s="635"/>
      <c r="R1746" s="619">
        <v>1</v>
      </c>
      <c r="S1746" s="635">
        <v>1</v>
      </c>
      <c r="T1746" s="683">
        <v>1</v>
      </c>
      <c r="U1746" s="665">
        <v>1</v>
      </c>
    </row>
    <row r="1747" spans="1:21" ht="14.4" customHeight="1" x14ac:dyDescent="0.3">
      <c r="A1747" s="618">
        <v>21</v>
      </c>
      <c r="B1747" s="619" t="s">
        <v>565</v>
      </c>
      <c r="C1747" s="619">
        <v>89301212</v>
      </c>
      <c r="D1747" s="681" t="s">
        <v>6723</v>
      </c>
      <c r="E1747" s="682" t="s">
        <v>4529</v>
      </c>
      <c r="F1747" s="619" t="s">
        <v>4509</v>
      </c>
      <c r="G1747" s="619" t="s">
        <v>4907</v>
      </c>
      <c r="H1747" s="619" t="s">
        <v>564</v>
      </c>
      <c r="I1747" s="619" t="s">
        <v>1082</v>
      </c>
      <c r="J1747" s="619" t="s">
        <v>1083</v>
      </c>
      <c r="K1747" s="619" t="s">
        <v>5851</v>
      </c>
      <c r="L1747" s="620">
        <v>0</v>
      </c>
      <c r="M1747" s="620">
        <v>0</v>
      </c>
      <c r="N1747" s="619">
        <v>1</v>
      </c>
      <c r="O1747" s="683">
        <v>0.5</v>
      </c>
      <c r="P1747" s="620"/>
      <c r="Q1747" s="635"/>
      <c r="R1747" s="619"/>
      <c r="S1747" s="635">
        <v>0</v>
      </c>
      <c r="T1747" s="683"/>
      <c r="U1747" s="665">
        <v>0</v>
      </c>
    </row>
    <row r="1748" spans="1:21" ht="14.4" customHeight="1" x14ac:dyDescent="0.3">
      <c r="A1748" s="618">
        <v>21</v>
      </c>
      <c r="B1748" s="619" t="s">
        <v>565</v>
      </c>
      <c r="C1748" s="619">
        <v>89301212</v>
      </c>
      <c r="D1748" s="681" t="s">
        <v>6723</v>
      </c>
      <c r="E1748" s="682" t="s">
        <v>4529</v>
      </c>
      <c r="F1748" s="619" t="s">
        <v>4509</v>
      </c>
      <c r="G1748" s="619" t="s">
        <v>4553</v>
      </c>
      <c r="H1748" s="619" t="s">
        <v>564</v>
      </c>
      <c r="I1748" s="619" t="s">
        <v>2981</v>
      </c>
      <c r="J1748" s="619" t="s">
        <v>4554</v>
      </c>
      <c r="K1748" s="619" t="s">
        <v>4555</v>
      </c>
      <c r="L1748" s="620">
        <v>36.78</v>
      </c>
      <c r="M1748" s="620">
        <v>36.78</v>
      </c>
      <c r="N1748" s="619">
        <v>1</v>
      </c>
      <c r="O1748" s="683">
        <v>1</v>
      </c>
      <c r="P1748" s="620"/>
      <c r="Q1748" s="635">
        <v>0</v>
      </c>
      <c r="R1748" s="619"/>
      <c r="S1748" s="635">
        <v>0</v>
      </c>
      <c r="T1748" s="683"/>
      <c r="U1748" s="665">
        <v>0</v>
      </c>
    </row>
    <row r="1749" spans="1:21" ht="14.4" customHeight="1" x14ac:dyDescent="0.3">
      <c r="A1749" s="618">
        <v>21</v>
      </c>
      <c r="B1749" s="619" t="s">
        <v>565</v>
      </c>
      <c r="C1749" s="619">
        <v>89301212</v>
      </c>
      <c r="D1749" s="681" t="s">
        <v>6723</v>
      </c>
      <c r="E1749" s="682" t="s">
        <v>4529</v>
      </c>
      <c r="F1749" s="619" t="s">
        <v>4509</v>
      </c>
      <c r="G1749" s="619" t="s">
        <v>4553</v>
      </c>
      <c r="H1749" s="619" t="s">
        <v>564</v>
      </c>
      <c r="I1749" s="619" t="s">
        <v>4909</v>
      </c>
      <c r="J1749" s="619" t="s">
        <v>4554</v>
      </c>
      <c r="K1749" s="619" t="s">
        <v>4326</v>
      </c>
      <c r="L1749" s="620">
        <v>0</v>
      </c>
      <c r="M1749" s="620">
        <v>0</v>
      </c>
      <c r="N1749" s="619">
        <v>1</v>
      </c>
      <c r="O1749" s="683">
        <v>0.5</v>
      </c>
      <c r="P1749" s="620">
        <v>0</v>
      </c>
      <c r="Q1749" s="635"/>
      <c r="R1749" s="619">
        <v>1</v>
      </c>
      <c r="S1749" s="635">
        <v>1</v>
      </c>
      <c r="T1749" s="683">
        <v>0.5</v>
      </c>
      <c r="U1749" s="665">
        <v>1</v>
      </c>
    </row>
    <row r="1750" spans="1:21" ht="14.4" customHeight="1" x14ac:dyDescent="0.3">
      <c r="A1750" s="618">
        <v>21</v>
      </c>
      <c r="B1750" s="619" t="s">
        <v>565</v>
      </c>
      <c r="C1750" s="619">
        <v>89301212</v>
      </c>
      <c r="D1750" s="681" t="s">
        <v>6723</v>
      </c>
      <c r="E1750" s="682" t="s">
        <v>4529</v>
      </c>
      <c r="F1750" s="619" t="s">
        <v>4509</v>
      </c>
      <c r="G1750" s="619" t="s">
        <v>4553</v>
      </c>
      <c r="H1750" s="619" t="s">
        <v>564</v>
      </c>
      <c r="I1750" s="619" t="s">
        <v>1322</v>
      </c>
      <c r="J1750" s="619" t="s">
        <v>4554</v>
      </c>
      <c r="K1750" s="619" t="s">
        <v>4700</v>
      </c>
      <c r="L1750" s="620">
        <v>12.26</v>
      </c>
      <c r="M1750" s="620">
        <v>12.26</v>
      </c>
      <c r="N1750" s="619">
        <v>1</v>
      </c>
      <c r="O1750" s="683">
        <v>0.5</v>
      </c>
      <c r="P1750" s="620">
        <v>12.26</v>
      </c>
      <c r="Q1750" s="635">
        <v>1</v>
      </c>
      <c r="R1750" s="619">
        <v>1</v>
      </c>
      <c r="S1750" s="635">
        <v>1</v>
      </c>
      <c r="T1750" s="683">
        <v>0.5</v>
      </c>
      <c r="U1750" s="665">
        <v>1</v>
      </c>
    </row>
    <row r="1751" spans="1:21" ht="14.4" customHeight="1" x14ac:dyDescent="0.3">
      <c r="A1751" s="618">
        <v>21</v>
      </c>
      <c r="B1751" s="619" t="s">
        <v>565</v>
      </c>
      <c r="C1751" s="619">
        <v>89301212</v>
      </c>
      <c r="D1751" s="681" t="s">
        <v>6723</v>
      </c>
      <c r="E1751" s="682" t="s">
        <v>4529</v>
      </c>
      <c r="F1751" s="619" t="s">
        <v>4509</v>
      </c>
      <c r="G1751" s="619" t="s">
        <v>4553</v>
      </c>
      <c r="H1751" s="619" t="s">
        <v>564</v>
      </c>
      <c r="I1751" s="619" t="s">
        <v>5480</v>
      </c>
      <c r="J1751" s="619" t="s">
        <v>4554</v>
      </c>
      <c r="K1751" s="619" t="s">
        <v>5481</v>
      </c>
      <c r="L1751" s="620">
        <v>34.31</v>
      </c>
      <c r="M1751" s="620">
        <v>34.31</v>
      </c>
      <c r="N1751" s="619">
        <v>1</v>
      </c>
      <c r="O1751" s="683">
        <v>0.5</v>
      </c>
      <c r="P1751" s="620"/>
      <c r="Q1751" s="635">
        <v>0</v>
      </c>
      <c r="R1751" s="619"/>
      <c r="S1751" s="635">
        <v>0</v>
      </c>
      <c r="T1751" s="683"/>
      <c r="U1751" s="665">
        <v>0</v>
      </c>
    </row>
    <row r="1752" spans="1:21" ht="14.4" customHeight="1" x14ac:dyDescent="0.3">
      <c r="A1752" s="618">
        <v>21</v>
      </c>
      <c r="B1752" s="619" t="s">
        <v>565</v>
      </c>
      <c r="C1752" s="619">
        <v>89301212</v>
      </c>
      <c r="D1752" s="681" t="s">
        <v>6723</v>
      </c>
      <c r="E1752" s="682" t="s">
        <v>4529</v>
      </c>
      <c r="F1752" s="619" t="s">
        <v>4509</v>
      </c>
      <c r="G1752" s="619" t="s">
        <v>4910</v>
      </c>
      <c r="H1752" s="619" t="s">
        <v>564</v>
      </c>
      <c r="I1752" s="619" t="s">
        <v>4911</v>
      </c>
      <c r="J1752" s="619" t="s">
        <v>4912</v>
      </c>
      <c r="K1752" s="619" t="s">
        <v>4913</v>
      </c>
      <c r="L1752" s="620">
        <v>5889.88</v>
      </c>
      <c r="M1752" s="620">
        <v>76568.44</v>
      </c>
      <c r="N1752" s="619">
        <v>13</v>
      </c>
      <c r="O1752" s="683">
        <v>4</v>
      </c>
      <c r="P1752" s="620">
        <v>53008.92</v>
      </c>
      <c r="Q1752" s="635">
        <v>0.69230769230769229</v>
      </c>
      <c r="R1752" s="619">
        <v>9</v>
      </c>
      <c r="S1752" s="635">
        <v>0.69230769230769229</v>
      </c>
      <c r="T1752" s="683">
        <v>2</v>
      </c>
      <c r="U1752" s="665">
        <v>0.5</v>
      </c>
    </row>
    <row r="1753" spans="1:21" ht="14.4" customHeight="1" x14ac:dyDescent="0.3">
      <c r="A1753" s="618">
        <v>21</v>
      </c>
      <c r="B1753" s="619" t="s">
        <v>565</v>
      </c>
      <c r="C1753" s="619">
        <v>89301212</v>
      </c>
      <c r="D1753" s="681" t="s">
        <v>6723</v>
      </c>
      <c r="E1753" s="682" t="s">
        <v>4529</v>
      </c>
      <c r="F1753" s="619" t="s">
        <v>4509</v>
      </c>
      <c r="G1753" s="619" t="s">
        <v>4910</v>
      </c>
      <c r="H1753" s="619" t="s">
        <v>564</v>
      </c>
      <c r="I1753" s="619" t="s">
        <v>5235</v>
      </c>
      <c r="J1753" s="619" t="s">
        <v>4912</v>
      </c>
      <c r="K1753" s="619" t="s">
        <v>4913</v>
      </c>
      <c r="L1753" s="620">
        <v>5889.88</v>
      </c>
      <c r="M1753" s="620">
        <v>100127.95999999999</v>
      </c>
      <c r="N1753" s="619">
        <v>17</v>
      </c>
      <c r="O1753" s="683">
        <v>6.5</v>
      </c>
      <c r="P1753" s="620">
        <v>70678.559999999998</v>
      </c>
      <c r="Q1753" s="635">
        <v>0.70588235294117652</v>
      </c>
      <c r="R1753" s="619">
        <v>12</v>
      </c>
      <c r="S1753" s="635">
        <v>0.70588235294117652</v>
      </c>
      <c r="T1753" s="683">
        <v>4.5</v>
      </c>
      <c r="U1753" s="665">
        <v>0.69230769230769229</v>
      </c>
    </row>
    <row r="1754" spans="1:21" ht="14.4" customHeight="1" x14ac:dyDescent="0.3">
      <c r="A1754" s="618">
        <v>21</v>
      </c>
      <c r="B1754" s="619" t="s">
        <v>565</v>
      </c>
      <c r="C1754" s="619">
        <v>89301212</v>
      </c>
      <c r="D1754" s="681" t="s">
        <v>6723</v>
      </c>
      <c r="E1754" s="682" t="s">
        <v>4529</v>
      </c>
      <c r="F1754" s="619" t="s">
        <v>4509</v>
      </c>
      <c r="G1754" s="619" t="s">
        <v>5236</v>
      </c>
      <c r="H1754" s="619" t="s">
        <v>564</v>
      </c>
      <c r="I1754" s="619" t="s">
        <v>5237</v>
      </c>
      <c r="J1754" s="619" t="s">
        <v>5238</v>
      </c>
      <c r="K1754" s="619" t="s">
        <v>5239</v>
      </c>
      <c r="L1754" s="620">
        <v>37.68</v>
      </c>
      <c r="M1754" s="620">
        <v>75.36</v>
      </c>
      <c r="N1754" s="619">
        <v>2</v>
      </c>
      <c r="O1754" s="683">
        <v>0.5</v>
      </c>
      <c r="P1754" s="620">
        <v>75.36</v>
      </c>
      <c r="Q1754" s="635">
        <v>1</v>
      </c>
      <c r="R1754" s="619">
        <v>2</v>
      </c>
      <c r="S1754" s="635">
        <v>1</v>
      </c>
      <c r="T1754" s="683">
        <v>0.5</v>
      </c>
      <c r="U1754" s="665">
        <v>1</v>
      </c>
    </row>
    <row r="1755" spans="1:21" ht="14.4" customHeight="1" x14ac:dyDescent="0.3">
      <c r="A1755" s="618">
        <v>21</v>
      </c>
      <c r="B1755" s="619" t="s">
        <v>565</v>
      </c>
      <c r="C1755" s="619">
        <v>89301212</v>
      </c>
      <c r="D1755" s="681" t="s">
        <v>6723</v>
      </c>
      <c r="E1755" s="682" t="s">
        <v>4529</v>
      </c>
      <c r="F1755" s="619" t="s">
        <v>4509</v>
      </c>
      <c r="G1755" s="619" t="s">
        <v>4808</v>
      </c>
      <c r="H1755" s="619" t="s">
        <v>2184</v>
      </c>
      <c r="I1755" s="619" t="s">
        <v>3515</v>
      </c>
      <c r="J1755" s="619" t="s">
        <v>2415</v>
      </c>
      <c r="K1755" s="619" t="s">
        <v>3516</v>
      </c>
      <c r="L1755" s="620">
        <v>0</v>
      </c>
      <c r="M1755" s="620">
        <v>0</v>
      </c>
      <c r="N1755" s="619">
        <v>2</v>
      </c>
      <c r="O1755" s="683">
        <v>2</v>
      </c>
      <c r="P1755" s="620"/>
      <c r="Q1755" s="635"/>
      <c r="R1755" s="619"/>
      <c r="S1755" s="635">
        <v>0</v>
      </c>
      <c r="T1755" s="683"/>
      <c r="U1755" s="665">
        <v>0</v>
      </c>
    </row>
    <row r="1756" spans="1:21" ht="14.4" customHeight="1" x14ac:dyDescent="0.3">
      <c r="A1756" s="618">
        <v>21</v>
      </c>
      <c r="B1756" s="619" t="s">
        <v>565</v>
      </c>
      <c r="C1756" s="619">
        <v>89301212</v>
      </c>
      <c r="D1756" s="681" t="s">
        <v>6723</v>
      </c>
      <c r="E1756" s="682" t="s">
        <v>4529</v>
      </c>
      <c r="F1756" s="619" t="s">
        <v>4509</v>
      </c>
      <c r="G1756" s="619" t="s">
        <v>4583</v>
      </c>
      <c r="H1756" s="619" t="s">
        <v>564</v>
      </c>
      <c r="I1756" s="619" t="s">
        <v>2963</v>
      </c>
      <c r="J1756" s="619" t="s">
        <v>1594</v>
      </c>
      <c r="K1756" s="619" t="s">
        <v>5240</v>
      </c>
      <c r="L1756" s="620">
        <v>0</v>
      </c>
      <c r="M1756" s="620">
        <v>0</v>
      </c>
      <c r="N1756" s="619">
        <v>1</v>
      </c>
      <c r="O1756" s="683">
        <v>0.5</v>
      </c>
      <c r="P1756" s="620">
        <v>0</v>
      </c>
      <c r="Q1756" s="635"/>
      <c r="R1756" s="619">
        <v>1</v>
      </c>
      <c r="S1756" s="635">
        <v>1</v>
      </c>
      <c r="T1756" s="683">
        <v>0.5</v>
      </c>
      <c r="U1756" s="665">
        <v>1</v>
      </c>
    </row>
    <row r="1757" spans="1:21" ht="14.4" customHeight="1" x14ac:dyDescent="0.3">
      <c r="A1757" s="618">
        <v>21</v>
      </c>
      <c r="B1757" s="619" t="s">
        <v>565</v>
      </c>
      <c r="C1757" s="619">
        <v>89301212</v>
      </c>
      <c r="D1757" s="681" t="s">
        <v>6723</v>
      </c>
      <c r="E1757" s="682" t="s">
        <v>4529</v>
      </c>
      <c r="F1757" s="619" t="s">
        <v>4509</v>
      </c>
      <c r="G1757" s="619" t="s">
        <v>4809</v>
      </c>
      <c r="H1757" s="619" t="s">
        <v>2184</v>
      </c>
      <c r="I1757" s="619" t="s">
        <v>4810</v>
      </c>
      <c r="J1757" s="619" t="s">
        <v>4811</v>
      </c>
      <c r="K1757" s="619" t="s">
        <v>4812</v>
      </c>
      <c r="L1757" s="620">
        <v>2279.48</v>
      </c>
      <c r="M1757" s="620">
        <v>5292952.5599999661</v>
      </c>
      <c r="N1757" s="619">
        <v>2322</v>
      </c>
      <c r="O1757" s="683">
        <v>761</v>
      </c>
      <c r="P1757" s="620">
        <v>3567386.1999999755</v>
      </c>
      <c r="Q1757" s="635">
        <v>0.67398794142980156</v>
      </c>
      <c r="R1757" s="619">
        <v>1565</v>
      </c>
      <c r="S1757" s="635">
        <v>0.6739879414298019</v>
      </c>
      <c r="T1757" s="683">
        <v>514.5</v>
      </c>
      <c r="U1757" s="665">
        <v>0.67608409986859397</v>
      </c>
    </row>
    <row r="1758" spans="1:21" ht="14.4" customHeight="1" x14ac:dyDescent="0.3">
      <c r="A1758" s="618">
        <v>21</v>
      </c>
      <c r="B1758" s="619" t="s">
        <v>565</v>
      </c>
      <c r="C1758" s="619">
        <v>89301212</v>
      </c>
      <c r="D1758" s="681" t="s">
        <v>6723</v>
      </c>
      <c r="E1758" s="682" t="s">
        <v>4529</v>
      </c>
      <c r="F1758" s="619" t="s">
        <v>4509</v>
      </c>
      <c r="G1758" s="619" t="s">
        <v>4809</v>
      </c>
      <c r="H1758" s="619" t="s">
        <v>2184</v>
      </c>
      <c r="I1758" s="619" t="s">
        <v>4810</v>
      </c>
      <c r="J1758" s="619" t="s">
        <v>4811</v>
      </c>
      <c r="K1758" s="619" t="s">
        <v>4812</v>
      </c>
      <c r="L1758" s="620">
        <v>804.58</v>
      </c>
      <c r="M1758" s="620">
        <v>399071.6799999997</v>
      </c>
      <c r="N1758" s="619">
        <v>496</v>
      </c>
      <c r="O1758" s="683">
        <v>161.5</v>
      </c>
      <c r="P1758" s="620">
        <v>227696.13999999975</v>
      </c>
      <c r="Q1758" s="635">
        <v>0.57056451612903203</v>
      </c>
      <c r="R1758" s="619">
        <v>283</v>
      </c>
      <c r="S1758" s="635">
        <v>0.57056451612903225</v>
      </c>
      <c r="T1758" s="683">
        <v>94</v>
      </c>
      <c r="U1758" s="665">
        <v>0.58204334365325072</v>
      </c>
    </row>
    <row r="1759" spans="1:21" ht="14.4" customHeight="1" x14ac:dyDescent="0.3">
      <c r="A1759" s="618">
        <v>21</v>
      </c>
      <c r="B1759" s="619" t="s">
        <v>565</v>
      </c>
      <c r="C1759" s="619">
        <v>89301212</v>
      </c>
      <c r="D1759" s="681" t="s">
        <v>6723</v>
      </c>
      <c r="E1759" s="682" t="s">
        <v>4529</v>
      </c>
      <c r="F1759" s="619" t="s">
        <v>4509</v>
      </c>
      <c r="G1759" s="619" t="s">
        <v>4608</v>
      </c>
      <c r="H1759" s="619" t="s">
        <v>564</v>
      </c>
      <c r="I1759" s="619" t="s">
        <v>962</v>
      </c>
      <c r="J1759" s="619" t="s">
        <v>963</v>
      </c>
      <c r="K1759" s="619" t="s">
        <v>964</v>
      </c>
      <c r="L1759" s="620">
        <v>0</v>
      </c>
      <c r="M1759" s="620">
        <v>0</v>
      </c>
      <c r="N1759" s="619">
        <v>5</v>
      </c>
      <c r="O1759" s="683">
        <v>3</v>
      </c>
      <c r="P1759" s="620">
        <v>0</v>
      </c>
      <c r="Q1759" s="635"/>
      <c r="R1759" s="619">
        <v>3</v>
      </c>
      <c r="S1759" s="635">
        <v>0.6</v>
      </c>
      <c r="T1759" s="683">
        <v>1.5</v>
      </c>
      <c r="U1759" s="665">
        <v>0.5</v>
      </c>
    </row>
    <row r="1760" spans="1:21" ht="14.4" customHeight="1" x14ac:dyDescent="0.3">
      <c r="A1760" s="618">
        <v>21</v>
      </c>
      <c r="B1760" s="619" t="s">
        <v>565</v>
      </c>
      <c r="C1760" s="619">
        <v>89301212</v>
      </c>
      <c r="D1760" s="681" t="s">
        <v>6723</v>
      </c>
      <c r="E1760" s="682" t="s">
        <v>4529</v>
      </c>
      <c r="F1760" s="619" t="s">
        <v>4509</v>
      </c>
      <c r="G1760" s="619" t="s">
        <v>4608</v>
      </c>
      <c r="H1760" s="619" t="s">
        <v>564</v>
      </c>
      <c r="I1760" s="619" t="s">
        <v>1270</v>
      </c>
      <c r="J1760" s="619" t="s">
        <v>963</v>
      </c>
      <c r="K1760" s="619" t="s">
        <v>1271</v>
      </c>
      <c r="L1760" s="620">
        <v>0</v>
      </c>
      <c r="M1760" s="620">
        <v>0</v>
      </c>
      <c r="N1760" s="619">
        <v>1</v>
      </c>
      <c r="O1760" s="683">
        <v>0.5</v>
      </c>
      <c r="P1760" s="620"/>
      <c r="Q1760" s="635"/>
      <c r="R1760" s="619"/>
      <c r="S1760" s="635">
        <v>0</v>
      </c>
      <c r="T1760" s="683"/>
      <c r="U1760" s="665">
        <v>0</v>
      </c>
    </row>
    <row r="1761" spans="1:21" ht="14.4" customHeight="1" x14ac:dyDescent="0.3">
      <c r="A1761" s="618">
        <v>21</v>
      </c>
      <c r="B1761" s="619" t="s">
        <v>565</v>
      </c>
      <c r="C1761" s="619">
        <v>89301212</v>
      </c>
      <c r="D1761" s="681" t="s">
        <v>6723</v>
      </c>
      <c r="E1761" s="682" t="s">
        <v>4529</v>
      </c>
      <c r="F1761" s="619" t="s">
        <v>4509</v>
      </c>
      <c r="G1761" s="619" t="s">
        <v>4818</v>
      </c>
      <c r="H1761" s="619" t="s">
        <v>564</v>
      </c>
      <c r="I1761" s="619" t="s">
        <v>1303</v>
      </c>
      <c r="J1761" s="619" t="s">
        <v>1304</v>
      </c>
      <c r="K1761" s="619" t="s">
        <v>5039</v>
      </c>
      <c r="L1761" s="620">
        <v>0</v>
      </c>
      <c r="M1761" s="620">
        <v>0</v>
      </c>
      <c r="N1761" s="619">
        <v>2</v>
      </c>
      <c r="O1761" s="683">
        <v>1</v>
      </c>
      <c r="P1761" s="620">
        <v>0</v>
      </c>
      <c r="Q1761" s="635"/>
      <c r="R1761" s="619">
        <v>2</v>
      </c>
      <c r="S1761" s="635">
        <v>1</v>
      </c>
      <c r="T1761" s="683">
        <v>1</v>
      </c>
      <c r="U1761" s="665">
        <v>1</v>
      </c>
    </row>
    <row r="1762" spans="1:21" ht="14.4" customHeight="1" x14ac:dyDescent="0.3">
      <c r="A1762" s="618">
        <v>21</v>
      </c>
      <c r="B1762" s="619" t="s">
        <v>565</v>
      </c>
      <c r="C1762" s="619">
        <v>89301212</v>
      </c>
      <c r="D1762" s="681" t="s">
        <v>6723</v>
      </c>
      <c r="E1762" s="682" t="s">
        <v>4529</v>
      </c>
      <c r="F1762" s="619" t="s">
        <v>4509</v>
      </c>
      <c r="G1762" s="619" t="s">
        <v>5256</v>
      </c>
      <c r="H1762" s="619" t="s">
        <v>564</v>
      </c>
      <c r="I1762" s="619" t="s">
        <v>1187</v>
      </c>
      <c r="J1762" s="619" t="s">
        <v>1188</v>
      </c>
      <c r="K1762" s="619" t="s">
        <v>5257</v>
      </c>
      <c r="L1762" s="620">
        <v>242.93</v>
      </c>
      <c r="M1762" s="620">
        <v>485.86</v>
      </c>
      <c r="N1762" s="619">
        <v>2</v>
      </c>
      <c r="O1762" s="683">
        <v>2</v>
      </c>
      <c r="P1762" s="620"/>
      <c r="Q1762" s="635">
        <v>0</v>
      </c>
      <c r="R1762" s="619"/>
      <c r="S1762" s="635">
        <v>0</v>
      </c>
      <c r="T1762" s="683"/>
      <c r="U1762" s="665">
        <v>0</v>
      </c>
    </row>
    <row r="1763" spans="1:21" ht="14.4" customHeight="1" x14ac:dyDescent="0.3">
      <c r="A1763" s="618">
        <v>21</v>
      </c>
      <c r="B1763" s="619" t="s">
        <v>565</v>
      </c>
      <c r="C1763" s="619">
        <v>89301212</v>
      </c>
      <c r="D1763" s="681" t="s">
        <v>6723</v>
      </c>
      <c r="E1763" s="682" t="s">
        <v>4529</v>
      </c>
      <c r="F1763" s="619" t="s">
        <v>4509</v>
      </c>
      <c r="G1763" s="619" t="s">
        <v>5256</v>
      </c>
      <c r="H1763" s="619" t="s">
        <v>564</v>
      </c>
      <c r="I1763" s="619" t="s">
        <v>1187</v>
      </c>
      <c r="J1763" s="619" t="s">
        <v>1188</v>
      </c>
      <c r="K1763" s="619" t="s">
        <v>5258</v>
      </c>
      <c r="L1763" s="620">
        <v>242.93</v>
      </c>
      <c r="M1763" s="620">
        <v>3158.09</v>
      </c>
      <c r="N1763" s="619">
        <v>13</v>
      </c>
      <c r="O1763" s="683">
        <v>13</v>
      </c>
      <c r="P1763" s="620">
        <v>728.79</v>
      </c>
      <c r="Q1763" s="635">
        <v>0.23076923076923075</v>
      </c>
      <c r="R1763" s="619">
        <v>3</v>
      </c>
      <c r="S1763" s="635">
        <v>0.23076923076923078</v>
      </c>
      <c r="T1763" s="683">
        <v>3</v>
      </c>
      <c r="U1763" s="665">
        <v>0.23076923076923078</v>
      </c>
    </row>
    <row r="1764" spans="1:21" ht="14.4" customHeight="1" x14ac:dyDescent="0.3">
      <c r="A1764" s="618">
        <v>21</v>
      </c>
      <c r="B1764" s="619" t="s">
        <v>565</v>
      </c>
      <c r="C1764" s="619">
        <v>89301212</v>
      </c>
      <c r="D1764" s="681" t="s">
        <v>6723</v>
      </c>
      <c r="E1764" s="682" t="s">
        <v>4529</v>
      </c>
      <c r="F1764" s="619" t="s">
        <v>4509</v>
      </c>
      <c r="G1764" s="619" t="s">
        <v>4925</v>
      </c>
      <c r="H1764" s="619" t="s">
        <v>564</v>
      </c>
      <c r="I1764" s="619" t="s">
        <v>1229</v>
      </c>
      <c r="J1764" s="619" t="s">
        <v>4926</v>
      </c>
      <c r="K1764" s="619" t="s">
        <v>4414</v>
      </c>
      <c r="L1764" s="620">
        <v>64.13</v>
      </c>
      <c r="M1764" s="620">
        <v>128.26</v>
      </c>
      <c r="N1764" s="619">
        <v>2</v>
      </c>
      <c r="O1764" s="683">
        <v>0.5</v>
      </c>
      <c r="P1764" s="620">
        <v>128.26</v>
      </c>
      <c r="Q1764" s="635">
        <v>1</v>
      </c>
      <c r="R1764" s="619">
        <v>2</v>
      </c>
      <c r="S1764" s="635">
        <v>1</v>
      </c>
      <c r="T1764" s="683">
        <v>0.5</v>
      </c>
      <c r="U1764" s="665">
        <v>1</v>
      </c>
    </row>
    <row r="1765" spans="1:21" ht="14.4" customHeight="1" x14ac:dyDescent="0.3">
      <c r="A1765" s="618">
        <v>21</v>
      </c>
      <c r="B1765" s="619" t="s">
        <v>565</v>
      </c>
      <c r="C1765" s="619">
        <v>89301212</v>
      </c>
      <c r="D1765" s="681" t="s">
        <v>6723</v>
      </c>
      <c r="E1765" s="682" t="s">
        <v>4529</v>
      </c>
      <c r="F1765" s="619" t="s">
        <v>4509</v>
      </c>
      <c r="G1765" s="619" t="s">
        <v>4822</v>
      </c>
      <c r="H1765" s="619" t="s">
        <v>564</v>
      </c>
      <c r="I1765" s="619" t="s">
        <v>2047</v>
      </c>
      <c r="J1765" s="619" t="s">
        <v>2048</v>
      </c>
      <c r="K1765" s="619" t="s">
        <v>2049</v>
      </c>
      <c r="L1765" s="620">
        <v>1172.22</v>
      </c>
      <c r="M1765" s="620">
        <v>3516.66</v>
      </c>
      <c r="N1765" s="619">
        <v>3</v>
      </c>
      <c r="O1765" s="683">
        <v>0.5</v>
      </c>
      <c r="P1765" s="620"/>
      <c r="Q1765" s="635">
        <v>0</v>
      </c>
      <c r="R1765" s="619"/>
      <c r="S1765" s="635">
        <v>0</v>
      </c>
      <c r="T1765" s="683"/>
      <c r="U1765" s="665">
        <v>0</v>
      </c>
    </row>
    <row r="1766" spans="1:21" ht="14.4" customHeight="1" x14ac:dyDescent="0.3">
      <c r="A1766" s="618">
        <v>21</v>
      </c>
      <c r="B1766" s="619" t="s">
        <v>565</v>
      </c>
      <c r="C1766" s="619">
        <v>89301212</v>
      </c>
      <c r="D1766" s="681" t="s">
        <v>6723</v>
      </c>
      <c r="E1766" s="682" t="s">
        <v>4529</v>
      </c>
      <c r="F1766" s="619" t="s">
        <v>4509</v>
      </c>
      <c r="G1766" s="619" t="s">
        <v>5696</v>
      </c>
      <c r="H1766" s="619" t="s">
        <v>564</v>
      </c>
      <c r="I1766" s="619" t="s">
        <v>5852</v>
      </c>
      <c r="J1766" s="619" t="s">
        <v>5853</v>
      </c>
      <c r="K1766" s="619" t="s">
        <v>5665</v>
      </c>
      <c r="L1766" s="620">
        <v>47.71</v>
      </c>
      <c r="M1766" s="620">
        <v>47.71</v>
      </c>
      <c r="N1766" s="619">
        <v>1</v>
      </c>
      <c r="O1766" s="683">
        <v>0.5</v>
      </c>
      <c r="P1766" s="620">
        <v>47.71</v>
      </c>
      <c r="Q1766" s="635">
        <v>1</v>
      </c>
      <c r="R1766" s="619">
        <v>1</v>
      </c>
      <c r="S1766" s="635">
        <v>1</v>
      </c>
      <c r="T1766" s="683">
        <v>0.5</v>
      </c>
      <c r="U1766" s="665">
        <v>1</v>
      </c>
    </row>
    <row r="1767" spans="1:21" ht="14.4" customHeight="1" x14ac:dyDescent="0.3">
      <c r="A1767" s="618">
        <v>21</v>
      </c>
      <c r="B1767" s="619" t="s">
        <v>565</v>
      </c>
      <c r="C1767" s="619">
        <v>89301212</v>
      </c>
      <c r="D1767" s="681" t="s">
        <v>6723</v>
      </c>
      <c r="E1767" s="682" t="s">
        <v>4529</v>
      </c>
      <c r="F1767" s="619" t="s">
        <v>4509</v>
      </c>
      <c r="G1767" s="619" t="s">
        <v>5696</v>
      </c>
      <c r="H1767" s="619" t="s">
        <v>564</v>
      </c>
      <c r="I1767" s="619" t="s">
        <v>5697</v>
      </c>
      <c r="J1767" s="619" t="s">
        <v>5854</v>
      </c>
      <c r="K1767" s="619" t="s">
        <v>5665</v>
      </c>
      <c r="L1767" s="620">
        <v>47.71</v>
      </c>
      <c r="M1767" s="620">
        <v>238.55</v>
      </c>
      <c r="N1767" s="619">
        <v>5</v>
      </c>
      <c r="O1767" s="683">
        <v>3</v>
      </c>
      <c r="P1767" s="620">
        <v>190.84</v>
      </c>
      <c r="Q1767" s="635">
        <v>0.79999999999999993</v>
      </c>
      <c r="R1767" s="619">
        <v>4</v>
      </c>
      <c r="S1767" s="635">
        <v>0.8</v>
      </c>
      <c r="T1767" s="683">
        <v>2.5</v>
      </c>
      <c r="U1767" s="665">
        <v>0.83333333333333337</v>
      </c>
    </row>
    <row r="1768" spans="1:21" ht="14.4" customHeight="1" x14ac:dyDescent="0.3">
      <c r="A1768" s="618">
        <v>21</v>
      </c>
      <c r="B1768" s="619" t="s">
        <v>565</v>
      </c>
      <c r="C1768" s="619">
        <v>89301212</v>
      </c>
      <c r="D1768" s="681" t="s">
        <v>6723</v>
      </c>
      <c r="E1768" s="682" t="s">
        <v>4529</v>
      </c>
      <c r="F1768" s="619" t="s">
        <v>4509</v>
      </c>
      <c r="G1768" s="619" t="s">
        <v>4706</v>
      </c>
      <c r="H1768" s="619" t="s">
        <v>564</v>
      </c>
      <c r="I1768" s="619" t="s">
        <v>1273</v>
      </c>
      <c r="J1768" s="619" t="s">
        <v>4707</v>
      </c>
      <c r="K1768" s="619" t="s">
        <v>4708</v>
      </c>
      <c r="L1768" s="620">
        <v>56.01</v>
      </c>
      <c r="M1768" s="620">
        <v>168.03</v>
      </c>
      <c r="N1768" s="619">
        <v>3</v>
      </c>
      <c r="O1768" s="683">
        <v>2</v>
      </c>
      <c r="P1768" s="620">
        <v>112.02</v>
      </c>
      <c r="Q1768" s="635">
        <v>0.66666666666666663</v>
      </c>
      <c r="R1768" s="619">
        <v>2</v>
      </c>
      <c r="S1768" s="635">
        <v>0.66666666666666663</v>
      </c>
      <c r="T1768" s="683">
        <v>1.5</v>
      </c>
      <c r="U1768" s="665">
        <v>0.75</v>
      </c>
    </row>
    <row r="1769" spans="1:21" ht="14.4" customHeight="1" x14ac:dyDescent="0.3">
      <c r="A1769" s="618">
        <v>21</v>
      </c>
      <c r="B1769" s="619" t="s">
        <v>565</v>
      </c>
      <c r="C1769" s="619">
        <v>89301212</v>
      </c>
      <c r="D1769" s="681" t="s">
        <v>6723</v>
      </c>
      <c r="E1769" s="682" t="s">
        <v>4529</v>
      </c>
      <c r="F1769" s="619" t="s">
        <v>4509</v>
      </c>
      <c r="G1769" s="619" t="s">
        <v>4556</v>
      </c>
      <c r="H1769" s="619" t="s">
        <v>564</v>
      </c>
      <c r="I1769" s="619" t="s">
        <v>5855</v>
      </c>
      <c r="J1769" s="619" t="s">
        <v>5856</v>
      </c>
      <c r="K1769" s="619" t="s">
        <v>5857</v>
      </c>
      <c r="L1769" s="620">
        <v>44.92</v>
      </c>
      <c r="M1769" s="620">
        <v>44.92</v>
      </c>
      <c r="N1769" s="619">
        <v>1</v>
      </c>
      <c r="O1769" s="683">
        <v>0.5</v>
      </c>
      <c r="P1769" s="620"/>
      <c r="Q1769" s="635">
        <v>0</v>
      </c>
      <c r="R1769" s="619"/>
      <c r="S1769" s="635">
        <v>0</v>
      </c>
      <c r="T1769" s="683"/>
      <c r="U1769" s="665">
        <v>0</v>
      </c>
    </row>
    <row r="1770" spans="1:21" ht="14.4" customHeight="1" x14ac:dyDescent="0.3">
      <c r="A1770" s="618">
        <v>21</v>
      </c>
      <c r="B1770" s="619" t="s">
        <v>565</v>
      </c>
      <c r="C1770" s="619">
        <v>89301212</v>
      </c>
      <c r="D1770" s="681" t="s">
        <v>6723</v>
      </c>
      <c r="E1770" s="682" t="s">
        <v>4529</v>
      </c>
      <c r="F1770" s="619" t="s">
        <v>4509</v>
      </c>
      <c r="G1770" s="619" t="s">
        <v>5271</v>
      </c>
      <c r="H1770" s="619" t="s">
        <v>564</v>
      </c>
      <c r="I1770" s="619" t="s">
        <v>5858</v>
      </c>
      <c r="J1770" s="619" t="s">
        <v>1803</v>
      </c>
      <c r="K1770" s="619" t="s">
        <v>1804</v>
      </c>
      <c r="L1770" s="620">
        <v>136.58000000000001</v>
      </c>
      <c r="M1770" s="620">
        <v>136.58000000000001</v>
      </c>
      <c r="N1770" s="619">
        <v>1</v>
      </c>
      <c r="O1770" s="683">
        <v>1</v>
      </c>
      <c r="P1770" s="620"/>
      <c r="Q1770" s="635">
        <v>0</v>
      </c>
      <c r="R1770" s="619"/>
      <c r="S1770" s="635">
        <v>0</v>
      </c>
      <c r="T1770" s="683"/>
      <c r="U1770" s="665">
        <v>0</v>
      </c>
    </row>
    <row r="1771" spans="1:21" ht="14.4" customHeight="1" x14ac:dyDescent="0.3">
      <c r="A1771" s="618">
        <v>21</v>
      </c>
      <c r="B1771" s="619" t="s">
        <v>565</v>
      </c>
      <c r="C1771" s="619">
        <v>89301212</v>
      </c>
      <c r="D1771" s="681" t="s">
        <v>6723</v>
      </c>
      <c r="E1771" s="682" t="s">
        <v>4529</v>
      </c>
      <c r="F1771" s="619" t="s">
        <v>4509</v>
      </c>
      <c r="G1771" s="619" t="s">
        <v>5710</v>
      </c>
      <c r="H1771" s="619" t="s">
        <v>564</v>
      </c>
      <c r="I1771" s="619" t="s">
        <v>3727</v>
      </c>
      <c r="J1771" s="619" t="s">
        <v>3728</v>
      </c>
      <c r="K1771" s="619" t="s">
        <v>3729</v>
      </c>
      <c r="L1771" s="620">
        <v>120.37</v>
      </c>
      <c r="M1771" s="620">
        <v>481.48</v>
      </c>
      <c r="N1771" s="619">
        <v>4</v>
      </c>
      <c r="O1771" s="683">
        <v>3</v>
      </c>
      <c r="P1771" s="620">
        <v>240.74</v>
      </c>
      <c r="Q1771" s="635">
        <v>0.5</v>
      </c>
      <c r="R1771" s="619">
        <v>2</v>
      </c>
      <c r="S1771" s="635">
        <v>0.5</v>
      </c>
      <c r="T1771" s="683">
        <v>1</v>
      </c>
      <c r="U1771" s="665">
        <v>0.33333333333333331</v>
      </c>
    </row>
    <row r="1772" spans="1:21" ht="14.4" customHeight="1" x14ac:dyDescent="0.3">
      <c r="A1772" s="618">
        <v>21</v>
      </c>
      <c r="B1772" s="619" t="s">
        <v>565</v>
      </c>
      <c r="C1772" s="619">
        <v>89301212</v>
      </c>
      <c r="D1772" s="681" t="s">
        <v>6723</v>
      </c>
      <c r="E1772" s="682" t="s">
        <v>4529</v>
      </c>
      <c r="F1772" s="619" t="s">
        <v>4509</v>
      </c>
      <c r="G1772" s="619" t="s">
        <v>4609</v>
      </c>
      <c r="H1772" s="619" t="s">
        <v>2184</v>
      </c>
      <c r="I1772" s="619" t="s">
        <v>2193</v>
      </c>
      <c r="J1772" s="619" t="s">
        <v>979</v>
      </c>
      <c r="K1772" s="619" t="s">
        <v>4326</v>
      </c>
      <c r="L1772" s="620">
        <v>96.63</v>
      </c>
      <c r="M1772" s="620">
        <v>96.63</v>
      </c>
      <c r="N1772" s="619">
        <v>1</v>
      </c>
      <c r="O1772" s="683">
        <v>1</v>
      </c>
      <c r="P1772" s="620"/>
      <c r="Q1772" s="635">
        <v>0</v>
      </c>
      <c r="R1772" s="619"/>
      <c r="S1772" s="635">
        <v>0</v>
      </c>
      <c r="T1772" s="683"/>
      <c r="U1772" s="665">
        <v>0</v>
      </c>
    </row>
    <row r="1773" spans="1:21" ht="14.4" customHeight="1" x14ac:dyDescent="0.3">
      <c r="A1773" s="618">
        <v>21</v>
      </c>
      <c r="B1773" s="619" t="s">
        <v>565</v>
      </c>
      <c r="C1773" s="619">
        <v>89301212</v>
      </c>
      <c r="D1773" s="681" t="s">
        <v>6723</v>
      </c>
      <c r="E1773" s="682" t="s">
        <v>4529</v>
      </c>
      <c r="F1773" s="619" t="s">
        <v>4509</v>
      </c>
      <c r="G1773" s="619" t="s">
        <v>4718</v>
      </c>
      <c r="H1773" s="619" t="s">
        <v>2184</v>
      </c>
      <c r="I1773" s="619" t="s">
        <v>3749</v>
      </c>
      <c r="J1773" s="619" t="s">
        <v>3750</v>
      </c>
      <c r="K1773" s="619" t="s">
        <v>4453</v>
      </c>
      <c r="L1773" s="620">
        <v>69.86</v>
      </c>
      <c r="M1773" s="620">
        <v>1117.76</v>
      </c>
      <c r="N1773" s="619">
        <v>16</v>
      </c>
      <c r="O1773" s="683">
        <v>11.5</v>
      </c>
      <c r="P1773" s="620">
        <v>698.6</v>
      </c>
      <c r="Q1773" s="635">
        <v>0.625</v>
      </c>
      <c r="R1773" s="619">
        <v>10</v>
      </c>
      <c r="S1773" s="635">
        <v>0.625</v>
      </c>
      <c r="T1773" s="683">
        <v>7</v>
      </c>
      <c r="U1773" s="665">
        <v>0.60869565217391308</v>
      </c>
    </row>
    <row r="1774" spans="1:21" ht="14.4" customHeight="1" x14ac:dyDescent="0.3">
      <c r="A1774" s="618">
        <v>21</v>
      </c>
      <c r="B1774" s="619" t="s">
        <v>565</v>
      </c>
      <c r="C1774" s="619">
        <v>89301212</v>
      </c>
      <c r="D1774" s="681" t="s">
        <v>6723</v>
      </c>
      <c r="E1774" s="682" t="s">
        <v>4529</v>
      </c>
      <c r="F1774" s="619" t="s">
        <v>4509</v>
      </c>
      <c r="G1774" s="619" t="s">
        <v>5859</v>
      </c>
      <c r="H1774" s="619" t="s">
        <v>564</v>
      </c>
      <c r="I1774" s="619" t="s">
        <v>5860</v>
      </c>
      <c r="J1774" s="619" t="s">
        <v>5861</v>
      </c>
      <c r="K1774" s="619" t="s">
        <v>5862</v>
      </c>
      <c r="L1774" s="620">
        <v>0</v>
      </c>
      <c r="M1774" s="620">
        <v>0</v>
      </c>
      <c r="N1774" s="619">
        <v>1</v>
      </c>
      <c r="O1774" s="683">
        <v>1</v>
      </c>
      <c r="P1774" s="620"/>
      <c r="Q1774" s="635"/>
      <c r="R1774" s="619"/>
      <c r="S1774" s="635">
        <v>0</v>
      </c>
      <c r="T1774" s="683"/>
      <c r="U1774" s="665">
        <v>0</v>
      </c>
    </row>
    <row r="1775" spans="1:21" ht="14.4" customHeight="1" x14ac:dyDescent="0.3">
      <c r="A1775" s="618">
        <v>21</v>
      </c>
      <c r="B1775" s="619" t="s">
        <v>565</v>
      </c>
      <c r="C1775" s="619">
        <v>89301212</v>
      </c>
      <c r="D1775" s="681" t="s">
        <v>6723</v>
      </c>
      <c r="E1775" s="682" t="s">
        <v>4529</v>
      </c>
      <c r="F1775" s="619" t="s">
        <v>4509</v>
      </c>
      <c r="G1775" s="619" t="s">
        <v>4558</v>
      </c>
      <c r="H1775" s="619" t="s">
        <v>564</v>
      </c>
      <c r="I1775" s="619" t="s">
        <v>5011</v>
      </c>
      <c r="J1775" s="619" t="s">
        <v>1038</v>
      </c>
      <c r="K1775" s="619" t="s">
        <v>1042</v>
      </c>
      <c r="L1775" s="620">
        <v>0</v>
      </c>
      <c r="M1775" s="620">
        <v>0</v>
      </c>
      <c r="N1775" s="619">
        <v>4</v>
      </c>
      <c r="O1775" s="683">
        <v>1.5</v>
      </c>
      <c r="P1775" s="620">
        <v>0</v>
      </c>
      <c r="Q1775" s="635"/>
      <c r="R1775" s="619">
        <v>1</v>
      </c>
      <c r="S1775" s="635">
        <v>0.25</v>
      </c>
      <c r="T1775" s="683">
        <v>0.5</v>
      </c>
      <c r="U1775" s="665">
        <v>0.33333333333333331</v>
      </c>
    </row>
    <row r="1776" spans="1:21" ht="14.4" customHeight="1" x14ac:dyDescent="0.3">
      <c r="A1776" s="618">
        <v>21</v>
      </c>
      <c r="B1776" s="619" t="s">
        <v>565</v>
      </c>
      <c r="C1776" s="619">
        <v>89301212</v>
      </c>
      <c r="D1776" s="681" t="s">
        <v>6723</v>
      </c>
      <c r="E1776" s="682" t="s">
        <v>4529</v>
      </c>
      <c r="F1776" s="619" t="s">
        <v>4509</v>
      </c>
      <c r="G1776" s="619" t="s">
        <v>4558</v>
      </c>
      <c r="H1776" s="619" t="s">
        <v>564</v>
      </c>
      <c r="I1776" s="619" t="s">
        <v>4559</v>
      </c>
      <c r="J1776" s="619" t="s">
        <v>4560</v>
      </c>
      <c r="K1776" s="619" t="s">
        <v>1039</v>
      </c>
      <c r="L1776" s="620">
        <v>190.48</v>
      </c>
      <c r="M1776" s="620">
        <v>380.96</v>
      </c>
      <c r="N1776" s="619">
        <v>2</v>
      </c>
      <c r="O1776" s="683">
        <v>1</v>
      </c>
      <c r="P1776" s="620">
        <v>380.96</v>
      </c>
      <c r="Q1776" s="635">
        <v>1</v>
      </c>
      <c r="R1776" s="619">
        <v>2</v>
      </c>
      <c r="S1776" s="635">
        <v>1</v>
      </c>
      <c r="T1776" s="683">
        <v>1</v>
      </c>
      <c r="U1776" s="665">
        <v>1</v>
      </c>
    </row>
    <row r="1777" spans="1:21" ht="14.4" customHeight="1" x14ac:dyDescent="0.3">
      <c r="A1777" s="618">
        <v>21</v>
      </c>
      <c r="B1777" s="619" t="s">
        <v>565</v>
      </c>
      <c r="C1777" s="619">
        <v>89301212</v>
      </c>
      <c r="D1777" s="681" t="s">
        <v>6723</v>
      </c>
      <c r="E1777" s="682" t="s">
        <v>4529</v>
      </c>
      <c r="F1777" s="619" t="s">
        <v>4509</v>
      </c>
      <c r="G1777" s="619" t="s">
        <v>4558</v>
      </c>
      <c r="H1777" s="619" t="s">
        <v>564</v>
      </c>
      <c r="I1777" s="619" t="s">
        <v>4559</v>
      </c>
      <c r="J1777" s="619" t="s">
        <v>4560</v>
      </c>
      <c r="K1777" s="619" t="s">
        <v>1039</v>
      </c>
      <c r="L1777" s="620">
        <v>123.72</v>
      </c>
      <c r="M1777" s="620">
        <v>123.72</v>
      </c>
      <c r="N1777" s="619">
        <v>1</v>
      </c>
      <c r="O1777" s="683">
        <v>1</v>
      </c>
      <c r="P1777" s="620">
        <v>123.72</v>
      </c>
      <c r="Q1777" s="635">
        <v>1</v>
      </c>
      <c r="R1777" s="619">
        <v>1</v>
      </c>
      <c r="S1777" s="635">
        <v>1</v>
      </c>
      <c r="T1777" s="683">
        <v>1</v>
      </c>
      <c r="U1777" s="665">
        <v>1</v>
      </c>
    </row>
    <row r="1778" spans="1:21" ht="14.4" customHeight="1" x14ac:dyDescent="0.3">
      <c r="A1778" s="618">
        <v>21</v>
      </c>
      <c r="B1778" s="619" t="s">
        <v>565</v>
      </c>
      <c r="C1778" s="619">
        <v>89301212</v>
      </c>
      <c r="D1778" s="681" t="s">
        <v>6723</v>
      </c>
      <c r="E1778" s="682" t="s">
        <v>4529</v>
      </c>
      <c r="F1778" s="619" t="s">
        <v>4509</v>
      </c>
      <c r="G1778" s="619" t="s">
        <v>4558</v>
      </c>
      <c r="H1778" s="619" t="s">
        <v>564</v>
      </c>
      <c r="I1778" s="619" t="s">
        <v>4559</v>
      </c>
      <c r="J1778" s="619" t="s">
        <v>4560</v>
      </c>
      <c r="K1778" s="619" t="s">
        <v>1039</v>
      </c>
      <c r="L1778" s="620">
        <v>97.97</v>
      </c>
      <c r="M1778" s="620">
        <v>97.97</v>
      </c>
      <c r="N1778" s="619">
        <v>1</v>
      </c>
      <c r="O1778" s="683">
        <v>1</v>
      </c>
      <c r="P1778" s="620">
        <v>97.97</v>
      </c>
      <c r="Q1778" s="635">
        <v>1</v>
      </c>
      <c r="R1778" s="619">
        <v>1</v>
      </c>
      <c r="S1778" s="635">
        <v>1</v>
      </c>
      <c r="T1778" s="683">
        <v>1</v>
      </c>
      <c r="U1778" s="665">
        <v>1</v>
      </c>
    </row>
    <row r="1779" spans="1:21" ht="14.4" customHeight="1" x14ac:dyDescent="0.3">
      <c r="A1779" s="618">
        <v>21</v>
      </c>
      <c r="B1779" s="619" t="s">
        <v>565</v>
      </c>
      <c r="C1779" s="619">
        <v>89301212</v>
      </c>
      <c r="D1779" s="681" t="s">
        <v>6723</v>
      </c>
      <c r="E1779" s="682" t="s">
        <v>4529</v>
      </c>
      <c r="F1779" s="619" t="s">
        <v>4509</v>
      </c>
      <c r="G1779" s="619" t="s">
        <v>4558</v>
      </c>
      <c r="H1779" s="619" t="s">
        <v>564</v>
      </c>
      <c r="I1779" s="619" t="s">
        <v>5863</v>
      </c>
      <c r="J1779" s="619" t="s">
        <v>4947</v>
      </c>
      <c r="K1779" s="619" t="s">
        <v>4948</v>
      </c>
      <c r="L1779" s="620">
        <v>0</v>
      </c>
      <c r="M1779" s="620">
        <v>0</v>
      </c>
      <c r="N1779" s="619">
        <v>1</v>
      </c>
      <c r="O1779" s="683">
        <v>1</v>
      </c>
      <c r="P1779" s="620">
        <v>0</v>
      </c>
      <c r="Q1779" s="635"/>
      <c r="R1779" s="619">
        <v>1</v>
      </c>
      <c r="S1779" s="635">
        <v>1</v>
      </c>
      <c r="T1779" s="683">
        <v>1</v>
      </c>
      <c r="U1779" s="665">
        <v>1</v>
      </c>
    </row>
    <row r="1780" spans="1:21" ht="14.4" customHeight="1" x14ac:dyDescent="0.3">
      <c r="A1780" s="618">
        <v>21</v>
      </c>
      <c r="B1780" s="619" t="s">
        <v>565</v>
      </c>
      <c r="C1780" s="619">
        <v>89301212</v>
      </c>
      <c r="D1780" s="681" t="s">
        <v>6723</v>
      </c>
      <c r="E1780" s="682" t="s">
        <v>4529</v>
      </c>
      <c r="F1780" s="619" t="s">
        <v>4509</v>
      </c>
      <c r="G1780" s="619" t="s">
        <v>4558</v>
      </c>
      <c r="H1780" s="619" t="s">
        <v>564</v>
      </c>
      <c r="I1780" s="619" t="s">
        <v>4587</v>
      </c>
      <c r="J1780" s="619" t="s">
        <v>1038</v>
      </c>
      <c r="K1780" s="619" t="s">
        <v>4588</v>
      </c>
      <c r="L1780" s="620">
        <v>95.24</v>
      </c>
      <c r="M1780" s="620">
        <v>95.24</v>
      </c>
      <c r="N1780" s="619">
        <v>1</v>
      </c>
      <c r="O1780" s="683">
        <v>1</v>
      </c>
      <c r="P1780" s="620">
        <v>95.24</v>
      </c>
      <c r="Q1780" s="635">
        <v>1</v>
      </c>
      <c r="R1780" s="619">
        <v>1</v>
      </c>
      <c r="S1780" s="635">
        <v>1</v>
      </c>
      <c r="T1780" s="683">
        <v>1</v>
      </c>
      <c r="U1780" s="665">
        <v>1</v>
      </c>
    </row>
    <row r="1781" spans="1:21" ht="14.4" customHeight="1" x14ac:dyDescent="0.3">
      <c r="A1781" s="618">
        <v>21</v>
      </c>
      <c r="B1781" s="619" t="s">
        <v>565</v>
      </c>
      <c r="C1781" s="619">
        <v>89301212</v>
      </c>
      <c r="D1781" s="681" t="s">
        <v>6723</v>
      </c>
      <c r="E1781" s="682" t="s">
        <v>4529</v>
      </c>
      <c r="F1781" s="619" t="s">
        <v>4509</v>
      </c>
      <c r="G1781" s="619" t="s">
        <v>4558</v>
      </c>
      <c r="H1781" s="619" t="s">
        <v>564</v>
      </c>
      <c r="I1781" s="619" t="s">
        <v>1037</v>
      </c>
      <c r="J1781" s="619" t="s">
        <v>1038</v>
      </c>
      <c r="K1781" s="619" t="s">
        <v>1039</v>
      </c>
      <c r="L1781" s="620">
        <v>190.48</v>
      </c>
      <c r="M1781" s="620">
        <v>3428.6399999999994</v>
      </c>
      <c r="N1781" s="619">
        <v>18</v>
      </c>
      <c r="O1781" s="683">
        <v>10.5</v>
      </c>
      <c r="P1781" s="620">
        <v>2095.2799999999997</v>
      </c>
      <c r="Q1781" s="635">
        <v>0.61111111111111116</v>
      </c>
      <c r="R1781" s="619">
        <v>11</v>
      </c>
      <c r="S1781" s="635">
        <v>0.61111111111111116</v>
      </c>
      <c r="T1781" s="683">
        <v>7.5</v>
      </c>
      <c r="U1781" s="665">
        <v>0.7142857142857143</v>
      </c>
    </row>
    <row r="1782" spans="1:21" ht="14.4" customHeight="1" x14ac:dyDescent="0.3">
      <c r="A1782" s="618">
        <v>21</v>
      </c>
      <c r="B1782" s="619" t="s">
        <v>565</v>
      </c>
      <c r="C1782" s="619">
        <v>89301212</v>
      </c>
      <c r="D1782" s="681" t="s">
        <v>6723</v>
      </c>
      <c r="E1782" s="682" t="s">
        <v>4529</v>
      </c>
      <c r="F1782" s="619" t="s">
        <v>4509</v>
      </c>
      <c r="G1782" s="619" t="s">
        <v>4558</v>
      </c>
      <c r="H1782" s="619" t="s">
        <v>564</v>
      </c>
      <c r="I1782" s="619" t="s">
        <v>1037</v>
      </c>
      <c r="J1782" s="619" t="s">
        <v>1038</v>
      </c>
      <c r="K1782" s="619" t="s">
        <v>1039</v>
      </c>
      <c r="L1782" s="620">
        <v>123.72</v>
      </c>
      <c r="M1782" s="620">
        <v>494.88</v>
      </c>
      <c r="N1782" s="619">
        <v>4</v>
      </c>
      <c r="O1782" s="683">
        <v>3.5</v>
      </c>
      <c r="P1782" s="620">
        <v>123.72</v>
      </c>
      <c r="Q1782" s="635">
        <v>0.25</v>
      </c>
      <c r="R1782" s="619">
        <v>1</v>
      </c>
      <c r="S1782" s="635">
        <v>0.25</v>
      </c>
      <c r="T1782" s="683">
        <v>1</v>
      </c>
      <c r="U1782" s="665">
        <v>0.2857142857142857</v>
      </c>
    </row>
    <row r="1783" spans="1:21" ht="14.4" customHeight="1" x14ac:dyDescent="0.3">
      <c r="A1783" s="618">
        <v>21</v>
      </c>
      <c r="B1783" s="619" t="s">
        <v>565</v>
      </c>
      <c r="C1783" s="619">
        <v>89301212</v>
      </c>
      <c r="D1783" s="681" t="s">
        <v>6723</v>
      </c>
      <c r="E1783" s="682" t="s">
        <v>4529</v>
      </c>
      <c r="F1783" s="619" t="s">
        <v>4509</v>
      </c>
      <c r="G1783" s="619" t="s">
        <v>4558</v>
      </c>
      <c r="H1783" s="619" t="s">
        <v>564</v>
      </c>
      <c r="I1783" s="619" t="s">
        <v>1037</v>
      </c>
      <c r="J1783" s="619" t="s">
        <v>1038</v>
      </c>
      <c r="K1783" s="619" t="s">
        <v>1039</v>
      </c>
      <c r="L1783" s="620">
        <v>97.97</v>
      </c>
      <c r="M1783" s="620">
        <v>97.97</v>
      </c>
      <c r="N1783" s="619">
        <v>1</v>
      </c>
      <c r="O1783" s="683">
        <v>0.5</v>
      </c>
      <c r="P1783" s="620">
        <v>97.97</v>
      </c>
      <c r="Q1783" s="635">
        <v>1</v>
      </c>
      <c r="R1783" s="619">
        <v>1</v>
      </c>
      <c r="S1783" s="635">
        <v>1</v>
      </c>
      <c r="T1783" s="683">
        <v>0.5</v>
      </c>
      <c r="U1783" s="665">
        <v>1</v>
      </c>
    </row>
    <row r="1784" spans="1:21" ht="14.4" customHeight="1" x14ac:dyDescent="0.3">
      <c r="A1784" s="618">
        <v>21</v>
      </c>
      <c r="B1784" s="619" t="s">
        <v>565</v>
      </c>
      <c r="C1784" s="619">
        <v>89301212</v>
      </c>
      <c r="D1784" s="681" t="s">
        <v>6723</v>
      </c>
      <c r="E1784" s="682" t="s">
        <v>4529</v>
      </c>
      <c r="F1784" s="619" t="s">
        <v>4509</v>
      </c>
      <c r="G1784" s="619" t="s">
        <v>4558</v>
      </c>
      <c r="H1784" s="619" t="s">
        <v>564</v>
      </c>
      <c r="I1784" s="619" t="s">
        <v>1041</v>
      </c>
      <c r="J1784" s="619" t="s">
        <v>1038</v>
      </c>
      <c r="K1784" s="619" t="s">
        <v>1042</v>
      </c>
      <c r="L1784" s="620">
        <v>397.65</v>
      </c>
      <c r="M1784" s="620">
        <v>2783.55</v>
      </c>
      <c r="N1784" s="619">
        <v>7</v>
      </c>
      <c r="O1784" s="683">
        <v>4.5</v>
      </c>
      <c r="P1784" s="620">
        <v>795.3</v>
      </c>
      <c r="Q1784" s="635">
        <v>0.2857142857142857</v>
      </c>
      <c r="R1784" s="619">
        <v>2</v>
      </c>
      <c r="S1784" s="635">
        <v>0.2857142857142857</v>
      </c>
      <c r="T1784" s="683">
        <v>1.5</v>
      </c>
      <c r="U1784" s="665">
        <v>0.33333333333333331</v>
      </c>
    </row>
    <row r="1785" spans="1:21" ht="14.4" customHeight="1" x14ac:dyDescent="0.3">
      <c r="A1785" s="618">
        <v>21</v>
      </c>
      <c r="B1785" s="619" t="s">
        <v>565</v>
      </c>
      <c r="C1785" s="619">
        <v>89301212</v>
      </c>
      <c r="D1785" s="681" t="s">
        <v>6723</v>
      </c>
      <c r="E1785" s="682" t="s">
        <v>4529</v>
      </c>
      <c r="F1785" s="619" t="s">
        <v>4509</v>
      </c>
      <c r="G1785" s="619" t="s">
        <v>4558</v>
      </c>
      <c r="H1785" s="619" t="s">
        <v>564</v>
      </c>
      <c r="I1785" s="619" t="s">
        <v>1041</v>
      </c>
      <c r="J1785" s="619" t="s">
        <v>1038</v>
      </c>
      <c r="K1785" s="619" t="s">
        <v>1042</v>
      </c>
      <c r="L1785" s="620">
        <v>612.26</v>
      </c>
      <c r="M1785" s="620">
        <v>3673.5600000000004</v>
      </c>
      <c r="N1785" s="619">
        <v>6</v>
      </c>
      <c r="O1785" s="683">
        <v>5</v>
      </c>
      <c r="P1785" s="620"/>
      <c r="Q1785" s="635">
        <v>0</v>
      </c>
      <c r="R1785" s="619"/>
      <c r="S1785" s="635">
        <v>0</v>
      </c>
      <c r="T1785" s="683"/>
      <c r="U1785" s="665">
        <v>0</v>
      </c>
    </row>
    <row r="1786" spans="1:21" ht="14.4" customHeight="1" x14ac:dyDescent="0.3">
      <c r="A1786" s="618">
        <v>21</v>
      </c>
      <c r="B1786" s="619" t="s">
        <v>565</v>
      </c>
      <c r="C1786" s="619">
        <v>89301212</v>
      </c>
      <c r="D1786" s="681" t="s">
        <v>6723</v>
      </c>
      <c r="E1786" s="682" t="s">
        <v>4529</v>
      </c>
      <c r="F1786" s="619" t="s">
        <v>4509</v>
      </c>
      <c r="G1786" s="619" t="s">
        <v>4558</v>
      </c>
      <c r="H1786" s="619" t="s">
        <v>564</v>
      </c>
      <c r="I1786" s="619" t="s">
        <v>1041</v>
      </c>
      <c r="J1786" s="619" t="s">
        <v>1038</v>
      </c>
      <c r="K1786" s="619" t="s">
        <v>1042</v>
      </c>
      <c r="L1786" s="620">
        <v>314.89999999999998</v>
      </c>
      <c r="M1786" s="620">
        <v>629.79999999999995</v>
      </c>
      <c r="N1786" s="619">
        <v>2</v>
      </c>
      <c r="O1786" s="683">
        <v>0.5</v>
      </c>
      <c r="P1786" s="620">
        <v>629.79999999999995</v>
      </c>
      <c r="Q1786" s="635">
        <v>1</v>
      </c>
      <c r="R1786" s="619">
        <v>2</v>
      </c>
      <c r="S1786" s="635">
        <v>1</v>
      </c>
      <c r="T1786" s="683">
        <v>0.5</v>
      </c>
      <c r="U1786" s="665">
        <v>1</v>
      </c>
    </row>
    <row r="1787" spans="1:21" ht="14.4" customHeight="1" x14ac:dyDescent="0.3">
      <c r="A1787" s="618">
        <v>21</v>
      </c>
      <c r="B1787" s="619" t="s">
        <v>565</v>
      </c>
      <c r="C1787" s="619">
        <v>89301212</v>
      </c>
      <c r="D1787" s="681" t="s">
        <v>6723</v>
      </c>
      <c r="E1787" s="682" t="s">
        <v>4529</v>
      </c>
      <c r="F1787" s="619" t="s">
        <v>4509</v>
      </c>
      <c r="G1787" s="619" t="s">
        <v>4589</v>
      </c>
      <c r="H1787" s="619" t="s">
        <v>2184</v>
      </c>
      <c r="I1787" s="619" t="s">
        <v>5864</v>
      </c>
      <c r="J1787" s="619" t="s">
        <v>2469</v>
      </c>
      <c r="K1787" s="619" t="s">
        <v>5865</v>
      </c>
      <c r="L1787" s="620">
        <v>248.7</v>
      </c>
      <c r="M1787" s="620">
        <v>248.7</v>
      </c>
      <c r="N1787" s="619">
        <v>1</v>
      </c>
      <c r="O1787" s="683">
        <v>0.5</v>
      </c>
      <c r="P1787" s="620">
        <v>248.7</v>
      </c>
      <c r="Q1787" s="635">
        <v>1</v>
      </c>
      <c r="R1787" s="619">
        <v>1</v>
      </c>
      <c r="S1787" s="635">
        <v>1</v>
      </c>
      <c r="T1787" s="683">
        <v>0.5</v>
      </c>
      <c r="U1787" s="665">
        <v>1</v>
      </c>
    </row>
    <row r="1788" spans="1:21" ht="14.4" customHeight="1" x14ac:dyDescent="0.3">
      <c r="A1788" s="618">
        <v>21</v>
      </c>
      <c r="B1788" s="619" t="s">
        <v>565</v>
      </c>
      <c r="C1788" s="619">
        <v>89301212</v>
      </c>
      <c r="D1788" s="681" t="s">
        <v>6723</v>
      </c>
      <c r="E1788" s="682" t="s">
        <v>4529</v>
      </c>
      <c r="F1788" s="619" t="s">
        <v>4509</v>
      </c>
      <c r="G1788" s="619" t="s">
        <v>4589</v>
      </c>
      <c r="H1788" s="619" t="s">
        <v>2184</v>
      </c>
      <c r="I1788" s="619" t="s">
        <v>2468</v>
      </c>
      <c r="J1788" s="619" t="s">
        <v>2469</v>
      </c>
      <c r="K1788" s="619" t="s">
        <v>2470</v>
      </c>
      <c r="L1788" s="620">
        <v>497.4</v>
      </c>
      <c r="M1788" s="620">
        <v>99479.999999999956</v>
      </c>
      <c r="N1788" s="619">
        <v>200</v>
      </c>
      <c r="O1788" s="683">
        <v>74</v>
      </c>
      <c r="P1788" s="620">
        <v>81076.199999999953</v>
      </c>
      <c r="Q1788" s="635">
        <v>0.81499999999999984</v>
      </c>
      <c r="R1788" s="619">
        <v>163</v>
      </c>
      <c r="S1788" s="635">
        <v>0.81499999999999995</v>
      </c>
      <c r="T1788" s="683">
        <v>57</v>
      </c>
      <c r="U1788" s="665">
        <v>0.77027027027027029</v>
      </c>
    </row>
    <row r="1789" spans="1:21" ht="14.4" customHeight="1" x14ac:dyDescent="0.3">
      <c r="A1789" s="618">
        <v>21</v>
      </c>
      <c r="B1789" s="619" t="s">
        <v>565</v>
      </c>
      <c r="C1789" s="619">
        <v>89301212</v>
      </c>
      <c r="D1789" s="681" t="s">
        <v>6723</v>
      </c>
      <c r="E1789" s="682" t="s">
        <v>4529</v>
      </c>
      <c r="F1789" s="619" t="s">
        <v>4509</v>
      </c>
      <c r="G1789" s="619" t="s">
        <v>4589</v>
      </c>
      <c r="H1789" s="619" t="s">
        <v>564</v>
      </c>
      <c r="I1789" s="619" t="s">
        <v>5284</v>
      </c>
      <c r="J1789" s="619" t="s">
        <v>5283</v>
      </c>
      <c r="K1789" s="619" t="s">
        <v>5285</v>
      </c>
      <c r="L1789" s="620">
        <v>0</v>
      </c>
      <c r="M1789" s="620">
        <v>0</v>
      </c>
      <c r="N1789" s="619">
        <v>1</v>
      </c>
      <c r="O1789" s="683">
        <v>0.5</v>
      </c>
      <c r="P1789" s="620"/>
      <c r="Q1789" s="635"/>
      <c r="R1789" s="619"/>
      <c r="S1789" s="635">
        <v>0</v>
      </c>
      <c r="T1789" s="683"/>
      <c r="U1789" s="665">
        <v>0</v>
      </c>
    </row>
    <row r="1790" spans="1:21" ht="14.4" customHeight="1" x14ac:dyDescent="0.3">
      <c r="A1790" s="618">
        <v>21</v>
      </c>
      <c r="B1790" s="619" t="s">
        <v>565</v>
      </c>
      <c r="C1790" s="619">
        <v>89301212</v>
      </c>
      <c r="D1790" s="681" t="s">
        <v>6723</v>
      </c>
      <c r="E1790" s="682" t="s">
        <v>4529</v>
      </c>
      <c r="F1790" s="619" t="s">
        <v>4509</v>
      </c>
      <c r="G1790" s="619" t="s">
        <v>4589</v>
      </c>
      <c r="H1790" s="619" t="s">
        <v>2184</v>
      </c>
      <c r="I1790" s="619" t="s">
        <v>2493</v>
      </c>
      <c r="J1790" s="619" t="s">
        <v>2494</v>
      </c>
      <c r="K1790" s="619" t="s">
        <v>4170</v>
      </c>
      <c r="L1790" s="620">
        <v>1347.28</v>
      </c>
      <c r="M1790" s="620">
        <v>88920.479999999981</v>
      </c>
      <c r="N1790" s="619">
        <v>66</v>
      </c>
      <c r="O1790" s="683">
        <v>25</v>
      </c>
      <c r="P1790" s="620">
        <v>60627.599999999984</v>
      </c>
      <c r="Q1790" s="635">
        <v>0.68181818181818177</v>
      </c>
      <c r="R1790" s="619">
        <v>45</v>
      </c>
      <c r="S1790" s="635">
        <v>0.68181818181818177</v>
      </c>
      <c r="T1790" s="683">
        <v>17</v>
      </c>
      <c r="U1790" s="665">
        <v>0.68</v>
      </c>
    </row>
    <row r="1791" spans="1:21" ht="14.4" customHeight="1" x14ac:dyDescent="0.3">
      <c r="A1791" s="618">
        <v>21</v>
      </c>
      <c r="B1791" s="619" t="s">
        <v>565</v>
      </c>
      <c r="C1791" s="619">
        <v>89301212</v>
      </c>
      <c r="D1791" s="681" t="s">
        <v>6723</v>
      </c>
      <c r="E1791" s="682" t="s">
        <v>4529</v>
      </c>
      <c r="F1791" s="619" t="s">
        <v>4509</v>
      </c>
      <c r="G1791" s="619" t="s">
        <v>4589</v>
      </c>
      <c r="H1791" s="619" t="s">
        <v>2184</v>
      </c>
      <c r="I1791" s="619" t="s">
        <v>2493</v>
      </c>
      <c r="J1791" s="619" t="s">
        <v>2494</v>
      </c>
      <c r="K1791" s="619" t="s">
        <v>4170</v>
      </c>
      <c r="L1791" s="620">
        <v>1359.61</v>
      </c>
      <c r="M1791" s="620">
        <v>114207.24000000002</v>
      </c>
      <c r="N1791" s="619">
        <v>84</v>
      </c>
      <c r="O1791" s="683">
        <v>26.5</v>
      </c>
      <c r="P1791" s="620">
        <v>92453.480000000025</v>
      </c>
      <c r="Q1791" s="635">
        <v>0.80952380952380965</v>
      </c>
      <c r="R1791" s="619">
        <v>68</v>
      </c>
      <c r="S1791" s="635">
        <v>0.80952380952380953</v>
      </c>
      <c r="T1791" s="683">
        <v>21</v>
      </c>
      <c r="U1791" s="665">
        <v>0.79245283018867929</v>
      </c>
    </row>
    <row r="1792" spans="1:21" ht="14.4" customHeight="1" x14ac:dyDescent="0.3">
      <c r="A1792" s="618">
        <v>21</v>
      </c>
      <c r="B1792" s="619" t="s">
        <v>565</v>
      </c>
      <c r="C1792" s="619">
        <v>89301212</v>
      </c>
      <c r="D1792" s="681" t="s">
        <v>6723</v>
      </c>
      <c r="E1792" s="682" t="s">
        <v>4529</v>
      </c>
      <c r="F1792" s="619" t="s">
        <v>4509</v>
      </c>
      <c r="G1792" s="619" t="s">
        <v>4589</v>
      </c>
      <c r="H1792" s="619" t="s">
        <v>2184</v>
      </c>
      <c r="I1792" s="619" t="s">
        <v>4590</v>
      </c>
      <c r="J1792" s="619" t="s">
        <v>4591</v>
      </c>
      <c r="K1792" s="619" t="s">
        <v>4592</v>
      </c>
      <c r="L1792" s="620">
        <v>1347.28</v>
      </c>
      <c r="M1792" s="620">
        <v>2694.56</v>
      </c>
      <c r="N1792" s="619">
        <v>2</v>
      </c>
      <c r="O1792" s="683">
        <v>0.5</v>
      </c>
      <c r="P1792" s="620">
        <v>2694.56</v>
      </c>
      <c r="Q1792" s="635">
        <v>1</v>
      </c>
      <c r="R1792" s="619">
        <v>2</v>
      </c>
      <c r="S1792" s="635">
        <v>1</v>
      </c>
      <c r="T1792" s="683">
        <v>0.5</v>
      </c>
      <c r="U1792" s="665">
        <v>1</v>
      </c>
    </row>
    <row r="1793" spans="1:21" ht="14.4" customHeight="1" x14ac:dyDescent="0.3">
      <c r="A1793" s="618">
        <v>21</v>
      </c>
      <c r="B1793" s="619" t="s">
        <v>565</v>
      </c>
      <c r="C1793" s="619">
        <v>89301212</v>
      </c>
      <c r="D1793" s="681" t="s">
        <v>6723</v>
      </c>
      <c r="E1793" s="682" t="s">
        <v>4529</v>
      </c>
      <c r="F1793" s="619" t="s">
        <v>4509</v>
      </c>
      <c r="G1793" s="619" t="s">
        <v>4589</v>
      </c>
      <c r="H1793" s="619" t="s">
        <v>2184</v>
      </c>
      <c r="I1793" s="619" t="s">
        <v>4590</v>
      </c>
      <c r="J1793" s="619" t="s">
        <v>4591</v>
      </c>
      <c r="K1793" s="619" t="s">
        <v>4592</v>
      </c>
      <c r="L1793" s="620">
        <v>1359.61</v>
      </c>
      <c r="M1793" s="620">
        <v>4078.83</v>
      </c>
      <c r="N1793" s="619">
        <v>3</v>
      </c>
      <c r="O1793" s="683">
        <v>1</v>
      </c>
      <c r="P1793" s="620">
        <v>2719.22</v>
      </c>
      <c r="Q1793" s="635">
        <v>0.66666666666666663</v>
      </c>
      <c r="R1793" s="619">
        <v>2</v>
      </c>
      <c r="S1793" s="635">
        <v>0.66666666666666663</v>
      </c>
      <c r="T1793" s="683">
        <v>0.5</v>
      </c>
      <c r="U1793" s="665">
        <v>0.5</v>
      </c>
    </row>
    <row r="1794" spans="1:21" ht="14.4" customHeight="1" x14ac:dyDescent="0.3">
      <c r="A1794" s="618">
        <v>21</v>
      </c>
      <c r="B1794" s="619" t="s">
        <v>565</v>
      </c>
      <c r="C1794" s="619">
        <v>89301212</v>
      </c>
      <c r="D1794" s="681" t="s">
        <v>6723</v>
      </c>
      <c r="E1794" s="682" t="s">
        <v>4529</v>
      </c>
      <c r="F1794" s="619" t="s">
        <v>4509</v>
      </c>
      <c r="G1794" s="619" t="s">
        <v>5728</v>
      </c>
      <c r="H1794" s="619" t="s">
        <v>564</v>
      </c>
      <c r="I1794" s="619" t="s">
        <v>935</v>
      </c>
      <c r="J1794" s="619" t="s">
        <v>936</v>
      </c>
      <c r="K1794" s="619" t="s">
        <v>3770</v>
      </c>
      <c r="L1794" s="620">
        <v>0</v>
      </c>
      <c r="M1794" s="620">
        <v>0</v>
      </c>
      <c r="N1794" s="619">
        <v>2</v>
      </c>
      <c r="O1794" s="683">
        <v>1.5</v>
      </c>
      <c r="P1794" s="620">
        <v>0</v>
      </c>
      <c r="Q1794" s="635"/>
      <c r="R1794" s="619">
        <v>1</v>
      </c>
      <c r="S1794" s="635">
        <v>0.5</v>
      </c>
      <c r="T1794" s="683">
        <v>0.5</v>
      </c>
      <c r="U1794" s="665">
        <v>0.33333333333333331</v>
      </c>
    </row>
    <row r="1795" spans="1:21" ht="14.4" customHeight="1" x14ac:dyDescent="0.3">
      <c r="A1795" s="618">
        <v>21</v>
      </c>
      <c r="B1795" s="619" t="s">
        <v>565</v>
      </c>
      <c r="C1795" s="619">
        <v>89301212</v>
      </c>
      <c r="D1795" s="681" t="s">
        <v>6723</v>
      </c>
      <c r="E1795" s="682" t="s">
        <v>4529</v>
      </c>
      <c r="F1795" s="619" t="s">
        <v>4509</v>
      </c>
      <c r="G1795" s="619" t="s">
        <v>5728</v>
      </c>
      <c r="H1795" s="619" t="s">
        <v>564</v>
      </c>
      <c r="I1795" s="619" t="s">
        <v>935</v>
      </c>
      <c r="J1795" s="619" t="s">
        <v>5731</v>
      </c>
      <c r="K1795" s="619" t="s">
        <v>3770</v>
      </c>
      <c r="L1795" s="620">
        <v>0</v>
      </c>
      <c r="M1795" s="620">
        <v>0</v>
      </c>
      <c r="N1795" s="619">
        <v>5</v>
      </c>
      <c r="O1795" s="683">
        <v>3.5</v>
      </c>
      <c r="P1795" s="620">
        <v>0</v>
      </c>
      <c r="Q1795" s="635"/>
      <c r="R1795" s="619">
        <v>1</v>
      </c>
      <c r="S1795" s="635">
        <v>0.2</v>
      </c>
      <c r="T1795" s="683">
        <v>0.5</v>
      </c>
      <c r="U1795" s="665">
        <v>0.14285714285714285</v>
      </c>
    </row>
    <row r="1796" spans="1:21" ht="14.4" customHeight="1" x14ac:dyDescent="0.3">
      <c r="A1796" s="618">
        <v>21</v>
      </c>
      <c r="B1796" s="619" t="s">
        <v>565</v>
      </c>
      <c r="C1796" s="619">
        <v>89301212</v>
      </c>
      <c r="D1796" s="681" t="s">
        <v>6723</v>
      </c>
      <c r="E1796" s="682" t="s">
        <v>4529</v>
      </c>
      <c r="F1796" s="619" t="s">
        <v>4509</v>
      </c>
      <c r="G1796" s="619" t="s">
        <v>4723</v>
      </c>
      <c r="H1796" s="619" t="s">
        <v>564</v>
      </c>
      <c r="I1796" s="619" t="s">
        <v>4724</v>
      </c>
      <c r="J1796" s="619" t="s">
        <v>4725</v>
      </c>
      <c r="K1796" s="619" t="s">
        <v>4726</v>
      </c>
      <c r="L1796" s="620">
        <v>1044.3599999999999</v>
      </c>
      <c r="M1796" s="620">
        <v>28197.719999999994</v>
      </c>
      <c r="N1796" s="619">
        <v>27</v>
      </c>
      <c r="O1796" s="683">
        <v>3.5</v>
      </c>
      <c r="P1796" s="620">
        <v>24020.279999999995</v>
      </c>
      <c r="Q1796" s="635">
        <v>0.85185185185185186</v>
      </c>
      <c r="R1796" s="619">
        <v>23</v>
      </c>
      <c r="S1796" s="635">
        <v>0.85185185185185186</v>
      </c>
      <c r="T1796" s="683">
        <v>3</v>
      </c>
      <c r="U1796" s="665">
        <v>0.8571428571428571</v>
      </c>
    </row>
    <row r="1797" spans="1:21" ht="14.4" customHeight="1" x14ac:dyDescent="0.3">
      <c r="A1797" s="618">
        <v>21</v>
      </c>
      <c r="B1797" s="619" t="s">
        <v>565</v>
      </c>
      <c r="C1797" s="619">
        <v>89301212</v>
      </c>
      <c r="D1797" s="681" t="s">
        <v>6723</v>
      </c>
      <c r="E1797" s="682" t="s">
        <v>4529</v>
      </c>
      <c r="F1797" s="619" t="s">
        <v>4509</v>
      </c>
      <c r="G1797" s="619" t="s">
        <v>4723</v>
      </c>
      <c r="H1797" s="619" t="s">
        <v>564</v>
      </c>
      <c r="I1797" s="619" t="s">
        <v>2096</v>
      </c>
      <c r="J1797" s="619" t="s">
        <v>4725</v>
      </c>
      <c r="K1797" s="619" t="s">
        <v>4726</v>
      </c>
      <c r="L1797" s="620">
        <v>1044.3599999999999</v>
      </c>
      <c r="M1797" s="620">
        <v>163964.52000000005</v>
      </c>
      <c r="N1797" s="619">
        <v>157</v>
      </c>
      <c r="O1797" s="683">
        <v>21.5</v>
      </c>
      <c r="P1797" s="620">
        <v>152476.56000000006</v>
      </c>
      <c r="Q1797" s="635">
        <v>0.92993630573248409</v>
      </c>
      <c r="R1797" s="619">
        <v>146</v>
      </c>
      <c r="S1797" s="635">
        <v>0.92993630573248409</v>
      </c>
      <c r="T1797" s="683">
        <v>20</v>
      </c>
      <c r="U1797" s="665">
        <v>0.93023255813953487</v>
      </c>
    </row>
    <row r="1798" spans="1:21" ht="14.4" customHeight="1" x14ac:dyDescent="0.3">
      <c r="A1798" s="618">
        <v>21</v>
      </c>
      <c r="B1798" s="619" t="s">
        <v>565</v>
      </c>
      <c r="C1798" s="619">
        <v>89301212</v>
      </c>
      <c r="D1798" s="681" t="s">
        <v>6723</v>
      </c>
      <c r="E1798" s="682" t="s">
        <v>4529</v>
      </c>
      <c r="F1798" s="619" t="s">
        <v>4509</v>
      </c>
      <c r="G1798" s="619" t="s">
        <v>4727</v>
      </c>
      <c r="H1798" s="619" t="s">
        <v>2184</v>
      </c>
      <c r="I1798" s="619" t="s">
        <v>4728</v>
      </c>
      <c r="J1798" s="619" t="s">
        <v>4729</v>
      </c>
      <c r="K1798" s="619" t="s">
        <v>4730</v>
      </c>
      <c r="L1798" s="620">
        <v>48.98</v>
      </c>
      <c r="M1798" s="620">
        <v>48.98</v>
      </c>
      <c r="N1798" s="619">
        <v>1</v>
      </c>
      <c r="O1798" s="683">
        <v>1</v>
      </c>
      <c r="P1798" s="620"/>
      <c r="Q1798" s="635">
        <v>0</v>
      </c>
      <c r="R1798" s="619"/>
      <c r="S1798" s="635">
        <v>0</v>
      </c>
      <c r="T1798" s="683"/>
      <c r="U1798" s="665">
        <v>0</v>
      </c>
    </row>
    <row r="1799" spans="1:21" ht="14.4" customHeight="1" x14ac:dyDescent="0.3">
      <c r="A1799" s="618">
        <v>21</v>
      </c>
      <c r="B1799" s="619" t="s">
        <v>565</v>
      </c>
      <c r="C1799" s="619">
        <v>89301212</v>
      </c>
      <c r="D1799" s="681" t="s">
        <v>6723</v>
      </c>
      <c r="E1799" s="682" t="s">
        <v>4529</v>
      </c>
      <c r="F1799" s="619" t="s">
        <v>4509</v>
      </c>
      <c r="G1799" s="619" t="s">
        <v>5293</v>
      </c>
      <c r="H1799" s="619" t="s">
        <v>564</v>
      </c>
      <c r="I1799" s="619" t="s">
        <v>5294</v>
      </c>
      <c r="J1799" s="619" t="s">
        <v>5297</v>
      </c>
      <c r="K1799" s="619" t="s">
        <v>5296</v>
      </c>
      <c r="L1799" s="620">
        <v>224.9</v>
      </c>
      <c r="M1799" s="620">
        <v>674.7</v>
      </c>
      <c r="N1799" s="619">
        <v>3</v>
      </c>
      <c r="O1799" s="683">
        <v>2</v>
      </c>
      <c r="P1799" s="620"/>
      <c r="Q1799" s="635">
        <v>0</v>
      </c>
      <c r="R1799" s="619"/>
      <c r="S1799" s="635">
        <v>0</v>
      </c>
      <c r="T1799" s="683"/>
      <c r="U1799" s="665">
        <v>0</v>
      </c>
    </row>
    <row r="1800" spans="1:21" ht="14.4" customHeight="1" x14ac:dyDescent="0.3">
      <c r="A1800" s="618">
        <v>21</v>
      </c>
      <c r="B1800" s="619" t="s">
        <v>565</v>
      </c>
      <c r="C1800" s="619">
        <v>89301212</v>
      </c>
      <c r="D1800" s="681" t="s">
        <v>6723</v>
      </c>
      <c r="E1800" s="682" t="s">
        <v>4529</v>
      </c>
      <c r="F1800" s="619" t="s">
        <v>4509</v>
      </c>
      <c r="G1800" s="619" t="s">
        <v>4732</v>
      </c>
      <c r="H1800" s="619" t="s">
        <v>564</v>
      </c>
      <c r="I1800" s="619" t="s">
        <v>1121</v>
      </c>
      <c r="J1800" s="619" t="s">
        <v>1122</v>
      </c>
      <c r="K1800" s="619" t="s">
        <v>1123</v>
      </c>
      <c r="L1800" s="620">
        <v>56.69</v>
      </c>
      <c r="M1800" s="620">
        <v>56.69</v>
      </c>
      <c r="N1800" s="619">
        <v>1</v>
      </c>
      <c r="O1800" s="683">
        <v>1</v>
      </c>
      <c r="P1800" s="620"/>
      <c r="Q1800" s="635">
        <v>0</v>
      </c>
      <c r="R1800" s="619"/>
      <c r="S1800" s="635">
        <v>0</v>
      </c>
      <c r="T1800" s="683"/>
      <c r="U1800" s="665">
        <v>0</v>
      </c>
    </row>
    <row r="1801" spans="1:21" ht="14.4" customHeight="1" x14ac:dyDescent="0.3">
      <c r="A1801" s="618">
        <v>21</v>
      </c>
      <c r="B1801" s="619" t="s">
        <v>565</v>
      </c>
      <c r="C1801" s="619">
        <v>89301212</v>
      </c>
      <c r="D1801" s="681" t="s">
        <v>6723</v>
      </c>
      <c r="E1801" s="682" t="s">
        <v>4529</v>
      </c>
      <c r="F1801" s="619" t="s">
        <v>4509</v>
      </c>
      <c r="G1801" s="619" t="s">
        <v>4732</v>
      </c>
      <c r="H1801" s="619" t="s">
        <v>564</v>
      </c>
      <c r="I1801" s="619" t="s">
        <v>3062</v>
      </c>
      <c r="J1801" s="619" t="s">
        <v>3063</v>
      </c>
      <c r="K1801" s="619" t="s">
        <v>1107</v>
      </c>
      <c r="L1801" s="620">
        <v>45.34</v>
      </c>
      <c r="M1801" s="620">
        <v>90.68</v>
      </c>
      <c r="N1801" s="619">
        <v>2</v>
      </c>
      <c r="O1801" s="683">
        <v>1</v>
      </c>
      <c r="P1801" s="620"/>
      <c r="Q1801" s="635">
        <v>0</v>
      </c>
      <c r="R1801" s="619"/>
      <c r="S1801" s="635">
        <v>0</v>
      </c>
      <c r="T1801" s="683"/>
      <c r="U1801" s="665">
        <v>0</v>
      </c>
    </row>
    <row r="1802" spans="1:21" ht="14.4" customHeight="1" x14ac:dyDescent="0.3">
      <c r="A1802" s="618">
        <v>21</v>
      </c>
      <c r="B1802" s="619" t="s">
        <v>565</v>
      </c>
      <c r="C1802" s="619">
        <v>89301212</v>
      </c>
      <c r="D1802" s="681" t="s">
        <v>6723</v>
      </c>
      <c r="E1802" s="682" t="s">
        <v>4529</v>
      </c>
      <c r="F1802" s="619" t="s">
        <v>4509</v>
      </c>
      <c r="G1802" s="619" t="s">
        <v>4610</v>
      </c>
      <c r="H1802" s="619" t="s">
        <v>564</v>
      </c>
      <c r="I1802" s="619" t="s">
        <v>842</v>
      </c>
      <c r="J1802" s="619" t="s">
        <v>843</v>
      </c>
      <c r="K1802" s="619" t="s">
        <v>4624</v>
      </c>
      <c r="L1802" s="620">
        <v>25.42</v>
      </c>
      <c r="M1802" s="620">
        <v>50.84</v>
      </c>
      <c r="N1802" s="619">
        <v>2</v>
      </c>
      <c r="O1802" s="683">
        <v>1</v>
      </c>
      <c r="P1802" s="620"/>
      <c r="Q1802" s="635">
        <v>0</v>
      </c>
      <c r="R1802" s="619"/>
      <c r="S1802" s="635">
        <v>0</v>
      </c>
      <c r="T1802" s="683"/>
      <c r="U1802" s="665">
        <v>0</v>
      </c>
    </row>
    <row r="1803" spans="1:21" ht="14.4" customHeight="1" x14ac:dyDescent="0.3">
      <c r="A1803" s="618">
        <v>21</v>
      </c>
      <c r="B1803" s="619" t="s">
        <v>565</v>
      </c>
      <c r="C1803" s="619">
        <v>89301212</v>
      </c>
      <c r="D1803" s="681" t="s">
        <v>6723</v>
      </c>
      <c r="E1803" s="682" t="s">
        <v>4529</v>
      </c>
      <c r="F1803" s="619" t="s">
        <v>4509</v>
      </c>
      <c r="G1803" s="619" t="s">
        <v>4610</v>
      </c>
      <c r="H1803" s="619" t="s">
        <v>564</v>
      </c>
      <c r="I1803" s="619" t="s">
        <v>842</v>
      </c>
      <c r="J1803" s="619" t="s">
        <v>4623</v>
      </c>
      <c r="K1803" s="619" t="s">
        <v>4624</v>
      </c>
      <c r="L1803" s="620">
        <v>22.88</v>
      </c>
      <c r="M1803" s="620">
        <v>68.64</v>
      </c>
      <c r="N1803" s="619">
        <v>3</v>
      </c>
      <c r="O1803" s="683">
        <v>1.5</v>
      </c>
      <c r="P1803" s="620">
        <v>22.88</v>
      </c>
      <c r="Q1803" s="635">
        <v>0.33333333333333331</v>
      </c>
      <c r="R1803" s="619">
        <v>1</v>
      </c>
      <c r="S1803" s="635">
        <v>0.33333333333333331</v>
      </c>
      <c r="T1803" s="683">
        <v>0.5</v>
      </c>
      <c r="U1803" s="665">
        <v>0.33333333333333331</v>
      </c>
    </row>
    <row r="1804" spans="1:21" ht="14.4" customHeight="1" x14ac:dyDescent="0.3">
      <c r="A1804" s="618">
        <v>21</v>
      </c>
      <c r="B1804" s="619" t="s">
        <v>565</v>
      </c>
      <c r="C1804" s="619">
        <v>89301212</v>
      </c>
      <c r="D1804" s="681" t="s">
        <v>6723</v>
      </c>
      <c r="E1804" s="682" t="s">
        <v>4529</v>
      </c>
      <c r="F1804" s="619" t="s">
        <v>4509</v>
      </c>
      <c r="G1804" s="619" t="s">
        <v>4610</v>
      </c>
      <c r="H1804" s="619" t="s">
        <v>564</v>
      </c>
      <c r="I1804" s="619" t="s">
        <v>842</v>
      </c>
      <c r="J1804" s="619" t="s">
        <v>4623</v>
      </c>
      <c r="K1804" s="619" t="s">
        <v>4624</v>
      </c>
      <c r="L1804" s="620">
        <v>25.42</v>
      </c>
      <c r="M1804" s="620">
        <v>25.42</v>
      </c>
      <c r="N1804" s="619">
        <v>1</v>
      </c>
      <c r="O1804" s="683">
        <v>0.5</v>
      </c>
      <c r="P1804" s="620"/>
      <c r="Q1804" s="635">
        <v>0</v>
      </c>
      <c r="R1804" s="619"/>
      <c r="S1804" s="635">
        <v>0</v>
      </c>
      <c r="T1804" s="683"/>
      <c r="U1804" s="665">
        <v>0</v>
      </c>
    </row>
    <row r="1805" spans="1:21" ht="14.4" customHeight="1" x14ac:dyDescent="0.3">
      <c r="A1805" s="618">
        <v>21</v>
      </c>
      <c r="B1805" s="619" t="s">
        <v>565</v>
      </c>
      <c r="C1805" s="619">
        <v>89301212</v>
      </c>
      <c r="D1805" s="681" t="s">
        <v>6723</v>
      </c>
      <c r="E1805" s="682" t="s">
        <v>4529</v>
      </c>
      <c r="F1805" s="619" t="s">
        <v>4509</v>
      </c>
      <c r="G1805" s="619" t="s">
        <v>4610</v>
      </c>
      <c r="H1805" s="619" t="s">
        <v>564</v>
      </c>
      <c r="I1805" s="619" t="s">
        <v>1664</v>
      </c>
      <c r="J1805" s="619" t="s">
        <v>4611</v>
      </c>
      <c r="K1805" s="619" t="s">
        <v>2067</v>
      </c>
      <c r="L1805" s="620">
        <v>91.52</v>
      </c>
      <c r="M1805" s="620">
        <v>91.52</v>
      </c>
      <c r="N1805" s="619">
        <v>1</v>
      </c>
      <c r="O1805" s="683">
        <v>0.5</v>
      </c>
      <c r="P1805" s="620"/>
      <c r="Q1805" s="635">
        <v>0</v>
      </c>
      <c r="R1805" s="619"/>
      <c r="S1805" s="635">
        <v>0</v>
      </c>
      <c r="T1805" s="683"/>
      <c r="U1805" s="665">
        <v>0</v>
      </c>
    </row>
    <row r="1806" spans="1:21" ht="14.4" customHeight="1" x14ac:dyDescent="0.3">
      <c r="A1806" s="618">
        <v>21</v>
      </c>
      <c r="B1806" s="619" t="s">
        <v>565</v>
      </c>
      <c r="C1806" s="619">
        <v>89301212</v>
      </c>
      <c r="D1806" s="681" t="s">
        <v>6723</v>
      </c>
      <c r="E1806" s="682" t="s">
        <v>4529</v>
      </c>
      <c r="F1806" s="619" t="s">
        <v>4509</v>
      </c>
      <c r="G1806" s="619" t="s">
        <v>4610</v>
      </c>
      <c r="H1806" s="619" t="s">
        <v>564</v>
      </c>
      <c r="I1806" s="619" t="s">
        <v>1664</v>
      </c>
      <c r="J1806" s="619" t="s">
        <v>4611</v>
      </c>
      <c r="K1806" s="619" t="s">
        <v>2067</v>
      </c>
      <c r="L1806" s="620">
        <v>101.69</v>
      </c>
      <c r="M1806" s="620">
        <v>610.14</v>
      </c>
      <c r="N1806" s="619">
        <v>6</v>
      </c>
      <c r="O1806" s="683">
        <v>3</v>
      </c>
      <c r="P1806" s="620">
        <v>406.76</v>
      </c>
      <c r="Q1806" s="635">
        <v>0.66666666666666663</v>
      </c>
      <c r="R1806" s="619">
        <v>4</v>
      </c>
      <c r="S1806" s="635">
        <v>0.66666666666666663</v>
      </c>
      <c r="T1806" s="683">
        <v>1.5</v>
      </c>
      <c r="U1806" s="665">
        <v>0.5</v>
      </c>
    </row>
    <row r="1807" spans="1:21" ht="14.4" customHeight="1" x14ac:dyDescent="0.3">
      <c r="A1807" s="618">
        <v>21</v>
      </c>
      <c r="B1807" s="619" t="s">
        <v>565</v>
      </c>
      <c r="C1807" s="619">
        <v>89301212</v>
      </c>
      <c r="D1807" s="681" t="s">
        <v>6723</v>
      </c>
      <c r="E1807" s="682" t="s">
        <v>4529</v>
      </c>
      <c r="F1807" s="619" t="s">
        <v>4509</v>
      </c>
      <c r="G1807" s="619" t="s">
        <v>4831</v>
      </c>
      <c r="H1807" s="619" t="s">
        <v>2184</v>
      </c>
      <c r="I1807" s="619" t="s">
        <v>3611</v>
      </c>
      <c r="J1807" s="619" t="s">
        <v>2407</v>
      </c>
      <c r="K1807" s="619" t="s">
        <v>4469</v>
      </c>
      <c r="L1807" s="620">
        <v>1344.66</v>
      </c>
      <c r="M1807" s="620">
        <v>12101.94</v>
      </c>
      <c r="N1807" s="619">
        <v>9</v>
      </c>
      <c r="O1807" s="683">
        <v>5</v>
      </c>
      <c r="P1807" s="620">
        <v>10757.28</v>
      </c>
      <c r="Q1807" s="635">
        <v>0.88888888888888895</v>
      </c>
      <c r="R1807" s="619">
        <v>8</v>
      </c>
      <c r="S1807" s="635">
        <v>0.88888888888888884</v>
      </c>
      <c r="T1807" s="683">
        <v>4.5</v>
      </c>
      <c r="U1807" s="665">
        <v>0.9</v>
      </c>
    </row>
    <row r="1808" spans="1:21" ht="14.4" customHeight="1" x14ac:dyDescent="0.3">
      <c r="A1808" s="618">
        <v>21</v>
      </c>
      <c r="B1808" s="619" t="s">
        <v>565</v>
      </c>
      <c r="C1808" s="619">
        <v>89301212</v>
      </c>
      <c r="D1808" s="681" t="s">
        <v>6723</v>
      </c>
      <c r="E1808" s="682" t="s">
        <v>4529</v>
      </c>
      <c r="F1808" s="619" t="s">
        <v>4509</v>
      </c>
      <c r="G1808" s="619" t="s">
        <v>4831</v>
      </c>
      <c r="H1808" s="619" t="s">
        <v>2184</v>
      </c>
      <c r="I1808" s="619" t="s">
        <v>5368</v>
      </c>
      <c r="J1808" s="619" t="s">
        <v>3503</v>
      </c>
      <c r="K1808" s="619" t="s">
        <v>5369</v>
      </c>
      <c r="L1808" s="620">
        <v>1793.46</v>
      </c>
      <c r="M1808" s="620">
        <v>62771.099999999991</v>
      </c>
      <c r="N1808" s="619">
        <v>35</v>
      </c>
      <c r="O1808" s="683">
        <v>16</v>
      </c>
      <c r="P1808" s="620">
        <v>35869.19999999999</v>
      </c>
      <c r="Q1808" s="635">
        <v>0.5714285714285714</v>
      </c>
      <c r="R1808" s="619">
        <v>20</v>
      </c>
      <c r="S1808" s="635">
        <v>0.5714285714285714</v>
      </c>
      <c r="T1808" s="683">
        <v>10</v>
      </c>
      <c r="U1808" s="665">
        <v>0.625</v>
      </c>
    </row>
    <row r="1809" spans="1:21" ht="14.4" customHeight="1" x14ac:dyDescent="0.3">
      <c r="A1809" s="618">
        <v>21</v>
      </c>
      <c r="B1809" s="619" t="s">
        <v>565</v>
      </c>
      <c r="C1809" s="619">
        <v>89301212</v>
      </c>
      <c r="D1809" s="681" t="s">
        <v>6723</v>
      </c>
      <c r="E1809" s="682" t="s">
        <v>4529</v>
      </c>
      <c r="F1809" s="619" t="s">
        <v>4509</v>
      </c>
      <c r="G1809" s="619" t="s">
        <v>5866</v>
      </c>
      <c r="H1809" s="619" t="s">
        <v>564</v>
      </c>
      <c r="I1809" s="619" t="s">
        <v>5867</v>
      </c>
      <c r="J1809" s="619" t="s">
        <v>5868</v>
      </c>
      <c r="K1809" s="619" t="s">
        <v>5869</v>
      </c>
      <c r="L1809" s="620">
        <v>416.78</v>
      </c>
      <c r="M1809" s="620">
        <v>416.78</v>
      </c>
      <c r="N1809" s="619">
        <v>1</v>
      </c>
      <c r="O1809" s="683">
        <v>1</v>
      </c>
      <c r="P1809" s="620"/>
      <c r="Q1809" s="635">
        <v>0</v>
      </c>
      <c r="R1809" s="619"/>
      <c r="S1809" s="635">
        <v>0</v>
      </c>
      <c r="T1809" s="683"/>
      <c r="U1809" s="665">
        <v>0</v>
      </c>
    </row>
    <row r="1810" spans="1:21" ht="14.4" customHeight="1" x14ac:dyDescent="0.3">
      <c r="A1810" s="618">
        <v>21</v>
      </c>
      <c r="B1810" s="619" t="s">
        <v>565</v>
      </c>
      <c r="C1810" s="619">
        <v>89301212</v>
      </c>
      <c r="D1810" s="681" t="s">
        <v>6723</v>
      </c>
      <c r="E1810" s="682" t="s">
        <v>4529</v>
      </c>
      <c r="F1810" s="619" t="s">
        <v>4509</v>
      </c>
      <c r="G1810" s="619" t="s">
        <v>4738</v>
      </c>
      <c r="H1810" s="619" t="s">
        <v>2184</v>
      </c>
      <c r="I1810" s="619" t="s">
        <v>2324</v>
      </c>
      <c r="J1810" s="619" t="s">
        <v>5370</v>
      </c>
      <c r="K1810" s="619" t="s">
        <v>4151</v>
      </c>
      <c r="L1810" s="620">
        <v>32.630000000000003</v>
      </c>
      <c r="M1810" s="620">
        <v>97.890000000000015</v>
      </c>
      <c r="N1810" s="619">
        <v>3</v>
      </c>
      <c r="O1810" s="683">
        <v>1.5</v>
      </c>
      <c r="P1810" s="620">
        <v>32.630000000000003</v>
      </c>
      <c r="Q1810" s="635">
        <v>0.33333333333333331</v>
      </c>
      <c r="R1810" s="619">
        <v>1</v>
      </c>
      <c r="S1810" s="635">
        <v>0.33333333333333331</v>
      </c>
      <c r="T1810" s="683">
        <v>1</v>
      </c>
      <c r="U1810" s="665">
        <v>0.66666666666666663</v>
      </c>
    </row>
    <row r="1811" spans="1:21" ht="14.4" customHeight="1" x14ac:dyDescent="0.3">
      <c r="A1811" s="618">
        <v>21</v>
      </c>
      <c r="B1811" s="619" t="s">
        <v>565</v>
      </c>
      <c r="C1811" s="619">
        <v>89301212</v>
      </c>
      <c r="D1811" s="681" t="s">
        <v>6723</v>
      </c>
      <c r="E1811" s="682" t="s">
        <v>4529</v>
      </c>
      <c r="F1811" s="619" t="s">
        <v>4509</v>
      </c>
      <c r="G1811" s="619" t="s">
        <v>4738</v>
      </c>
      <c r="H1811" s="619" t="s">
        <v>2184</v>
      </c>
      <c r="I1811" s="619" t="s">
        <v>2324</v>
      </c>
      <c r="J1811" s="619" t="s">
        <v>4150</v>
      </c>
      <c r="K1811" s="619" t="s">
        <v>4151</v>
      </c>
      <c r="L1811" s="620">
        <v>32.630000000000003</v>
      </c>
      <c r="M1811" s="620">
        <v>587.34</v>
      </c>
      <c r="N1811" s="619">
        <v>18</v>
      </c>
      <c r="O1811" s="683">
        <v>7.5</v>
      </c>
      <c r="P1811" s="620">
        <v>261.04000000000002</v>
      </c>
      <c r="Q1811" s="635">
        <v>0.44444444444444448</v>
      </c>
      <c r="R1811" s="619">
        <v>8</v>
      </c>
      <c r="S1811" s="635">
        <v>0.44444444444444442</v>
      </c>
      <c r="T1811" s="683">
        <v>3.5</v>
      </c>
      <c r="U1811" s="665">
        <v>0.46666666666666667</v>
      </c>
    </row>
    <row r="1812" spans="1:21" ht="14.4" customHeight="1" x14ac:dyDescent="0.3">
      <c r="A1812" s="618">
        <v>21</v>
      </c>
      <c r="B1812" s="619" t="s">
        <v>565</v>
      </c>
      <c r="C1812" s="619">
        <v>89301212</v>
      </c>
      <c r="D1812" s="681" t="s">
        <v>6723</v>
      </c>
      <c r="E1812" s="682" t="s">
        <v>4529</v>
      </c>
      <c r="F1812" s="619" t="s">
        <v>4509</v>
      </c>
      <c r="G1812" s="619" t="s">
        <v>4864</v>
      </c>
      <c r="H1812" s="619" t="s">
        <v>564</v>
      </c>
      <c r="I1812" s="619" t="s">
        <v>5870</v>
      </c>
      <c r="J1812" s="619" t="s">
        <v>2956</v>
      </c>
      <c r="K1812" s="619" t="s">
        <v>5871</v>
      </c>
      <c r="L1812" s="620">
        <v>0</v>
      </c>
      <c r="M1812" s="620">
        <v>0</v>
      </c>
      <c r="N1812" s="619">
        <v>1</v>
      </c>
      <c r="O1812" s="683">
        <v>1</v>
      </c>
      <c r="P1812" s="620"/>
      <c r="Q1812" s="635"/>
      <c r="R1812" s="619"/>
      <c r="S1812" s="635">
        <v>0</v>
      </c>
      <c r="T1812" s="683"/>
      <c r="U1812" s="665">
        <v>0</v>
      </c>
    </row>
    <row r="1813" spans="1:21" ht="14.4" customHeight="1" x14ac:dyDescent="0.3">
      <c r="A1813" s="618">
        <v>21</v>
      </c>
      <c r="B1813" s="619" t="s">
        <v>565</v>
      </c>
      <c r="C1813" s="619">
        <v>89301212</v>
      </c>
      <c r="D1813" s="681" t="s">
        <v>6723</v>
      </c>
      <c r="E1813" s="682" t="s">
        <v>4529</v>
      </c>
      <c r="F1813" s="619" t="s">
        <v>4509</v>
      </c>
      <c r="G1813" s="619" t="s">
        <v>4864</v>
      </c>
      <c r="H1813" s="619" t="s">
        <v>564</v>
      </c>
      <c r="I1813" s="619" t="s">
        <v>5872</v>
      </c>
      <c r="J1813" s="619" t="s">
        <v>2956</v>
      </c>
      <c r="K1813" s="619" t="s">
        <v>5873</v>
      </c>
      <c r="L1813" s="620">
        <v>224.25</v>
      </c>
      <c r="M1813" s="620">
        <v>448.5</v>
      </c>
      <c r="N1813" s="619">
        <v>2</v>
      </c>
      <c r="O1813" s="683">
        <v>2</v>
      </c>
      <c r="P1813" s="620">
        <v>224.25</v>
      </c>
      <c r="Q1813" s="635">
        <v>0.5</v>
      </c>
      <c r="R1813" s="619">
        <v>1</v>
      </c>
      <c r="S1813" s="635">
        <v>0.5</v>
      </c>
      <c r="T1813" s="683">
        <v>1</v>
      </c>
      <c r="U1813" s="665">
        <v>0.5</v>
      </c>
    </row>
    <row r="1814" spans="1:21" ht="14.4" customHeight="1" x14ac:dyDescent="0.3">
      <c r="A1814" s="618">
        <v>21</v>
      </c>
      <c r="B1814" s="619" t="s">
        <v>565</v>
      </c>
      <c r="C1814" s="619">
        <v>89301212</v>
      </c>
      <c r="D1814" s="681" t="s">
        <v>6723</v>
      </c>
      <c r="E1814" s="682" t="s">
        <v>4529</v>
      </c>
      <c r="F1814" s="619" t="s">
        <v>4509</v>
      </c>
      <c r="G1814" s="619" t="s">
        <v>4864</v>
      </c>
      <c r="H1814" s="619" t="s">
        <v>564</v>
      </c>
      <c r="I1814" s="619" t="s">
        <v>2955</v>
      </c>
      <c r="J1814" s="619" t="s">
        <v>2956</v>
      </c>
      <c r="K1814" s="619" t="s">
        <v>4844</v>
      </c>
      <c r="L1814" s="620">
        <v>112.13</v>
      </c>
      <c r="M1814" s="620">
        <v>560.65</v>
      </c>
      <c r="N1814" s="619">
        <v>5</v>
      </c>
      <c r="O1814" s="683">
        <v>4.5</v>
      </c>
      <c r="P1814" s="620">
        <v>224.26</v>
      </c>
      <c r="Q1814" s="635">
        <v>0.4</v>
      </c>
      <c r="R1814" s="619">
        <v>2</v>
      </c>
      <c r="S1814" s="635">
        <v>0.4</v>
      </c>
      <c r="T1814" s="683">
        <v>1.5</v>
      </c>
      <c r="U1814" s="665">
        <v>0.33333333333333331</v>
      </c>
    </row>
    <row r="1815" spans="1:21" ht="14.4" customHeight="1" x14ac:dyDescent="0.3">
      <c r="A1815" s="618">
        <v>21</v>
      </c>
      <c r="B1815" s="619" t="s">
        <v>565</v>
      </c>
      <c r="C1815" s="619">
        <v>89301212</v>
      </c>
      <c r="D1815" s="681" t="s">
        <v>6723</v>
      </c>
      <c r="E1815" s="682" t="s">
        <v>4529</v>
      </c>
      <c r="F1815" s="619" t="s">
        <v>4509</v>
      </c>
      <c r="G1815" s="619" t="s">
        <v>4566</v>
      </c>
      <c r="H1815" s="619" t="s">
        <v>564</v>
      </c>
      <c r="I1815" s="619" t="s">
        <v>1133</v>
      </c>
      <c r="J1815" s="619" t="s">
        <v>4567</v>
      </c>
      <c r="K1815" s="619" t="s">
        <v>4568</v>
      </c>
      <c r="L1815" s="620">
        <v>0</v>
      </c>
      <c r="M1815" s="620">
        <v>0</v>
      </c>
      <c r="N1815" s="619">
        <v>13</v>
      </c>
      <c r="O1815" s="683">
        <v>7</v>
      </c>
      <c r="P1815" s="620">
        <v>0</v>
      </c>
      <c r="Q1815" s="635"/>
      <c r="R1815" s="619">
        <v>10</v>
      </c>
      <c r="S1815" s="635">
        <v>0.76923076923076927</v>
      </c>
      <c r="T1815" s="683">
        <v>5.5</v>
      </c>
      <c r="U1815" s="665">
        <v>0.7857142857142857</v>
      </c>
    </row>
    <row r="1816" spans="1:21" ht="14.4" customHeight="1" x14ac:dyDescent="0.3">
      <c r="A1816" s="618">
        <v>21</v>
      </c>
      <c r="B1816" s="619" t="s">
        <v>565</v>
      </c>
      <c r="C1816" s="619">
        <v>89301212</v>
      </c>
      <c r="D1816" s="681" t="s">
        <v>6723</v>
      </c>
      <c r="E1816" s="682" t="s">
        <v>4529</v>
      </c>
      <c r="F1816" s="619" t="s">
        <v>4509</v>
      </c>
      <c r="G1816" s="619" t="s">
        <v>5518</v>
      </c>
      <c r="H1816" s="619" t="s">
        <v>564</v>
      </c>
      <c r="I1816" s="619" t="s">
        <v>5519</v>
      </c>
      <c r="J1816" s="619" t="s">
        <v>5520</v>
      </c>
      <c r="K1816" s="619" t="s">
        <v>5521</v>
      </c>
      <c r="L1816" s="620">
        <v>32.93</v>
      </c>
      <c r="M1816" s="620">
        <v>65.86</v>
      </c>
      <c r="N1816" s="619">
        <v>2</v>
      </c>
      <c r="O1816" s="683">
        <v>1</v>
      </c>
      <c r="P1816" s="620"/>
      <c r="Q1816" s="635">
        <v>0</v>
      </c>
      <c r="R1816" s="619"/>
      <c r="S1816" s="635">
        <v>0</v>
      </c>
      <c r="T1816" s="683"/>
      <c r="U1816" s="665">
        <v>0</v>
      </c>
    </row>
    <row r="1817" spans="1:21" ht="14.4" customHeight="1" x14ac:dyDescent="0.3">
      <c r="A1817" s="618">
        <v>21</v>
      </c>
      <c r="B1817" s="619" t="s">
        <v>565</v>
      </c>
      <c r="C1817" s="619">
        <v>89301212</v>
      </c>
      <c r="D1817" s="681" t="s">
        <v>6723</v>
      </c>
      <c r="E1817" s="682" t="s">
        <v>4529</v>
      </c>
      <c r="F1817" s="619" t="s">
        <v>4509</v>
      </c>
      <c r="G1817" s="619" t="s">
        <v>4837</v>
      </c>
      <c r="H1817" s="619" t="s">
        <v>2184</v>
      </c>
      <c r="I1817" s="619" t="s">
        <v>5381</v>
      </c>
      <c r="J1817" s="619" t="s">
        <v>4840</v>
      </c>
      <c r="K1817" s="619" t="s">
        <v>5382</v>
      </c>
      <c r="L1817" s="620">
        <v>302.39</v>
      </c>
      <c r="M1817" s="620">
        <v>103719.76999999984</v>
      </c>
      <c r="N1817" s="619">
        <v>343</v>
      </c>
      <c r="O1817" s="683">
        <v>338</v>
      </c>
      <c r="P1817" s="620">
        <v>59570.829999999907</v>
      </c>
      <c r="Q1817" s="635">
        <v>0.57434402332361512</v>
      </c>
      <c r="R1817" s="619">
        <v>197</v>
      </c>
      <c r="S1817" s="635">
        <v>0.57434402332361512</v>
      </c>
      <c r="T1817" s="683">
        <v>194</v>
      </c>
      <c r="U1817" s="665">
        <v>0.57396449704142016</v>
      </c>
    </row>
    <row r="1818" spans="1:21" ht="14.4" customHeight="1" x14ac:dyDescent="0.3">
      <c r="A1818" s="618">
        <v>21</v>
      </c>
      <c r="B1818" s="619" t="s">
        <v>565</v>
      </c>
      <c r="C1818" s="619">
        <v>89301212</v>
      </c>
      <c r="D1818" s="681" t="s">
        <v>6723</v>
      </c>
      <c r="E1818" s="682" t="s">
        <v>4529</v>
      </c>
      <c r="F1818" s="619" t="s">
        <v>4509</v>
      </c>
      <c r="G1818" s="619" t="s">
        <v>4977</v>
      </c>
      <c r="H1818" s="619" t="s">
        <v>2184</v>
      </c>
      <c r="I1818" s="619" t="s">
        <v>2199</v>
      </c>
      <c r="J1818" s="619" t="s">
        <v>2200</v>
      </c>
      <c r="K1818" s="619" t="s">
        <v>4239</v>
      </c>
      <c r="L1818" s="620">
        <v>254.43</v>
      </c>
      <c r="M1818" s="620">
        <v>254.43</v>
      </c>
      <c r="N1818" s="619">
        <v>1</v>
      </c>
      <c r="O1818" s="683">
        <v>1</v>
      </c>
      <c r="P1818" s="620">
        <v>254.43</v>
      </c>
      <c r="Q1818" s="635">
        <v>1</v>
      </c>
      <c r="R1818" s="619">
        <v>1</v>
      </c>
      <c r="S1818" s="635">
        <v>1</v>
      </c>
      <c r="T1818" s="683">
        <v>1</v>
      </c>
      <c r="U1818" s="665">
        <v>1</v>
      </c>
    </row>
    <row r="1819" spans="1:21" ht="14.4" customHeight="1" x14ac:dyDescent="0.3">
      <c r="A1819" s="618">
        <v>21</v>
      </c>
      <c r="B1819" s="619" t="s">
        <v>565</v>
      </c>
      <c r="C1819" s="619">
        <v>89301212</v>
      </c>
      <c r="D1819" s="681" t="s">
        <v>6723</v>
      </c>
      <c r="E1819" s="682" t="s">
        <v>4529</v>
      </c>
      <c r="F1819" s="619" t="s">
        <v>4509</v>
      </c>
      <c r="G1819" s="619" t="s">
        <v>4743</v>
      </c>
      <c r="H1819" s="619" t="s">
        <v>564</v>
      </c>
      <c r="I1819" s="619" t="s">
        <v>1461</v>
      </c>
      <c r="J1819" s="619" t="s">
        <v>959</v>
      </c>
      <c r="K1819" s="619" t="s">
        <v>4744</v>
      </c>
      <c r="L1819" s="620">
        <v>96.72</v>
      </c>
      <c r="M1819" s="620">
        <v>773.76</v>
      </c>
      <c r="N1819" s="619">
        <v>8</v>
      </c>
      <c r="O1819" s="683">
        <v>7</v>
      </c>
      <c r="P1819" s="620">
        <v>483.6</v>
      </c>
      <c r="Q1819" s="635">
        <v>0.625</v>
      </c>
      <c r="R1819" s="619">
        <v>5</v>
      </c>
      <c r="S1819" s="635">
        <v>0.625</v>
      </c>
      <c r="T1819" s="683">
        <v>4</v>
      </c>
      <c r="U1819" s="665">
        <v>0.5714285714285714</v>
      </c>
    </row>
    <row r="1820" spans="1:21" ht="14.4" customHeight="1" x14ac:dyDescent="0.3">
      <c r="A1820" s="618">
        <v>21</v>
      </c>
      <c r="B1820" s="619" t="s">
        <v>565</v>
      </c>
      <c r="C1820" s="619">
        <v>89301212</v>
      </c>
      <c r="D1820" s="681" t="s">
        <v>6723</v>
      </c>
      <c r="E1820" s="682" t="s">
        <v>4529</v>
      </c>
      <c r="F1820" s="619" t="s">
        <v>4509</v>
      </c>
      <c r="G1820" s="619" t="s">
        <v>4743</v>
      </c>
      <c r="H1820" s="619" t="s">
        <v>564</v>
      </c>
      <c r="I1820" s="619" t="s">
        <v>958</v>
      </c>
      <c r="J1820" s="619" t="s">
        <v>959</v>
      </c>
      <c r="K1820" s="619" t="s">
        <v>4745</v>
      </c>
      <c r="L1820" s="620">
        <v>57.85</v>
      </c>
      <c r="M1820" s="620">
        <v>1330.5500000000002</v>
      </c>
      <c r="N1820" s="619">
        <v>23</v>
      </c>
      <c r="O1820" s="683">
        <v>7</v>
      </c>
      <c r="P1820" s="620">
        <v>520.65000000000009</v>
      </c>
      <c r="Q1820" s="635">
        <v>0.39130434782608697</v>
      </c>
      <c r="R1820" s="619">
        <v>9</v>
      </c>
      <c r="S1820" s="635">
        <v>0.39130434782608697</v>
      </c>
      <c r="T1820" s="683">
        <v>3</v>
      </c>
      <c r="U1820" s="665">
        <v>0.42857142857142855</v>
      </c>
    </row>
    <row r="1821" spans="1:21" ht="14.4" customHeight="1" x14ac:dyDescent="0.3">
      <c r="A1821" s="618">
        <v>21</v>
      </c>
      <c r="B1821" s="619" t="s">
        <v>565</v>
      </c>
      <c r="C1821" s="619">
        <v>89301212</v>
      </c>
      <c r="D1821" s="681" t="s">
        <v>6723</v>
      </c>
      <c r="E1821" s="682" t="s">
        <v>4529</v>
      </c>
      <c r="F1821" s="619" t="s">
        <v>4509</v>
      </c>
      <c r="G1821" s="619" t="s">
        <v>4569</v>
      </c>
      <c r="H1821" s="619" t="s">
        <v>2184</v>
      </c>
      <c r="I1821" s="619" t="s">
        <v>2483</v>
      </c>
      <c r="J1821" s="619" t="s">
        <v>2465</v>
      </c>
      <c r="K1821" s="619" t="s">
        <v>4343</v>
      </c>
      <c r="L1821" s="620">
        <v>32.74</v>
      </c>
      <c r="M1821" s="620">
        <v>163.70000000000002</v>
      </c>
      <c r="N1821" s="619">
        <v>5</v>
      </c>
      <c r="O1821" s="683">
        <v>3.5</v>
      </c>
      <c r="P1821" s="620">
        <v>130.96</v>
      </c>
      <c r="Q1821" s="635">
        <v>0.79999999999999993</v>
      </c>
      <c r="R1821" s="619">
        <v>4</v>
      </c>
      <c r="S1821" s="635">
        <v>0.8</v>
      </c>
      <c r="T1821" s="683">
        <v>2.5</v>
      </c>
      <c r="U1821" s="665">
        <v>0.7142857142857143</v>
      </c>
    </row>
    <row r="1822" spans="1:21" ht="14.4" customHeight="1" x14ac:dyDescent="0.3">
      <c r="A1822" s="618">
        <v>21</v>
      </c>
      <c r="B1822" s="619" t="s">
        <v>565</v>
      </c>
      <c r="C1822" s="619">
        <v>89301212</v>
      </c>
      <c r="D1822" s="681" t="s">
        <v>6723</v>
      </c>
      <c r="E1822" s="682" t="s">
        <v>4529</v>
      </c>
      <c r="F1822" s="619" t="s">
        <v>4509</v>
      </c>
      <c r="G1822" s="619" t="s">
        <v>4569</v>
      </c>
      <c r="H1822" s="619" t="s">
        <v>2184</v>
      </c>
      <c r="I1822" s="619" t="s">
        <v>2232</v>
      </c>
      <c r="J1822" s="619" t="s">
        <v>2233</v>
      </c>
      <c r="K1822" s="619" t="s">
        <v>2234</v>
      </c>
      <c r="L1822" s="620">
        <v>32.74</v>
      </c>
      <c r="M1822" s="620">
        <v>32.74</v>
      </c>
      <c r="N1822" s="619">
        <v>1</v>
      </c>
      <c r="O1822" s="683">
        <v>1</v>
      </c>
      <c r="P1822" s="620">
        <v>32.74</v>
      </c>
      <c r="Q1822" s="635">
        <v>1</v>
      </c>
      <c r="R1822" s="619">
        <v>1</v>
      </c>
      <c r="S1822" s="635">
        <v>1</v>
      </c>
      <c r="T1822" s="683">
        <v>1</v>
      </c>
      <c r="U1822" s="665">
        <v>1</v>
      </c>
    </row>
    <row r="1823" spans="1:21" ht="14.4" customHeight="1" x14ac:dyDescent="0.3">
      <c r="A1823" s="618">
        <v>21</v>
      </c>
      <c r="B1823" s="619" t="s">
        <v>565</v>
      </c>
      <c r="C1823" s="619">
        <v>89301212</v>
      </c>
      <c r="D1823" s="681" t="s">
        <v>6723</v>
      </c>
      <c r="E1823" s="682" t="s">
        <v>4529</v>
      </c>
      <c r="F1823" s="619" t="s">
        <v>4509</v>
      </c>
      <c r="G1823" s="619" t="s">
        <v>4569</v>
      </c>
      <c r="H1823" s="619" t="s">
        <v>2184</v>
      </c>
      <c r="I1823" s="619" t="s">
        <v>2281</v>
      </c>
      <c r="J1823" s="619" t="s">
        <v>2278</v>
      </c>
      <c r="K1823" s="619" t="s">
        <v>4347</v>
      </c>
      <c r="L1823" s="620">
        <v>98.23</v>
      </c>
      <c r="M1823" s="620">
        <v>98.23</v>
      </c>
      <c r="N1823" s="619">
        <v>1</v>
      </c>
      <c r="O1823" s="683">
        <v>0.5</v>
      </c>
      <c r="P1823" s="620"/>
      <c r="Q1823" s="635">
        <v>0</v>
      </c>
      <c r="R1823" s="619"/>
      <c r="S1823" s="635">
        <v>0</v>
      </c>
      <c r="T1823" s="683"/>
      <c r="U1823" s="665">
        <v>0</v>
      </c>
    </row>
    <row r="1824" spans="1:21" ht="14.4" customHeight="1" x14ac:dyDescent="0.3">
      <c r="A1824" s="618">
        <v>21</v>
      </c>
      <c r="B1824" s="619" t="s">
        <v>565</v>
      </c>
      <c r="C1824" s="619">
        <v>89301212</v>
      </c>
      <c r="D1824" s="681" t="s">
        <v>6723</v>
      </c>
      <c r="E1824" s="682" t="s">
        <v>4529</v>
      </c>
      <c r="F1824" s="619" t="s">
        <v>4509</v>
      </c>
      <c r="G1824" s="619" t="s">
        <v>4569</v>
      </c>
      <c r="H1824" s="619" t="s">
        <v>2184</v>
      </c>
      <c r="I1824" s="619" t="s">
        <v>2284</v>
      </c>
      <c r="J1824" s="619" t="s">
        <v>2278</v>
      </c>
      <c r="K1824" s="619" t="s">
        <v>4348</v>
      </c>
      <c r="L1824" s="620">
        <v>207.53</v>
      </c>
      <c r="M1824" s="620">
        <v>415.06</v>
      </c>
      <c r="N1824" s="619">
        <v>2</v>
      </c>
      <c r="O1824" s="683">
        <v>0.5</v>
      </c>
      <c r="P1824" s="620"/>
      <c r="Q1824" s="635">
        <v>0</v>
      </c>
      <c r="R1824" s="619"/>
      <c r="S1824" s="635">
        <v>0</v>
      </c>
      <c r="T1824" s="683"/>
      <c r="U1824" s="665">
        <v>0</v>
      </c>
    </row>
    <row r="1825" spans="1:21" ht="14.4" customHeight="1" x14ac:dyDescent="0.3">
      <c r="A1825" s="618">
        <v>21</v>
      </c>
      <c r="B1825" s="619" t="s">
        <v>565</v>
      </c>
      <c r="C1825" s="619">
        <v>89301212</v>
      </c>
      <c r="D1825" s="681" t="s">
        <v>6723</v>
      </c>
      <c r="E1825" s="682" t="s">
        <v>4529</v>
      </c>
      <c r="F1825" s="619" t="s">
        <v>4509</v>
      </c>
      <c r="G1825" s="619" t="s">
        <v>4569</v>
      </c>
      <c r="H1825" s="619" t="s">
        <v>2184</v>
      </c>
      <c r="I1825" s="619" t="s">
        <v>2464</v>
      </c>
      <c r="J1825" s="619" t="s">
        <v>2465</v>
      </c>
      <c r="K1825" s="619" t="s">
        <v>2466</v>
      </c>
      <c r="L1825" s="620">
        <v>314.35000000000002</v>
      </c>
      <c r="M1825" s="620">
        <v>3143.5</v>
      </c>
      <c r="N1825" s="619">
        <v>10</v>
      </c>
      <c r="O1825" s="683">
        <v>3.5</v>
      </c>
      <c r="P1825" s="620"/>
      <c r="Q1825" s="635">
        <v>0</v>
      </c>
      <c r="R1825" s="619"/>
      <c r="S1825" s="635">
        <v>0</v>
      </c>
      <c r="T1825" s="683"/>
      <c r="U1825" s="665">
        <v>0</v>
      </c>
    </row>
    <row r="1826" spans="1:21" ht="14.4" customHeight="1" x14ac:dyDescent="0.3">
      <c r="A1826" s="618">
        <v>21</v>
      </c>
      <c r="B1826" s="619" t="s">
        <v>565</v>
      </c>
      <c r="C1826" s="619">
        <v>89301212</v>
      </c>
      <c r="D1826" s="681" t="s">
        <v>6723</v>
      </c>
      <c r="E1826" s="682" t="s">
        <v>4529</v>
      </c>
      <c r="F1826" s="619" t="s">
        <v>4509</v>
      </c>
      <c r="G1826" s="619" t="s">
        <v>4569</v>
      </c>
      <c r="H1826" s="619" t="s">
        <v>2184</v>
      </c>
      <c r="I1826" s="619" t="s">
        <v>2464</v>
      </c>
      <c r="J1826" s="619" t="s">
        <v>2465</v>
      </c>
      <c r="K1826" s="619" t="s">
        <v>2466</v>
      </c>
      <c r="L1826" s="620">
        <v>314.33999999999997</v>
      </c>
      <c r="M1826" s="620">
        <v>2514.7200000000003</v>
      </c>
      <c r="N1826" s="619">
        <v>8</v>
      </c>
      <c r="O1826" s="683">
        <v>4.5</v>
      </c>
      <c r="P1826" s="620">
        <v>314.33999999999997</v>
      </c>
      <c r="Q1826" s="635">
        <v>0.12499999999999997</v>
      </c>
      <c r="R1826" s="619">
        <v>1</v>
      </c>
      <c r="S1826" s="635">
        <v>0.125</v>
      </c>
      <c r="T1826" s="683">
        <v>1</v>
      </c>
      <c r="U1826" s="665">
        <v>0.22222222222222221</v>
      </c>
    </row>
    <row r="1827" spans="1:21" ht="14.4" customHeight="1" x14ac:dyDescent="0.3">
      <c r="A1827" s="618">
        <v>21</v>
      </c>
      <c r="B1827" s="619" t="s">
        <v>565</v>
      </c>
      <c r="C1827" s="619">
        <v>89301212</v>
      </c>
      <c r="D1827" s="681" t="s">
        <v>6723</v>
      </c>
      <c r="E1827" s="682" t="s">
        <v>4529</v>
      </c>
      <c r="F1827" s="619" t="s">
        <v>4509</v>
      </c>
      <c r="G1827" s="619" t="s">
        <v>4748</v>
      </c>
      <c r="H1827" s="619" t="s">
        <v>564</v>
      </c>
      <c r="I1827" s="619" t="s">
        <v>4749</v>
      </c>
      <c r="J1827" s="619" t="s">
        <v>4750</v>
      </c>
      <c r="K1827" s="619" t="s">
        <v>1379</v>
      </c>
      <c r="L1827" s="620">
        <v>154.33000000000001</v>
      </c>
      <c r="M1827" s="620">
        <v>2469.2800000000002</v>
      </c>
      <c r="N1827" s="619">
        <v>16</v>
      </c>
      <c r="O1827" s="683">
        <v>7</v>
      </c>
      <c r="P1827" s="620">
        <v>462.99</v>
      </c>
      <c r="Q1827" s="635">
        <v>0.1875</v>
      </c>
      <c r="R1827" s="619">
        <v>3</v>
      </c>
      <c r="S1827" s="635">
        <v>0.1875</v>
      </c>
      <c r="T1827" s="683">
        <v>3</v>
      </c>
      <c r="U1827" s="665">
        <v>0.42857142857142855</v>
      </c>
    </row>
    <row r="1828" spans="1:21" ht="14.4" customHeight="1" x14ac:dyDescent="0.3">
      <c r="A1828" s="618">
        <v>21</v>
      </c>
      <c r="B1828" s="619" t="s">
        <v>565</v>
      </c>
      <c r="C1828" s="619">
        <v>89301212</v>
      </c>
      <c r="D1828" s="681" t="s">
        <v>6723</v>
      </c>
      <c r="E1828" s="682" t="s">
        <v>4529</v>
      </c>
      <c r="F1828" s="619" t="s">
        <v>4509</v>
      </c>
      <c r="G1828" s="619" t="s">
        <v>4748</v>
      </c>
      <c r="H1828" s="619" t="s">
        <v>564</v>
      </c>
      <c r="I1828" s="619" t="s">
        <v>5874</v>
      </c>
      <c r="J1828" s="619" t="s">
        <v>4750</v>
      </c>
      <c r="K1828" s="619" t="s">
        <v>988</v>
      </c>
      <c r="L1828" s="620">
        <v>0</v>
      </c>
      <c r="M1828" s="620">
        <v>0</v>
      </c>
      <c r="N1828" s="619">
        <v>5</v>
      </c>
      <c r="O1828" s="683">
        <v>2</v>
      </c>
      <c r="P1828" s="620"/>
      <c r="Q1828" s="635"/>
      <c r="R1828" s="619"/>
      <c r="S1828" s="635">
        <v>0</v>
      </c>
      <c r="T1828" s="683"/>
      <c r="U1828" s="665">
        <v>0</v>
      </c>
    </row>
    <row r="1829" spans="1:21" ht="14.4" customHeight="1" x14ac:dyDescent="0.3">
      <c r="A1829" s="618">
        <v>21</v>
      </c>
      <c r="B1829" s="619" t="s">
        <v>565</v>
      </c>
      <c r="C1829" s="619">
        <v>89301212</v>
      </c>
      <c r="D1829" s="681" t="s">
        <v>6723</v>
      </c>
      <c r="E1829" s="682" t="s">
        <v>4529</v>
      </c>
      <c r="F1829" s="619" t="s">
        <v>4509</v>
      </c>
      <c r="G1829" s="619" t="s">
        <v>4748</v>
      </c>
      <c r="H1829" s="619" t="s">
        <v>564</v>
      </c>
      <c r="I1829" s="619" t="s">
        <v>5875</v>
      </c>
      <c r="J1829" s="619" t="s">
        <v>5876</v>
      </c>
      <c r="K1829" s="619" t="s">
        <v>1379</v>
      </c>
      <c r="L1829" s="620">
        <v>60.97</v>
      </c>
      <c r="M1829" s="620">
        <v>121.94</v>
      </c>
      <c r="N1829" s="619">
        <v>2</v>
      </c>
      <c r="O1829" s="683">
        <v>0.5</v>
      </c>
      <c r="P1829" s="620"/>
      <c r="Q1829" s="635">
        <v>0</v>
      </c>
      <c r="R1829" s="619"/>
      <c r="S1829" s="635">
        <v>0</v>
      </c>
      <c r="T1829" s="683"/>
      <c r="U1829" s="665">
        <v>0</v>
      </c>
    </row>
    <row r="1830" spans="1:21" ht="14.4" customHeight="1" x14ac:dyDescent="0.3">
      <c r="A1830" s="618">
        <v>21</v>
      </c>
      <c r="B1830" s="619" t="s">
        <v>565</v>
      </c>
      <c r="C1830" s="619">
        <v>89301212</v>
      </c>
      <c r="D1830" s="681" t="s">
        <v>6723</v>
      </c>
      <c r="E1830" s="682" t="s">
        <v>4529</v>
      </c>
      <c r="F1830" s="619" t="s">
        <v>4509</v>
      </c>
      <c r="G1830" s="619" t="s">
        <v>4748</v>
      </c>
      <c r="H1830" s="619" t="s">
        <v>564</v>
      </c>
      <c r="I1830" s="619" t="s">
        <v>5877</v>
      </c>
      <c r="J1830" s="619" t="s">
        <v>5876</v>
      </c>
      <c r="K1830" s="619" t="s">
        <v>3056</v>
      </c>
      <c r="L1830" s="620">
        <v>0</v>
      </c>
      <c r="M1830" s="620">
        <v>0</v>
      </c>
      <c r="N1830" s="619">
        <v>1</v>
      </c>
      <c r="O1830" s="683">
        <v>1</v>
      </c>
      <c r="P1830" s="620">
        <v>0</v>
      </c>
      <c r="Q1830" s="635"/>
      <c r="R1830" s="619">
        <v>1</v>
      </c>
      <c r="S1830" s="635">
        <v>1</v>
      </c>
      <c r="T1830" s="683">
        <v>1</v>
      </c>
      <c r="U1830" s="665">
        <v>1</v>
      </c>
    </row>
    <row r="1831" spans="1:21" ht="14.4" customHeight="1" x14ac:dyDescent="0.3">
      <c r="A1831" s="618">
        <v>21</v>
      </c>
      <c r="B1831" s="619" t="s">
        <v>565</v>
      </c>
      <c r="C1831" s="619">
        <v>89301212</v>
      </c>
      <c r="D1831" s="681" t="s">
        <v>6723</v>
      </c>
      <c r="E1831" s="682" t="s">
        <v>4529</v>
      </c>
      <c r="F1831" s="619" t="s">
        <v>4509</v>
      </c>
      <c r="G1831" s="619" t="s">
        <v>4748</v>
      </c>
      <c r="H1831" s="619" t="s">
        <v>564</v>
      </c>
      <c r="I1831" s="619" t="s">
        <v>5878</v>
      </c>
      <c r="J1831" s="619" t="s">
        <v>4750</v>
      </c>
      <c r="K1831" s="619" t="s">
        <v>1379</v>
      </c>
      <c r="L1831" s="620">
        <v>154.33000000000001</v>
      </c>
      <c r="M1831" s="620">
        <v>1234.6400000000001</v>
      </c>
      <c r="N1831" s="619">
        <v>8</v>
      </c>
      <c r="O1831" s="683">
        <v>3.5</v>
      </c>
      <c r="P1831" s="620">
        <v>771.65000000000009</v>
      </c>
      <c r="Q1831" s="635">
        <v>0.625</v>
      </c>
      <c r="R1831" s="619">
        <v>5</v>
      </c>
      <c r="S1831" s="635">
        <v>0.625</v>
      </c>
      <c r="T1831" s="683">
        <v>1.5</v>
      </c>
      <c r="U1831" s="665">
        <v>0.42857142857142855</v>
      </c>
    </row>
    <row r="1832" spans="1:21" ht="14.4" customHeight="1" x14ac:dyDescent="0.3">
      <c r="A1832" s="618">
        <v>21</v>
      </c>
      <c r="B1832" s="619" t="s">
        <v>565</v>
      </c>
      <c r="C1832" s="619">
        <v>89301212</v>
      </c>
      <c r="D1832" s="681" t="s">
        <v>6723</v>
      </c>
      <c r="E1832" s="682" t="s">
        <v>4529</v>
      </c>
      <c r="F1832" s="619" t="s">
        <v>4509</v>
      </c>
      <c r="G1832" s="619" t="s">
        <v>4990</v>
      </c>
      <c r="H1832" s="619" t="s">
        <v>564</v>
      </c>
      <c r="I1832" s="619" t="s">
        <v>5407</v>
      </c>
      <c r="J1832" s="619" t="s">
        <v>5408</v>
      </c>
      <c r="K1832" s="619" t="s">
        <v>5409</v>
      </c>
      <c r="L1832" s="620">
        <v>167.42</v>
      </c>
      <c r="M1832" s="620">
        <v>13226.180000000004</v>
      </c>
      <c r="N1832" s="619">
        <v>79</v>
      </c>
      <c r="O1832" s="683">
        <v>34.5</v>
      </c>
      <c r="P1832" s="620">
        <v>8705.840000000002</v>
      </c>
      <c r="Q1832" s="635">
        <v>0.65822784810126578</v>
      </c>
      <c r="R1832" s="619">
        <v>52</v>
      </c>
      <c r="S1832" s="635">
        <v>0.65822784810126578</v>
      </c>
      <c r="T1832" s="683">
        <v>21.5</v>
      </c>
      <c r="U1832" s="665">
        <v>0.62318840579710144</v>
      </c>
    </row>
    <row r="1833" spans="1:21" ht="14.4" customHeight="1" x14ac:dyDescent="0.3">
      <c r="A1833" s="618">
        <v>21</v>
      </c>
      <c r="B1833" s="619" t="s">
        <v>565</v>
      </c>
      <c r="C1833" s="619">
        <v>89301212</v>
      </c>
      <c r="D1833" s="681" t="s">
        <v>6723</v>
      </c>
      <c r="E1833" s="682" t="s">
        <v>4529</v>
      </c>
      <c r="F1833" s="619" t="s">
        <v>4509</v>
      </c>
      <c r="G1833" s="619" t="s">
        <v>4990</v>
      </c>
      <c r="H1833" s="619" t="s">
        <v>564</v>
      </c>
      <c r="I1833" s="619" t="s">
        <v>5879</v>
      </c>
      <c r="J1833" s="619" t="s">
        <v>5408</v>
      </c>
      <c r="K1833" s="619" t="s">
        <v>5409</v>
      </c>
      <c r="L1833" s="620">
        <v>0</v>
      </c>
      <c r="M1833" s="620">
        <v>0</v>
      </c>
      <c r="N1833" s="619">
        <v>1</v>
      </c>
      <c r="O1833" s="683">
        <v>0.5</v>
      </c>
      <c r="P1833" s="620">
        <v>0</v>
      </c>
      <c r="Q1833" s="635"/>
      <c r="R1833" s="619">
        <v>1</v>
      </c>
      <c r="S1833" s="635">
        <v>1</v>
      </c>
      <c r="T1833" s="683">
        <v>0.5</v>
      </c>
      <c r="U1833" s="665">
        <v>1</v>
      </c>
    </row>
    <row r="1834" spans="1:21" ht="14.4" customHeight="1" x14ac:dyDescent="0.3">
      <c r="A1834" s="618">
        <v>21</v>
      </c>
      <c r="B1834" s="619" t="s">
        <v>565</v>
      </c>
      <c r="C1834" s="619">
        <v>89301212</v>
      </c>
      <c r="D1834" s="681" t="s">
        <v>6723</v>
      </c>
      <c r="E1834" s="682" t="s">
        <v>4529</v>
      </c>
      <c r="F1834" s="619" t="s">
        <v>4509</v>
      </c>
      <c r="G1834" s="619" t="s">
        <v>4990</v>
      </c>
      <c r="H1834" s="619" t="s">
        <v>564</v>
      </c>
      <c r="I1834" s="619" t="s">
        <v>5880</v>
      </c>
      <c r="J1834" s="619" t="s">
        <v>5881</v>
      </c>
      <c r="K1834" s="619" t="s">
        <v>5409</v>
      </c>
      <c r="L1834" s="620">
        <v>334.7</v>
      </c>
      <c r="M1834" s="620">
        <v>669.4</v>
      </c>
      <c r="N1834" s="619">
        <v>2</v>
      </c>
      <c r="O1834" s="683">
        <v>1.5</v>
      </c>
      <c r="P1834" s="620">
        <v>669.4</v>
      </c>
      <c r="Q1834" s="635">
        <v>1</v>
      </c>
      <c r="R1834" s="619">
        <v>2</v>
      </c>
      <c r="S1834" s="635">
        <v>1</v>
      </c>
      <c r="T1834" s="683">
        <v>1.5</v>
      </c>
      <c r="U1834" s="665">
        <v>1</v>
      </c>
    </row>
    <row r="1835" spans="1:21" ht="14.4" customHeight="1" x14ac:dyDescent="0.3">
      <c r="A1835" s="618">
        <v>21</v>
      </c>
      <c r="B1835" s="619" t="s">
        <v>565</v>
      </c>
      <c r="C1835" s="619">
        <v>89301212</v>
      </c>
      <c r="D1835" s="681" t="s">
        <v>6723</v>
      </c>
      <c r="E1835" s="682" t="s">
        <v>4529</v>
      </c>
      <c r="F1835" s="619" t="s">
        <v>4509</v>
      </c>
      <c r="G1835" s="619" t="s">
        <v>4990</v>
      </c>
      <c r="H1835" s="619" t="s">
        <v>564</v>
      </c>
      <c r="I1835" s="619" t="s">
        <v>5882</v>
      </c>
      <c r="J1835" s="619" t="s">
        <v>5883</v>
      </c>
      <c r="K1835" s="619" t="s">
        <v>5799</v>
      </c>
      <c r="L1835" s="620">
        <v>0</v>
      </c>
      <c r="M1835" s="620">
        <v>0</v>
      </c>
      <c r="N1835" s="619">
        <v>1</v>
      </c>
      <c r="O1835" s="683">
        <v>1</v>
      </c>
      <c r="P1835" s="620"/>
      <c r="Q1835" s="635"/>
      <c r="R1835" s="619"/>
      <c r="S1835" s="635">
        <v>0</v>
      </c>
      <c r="T1835" s="683"/>
      <c r="U1835" s="665">
        <v>0</v>
      </c>
    </row>
    <row r="1836" spans="1:21" ht="14.4" customHeight="1" x14ac:dyDescent="0.3">
      <c r="A1836" s="618">
        <v>21</v>
      </c>
      <c r="B1836" s="619" t="s">
        <v>565</v>
      </c>
      <c r="C1836" s="619">
        <v>89301212</v>
      </c>
      <c r="D1836" s="681" t="s">
        <v>6723</v>
      </c>
      <c r="E1836" s="682" t="s">
        <v>4529</v>
      </c>
      <c r="F1836" s="619" t="s">
        <v>4509</v>
      </c>
      <c r="G1836" s="619" t="s">
        <v>4990</v>
      </c>
      <c r="H1836" s="619" t="s">
        <v>564</v>
      </c>
      <c r="I1836" s="619" t="s">
        <v>5800</v>
      </c>
      <c r="J1836" s="619" t="s">
        <v>5801</v>
      </c>
      <c r="K1836" s="619" t="s">
        <v>5409</v>
      </c>
      <c r="L1836" s="620">
        <v>0</v>
      </c>
      <c r="M1836" s="620">
        <v>0</v>
      </c>
      <c r="N1836" s="619">
        <v>2</v>
      </c>
      <c r="O1836" s="683">
        <v>0.5</v>
      </c>
      <c r="P1836" s="620">
        <v>0</v>
      </c>
      <c r="Q1836" s="635"/>
      <c r="R1836" s="619">
        <v>2</v>
      </c>
      <c r="S1836" s="635">
        <v>1</v>
      </c>
      <c r="T1836" s="683">
        <v>0.5</v>
      </c>
      <c r="U1836" s="665">
        <v>1</v>
      </c>
    </row>
    <row r="1837" spans="1:21" ht="14.4" customHeight="1" x14ac:dyDescent="0.3">
      <c r="A1837" s="618">
        <v>21</v>
      </c>
      <c r="B1837" s="619" t="s">
        <v>565</v>
      </c>
      <c r="C1837" s="619">
        <v>89301212</v>
      </c>
      <c r="D1837" s="681" t="s">
        <v>6723</v>
      </c>
      <c r="E1837" s="682" t="s">
        <v>4529</v>
      </c>
      <c r="F1837" s="619" t="s">
        <v>4509</v>
      </c>
      <c r="G1837" s="619" t="s">
        <v>4990</v>
      </c>
      <c r="H1837" s="619" t="s">
        <v>564</v>
      </c>
      <c r="I1837" s="619" t="s">
        <v>5804</v>
      </c>
      <c r="J1837" s="619" t="s">
        <v>5408</v>
      </c>
      <c r="K1837" s="619" t="s">
        <v>5805</v>
      </c>
      <c r="L1837" s="620">
        <v>0</v>
      </c>
      <c r="M1837" s="620">
        <v>0</v>
      </c>
      <c r="N1837" s="619">
        <v>8</v>
      </c>
      <c r="O1837" s="683">
        <v>6</v>
      </c>
      <c r="P1837" s="620">
        <v>0</v>
      </c>
      <c r="Q1837" s="635"/>
      <c r="R1837" s="619">
        <v>4</v>
      </c>
      <c r="S1837" s="635">
        <v>0.5</v>
      </c>
      <c r="T1837" s="683">
        <v>3</v>
      </c>
      <c r="U1837" s="665">
        <v>0.5</v>
      </c>
    </row>
    <row r="1838" spans="1:21" ht="14.4" customHeight="1" x14ac:dyDescent="0.3">
      <c r="A1838" s="618">
        <v>21</v>
      </c>
      <c r="B1838" s="619" t="s">
        <v>565</v>
      </c>
      <c r="C1838" s="619">
        <v>89301212</v>
      </c>
      <c r="D1838" s="681" t="s">
        <v>6723</v>
      </c>
      <c r="E1838" s="682" t="s">
        <v>4529</v>
      </c>
      <c r="F1838" s="619" t="s">
        <v>4509</v>
      </c>
      <c r="G1838" s="619" t="s">
        <v>4990</v>
      </c>
      <c r="H1838" s="619" t="s">
        <v>564</v>
      </c>
      <c r="I1838" s="619" t="s">
        <v>5884</v>
      </c>
      <c r="J1838" s="619" t="s">
        <v>5408</v>
      </c>
      <c r="K1838" s="619" t="s">
        <v>5805</v>
      </c>
      <c r="L1838" s="620">
        <v>0</v>
      </c>
      <c r="M1838" s="620">
        <v>0</v>
      </c>
      <c r="N1838" s="619">
        <v>2</v>
      </c>
      <c r="O1838" s="683">
        <v>2</v>
      </c>
      <c r="P1838" s="620">
        <v>0</v>
      </c>
      <c r="Q1838" s="635"/>
      <c r="R1838" s="619">
        <v>2</v>
      </c>
      <c r="S1838" s="635">
        <v>1</v>
      </c>
      <c r="T1838" s="683">
        <v>2</v>
      </c>
      <c r="U1838" s="665">
        <v>1</v>
      </c>
    </row>
    <row r="1839" spans="1:21" ht="14.4" customHeight="1" x14ac:dyDescent="0.3">
      <c r="A1839" s="618">
        <v>21</v>
      </c>
      <c r="B1839" s="619" t="s">
        <v>565</v>
      </c>
      <c r="C1839" s="619">
        <v>89301212</v>
      </c>
      <c r="D1839" s="681" t="s">
        <v>6723</v>
      </c>
      <c r="E1839" s="682" t="s">
        <v>4529</v>
      </c>
      <c r="F1839" s="619" t="s">
        <v>4509</v>
      </c>
      <c r="G1839" s="619" t="s">
        <v>5885</v>
      </c>
      <c r="H1839" s="619" t="s">
        <v>2184</v>
      </c>
      <c r="I1839" s="619" t="s">
        <v>3484</v>
      </c>
      <c r="J1839" s="619" t="s">
        <v>3485</v>
      </c>
      <c r="K1839" s="619" t="s">
        <v>687</v>
      </c>
      <c r="L1839" s="620">
        <v>0</v>
      </c>
      <c r="M1839" s="620">
        <v>0</v>
      </c>
      <c r="N1839" s="619">
        <v>1</v>
      </c>
      <c r="O1839" s="683">
        <v>1</v>
      </c>
      <c r="P1839" s="620"/>
      <c r="Q1839" s="635"/>
      <c r="R1839" s="619"/>
      <c r="S1839" s="635">
        <v>0</v>
      </c>
      <c r="T1839" s="683"/>
      <c r="U1839" s="665">
        <v>0</v>
      </c>
    </row>
    <row r="1840" spans="1:21" ht="14.4" customHeight="1" x14ac:dyDescent="0.3">
      <c r="A1840" s="618">
        <v>21</v>
      </c>
      <c r="B1840" s="619" t="s">
        <v>565</v>
      </c>
      <c r="C1840" s="619">
        <v>89301212</v>
      </c>
      <c r="D1840" s="681" t="s">
        <v>6723</v>
      </c>
      <c r="E1840" s="682" t="s">
        <v>4529</v>
      </c>
      <c r="F1840" s="619" t="s">
        <v>4509</v>
      </c>
      <c r="G1840" s="619" t="s">
        <v>5885</v>
      </c>
      <c r="H1840" s="619" t="s">
        <v>2184</v>
      </c>
      <c r="I1840" s="619" t="s">
        <v>5886</v>
      </c>
      <c r="J1840" s="619" t="s">
        <v>3485</v>
      </c>
      <c r="K1840" s="619" t="s">
        <v>3665</v>
      </c>
      <c r="L1840" s="620">
        <v>0</v>
      </c>
      <c r="M1840" s="620">
        <v>0</v>
      </c>
      <c r="N1840" s="619">
        <v>29</v>
      </c>
      <c r="O1840" s="683">
        <v>23</v>
      </c>
      <c r="P1840" s="620">
        <v>0</v>
      </c>
      <c r="Q1840" s="635"/>
      <c r="R1840" s="619">
        <v>14</v>
      </c>
      <c r="S1840" s="635">
        <v>0.48275862068965519</v>
      </c>
      <c r="T1840" s="683">
        <v>12</v>
      </c>
      <c r="U1840" s="665">
        <v>0.52173913043478259</v>
      </c>
    </row>
    <row r="1841" spans="1:21" ht="14.4" customHeight="1" x14ac:dyDescent="0.3">
      <c r="A1841" s="618">
        <v>21</v>
      </c>
      <c r="B1841" s="619" t="s">
        <v>565</v>
      </c>
      <c r="C1841" s="619">
        <v>89301212</v>
      </c>
      <c r="D1841" s="681" t="s">
        <v>6723</v>
      </c>
      <c r="E1841" s="682" t="s">
        <v>4529</v>
      </c>
      <c r="F1841" s="619" t="s">
        <v>4509</v>
      </c>
      <c r="G1841" s="619" t="s">
        <v>4616</v>
      </c>
      <c r="H1841" s="619" t="s">
        <v>564</v>
      </c>
      <c r="I1841" s="619" t="s">
        <v>4757</v>
      </c>
      <c r="J1841" s="619" t="s">
        <v>4618</v>
      </c>
      <c r="K1841" s="619" t="s">
        <v>1297</v>
      </c>
      <c r="L1841" s="620">
        <v>0</v>
      </c>
      <c r="M1841" s="620">
        <v>0</v>
      </c>
      <c r="N1841" s="619">
        <v>1</v>
      </c>
      <c r="O1841" s="683">
        <v>1</v>
      </c>
      <c r="P1841" s="620">
        <v>0</v>
      </c>
      <c r="Q1841" s="635"/>
      <c r="R1841" s="619">
        <v>1</v>
      </c>
      <c r="S1841" s="635">
        <v>1</v>
      </c>
      <c r="T1841" s="683">
        <v>1</v>
      </c>
      <c r="U1841" s="665">
        <v>1</v>
      </c>
    </row>
    <row r="1842" spans="1:21" ht="14.4" customHeight="1" x14ac:dyDescent="0.3">
      <c r="A1842" s="618">
        <v>21</v>
      </c>
      <c r="B1842" s="619" t="s">
        <v>565</v>
      </c>
      <c r="C1842" s="619">
        <v>89301212</v>
      </c>
      <c r="D1842" s="681" t="s">
        <v>6723</v>
      </c>
      <c r="E1842" s="682" t="s">
        <v>4529</v>
      </c>
      <c r="F1842" s="619" t="s">
        <v>4509</v>
      </c>
      <c r="G1842" s="619" t="s">
        <v>4616</v>
      </c>
      <c r="H1842" s="619" t="s">
        <v>564</v>
      </c>
      <c r="I1842" s="619" t="s">
        <v>4619</v>
      </c>
      <c r="J1842" s="619" t="s">
        <v>4620</v>
      </c>
      <c r="K1842" s="619" t="s">
        <v>1297</v>
      </c>
      <c r="L1842" s="620">
        <v>0</v>
      </c>
      <c r="M1842" s="620">
        <v>0</v>
      </c>
      <c r="N1842" s="619">
        <v>1</v>
      </c>
      <c r="O1842" s="683">
        <v>1</v>
      </c>
      <c r="P1842" s="620"/>
      <c r="Q1842" s="635"/>
      <c r="R1842" s="619"/>
      <c r="S1842" s="635">
        <v>0</v>
      </c>
      <c r="T1842" s="683"/>
      <c r="U1842" s="665">
        <v>0</v>
      </c>
    </row>
    <row r="1843" spans="1:21" ht="14.4" customHeight="1" x14ac:dyDescent="0.3">
      <c r="A1843" s="618">
        <v>21</v>
      </c>
      <c r="B1843" s="619" t="s">
        <v>565</v>
      </c>
      <c r="C1843" s="619">
        <v>89301212</v>
      </c>
      <c r="D1843" s="681" t="s">
        <v>6723</v>
      </c>
      <c r="E1843" s="682" t="s">
        <v>4529</v>
      </c>
      <c r="F1843" s="619" t="s">
        <v>4509</v>
      </c>
      <c r="G1843" s="619" t="s">
        <v>4616</v>
      </c>
      <c r="H1843" s="619" t="s">
        <v>564</v>
      </c>
      <c r="I1843" s="619" t="s">
        <v>5411</v>
      </c>
      <c r="J1843" s="619" t="s">
        <v>5055</v>
      </c>
      <c r="K1843" s="619" t="s">
        <v>1294</v>
      </c>
      <c r="L1843" s="620">
        <v>0</v>
      </c>
      <c r="M1843" s="620">
        <v>0</v>
      </c>
      <c r="N1843" s="619">
        <v>8</v>
      </c>
      <c r="O1843" s="683">
        <v>7</v>
      </c>
      <c r="P1843" s="620">
        <v>0</v>
      </c>
      <c r="Q1843" s="635"/>
      <c r="R1843" s="619">
        <v>3</v>
      </c>
      <c r="S1843" s="635">
        <v>0.375</v>
      </c>
      <c r="T1843" s="683">
        <v>2.5</v>
      </c>
      <c r="U1843" s="665">
        <v>0.35714285714285715</v>
      </c>
    </row>
    <row r="1844" spans="1:21" ht="14.4" customHeight="1" x14ac:dyDescent="0.3">
      <c r="A1844" s="618">
        <v>21</v>
      </c>
      <c r="B1844" s="619" t="s">
        <v>565</v>
      </c>
      <c r="C1844" s="619">
        <v>89301212</v>
      </c>
      <c r="D1844" s="681" t="s">
        <v>6723</v>
      </c>
      <c r="E1844" s="682" t="s">
        <v>4529</v>
      </c>
      <c r="F1844" s="619" t="s">
        <v>4509</v>
      </c>
      <c r="G1844" s="619" t="s">
        <v>4616</v>
      </c>
      <c r="H1844" s="619" t="s">
        <v>564</v>
      </c>
      <c r="I1844" s="619" t="s">
        <v>5054</v>
      </c>
      <c r="J1844" s="619" t="s">
        <v>5055</v>
      </c>
      <c r="K1844" s="619" t="s">
        <v>1297</v>
      </c>
      <c r="L1844" s="620">
        <v>0</v>
      </c>
      <c r="M1844" s="620">
        <v>0</v>
      </c>
      <c r="N1844" s="619">
        <v>28</v>
      </c>
      <c r="O1844" s="683">
        <v>22.5</v>
      </c>
      <c r="P1844" s="620">
        <v>0</v>
      </c>
      <c r="Q1844" s="635"/>
      <c r="R1844" s="619">
        <v>18</v>
      </c>
      <c r="S1844" s="635">
        <v>0.6428571428571429</v>
      </c>
      <c r="T1844" s="683">
        <v>13.5</v>
      </c>
      <c r="U1844" s="665">
        <v>0.6</v>
      </c>
    </row>
    <row r="1845" spans="1:21" ht="14.4" customHeight="1" x14ac:dyDescent="0.3">
      <c r="A1845" s="618">
        <v>21</v>
      </c>
      <c r="B1845" s="619" t="s">
        <v>565</v>
      </c>
      <c r="C1845" s="619">
        <v>89301212</v>
      </c>
      <c r="D1845" s="681" t="s">
        <v>6723</v>
      </c>
      <c r="E1845" s="682" t="s">
        <v>4529</v>
      </c>
      <c r="F1845" s="619" t="s">
        <v>4509</v>
      </c>
      <c r="G1845" s="619" t="s">
        <v>4616</v>
      </c>
      <c r="H1845" s="619" t="s">
        <v>564</v>
      </c>
      <c r="I1845" s="619" t="s">
        <v>5887</v>
      </c>
      <c r="J1845" s="619" t="s">
        <v>5055</v>
      </c>
      <c r="K1845" s="619" t="s">
        <v>1297</v>
      </c>
      <c r="L1845" s="620">
        <v>0</v>
      </c>
      <c r="M1845" s="620">
        <v>0</v>
      </c>
      <c r="N1845" s="619">
        <v>2</v>
      </c>
      <c r="O1845" s="683">
        <v>1.5</v>
      </c>
      <c r="P1845" s="620">
        <v>0</v>
      </c>
      <c r="Q1845" s="635"/>
      <c r="R1845" s="619">
        <v>2</v>
      </c>
      <c r="S1845" s="635">
        <v>1</v>
      </c>
      <c r="T1845" s="683">
        <v>1.5</v>
      </c>
      <c r="U1845" s="665">
        <v>1</v>
      </c>
    </row>
    <row r="1846" spans="1:21" ht="14.4" customHeight="1" x14ac:dyDescent="0.3">
      <c r="A1846" s="618">
        <v>21</v>
      </c>
      <c r="B1846" s="619" t="s">
        <v>565</v>
      </c>
      <c r="C1846" s="619">
        <v>89301212</v>
      </c>
      <c r="D1846" s="681" t="s">
        <v>6723</v>
      </c>
      <c r="E1846" s="682" t="s">
        <v>4529</v>
      </c>
      <c r="F1846" s="619" t="s">
        <v>4509</v>
      </c>
      <c r="G1846" s="619" t="s">
        <v>4616</v>
      </c>
      <c r="H1846" s="619" t="s">
        <v>564</v>
      </c>
      <c r="I1846" s="619" t="s">
        <v>5810</v>
      </c>
      <c r="J1846" s="619" t="s">
        <v>5418</v>
      </c>
      <c r="K1846" s="619" t="s">
        <v>1297</v>
      </c>
      <c r="L1846" s="620">
        <v>0</v>
      </c>
      <c r="M1846" s="620">
        <v>0</v>
      </c>
      <c r="N1846" s="619">
        <v>3</v>
      </c>
      <c r="O1846" s="683">
        <v>2.5</v>
      </c>
      <c r="P1846" s="620">
        <v>0</v>
      </c>
      <c r="Q1846" s="635"/>
      <c r="R1846" s="619">
        <v>2</v>
      </c>
      <c r="S1846" s="635">
        <v>0.66666666666666663</v>
      </c>
      <c r="T1846" s="683">
        <v>1.5</v>
      </c>
      <c r="U1846" s="665">
        <v>0.6</v>
      </c>
    </row>
    <row r="1847" spans="1:21" ht="14.4" customHeight="1" x14ac:dyDescent="0.3">
      <c r="A1847" s="618">
        <v>21</v>
      </c>
      <c r="B1847" s="619" t="s">
        <v>565</v>
      </c>
      <c r="C1847" s="619">
        <v>89301212</v>
      </c>
      <c r="D1847" s="681" t="s">
        <v>6723</v>
      </c>
      <c r="E1847" s="682" t="s">
        <v>4529</v>
      </c>
      <c r="F1847" s="619" t="s">
        <v>4509</v>
      </c>
      <c r="G1847" s="619" t="s">
        <v>4616</v>
      </c>
      <c r="H1847" s="619" t="s">
        <v>564</v>
      </c>
      <c r="I1847" s="619" t="s">
        <v>5417</v>
      </c>
      <c r="J1847" s="619" t="s">
        <v>5418</v>
      </c>
      <c r="K1847" s="619" t="s">
        <v>5419</v>
      </c>
      <c r="L1847" s="620">
        <v>0</v>
      </c>
      <c r="M1847" s="620">
        <v>0</v>
      </c>
      <c r="N1847" s="619">
        <v>1</v>
      </c>
      <c r="O1847" s="683">
        <v>1</v>
      </c>
      <c r="P1847" s="620"/>
      <c r="Q1847" s="635"/>
      <c r="R1847" s="619"/>
      <c r="S1847" s="635">
        <v>0</v>
      </c>
      <c r="T1847" s="683"/>
      <c r="U1847" s="665">
        <v>0</v>
      </c>
    </row>
    <row r="1848" spans="1:21" ht="14.4" customHeight="1" x14ac:dyDescent="0.3">
      <c r="A1848" s="618">
        <v>21</v>
      </c>
      <c r="B1848" s="619" t="s">
        <v>565</v>
      </c>
      <c r="C1848" s="619">
        <v>89301212</v>
      </c>
      <c r="D1848" s="681" t="s">
        <v>6723</v>
      </c>
      <c r="E1848" s="682" t="s">
        <v>4529</v>
      </c>
      <c r="F1848" s="619" t="s">
        <v>4509</v>
      </c>
      <c r="G1848" s="619" t="s">
        <v>4616</v>
      </c>
      <c r="H1848" s="619" t="s">
        <v>564</v>
      </c>
      <c r="I1848" s="619" t="s">
        <v>5888</v>
      </c>
      <c r="J1848" s="619" t="s">
        <v>5055</v>
      </c>
      <c r="K1848" s="619" t="s">
        <v>1297</v>
      </c>
      <c r="L1848" s="620">
        <v>0</v>
      </c>
      <c r="M1848" s="620">
        <v>0</v>
      </c>
      <c r="N1848" s="619">
        <v>1</v>
      </c>
      <c r="O1848" s="683">
        <v>1</v>
      </c>
      <c r="P1848" s="620">
        <v>0</v>
      </c>
      <c r="Q1848" s="635"/>
      <c r="R1848" s="619">
        <v>1</v>
      </c>
      <c r="S1848" s="635">
        <v>1</v>
      </c>
      <c r="T1848" s="683">
        <v>1</v>
      </c>
      <c r="U1848" s="665">
        <v>1</v>
      </c>
    </row>
    <row r="1849" spans="1:21" ht="14.4" customHeight="1" x14ac:dyDescent="0.3">
      <c r="A1849" s="618">
        <v>21</v>
      </c>
      <c r="B1849" s="619" t="s">
        <v>565</v>
      </c>
      <c r="C1849" s="619">
        <v>89301212</v>
      </c>
      <c r="D1849" s="681" t="s">
        <v>6723</v>
      </c>
      <c r="E1849" s="682" t="s">
        <v>4529</v>
      </c>
      <c r="F1849" s="619" t="s">
        <v>4511</v>
      </c>
      <c r="G1849" s="619" t="s">
        <v>4764</v>
      </c>
      <c r="H1849" s="619" t="s">
        <v>564</v>
      </c>
      <c r="I1849" s="619" t="s">
        <v>2013</v>
      </c>
      <c r="J1849" s="619" t="s">
        <v>4765</v>
      </c>
      <c r="K1849" s="619" t="s">
        <v>4766</v>
      </c>
      <c r="L1849" s="620">
        <v>1267.1199999999999</v>
      </c>
      <c r="M1849" s="620">
        <v>1267.1199999999999</v>
      </c>
      <c r="N1849" s="619">
        <v>1</v>
      </c>
      <c r="O1849" s="683">
        <v>1</v>
      </c>
      <c r="P1849" s="620">
        <v>1267.1199999999999</v>
      </c>
      <c r="Q1849" s="635">
        <v>1</v>
      </c>
      <c r="R1849" s="619">
        <v>1</v>
      </c>
      <c r="S1849" s="635">
        <v>1</v>
      </c>
      <c r="T1849" s="683">
        <v>1</v>
      </c>
      <c r="U1849" s="665">
        <v>1</v>
      </c>
    </row>
    <row r="1850" spans="1:21" ht="14.4" customHeight="1" x14ac:dyDescent="0.3">
      <c r="A1850" s="618">
        <v>21</v>
      </c>
      <c r="B1850" s="619" t="s">
        <v>565</v>
      </c>
      <c r="C1850" s="619">
        <v>89301212</v>
      </c>
      <c r="D1850" s="681" t="s">
        <v>6723</v>
      </c>
      <c r="E1850" s="682" t="s">
        <v>4529</v>
      </c>
      <c r="F1850" s="619" t="s">
        <v>4511</v>
      </c>
      <c r="G1850" s="619" t="s">
        <v>4764</v>
      </c>
      <c r="H1850" s="619" t="s">
        <v>564</v>
      </c>
      <c r="I1850" s="619" t="s">
        <v>5056</v>
      </c>
      <c r="J1850" s="619" t="s">
        <v>5057</v>
      </c>
      <c r="K1850" s="619" t="s">
        <v>5058</v>
      </c>
      <c r="L1850" s="620">
        <v>1000</v>
      </c>
      <c r="M1850" s="620">
        <v>60000</v>
      </c>
      <c r="N1850" s="619">
        <v>60</v>
      </c>
      <c r="O1850" s="683">
        <v>60</v>
      </c>
      <c r="P1850" s="620">
        <v>4000</v>
      </c>
      <c r="Q1850" s="635">
        <v>6.6666666666666666E-2</v>
      </c>
      <c r="R1850" s="619">
        <v>4</v>
      </c>
      <c r="S1850" s="635">
        <v>6.6666666666666666E-2</v>
      </c>
      <c r="T1850" s="683">
        <v>4</v>
      </c>
      <c r="U1850" s="665">
        <v>6.6666666666666666E-2</v>
      </c>
    </row>
    <row r="1851" spans="1:21" ht="14.4" customHeight="1" x14ac:dyDescent="0.3">
      <c r="A1851" s="618">
        <v>21</v>
      </c>
      <c r="B1851" s="619" t="s">
        <v>565</v>
      </c>
      <c r="C1851" s="619">
        <v>89301212</v>
      </c>
      <c r="D1851" s="681" t="s">
        <v>6723</v>
      </c>
      <c r="E1851" s="682" t="s">
        <v>4529</v>
      </c>
      <c r="F1851" s="619" t="s">
        <v>4511</v>
      </c>
      <c r="G1851" s="619" t="s">
        <v>5421</v>
      </c>
      <c r="H1851" s="619" t="s">
        <v>564</v>
      </c>
      <c r="I1851" s="619" t="s">
        <v>5889</v>
      </c>
      <c r="J1851" s="619" t="s">
        <v>5890</v>
      </c>
      <c r="K1851" s="619" t="s">
        <v>5891</v>
      </c>
      <c r="L1851" s="620">
        <v>500</v>
      </c>
      <c r="M1851" s="620">
        <v>500</v>
      </c>
      <c r="N1851" s="619">
        <v>1</v>
      </c>
      <c r="O1851" s="683">
        <v>1</v>
      </c>
      <c r="P1851" s="620"/>
      <c r="Q1851" s="635">
        <v>0</v>
      </c>
      <c r="R1851" s="619"/>
      <c r="S1851" s="635">
        <v>0</v>
      </c>
      <c r="T1851" s="683"/>
      <c r="U1851" s="665">
        <v>0</v>
      </c>
    </row>
    <row r="1852" spans="1:21" ht="14.4" customHeight="1" x14ac:dyDescent="0.3">
      <c r="A1852" s="618">
        <v>21</v>
      </c>
      <c r="B1852" s="619" t="s">
        <v>565</v>
      </c>
      <c r="C1852" s="619">
        <v>89301212</v>
      </c>
      <c r="D1852" s="681" t="s">
        <v>6723</v>
      </c>
      <c r="E1852" s="682" t="s">
        <v>4529</v>
      </c>
      <c r="F1852" s="619" t="s">
        <v>4511</v>
      </c>
      <c r="G1852" s="619" t="s">
        <v>5421</v>
      </c>
      <c r="H1852" s="619" t="s">
        <v>564</v>
      </c>
      <c r="I1852" s="619" t="s">
        <v>5892</v>
      </c>
      <c r="J1852" s="619" t="s">
        <v>5893</v>
      </c>
      <c r="K1852" s="619" t="s">
        <v>5894</v>
      </c>
      <c r="L1852" s="620">
        <v>1300</v>
      </c>
      <c r="M1852" s="620">
        <v>15600</v>
      </c>
      <c r="N1852" s="619">
        <v>12</v>
      </c>
      <c r="O1852" s="683">
        <v>12</v>
      </c>
      <c r="P1852" s="620">
        <v>2600</v>
      </c>
      <c r="Q1852" s="635">
        <v>0.16666666666666666</v>
      </c>
      <c r="R1852" s="619">
        <v>2</v>
      </c>
      <c r="S1852" s="635">
        <v>0.16666666666666666</v>
      </c>
      <c r="T1852" s="683">
        <v>2</v>
      </c>
      <c r="U1852" s="665">
        <v>0.16666666666666666</v>
      </c>
    </row>
    <row r="1853" spans="1:21" ht="14.4" customHeight="1" x14ac:dyDescent="0.3">
      <c r="A1853" s="618">
        <v>21</v>
      </c>
      <c r="B1853" s="619" t="s">
        <v>565</v>
      </c>
      <c r="C1853" s="619">
        <v>89301212</v>
      </c>
      <c r="D1853" s="681" t="s">
        <v>6723</v>
      </c>
      <c r="E1853" s="682" t="s">
        <v>4529</v>
      </c>
      <c r="F1853" s="619" t="s">
        <v>4511</v>
      </c>
      <c r="G1853" s="619" t="s">
        <v>5421</v>
      </c>
      <c r="H1853" s="619" t="s">
        <v>564</v>
      </c>
      <c r="I1853" s="619" t="s">
        <v>5422</v>
      </c>
      <c r="J1853" s="619" t="s">
        <v>5423</v>
      </c>
      <c r="K1853" s="619" t="s">
        <v>5424</v>
      </c>
      <c r="L1853" s="620">
        <v>1800</v>
      </c>
      <c r="M1853" s="620">
        <v>82800</v>
      </c>
      <c r="N1853" s="619">
        <v>46</v>
      </c>
      <c r="O1853" s="683">
        <v>42</v>
      </c>
      <c r="P1853" s="620">
        <v>36000</v>
      </c>
      <c r="Q1853" s="635">
        <v>0.43478260869565216</v>
      </c>
      <c r="R1853" s="619">
        <v>20</v>
      </c>
      <c r="S1853" s="635">
        <v>0.43478260869565216</v>
      </c>
      <c r="T1853" s="683">
        <v>19</v>
      </c>
      <c r="U1853" s="665">
        <v>0.45238095238095238</v>
      </c>
    </row>
    <row r="1854" spans="1:21" ht="14.4" customHeight="1" x14ac:dyDescent="0.3">
      <c r="A1854" s="618">
        <v>21</v>
      </c>
      <c r="B1854" s="619" t="s">
        <v>565</v>
      </c>
      <c r="C1854" s="619">
        <v>89301212</v>
      </c>
      <c r="D1854" s="681" t="s">
        <v>6723</v>
      </c>
      <c r="E1854" s="682" t="s">
        <v>4529</v>
      </c>
      <c r="F1854" s="619" t="s">
        <v>4511</v>
      </c>
      <c r="G1854" s="619" t="s">
        <v>5421</v>
      </c>
      <c r="H1854" s="619" t="s">
        <v>564</v>
      </c>
      <c r="I1854" s="619" t="s">
        <v>5895</v>
      </c>
      <c r="J1854" s="619" t="s">
        <v>5896</v>
      </c>
      <c r="K1854" s="619" t="s">
        <v>5897</v>
      </c>
      <c r="L1854" s="620">
        <v>500</v>
      </c>
      <c r="M1854" s="620">
        <v>1500</v>
      </c>
      <c r="N1854" s="619">
        <v>3</v>
      </c>
      <c r="O1854" s="683">
        <v>3</v>
      </c>
      <c r="P1854" s="620">
        <v>1000</v>
      </c>
      <c r="Q1854" s="635">
        <v>0.66666666666666663</v>
      </c>
      <c r="R1854" s="619">
        <v>2</v>
      </c>
      <c r="S1854" s="635">
        <v>0.66666666666666663</v>
      </c>
      <c r="T1854" s="683">
        <v>2</v>
      </c>
      <c r="U1854" s="665">
        <v>0.66666666666666663</v>
      </c>
    </row>
    <row r="1855" spans="1:21" ht="14.4" customHeight="1" x14ac:dyDescent="0.3">
      <c r="A1855" s="618">
        <v>21</v>
      </c>
      <c r="B1855" s="619" t="s">
        <v>565</v>
      </c>
      <c r="C1855" s="619">
        <v>89301212</v>
      </c>
      <c r="D1855" s="681" t="s">
        <v>6723</v>
      </c>
      <c r="E1855" s="682" t="s">
        <v>4529</v>
      </c>
      <c r="F1855" s="619" t="s">
        <v>4511</v>
      </c>
      <c r="G1855" s="619" t="s">
        <v>5421</v>
      </c>
      <c r="H1855" s="619" t="s">
        <v>564</v>
      </c>
      <c r="I1855" s="619" t="s">
        <v>5425</v>
      </c>
      <c r="J1855" s="619" t="s">
        <v>5426</v>
      </c>
      <c r="K1855" s="619" t="s">
        <v>5427</v>
      </c>
      <c r="L1855" s="620">
        <v>1800</v>
      </c>
      <c r="M1855" s="620">
        <v>142200</v>
      </c>
      <c r="N1855" s="619">
        <v>79</v>
      </c>
      <c r="O1855" s="683">
        <v>76</v>
      </c>
      <c r="P1855" s="620">
        <v>66600</v>
      </c>
      <c r="Q1855" s="635">
        <v>0.46835443037974683</v>
      </c>
      <c r="R1855" s="619">
        <v>37</v>
      </c>
      <c r="S1855" s="635">
        <v>0.46835443037974683</v>
      </c>
      <c r="T1855" s="683">
        <v>34</v>
      </c>
      <c r="U1855" s="665">
        <v>0.44736842105263158</v>
      </c>
    </row>
    <row r="1856" spans="1:21" ht="14.4" customHeight="1" x14ac:dyDescent="0.3">
      <c r="A1856" s="618">
        <v>21</v>
      </c>
      <c r="B1856" s="619" t="s">
        <v>565</v>
      </c>
      <c r="C1856" s="619">
        <v>89301212</v>
      </c>
      <c r="D1856" s="681" t="s">
        <v>6723</v>
      </c>
      <c r="E1856" s="682" t="s">
        <v>4529</v>
      </c>
      <c r="F1856" s="619" t="s">
        <v>4511</v>
      </c>
      <c r="G1856" s="619" t="s">
        <v>5421</v>
      </c>
      <c r="H1856" s="619" t="s">
        <v>564</v>
      </c>
      <c r="I1856" s="619" t="s">
        <v>5898</v>
      </c>
      <c r="J1856" s="619" t="s">
        <v>5899</v>
      </c>
      <c r="K1856" s="619" t="s">
        <v>5900</v>
      </c>
      <c r="L1856" s="620">
        <v>1800</v>
      </c>
      <c r="M1856" s="620">
        <v>3600</v>
      </c>
      <c r="N1856" s="619">
        <v>2</v>
      </c>
      <c r="O1856" s="683">
        <v>2</v>
      </c>
      <c r="P1856" s="620">
        <v>1800</v>
      </c>
      <c r="Q1856" s="635">
        <v>0.5</v>
      </c>
      <c r="R1856" s="619">
        <v>1</v>
      </c>
      <c r="S1856" s="635">
        <v>0.5</v>
      </c>
      <c r="T1856" s="683">
        <v>1</v>
      </c>
      <c r="U1856" s="665">
        <v>0.5</v>
      </c>
    </row>
    <row r="1857" spans="1:21" ht="14.4" customHeight="1" x14ac:dyDescent="0.3">
      <c r="A1857" s="618">
        <v>21</v>
      </c>
      <c r="B1857" s="619" t="s">
        <v>565</v>
      </c>
      <c r="C1857" s="619">
        <v>89301212</v>
      </c>
      <c r="D1857" s="681" t="s">
        <v>6723</v>
      </c>
      <c r="E1857" s="682" t="s">
        <v>4530</v>
      </c>
      <c r="F1857" s="619" t="s">
        <v>4509</v>
      </c>
      <c r="G1857" s="619" t="s">
        <v>4625</v>
      </c>
      <c r="H1857" s="619" t="s">
        <v>564</v>
      </c>
      <c r="I1857" s="619" t="s">
        <v>5901</v>
      </c>
      <c r="J1857" s="619" t="s">
        <v>1164</v>
      </c>
      <c r="K1857" s="619" t="s">
        <v>5902</v>
      </c>
      <c r="L1857" s="620">
        <v>0</v>
      </c>
      <c r="M1857" s="620">
        <v>0</v>
      </c>
      <c r="N1857" s="619">
        <v>1</v>
      </c>
      <c r="O1857" s="683">
        <v>0.5</v>
      </c>
      <c r="P1857" s="620">
        <v>0</v>
      </c>
      <c r="Q1857" s="635"/>
      <c r="R1857" s="619">
        <v>1</v>
      </c>
      <c r="S1857" s="635">
        <v>1</v>
      </c>
      <c r="T1857" s="683">
        <v>0.5</v>
      </c>
      <c r="U1857" s="665">
        <v>1</v>
      </c>
    </row>
    <row r="1858" spans="1:21" ht="14.4" customHeight="1" x14ac:dyDescent="0.3">
      <c r="A1858" s="618">
        <v>21</v>
      </c>
      <c r="B1858" s="619" t="s">
        <v>565</v>
      </c>
      <c r="C1858" s="619">
        <v>89301212</v>
      </c>
      <c r="D1858" s="681" t="s">
        <v>6723</v>
      </c>
      <c r="E1858" s="682" t="s">
        <v>4530</v>
      </c>
      <c r="F1858" s="619" t="s">
        <v>4509</v>
      </c>
      <c r="G1858" s="619" t="s">
        <v>4625</v>
      </c>
      <c r="H1858" s="619" t="s">
        <v>564</v>
      </c>
      <c r="I1858" s="619" t="s">
        <v>1163</v>
      </c>
      <c r="J1858" s="619" t="s">
        <v>1164</v>
      </c>
      <c r="K1858" s="619" t="s">
        <v>4626</v>
      </c>
      <c r="L1858" s="620">
        <v>0</v>
      </c>
      <c r="M1858" s="620">
        <v>0</v>
      </c>
      <c r="N1858" s="619">
        <v>1</v>
      </c>
      <c r="O1858" s="683">
        <v>0.5</v>
      </c>
      <c r="P1858" s="620">
        <v>0</v>
      </c>
      <c r="Q1858" s="635"/>
      <c r="R1858" s="619">
        <v>1</v>
      </c>
      <c r="S1858" s="635">
        <v>1</v>
      </c>
      <c r="T1858" s="683">
        <v>0.5</v>
      </c>
      <c r="U1858" s="665">
        <v>1</v>
      </c>
    </row>
    <row r="1859" spans="1:21" ht="14.4" customHeight="1" x14ac:dyDescent="0.3">
      <c r="A1859" s="618">
        <v>21</v>
      </c>
      <c r="B1859" s="619" t="s">
        <v>565</v>
      </c>
      <c r="C1859" s="619">
        <v>89301212</v>
      </c>
      <c r="D1859" s="681" t="s">
        <v>6723</v>
      </c>
      <c r="E1859" s="682" t="s">
        <v>4530</v>
      </c>
      <c r="F1859" s="619" t="s">
        <v>4509</v>
      </c>
      <c r="G1859" s="619" t="s">
        <v>4625</v>
      </c>
      <c r="H1859" s="619" t="s">
        <v>564</v>
      </c>
      <c r="I1859" s="619" t="s">
        <v>5903</v>
      </c>
      <c r="J1859" s="619" t="s">
        <v>5904</v>
      </c>
      <c r="K1859" s="619" t="s">
        <v>5905</v>
      </c>
      <c r="L1859" s="620">
        <v>0</v>
      </c>
      <c r="M1859" s="620">
        <v>0</v>
      </c>
      <c r="N1859" s="619">
        <v>3</v>
      </c>
      <c r="O1859" s="683">
        <v>2</v>
      </c>
      <c r="P1859" s="620">
        <v>0</v>
      </c>
      <c r="Q1859" s="635"/>
      <c r="R1859" s="619">
        <v>1</v>
      </c>
      <c r="S1859" s="635">
        <v>0.33333333333333331</v>
      </c>
      <c r="T1859" s="683">
        <v>1</v>
      </c>
      <c r="U1859" s="665">
        <v>0.5</v>
      </c>
    </row>
    <row r="1860" spans="1:21" ht="14.4" customHeight="1" x14ac:dyDescent="0.3">
      <c r="A1860" s="618">
        <v>21</v>
      </c>
      <c r="B1860" s="619" t="s">
        <v>565</v>
      </c>
      <c r="C1860" s="619">
        <v>89301212</v>
      </c>
      <c r="D1860" s="681" t="s">
        <v>6723</v>
      </c>
      <c r="E1860" s="682" t="s">
        <v>4530</v>
      </c>
      <c r="F1860" s="619" t="s">
        <v>4509</v>
      </c>
      <c r="G1860" s="619" t="s">
        <v>5827</v>
      </c>
      <c r="H1860" s="619" t="s">
        <v>564</v>
      </c>
      <c r="I1860" s="619" t="s">
        <v>5906</v>
      </c>
      <c r="J1860" s="619" t="s">
        <v>5907</v>
      </c>
      <c r="K1860" s="619" t="s">
        <v>5908</v>
      </c>
      <c r="L1860" s="620">
        <v>275.23</v>
      </c>
      <c r="M1860" s="620">
        <v>550.46</v>
      </c>
      <c r="N1860" s="619">
        <v>2</v>
      </c>
      <c r="O1860" s="683">
        <v>0.5</v>
      </c>
      <c r="P1860" s="620">
        <v>550.46</v>
      </c>
      <c r="Q1860" s="635">
        <v>1</v>
      </c>
      <c r="R1860" s="619">
        <v>2</v>
      </c>
      <c r="S1860" s="635">
        <v>1</v>
      </c>
      <c r="T1860" s="683">
        <v>0.5</v>
      </c>
      <c r="U1860" s="665">
        <v>1</v>
      </c>
    </row>
    <row r="1861" spans="1:21" ht="14.4" customHeight="1" x14ac:dyDescent="0.3">
      <c r="A1861" s="618">
        <v>21</v>
      </c>
      <c r="B1861" s="619" t="s">
        <v>565</v>
      </c>
      <c r="C1861" s="619">
        <v>89301212</v>
      </c>
      <c r="D1861" s="681" t="s">
        <v>6723</v>
      </c>
      <c r="E1861" s="682" t="s">
        <v>4530</v>
      </c>
      <c r="F1861" s="619" t="s">
        <v>4509</v>
      </c>
      <c r="G1861" s="619" t="s">
        <v>4570</v>
      </c>
      <c r="H1861" s="619" t="s">
        <v>2184</v>
      </c>
      <c r="I1861" s="619" t="s">
        <v>2348</v>
      </c>
      <c r="J1861" s="619" t="s">
        <v>2349</v>
      </c>
      <c r="K1861" s="619" t="s">
        <v>2350</v>
      </c>
      <c r="L1861" s="620">
        <v>89.6</v>
      </c>
      <c r="M1861" s="620">
        <v>268.79999999999995</v>
      </c>
      <c r="N1861" s="619">
        <v>3</v>
      </c>
      <c r="O1861" s="683">
        <v>1</v>
      </c>
      <c r="P1861" s="620"/>
      <c r="Q1861" s="635">
        <v>0</v>
      </c>
      <c r="R1861" s="619"/>
      <c r="S1861" s="635">
        <v>0</v>
      </c>
      <c r="T1861" s="683"/>
      <c r="U1861" s="665">
        <v>0</v>
      </c>
    </row>
    <row r="1862" spans="1:21" ht="14.4" customHeight="1" x14ac:dyDescent="0.3">
      <c r="A1862" s="618">
        <v>21</v>
      </c>
      <c r="B1862" s="619" t="s">
        <v>565</v>
      </c>
      <c r="C1862" s="619">
        <v>89301212</v>
      </c>
      <c r="D1862" s="681" t="s">
        <v>6723</v>
      </c>
      <c r="E1862" s="682" t="s">
        <v>4530</v>
      </c>
      <c r="F1862" s="619" t="s">
        <v>4509</v>
      </c>
      <c r="G1862" s="619" t="s">
        <v>4570</v>
      </c>
      <c r="H1862" s="619" t="s">
        <v>2184</v>
      </c>
      <c r="I1862" s="619" t="s">
        <v>2348</v>
      </c>
      <c r="J1862" s="619" t="s">
        <v>2349</v>
      </c>
      <c r="K1862" s="619" t="s">
        <v>2350</v>
      </c>
      <c r="L1862" s="620">
        <v>95.25</v>
      </c>
      <c r="M1862" s="620">
        <v>190.5</v>
      </c>
      <c r="N1862" s="619">
        <v>2</v>
      </c>
      <c r="O1862" s="683">
        <v>0.5</v>
      </c>
      <c r="P1862" s="620"/>
      <c r="Q1862" s="635">
        <v>0</v>
      </c>
      <c r="R1862" s="619"/>
      <c r="S1862" s="635">
        <v>0</v>
      </c>
      <c r="T1862" s="683"/>
      <c r="U1862" s="665">
        <v>0</v>
      </c>
    </row>
    <row r="1863" spans="1:21" ht="14.4" customHeight="1" x14ac:dyDescent="0.3">
      <c r="A1863" s="618">
        <v>21</v>
      </c>
      <c r="B1863" s="619" t="s">
        <v>565</v>
      </c>
      <c r="C1863" s="619">
        <v>89301212</v>
      </c>
      <c r="D1863" s="681" t="s">
        <v>6723</v>
      </c>
      <c r="E1863" s="682" t="s">
        <v>4530</v>
      </c>
      <c r="F1863" s="619" t="s">
        <v>4509</v>
      </c>
      <c r="G1863" s="619" t="s">
        <v>4570</v>
      </c>
      <c r="H1863" s="619" t="s">
        <v>564</v>
      </c>
      <c r="I1863" s="619" t="s">
        <v>5135</v>
      </c>
      <c r="J1863" s="619" t="s">
        <v>4329</v>
      </c>
      <c r="K1863" s="619" t="s">
        <v>2350</v>
      </c>
      <c r="L1863" s="620">
        <v>95.25</v>
      </c>
      <c r="M1863" s="620">
        <v>95.25</v>
      </c>
      <c r="N1863" s="619">
        <v>1</v>
      </c>
      <c r="O1863" s="683">
        <v>1</v>
      </c>
      <c r="P1863" s="620"/>
      <c r="Q1863" s="635">
        <v>0</v>
      </c>
      <c r="R1863" s="619"/>
      <c r="S1863" s="635">
        <v>0</v>
      </c>
      <c r="T1863" s="683"/>
      <c r="U1863" s="665">
        <v>0</v>
      </c>
    </row>
    <row r="1864" spans="1:21" ht="14.4" customHeight="1" x14ac:dyDescent="0.3">
      <c r="A1864" s="618">
        <v>21</v>
      </c>
      <c r="B1864" s="619" t="s">
        <v>565</v>
      </c>
      <c r="C1864" s="619">
        <v>89301212</v>
      </c>
      <c r="D1864" s="681" t="s">
        <v>6723</v>
      </c>
      <c r="E1864" s="682" t="s">
        <v>4530</v>
      </c>
      <c r="F1864" s="619" t="s">
        <v>4509</v>
      </c>
      <c r="G1864" s="619" t="s">
        <v>4549</v>
      </c>
      <c r="H1864" s="619" t="s">
        <v>2184</v>
      </c>
      <c r="I1864" s="619" t="s">
        <v>3587</v>
      </c>
      <c r="J1864" s="619" t="s">
        <v>4471</v>
      </c>
      <c r="K1864" s="619" t="s">
        <v>4472</v>
      </c>
      <c r="L1864" s="620">
        <v>16.27</v>
      </c>
      <c r="M1864" s="620">
        <v>32.54</v>
      </c>
      <c r="N1864" s="619">
        <v>2</v>
      </c>
      <c r="O1864" s="683">
        <v>1.5</v>
      </c>
      <c r="P1864" s="620"/>
      <c r="Q1864" s="635">
        <v>0</v>
      </c>
      <c r="R1864" s="619"/>
      <c r="S1864" s="635">
        <v>0</v>
      </c>
      <c r="T1864" s="683"/>
      <c r="U1864" s="665">
        <v>0</v>
      </c>
    </row>
    <row r="1865" spans="1:21" ht="14.4" customHeight="1" x14ac:dyDescent="0.3">
      <c r="A1865" s="618">
        <v>21</v>
      </c>
      <c r="B1865" s="619" t="s">
        <v>565</v>
      </c>
      <c r="C1865" s="619">
        <v>89301212</v>
      </c>
      <c r="D1865" s="681" t="s">
        <v>6723</v>
      </c>
      <c r="E1865" s="682" t="s">
        <v>4530</v>
      </c>
      <c r="F1865" s="619" t="s">
        <v>4509</v>
      </c>
      <c r="G1865" s="619" t="s">
        <v>4549</v>
      </c>
      <c r="H1865" s="619" t="s">
        <v>2184</v>
      </c>
      <c r="I1865" s="619" t="s">
        <v>2321</v>
      </c>
      <c r="J1865" s="619" t="s">
        <v>4365</v>
      </c>
      <c r="K1865" s="619" t="s">
        <v>4366</v>
      </c>
      <c r="L1865" s="620">
        <v>6.98</v>
      </c>
      <c r="M1865" s="620">
        <v>20.94</v>
      </c>
      <c r="N1865" s="619">
        <v>3</v>
      </c>
      <c r="O1865" s="683">
        <v>2.5</v>
      </c>
      <c r="P1865" s="620">
        <v>13.96</v>
      </c>
      <c r="Q1865" s="635">
        <v>0.66666666666666663</v>
      </c>
      <c r="R1865" s="619">
        <v>2</v>
      </c>
      <c r="S1865" s="635">
        <v>0.66666666666666663</v>
      </c>
      <c r="T1865" s="683">
        <v>1.5</v>
      </c>
      <c r="U1865" s="665">
        <v>0.6</v>
      </c>
    </row>
    <row r="1866" spans="1:21" ht="14.4" customHeight="1" x14ac:dyDescent="0.3">
      <c r="A1866" s="618">
        <v>21</v>
      </c>
      <c r="B1866" s="619" t="s">
        <v>565</v>
      </c>
      <c r="C1866" s="619">
        <v>89301212</v>
      </c>
      <c r="D1866" s="681" t="s">
        <v>6723</v>
      </c>
      <c r="E1866" s="682" t="s">
        <v>4530</v>
      </c>
      <c r="F1866" s="619" t="s">
        <v>4509</v>
      </c>
      <c r="G1866" s="619" t="s">
        <v>4549</v>
      </c>
      <c r="H1866" s="619" t="s">
        <v>2184</v>
      </c>
      <c r="I1866" s="619" t="s">
        <v>2472</v>
      </c>
      <c r="J1866" s="619" t="s">
        <v>4367</v>
      </c>
      <c r="K1866" s="619" t="s">
        <v>4368</v>
      </c>
      <c r="L1866" s="620">
        <v>10.73</v>
      </c>
      <c r="M1866" s="620">
        <v>53.65</v>
      </c>
      <c r="N1866" s="619">
        <v>5</v>
      </c>
      <c r="O1866" s="683">
        <v>4.5</v>
      </c>
      <c r="P1866" s="620">
        <v>32.19</v>
      </c>
      <c r="Q1866" s="635">
        <v>0.6</v>
      </c>
      <c r="R1866" s="619">
        <v>3</v>
      </c>
      <c r="S1866" s="635">
        <v>0.6</v>
      </c>
      <c r="T1866" s="683">
        <v>2.5</v>
      </c>
      <c r="U1866" s="665">
        <v>0.55555555555555558</v>
      </c>
    </row>
    <row r="1867" spans="1:21" ht="14.4" customHeight="1" x14ac:dyDescent="0.3">
      <c r="A1867" s="618">
        <v>21</v>
      </c>
      <c r="B1867" s="619" t="s">
        <v>565</v>
      </c>
      <c r="C1867" s="619">
        <v>89301212</v>
      </c>
      <c r="D1867" s="681" t="s">
        <v>6723</v>
      </c>
      <c r="E1867" s="682" t="s">
        <v>4530</v>
      </c>
      <c r="F1867" s="619" t="s">
        <v>4509</v>
      </c>
      <c r="G1867" s="619" t="s">
        <v>4632</v>
      </c>
      <c r="H1867" s="619" t="s">
        <v>564</v>
      </c>
      <c r="I1867" s="619" t="s">
        <v>5909</v>
      </c>
      <c r="J1867" s="619" t="s">
        <v>1345</v>
      </c>
      <c r="K1867" s="619" t="s">
        <v>5910</v>
      </c>
      <c r="L1867" s="620">
        <v>0</v>
      </c>
      <c r="M1867" s="620">
        <v>0</v>
      </c>
      <c r="N1867" s="619">
        <v>1</v>
      </c>
      <c r="O1867" s="683">
        <v>1</v>
      </c>
      <c r="P1867" s="620">
        <v>0</v>
      </c>
      <c r="Q1867" s="635"/>
      <c r="R1867" s="619">
        <v>1</v>
      </c>
      <c r="S1867" s="635">
        <v>1</v>
      </c>
      <c r="T1867" s="683">
        <v>1</v>
      </c>
      <c r="U1867" s="665">
        <v>1</v>
      </c>
    </row>
    <row r="1868" spans="1:21" ht="14.4" customHeight="1" x14ac:dyDescent="0.3">
      <c r="A1868" s="618">
        <v>21</v>
      </c>
      <c r="B1868" s="619" t="s">
        <v>565</v>
      </c>
      <c r="C1868" s="619">
        <v>89301212</v>
      </c>
      <c r="D1868" s="681" t="s">
        <v>6723</v>
      </c>
      <c r="E1868" s="682" t="s">
        <v>4530</v>
      </c>
      <c r="F1868" s="619" t="s">
        <v>4509</v>
      </c>
      <c r="G1868" s="619" t="s">
        <v>4632</v>
      </c>
      <c r="H1868" s="619" t="s">
        <v>564</v>
      </c>
      <c r="I1868" s="619" t="s">
        <v>4633</v>
      </c>
      <c r="J1868" s="619" t="s">
        <v>1345</v>
      </c>
      <c r="K1868" s="619" t="s">
        <v>4634</v>
      </c>
      <c r="L1868" s="620">
        <v>0</v>
      </c>
      <c r="M1868" s="620">
        <v>0</v>
      </c>
      <c r="N1868" s="619">
        <v>1</v>
      </c>
      <c r="O1868" s="683">
        <v>0.5</v>
      </c>
      <c r="P1868" s="620"/>
      <c r="Q1868" s="635"/>
      <c r="R1868" s="619"/>
      <c r="S1868" s="635">
        <v>0</v>
      </c>
      <c r="T1868" s="683"/>
      <c r="U1868" s="665">
        <v>0</v>
      </c>
    </row>
    <row r="1869" spans="1:21" ht="14.4" customHeight="1" x14ac:dyDescent="0.3">
      <c r="A1869" s="618">
        <v>21</v>
      </c>
      <c r="B1869" s="619" t="s">
        <v>565</v>
      </c>
      <c r="C1869" s="619">
        <v>89301212</v>
      </c>
      <c r="D1869" s="681" t="s">
        <v>6723</v>
      </c>
      <c r="E1869" s="682" t="s">
        <v>4530</v>
      </c>
      <c r="F1869" s="619" t="s">
        <v>4509</v>
      </c>
      <c r="G1869" s="619" t="s">
        <v>5911</v>
      </c>
      <c r="H1869" s="619" t="s">
        <v>564</v>
      </c>
      <c r="I1869" s="619" t="s">
        <v>857</v>
      </c>
      <c r="J1869" s="619" t="s">
        <v>5912</v>
      </c>
      <c r="K1869" s="619" t="s">
        <v>5913</v>
      </c>
      <c r="L1869" s="620">
        <v>157.94</v>
      </c>
      <c r="M1869" s="620">
        <v>473.82</v>
      </c>
      <c r="N1869" s="619">
        <v>3</v>
      </c>
      <c r="O1869" s="683">
        <v>0.5</v>
      </c>
      <c r="P1869" s="620">
        <v>473.82</v>
      </c>
      <c r="Q1869" s="635">
        <v>1</v>
      </c>
      <c r="R1869" s="619">
        <v>3</v>
      </c>
      <c r="S1869" s="635">
        <v>1</v>
      </c>
      <c r="T1869" s="683">
        <v>0.5</v>
      </c>
      <c r="U1869" s="665">
        <v>1</v>
      </c>
    </row>
    <row r="1870" spans="1:21" ht="14.4" customHeight="1" x14ac:dyDescent="0.3">
      <c r="A1870" s="618">
        <v>21</v>
      </c>
      <c r="B1870" s="619" t="s">
        <v>565</v>
      </c>
      <c r="C1870" s="619">
        <v>89301212</v>
      </c>
      <c r="D1870" s="681" t="s">
        <v>6723</v>
      </c>
      <c r="E1870" s="682" t="s">
        <v>4530</v>
      </c>
      <c r="F1870" s="619" t="s">
        <v>4509</v>
      </c>
      <c r="G1870" s="619" t="s">
        <v>4637</v>
      </c>
      <c r="H1870" s="619" t="s">
        <v>2184</v>
      </c>
      <c r="I1870" s="619" t="s">
        <v>4878</v>
      </c>
      <c r="J1870" s="619" t="s">
        <v>2375</v>
      </c>
      <c r="K1870" s="619" t="s">
        <v>687</v>
      </c>
      <c r="L1870" s="620">
        <v>81.209999999999994</v>
      </c>
      <c r="M1870" s="620">
        <v>81.209999999999994</v>
      </c>
      <c r="N1870" s="619">
        <v>1</v>
      </c>
      <c r="O1870" s="683">
        <v>1</v>
      </c>
      <c r="P1870" s="620">
        <v>81.209999999999994</v>
      </c>
      <c r="Q1870" s="635">
        <v>1</v>
      </c>
      <c r="R1870" s="619">
        <v>1</v>
      </c>
      <c r="S1870" s="635">
        <v>1</v>
      </c>
      <c r="T1870" s="683">
        <v>1</v>
      </c>
      <c r="U1870" s="665">
        <v>1</v>
      </c>
    </row>
    <row r="1871" spans="1:21" ht="14.4" customHeight="1" x14ac:dyDescent="0.3">
      <c r="A1871" s="618">
        <v>21</v>
      </c>
      <c r="B1871" s="619" t="s">
        <v>565</v>
      </c>
      <c r="C1871" s="619">
        <v>89301212</v>
      </c>
      <c r="D1871" s="681" t="s">
        <v>6723</v>
      </c>
      <c r="E1871" s="682" t="s">
        <v>4530</v>
      </c>
      <c r="F1871" s="619" t="s">
        <v>4509</v>
      </c>
      <c r="G1871" s="619" t="s">
        <v>4637</v>
      </c>
      <c r="H1871" s="619" t="s">
        <v>2184</v>
      </c>
      <c r="I1871" s="619" t="s">
        <v>4638</v>
      </c>
      <c r="J1871" s="619" t="s">
        <v>2369</v>
      </c>
      <c r="K1871" s="619" t="s">
        <v>1928</v>
      </c>
      <c r="L1871" s="620">
        <v>0</v>
      </c>
      <c r="M1871" s="620">
        <v>0</v>
      </c>
      <c r="N1871" s="619">
        <v>2</v>
      </c>
      <c r="O1871" s="683">
        <v>1</v>
      </c>
      <c r="P1871" s="620">
        <v>0</v>
      </c>
      <c r="Q1871" s="635"/>
      <c r="R1871" s="619">
        <v>1</v>
      </c>
      <c r="S1871" s="635">
        <v>0.5</v>
      </c>
      <c r="T1871" s="683">
        <v>0.5</v>
      </c>
      <c r="U1871" s="665">
        <v>0.5</v>
      </c>
    </row>
    <row r="1872" spans="1:21" ht="14.4" customHeight="1" x14ac:dyDescent="0.3">
      <c r="A1872" s="618">
        <v>21</v>
      </c>
      <c r="B1872" s="619" t="s">
        <v>565</v>
      </c>
      <c r="C1872" s="619">
        <v>89301212</v>
      </c>
      <c r="D1872" s="681" t="s">
        <v>6723</v>
      </c>
      <c r="E1872" s="682" t="s">
        <v>4530</v>
      </c>
      <c r="F1872" s="619" t="s">
        <v>4509</v>
      </c>
      <c r="G1872" s="619" t="s">
        <v>4637</v>
      </c>
      <c r="H1872" s="619" t="s">
        <v>2184</v>
      </c>
      <c r="I1872" s="619" t="s">
        <v>2372</v>
      </c>
      <c r="J1872" s="619" t="s">
        <v>2369</v>
      </c>
      <c r="K1872" s="619" t="s">
        <v>1928</v>
      </c>
      <c r="L1872" s="620">
        <v>60.92</v>
      </c>
      <c r="M1872" s="620">
        <v>60.92</v>
      </c>
      <c r="N1872" s="619">
        <v>1</v>
      </c>
      <c r="O1872" s="683">
        <v>0.5</v>
      </c>
      <c r="P1872" s="620">
        <v>60.92</v>
      </c>
      <c r="Q1872" s="635">
        <v>1</v>
      </c>
      <c r="R1872" s="619">
        <v>1</v>
      </c>
      <c r="S1872" s="635">
        <v>1</v>
      </c>
      <c r="T1872" s="683">
        <v>0.5</v>
      </c>
      <c r="U1872" s="665">
        <v>1</v>
      </c>
    </row>
    <row r="1873" spans="1:21" ht="14.4" customHeight="1" x14ac:dyDescent="0.3">
      <c r="A1873" s="618">
        <v>21</v>
      </c>
      <c r="B1873" s="619" t="s">
        <v>565</v>
      </c>
      <c r="C1873" s="619">
        <v>89301212</v>
      </c>
      <c r="D1873" s="681" t="s">
        <v>6723</v>
      </c>
      <c r="E1873" s="682" t="s">
        <v>4530</v>
      </c>
      <c r="F1873" s="619" t="s">
        <v>4509</v>
      </c>
      <c r="G1873" s="619" t="s">
        <v>4594</v>
      </c>
      <c r="H1873" s="619" t="s">
        <v>2184</v>
      </c>
      <c r="I1873" s="619" t="s">
        <v>2728</v>
      </c>
      <c r="J1873" s="619" t="s">
        <v>4256</v>
      </c>
      <c r="K1873" s="619" t="s">
        <v>4257</v>
      </c>
      <c r="L1873" s="620">
        <v>333.31</v>
      </c>
      <c r="M1873" s="620">
        <v>5332.9600000000009</v>
      </c>
      <c r="N1873" s="619">
        <v>16</v>
      </c>
      <c r="O1873" s="683">
        <v>5.5</v>
      </c>
      <c r="P1873" s="620">
        <v>4999.6500000000005</v>
      </c>
      <c r="Q1873" s="635">
        <v>0.93749999999999989</v>
      </c>
      <c r="R1873" s="619">
        <v>15</v>
      </c>
      <c r="S1873" s="635">
        <v>0.9375</v>
      </c>
      <c r="T1873" s="683">
        <v>5</v>
      </c>
      <c r="U1873" s="665">
        <v>0.90909090909090906</v>
      </c>
    </row>
    <row r="1874" spans="1:21" ht="14.4" customHeight="1" x14ac:dyDescent="0.3">
      <c r="A1874" s="618">
        <v>21</v>
      </c>
      <c r="B1874" s="619" t="s">
        <v>565</v>
      </c>
      <c r="C1874" s="619">
        <v>89301212</v>
      </c>
      <c r="D1874" s="681" t="s">
        <v>6723</v>
      </c>
      <c r="E1874" s="682" t="s">
        <v>4530</v>
      </c>
      <c r="F1874" s="619" t="s">
        <v>4509</v>
      </c>
      <c r="G1874" s="619" t="s">
        <v>4594</v>
      </c>
      <c r="H1874" s="619" t="s">
        <v>2184</v>
      </c>
      <c r="I1874" s="619" t="s">
        <v>3753</v>
      </c>
      <c r="J1874" s="619" t="s">
        <v>4448</v>
      </c>
      <c r="K1874" s="619" t="s">
        <v>4449</v>
      </c>
      <c r="L1874" s="620">
        <v>333.31</v>
      </c>
      <c r="M1874" s="620">
        <v>2666.48</v>
      </c>
      <c r="N1874" s="619">
        <v>8</v>
      </c>
      <c r="O1874" s="683">
        <v>3.5</v>
      </c>
      <c r="P1874" s="620">
        <v>2666.48</v>
      </c>
      <c r="Q1874" s="635">
        <v>1</v>
      </c>
      <c r="R1874" s="619">
        <v>8</v>
      </c>
      <c r="S1874" s="635">
        <v>1</v>
      </c>
      <c r="T1874" s="683">
        <v>3.5</v>
      </c>
      <c r="U1874" s="665">
        <v>1</v>
      </c>
    </row>
    <row r="1875" spans="1:21" ht="14.4" customHeight="1" x14ac:dyDescent="0.3">
      <c r="A1875" s="618">
        <v>21</v>
      </c>
      <c r="B1875" s="619" t="s">
        <v>565</v>
      </c>
      <c r="C1875" s="619">
        <v>89301212</v>
      </c>
      <c r="D1875" s="681" t="s">
        <v>6723</v>
      </c>
      <c r="E1875" s="682" t="s">
        <v>4530</v>
      </c>
      <c r="F1875" s="619" t="s">
        <v>4509</v>
      </c>
      <c r="G1875" s="619" t="s">
        <v>5147</v>
      </c>
      <c r="H1875" s="619" t="s">
        <v>2184</v>
      </c>
      <c r="I1875" s="619" t="s">
        <v>5151</v>
      </c>
      <c r="J1875" s="619" t="s">
        <v>5149</v>
      </c>
      <c r="K1875" s="619" t="s">
        <v>5150</v>
      </c>
      <c r="L1875" s="620">
        <v>2279.48</v>
      </c>
      <c r="M1875" s="620">
        <v>2279.48</v>
      </c>
      <c r="N1875" s="619">
        <v>1</v>
      </c>
      <c r="O1875" s="683">
        <v>0.5</v>
      </c>
      <c r="P1875" s="620">
        <v>2279.48</v>
      </c>
      <c r="Q1875" s="635">
        <v>1</v>
      </c>
      <c r="R1875" s="619">
        <v>1</v>
      </c>
      <c r="S1875" s="635">
        <v>1</v>
      </c>
      <c r="T1875" s="683">
        <v>0.5</v>
      </c>
      <c r="U1875" s="665">
        <v>1</v>
      </c>
    </row>
    <row r="1876" spans="1:21" ht="14.4" customHeight="1" x14ac:dyDescent="0.3">
      <c r="A1876" s="618">
        <v>21</v>
      </c>
      <c r="B1876" s="619" t="s">
        <v>565</v>
      </c>
      <c r="C1876" s="619">
        <v>89301212</v>
      </c>
      <c r="D1876" s="681" t="s">
        <v>6723</v>
      </c>
      <c r="E1876" s="682" t="s">
        <v>4530</v>
      </c>
      <c r="F1876" s="619" t="s">
        <v>4509</v>
      </c>
      <c r="G1876" s="619" t="s">
        <v>5147</v>
      </c>
      <c r="H1876" s="619" t="s">
        <v>564</v>
      </c>
      <c r="I1876" s="619" t="s">
        <v>5154</v>
      </c>
      <c r="J1876" s="619" t="s">
        <v>789</v>
      </c>
      <c r="K1876" s="619" t="s">
        <v>790</v>
      </c>
      <c r="L1876" s="620">
        <v>2127.52</v>
      </c>
      <c r="M1876" s="620">
        <v>6382.5599999999995</v>
      </c>
      <c r="N1876" s="619">
        <v>3</v>
      </c>
      <c r="O1876" s="683">
        <v>1</v>
      </c>
      <c r="P1876" s="620">
        <v>6382.5599999999995</v>
      </c>
      <c r="Q1876" s="635">
        <v>1</v>
      </c>
      <c r="R1876" s="619">
        <v>3</v>
      </c>
      <c r="S1876" s="635">
        <v>1</v>
      </c>
      <c r="T1876" s="683">
        <v>1</v>
      </c>
      <c r="U1876" s="665">
        <v>1</v>
      </c>
    </row>
    <row r="1877" spans="1:21" ht="14.4" customHeight="1" x14ac:dyDescent="0.3">
      <c r="A1877" s="618">
        <v>21</v>
      </c>
      <c r="B1877" s="619" t="s">
        <v>565</v>
      </c>
      <c r="C1877" s="619">
        <v>89301212</v>
      </c>
      <c r="D1877" s="681" t="s">
        <v>6723</v>
      </c>
      <c r="E1877" s="682" t="s">
        <v>4530</v>
      </c>
      <c r="F1877" s="619" t="s">
        <v>4509</v>
      </c>
      <c r="G1877" s="619" t="s">
        <v>5147</v>
      </c>
      <c r="H1877" s="619" t="s">
        <v>564</v>
      </c>
      <c r="I1877" s="619" t="s">
        <v>5914</v>
      </c>
      <c r="J1877" s="619" t="s">
        <v>789</v>
      </c>
      <c r="K1877" s="619" t="s">
        <v>5915</v>
      </c>
      <c r="L1877" s="620">
        <v>0</v>
      </c>
      <c r="M1877" s="620">
        <v>0</v>
      </c>
      <c r="N1877" s="619">
        <v>1</v>
      </c>
      <c r="O1877" s="683">
        <v>1</v>
      </c>
      <c r="P1877" s="620"/>
      <c r="Q1877" s="635"/>
      <c r="R1877" s="619"/>
      <c r="S1877" s="635">
        <v>0</v>
      </c>
      <c r="T1877" s="683"/>
      <c r="U1877" s="665">
        <v>0</v>
      </c>
    </row>
    <row r="1878" spans="1:21" ht="14.4" customHeight="1" x14ac:dyDescent="0.3">
      <c r="A1878" s="618">
        <v>21</v>
      </c>
      <c r="B1878" s="619" t="s">
        <v>565</v>
      </c>
      <c r="C1878" s="619">
        <v>89301212</v>
      </c>
      <c r="D1878" s="681" t="s">
        <v>6723</v>
      </c>
      <c r="E1878" s="682" t="s">
        <v>4530</v>
      </c>
      <c r="F1878" s="619" t="s">
        <v>4509</v>
      </c>
      <c r="G1878" s="619" t="s">
        <v>5147</v>
      </c>
      <c r="H1878" s="619" t="s">
        <v>564</v>
      </c>
      <c r="I1878" s="619" t="s">
        <v>5916</v>
      </c>
      <c r="J1878" s="619" t="s">
        <v>789</v>
      </c>
      <c r="K1878" s="619" t="s">
        <v>5917</v>
      </c>
      <c r="L1878" s="620">
        <v>0</v>
      </c>
      <c r="M1878" s="620">
        <v>0</v>
      </c>
      <c r="N1878" s="619">
        <v>1</v>
      </c>
      <c r="O1878" s="683">
        <v>1</v>
      </c>
      <c r="P1878" s="620">
        <v>0</v>
      </c>
      <c r="Q1878" s="635"/>
      <c r="R1878" s="619">
        <v>1</v>
      </c>
      <c r="S1878" s="635">
        <v>1</v>
      </c>
      <c r="T1878" s="683">
        <v>1</v>
      </c>
      <c r="U1878" s="665">
        <v>1</v>
      </c>
    </row>
    <row r="1879" spans="1:21" ht="14.4" customHeight="1" x14ac:dyDescent="0.3">
      <c r="A1879" s="618">
        <v>21</v>
      </c>
      <c r="B1879" s="619" t="s">
        <v>565</v>
      </c>
      <c r="C1879" s="619">
        <v>89301212</v>
      </c>
      <c r="D1879" s="681" t="s">
        <v>6723</v>
      </c>
      <c r="E1879" s="682" t="s">
        <v>4530</v>
      </c>
      <c r="F1879" s="619" t="s">
        <v>4509</v>
      </c>
      <c r="G1879" s="619" t="s">
        <v>5025</v>
      </c>
      <c r="H1879" s="619" t="s">
        <v>2184</v>
      </c>
      <c r="I1879" s="619" t="s">
        <v>2522</v>
      </c>
      <c r="J1879" s="619" t="s">
        <v>2523</v>
      </c>
      <c r="K1879" s="619" t="s">
        <v>2187</v>
      </c>
      <c r="L1879" s="620">
        <v>0</v>
      </c>
      <c r="M1879" s="620">
        <v>0</v>
      </c>
      <c r="N1879" s="619">
        <v>2</v>
      </c>
      <c r="O1879" s="683">
        <v>0.5</v>
      </c>
      <c r="P1879" s="620"/>
      <c r="Q1879" s="635"/>
      <c r="R1879" s="619"/>
      <c r="S1879" s="635">
        <v>0</v>
      </c>
      <c r="T1879" s="683"/>
      <c r="U1879" s="665">
        <v>0</v>
      </c>
    </row>
    <row r="1880" spans="1:21" ht="14.4" customHeight="1" x14ac:dyDescent="0.3">
      <c r="A1880" s="618">
        <v>21</v>
      </c>
      <c r="B1880" s="619" t="s">
        <v>565</v>
      </c>
      <c r="C1880" s="619">
        <v>89301212</v>
      </c>
      <c r="D1880" s="681" t="s">
        <v>6723</v>
      </c>
      <c r="E1880" s="682" t="s">
        <v>4530</v>
      </c>
      <c r="F1880" s="619" t="s">
        <v>4509</v>
      </c>
      <c r="G1880" s="619" t="s">
        <v>4571</v>
      </c>
      <c r="H1880" s="619" t="s">
        <v>564</v>
      </c>
      <c r="I1880" s="619" t="s">
        <v>4572</v>
      </c>
      <c r="J1880" s="619" t="s">
        <v>4573</v>
      </c>
      <c r="K1880" s="619" t="s">
        <v>4574</v>
      </c>
      <c r="L1880" s="620">
        <v>1789.73</v>
      </c>
      <c r="M1880" s="620">
        <v>68009.740000000005</v>
      </c>
      <c r="N1880" s="619">
        <v>38</v>
      </c>
      <c r="O1880" s="683">
        <v>11</v>
      </c>
      <c r="P1880" s="620">
        <v>68009.740000000005</v>
      </c>
      <c r="Q1880" s="635">
        <v>1</v>
      </c>
      <c r="R1880" s="619">
        <v>38</v>
      </c>
      <c r="S1880" s="635">
        <v>1</v>
      </c>
      <c r="T1880" s="683">
        <v>11</v>
      </c>
      <c r="U1880" s="665">
        <v>1</v>
      </c>
    </row>
    <row r="1881" spans="1:21" ht="14.4" customHeight="1" x14ac:dyDescent="0.3">
      <c r="A1881" s="618">
        <v>21</v>
      </c>
      <c r="B1881" s="619" t="s">
        <v>565</v>
      </c>
      <c r="C1881" s="619">
        <v>89301212</v>
      </c>
      <c r="D1881" s="681" t="s">
        <v>6723</v>
      </c>
      <c r="E1881" s="682" t="s">
        <v>4530</v>
      </c>
      <c r="F1881" s="619" t="s">
        <v>4509</v>
      </c>
      <c r="G1881" s="619" t="s">
        <v>4571</v>
      </c>
      <c r="H1881" s="619" t="s">
        <v>564</v>
      </c>
      <c r="I1881" s="619" t="s">
        <v>5918</v>
      </c>
      <c r="J1881" s="619" t="s">
        <v>5919</v>
      </c>
      <c r="K1881" s="619" t="s">
        <v>5920</v>
      </c>
      <c r="L1881" s="620">
        <v>0</v>
      </c>
      <c r="M1881" s="620">
        <v>0</v>
      </c>
      <c r="N1881" s="619">
        <v>1</v>
      </c>
      <c r="O1881" s="683">
        <v>0.5</v>
      </c>
      <c r="P1881" s="620">
        <v>0</v>
      </c>
      <c r="Q1881" s="635"/>
      <c r="R1881" s="619">
        <v>1</v>
      </c>
      <c r="S1881" s="635">
        <v>1</v>
      </c>
      <c r="T1881" s="683">
        <v>0.5</v>
      </c>
      <c r="U1881" s="665">
        <v>1</v>
      </c>
    </row>
    <row r="1882" spans="1:21" ht="14.4" customHeight="1" x14ac:dyDescent="0.3">
      <c r="A1882" s="618">
        <v>21</v>
      </c>
      <c r="B1882" s="619" t="s">
        <v>565</v>
      </c>
      <c r="C1882" s="619">
        <v>89301212</v>
      </c>
      <c r="D1882" s="681" t="s">
        <v>6723</v>
      </c>
      <c r="E1882" s="682" t="s">
        <v>4530</v>
      </c>
      <c r="F1882" s="619" t="s">
        <v>4509</v>
      </c>
      <c r="G1882" s="619" t="s">
        <v>5096</v>
      </c>
      <c r="H1882" s="619" t="s">
        <v>2184</v>
      </c>
      <c r="I1882" s="619" t="s">
        <v>2426</v>
      </c>
      <c r="J1882" s="619" t="s">
        <v>4234</v>
      </c>
      <c r="K1882" s="619" t="s">
        <v>3601</v>
      </c>
      <c r="L1882" s="620">
        <v>367.41</v>
      </c>
      <c r="M1882" s="620">
        <v>367.41</v>
      </c>
      <c r="N1882" s="619">
        <v>1</v>
      </c>
      <c r="O1882" s="683">
        <v>1</v>
      </c>
      <c r="P1882" s="620">
        <v>367.41</v>
      </c>
      <c r="Q1882" s="635">
        <v>1</v>
      </c>
      <c r="R1882" s="619">
        <v>1</v>
      </c>
      <c r="S1882" s="635">
        <v>1</v>
      </c>
      <c r="T1882" s="683">
        <v>1</v>
      </c>
      <c r="U1882" s="665">
        <v>1</v>
      </c>
    </row>
    <row r="1883" spans="1:21" ht="14.4" customHeight="1" x14ac:dyDescent="0.3">
      <c r="A1883" s="618">
        <v>21</v>
      </c>
      <c r="B1883" s="619" t="s">
        <v>565</v>
      </c>
      <c r="C1883" s="619">
        <v>89301212</v>
      </c>
      <c r="D1883" s="681" t="s">
        <v>6723</v>
      </c>
      <c r="E1883" s="682" t="s">
        <v>4530</v>
      </c>
      <c r="F1883" s="619" t="s">
        <v>4509</v>
      </c>
      <c r="G1883" s="619" t="s">
        <v>4639</v>
      </c>
      <c r="H1883" s="619" t="s">
        <v>564</v>
      </c>
      <c r="I1883" s="619" t="s">
        <v>5921</v>
      </c>
      <c r="J1883" s="619" t="s">
        <v>1327</v>
      </c>
      <c r="K1883" s="619" t="s">
        <v>5922</v>
      </c>
      <c r="L1883" s="620">
        <v>0</v>
      </c>
      <c r="M1883" s="620">
        <v>0</v>
      </c>
      <c r="N1883" s="619">
        <v>3</v>
      </c>
      <c r="O1883" s="683">
        <v>3</v>
      </c>
      <c r="P1883" s="620"/>
      <c r="Q1883" s="635"/>
      <c r="R1883" s="619"/>
      <c r="S1883" s="635">
        <v>0</v>
      </c>
      <c r="T1883" s="683"/>
      <c r="U1883" s="665">
        <v>0</v>
      </c>
    </row>
    <row r="1884" spans="1:21" ht="14.4" customHeight="1" x14ac:dyDescent="0.3">
      <c r="A1884" s="618">
        <v>21</v>
      </c>
      <c r="B1884" s="619" t="s">
        <v>565</v>
      </c>
      <c r="C1884" s="619">
        <v>89301212</v>
      </c>
      <c r="D1884" s="681" t="s">
        <v>6723</v>
      </c>
      <c r="E1884" s="682" t="s">
        <v>4530</v>
      </c>
      <c r="F1884" s="619" t="s">
        <v>4509</v>
      </c>
      <c r="G1884" s="619" t="s">
        <v>4639</v>
      </c>
      <c r="H1884" s="619" t="s">
        <v>564</v>
      </c>
      <c r="I1884" s="619" t="s">
        <v>1326</v>
      </c>
      <c r="J1884" s="619" t="s">
        <v>1327</v>
      </c>
      <c r="K1884" s="619" t="s">
        <v>5923</v>
      </c>
      <c r="L1884" s="620">
        <v>0</v>
      </c>
      <c r="M1884" s="620">
        <v>0</v>
      </c>
      <c r="N1884" s="619">
        <v>1</v>
      </c>
      <c r="O1884" s="683">
        <v>1</v>
      </c>
      <c r="P1884" s="620">
        <v>0</v>
      </c>
      <c r="Q1884" s="635"/>
      <c r="R1884" s="619">
        <v>1</v>
      </c>
      <c r="S1884" s="635">
        <v>1</v>
      </c>
      <c r="T1884" s="683">
        <v>1</v>
      </c>
      <c r="U1884" s="665">
        <v>1</v>
      </c>
    </row>
    <row r="1885" spans="1:21" ht="14.4" customHeight="1" x14ac:dyDescent="0.3">
      <c r="A1885" s="618">
        <v>21</v>
      </c>
      <c r="B1885" s="619" t="s">
        <v>565</v>
      </c>
      <c r="C1885" s="619">
        <v>89301212</v>
      </c>
      <c r="D1885" s="681" t="s">
        <v>6723</v>
      </c>
      <c r="E1885" s="682" t="s">
        <v>4530</v>
      </c>
      <c r="F1885" s="619" t="s">
        <v>4509</v>
      </c>
      <c r="G1885" s="619" t="s">
        <v>4639</v>
      </c>
      <c r="H1885" s="619" t="s">
        <v>564</v>
      </c>
      <c r="I1885" s="619" t="s">
        <v>5924</v>
      </c>
      <c r="J1885" s="619" t="s">
        <v>1327</v>
      </c>
      <c r="K1885" s="619" t="s">
        <v>5925</v>
      </c>
      <c r="L1885" s="620">
        <v>0</v>
      </c>
      <c r="M1885" s="620">
        <v>0</v>
      </c>
      <c r="N1885" s="619">
        <v>3</v>
      </c>
      <c r="O1885" s="683">
        <v>2</v>
      </c>
      <c r="P1885" s="620">
        <v>0</v>
      </c>
      <c r="Q1885" s="635"/>
      <c r="R1885" s="619">
        <v>3</v>
      </c>
      <c r="S1885" s="635">
        <v>1</v>
      </c>
      <c r="T1885" s="683">
        <v>2</v>
      </c>
      <c r="U1885" s="665">
        <v>1</v>
      </c>
    </row>
    <row r="1886" spans="1:21" ht="14.4" customHeight="1" x14ac:dyDescent="0.3">
      <c r="A1886" s="618">
        <v>21</v>
      </c>
      <c r="B1886" s="619" t="s">
        <v>565</v>
      </c>
      <c r="C1886" s="619">
        <v>89301212</v>
      </c>
      <c r="D1886" s="681" t="s">
        <v>6723</v>
      </c>
      <c r="E1886" s="682" t="s">
        <v>4530</v>
      </c>
      <c r="F1886" s="619" t="s">
        <v>4509</v>
      </c>
      <c r="G1886" s="619" t="s">
        <v>4639</v>
      </c>
      <c r="H1886" s="619" t="s">
        <v>564</v>
      </c>
      <c r="I1886" s="619" t="s">
        <v>5926</v>
      </c>
      <c r="J1886" s="619" t="s">
        <v>1327</v>
      </c>
      <c r="K1886" s="619" t="s">
        <v>5927</v>
      </c>
      <c r="L1886" s="620">
        <v>0</v>
      </c>
      <c r="M1886" s="620">
        <v>0</v>
      </c>
      <c r="N1886" s="619">
        <v>1</v>
      </c>
      <c r="O1886" s="683">
        <v>1</v>
      </c>
      <c r="P1886" s="620"/>
      <c r="Q1886" s="635"/>
      <c r="R1886" s="619"/>
      <c r="S1886" s="635">
        <v>0</v>
      </c>
      <c r="T1886" s="683"/>
      <c r="U1886" s="665">
        <v>0</v>
      </c>
    </row>
    <row r="1887" spans="1:21" ht="14.4" customHeight="1" x14ac:dyDescent="0.3">
      <c r="A1887" s="618">
        <v>21</v>
      </c>
      <c r="B1887" s="619" t="s">
        <v>565</v>
      </c>
      <c r="C1887" s="619">
        <v>89301212</v>
      </c>
      <c r="D1887" s="681" t="s">
        <v>6723</v>
      </c>
      <c r="E1887" s="682" t="s">
        <v>4530</v>
      </c>
      <c r="F1887" s="619" t="s">
        <v>4509</v>
      </c>
      <c r="G1887" s="619" t="s">
        <v>4639</v>
      </c>
      <c r="H1887" s="619" t="s">
        <v>564</v>
      </c>
      <c r="I1887" s="619" t="s">
        <v>5928</v>
      </c>
      <c r="J1887" s="619" t="s">
        <v>1327</v>
      </c>
      <c r="K1887" s="619" t="s">
        <v>5929</v>
      </c>
      <c r="L1887" s="620">
        <v>0</v>
      </c>
      <c r="M1887" s="620">
        <v>0</v>
      </c>
      <c r="N1887" s="619">
        <v>3</v>
      </c>
      <c r="O1887" s="683">
        <v>0.5</v>
      </c>
      <c r="P1887" s="620">
        <v>0</v>
      </c>
      <c r="Q1887" s="635"/>
      <c r="R1887" s="619">
        <v>3</v>
      </c>
      <c r="S1887" s="635">
        <v>1</v>
      </c>
      <c r="T1887" s="683">
        <v>0.5</v>
      </c>
      <c r="U1887" s="665">
        <v>1</v>
      </c>
    </row>
    <row r="1888" spans="1:21" ht="14.4" customHeight="1" x14ac:dyDescent="0.3">
      <c r="A1888" s="618">
        <v>21</v>
      </c>
      <c r="B1888" s="619" t="s">
        <v>565</v>
      </c>
      <c r="C1888" s="619">
        <v>89301212</v>
      </c>
      <c r="D1888" s="681" t="s">
        <v>6723</v>
      </c>
      <c r="E1888" s="682" t="s">
        <v>4530</v>
      </c>
      <c r="F1888" s="619" t="s">
        <v>4509</v>
      </c>
      <c r="G1888" s="619" t="s">
        <v>4995</v>
      </c>
      <c r="H1888" s="619" t="s">
        <v>564</v>
      </c>
      <c r="I1888" s="619" t="s">
        <v>3776</v>
      </c>
      <c r="J1888" s="619" t="s">
        <v>3777</v>
      </c>
      <c r="K1888" s="619" t="s">
        <v>3770</v>
      </c>
      <c r="L1888" s="620">
        <v>67.040000000000006</v>
      </c>
      <c r="M1888" s="620">
        <v>201.12</v>
      </c>
      <c r="N1888" s="619">
        <v>3</v>
      </c>
      <c r="O1888" s="683">
        <v>1</v>
      </c>
      <c r="P1888" s="620"/>
      <c r="Q1888" s="635">
        <v>0</v>
      </c>
      <c r="R1888" s="619"/>
      <c r="S1888" s="635">
        <v>0</v>
      </c>
      <c r="T1888" s="683"/>
      <c r="U1888" s="665">
        <v>0</v>
      </c>
    </row>
    <row r="1889" spans="1:21" ht="14.4" customHeight="1" x14ac:dyDescent="0.3">
      <c r="A1889" s="618">
        <v>21</v>
      </c>
      <c r="B1889" s="619" t="s">
        <v>565</v>
      </c>
      <c r="C1889" s="619">
        <v>89301212</v>
      </c>
      <c r="D1889" s="681" t="s">
        <v>6723</v>
      </c>
      <c r="E1889" s="682" t="s">
        <v>4530</v>
      </c>
      <c r="F1889" s="619" t="s">
        <v>4509</v>
      </c>
      <c r="G1889" s="619" t="s">
        <v>5930</v>
      </c>
      <c r="H1889" s="619" t="s">
        <v>564</v>
      </c>
      <c r="I1889" s="619" t="s">
        <v>5931</v>
      </c>
      <c r="J1889" s="619" t="s">
        <v>5932</v>
      </c>
      <c r="K1889" s="619" t="s">
        <v>5933</v>
      </c>
      <c r="L1889" s="620">
        <v>0</v>
      </c>
      <c r="M1889" s="620">
        <v>0</v>
      </c>
      <c r="N1889" s="619">
        <v>1</v>
      </c>
      <c r="O1889" s="683">
        <v>1</v>
      </c>
      <c r="P1889" s="620"/>
      <c r="Q1889" s="635"/>
      <c r="R1889" s="619"/>
      <c r="S1889" s="635">
        <v>0</v>
      </c>
      <c r="T1889" s="683"/>
      <c r="U1889" s="665">
        <v>0</v>
      </c>
    </row>
    <row r="1890" spans="1:21" ht="14.4" customHeight="1" x14ac:dyDescent="0.3">
      <c r="A1890" s="618">
        <v>21</v>
      </c>
      <c r="B1890" s="619" t="s">
        <v>565</v>
      </c>
      <c r="C1890" s="619">
        <v>89301212</v>
      </c>
      <c r="D1890" s="681" t="s">
        <v>6723</v>
      </c>
      <c r="E1890" s="682" t="s">
        <v>4530</v>
      </c>
      <c r="F1890" s="619" t="s">
        <v>4509</v>
      </c>
      <c r="G1890" s="619" t="s">
        <v>5934</v>
      </c>
      <c r="H1890" s="619" t="s">
        <v>564</v>
      </c>
      <c r="I1890" s="619" t="s">
        <v>5935</v>
      </c>
      <c r="J1890" s="619" t="s">
        <v>5936</v>
      </c>
      <c r="K1890" s="619" t="s">
        <v>5937</v>
      </c>
      <c r="L1890" s="620">
        <v>0</v>
      </c>
      <c r="M1890" s="620">
        <v>0</v>
      </c>
      <c r="N1890" s="619">
        <v>1</v>
      </c>
      <c r="O1890" s="683">
        <v>1</v>
      </c>
      <c r="P1890" s="620"/>
      <c r="Q1890" s="635"/>
      <c r="R1890" s="619"/>
      <c r="S1890" s="635">
        <v>0</v>
      </c>
      <c r="T1890" s="683"/>
      <c r="U1890" s="665">
        <v>0</v>
      </c>
    </row>
    <row r="1891" spans="1:21" ht="14.4" customHeight="1" x14ac:dyDescent="0.3">
      <c r="A1891" s="618">
        <v>21</v>
      </c>
      <c r="B1891" s="619" t="s">
        <v>565</v>
      </c>
      <c r="C1891" s="619">
        <v>89301212</v>
      </c>
      <c r="D1891" s="681" t="s">
        <v>6723</v>
      </c>
      <c r="E1891" s="682" t="s">
        <v>4530</v>
      </c>
      <c r="F1891" s="619" t="s">
        <v>4509</v>
      </c>
      <c r="G1891" s="619" t="s">
        <v>4643</v>
      </c>
      <c r="H1891" s="619" t="s">
        <v>2184</v>
      </c>
      <c r="I1891" s="619" t="s">
        <v>2253</v>
      </c>
      <c r="J1891" s="619" t="s">
        <v>2254</v>
      </c>
      <c r="K1891" s="619" t="s">
        <v>675</v>
      </c>
      <c r="L1891" s="620">
        <v>44.89</v>
      </c>
      <c r="M1891" s="620">
        <v>44.89</v>
      </c>
      <c r="N1891" s="619">
        <v>1</v>
      </c>
      <c r="O1891" s="683">
        <v>0.5</v>
      </c>
      <c r="P1891" s="620">
        <v>44.89</v>
      </c>
      <c r="Q1891" s="635">
        <v>1</v>
      </c>
      <c r="R1891" s="619">
        <v>1</v>
      </c>
      <c r="S1891" s="635">
        <v>1</v>
      </c>
      <c r="T1891" s="683">
        <v>0.5</v>
      </c>
      <c r="U1891" s="665">
        <v>1</v>
      </c>
    </row>
    <row r="1892" spans="1:21" ht="14.4" customHeight="1" x14ac:dyDescent="0.3">
      <c r="A1892" s="618">
        <v>21</v>
      </c>
      <c r="B1892" s="619" t="s">
        <v>565</v>
      </c>
      <c r="C1892" s="619">
        <v>89301212</v>
      </c>
      <c r="D1892" s="681" t="s">
        <v>6723</v>
      </c>
      <c r="E1892" s="682" t="s">
        <v>4530</v>
      </c>
      <c r="F1892" s="619" t="s">
        <v>4509</v>
      </c>
      <c r="G1892" s="619" t="s">
        <v>4575</v>
      </c>
      <c r="H1892" s="619" t="s">
        <v>564</v>
      </c>
      <c r="I1892" s="619" t="s">
        <v>1241</v>
      </c>
      <c r="J1892" s="619" t="s">
        <v>4576</v>
      </c>
      <c r="K1892" s="619" t="s">
        <v>4577</v>
      </c>
      <c r="L1892" s="620">
        <v>0</v>
      </c>
      <c r="M1892" s="620">
        <v>0</v>
      </c>
      <c r="N1892" s="619">
        <v>7</v>
      </c>
      <c r="O1892" s="683">
        <v>5</v>
      </c>
      <c r="P1892" s="620">
        <v>0</v>
      </c>
      <c r="Q1892" s="635"/>
      <c r="R1892" s="619">
        <v>4</v>
      </c>
      <c r="S1892" s="635">
        <v>0.5714285714285714</v>
      </c>
      <c r="T1892" s="683">
        <v>4</v>
      </c>
      <c r="U1892" s="665">
        <v>0.8</v>
      </c>
    </row>
    <row r="1893" spans="1:21" ht="14.4" customHeight="1" x14ac:dyDescent="0.3">
      <c r="A1893" s="618">
        <v>21</v>
      </c>
      <c r="B1893" s="619" t="s">
        <v>565</v>
      </c>
      <c r="C1893" s="619">
        <v>89301212</v>
      </c>
      <c r="D1893" s="681" t="s">
        <v>6723</v>
      </c>
      <c r="E1893" s="682" t="s">
        <v>4530</v>
      </c>
      <c r="F1893" s="619" t="s">
        <v>4509</v>
      </c>
      <c r="G1893" s="619" t="s">
        <v>4883</v>
      </c>
      <c r="H1893" s="619" t="s">
        <v>2184</v>
      </c>
      <c r="I1893" s="619" t="s">
        <v>3481</v>
      </c>
      <c r="J1893" s="619" t="s">
        <v>2298</v>
      </c>
      <c r="K1893" s="619" t="s">
        <v>4484</v>
      </c>
      <c r="L1893" s="620">
        <v>275.48</v>
      </c>
      <c r="M1893" s="620">
        <v>826.44</v>
      </c>
      <c r="N1893" s="619">
        <v>3</v>
      </c>
      <c r="O1893" s="683">
        <v>2</v>
      </c>
      <c r="P1893" s="620"/>
      <c r="Q1893" s="635">
        <v>0</v>
      </c>
      <c r="R1893" s="619"/>
      <c r="S1893" s="635">
        <v>0</v>
      </c>
      <c r="T1893" s="683"/>
      <c r="U1893" s="665">
        <v>0</v>
      </c>
    </row>
    <row r="1894" spans="1:21" ht="14.4" customHeight="1" x14ac:dyDescent="0.3">
      <c r="A1894" s="618">
        <v>21</v>
      </c>
      <c r="B1894" s="619" t="s">
        <v>565</v>
      </c>
      <c r="C1894" s="619">
        <v>89301212</v>
      </c>
      <c r="D1894" s="681" t="s">
        <v>6723</v>
      </c>
      <c r="E1894" s="682" t="s">
        <v>4530</v>
      </c>
      <c r="F1894" s="619" t="s">
        <v>4509</v>
      </c>
      <c r="G1894" s="619" t="s">
        <v>4883</v>
      </c>
      <c r="H1894" s="619" t="s">
        <v>2184</v>
      </c>
      <c r="I1894" s="619" t="s">
        <v>2301</v>
      </c>
      <c r="J1894" s="619" t="s">
        <v>2298</v>
      </c>
      <c r="K1894" s="619" t="s">
        <v>641</v>
      </c>
      <c r="L1894" s="620">
        <v>137.74</v>
      </c>
      <c r="M1894" s="620">
        <v>550.96</v>
      </c>
      <c r="N1894" s="619">
        <v>4</v>
      </c>
      <c r="O1894" s="683">
        <v>3</v>
      </c>
      <c r="P1894" s="620">
        <v>275.48</v>
      </c>
      <c r="Q1894" s="635">
        <v>0.5</v>
      </c>
      <c r="R1894" s="619">
        <v>2</v>
      </c>
      <c r="S1894" s="635">
        <v>0.5</v>
      </c>
      <c r="T1894" s="683">
        <v>1.5</v>
      </c>
      <c r="U1894" s="665">
        <v>0.5</v>
      </c>
    </row>
    <row r="1895" spans="1:21" ht="14.4" customHeight="1" x14ac:dyDescent="0.3">
      <c r="A1895" s="618">
        <v>21</v>
      </c>
      <c r="B1895" s="619" t="s">
        <v>565</v>
      </c>
      <c r="C1895" s="619">
        <v>89301212</v>
      </c>
      <c r="D1895" s="681" t="s">
        <v>6723</v>
      </c>
      <c r="E1895" s="682" t="s">
        <v>4530</v>
      </c>
      <c r="F1895" s="619" t="s">
        <v>4509</v>
      </c>
      <c r="G1895" s="619" t="s">
        <v>4646</v>
      </c>
      <c r="H1895" s="619" t="s">
        <v>564</v>
      </c>
      <c r="I1895" s="619" t="s">
        <v>1026</v>
      </c>
      <c r="J1895" s="619" t="s">
        <v>1027</v>
      </c>
      <c r="K1895" s="619" t="s">
        <v>1028</v>
      </c>
      <c r="L1895" s="620">
        <v>0</v>
      </c>
      <c r="M1895" s="620">
        <v>0</v>
      </c>
      <c r="N1895" s="619">
        <v>1</v>
      </c>
      <c r="O1895" s="683">
        <v>0.5</v>
      </c>
      <c r="P1895" s="620"/>
      <c r="Q1895" s="635"/>
      <c r="R1895" s="619"/>
      <c r="S1895" s="635">
        <v>0</v>
      </c>
      <c r="T1895" s="683"/>
      <c r="U1895" s="665">
        <v>0</v>
      </c>
    </row>
    <row r="1896" spans="1:21" ht="14.4" customHeight="1" x14ac:dyDescent="0.3">
      <c r="A1896" s="618">
        <v>21</v>
      </c>
      <c r="B1896" s="619" t="s">
        <v>565</v>
      </c>
      <c r="C1896" s="619">
        <v>89301212</v>
      </c>
      <c r="D1896" s="681" t="s">
        <v>6723</v>
      </c>
      <c r="E1896" s="682" t="s">
        <v>4530</v>
      </c>
      <c r="F1896" s="619" t="s">
        <v>4509</v>
      </c>
      <c r="G1896" s="619" t="s">
        <v>4646</v>
      </c>
      <c r="H1896" s="619" t="s">
        <v>564</v>
      </c>
      <c r="I1896" s="619" t="s">
        <v>1541</v>
      </c>
      <c r="J1896" s="619" t="s">
        <v>1027</v>
      </c>
      <c r="K1896" s="619" t="s">
        <v>4647</v>
      </c>
      <c r="L1896" s="620">
        <v>0</v>
      </c>
      <c r="M1896" s="620">
        <v>0</v>
      </c>
      <c r="N1896" s="619">
        <v>1</v>
      </c>
      <c r="O1896" s="683">
        <v>0.5</v>
      </c>
      <c r="P1896" s="620">
        <v>0</v>
      </c>
      <c r="Q1896" s="635"/>
      <c r="R1896" s="619">
        <v>1</v>
      </c>
      <c r="S1896" s="635">
        <v>1</v>
      </c>
      <c r="T1896" s="683">
        <v>0.5</v>
      </c>
      <c r="U1896" s="665">
        <v>1</v>
      </c>
    </row>
    <row r="1897" spans="1:21" ht="14.4" customHeight="1" x14ac:dyDescent="0.3">
      <c r="A1897" s="618">
        <v>21</v>
      </c>
      <c r="B1897" s="619" t="s">
        <v>565</v>
      </c>
      <c r="C1897" s="619">
        <v>89301212</v>
      </c>
      <c r="D1897" s="681" t="s">
        <v>6723</v>
      </c>
      <c r="E1897" s="682" t="s">
        <v>4530</v>
      </c>
      <c r="F1897" s="619" t="s">
        <v>4509</v>
      </c>
      <c r="G1897" s="619" t="s">
        <v>4578</v>
      </c>
      <c r="H1897" s="619" t="s">
        <v>2184</v>
      </c>
      <c r="I1897" s="619" t="s">
        <v>2398</v>
      </c>
      <c r="J1897" s="619" t="s">
        <v>2399</v>
      </c>
      <c r="K1897" s="619" t="s">
        <v>4372</v>
      </c>
      <c r="L1897" s="620">
        <v>162.13</v>
      </c>
      <c r="M1897" s="620">
        <v>162.13</v>
      </c>
      <c r="N1897" s="619">
        <v>1</v>
      </c>
      <c r="O1897" s="683">
        <v>1</v>
      </c>
      <c r="P1897" s="620"/>
      <c r="Q1897" s="635">
        <v>0</v>
      </c>
      <c r="R1897" s="619"/>
      <c r="S1897" s="635">
        <v>0</v>
      </c>
      <c r="T1897" s="683"/>
      <c r="U1897" s="665">
        <v>0</v>
      </c>
    </row>
    <row r="1898" spans="1:21" ht="14.4" customHeight="1" x14ac:dyDescent="0.3">
      <c r="A1898" s="618">
        <v>21</v>
      </c>
      <c r="B1898" s="619" t="s">
        <v>565</v>
      </c>
      <c r="C1898" s="619">
        <v>89301212</v>
      </c>
      <c r="D1898" s="681" t="s">
        <v>6723</v>
      </c>
      <c r="E1898" s="682" t="s">
        <v>4530</v>
      </c>
      <c r="F1898" s="619" t="s">
        <v>4509</v>
      </c>
      <c r="G1898" s="619" t="s">
        <v>4578</v>
      </c>
      <c r="H1898" s="619" t="s">
        <v>2184</v>
      </c>
      <c r="I1898" s="619" t="s">
        <v>2475</v>
      </c>
      <c r="J1898" s="619" t="s">
        <v>2476</v>
      </c>
      <c r="K1898" s="619" t="s">
        <v>4373</v>
      </c>
      <c r="L1898" s="620">
        <v>216.16</v>
      </c>
      <c r="M1898" s="620">
        <v>1080.8</v>
      </c>
      <c r="N1898" s="619">
        <v>5</v>
      </c>
      <c r="O1898" s="683">
        <v>2</v>
      </c>
      <c r="P1898" s="620">
        <v>216.16</v>
      </c>
      <c r="Q1898" s="635">
        <v>0.2</v>
      </c>
      <c r="R1898" s="619">
        <v>1</v>
      </c>
      <c r="S1898" s="635">
        <v>0.2</v>
      </c>
      <c r="T1898" s="683">
        <v>0.5</v>
      </c>
      <c r="U1898" s="665">
        <v>0.25</v>
      </c>
    </row>
    <row r="1899" spans="1:21" ht="14.4" customHeight="1" x14ac:dyDescent="0.3">
      <c r="A1899" s="618">
        <v>21</v>
      </c>
      <c r="B1899" s="619" t="s">
        <v>565</v>
      </c>
      <c r="C1899" s="619">
        <v>89301212</v>
      </c>
      <c r="D1899" s="681" t="s">
        <v>6723</v>
      </c>
      <c r="E1899" s="682" t="s">
        <v>4530</v>
      </c>
      <c r="F1899" s="619" t="s">
        <v>4509</v>
      </c>
      <c r="G1899" s="619" t="s">
        <v>4654</v>
      </c>
      <c r="H1899" s="619" t="s">
        <v>564</v>
      </c>
      <c r="I1899" s="619" t="s">
        <v>1716</v>
      </c>
      <c r="J1899" s="619" t="s">
        <v>1717</v>
      </c>
      <c r="K1899" s="619" t="s">
        <v>1718</v>
      </c>
      <c r="L1899" s="620">
        <v>400.21</v>
      </c>
      <c r="M1899" s="620">
        <v>6003.15</v>
      </c>
      <c r="N1899" s="619">
        <v>15</v>
      </c>
      <c r="O1899" s="683">
        <v>9.5</v>
      </c>
      <c r="P1899" s="620">
        <v>5202.7299999999996</v>
      </c>
      <c r="Q1899" s="635">
        <v>0.8666666666666667</v>
      </c>
      <c r="R1899" s="619">
        <v>13</v>
      </c>
      <c r="S1899" s="635">
        <v>0.8666666666666667</v>
      </c>
      <c r="T1899" s="683">
        <v>9</v>
      </c>
      <c r="U1899" s="665">
        <v>0.94736842105263153</v>
      </c>
    </row>
    <row r="1900" spans="1:21" ht="14.4" customHeight="1" x14ac:dyDescent="0.3">
      <c r="A1900" s="618">
        <v>21</v>
      </c>
      <c r="B1900" s="619" t="s">
        <v>565</v>
      </c>
      <c r="C1900" s="619">
        <v>89301212</v>
      </c>
      <c r="D1900" s="681" t="s">
        <v>6723</v>
      </c>
      <c r="E1900" s="682" t="s">
        <v>4530</v>
      </c>
      <c r="F1900" s="619" t="s">
        <v>4509</v>
      </c>
      <c r="G1900" s="619" t="s">
        <v>4654</v>
      </c>
      <c r="H1900" s="619" t="s">
        <v>564</v>
      </c>
      <c r="I1900" s="619" t="s">
        <v>4655</v>
      </c>
      <c r="J1900" s="619" t="s">
        <v>1717</v>
      </c>
      <c r="K1900" s="619" t="s">
        <v>4656</v>
      </c>
      <c r="L1900" s="620">
        <v>0</v>
      </c>
      <c r="M1900" s="620">
        <v>0</v>
      </c>
      <c r="N1900" s="619">
        <v>1</v>
      </c>
      <c r="O1900" s="683">
        <v>0.5</v>
      </c>
      <c r="P1900" s="620">
        <v>0</v>
      </c>
      <c r="Q1900" s="635"/>
      <c r="R1900" s="619">
        <v>1</v>
      </c>
      <c r="S1900" s="635">
        <v>1</v>
      </c>
      <c r="T1900" s="683">
        <v>0.5</v>
      </c>
      <c r="U1900" s="665">
        <v>1</v>
      </c>
    </row>
    <row r="1901" spans="1:21" ht="14.4" customHeight="1" x14ac:dyDescent="0.3">
      <c r="A1901" s="618">
        <v>21</v>
      </c>
      <c r="B1901" s="619" t="s">
        <v>565</v>
      </c>
      <c r="C1901" s="619">
        <v>89301212</v>
      </c>
      <c r="D1901" s="681" t="s">
        <v>6723</v>
      </c>
      <c r="E1901" s="682" t="s">
        <v>4530</v>
      </c>
      <c r="F1901" s="619" t="s">
        <v>4509</v>
      </c>
      <c r="G1901" s="619" t="s">
        <v>4595</v>
      </c>
      <c r="H1901" s="619" t="s">
        <v>564</v>
      </c>
      <c r="I1901" s="619" t="s">
        <v>1584</v>
      </c>
      <c r="J1901" s="619" t="s">
        <v>1585</v>
      </c>
      <c r="K1901" s="619" t="s">
        <v>1586</v>
      </c>
      <c r="L1901" s="620">
        <v>84.78</v>
      </c>
      <c r="M1901" s="620">
        <v>169.56</v>
      </c>
      <c r="N1901" s="619">
        <v>2</v>
      </c>
      <c r="O1901" s="683">
        <v>1.5</v>
      </c>
      <c r="P1901" s="620">
        <v>84.78</v>
      </c>
      <c r="Q1901" s="635">
        <v>0.5</v>
      </c>
      <c r="R1901" s="619">
        <v>1</v>
      </c>
      <c r="S1901" s="635">
        <v>0.5</v>
      </c>
      <c r="T1901" s="683">
        <v>1</v>
      </c>
      <c r="U1901" s="665">
        <v>0.66666666666666663</v>
      </c>
    </row>
    <row r="1902" spans="1:21" ht="14.4" customHeight="1" x14ac:dyDescent="0.3">
      <c r="A1902" s="618">
        <v>21</v>
      </c>
      <c r="B1902" s="619" t="s">
        <v>565</v>
      </c>
      <c r="C1902" s="619">
        <v>89301212</v>
      </c>
      <c r="D1902" s="681" t="s">
        <v>6723</v>
      </c>
      <c r="E1902" s="682" t="s">
        <v>4530</v>
      </c>
      <c r="F1902" s="619" t="s">
        <v>4509</v>
      </c>
      <c r="G1902" s="619" t="s">
        <v>4595</v>
      </c>
      <c r="H1902" s="619" t="s">
        <v>564</v>
      </c>
      <c r="I1902" s="619" t="s">
        <v>5838</v>
      </c>
      <c r="J1902" s="619" t="s">
        <v>5597</v>
      </c>
      <c r="K1902" s="619" t="s">
        <v>2340</v>
      </c>
      <c r="L1902" s="620">
        <v>0</v>
      </c>
      <c r="M1902" s="620">
        <v>0</v>
      </c>
      <c r="N1902" s="619">
        <v>3</v>
      </c>
      <c r="O1902" s="683">
        <v>1</v>
      </c>
      <c r="P1902" s="620"/>
      <c r="Q1902" s="635"/>
      <c r="R1902" s="619"/>
      <c r="S1902" s="635">
        <v>0</v>
      </c>
      <c r="T1902" s="683"/>
      <c r="U1902" s="665">
        <v>0</v>
      </c>
    </row>
    <row r="1903" spans="1:21" ht="14.4" customHeight="1" x14ac:dyDescent="0.3">
      <c r="A1903" s="618">
        <v>21</v>
      </c>
      <c r="B1903" s="619" t="s">
        <v>565</v>
      </c>
      <c r="C1903" s="619">
        <v>89301212</v>
      </c>
      <c r="D1903" s="681" t="s">
        <v>6723</v>
      </c>
      <c r="E1903" s="682" t="s">
        <v>4530</v>
      </c>
      <c r="F1903" s="619" t="s">
        <v>4509</v>
      </c>
      <c r="G1903" s="619" t="s">
        <v>4595</v>
      </c>
      <c r="H1903" s="619" t="s">
        <v>564</v>
      </c>
      <c r="I1903" s="619" t="s">
        <v>1183</v>
      </c>
      <c r="J1903" s="619" t="s">
        <v>1184</v>
      </c>
      <c r="K1903" s="619" t="s">
        <v>2340</v>
      </c>
      <c r="L1903" s="620">
        <v>56.52</v>
      </c>
      <c r="M1903" s="620">
        <v>339.12</v>
      </c>
      <c r="N1903" s="619">
        <v>6</v>
      </c>
      <c r="O1903" s="683">
        <v>1</v>
      </c>
      <c r="P1903" s="620">
        <v>169.56</v>
      </c>
      <c r="Q1903" s="635">
        <v>0.5</v>
      </c>
      <c r="R1903" s="619">
        <v>3</v>
      </c>
      <c r="S1903" s="635">
        <v>0.5</v>
      </c>
      <c r="T1903" s="683">
        <v>0.5</v>
      </c>
      <c r="U1903" s="665">
        <v>0.5</v>
      </c>
    </row>
    <row r="1904" spans="1:21" ht="14.4" customHeight="1" x14ac:dyDescent="0.3">
      <c r="A1904" s="618">
        <v>21</v>
      </c>
      <c r="B1904" s="619" t="s">
        <v>565</v>
      </c>
      <c r="C1904" s="619">
        <v>89301212</v>
      </c>
      <c r="D1904" s="681" t="s">
        <v>6723</v>
      </c>
      <c r="E1904" s="682" t="s">
        <v>4530</v>
      </c>
      <c r="F1904" s="619" t="s">
        <v>4509</v>
      </c>
      <c r="G1904" s="619" t="s">
        <v>4595</v>
      </c>
      <c r="H1904" s="619" t="s">
        <v>564</v>
      </c>
      <c r="I1904" s="619" t="s">
        <v>3375</v>
      </c>
      <c r="J1904" s="619" t="s">
        <v>3376</v>
      </c>
      <c r="K1904" s="619" t="s">
        <v>2989</v>
      </c>
      <c r="L1904" s="620">
        <v>0</v>
      </c>
      <c r="M1904" s="620">
        <v>0</v>
      </c>
      <c r="N1904" s="619">
        <v>1</v>
      </c>
      <c r="O1904" s="683">
        <v>1</v>
      </c>
      <c r="P1904" s="620">
        <v>0</v>
      </c>
      <c r="Q1904" s="635"/>
      <c r="R1904" s="619">
        <v>1</v>
      </c>
      <c r="S1904" s="635">
        <v>1</v>
      </c>
      <c r="T1904" s="683">
        <v>1</v>
      </c>
      <c r="U1904" s="665">
        <v>1</v>
      </c>
    </row>
    <row r="1905" spans="1:21" ht="14.4" customHeight="1" x14ac:dyDescent="0.3">
      <c r="A1905" s="618">
        <v>21</v>
      </c>
      <c r="B1905" s="619" t="s">
        <v>565</v>
      </c>
      <c r="C1905" s="619">
        <v>89301212</v>
      </c>
      <c r="D1905" s="681" t="s">
        <v>6723</v>
      </c>
      <c r="E1905" s="682" t="s">
        <v>4530</v>
      </c>
      <c r="F1905" s="619" t="s">
        <v>4509</v>
      </c>
      <c r="G1905" s="619" t="s">
        <v>5431</v>
      </c>
      <c r="H1905" s="619" t="s">
        <v>564</v>
      </c>
      <c r="I1905" s="619" t="s">
        <v>5938</v>
      </c>
      <c r="J1905" s="619" t="s">
        <v>5433</v>
      </c>
      <c r="K1905" s="619" t="s">
        <v>5939</v>
      </c>
      <c r="L1905" s="620">
        <v>0</v>
      </c>
      <c r="M1905" s="620">
        <v>0</v>
      </c>
      <c r="N1905" s="619">
        <v>1</v>
      </c>
      <c r="O1905" s="683">
        <v>0.5</v>
      </c>
      <c r="P1905" s="620"/>
      <c r="Q1905" s="635"/>
      <c r="R1905" s="619"/>
      <c r="S1905" s="635">
        <v>0</v>
      </c>
      <c r="T1905" s="683"/>
      <c r="U1905" s="665">
        <v>0</v>
      </c>
    </row>
    <row r="1906" spans="1:21" ht="14.4" customHeight="1" x14ac:dyDescent="0.3">
      <c r="A1906" s="618">
        <v>21</v>
      </c>
      <c r="B1906" s="619" t="s">
        <v>565</v>
      </c>
      <c r="C1906" s="619">
        <v>89301212</v>
      </c>
      <c r="D1906" s="681" t="s">
        <v>6723</v>
      </c>
      <c r="E1906" s="682" t="s">
        <v>4530</v>
      </c>
      <c r="F1906" s="619" t="s">
        <v>4509</v>
      </c>
      <c r="G1906" s="619" t="s">
        <v>4666</v>
      </c>
      <c r="H1906" s="619" t="s">
        <v>564</v>
      </c>
      <c r="I1906" s="619" t="s">
        <v>986</v>
      </c>
      <c r="J1906" s="619" t="s">
        <v>987</v>
      </c>
      <c r="K1906" s="619" t="s">
        <v>4183</v>
      </c>
      <c r="L1906" s="620">
        <v>115.3</v>
      </c>
      <c r="M1906" s="620">
        <v>230.6</v>
      </c>
      <c r="N1906" s="619">
        <v>2</v>
      </c>
      <c r="O1906" s="683">
        <v>0.5</v>
      </c>
      <c r="P1906" s="620"/>
      <c r="Q1906" s="635">
        <v>0</v>
      </c>
      <c r="R1906" s="619"/>
      <c r="S1906" s="635">
        <v>0</v>
      </c>
      <c r="T1906" s="683"/>
      <c r="U1906" s="665">
        <v>0</v>
      </c>
    </row>
    <row r="1907" spans="1:21" ht="14.4" customHeight="1" x14ac:dyDescent="0.3">
      <c r="A1907" s="618">
        <v>21</v>
      </c>
      <c r="B1907" s="619" t="s">
        <v>565</v>
      </c>
      <c r="C1907" s="619">
        <v>89301212</v>
      </c>
      <c r="D1907" s="681" t="s">
        <v>6723</v>
      </c>
      <c r="E1907" s="682" t="s">
        <v>4530</v>
      </c>
      <c r="F1907" s="619" t="s">
        <v>4509</v>
      </c>
      <c r="G1907" s="619" t="s">
        <v>4998</v>
      </c>
      <c r="H1907" s="619" t="s">
        <v>564</v>
      </c>
      <c r="I1907" s="619" t="s">
        <v>3226</v>
      </c>
      <c r="J1907" s="619" t="s">
        <v>3188</v>
      </c>
      <c r="K1907" s="619" t="s">
        <v>4999</v>
      </c>
      <c r="L1907" s="620">
        <v>120.46</v>
      </c>
      <c r="M1907" s="620">
        <v>1084.1399999999999</v>
      </c>
      <c r="N1907" s="619">
        <v>9</v>
      </c>
      <c r="O1907" s="683">
        <v>4</v>
      </c>
      <c r="P1907" s="620">
        <v>361.38</v>
      </c>
      <c r="Q1907" s="635">
        <v>0.33333333333333337</v>
      </c>
      <c r="R1907" s="619">
        <v>3</v>
      </c>
      <c r="S1907" s="635">
        <v>0.33333333333333331</v>
      </c>
      <c r="T1907" s="683">
        <v>0.5</v>
      </c>
      <c r="U1907" s="665">
        <v>0.125</v>
      </c>
    </row>
    <row r="1908" spans="1:21" ht="14.4" customHeight="1" x14ac:dyDescent="0.3">
      <c r="A1908" s="618">
        <v>21</v>
      </c>
      <c r="B1908" s="619" t="s">
        <v>565</v>
      </c>
      <c r="C1908" s="619">
        <v>89301212</v>
      </c>
      <c r="D1908" s="681" t="s">
        <v>6723</v>
      </c>
      <c r="E1908" s="682" t="s">
        <v>4530</v>
      </c>
      <c r="F1908" s="619" t="s">
        <v>4509</v>
      </c>
      <c r="G1908" s="619" t="s">
        <v>4670</v>
      </c>
      <c r="H1908" s="619" t="s">
        <v>2184</v>
      </c>
      <c r="I1908" s="619" t="s">
        <v>2434</v>
      </c>
      <c r="J1908" s="619" t="s">
        <v>2435</v>
      </c>
      <c r="K1908" s="619" t="s">
        <v>641</v>
      </c>
      <c r="L1908" s="620">
        <v>232.44</v>
      </c>
      <c r="M1908" s="620">
        <v>232.44</v>
      </c>
      <c r="N1908" s="619">
        <v>1</v>
      </c>
      <c r="O1908" s="683">
        <v>0.5</v>
      </c>
      <c r="P1908" s="620">
        <v>232.44</v>
      </c>
      <c r="Q1908" s="635">
        <v>1</v>
      </c>
      <c r="R1908" s="619">
        <v>1</v>
      </c>
      <c r="S1908" s="635">
        <v>1</v>
      </c>
      <c r="T1908" s="683">
        <v>0.5</v>
      </c>
      <c r="U1908" s="665">
        <v>1</v>
      </c>
    </row>
    <row r="1909" spans="1:21" ht="14.4" customHeight="1" x14ac:dyDescent="0.3">
      <c r="A1909" s="618">
        <v>21</v>
      </c>
      <c r="B1909" s="619" t="s">
        <v>565</v>
      </c>
      <c r="C1909" s="619">
        <v>89301212</v>
      </c>
      <c r="D1909" s="681" t="s">
        <v>6723</v>
      </c>
      <c r="E1909" s="682" t="s">
        <v>4530</v>
      </c>
      <c r="F1909" s="619" t="s">
        <v>4509</v>
      </c>
      <c r="G1909" s="619" t="s">
        <v>4894</v>
      </c>
      <c r="H1909" s="619" t="s">
        <v>2184</v>
      </c>
      <c r="I1909" s="619" t="s">
        <v>4895</v>
      </c>
      <c r="J1909" s="619" t="s">
        <v>4896</v>
      </c>
      <c r="K1909" s="619" t="s">
        <v>4363</v>
      </c>
      <c r="L1909" s="620">
        <v>2279.48</v>
      </c>
      <c r="M1909" s="620">
        <v>13676.880000000001</v>
      </c>
      <c r="N1909" s="619">
        <v>6</v>
      </c>
      <c r="O1909" s="683">
        <v>2</v>
      </c>
      <c r="P1909" s="620">
        <v>6838.4400000000005</v>
      </c>
      <c r="Q1909" s="635">
        <v>0.5</v>
      </c>
      <c r="R1909" s="619">
        <v>3</v>
      </c>
      <c r="S1909" s="635">
        <v>0.5</v>
      </c>
      <c r="T1909" s="683">
        <v>1</v>
      </c>
      <c r="U1909" s="665">
        <v>0.5</v>
      </c>
    </row>
    <row r="1910" spans="1:21" ht="14.4" customHeight="1" x14ac:dyDescent="0.3">
      <c r="A1910" s="618">
        <v>21</v>
      </c>
      <c r="B1910" s="619" t="s">
        <v>565</v>
      </c>
      <c r="C1910" s="619">
        <v>89301212</v>
      </c>
      <c r="D1910" s="681" t="s">
        <v>6723</v>
      </c>
      <c r="E1910" s="682" t="s">
        <v>4530</v>
      </c>
      <c r="F1910" s="619" t="s">
        <v>4509</v>
      </c>
      <c r="G1910" s="619" t="s">
        <v>4894</v>
      </c>
      <c r="H1910" s="619" t="s">
        <v>2184</v>
      </c>
      <c r="I1910" s="619" t="s">
        <v>4895</v>
      </c>
      <c r="J1910" s="619" t="s">
        <v>4896</v>
      </c>
      <c r="K1910" s="619" t="s">
        <v>4363</v>
      </c>
      <c r="L1910" s="620">
        <v>804.58</v>
      </c>
      <c r="M1910" s="620">
        <v>4827.4800000000005</v>
      </c>
      <c r="N1910" s="619">
        <v>6</v>
      </c>
      <c r="O1910" s="683">
        <v>2</v>
      </c>
      <c r="P1910" s="620">
        <v>2413.7400000000002</v>
      </c>
      <c r="Q1910" s="635">
        <v>0.5</v>
      </c>
      <c r="R1910" s="619">
        <v>3</v>
      </c>
      <c r="S1910" s="635">
        <v>0.5</v>
      </c>
      <c r="T1910" s="683">
        <v>1</v>
      </c>
      <c r="U1910" s="665">
        <v>0.5</v>
      </c>
    </row>
    <row r="1911" spans="1:21" ht="14.4" customHeight="1" x14ac:dyDescent="0.3">
      <c r="A1911" s="618">
        <v>21</v>
      </c>
      <c r="B1911" s="619" t="s">
        <v>565</v>
      </c>
      <c r="C1911" s="619">
        <v>89301212</v>
      </c>
      <c r="D1911" s="681" t="s">
        <v>6723</v>
      </c>
      <c r="E1911" s="682" t="s">
        <v>4530</v>
      </c>
      <c r="F1911" s="619" t="s">
        <v>4509</v>
      </c>
      <c r="G1911" s="619" t="s">
        <v>4894</v>
      </c>
      <c r="H1911" s="619" t="s">
        <v>2184</v>
      </c>
      <c r="I1911" s="619" t="s">
        <v>5608</v>
      </c>
      <c r="J1911" s="619" t="s">
        <v>4896</v>
      </c>
      <c r="K1911" s="619" t="s">
        <v>5609</v>
      </c>
      <c r="L1911" s="620">
        <v>6838.44</v>
      </c>
      <c r="M1911" s="620">
        <v>13676.88</v>
      </c>
      <c r="N1911" s="619">
        <v>2</v>
      </c>
      <c r="O1911" s="683">
        <v>1.5</v>
      </c>
      <c r="P1911" s="620">
        <v>6838.44</v>
      </c>
      <c r="Q1911" s="635">
        <v>0.5</v>
      </c>
      <c r="R1911" s="619">
        <v>1</v>
      </c>
      <c r="S1911" s="635">
        <v>0.5</v>
      </c>
      <c r="T1911" s="683">
        <v>1</v>
      </c>
      <c r="U1911" s="665">
        <v>0.66666666666666663</v>
      </c>
    </row>
    <row r="1912" spans="1:21" ht="14.4" customHeight="1" x14ac:dyDescent="0.3">
      <c r="A1912" s="618">
        <v>21</v>
      </c>
      <c r="B1912" s="619" t="s">
        <v>565</v>
      </c>
      <c r="C1912" s="619">
        <v>89301212</v>
      </c>
      <c r="D1912" s="681" t="s">
        <v>6723</v>
      </c>
      <c r="E1912" s="682" t="s">
        <v>4530</v>
      </c>
      <c r="F1912" s="619" t="s">
        <v>4509</v>
      </c>
      <c r="G1912" s="619" t="s">
        <v>4599</v>
      </c>
      <c r="H1912" s="619" t="s">
        <v>564</v>
      </c>
      <c r="I1912" s="619" t="s">
        <v>5461</v>
      </c>
      <c r="J1912" s="619" t="s">
        <v>5462</v>
      </c>
      <c r="K1912" s="619" t="s">
        <v>5463</v>
      </c>
      <c r="L1912" s="620">
        <v>629.07000000000005</v>
      </c>
      <c r="M1912" s="620">
        <v>629.07000000000005</v>
      </c>
      <c r="N1912" s="619">
        <v>1</v>
      </c>
      <c r="O1912" s="683">
        <v>0.5</v>
      </c>
      <c r="P1912" s="620">
        <v>629.07000000000005</v>
      </c>
      <c r="Q1912" s="635">
        <v>1</v>
      </c>
      <c r="R1912" s="619">
        <v>1</v>
      </c>
      <c r="S1912" s="635">
        <v>1</v>
      </c>
      <c r="T1912" s="683">
        <v>0.5</v>
      </c>
      <c r="U1912" s="665">
        <v>1</v>
      </c>
    </row>
    <row r="1913" spans="1:21" ht="14.4" customHeight="1" x14ac:dyDescent="0.3">
      <c r="A1913" s="618">
        <v>21</v>
      </c>
      <c r="B1913" s="619" t="s">
        <v>565</v>
      </c>
      <c r="C1913" s="619">
        <v>89301212</v>
      </c>
      <c r="D1913" s="681" t="s">
        <v>6723</v>
      </c>
      <c r="E1913" s="682" t="s">
        <v>4530</v>
      </c>
      <c r="F1913" s="619" t="s">
        <v>4509</v>
      </c>
      <c r="G1913" s="619" t="s">
        <v>4599</v>
      </c>
      <c r="H1913" s="619" t="s">
        <v>564</v>
      </c>
      <c r="I1913" s="619" t="s">
        <v>4780</v>
      </c>
      <c r="J1913" s="619" t="s">
        <v>1870</v>
      </c>
      <c r="K1913" s="619" t="s">
        <v>4781</v>
      </c>
      <c r="L1913" s="620">
        <v>0</v>
      </c>
      <c r="M1913" s="620">
        <v>0</v>
      </c>
      <c r="N1913" s="619">
        <v>1</v>
      </c>
      <c r="O1913" s="683">
        <v>1</v>
      </c>
      <c r="P1913" s="620"/>
      <c r="Q1913" s="635"/>
      <c r="R1913" s="619"/>
      <c r="S1913" s="635">
        <v>0</v>
      </c>
      <c r="T1913" s="683"/>
      <c r="U1913" s="665">
        <v>0</v>
      </c>
    </row>
    <row r="1914" spans="1:21" ht="14.4" customHeight="1" x14ac:dyDescent="0.3">
      <c r="A1914" s="618">
        <v>21</v>
      </c>
      <c r="B1914" s="619" t="s">
        <v>565</v>
      </c>
      <c r="C1914" s="619">
        <v>89301212</v>
      </c>
      <c r="D1914" s="681" t="s">
        <v>6723</v>
      </c>
      <c r="E1914" s="682" t="s">
        <v>4530</v>
      </c>
      <c r="F1914" s="619" t="s">
        <v>4509</v>
      </c>
      <c r="G1914" s="619" t="s">
        <v>4599</v>
      </c>
      <c r="H1914" s="619" t="s">
        <v>564</v>
      </c>
      <c r="I1914" s="619" t="s">
        <v>2057</v>
      </c>
      <c r="J1914" s="619" t="s">
        <v>4334</v>
      </c>
      <c r="K1914" s="619" t="s">
        <v>4335</v>
      </c>
      <c r="L1914" s="620">
        <v>2787.72</v>
      </c>
      <c r="M1914" s="620">
        <v>2787.72</v>
      </c>
      <c r="N1914" s="619">
        <v>1</v>
      </c>
      <c r="O1914" s="683">
        <v>1</v>
      </c>
      <c r="P1914" s="620">
        <v>2787.72</v>
      </c>
      <c r="Q1914" s="635">
        <v>1</v>
      </c>
      <c r="R1914" s="619">
        <v>1</v>
      </c>
      <c r="S1914" s="635">
        <v>1</v>
      </c>
      <c r="T1914" s="683">
        <v>1</v>
      </c>
      <c r="U1914" s="665">
        <v>1</v>
      </c>
    </row>
    <row r="1915" spans="1:21" ht="14.4" customHeight="1" x14ac:dyDescent="0.3">
      <c r="A1915" s="618">
        <v>21</v>
      </c>
      <c r="B1915" s="619" t="s">
        <v>565</v>
      </c>
      <c r="C1915" s="619">
        <v>89301212</v>
      </c>
      <c r="D1915" s="681" t="s">
        <v>6723</v>
      </c>
      <c r="E1915" s="682" t="s">
        <v>4530</v>
      </c>
      <c r="F1915" s="619" t="s">
        <v>4509</v>
      </c>
      <c r="G1915" s="619" t="s">
        <v>4599</v>
      </c>
      <c r="H1915" s="619" t="s">
        <v>564</v>
      </c>
      <c r="I1915" s="619" t="s">
        <v>1511</v>
      </c>
      <c r="J1915" s="619" t="s">
        <v>4338</v>
      </c>
      <c r="K1915" s="619" t="s">
        <v>4339</v>
      </c>
      <c r="L1915" s="620">
        <v>880.88</v>
      </c>
      <c r="M1915" s="620">
        <v>880.88</v>
      </c>
      <c r="N1915" s="619">
        <v>1</v>
      </c>
      <c r="O1915" s="683">
        <v>1</v>
      </c>
      <c r="P1915" s="620">
        <v>880.88</v>
      </c>
      <c r="Q1915" s="635">
        <v>1</v>
      </c>
      <c r="R1915" s="619">
        <v>1</v>
      </c>
      <c r="S1915" s="635">
        <v>1</v>
      </c>
      <c r="T1915" s="683">
        <v>1</v>
      </c>
      <c r="U1915" s="665">
        <v>1</v>
      </c>
    </row>
    <row r="1916" spans="1:21" ht="14.4" customHeight="1" x14ac:dyDescent="0.3">
      <c r="A1916" s="618">
        <v>21</v>
      </c>
      <c r="B1916" s="619" t="s">
        <v>565</v>
      </c>
      <c r="C1916" s="619">
        <v>89301212</v>
      </c>
      <c r="D1916" s="681" t="s">
        <v>6723</v>
      </c>
      <c r="E1916" s="682" t="s">
        <v>4530</v>
      </c>
      <c r="F1916" s="619" t="s">
        <v>4509</v>
      </c>
      <c r="G1916" s="619" t="s">
        <v>4550</v>
      </c>
      <c r="H1916" s="619" t="s">
        <v>564</v>
      </c>
      <c r="I1916" s="619" t="s">
        <v>4677</v>
      </c>
      <c r="J1916" s="619" t="s">
        <v>4678</v>
      </c>
      <c r="K1916" s="619" t="s">
        <v>4679</v>
      </c>
      <c r="L1916" s="620">
        <v>23.3</v>
      </c>
      <c r="M1916" s="620">
        <v>23.3</v>
      </c>
      <c r="N1916" s="619">
        <v>1</v>
      </c>
      <c r="O1916" s="683">
        <v>1</v>
      </c>
      <c r="P1916" s="620">
        <v>23.3</v>
      </c>
      <c r="Q1916" s="635">
        <v>1</v>
      </c>
      <c r="R1916" s="619">
        <v>1</v>
      </c>
      <c r="S1916" s="635">
        <v>1</v>
      </c>
      <c r="T1916" s="683">
        <v>1</v>
      </c>
      <c r="U1916" s="665">
        <v>1</v>
      </c>
    </row>
    <row r="1917" spans="1:21" ht="14.4" customHeight="1" x14ac:dyDescent="0.3">
      <c r="A1917" s="618">
        <v>21</v>
      </c>
      <c r="B1917" s="619" t="s">
        <v>565</v>
      </c>
      <c r="C1917" s="619">
        <v>89301212</v>
      </c>
      <c r="D1917" s="681" t="s">
        <v>6723</v>
      </c>
      <c r="E1917" s="682" t="s">
        <v>4530</v>
      </c>
      <c r="F1917" s="619" t="s">
        <v>4509</v>
      </c>
      <c r="G1917" s="619" t="s">
        <v>4550</v>
      </c>
      <c r="H1917" s="619" t="s">
        <v>564</v>
      </c>
      <c r="I1917" s="619" t="s">
        <v>4681</v>
      </c>
      <c r="J1917" s="619" t="s">
        <v>4551</v>
      </c>
      <c r="K1917" s="619" t="s">
        <v>4679</v>
      </c>
      <c r="L1917" s="620">
        <v>0</v>
      </c>
      <c r="M1917" s="620">
        <v>0</v>
      </c>
      <c r="N1917" s="619">
        <v>3</v>
      </c>
      <c r="O1917" s="683">
        <v>1.5</v>
      </c>
      <c r="P1917" s="620">
        <v>0</v>
      </c>
      <c r="Q1917" s="635"/>
      <c r="R1917" s="619">
        <v>2</v>
      </c>
      <c r="S1917" s="635">
        <v>0.66666666666666663</v>
      </c>
      <c r="T1917" s="683">
        <v>0.5</v>
      </c>
      <c r="U1917" s="665">
        <v>0.33333333333333331</v>
      </c>
    </row>
    <row r="1918" spans="1:21" ht="14.4" customHeight="1" x14ac:dyDescent="0.3">
      <c r="A1918" s="618">
        <v>21</v>
      </c>
      <c r="B1918" s="619" t="s">
        <v>565</v>
      </c>
      <c r="C1918" s="619">
        <v>89301212</v>
      </c>
      <c r="D1918" s="681" t="s">
        <v>6723</v>
      </c>
      <c r="E1918" s="682" t="s">
        <v>4530</v>
      </c>
      <c r="F1918" s="619" t="s">
        <v>4509</v>
      </c>
      <c r="G1918" s="619" t="s">
        <v>4550</v>
      </c>
      <c r="H1918" s="619" t="s">
        <v>564</v>
      </c>
      <c r="I1918" s="619" t="s">
        <v>1318</v>
      </c>
      <c r="J1918" s="619" t="s">
        <v>4551</v>
      </c>
      <c r="K1918" s="619" t="s">
        <v>4552</v>
      </c>
      <c r="L1918" s="620">
        <v>58.23</v>
      </c>
      <c r="M1918" s="620">
        <v>58.23</v>
      </c>
      <c r="N1918" s="619">
        <v>1</v>
      </c>
      <c r="O1918" s="683">
        <v>1</v>
      </c>
      <c r="P1918" s="620">
        <v>58.23</v>
      </c>
      <c r="Q1918" s="635">
        <v>1</v>
      </c>
      <c r="R1918" s="619">
        <v>1</v>
      </c>
      <c r="S1918" s="635">
        <v>1</v>
      </c>
      <c r="T1918" s="683">
        <v>1</v>
      </c>
      <c r="U1918" s="665">
        <v>1</v>
      </c>
    </row>
    <row r="1919" spans="1:21" ht="14.4" customHeight="1" x14ac:dyDescent="0.3">
      <c r="A1919" s="618">
        <v>21</v>
      </c>
      <c r="B1919" s="619" t="s">
        <v>565</v>
      </c>
      <c r="C1919" s="619">
        <v>89301212</v>
      </c>
      <c r="D1919" s="681" t="s">
        <v>6723</v>
      </c>
      <c r="E1919" s="682" t="s">
        <v>4530</v>
      </c>
      <c r="F1919" s="619" t="s">
        <v>4509</v>
      </c>
      <c r="G1919" s="619" t="s">
        <v>4682</v>
      </c>
      <c r="H1919" s="619" t="s">
        <v>564</v>
      </c>
      <c r="I1919" s="619" t="s">
        <v>865</v>
      </c>
      <c r="J1919" s="619" t="s">
        <v>866</v>
      </c>
      <c r="K1919" s="619" t="s">
        <v>4683</v>
      </c>
      <c r="L1919" s="620">
        <v>99</v>
      </c>
      <c r="M1919" s="620">
        <v>99</v>
      </c>
      <c r="N1919" s="619">
        <v>1</v>
      </c>
      <c r="O1919" s="683">
        <v>0.5</v>
      </c>
      <c r="P1919" s="620"/>
      <c r="Q1919" s="635">
        <v>0</v>
      </c>
      <c r="R1919" s="619"/>
      <c r="S1919" s="635">
        <v>0</v>
      </c>
      <c r="T1919" s="683"/>
      <c r="U1919" s="665">
        <v>0</v>
      </c>
    </row>
    <row r="1920" spans="1:21" ht="14.4" customHeight="1" x14ac:dyDescent="0.3">
      <c r="A1920" s="618">
        <v>21</v>
      </c>
      <c r="B1920" s="619" t="s">
        <v>565</v>
      </c>
      <c r="C1920" s="619">
        <v>89301212</v>
      </c>
      <c r="D1920" s="681" t="s">
        <v>6723</v>
      </c>
      <c r="E1920" s="682" t="s">
        <v>4530</v>
      </c>
      <c r="F1920" s="619" t="s">
        <v>4509</v>
      </c>
      <c r="G1920" s="619" t="s">
        <v>4786</v>
      </c>
      <c r="H1920" s="619" t="s">
        <v>2184</v>
      </c>
      <c r="I1920" s="619" t="s">
        <v>3536</v>
      </c>
      <c r="J1920" s="619" t="s">
        <v>4353</v>
      </c>
      <c r="K1920" s="619" t="s">
        <v>4468</v>
      </c>
      <c r="L1920" s="620">
        <v>561.54</v>
      </c>
      <c r="M1920" s="620">
        <v>561.54</v>
      </c>
      <c r="N1920" s="619">
        <v>1</v>
      </c>
      <c r="O1920" s="683">
        <v>1</v>
      </c>
      <c r="P1920" s="620"/>
      <c r="Q1920" s="635">
        <v>0</v>
      </c>
      <c r="R1920" s="619"/>
      <c r="S1920" s="635">
        <v>0</v>
      </c>
      <c r="T1920" s="683"/>
      <c r="U1920" s="665">
        <v>0</v>
      </c>
    </row>
    <row r="1921" spans="1:21" ht="14.4" customHeight="1" x14ac:dyDescent="0.3">
      <c r="A1921" s="618">
        <v>21</v>
      </c>
      <c r="B1921" s="619" t="s">
        <v>565</v>
      </c>
      <c r="C1921" s="619">
        <v>89301212</v>
      </c>
      <c r="D1921" s="681" t="s">
        <v>6723</v>
      </c>
      <c r="E1921" s="682" t="s">
        <v>4530</v>
      </c>
      <c r="F1921" s="619" t="s">
        <v>4509</v>
      </c>
      <c r="G1921" s="619" t="s">
        <v>5469</v>
      </c>
      <c r="H1921" s="619" t="s">
        <v>564</v>
      </c>
      <c r="I1921" s="619" t="s">
        <v>5470</v>
      </c>
      <c r="J1921" s="619" t="s">
        <v>5471</v>
      </c>
      <c r="K1921" s="619" t="s">
        <v>5472</v>
      </c>
      <c r="L1921" s="620">
        <v>94.09</v>
      </c>
      <c r="M1921" s="620">
        <v>94.09</v>
      </c>
      <c r="N1921" s="619">
        <v>1</v>
      </c>
      <c r="O1921" s="683">
        <v>1</v>
      </c>
      <c r="P1921" s="620"/>
      <c r="Q1921" s="635">
        <v>0</v>
      </c>
      <c r="R1921" s="619"/>
      <c r="S1921" s="635">
        <v>0</v>
      </c>
      <c r="T1921" s="683"/>
      <c r="U1921" s="665">
        <v>0</v>
      </c>
    </row>
    <row r="1922" spans="1:21" ht="14.4" customHeight="1" x14ac:dyDescent="0.3">
      <c r="A1922" s="618">
        <v>21</v>
      </c>
      <c r="B1922" s="619" t="s">
        <v>565</v>
      </c>
      <c r="C1922" s="619">
        <v>89301212</v>
      </c>
      <c r="D1922" s="681" t="s">
        <v>6723</v>
      </c>
      <c r="E1922" s="682" t="s">
        <v>4530</v>
      </c>
      <c r="F1922" s="619" t="s">
        <v>4509</v>
      </c>
      <c r="G1922" s="619" t="s">
        <v>4901</v>
      </c>
      <c r="H1922" s="619" t="s">
        <v>2184</v>
      </c>
      <c r="I1922" s="619" t="s">
        <v>5647</v>
      </c>
      <c r="J1922" s="619" t="s">
        <v>5648</v>
      </c>
      <c r="K1922" s="619" t="s">
        <v>5475</v>
      </c>
      <c r="L1922" s="620">
        <v>1359.61</v>
      </c>
      <c r="M1922" s="620">
        <v>2719.22</v>
      </c>
      <c r="N1922" s="619">
        <v>2</v>
      </c>
      <c r="O1922" s="683">
        <v>1</v>
      </c>
      <c r="P1922" s="620">
        <v>2719.22</v>
      </c>
      <c r="Q1922" s="635">
        <v>1</v>
      </c>
      <c r="R1922" s="619">
        <v>2</v>
      </c>
      <c r="S1922" s="635">
        <v>1</v>
      </c>
      <c r="T1922" s="683">
        <v>1</v>
      </c>
      <c r="U1922" s="665">
        <v>1</v>
      </c>
    </row>
    <row r="1923" spans="1:21" ht="14.4" customHeight="1" x14ac:dyDescent="0.3">
      <c r="A1923" s="618">
        <v>21</v>
      </c>
      <c r="B1923" s="619" t="s">
        <v>565</v>
      </c>
      <c r="C1923" s="619">
        <v>89301212</v>
      </c>
      <c r="D1923" s="681" t="s">
        <v>6723</v>
      </c>
      <c r="E1923" s="682" t="s">
        <v>4530</v>
      </c>
      <c r="F1923" s="619" t="s">
        <v>4509</v>
      </c>
      <c r="G1923" s="619" t="s">
        <v>5195</v>
      </c>
      <c r="H1923" s="619" t="s">
        <v>564</v>
      </c>
      <c r="I1923" s="619" t="s">
        <v>1675</v>
      </c>
      <c r="J1923" s="619" t="s">
        <v>5940</v>
      </c>
      <c r="K1923" s="619" t="s">
        <v>5197</v>
      </c>
      <c r="L1923" s="620">
        <v>0</v>
      </c>
      <c r="M1923" s="620">
        <v>0</v>
      </c>
      <c r="N1923" s="619">
        <v>1</v>
      </c>
      <c r="O1923" s="683">
        <v>1</v>
      </c>
      <c r="P1923" s="620"/>
      <c r="Q1923" s="635"/>
      <c r="R1923" s="619"/>
      <c r="S1923" s="635">
        <v>0</v>
      </c>
      <c r="T1923" s="683"/>
      <c r="U1923" s="665">
        <v>0</v>
      </c>
    </row>
    <row r="1924" spans="1:21" ht="14.4" customHeight="1" x14ac:dyDescent="0.3">
      <c r="A1924" s="618">
        <v>21</v>
      </c>
      <c r="B1924" s="619" t="s">
        <v>565</v>
      </c>
      <c r="C1924" s="619">
        <v>89301212</v>
      </c>
      <c r="D1924" s="681" t="s">
        <v>6723</v>
      </c>
      <c r="E1924" s="682" t="s">
        <v>4530</v>
      </c>
      <c r="F1924" s="619" t="s">
        <v>4509</v>
      </c>
      <c r="G1924" s="619" t="s">
        <v>5195</v>
      </c>
      <c r="H1924" s="619" t="s">
        <v>564</v>
      </c>
      <c r="I1924" s="619" t="s">
        <v>1675</v>
      </c>
      <c r="J1924" s="619" t="s">
        <v>5196</v>
      </c>
      <c r="K1924" s="619" t="s">
        <v>5197</v>
      </c>
      <c r="L1924" s="620">
        <v>0</v>
      </c>
      <c r="M1924" s="620">
        <v>0</v>
      </c>
      <c r="N1924" s="619">
        <v>3</v>
      </c>
      <c r="O1924" s="683">
        <v>2</v>
      </c>
      <c r="P1924" s="620">
        <v>0</v>
      </c>
      <c r="Q1924" s="635"/>
      <c r="R1924" s="619">
        <v>2</v>
      </c>
      <c r="S1924" s="635">
        <v>0.66666666666666663</v>
      </c>
      <c r="T1924" s="683">
        <v>1</v>
      </c>
      <c r="U1924" s="665">
        <v>0.5</v>
      </c>
    </row>
    <row r="1925" spans="1:21" ht="14.4" customHeight="1" x14ac:dyDescent="0.3">
      <c r="A1925" s="618">
        <v>21</v>
      </c>
      <c r="B1925" s="619" t="s">
        <v>565</v>
      </c>
      <c r="C1925" s="619">
        <v>89301212</v>
      </c>
      <c r="D1925" s="681" t="s">
        <v>6723</v>
      </c>
      <c r="E1925" s="682" t="s">
        <v>4530</v>
      </c>
      <c r="F1925" s="619" t="s">
        <v>4509</v>
      </c>
      <c r="G1925" s="619" t="s">
        <v>5941</v>
      </c>
      <c r="H1925" s="619" t="s">
        <v>564</v>
      </c>
      <c r="I1925" s="619" t="s">
        <v>5942</v>
      </c>
      <c r="J1925" s="619" t="s">
        <v>3784</v>
      </c>
      <c r="K1925" s="619" t="s">
        <v>1770</v>
      </c>
      <c r="L1925" s="620">
        <v>55.65</v>
      </c>
      <c r="M1925" s="620">
        <v>111.3</v>
      </c>
      <c r="N1925" s="619">
        <v>2</v>
      </c>
      <c r="O1925" s="683">
        <v>1</v>
      </c>
      <c r="P1925" s="620">
        <v>55.65</v>
      </c>
      <c r="Q1925" s="635">
        <v>0.5</v>
      </c>
      <c r="R1925" s="619">
        <v>1</v>
      </c>
      <c r="S1925" s="635">
        <v>0.5</v>
      </c>
      <c r="T1925" s="683">
        <v>0.5</v>
      </c>
      <c r="U1925" s="665">
        <v>0.5</v>
      </c>
    </row>
    <row r="1926" spans="1:21" ht="14.4" customHeight="1" x14ac:dyDescent="0.3">
      <c r="A1926" s="618">
        <v>21</v>
      </c>
      <c r="B1926" s="619" t="s">
        <v>565</v>
      </c>
      <c r="C1926" s="619">
        <v>89301212</v>
      </c>
      <c r="D1926" s="681" t="s">
        <v>6723</v>
      </c>
      <c r="E1926" s="682" t="s">
        <v>4530</v>
      </c>
      <c r="F1926" s="619" t="s">
        <v>4509</v>
      </c>
      <c r="G1926" s="619" t="s">
        <v>5941</v>
      </c>
      <c r="H1926" s="619" t="s">
        <v>564</v>
      </c>
      <c r="I1926" s="619" t="s">
        <v>3783</v>
      </c>
      <c r="J1926" s="619" t="s">
        <v>3784</v>
      </c>
      <c r="K1926" s="619" t="s">
        <v>3729</v>
      </c>
      <c r="L1926" s="620">
        <v>0</v>
      </c>
      <c r="M1926" s="620">
        <v>0</v>
      </c>
      <c r="N1926" s="619">
        <v>3</v>
      </c>
      <c r="O1926" s="683">
        <v>0.5</v>
      </c>
      <c r="P1926" s="620"/>
      <c r="Q1926" s="635"/>
      <c r="R1926" s="619"/>
      <c r="S1926" s="635">
        <v>0</v>
      </c>
      <c r="T1926" s="683"/>
      <c r="U1926" s="665">
        <v>0</v>
      </c>
    </row>
    <row r="1927" spans="1:21" ht="14.4" customHeight="1" x14ac:dyDescent="0.3">
      <c r="A1927" s="618">
        <v>21</v>
      </c>
      <c r="B1927" s="619" t="s">
        <v>565</v>
      </c>
      <c r="C1927" s="619">
        <v>89301212</v>
      </c>
      <c r="D1927" s="681" t="s">
        <v>6723</v>
      </c>
      <c r="E1927" s="682" t="s">
        <v>4530</v>
      </c>
      <c r="F1927" s="619" t="s">
        <v>4509</v>
      </c>
      <c r="G1927" s="619" t="s">
        <v>4684</v>
      </c>
      <c r="H1927" s="619" t="s">
        <v>564</v>
      </c>
      <c r="I1927" s="619" t="s">
        <v>4685</v>
      </c>
      <c r="J1927" s="619" t="s">
        <v>2081</v>
      </c>
      <c r="K1927" s="619" t="s">
        <v>4686</v>
      </c>
      <c r="L1927" s="620">
        <v>1520.3</v>
      </c>
      <c r="M1927" s="620">
        <v>3040.6</v>
      </c>
      <c r="N1927" s="619">
        <v>2</v>
      </c>
      <c r="O1927" s="683">
        <v>1</v>
      </c>
      <c r="P1927" s="620">
        <v>3040.6</v>
      </c>
      <c r="Q1927" s="635">
        <v>1</v>
      </c>
      <c r="R1927" s="619">
        <v>2</v>
      </c>
      <c r="S1927" s="635">
        <v>1</v>
      </c>
      <c r="T1927" s="683">
        <v>1</v>
      </c>
      <c r="U1927" s="665">
        <v>1</v>
      </c>
    </row>
    <row r="1928" spans="1:21" ht="14.4" customHeight="1" x14ac:dyDescent="0.3">
      <c r="A1928" s="618">
        <v>21</v>
      </c>
      <c r="B1928" s="619" t="s">
        <v>565</v>
      </c>
      <c r="C1928" s="619">
        <v>89301212</v>
      </c>
      <c r="D1928" s="681" t="s">
        <v>6723</v>
      </c>
      <c r="E1928" s="682" t="s">
        <v>4530</v>
      </c>
      <c r="F1928" s="619" t="s">
        <v>4509</v>
      </c>
      <c r="G1928" s="619" t="s">
        <v>4684</v>
      </c>
      <c r="H1928" s="619" t="s">
        <v>564</v>
      </c>
      <c r="I1928" s="619" t="s">
        <v>4687</v>
      </c>
      <c r="J1928" s="619" t="s">
        <v>2072</v>
      </c>
      <c r="K1928" s="619" t="s">
        <v>4688</v>
      </c>
      <c r="L1928" s="620">
        <v>1139.93</v>
      </c>
      <c r="M1928" s="620">
        <v>2279.86</v>
      </c>
      <c r="N1928" s="619">
        <v>2</v>
      </c>
      <c r="O1928" s="683">
        <v>1.5</v>
      </c>
      <c r="P1928" s="620">
        <v>2279.86</v>
      </c>
      <c r="Q1928" s="635">
        <v>1</v>
      </c>
      <c r="R1928" s="619">
        <v>2</v>
      </c>
      <c r="S1928" s="635">
        <v>1</v>
      </c>
      <c r="T1928" s="683">
        <v>1.5</v>
      </c>
      <c r="U1928" s="665">
        <v>1</v>
      </c>
    </row>
    <row r="1929" spans="1:21" ht="14.4" customHeight="1" x14ac:dyDescent="0.3">
      <c r="A1929" s="618">
        <v>21</v>
      </c>
      <c r="B1929" s="619" t="s">
        <v>565</v>
      </c>
      <c r="C1929" s="619">
        <v>89301212</v>
      </c>
      <c r="D1929" s="681" t="s">
        <v>6723</v>
      </c>
      <c r="E1929" s="682" t="s">
        <v>4530</v>
      </c>
      <c r="F1929" s="619" t="s">
        <v>4509</v>
      </c>
      <c r="G1929" s="619" t="s">
        <v>4684</v>
      </c>
      <c r="H1929" s="619" t="s">
        <v>564</v>
      </c>
      <c r="I1929" s="619" t="s">
        <v>2071</v>
      </c>
      <c r="J1929" s="619" t="s">
        <v>2072</v>
      </c>
      <c r="K1929" s="619" t="s">
        <v>2073</v>
      </c>
      <c r="L1929" s="620">
        <v>569.97</v>
      </c>
      <c r="M1929" s="620">
        <v>569.97</v>
      </c>
      <c r="N1929" s="619">
        <v>1</v>
      </c>
      <c r="O1929" s="683">
        <v>0.5</v>
      </c>
      <c r="P1929" s="620">
        <v>569.97</v>
      </c>
      <c r="Q1929" s="635">
        <v>1</v>
      </c>
      <c r="R1929" s="619">
        <v>1</v>
      </c>
      <c r="S1929" s="635">
        <v>1</v>
      </c>
      <c r="T1929" s="683">
        <v>0.5</v>
      </c>
      <c r="U1929" s="665">
        <v>1</v>
      </c>
    </row>
    <row r="1930" spans="1:21" ht="14.4" customHeight="1" x14ac:dyDescent="0.3">
      <c r="A1930" s="618">
        <v>21</v>
      </c>
      <c r="B1930" s="619" t="s">
        <v>565</v>
      </c>
      <c r="C1930" s="619">
        <v>89301212</v>
      </c>
      <c r="D1930" s="681" t="s">
        <v>6723</v>
      </c>
      <c r="E1930" s="682" t="s">
        <v>4530</v>
      </c>
      <c r="F1930" s="619" t="s">
        <v>4509</v>
      </c>
      <c r="G1930" s="619" t="s">
        <v>5943</v>
      </c>
      <c r="H1930" s="619" t="s">
        <v>564</v>
      </c>
      <c r="I1930" s="619" t="s">
        <v>5944</v>
      </c>
      <c r="J1930" s="619" t="s">
        <v>5945</v>
      </c>
      <c r="K1930" s="619" t="s">
        <v>5946</v>
      </c>
      <c r="L1930" s="620">
        <v>0</v>
      </c>
      <c r="M1930" s="620">
        <v>0</v>
      </c>
      <c r="N1930" s="619">
        <v>2</v>
      </c>
      <c r="O1930" s="683">
        <v>1.5</v>
      </c>
      <c r="P1930" s="620">
        <v>0</v>
      </c>
      <c r="Q1930" s="635"/>
      <c r="R1930" s="619">
        <v>2</v>
      </c>
      <c r="S1930" s="635">
        <v>1</v>
      </c>
      <c r="T1930" s="683">
        <v>1.5</v>
      </c>
      <c r="U1930" s="665">
        <v>1</v>
      </c>
    </row>
    <row r="1931" spans="1:21" ht="14.4" customHeight="1" x14ac:dyDescent="0.3">
      <c r="A1931" s="618">
        <v>21</v>
      </c>
      <c r="B1931" s="619" t="s">
        <v>565</v>
      </c>
      <c r="C1931" s="619">
        <v>89301212</v>
      </c>
      <c r="D1931" s="681" t="s">
        <v>6723</v>
      </c>
      <c r="E1931" s="682" t="s">
        <v>4530</v>
      </c>
      <c r="F1931" s="619" t="s">
        <v>4509</v>
      </c>
      <c r="G1931" s="619" t="s">
        <v>5943</v>
      </c>
      <c r="H1931" s="619" t="s">
        <v>564</v>
      </c>
      <c r="I1931" s="619" t="s">
        <v>5947</v>
      </c>
      <c r="J1931" s="619" t="s">
        <v>5945</v>
      </c>
      <c r="K1931" s="619" t="s">
        <v>5948</v>
      </c>
      <c r="L1931" s="620">
        <v>0</v>
      </c>
      <c r="M1931" s="620">
        <v>0</v>
      </c>
      <c r="N1931" s="619">
        <v>5</v>
      </c>
      <c r="O1931" s="683">
        <v>3.5</v>
      </c>
      <c r="P1931" s="620">
        <v>0</v>
      </c>
      <c r="Q1931" s="635"/>
      <c r="R1931" s="619">
        <v>2</v>
      </c>
      <c r="S1931" s="635">
        <v>0.4</v>
      </c>
      <c r="T1931" s="683">
        <v>1.5</v>
      </c>
      <c r="U1931" s="665">
        <v>0.42857142857142855</v>
      </c>
    </row>
    <row r="1932" spans="1:21" ht="14.4" customHeight="1" x14ac:dyDescent="0.3">
      <c r="A1932" s="618">
        <v>21</v>
      </c>
      <c r="B1932" s="619" t="s">
        <v>565</v>
      </c>
      <c r="C1932" s="619">
        <v>89301212</v>
      </c>
      <c r="D1932" s="681" t="s">
        <v>6723</v>
      </c>
      <c r="E1932" s="682" t="s">
        <v>4530</v>
      </c>
      <c r="F1932" s="619" t="s">
        <v>4509</v>
      </c>
      <c r="G1932" s="619" t="s">
        <v>4689</v>
      </c>
      <c r="H1932" s="619" t="s">
        <v>564</v>
      </c>
      <c r="I1932" s="619" t="s">
        <v>1369</v>
      </c>
      <c r="J1932" s="619" t="s">
        <v>1370</v>
      </c>
      <c r="K1932" s="619" t="s">
        <v>1371</v>
      </c>
      <c r="L1932" s="620">
        <v>20.239999999999998</v>
      </c>
      <c r="M1932" s="620">
        <v>20.239999999999998</v>
      </c>
      <c r="N1932" s="619">
        <v>1</v>
      </c>
      <c r="O1932" s="683">
        <v>0.5</v>
      </c>
      <c r="P1932" s="620">
        <v>20.239999999999998</v>
      </c>
      <c r="Q1932" s="635">
        <v>1</v>
      </c>
      <c r="R1932" s="619">
        <v>1</v>
      </c>
      <c r="S1932" s="635">
        <v>1</v>
      </c>
      <c r="T1932" s="683">
        <v>0.5</v>
      </c>
      <c r="U1932" s="665">
        <v>1</v>
      </c>
    </row>
    <row r="1933" spans="1:21" ht="14.4" customHeight="1" x14ac:dyDescent="0.3">
      <c r="A1933" s="618">
        <v>21</v>
      </c>
      <c r="B1933" s="619" t="s">
        <v>565</v>
      </c>
      <c r="C1933" s="619">
        <v>89301212</v>
      </c>
      <c r="D1933" s="681" t="s">
        <v>6723</v>
      </c>
      <c r="E1933" s="682" t="s">
        <v>4530</v>
      </c>
      <c r="F1933" s="619" t="s">
        <v>4509</v>
      </c>
      <c r="G1933" s="619" t="s">
        <v>4796</v>
      </c>
      <c r="H1933" s="619" t="s">
        <v>564</v>
      </c>
      <c r="I1933" s="619" t="s">
        <v>1544</v>
      </c>
      <c r="J1933" s="619" t="s">
        <v>1545</v>
      </c>
      <c r="K1933" s="619" t="s">
        <v>4797</v>
      </c>
      <c r="L1933" s="620">
        <v>63.67</v>
      </c>
      <c r="M1933" s="620">
        <v>318.35000000000002</v>
      </c>
      <c r="N1933" s="619">
        <v>5</v>
      </c>
      <c r="O1933" s="683">
        <v>1</v>
      </c>
      <c r="P1933" s="620">
        <v>318.35000000000002</v>
      </c>
      <c r="Q1933" s="635">
        <v>1</v>
      </c>
      <c r="R1933" s="619">
        <v>5</v>
      </c>
      <c r="S1933" s="635">
        <v>1</v>
      </c>
      <c r="T1933" s="683">
        <v>1</v>
      </c>
      <c r="U1933" s="665">
        <v>1</v>
      </c>
    </row>
    <row r="1934" spans="1:21" ht="14.4" customHeight="1" x14ac:dyDescent="0.3">
      <c r="A1934" s="618">
        <v>21</v>
      </c>
      <c r="B1934" s="619" t="s">
        <v>565</v>
      </c>
      <c r="C1934" s="619">
        <v>89301212</v>
      </c>
      <c r="D1934" s="681" t="s">
        <v>6723</v>
      </c>
      <c r="E1934" s="682" t="s">
        <v>4530</v>
      </c>
      <c r="F1934" s="619" t="s">
        <v>4509</v>
      </c>
      <c r="G1934" s="619" t="s">
        <v>5219</v>
      </c>
      <c r="H1934" s="619" t="s">
        <v>564</v>
      </c>
      <c r="I1934" s="619" t="s">
        <v>2686</v>
      </c>
      <c r="J1934" s="619" t="s">
        <v>2687</v>
      </c>
      <c r="K1934" s="619" t="s">
        <v>5220</v>
      </c>
      <c r="L1934" s="620">
        <v>31.64</v>
      </c>
      <c r="M1934" s="620">
        <v>284.76</v>
      </c>
      <c r="N1934" s="619">
        <v>9</v>
      </c>
      <c r="O1934" s="683">
        <v>4</v>
      </c>
      <c r="P1934" s="620">
        <v>94.92</v>
      </c>
      <c r="Q1934" s="635">
        <v>0.33333333333333337</v>
      </c>
      <c r="R1934" s="619">
        <v>3</v>
      </c>
      <c r="S1934" s="635">
        <v>0.33333333333333331</v>
      </c>
      <c r="T1934" s="683">
        <v>1.5</v>
      </c>
      <c r="U1934" s="665">
        <v>0.375</v>
      </c>
    </row>
    <row r="1935" spans="1:21" ht="14.4" customHeight="1" x14ac:dyDescent="0.3">
      <c r="A1935" s="618">
        <v>21</v>
      </c>
      <c r="B1935" s="619" t="s">
        <v>565</v>
      </c>
      <c r="C1935" s="619">
        <v>89301212</v>
      </c>
      <c r="D1935" s="681" t="s">
        <v>6723</v>
      </c>
      <c r="E1935" s="682" t="s">
        <v>4530</v>
      </c>
      <c r="F1935" s="619" t="s">
        <v>4509</v>
      </c>
      <c r="G1935" s="619" t="s">
        <v>5219</v>
      </c>
      <c r="H1935" s="619" t="s">
        <v>564</v>
      </c>
      <c r="I1935" s="619" t="s">
        <v>2686</v>
      </c>
      <c r="J1935" s="619" t="s">
        <v>2687</v>
      </c>
      <c r="K1935" s="619" t="s">
        <v>5220</v>
      </c>
      <c r="L1935" s="620">
        <v>50.27</v>
      </c>
      <c r="M1935" s="620">
        <v>50.27</v>
      </c>
      <c r="N1935" s="619">
        <v>1</v>
      </c>
      <c r="O1935" s="683">
        <v>0.5</v>
      </c>
      <c r="P1935" s="620"/>
      <c r="Q1935" s="635">
        <v>0</v>
      </c>
      <c r="R1935" s="619"/>
      <c r="S1935" s="635">
        <v>0</v>
      </c>
      <c r="T1935" s="683"/>
      <c r="U1935" s="665">
        <v>0</v>
      </c>
    </row>
    <row r="1936" spans="1:21" ht="14.4" customHeight="1" x14ac:dyDescent="0.3">
      <c r="A1936" s="618">
        <v>21</v>
      </c>
      <c r="B1936" s="619" t="s">
        <v>565</v>
      </c>
      <c r="C1936" s="619">
        <v>89301212</v>
      </c>
      <c r="D1936" s="681" t="s">
        <v>6723</v>
      </c>
      <c r="E1936" s="682" t="s">
        <v>4530</v>
      </c>
      <c r="F1936" s="619" t="s">
        <v>4509</v>
      </c>
      <c r="G1936" s="619" t="s">
        <v>4806</v>
      </c>
      <c r="H1936" s="619" t="s">
        <v>564</v>
      </c>
      <c r="I1936" s="619" t="s">
        <v>905</v>
      </c>
      <c r="J1936" s="619" t="s">
        <v>906</v>
      </c>
      <c r="K1936" s="619" t="s">
        <v>4807</v>
      </c>
      <c r="L1936" s="620">
        <v>26.17</v>
      </c>
      <c r="M1936" s="620">
        <v>26.17</v>
      </c>
      <c r="N1936" s="619">
        <v>1</v>
      </c>
      <c r="O1936" s="683">
        <v>0.5</v>
      </c>
      <c r="P1936" s="620">
        <v>26.17</v>
      </c>
      <c r="Q1936" s="635">
        <v>1</v>
      </c>
      <c r="R1936" s="619">
        <v>1</v>
      </c>
      <c r="S1936" s="635">
        <v>1</v>
      </c>
      <c r="T1936" s="683">
        <v>0.5</v>
      </c>
      <c r="U1936" s="665">
        <v>1</v>
      </c>
    </row>
    <row r="1937" spans="1:21" ht="14.4" customHeight="1" x14ac:dyDescent="0.3">
      <c r="A1937" s="618">
        <v>21</v>
      </c>
      <c r="B1937" s="619" t="s">
        <v>565</v>
      </c>
      <c r="C1937" s="619">
        <v>89301212</v>
      </c>
      <c r="D1937" s="681" t="s">
        <v>6723</v>
      </c>
      <c r="E1937" s="682" t="s">
        <v>4530</v>
      </c>
      <c r="F1937" s="619" t="s">
        <v>4509</v>
      </c>
      <c r="G1937" s="619" t="s">
        <v>4600</v>
      </c>
      <c r="H1937" s="619" t="s">
        <v>564</v>
      </c>
      <c r="I1937" s="619" t="s">
        <v>1354</v>
      </c>
      <c r="J1937" s="619" t="s">
        <v>1355</v>
      </c>
      <c r="K1937" s="619" t="s">
        <v>668</v>
      </c>
      <c r="L1937" s="620">
        <v>0</v>
      </c>
      <c r="M1937" s="620">
        <v>0</v>
      </c>
      <c r="N1937" s="619">
        <v>4</v>
      </c>
      <c r="O1937" s="683">
        <v>1</v>
      </c>
      <c r="P1937" s="620">
        <v>0</v>
      </c>
      <c r="Q1937" s="635"/>
      <c r="R1937" s="619">
        <v>4</v>
      </c>
      <c r="S1937" s="635">
        <v>1</v>
      </c>
      <c r="T1937" s="683">
        <v>1</v>
      </c>
      <c r="U1937" s="665">
        <v>1</v>
      </c>
    </row>
    <row r="1938" spans="1:21" ht="14.4" customHeight="1" x14ac:dyDescent="0.3">
      <c r="A1938" s="618">
        <v>21</v>
      </c>
      <c r="B1938" s="619" t="s">
        <v>565</v>
      </c>
      <c r="C1938" s="619">
        <v>89301212</v>
      </c>
      <c r="D1938" s="681" t="s">
        <v>6723</v>
      </c>
      <c r="E1938" s="682" t="s">
        <v>4530</v>
      </c>
      <c r="F1938" s="619" t="s">
        <v>4509</v>
      </c>
      <c r="G1938" s="619" t="s">
        <v>5224</v>
      </c>
      <c r="H1938" s="619" t="s">
        <v>564</v>
      </c>
      <c r="I1938" s="619" t="s">
        <v>5225</v>
      </c>
      <c r="J1938" s="619" t="s">
        <v>1520</v>
      </c>
      <c r="K1938" s="619" t="s">
        <v>5226</v>
      </c>
      <c r="L1938" s="620">
        <v>0</v>
      </c>
      <c r="M1938" s="620">
        <v>0</v>
      </c>
      <c r="N1938" s="619">
        <v>1</v>
      </c>
      <c r="O1938" s="683">
        <v>0.5</v>
      </c>
      <c r="P1938" s="620"/>
      <c r="Q1938" s="635"/>
      <c r="R1938" s="619"/>
      <c r="S1938" s="635">
        <v>0</v>
      </c>
      <c r="T1938" s="683"/>
      <c r="U1938" s="665">
        <v>0</v>
      </c>
    </row>
    <row r="1939" spans="1:21" ht="14.4" customHeight="1" x14ac:dyDescent="0.3">
      <c r="A1939" s="618">
        <v>21</v>
      </c>
      <c r="B1939" s="619" t="s">
        <v>565</v>
      </c>
      <c r="C1939" s="619">
        <v>89301212</v>
      </c>
      <c r="D1939" s="681" t="s">
        <v>6723</v>
      </c>
      <c r="E1939" s="682" t="s">
        <v>4530</v>
      </c>
      <c r="F1939" s="619" t="s">
        <v>4509</v>
      </c>
      <c r="G1939" s="619" t="s">
        <v>5070</v>
      </c>
      <c r="H1939" s="619" t="s">
        <v>564</v>
      </c>
      <c r="I1939" s="619" t="s">
        <v>5666</v>
      </c>
      <c r="J1939" s="619" t="s">
        <v>5667</v>
      </c>
      <c r="K1939" s="619" t="s">
        <v>5668</v>
      </c>
      <c r="L1939" s="620">
        <v>1538.52</v>
      </c>
      <c r="M1939" s="620">
        <v>4615.5599999999995</v>
      </c>
      <c r="N1939" s="619">
        <v>3</v>
      </c>
      <c r="O1939" s="683">
        <v>2</v>
      </c>
      <c r="P1939" s="620">
        <v>4615.5599999999995</v>
      </c>
      <c r="Q1939" s="635">
        <v>1</v>
      </c>
      <c r="R1939" s="619">
        <v>3</v>
      </c>
      <c r="S1939" s="635">
        <v>1</v>
      </c>
      <c r="T1939" s="683">
        <v>2</v>
      </c>
      <c r="U1939" s="665">
        <v>1</v>
      </c>
    </row>
    <row r="1940" spans="1:21" ht="14.4" customHeight="1" x14ac:dyDescent="0.3">
      <c r="A1940" s="618">
        <v>21</v>
      </c>
      <c r="B1940" s="619" t="s">
        <v>565</v>
      </c>
      <c r="C1940" s="619">
        <v>89301212</v>
      </c>
      <c r="D1940" s="681" t="s">
        <v>6723</v>
      </c>
      <c r="E1940" s="682" t="s">
        <v>4530</v>
      </c>
      <c r="F1940" s="619" t="s">
        <v>4509</v>
      </c>
      <c r="G1940" s="619" t="s">
        <v>5070</v>
      </c>
      <c r="H1940" s="619" t="s">
        <v>564</v>
      </c>
      <c r="I1940" s="619" t="s">
        <v>5071</v>
      </c>
      <c r="J1940" s="619" t="s">
        <v>5072</v>
      </c>
      <c r="K1940" s="619" t="s">
        <v>3621</v>
      </c>
      <c r="L1940" s="620">
        <v>10256.77</v>
      </c>
      <c r="M1940" s="620">
        <v>143594.78000000003</v>
      </c>
      <c r="N1940" s="619">
        <v>14</v>
      </c>
      <c r="O1940" s="683">
        <v>9.5</v>
      </c>
      <c r="P1940" s="620">
        <v>143594.78000000003</v>
      </c>
      <c r="Q1940" s="635">
        <v>1</v>
      </c>
      <c r="R1940" s="619">
        <v>14</v>
      </c>
      <c r="S1940" s="635">
        <v>1</v>
      </c>
      <c r="T1940" s="683">
        <v>9.5</v>
      </c>
      <c r="U1940" s="665">
        <v>1</v>
      </c>
    </row>
    <row r="1941" spans="1:21" ht="14.4" customHeight="1" x14ac:dyDescent="0.3">
      <c r="A1941" s="618">
        <v>21</v>
      </c>
      <c r="B1941" s="619" t="s">
        <v>565</v>
      </c>
      <c r="C1941" s="619">
        <v>89301212</v>
      </c>
      <c r="D1941" s="681" t="s">
        <v>6723</v>
      </c>
      <c r="E1941" s="682" t="s">
        <v>4530</v>
      </c>
      <c r="F1941" s="619" t="s">
        <v>4509</v>
      </c>
      <c r="G1941" s="619" t="s">
        <v>5002</v>
      </c>
      <c r="H1941" s="619" t="s">
        <v>564</v>
      </c>
      <c r="I1941" s="619" t="s">
        <v>1634</v>
      </c>
      <c r="J1941" s="619" t="s">
        <v>1635</v>
      </c>
      <c r="K1941" s="619" t="s">
        <v>5113</v>
      </c>
      <c r="L1941" s="620">
        <v>85.44</v>
      </c>
      <c r="M1941" s="620">
        <v>170.88</v>
      </c>
      <c r="N1941" s="619">
        <v>2</v>
      </c>
      <c r="O1941" s="683">
        <v>0.5</v>
      </c>
      <c r="P1941" s="620">
        <v>170.88</v>
      </c>
      <c r="Q1941" s="635">
        <v>1</v>
      </c>
      <c r="R1941" s="619">
        <v>2</v>
      </c>
      <c r="S1941" s="635">
        <v>1</v>
      </c>
      <c r="T1941" s="683">
        <v>0.5</v>
      </c>
      <c r="U1941" s="665">
        <v>1</v>
      </c>
    </row>
    <row r="1942" spans="1:21" ht="14.4" customHeight="1" x14ac:dyDescent="0.3">
      <c r="A1942" s="618">
        <v>21</v>
      </c>
      <c r="B1942" s="619" t="s">
        <v>565</v>
      </c>
      <c r="C1942" s="619">
        <v>89301212</v>
      </c>
      <c r="D1942" s="681" t="s">
        <v>6723</v>
      </c>
      <c r="E1942" s="682" t="s">
        <v>4530</v>
      </c>
      <c r="F1942" s="619" t="s">
        <v>4509</v>
      </c>
      <c r="G1942" s="619" t="s">
        <v>5115</v>
      </c>
      <c r="H1942" s="619" t="s">
        <v>564</v>
      </c>
      <c r="I1942" s="619" t="s">
        <v>5949</v>
      </c>
      <c r="J1942" s="619" t="s">
        <v>5116</v>
      </c>
      <c r="K1942" s="619" t="s">
        <v>5950</v>
      </c>
      <c r="L1942" s="620">
        <v>0</v>
      </c>
      <c r="M1942" s="620">
        <v>0</v>
      </c>
      <c r="N1942" s="619">
        <v>1</v>
      </c>
      <c r="O1942" s="683">
        <v>0.5</v>
      </c>
      <c r="P1942" s="620">
        <v>0</v>
      </c>
      <c r="Q1942" s="635"/>
      <c r="R1942" s="619">
        <v>1</v>
      </c>
      <c r="S1942" s="635">
        <v>1</v>
      </c>
      <c r="T1942" s="683">
        <v>0.5</v>
      </c>
      <c r="U1942" s="665">
        <v>1</v>
      </c>
    </row>
    <row r="1943" spans="1:21" ht="14.4" customHeight="1" x14ac:dyDescent="0.3">
      <c r="A1943" s="618">
        <v>21</v>
      </c>
      <c r="B1943" s="619" t="s">
        <v>565</v>
      </c>
      <c r="C1943" s="619">
        <v>89301212</v>
      </c>
      <c r="D1943" s="681" t="s">
        <v>6723</v>
      </c>
      <c r="E1943" s="682" t="s">
        <v>4530</v>
      </c>
      <c r="F1943" s="619" t="s">
        <v>4509</v>
      </c>
      <c r="G1943" s="619" t="s">
        <v>5670</v>
      </c>
      <c r="H1943" s="619" t="s">
        <v>564</v>
      </c>
      <c r="I1943" s="619" t="s">
        <v>5672</v>
      </c>
      <c r="J1943" s="619" t="s">
        <v>5673</v>
      </c>
      <c r="K1943" s="619" t="s">
        <v>5674</v>
      </c>
      <c r="L1943" s="620">
        <v>0</v>
      </c>
      <c r="M1943" s="620">
        <v>0</v>
      </c>
      <c r="N1943" s="619">
        <v>1</v>
      </c>
      <c r="O1943" s="683">
        <v>0.5</v>
      </c>
      <c r="P1943" s="620"/>
      <c r="Q1943" s="635"/>
      <c r="R1943" s="619"/>
      <c r="S1943" s="635">
        <v>0</v>
      </c>
      <c r="T1943" s="683"/>
      <c r="U1943" s="665">
        <v>0</v>
      </c>
    </row>
    <row r="1944" spans="1:21" ht="14.4" customHeight="1" x14ac:dyDescent="0.3">
      <c r="A1944" s="618">
        <v>21</v>
      </c>
      <c r="B1944" s="619" t="s">
        <v>565</v>
      </c>
      <c r="C1944" s="619">
        <v>89301212</v>
      </c>
      <c r="D1944" s="681" t="s">
        <v>6723</v>
      </c>
      <c r="E1944" s="682" t="s">
        <v>4530</v>
      </c>
      <c r="F1944" s="619" t="s">
        <v>4509</v>
      </c>
      <c r="G1944" s="619" t="s">
        <v>4605</v>
      </c>
      <c r="H1944" s="619" t="s">
        <v>564</v>
      </c>
      <c r="I1944" s="619" t="s">
        <v>4906</v>
      </c>
      <c r="J1944" s="619" t="s">
        <v>4606</v>
      </c>
      <c r="K1944" s="619" t="s">
        <v>4607</v>
      </c>
      <c r="L1944" s="620">
        <v>0</v>
      </c>
      <c r="M1944" s="620">
        <v>0</v>
      </c>
      <c r="N1944" s="619">
        <v>1</v>
      </c>
      <c r="O1944" s="683">
        <v>0.5</v>
      </c>
      <c r="P1944" s="620">
        <v>0</v>
      </c>
      <c r="Q1944" s="635"/>
      <c r="R1944" s="619">
        <v>1</v>
      </c>
      <c r="S1944" s="635">
        <v>1</v>
      </c>
      <c r="T1944" s="683">
        <v>0.5</v>
      </c>
      <c r="U1944" s="665">
        <v>1</v>
      </c>
    </row>
    <row r="1945" spans="1:21" ht="14.4" customHeight="1" x14ac:dyDescent="0.3">
      <c r="A1945" s="618">
        <v>21</v>
      </c>
      <c r="B1945" s="619" t="s">
        <v>565</v>
      </c>
      <c r="C1945" s="619">
        <v>89301212</v>
      </c>
      <c r="D1945" s="681" t="s">
        <v>6723</v>
      </c>
      <c r="E1945" s="682" t="s">
        <v>4530</v>
      </c>
      <c r="F1945" s="619" t="s">
        <v>4509</v>
      </c>
      <c r="G1945" s="619" t="s">
        <v>4605</v>
      </c>
      <c r="H1945" s="619" t="s">
        <v>564</v>
      </c>
      <c r="I1945" s="619" t="s">
        <v>4698</v>
      </c>
      <c r="J1945" s="619" t="s">
        <v>4696</v>
      </c>
      <c r="K1945" s="619" t="s">
        <v>4697</v>
      </c>
      <c r="L1945" s="620">
        <v>0</v>
      </c>
      <c r="M1945" s="620">
        <v>0</v>
      </c>
      <c r="N1945" s="619">
        <v>2</v>
      </c>
      <c r="O1945" s="683">
        <v>1</v>
      </c>
      <c r="P1945" s="620"/>
      <c r="Q1945" s="635"/>
      <c r="R1945" s="619"/>
      <c r="S1945" s="635">
        <v>0</v>
      </c>
      <c r="T1945" s="683"/>
      <c r="U1945" s="665">
        <v>0</v>
      </c>
    </row>
    <row r="1946" spans="1:21" ht="14.4" customHeight="1" x14ac:dyDescent="0.3">
      <c r="A1946" s="618">
        <v>21</v>
      </c>
      <c r="B1946" s="619" t="s">
        <v>565</v>
      </c>
      <c r="C1946" s="619">
        <v>89301212</v>
      </c>
      <c r="D1946" s="681" t="s">
        <v>6723</v>
      </c>
      <c r="E1946" s="682" t="s">
        <v>4530</v>
      </c>
      <c r="F1946" s="619" t="s">
        <v>4509</v>
      </c>
      <c r="G1946" s="619" t="s">
        <v>5482</v>
      </c>
      <c r="H1946" s="619" t="s">
        <v>564</v>
      </c>
      <c r="I1946" s="619" t="s">
        <v>5483</v>
      </c>
      <c r="J1946" s="619" t="s">
        <v>5484</v>
      </c>
      <c r="K1946" s="619" t="s">
        <v>2832</v>
      </c>
      <c r="L1946" s="620">
        <v>8264.7900000000009</v>
      </c>
      <c r="M1946" s="620">
        <v>33059.160000000003</v>
      </c>
      <c r="N1946" s="619">
        <v>4</v>
      </c>
      <c r="O1946" s="683">
        <v>1</v>
      </c>
      <c r="P1946" s="620">
        <v>24794.370000000003</v>
      </c>
      <c r="Q1946" s="635">
        <v>0.75</v>
      </c>
      <c r="R1946" s="619">
        <v>3</v>
      </c>
      <c r="S1946" s="635">
        <v>0.75</v>
      </c>
      <c r="T1946" s="683">
        <v>0.5</v>
      </c>
      <c r="U1946" s="665">
        <v>0.5</v>
      </c>
    </row>
    <row r="1947" spans="1:21" ht="14.4" customHeight="1" x14ac:dyDescent="0.3">
      <c r="A1947" s="618">
        <v>21</v>
      </c>
      <c r="B1947" s="619" t="s">
        <v>565</v>
      </c>
      <c r="C1947" s="619">
        <v>89301212</v>
      </c>
      <c r="D1947" s="681" t="s">
        <v>6723</v>
      </c>
      <c r="E1947" s="682" t="s">
        <v>4530</v>
      </c>
      <c r="F1947" s="619" t="s">
        <v>4509</v>
      </c>
      <c r="G1947" s="619" t="s">
        <v>5482</v>
      </c>
      <c r="H1947" s="619" t="s">
        <v>564</v>
      </c>
      <c r="I1947" s="619" t="s">
        <v>5951</v>
      </c>
      <c r="J1947" s="619" t="s">
        <v>5952</v>
      </c>
      <c r="K1947" s="619" t="s">
        <v>5953</v>
      </c>
      <c r="L1947" s="620">
        <v>0</v>
      </c>
      <c r="M1947" s="620">
        <v>0</v>
      </c>
      <c r="N1947" s="619">
        <v>1</v>
      </c>
      <c r="O1947" s="683">
        <v>0.5</v>
      </c>
      <c r="P1947" s="620">
        <v>0</v>
      </c>
      <c r="Q1947" s="635"/>
      <c r="R1947" s="619">
        <v>1</v>
      </c>
      <c r="S1947" s="635">
        <v>1</v>
      </c>
      <c r="T1947" s="683">
        <v>0.5</v>
      </c>
      <c r="U1947" s="665">
        <v>1</v>
      </c>
    </row>
    <row r="1948" spans="1:21" ht="14.4" customHeight="1" x14ac:dyDescent="0.3">
      <c r="A1948" s="618">
        <v>21</v>
      </c>
      <c r="B1948" s="619" t="s">
        <v>565</v>
      </c>
      <c r="C1948" s="619">
        <v>89301212</v>
      </c>
      <c r="D1948" s="681" t="s">
        <v>6723</v>
      </c>
      <c r="E1948" s="682" t="s">
        <v>4530</v>
      </c>
      <c r="F1948" s="619" t="s">
        <v>4509</v>
      </c>
      <c r="G1948" s="619" t="s">
        <v>4910</v>
      </c>
      <c r="H1948" s="619" t="s">
        <v>564</v>
      </c>
      <c r="I1948" s="619" t="s">
        <v>5235</v>
      </c>
      <c r="J1948" s="619" t="s">
        <v>4912</v>
      </c>
      <c r="K1948" s="619" t="s">
        <v>4913</v>
      </c>
      <c r="L1948" s="620">
        <v>5889.88</v>
      </c>
      <c r="M1948" s="620">
        <v>17669.64</v>
      </c>
      <c r="N1948" s="619">
        <v>3</v>
      </c>
      <c r="O1948" s="683">
        <v>1</v>
      </c>
      <c r="P1948" s="620">
        <v>11779.76</v>
      </c>
      <c r="Q1948" s="635">
        <v>0.66666666666666674</v>
      </c>
      <c r="R1948" s="619">
        <v>2</v>
      </c>
      <c r="S1948" s="635">
        <v>0.66666666666666663</v>
      </c>
      <c r="T1948" s="683">
        <v>0.5</v>
      </c>
      <c r="U1948" s="665">
        <v>0.5</v>
      </c>
    </row>
    <row r="1949" spans="1:21" ht="14.4" customHeight="1" x14ac:dyDescent="0.3">
      <c r="A1949" s="618">
        <v>21</v>
      </c>
      <c r="B1949" s="619" t="s">
        <v>565</v>
      </c>
      <c r="C1949" s="619">
        <v>89301212</v>
      </c>
      <c r="D1949" s="681" t="s">
        <v>6723</v>
      </c>
      <c r="E1949" s="682" t="s">
        <v>4530</v>
      </c>
      <c r="F1949" s="619" t="s">
        <v>4509</v>
      </c>
      <c r="G1949" s="619" t="s">
        <v>4701</v>
      </c>
      <c r="H1949" s="619" t="s">
        <v>564</v>
      </c>
      <c r="I1949" s="619" t="s">
        <v>982</v>
      </c>
      <c r="J1949" s="619" t="s">
        <v>983</v>
      </c>
      <c r="K1949" s="619" t="s">
        <v>4702</v>
      </c>
      <c r="L1949" s="620">
        <v>709.97</v>
      </c>
      <c r="M1949" s="620">
        <v>709.97</v>
      </c>
      <c r="N1949" s="619">
        <v>1</v>
      </c>
      <c r="O1949" s="683">
        <v>1</v>
      </c>
      <c r="P1949" s="620">
        <v>709.97</v>
      </c>
      <c r="Q1949" s="635">
        <v>1</v>
      </c>
      <c r="R1949" s="619">
        <v>1</v>
      </c>
      <c r="S1949" s="635">
        <v>1</v>
      </c>
      <c r="T1949" s="683">
        <v>1</v>
      </c>
      <c r="U1949" s="665">
        <v>1</v>
      </c>
    </row>
    <row r="1950" spans="1:21" ht="14.4" customHeight="1" x14ac:dyDescent="0.3">
      <c r="A1950" s="618">
        <v>21</v>
      </c>
      <c r="B1950" s="619" t="s">
        <v>565</v>
      </c>
      <c r="C1950" s="619">
        <v>89301212</v>
      </c>
      <c r="D1950" s="681" t="s">
        <v>6723</v>
      </c>
      <c r="E1950" s="682" t="s">
        <v>4530</v>
      </c>
      <c r="F1950" s="619" t="s">
        <v>4509</v>
      </c>
      <c r="G1950" s="619" t="s">
        <v>4914</v>
      </c>
      <c r="H1950" s="619" t="s">
        <v>2184</v>
      </c>
      <c r="I1950" s="619" t="s">
        <v>2422</v>
      </c>
      <c r="J1950" s="619" t="s">
        <v>4350</v>
      </c>
      <c r="K1950" s="619" t="s">
        <v>4351</v>
      </c>
      <c r="L1950" s="620">
        <v>139.71</v>
      </c>
      <c r="M1950" s="620">
        <v>139.71</v>
      </c>
      <c r="N1950" s="619">
        <v>1</v>
      </c>
      <c r="O1950" s="683">
        <v>0.5</v>
      </c>
      <c r="P1950" s="620">
        <v>139.71</v>
      </c>
      <c r="Q1950" s="635">
        <v>1</v>
      </c>
      <c r="R1950" s="619">
        <v>1</v>
      </c>
      <c r="S1950" s="635">
        <v>1</v>
      </c>
      <c r="T1950" s="683">
        <v>0.5</v>
      </c>
      <c r="U1950" s="665">
        <v>1</v>
      </c>
    </row>
    <row r="1951" spans="1:21" ht="14.4" customHeight="1" x14ac:dyDescent="0.3">
      <c r="A1951" s="618">
        <v>21</v>
      </c>
      <c r="B1951" s="619" t="s">
        <v>565</v>
      </c>
      <c r="C1951" s="619">
        <v>89301212</v>
      </c>
      <c r="D1951" s="681" t="s">
        <v>6723</v>
      </c>
      <c r="E1951" s="682" t="s">
        <v>4530</v>
      </c>
      <c r="F1951" s="619" t="s">
        <v>4509</v>
      </c>
      <c r="G1951" s="619" t="s">
        <v>4808</v>
      </c>
      <c r="H1951" s="619" t="s">
        <v>2184</v>
      </c>
      <c r="I1951" s="619" t="s">
        <v>2414</v>
      </c>
      <c r="J1951" s="619" t="s">
        <v>2415</v>
      </c>
      <c r="K1951" s="619" t="s">
        <v>2416</v>
      </c>
      <c r="L1951" s="620">
        <v>0</v>
      </c>
      <c r="M1951" s="620">
        <v>0</v>
      </c>
      <c r="N1951" s="619">
        <v>11</v>
      </c>
      <c r="O1951" s="683">
        <v>8</v>
      </c>
      <c r="P1951" s="620">
        <v>0</v>
      </c>
      <c r="Q1951" s="635"/>
      <c r="R1951" s="619">
        <v>10</v>
      </c>
      <c r="S1951" s="635">
        <v>0.90909090909090906</v>
      </c>
      <c r="T1951" s="683">
        <v>7</v>
      </c>
      <c r="U1951" s="665">
        <v>0.875</v>
      </c>
    </row>
    <row r="1952" spans="1:21" ht="14.4" customHeight="1" x14ac:dyDescent="0.3">
      <c r="A1952" s="618">
        <v>21</v>
      </c>
      <c r="B1952" s="619" t="s">
        <v>565</v>
      </c>
      <c r="C1952" s="619">
        <v>89301212</v>
      </c>
      <c r="D1952" s="681" t="s">
        <v>6723</v>
      </c>
      <c r="E1952" s="682" t="s">
        <v>4530</v>
      </c>
      <c r="F1952" s="619" t="s">
        <v>4509</v>
      </c>
      <c r="G1952" s="619" t="s">
        <v>4808</v>
      </c>
      <c r="H1952" s="619" t="s">
        <v>2184</v>
      </c>
      <c r="I1952" s="619" t="s">
        <v>3515</v>
      </c>
      <c r="J1952" s="619" t="s">
        <v>2415</v>
      </c>
      <c r="K1952" s="619" t="s">
        <v>3516</v>
      </c>
      <c r="L1952" s="620">
        <v>0</v>
      </c>
      <c r="M1952" s="620">
        <v>0</v>
      </c>
      <c r="N1952" s="619">
        <v>6</v>
      </c>
      <c r="O1952" s="683">
        <v>4</v>
      </c>
      <c r="P1952" s="620">
        <v>0</v>
      </c>
      <c r="Q1952" s="635"/>
      <c r="R1952" s="619">
        <v>2</v>
      </c>
      <c r="S1952" s="635">
        <v>0.33333333333333331</v>
      </c>
      <c r="T1952" s="683">
        <v>1.5</v>
      </c>
      <c r="U1952" s="665">
        <v>0.375</v>
      </c>
    </row>
    <row r="1953" spans="1:21" ht="14.4" customHeight="1" x14ac:dyDescent="0.3">
      <c r="A1953" s="618">
        <v>21</v>
      </c>
      <c r="B1953" s="619" t="s">
        <v>565</v>
      </c>
      <c r="C1953" s="619">
        <v>89301212</v>
      </c>
      <c r="D1953" s="681" t="s">
        <v>6723</v>
      </c>
      <c r="E1953" s="682" t="s">
        <v>4530</v>
      </c>
      <c r="F1953" s="619" t="s">
        <v>4509</v>
      </c>
      <c r="G1953" s="619" t="s">
        <v>4583</v>
      </c>
      <c r="H1953" s="619" t="s">
        <v>564</v>
      </c>
      <c r="I1953" s="619" t="s">
        <v>1593</v>
      </c>
      <c r="J1953" s="619" t="s">
        <v>1594</v>
      </c>
      <c r="K1953" s="619" t="s">
        <v>992</v>
      </c>
      <c r="L1953" s="620">
        <v>0</v>
      </c>
      <c r="M1953" s="620">
        <v>0</v>
      </c>
      <c r="N1953" s="619">
        <v>4</v>
      </c>
      <c r="O1953" s="683">
        <v>1.5</v>
      </c>
      <c r="P1953" s="620">
        <v>0</v>
      </c>
      <c r="Q1953" s="635"/>
      <c r="R1953" s="619">
        <v>4</v>
      </c>
      <c r="S1953" s="635">
        <v>1</v>
      </c>
      <c r="T1953" s="683">
        <v>1.5</v>
      </c>
      <c r="U1953" s="665">
        <v>1</v>
      </c>
    </row>
    <row r="1954" spans="1:21" ht="14.4" customHeight="1" x14ac:dyDescent="0.3">
      <c r="A1954" s="618">
        <v>21</v>
      </c>
      <c r="B1954" s="619" t="s">
        <v>565</v>
      </c>
      <c r="C1954" s="619">
        <v>89301212</v>
      </c>
      <c r="D1954" s="681" t="s">
        <v>6723</v>
      </c>
      <c r="E1954" s="682" t="s">
        <v>4530</v>
      </c>
      <c r="F1954" s="619" t="s">
        <v>4509</v>
      </c>
      <c r="G1954" s="619" t="s">
        <v>4583</v>
      </c>
      <c r="H1954" s="619" t="s">
        <v>564</v>
      </c>
      <c r="I1954" s="619" t="s">
        <v>2963</v>
      </c>
      <c r="J1954" s="619" t="s">
        <v>1594</v>
      </c>
      <c r="K1954" s="619" t="s">
        <v>5240</v>
      </c>
      <c r="L1954" s="620">
        <v>0</v>
      </c>
      <c r="M1954" s="620">
        <v>0</v>
      </c>
      <c r="N1954" s="619">
        <v>1</v>
      </c>
      <c r="O1954" s="683">
        <v>0.5</v>
      </c>
      <c r="P1954" s="620">
        <v>0</v>
      </c>
      <c r="Q1954" s="635"/>
      <c r="R1954" s="619">
        <v>1</v>
      </c>
      <c r="S1954" s="635">
        <v>1</v>
      </c>
      <c r="T1954" s="683">
        <v>0.5</v>
      </c>
      <c r="U1954" s="665">
        <v>1</v>
      </c>
    </row>
    <row r="1955" spans="1:21" ht="14.4" customHeight="1" x14ac:dyDescent="0.3">
      <c r="A1955" s="618">
        <v>21</v>
      </c>
      <c r="B1955" s="619" t="s">
        <v>565</v>
      </c>
      <c r="C1955" s="619">
        <v>89301212</v>
      </c>
      <c r="D1955" s="681" t="s">
        <v>6723</v>
      </c>
      <c r="E1955" s="682" t="s">
        <v>4530</v>
      </c>
      <c r="F1955" s="619" t="s">
        <v>4509</v>
      </c>
      <c r="G1955" s="619" t="s">
        <v>4809</v>
      </c>
      <c r="H1955" s="619" t="s">
        <v>2184</v>
      </c>
      <c r="I1955" s="619" t="s">
        <v>4810</v>
      </c>
      <c r="J1955" s="619" t="s">
        <v>4811</v>
      </c>
      <c r="K1955" s="619" t="s">
        <v>4812</v>
      </c>
      <c r="L1955" s="620">
        <v>2279.48</v>
      </c>
      <c r="M1955" s="620">
        <v>191476.32000000007</v>
      </c>
      <c r="N1955" s="619">
        <v>84</v>
      </c>
      <c r="O1955" s="683">
        <v>31</v>
      </c>
      <c r="P1955" s="620">
        <v>145886.72000000006</v>
      </c>
      <c r="Q1955" s="635">
        <v>0.76190476190476197</v>
      </c>
      <c r="R1955" s="619">
        <v>64</v>
      </c>
      <c r="S1955" s="635">
        <v>0.76190476190476186</v>
      </c>
      <c r="T1955" s="683">
        <v>24.5</v>
      </c>
      <c r="U1955" s="665">
        <v>0.79032258064516125</v>
      </c>
    </row>
    <row r="1956" spans="1:21" ht="14.4" customHeight="1" x14ac:dyDescent="0.3">
      <c r="A1956" s="618">
        <v>21</v>
      </c>
      <c r="B1956" s="619" t="s">
        <v>565</v>
      </c>
      <c r="C1956" s="619">
        <v>89301212</v>
      </c>
      <c r="D1956" s="681" t="s">
        <v>6723</v>
      </c>
      <c r="E1956" s="682" t="s">
        <v>4530</v>
      </c>
      <c r="F1956" s="619" t="s">
        <v>4509</v>
      </c>
      <c r="G1956" s="619" t="s">
        <v>4809</v>
      </c>
      <c r="H1956" s="619" t="s">
        <v>2184</v>
      </c>
      <c r="I1956" s="619" t="s">
        <v>4810</v>
      </c>
      <c r="J1956" s="619" t="s">
        <v>4811</v>
      </c>
      <c r="K1956" s="619" t="s">
        <v>4812</v>
      </c>
      <c r="L1956" s="620">
        <v>804.58</v>
      </c>
      <c r="M1956" s="620">
        <v>30574.04</v>
      </c>
      <c r="N1956" s="619">
        <v>38</v>
      </c>
      <c r="O1956" s="683">
        <v>14</v>
      </c>
      <c r="P1956" s="620">
        <v>15287.02</v>
      </c>
      <c r="Q1956" s="635">
        <v>0.5</v>
      </c>
      <c r="R1956" s="619">
        <v>19</v>
      </c>
      <c r="S1956" s="635">
        <v>0.5</v>
      </c>
      <c r="T1956" s="683">
        <v>7.5</v>
      </c>
      <c r="U1956" s="665">
        <v>0.5357142857142857</v>
      </c>
    </row>
    <row r="1957" spans="1:21" ht="14.4" customHeight="1" x14ac:dyDescent="0.3">
      <c r="A1957" s="618">
        <v>21</v>
      </c>
      <c r="B1957" s="619" t="s">
        <v>565</v>
      </c>
      <c r="C1957" s="619">
        <v>89301212</v>
      </c>
      <c r="D1957" s="681" t="s">
        <v>6723</v>
      </c>
      <c r="E1957" s="682" t="s">
        <v>4530</v>
      </c>
      <c r="F1957" s="619" t="s">
        <v>4509</v>
      </c>
      <c r="G1957" s="619" t="s">
        <v>4813</v>
      </c>
      <c r="H1957" s="619" t="s">
        <v>2184</v>
      </c>
      <c r="I1957" s="619" t="s">
        <v>2345</v>
      </c>
      <c r="J1957" s="619" t="s">
        <v>2346</v>
      </c>
      <c r="K1957" s="619" t="s">
        <v>675</v>
      </c>
      <c r="L1957" s="620">
        <v>137.74</v>
      </c>
      <c r="M1957" s="620">
        <v>275.48</v>
      </c>
      <c r="N1957" s="619">
        <v>2</v>
      </c>
      <c r="O1957" s="683">
        <v>1</v>
      </c>
      <c r="P1957" s="620"/>
      <c r="Q1957" s="635">
        <v>0</v>
      </c>
      <c r="R1957" s="619"/>
      <c r="S1957" s="635">
        <v>0</v>
      </c>
      <c r="T1957" s="683"/>
      <c r="U1957" s="665">
        <v>0</v>
      </c>
    </row>
    <row r="1958" spans="1:21" ht="14.4" customHeight="1" x14ac:dyDescent="0.3">
      <c r="A1958" s="618">
        <v>21</v>
      </c>
      <c r="B1958" s="619" t="s">
        <v>565</v>
      </c>
      <c r="C1958" s="619">
        <v>89301212</v>
      </c>
      <c r="D1958" s="681" t="s">
        <v>6723</v>
      </c>
      <c r="E1958" s="682" t="s">
        <v>4530</v>
      </c>
      <c r="F1958" s="619" t="s">
        <v>4509</v>
      </c>
      <c r="G1958" s="619" t="s">
        <v>4817</v>
      </c>
      <c r="H1958" s="619" t="s">
        <v>2184</v>
      </c>
      <c r="I1958" s="619" t="s">
        <v>2225</v>
      </c>
      <c r="J1958" s="619" t="s">
        <v>2226</v>
      </c>
      <c r="K1958" s="619" t="s">
        <v>4245</v>
      </c>
      <c r="L1958" s="620">
        <v>65.069999999999993</v>
      </c>
      <c r="M1958" s="620">
        <v>130.13999999999999</v>
      </c>
      <c r="N1958" s="619">
        <v>2</v>
      </c>
      <c r="O1958" s="683">
        <v>1</v>
      </c>
      <c r="P1958" s="620"/>
      <c r="Q1958" s="635">
        <v>0</v>
      </c>
      <c r="R1958" s="619"/>
      <c r="S1958" s="635">
        <v>0</v>
      </c>
      <c r="T1958" s="683"/>
      <c r="U1958" s="665">
        <v>0</v>
      </c>
    </row>
    <row r="1959" spans="1:21" ht="14.4" customHeight="1" x14ac:dyDescent="0.3">
      <c r="A1959" s="618">
        <v>21</v>
      </c>
      <c r="B1959" s="619" t="s">
        <v>565</v>
      </c>
      <c r="C1959" s="619">
        <v>89301212</v>
      </c>
      <c r="D1959" s="681" t="s">
        <v>6723</v>
      </c>
      <c r="E1959" s="682" t="s">
        <v>4530</v>
      </c>
      <c r="F1959" s="619" t="s">
        <v>4509</v>
      </c>
      <c r="G1959" s="619" t="s">
        <v>4817</v>
      </c>
      <c r="H1959" s="619" t="s">
        <v>2184</v>
      </c>
      <c r="I1959" s="619" t="s">
        <v>2250</v>
      </c>
      <c r="J1959" s="619" t="s">
        <v>2251</v>
      </c>
      <c r="K1959" s="619" t="s">
        <v>4248</v>
      </c>
      <c r="L1959" s="620">
        <v>86.76</v>
      </c>
      <c r="M1959" s="620">
        <v>86.76</v>
      </c>
      <c r="N1959" s="619">
        <v>1</v>
      </c>
      <c r="O1959" s="683">
        <v>1</v>
      </c>
      <c r="P1959" s="620"/>
      <c r="Q1959" s="635">
        <v>0</v>
      </c>
      <c r="R1959" s="619"/>
      <c r="S1959" s="635">
        <v>0</v>
      </c>
      <c r="T1959" s="683"/>
      <c r="U1959" s="665">
        <v>0</v>
      </c>
    </row>
    <row r="1960" spans="1:21" ht="14.4" customHeight="1" x14ac:dyDescent="0.3">
      <c r="A1960" s="618">
        <v>21</v>
      </c>
      <c r="B1960" s="619" t="s">
        <v>565</v>
      </c>
      <c r="C1960" s="619">
        <v>89301212</v>
      </c>
      <c r="D1960" s="681" t="s">
        <v>6723</v>
      </c>
      <c r="E1960" s="682" t="s">
        <v>4530</v>
      </c>
      <c r="F1960" s="619" t="s">
        <v>4509</v>
      </c>
      <c r="G1960" s="619" t="s">
        <v>4608</v>
      </c>
      <c r="H1960" s="619" t="s">
        <v>564</v>
      </c>
      <c r="I1960" s="619" t="s">
        <v>962</v>
      </c>
      <c r="J1960" s="619" t="s">
        <v>963</v>
      </c>
      <c r="K1960" s="619" t="s">
        <v>964</v>
      </c>
      <c r="L1960" s="620">
        <v>0</v>
      </c>
      <c r="M1960" s="620">
        <v>0</v>
      </c>
      <c r="N1960" s="619">
        <v>36</v>
      </c>
      <c r="O1960" s="683">
        <v>3</v>
      </c>
      <c r="P1960" s="620">
        <v>0</v>
      </c>
      <c r="Q1960" s="635"/>
      <c r="R1960" s="619">
        <v>3</v>
      </c>
      <c r="S1960" s="635">
        <v>8.3333333333333329E-2</v>
      </c>
      <c r="T1960" s="683">
        <v>1</v>
      </c>
      <c r="U1960" s="665">
        <v>0.33333333333333331</v>
      </c>
    </row>
    <row r="1961" spans="1:21" ht="14.4" customHeight="1" x14ac:dyDescent="0.3">
      <c r="A1961" s="618">
        <v>21</v>
      </c>
      <c r="B1961" s="619" t="s">
        <v>565</v>
      </c>
      <c r="C1961" s="619">
        <v>89301212</v>
      </c>
      <c r="D1961" s="681" t="s">
        <v>6723</v>
      </c>
      <c r="E1961" s="682" t="s">
        <v>4530</v>
      </c>
      <c r="F1961" s="619" t="s">
        <v>4509</v>
      </c>
      <c r="G1961" s="619" t="s">
        <v>5954</v>
      </c>
      <c r="H1961" s="619" t="s">
        <v>2184</v>
      </c>
      <c r="I1961" s="619" t="s">
        <v>3525</v>
      </c>
      <c r="J1961" s="619" t="s">
        <v>4487</v>
      </c>
      <c r="K1961" s="619" t="s">
        <v>687</v>
      </c>
      <c r="L1961" s="620">
        <v>137.74</v>
      </c>
      <c r="M1961" s="620">
        <v>137.74</v>
      </c>
      <c r="N1961" s="619">
        <v>1</v>
      </c>
      <c r="O1961" s="683">
        <v>0.5</v>
      </c>
      <c r="P1961" s="620"/>
      <c r="Q1961" s="635">
        <v>0</v>
      </c>
      <c r="R1961" s="619"/>
      <c r="S1961" s="635">
        <v>0</v>
      </c>
      <c r="T1961" s="683"/>
      <c r="U1961" s="665">
        <v>0</v>
      </c>
    </row>
    <row r="1962" spans="1:21" ht="14.4" customHeight="1" x14ac:dyDescent="0.3">
      <c r="A1962" s="618">
        <v>21</v>
      </c>
      <c r="B1962" s="619" t="s">
        <v>565</v>
      </c>
      <c r="C1962" s="619">
        <v>89301212</v>
      </c>
      <c r="D1962" s="681" t="s">
        <v>6723</v>
      </c>
      <c r="E1962" s="682" t="s">
        <v>4530</v>
      </c>
      <c r="F1962" s="619" t="s">
        <v>4509</v>
      </c>
      <c r="G1962" s="619" t="s">
        <v>5256</v>
      </c>
      <c r="H1962" s="619" t="s">
        <v>564</v>
      </c>
      <c r="I1962" s="619" t="s">
        <v>1187</v>
      </c>
      <c r="J1962" s="619" t="s">
        <v>1188</v>
      </c>
      <c r="K1962" s="619" t="s">
        <v>5258</v>
      </c>
      <c r="L1962" s="620">
        <v>242.93</v>
      </c>
      <c r="M1962" s="620">
        <v>242.93</v>
      </c>
      <c r="N1962" s="619">
        <v>1</v>
      </c>
      <c r="O1962" s="683">
        <v>1</v>
      </c>
      <c r="P1962" s="620">
        <v>242.93</v>
      </c>
      <c r="Q1962" s="635">
        <v>1</v>
      </c>
      <c r="R1962" s="619">
        <v>1</v>
      </c>
      <c r="S1962" s="635">
        <v>1</v>
      </c>
      <c r="T1962" s="683">
        <v>1</v>
      </c>
      <c r="U1962" s="665">
        <v>1</v>
      </c>
    </row>
    <row r="1963" spans="1:21" ht="14.4" customHeight="1" x14ac:dyDescent="0.3">
      <c r="A1963" s="618">
        <v>21</v>
      </c>
      <c r="B1963" s="619" t="s">
        <v>565</v>
      </c>
      <c r="C1963" s="619">
        <v>89301212</v>
      </c>
      <c r="D1963" s="681" t="s">
        <v>6723</v>
      </c>
      <c r="E1963" s="682" t="s">
        <v>4530</v>
      </c>
      <c r="F1963" s="619" t="s">
        <v>4509</v>
      </c>
      <c r="G1963" s="619" t="s">
        <v>4822</v>
      </c>
      <c r="H1963" s="619" t="s">
        <v>564</v>
      </c>
      <c r="I1963" s="619" t="s">
        <v>2047</v>
      </c>
      <c r="J1963" s="619" t="s">
        <v>2048</v>
      </c>
      <c r="K1963" s="619" t="s">
        <v>2049</v>
      </c>
      <c r="L1963" s="620">
        <v>1172.22</v>
      </c>
      <c r="M1963" s="620">
        <v>51577.680000000008</v>
      </c>
      <c r="N1963" s="619">
        <v>44</v>
      </c>
      <c r="O1963" s="683">
        <v>15.5</v>
      </c>
      <c r="P1963" s="620">
        <v>26961.06</v>
      </c>
      <c r="Q1963" s="635">
        <v>0.52272727272727271</v>
      </c>
      <c r="R1963" s="619">
        <v>23</v>
      </c>
      <c r="S1963" s="635">
        <v>0.52272727272727271</v>
      </c>
      <c r="T1963" s="683">
        <v>10.5</v>
      </c>
      <c r="U1963" s="665">
        <v>0.67741935483870963</v>
      </c>
    </row>
    <row r="1964" spans="1:21" ht="14.4" customHeight="1" x14ac:dyDescent="0.3">
      <c r="A1964" s="618">
        <v>21</v>
      </c>
      <c r="B1964" s="619" t="s">
        <v>565</v>
      </c>
      <c r="C1964" s="619">
        <v>89301212</v>
      </c>
      <c r="D1964" s="681" t="s">
        <v>6723</v>
      </c>
      <c r="E1964" s="682" t="s">
        <v>4530</v>
      </c>
      <c r="F1964" s="619" t="s">
        <v>4509</v>
      </c>
      <c r="G1964" s="619" t="s">
        <v>4822</v>
      </c>
      <c r="H1964" s="619" t="s">
        <v>564</v>
      </c>
      <c r="I1964" s="619" t="s">
        <v>5545</v>
      </c>
      <c r="J1964" s="619" t="s">
        <v>5546</v>
      </c>
      <c r="K1964" s="619" t="s">
        <v>2049</v>
      </c>
      <c r="L1964" s="620">
        <v>1172.22</v>
      </c>
      <c r="M1964" s="620">
        <v>3516.66</v>
      </c>
      <c r="N1964" s="619">
        <v>3</v>
      </c>
      <c r="O1964" s="683">
        <v>1</v>
      </c>
      <c r="P1964" s="620"/>
      <c r="Q1964" s="635">
        <v>0</v>
      </c>
      <c r="R1964" s="619"/>
      <c r="S1964" s="635">
        <v>0</v>
      </c>
      <c r="T1964" s="683"/>
      <c r="U1964" s="665">
        <v>0</v>
      </c>
    </row>
    <row r="1965" spans="1:21" ht="14.4" customHeight="1" x14ac:dyDescent="0.3">
      <c r="A1965" s="618">
        <v>21</v>
      </c>
      <c r="B1965" s="619" t="s">
        <v>565</v>
      </c>
      <c r="C1965" s="619">
        <v>89301212</v>
      </c>
      <c r="D1965" s="681" t="s">
        <v>6723</v>
      </c>
      <c r="E1965" s="682" t="s">
        <v>4530</v>
      </c>
      <c r="F1965" s="619" t="s">
        <v>4509</v>
      </c>
      <c r="G1965" s="619" t="s">
        <v>5696</v>
      </c>
      <c r="H1965" s="619" t="s">
        <v>564</v>
      </c>
      <c r="I1965" s="619" t="s">
        <v>5955</v>
      </c>
      <c r="J1965" s="619" t="s">
        <v>5956</v>
      </c>
      <c r="K1965" s="619" t="s">
        <v>1403</v>
      </c>
      <c r="L1965" s="620">
        <v>47.71</v>
      </c>
      <c r="M1965" s="620">
        <v>95.42</v>
      </c>
      <c r="N1965" s="619">
        <v>2</v>
      </c>
      <c r="O1965" s="683">
        <v>1</v>
      </c>
      <c r="P1965" s="620"/>
      <c r="Q1965" s="635">
        <v>0</v>
      </c>
      <c r="R1965" s="619"/>
      <c r="S1965" s="635">
        <v>0</v>
      </c>
      <c r="T1965" s="683"/>
      <c r="U1965" s="665">
        <v>0</v>
      </c>
    </row>
    <row r="1966" spans="1:21" ht="14.4" customHeight="1" x14ac:dyDescent="0.3">
      <c r="A1966" s="618">
        <v>21</v>
      </c>
      <c r="B1966" s="619" t="s">
        <v>565</v>
      </c>
      <c r="C1966" s="619">
        <v>89301212</v>
      </c>
      <c r="D1966" s="681" t="s">
        <v>6723</v>
      </c>
      <c r="E1966" s="682" t="s">
        <v>4530</v>
      </c>
      <c r="F1966" s="619" t="s">
        <v>4509</v>
      </c>
      <c r="G1966" s="619" t="s">
        <v>4706</v>
      </c>
      <c r="H1966" s="619" t="s">
        <v>564</v>
      </c>
      <c r="I1966" s="619" t="s">
        <v>1273</v>
      </c>
      <c r="J1966" s="619" t="s">
        <v>4707</v>
      </c>
      <c r="K1966" s="619" t="s">
        <v>4708</v>
      </c>
      <c r="L1966" s="620">
        <v>56.01</v>
      </c>
      <c r="M1966" s="620">
        <v>2632.47</v>
      </c>
      <c r="N1966" s="619">
        <v>47</v>
      </c>
      <c r="O1966" s="683">
        <v>15.5</v>
      </c>
      <c r="P1966" s="620">
        <v>1680.3</v>
      </c>
      <c r="Q1966" s="635">
        <v>0.63829787234042556</v>
      </c>
      <c r="R1966" s="619">
        <v>30</v>
      </c>
      <c r="S1966" s="635">
        <v>0.63829787234042556</v>
      </c>
      <c r="T1966" s="683">
        <v>10</v>
      </c>
      <c r="U1966" s="665">
        <v>0.64516129032258063</v>
      </c>
    </row>
    <row r="1967" spans="1:21" ht="14.4" customHeight="1" x14ac:dyDescent="0.3">
      <c r="A1967" s="618">
        <v>21</v>
      </c>
      <c r="B1967" s="619" t="s">
        <v>565</v>
      </c>
      <c r="C1967" s="619">
        <v>89301212</v>
      </c>
      <c r="D1967" s="681" t="s">
        <v>6723</v>
      </c>
      <c r="E1967" s="682" t="s">
        <v>4530</v>
      </c>
      <c r="F1967" s="619" t="s">
        <v>4509</v>
      </c>
      <c r="G1967" s="619" t="s">
        <v>4938</v>
      </c>
      <c r="H1967" s="619" t="s">
        <v>2184</v>
      </c>
      <c r="I1967" s="619" t="s">
        <v>3623</v>
      </c>
      <c r="J1967" s="619" t="s">
        <v>714</v>
      </c>
      <c r="K1967" s="619" t="s">
        <v>3624</v>
      </c>
      <c r="L1967" s="620">
        <v>418.37</v>
      </c>
      <c r="M1967" s="620">
        <v>1673.48</v>
      </c>
      <c r="N1967" s="619">
        <v>4</v>
      </c>
      <c r="O1967" s="683">
        <v>3</v>
      </c>
      <c r="P1967" s="620">
        <v>418.37</v>
      </c>
      <c r="Q1967" s="635">
        <v>0.25</v>
      </c>
      <c r="R1967" s="619">
        <v>1</v>
      </c>
      <c r="S1967" s="635">
        <v>0.25</v>
      </c>
      <c r="T1967" s="683">
        <v>0.5</v>
      </c>
      <c r="U1967" s="665">
        <v>0.16666666666666666</v>
      </c>
    </row>
    <row r="1968" spans="1:21" ht="14.4" customHeight="1" x14ac:dyDescent="0.3">
      <c r="A1968" s="618">
        <v>21</v>
      </c>
      <c r="B1968" s="619" t="s">
        <v>565</v>
      </c>
      <c r="C1968" s="619">
        <v>89301212</v>
      </c>
      <c r="D1968" s="681" t="s">
        <v>6723</v>
      </c>
      <c r="E1968" s="682" t="s">
        <v>4530</v>
      </c>
      <c r="F1968" s="619" t="s">
        <v>4509</v>
      </c>
      <c r="G1968" s="619" t="s">
        <v>4938</v>
      </c>
      <c r="H1968" s="619" t="s">
        <v>564</v>
      </c>
      <c r="I1968" s="619" t="s">
        <v>5957</v>
      </c>
      <c r="J1968" s="619" t="s">
        <v>5958</v>
      </c>
      <c r="K1968" s="619" t="s">
        <v>5959</v>
      </c>
      <c r="L1968" s="620">
        <v>0</v>
      </c>
      <c r="M1968" s="620">
        <v>0</v>
      </c>
      <c r="N1968" s="619">
        <v>1</v>
      </c>
      <c r="O1968" s="683">
        <v>0.5</v>
      </c>
      <c r="P1968" s="620">
        <v>0</v>
      </c>
      <c r="Q1968" s="635"/>
      <c r="R1968" s="619">
        <v>1</v>
      </c>
      <c r="S1968" s="635">
        <v>1</v>
      </c>
      <c r="T1968" s="683">
        <v>0.5</v>
      </c>
      <c r="U1968" s="665">
        <v>1</v>
      </c>
    </row>
    <row r="1969" spans="1:21" ht="14.4" customHeight="1" x14ac:dyDescent="0.3">
      <c r="A1969" s="618">
        <v>21</v>
      </c>
      <c r="B1969" s="619" t="s">
        <v>565</v>
      </c>
      <c r="C1969" s="619">
        <v>89301212</v>
      </c>
      <c r="D1969" s="681" t="s">
        <v>6723</v>
      </c>
      <c r="E1969" s="682" t="s">
        <v>4530</v>
      </c>
      <c r="F1969" s="619" t="s">
        <v>4509</v>
      </c>
      <c r="G1969" s="619" t="s">
        <v>4938</v>
      </c>
      <c r="H1969" s="619" t="s">
        <v>564</v>
      </c>
      <c r="I1969" s="619" t="s">
        <v>5960</v>
      </c>
      <c r="J1969" s="619" t="s">
        <v>5958</v>
      </c>
      <c r="K1969" s="619" t="s">
        <v>3031</v>
      </c>
      <c r="L1969" s="620">
        <v>0</v>
      </c>
      <c r="M1969" s="620">
        <v>0</v>
      </c>
      <c r="N1969" s="619">
        <v>1</v>
      </c>
      <c r="O1969" s="683">
        <v>0.5</v>
      </c>
      <c r="P1969" s="620"/>
      <c r="Q1969" s="635"/>
      <c r="R1969" s="619"/>
      <c r="S1969" s="635">
        <v>0</v>
      </c>
      <c r="T1969" s="683"/>
      <c r="U1969" s="665">
        <v>0</v>
      </c>
    </row>
    <row r="1970" spans="1:21" ht="14.4" customHeight="1" x14ac:dyDescent="0.3">
      <c r="A1970" s="618">
        <v>21</v>
      </c>
      <c r="B1970" s="619" t="s">
        <v>565</v>
      </c>
      <c r="C1970" s="619">
        <v>89301212</v>
      </c>
      <c r="D1970" s="681" t="s">
        <v>6723</v>
      </c>
      <c r="E1970" s="682" t="s">
        <v>4530</v>
      </c>
      <c r="F1970" s="619" t="s">
        <v>4509</v>
      </c>
      <c r="G1970" s="619" t="s">
        <v>4938</v>
      </c>
      <c r="H1970" s="619" t="s">
        <v>2184</v>
      </c>
      <c r="I1970" s="619" t="s">
        <v>5081</v>
      </c>
      <c r="J1970" s="619" t="s">
        <v>5082</v>
      </c>
      <c r="K1970" s="619" t="s">
        <v>2828</v>
      </c>
      <c r="L1970" s="620">
        <v>185.9</v>
      </c>
      <c r="M1970" s="620">
        <v>371.8</v>
      </c>
      <c r="N1970" s="619">
        <v>2</v>
      </c>
      <c r="O1970" s="683">
        <v>2</v>
      </c>
      <c r="P1970" s="620">
        <v>371.8</v>
      </c>
      <c r="Q1970" s="635">
        <v>1</v>
      </c>
      <c r="R1970" s="619">
        <v>2</v>
      </c>
      <c r="S1970" s="635">
        <v>1</v>
      </c>
      <c r="T1970" s="683">
        <v>2</v>
      </c>
      <c r="U1970" s="665">
        <v>1</v>
      </c>
    </row>
    <row r="1971" spans="1:21" ht="14.4" customHeight="1" x14ac:dyDescent="0.3">
      <c r="A1971" s="618">
        <v>21</v>
      </c>
      <c r="B1971" s="619" t="s">
        <v>565</v>
      </c>
      <c r="C1971" s="619">
        <v>89301212</v>
      </c>
      <c r="D1971" s="681" t="s">
        <v>6723</v>
      </c>
      <c r="E1971" s="682" t="s">
        <v>4530</v>
      </c>
      <c r="F1971" s="619" t="s">
        <v>4509</v>
      </c>
      <c r="G1971" s="619" t="s">
        <v>4715</v>
      </c>
      <c r="H1971" s="619" t="s">
        <v>564</v>
      </c>
      <c r="I1971" s="619" t="s">
        <v>990</v>
      </c>
      <c r="J1971" s="619" t="s">
        <v>991</v>
      </c>
      <c r="K1971" s="619" t="s">
        <v>4716</v>
      </c>
      <c r="L1971" s="620">
        <v>400.53</v>
      </c>
      <c r="M1971" s="620">
        <v>3604.7699999999995</v>
      </c>
      <c r="N1971" s="619">
        <v>9</v>
      </c>
      <c r="O1971" s="683">
        <v>1.5</v>
      </c>
      <c r="P1971" s="620">
        <v>1201.5899999999999</v>
      </c>
      <c r="Q1971" s="635">
        <v>0.33333333333333337</v>
      </c>
      <c r="R1971" s="619">
        <v>3</v>
      </c>
      <c r="S1971" s="635">
        <v>0.33333333333333331</v>
      </c>
      <c r="T1971" s="683">
        <v>0.5</v>
      </c>
      <c r="U1971" s="665">
        <v>0.33333333333333331</v>
      </c>
    </row>
    <row r="1972" spans="1:21" ht="14.4" customHeight="1" x14ac:dyDescent="0.3">
      <c r="A1972" s="618">
        <v>21</v>
      </c>
      <c r="B1972" s="619" t="s">
        <v>565</v>
      </c>
      <c r="C1972" s="619">
        <v>89301212</v>
      </c>
      <c r="D1972" s="681" t="s">
        <v>6723</v>
      </c>
      <c r="E1972" s="682" t="s">
        <v>4530</v>
      </c>
      <c r="F1972" s="619" t="s">
        <v>4509</v>
      </c>
      <c r="G1972" s="619" t="s">
        <v>4715</v>
      </c>
      <c r="H1972" s="619" t="s">
        <v>564</v>
      </c>
      <c r="I1972" s="619" t="s">
        <v>5961</v>
      </c>
      <c r="J1972" s="619" t="s">
        <v>991</v>
      </c>
      <c r="K1972" s="619" t="s">
        <v>5962</v>
      </c>
      <c r="L1972" s="620">
        <v>0</v>
      </c>
      <c r="M1972" s="620">
        <v>0</v>
      </c>
      <c r="N1972" s="619">
        <v>1</v>
      </c>
      <c r="O1972" s="683">
        <v>1</v>
      </c>
      <c r="P1972" s="620">
        <v>0</v>
      </c>
      <c r="Q1972" s="635"/>
      <c r="R1972" s="619">
        <v>1</v>
      </c>
      <c r="S1972" s="635">
        <v>1</v>
      </c>
      <c r="T1972" s="683">
        <v>1</v>
      </c>
      <c r="U1972" s="665">
        <v>1</v>
      </c>
    </row>
    <row r="1973" spans="1:21" ht="14.4" customHeight="1" x14ac:dyDescent="0.3">
      <c r="A1973" s="618">
        <v>21</v>
      </c>
      <c r="B1973" s="619" t="s">
        <v>565</v>
      </c>
      <c r="C1973" s="619">
        <v>89301212</v>
      </c>
      <c r="D1973" s="681" t="s">
        <v>6723</v>
      </c>
      <c r="E1973" s="682" t="s">
        <v>4530</v>
      </c>
      <c r="F1973" s="619" t="s">
        <v>4509</v>
      </c>
      <c r="G1973" s="619" t="s">
        <v>4715</v>
      </c>
      <c r="H1973" s="619" t="s">
        <v>564</v>
      </c>
      <c r="I1973" s="619" t="s">
        <v>5963</v>
      </c>
      <c r="J1973" s="619" t="s">
        <v>5964</v>
      </c>
      <c r="K1973" s="619" t="s">
        <v>5965</v>
      </c>
      <c r="L1973" s="620">
        <v>0</v>
      </c>
      <c r="M1973" s="620">
        <v>0</v>
      </c>
      <c r="N1973" s="619">
        <v>2</v>
      </c>
      <c r="O1973" s="683">
        <v>1</v>
      </c>
      <c r="P1973" s="620">
        <v>0</v>
      </c>
      <c r="Q1973" s="635"/>
      <c r="R1973" s="619">
        <v>2</v>
      </c>
      <c r="S1973" s="635">
        <v>1</v>
      </c>
      <c r="T1973" s="683">
        <v>1</v>
      </c>
      <c r="U1973" s="665">
        <v>1</v>
      </c>
    </row>
    <row r="1974" spans="1:21" ht="14.4" customHeight="1" x14ac:dyDescent="0.3">
      <c r="A1974" s="618">
        <v>21</v>
      </c>
      <c r="B1974" s="619" t="s">
        <v>565</v>
      </c>
      <c r="C1974" s="619">
        <v>89301212</v>
      </c>
      <c r="D1974" s="681" t="s">
        <v>6723</v>
      </c>
      <c r="E1974" s="682" t="s">
        <v>4530</v>
      </c>
      <c r="F1974" s="619" t="s">
        <v>4509</v>
      </c>
      <c r="G1974" s="619" t="s">
        <v>4715</v>
      </c>
      <c r="H1974" s="619" t="s">
        <v>564</v>
      </c>
      <c r="I1974" s="619" t="s">
        <v>5966</v>
      </c>
      <c r="J1974" s="619" t="s">
        <v>991</v>
      </c>
      <c r="K1974" s="619" t="s">
        <v>5967</v>
      </c>
      <c r="L1974" s="620">
        <v>0</v>
      </c>
      <c r="M1974" s="620">
        <v>0</v>
      </c>
      <c r="N1974" s="619">
        <v>1</v>
      </c>
      <c r="O1974" s="683">
        <v>0.5</v>
      </c>
      <c r="P1974" s="620">
        <v>0</v>
      </c>
      <c r="Q1974" s="635"/>
      <c r="R1974" s="619">
        <v>1</v>
      </c>
      <c r="S1974" s="635">
        <v>1</v>
      </c>
      <c r="T1974" s="683">
        <v>0.5</v>
      </c>
      <c r="U1974" s="665">
        <v>1</v>
      </c>
    </row>
    <row r="1975" spans="1:21" ht="14.4" customHeight="1" x14ac:dyDescent="0.3">
      <c r="A1975" s="618">
        <v>21</v>
      </c>
      <c r="B1975" s="619" t="s">
        <v>565</v>
      </c>
      <c r="C1975" s="619">
        <v>89301212</v>
      </c>
      <c r="D1975" s="681" t="s">
        <v>6723</v>
      </c>
      <c r="E1975" s="682" t="s">
        <v>4530</v>
      </c>
      <c r="F1975" s="619" t="s">
        <v>4509</v>
      </c>
      <c r="G1975" s="619" t="s">
        <v>5710</v>
      </c>
      <c r="H1975" s="619" t="s">
        <v>564</v>
      </c>
      <c r="I1975" s="619" t="s">
        <v>3727</v>
      </c>
      <c r="J1975" s="619" t="s">
        <v>3728</v>
      </c>
      <c r="K1975" s="619" t="s">
        <v>3729</v>
      </c>
      <c r="L1975" s="620">
        <v>72.94</v>
      </c>
      <c r="M1975" s="620">
        <v>875.28</v>
      </c>
      <c r="N1975" s="619">
        <v>12</v>
      </c>
      <c r="O1975" s="683">
        <v>3.5</v>
      </c>
      <c r="P1975" s="620">
        <v>145.88</v>
      </c>
      <c r="Q1975" s="635">
        <v>0.16666666666666666</v>
      </c>
      <c r="R1975" s="619">
        <v>2</v>
      </c>
      <c r="S1975" s="635">
        <v>0.16666666666666666</v>
      </c>
      <c r="T1975" s="683">
        <v>1</v>
      </c>
      <c r="U1975" s="665">
        <v>0.2857142857142857</v>
      </c>
    </row>
    <row r="1976" spans="1:21" ht="14.4" customHeight="1" x14ac:dyDescent="0.3">
      <c r="A1976" s="618">
        <v>21</v>
      </c>
      <c r="B1976" s="619" t="s">
        <v>565</v>
      </c>
      <c r="C1976" s="619">
        <v>89301212</v>
      </c>
      <c r="D1976" s="681" t="s">
        <v>6723</v>
      </c>
      <c r="E1976" s="682" t="s">
        <v>4530</v>
      </c>
      <c r="F1976" s="619" t="s">
        <v>4509</v>
      </c>
      <c r="G1976" s="619" t="s">
        <v>5710</v>
      </c>
      <c r="H1976" s="619" t="s">
        <v>564</v>
      </c>
      <c r="I1976" s="619" t="s">
        <v>3727</v>
      </c>
      <c r="J1976" s="619" t="s">
        <v>3728</v>
      </c>
      <c r="K1976" s="619" t="s">
        <v>3729</v>
      </c>
      <c r="L1976" s="620">
        <v>120.37</v>
      </c>
      <c r="M1976" s="620">
        <v>120.37</v>
      </c>
      <c r="N1976" s="619">
        <v>1</v>
      </c>
      <c r="O1976" s="683">
        <v>0.5</v>
      </c>
      <c r="P1976" s="620">
        <v>120.37</v>
      </c>
      <c r="Q1976" s="635">
        <v>1</v>
      </c>
      <c r="R1976" s="619">
        <v>1</v>
      </c>
      <c r="S1976" s="635">
        <v>1</v>
      </c>
      <c r="T1976" s="683">
        <v>0.5</v>
      </c>
      <c r="U1976" s="665">
        <v>1</v>
      </c>
    </row>
    <row r="1977" spans="1:21" ht="14.4" customHeight="1" x14ac:dyDescent="0.3">
      <c r="A1977" s="618">
        <v>21</v>
      </c>
      <c r="B1977" s="619" t="s">
        <v>565</v>
      </c>
      <c r="C1977" s="619">
        <v>89301212</v>
      </c>
      <c r="D1977" s="681" t="s">
        <v>6723</v>
      </c>
      <c r="E1977" s="682" t="s">
        <v>4530</v>
      </c>
      <c r="F1977" s="619" t="s">
        <v>4509</v>
      </c>
      <c r="G1977" s="619" t="s">
        <v>4717</v>
      </c>
      <c r="H1977" s="619" t="s">
        <v>2184</v>
      </c>
      <c r="I1977" s="619" t="s">
        <v>2458</v>
      </c>
      <c r="J1977" s="619" t="s">
        <v>2455</v>
      </c>
      <c r="K1977" s="619" t="s">
        <v>2459</v>
      </c>
      <c r="L1977" s="620">
        <v>625.29</v>
      </c>
      <c r="M1977" s="620">
        <v>3126.45</v>
      </c>
      <c r="N1977" s="619">
        <v>5</v>
      </c>
      <c r="O1977" s="683">
        <v>1.5</v>
      </c>
      <c r="P1977" s="620">
        <v>1875.87</v>
      </c>
      <c r="Q1977" s="635">
        <v>0.6</v>
      </c>
      <c r="R1977" s="619">
        <v>3</v>
      </c>
      <c r="S1977" s="635">
        <v>0.6</v>
      </c>
      <c r="T1977" s="683">
        <v>1</v>
      </c>
      <c r="U1977" s="665">
        <v>0.66666666666666663</v>
      </c>
    </row>
    <row r="1978" spans="1:21" ht="14.4" customHeight="1" x14ac:dyDescent="0.3">
      <c r="A1978" s="618">
        <v>21</v>
      </c>
      <c r="B1978" s="619" t="s">
        <v>565</v>
      </c>
      <c r="C1978" s="619">
        <v>89301212</v>
      </c>
      <c r="D1978" s="681" t="s">
        <v>6723</v>
      </c>
      <c r="E1978" s="682" t="s">
        <v>4530</v>
      </c>
      <c r="F1978" s="619" t="s">
        <v>4509</v>
      </c>
      <c r="G1978" s="619" t="s">
        <v>4717</v>
      </c>
      <c r="H1978" s="619" t="s">
        <v>2184</v>
      </c>
      <c r="I1978" s="619" t="s">
        <v>3506</v>
      </c>
      <c r="J1978" s="619" t="s">
        <v>2455</v>
      </c>
      <c r="K1978" s="619" t="s">
        <v>3507</v>
      </c>
      <c r="L1978" s="620">
        <v>937.93</v>
      </c>
      <c r="M1978" s="620">
        <v>2813.79</v>
      </c>
      <c r="N1978" s="619">
        <v>3</v>
      </c>
      <c r="O1978" s="683">
        <v>0.5</v>
      </c>
      <c r="P1978" s="620">
        <v>2813.79</v>
      </c>
      <c r="Q1978" s="635">
        <v>1</v>
      </c>
      <c r="R1978" s="619">
        <v>3</v>
      </c>
      <c r="S1978" s="635">
        <v>1</v>
      </c>
      <c r="T1978" s="683">
        <v>0.5</v>
      </c>
      <c r="U1978" s="665">
        <v>1</v>
      </c>
    </row>
    <row r="1979" spans="1:21" ht="14.4" customHeight="1" x14ac:dyDescent="0.3">
      <c r="A1979" s="618">
        <v>21</v>
      </c>
      <c r="B1979" s="619" t="s">
        <v>565</v>
      </c>
      <c r="C1979" s="619">
        <v>89301212</v>
      </c>
      <c r="D1979" s="681" t="s">
        <v>6723</v>
      </c>
      <c r="E1979" s="682" t="s">
        <v>4530</v>
      </c>
      <c r="F1979" s="619" t="s">
        <v>4509</v>
      </c>
      <c r="G1979" s="619" t="s">
        <v>4717</v>
      </c>
      <c r="H1979" s="619" t="s">
        <v>2184</v>
      </c>
      <c r="I1979" s="619" t="s">
        <v>3509</v>
      </c>
      <c r="J1979" s="619" t="s">
        <v>2455</v>
      </c>
      <c r="K1979" s="619" t="s">
        <v>3510</v>
      </c>
      <c r="L1979" s="620">
        <v>1166.47</v>
      </c>
      <c r="M1979" s="620">
        <v>8165.29</v>
      </c>
      <c r="N1979" s="619">
        <v>7</v>
      </c>
      <c r="O1979" s="683">
        <v>2</v>
      </c>
      <c r="P1979" s="620"/>
      <c r="Q1979" s="635">
        <v>0</v>
      </c>
      <c r="R1979" s="619"/>
      <c r="S1979" s="635">
        <v>0</v>
      </c>
      <c r="T1979" s="683"/>
      <c r="U1979" s="665">
        <v>0</v>
      </c>
    </row>
    <row r="1980" spans="1:21" ht="14.4" customHeight="1" x14ac:dyDescent="0.3">
      <c r="A1980" s="618">
        <v>21</v>
      </c>
      <c r="B1980" s="619" t="s">
        <v>565</v>
      </c>
      <c r="C1980" s="619">
        <v>89301212</v>
      </c>
      <c r="D1980" s="681" t="s">
        <v>6723</v>
      </c>
      <c r="E1980" s="682" t="s">
        <v>4530</v>
      </c>
      <c r="F1980" s="619" t="s">
        <v>4509</v>
      </c>
      <c r="G1980" s="619" t="s">
        <v>4717</v>
      </c>
      <c r="H1980" s="619" t="s">
        <v>2184</v>
      </c>
      <c r="I1980" s="619" t="s">
        <v>2287</v>
      </c>
      <c r="J1980" s="619" t="s">
        <v>2288</v>
      </c>
      <c r="K1980" s="619" t="s">
        <v>3507</v>
      </c>
      <c r="L1980" s="620">
        <v>1749.69</v>
      </c>
      <c r="M1980" s="620">
        <v>34993.800000000003</v>
      </c>
      <c r="N1980" s="619">
        <v>20</v>
      </c>
      <c r="O1980" s="683">
        <v>8.5</v>
      </c>
      <c r="P1980" s="620">
        <v>20996.28</v>
      </c>
      <c r="Q1980" s="635">
        <v>0.59999999999999987</v>
      </c>
      <c r="R1980" s="619">
        <v>12</v>
      </c>
      <c r="S1980" s="635">
        <v>0.6</v>
      </c>
      <c r="T1980" s="683">
        <v>5.5</v>
      </c>
      <c r="U1980" s="665">
        <v>0.6470588235294118</v>
      </c>
    </row>
    <row r="1981" spans="1:21" ht="14.4" customHeight="1" x14ac:dyDescent="0.3">
      <c r="A1981" s="618">
        <v>21</v>
      </c>
      <c r="B1981" s="619" t="s">
        <v>565</v>
      </c>
      <c r="C1981" s="619">
        <v>89301212</v>
      </c>
      <c r="D1981" s="681" t="s">
        <v>6723</v>
      </c>
      <c r="E1981" s="682" t="s">
        <v>4530</v>
      </c>
      <c r="F1981" s="619" t="s">
        <v>4509</v>
      </c>
      <c r="G1981" s="619" t="s">
        <v>4717</v>
      </c>
      <c r="H1981" s="619" t="s">
        <v>2184</v>
      </c>
      <c r="I1981" s="619" t="s">
        <v>2291</v>
      </c>
      <c r="J1981" s="619" t="s">
        <v>2288</v>
      </c>
      <c r="K1981" s="619" t="s">
        <v>3510</v>
      </c>
      <c r="L1981" s="620">
        <v>2332.92</v>
      </c>
      <c r="M1981" s="620">
        <v>125977.68000000001</v>
      </c>
      <c r="N1981" s="619">
        <v>54</v>
      </c>
      <c r="O1981" s="683">
        <v>11</v>
      </c>
      <c r="P1981" s="620">
        <v>51324.240000000005</v>
      </c>
      <c r="Q1981" s="635">
        <v>0.40740740740740744</v>
      </c>
      <c r="R1981" s="619">
        <v>22</v>
      </c>
      <c r="S1981" s="635">
        <v>0.40740740740740738</v>
      </c>
      <c r="T1981" s="683">
        <v>5</v>
      </c>
      <c r="U1981" s="665">
        <v>0.45454545454545453</v>
      </c>
    </row>
    <row r="1982" spans="1:21" ht="14.4" customHeight="1" x14ac:dyDescent="0.3">
      <c r="A1982" s="618">
        <v>21</v>
      </c>
      <c r="B1982" s="619" t="s">
        <v>565</v>
      </c>
      <c r="C1982" s="619">
        <v>89301212</v>
      </c>
      <c r="D1982" s="681" t="s">
        <v>6723</v>
      </c>
      <c r="E1982" s="682" t="s">
        <v>4530</v>
      </c>
      <c r="F1982" s="619" t="s">
        <v>4509</v>
      </c>
      <c r="G1982" s="619" t="s">
        <v>4717</v>
      </c>
      <c r="H1982" s="619" t="s">
        <v>2184</v>
      </c>
      <c r="I1982" s="619" t="s">
        <v>2294</v>
      </c>
      <c r="J1982" s="619" t="s">
        <v>2288</v>
      </c>
      <c r="K1982" s="619" t="s">
        <v>3513</v>
      </c>
      <c r="L1982" s="620">
        <v>2916.16</v>
      </c>
      <c r="M1982" s="620">
        <v>8748.48</v>
      </c>
      <c r="N1982" s="619">
        <v>3</v>
      </c>
      <c r="O1982" s="683">
        <v>1</v>
      </c>
      <c r="P1982" s="620"/>
      <c r="Q1982" s="635">
        <v>0</v>
      </c>
      <c r="R1982" s="619"/>
      <c r="S1982" s="635">
        <v>0</v>
      </c>
      <c r="T1982" s="683"/>
      <c r="U1982" s="665">
        <v>0</v>
      </c>
    </row>
    <row r="1983" spans="1:21" ht="14.4" customHeight="1" x14ac:dyDescent="0.3">
      <c r="A1983" s="618">
        <v>21</v>
      </c>
      <c r="B1983" s="619" t="s">
        <v>565</v>
      </c>
      <c r="C1983" s="619">
        <v>89301212</v>
      </c>
      <c r="D1983" s="681" t="s">
        <v>6723</v>
      </c>
      <c r="E1983" s="682" t="s">
        <v>4530</v>
      </c>
      <c r="F1983" s="619" t="s">
        <v>4509</v>
      </c>
      <c r="G1983" s="619" t="s">
        <v>4609</v>
      </c>
      <c r="H1983" s="619" t="s">
        <v>2184</v>
      </c>
      <c r="I1983" s="619" t="s">
        <v>2391</v>
      </c>
      <c r="J1983" s="619" t="s">
        <v>979</v>
      </c>
      <c r="K1983" s="619" t="s">
        <v>4325</v>
      </c>
      <c r="L1983" s="620">
        <v>48.31</v>
      </c>
      <c r="M1983" s="620">
        <v>144.93</v>
      </c>
      <c r="N1983" s="619">
        <v>3</v>
      </c>
      <c r="O1983" s="683">
        <v>0.5</v>
      </c>
      <c r="P1983" s="620"/>
      <c r="Q1983" s="635">
        <v>0</v>
      </c>
      <c r="R1983" s="619"/>
      <c r="S1983" s="635">
        <v>0</v>
      </c>
      <c r="T1983" s="683"/>
      <c r="U1983" s="665">
        <v>0</v>
      </c>
    </row>
    <row r="1984" spans="1:21" ht="14.4" customHeight="1" x14ac:dyDescent="0.3">
      <c r="A1984" s="618">
        <v>21</v>
      </c>
      <c r="B1984" s="619" t="s">
        <v>565</v>
      </c>
      <c r="C1984" s="619">
        <v>89301212</v>
      </c>
      <c r="D1984" s="681" t="s">
        <v>6723</v>
      </c>
      <c r="E1984" s="682" t="s">
        <v>4530</v>
      </c>
      <c r="F1984" s="619" t="s">
        <v>4509</v>
      </c>
      <c r="G1984" s="619" t="s">
        <v>4609</v>
      </c>
      <c r="H1984" s="619" t="s">
        <v>2184</v>
      </c>
      <c r="I1984" s="619" t="s">
        <v>2193</v>
      </c>
      <c r="J1984" s="619" t="s">
        <v>979</v>
      </c>
      <c r="K1984" s="619" t="s">
        <v>4326</v>
      </c>
      <c r="L1984" s="620">
        <v>96.63</v>
      </c>
      <c r="M1984" s="620">
        <v>96.63</v>
      </c>
      <c r="N1984" s="619">
        <v>1</v>
      </c>
      <c r="O1984" s="683">
        <v>1</v>
      </c>
      <c r="P1984" s="620"/>
      <c r="Q1984" s="635">
        <v>0</v>
      </c>
      <c r="R1984" s="619"/>
      <c r="S1984" s="635">
        <v>0</v>
      </c>
      <c r="T1984" s="683"/>
      <c r="U1984" s="665">
        <v>0</v>
      </c>
    </row>
    <row r="1985" spans="1:21" ht="14.4" customHeight="1" x14ac:dyDescent="0.3">
      <c r="A1985" s="618">
        <v>21</v>
      </c>
      <c r="B1985" s="619" t="s">
        <v>565</v>
      </c>
      <c r="C1985" s="619">
        <v>89301212</v>
      </c>
      <c r="D1985" s="681" t="s">
        <v>6723</v>
      </c>
      <c r="E1985" s="682" t="s">
        <v>4530</v>
      </c>
      <c r="F1985" s="619" t="s">
        <v>4509</v>
      </c>
      <c r="G1985" s="619" t="s">
        <v>4609</v>
      </c>
      <c r="H1985" s="619" t="s">
        <v>2184</v>
      </c>
      <c r="I1985" s="619" t="s">
        <v>4944</v>
      </c>
      <c r="J1985" s="619" t="s">
        <v>979</v>
      </c>
      <c r="K1985" s="619" t="s">
        <v>4945</v>
      </c>
      <c r="L1985" s="620">
        <v>193.26</v>
      </c>
      <c r="M1985" s="620">
        <v>193.26</v>
      </c>
      <c r="N1985" s="619">
        <v>1</v>
      </c>
      <c r="O1985" s="683">
        <v>1</v>
      </c>
      <c r="P1985" s="620"/>
      <c r="Q1985" s="635">
        <v>0</v>
      </c>
      <c r="R1985" s="619"/>
      <c r="S1985" s="635">
        <v>0</v>
      </c>
      <c r="T1985" s="683"/>
      <c r="U1985" s="665">
        <v>0</v>
      </c>
    </row>
    <row r="1986" spans="1:21" ht="14.4" customHeight="1" x14ac:dyDescent="0.3">
      <c r="A1986" s="618">
        <v>21</v>
      </c>
      <c r="B1986" s="619" t="s">
        <v>565</v>
      </c>
      <c r="C1986" s="619">
        <v>89301212</v>
      </c>
      <c r="D1986" s="681" t="s">
        <v>6723</v>
      </c>
      <c r="E1986" s="682" t="s">
        <v>4530</v>
      </c>
      <c r="F1986" s="619" t="s">
        <v>4509</v>
      </c>
      <c r="G1986" s="619" t="s">
        <v>4718</v>
      </c>
      <c r="H1986" s="619" t="s">
        <v>2184</v>
      </c>
      <c r="I1986" s="619" t="s">
        <v>3749</v>
      </c>
      <c r="J1986" s="619" t="s">
        <v>3750</v>
      </c>
      <c r="K1986" s="619" t="s">
        <v>4453</v>
      </c>
      <c r="L1986" s="620">
        <v>69.86</v>
      </c>
      <c r="M1986" s="620">
        <v>489.02</v>
      </c>
      <c r="N1986" s="619">
        <v>7</v>
      </c>
      <c r="O1986" s="683">
        <v>5.5</v>
      </c>
      <c r="P1986" s="620">
        <v>349.29999999999995</v>
      </c>
      <c r="Q1986" s="635">
        <v>0.71428571428571419</v>
      </c>
      <c r="R1986" s="619">
        <v>5</v>
      </c>
      <c r="S1986" s="635">
        <v>0.7142857142857143</v>
      </c>
      <c r="T1986" s="683">
        <v>3.5</v>
      </c>
      <c r="U1986" s="665">
        <v>0.63636363636363635</v>
      </c>
    </row>
    <row r="1987" spans="1:21" ht="14.4" customHeight="1" x14ac:dyDescent="0.3">
      <c r="A1987" s="618">
        <v>21</v>
      </c>
      <c r="B1987" s="619" t="s">
        <v>565</v>
      </c>
      <c r="C1987" s="619">
        <v>89301212</v>
      </c>
      <c r="D1987" s="681" t="s">
        <v>6723</v>
      </c>
      <c r="E1987" s="682" t="s">
        <v>4530</v>
      </c>
      <c r="F1987" s="619" t="s">
        <v>4509</v>
      </c>
      <c r="G1987" s="619" t="s">
        <v>4558</v>
      </c>
      <c r="H1987" s="619" t="s">
        <v>564</v>
      </c>
      <c r="I1987" s="619" t="s">
        <v>4559</v>
      </c>
      <c r="J1987" s="619" t="s">
        <v>4560</v>
      </c>
      <c r="K1987" s="619" t="s">
        <v>1039</v>
      </c>
      <c r="L1987" s="620">
        <v>190.48</v>
      </c>
      <c r="M1987" s="620">
        <v>190.48</v>
      </c>
      <c r="N1987" s="619">
        <v>1</v>
      </c>
      <c r="O1987" s="683">
        <v>0.5</v>
      </c>
      <c r="P1987" s="620">
        <v>190.48</v>
      </c>
      <c r="Q1987" s="635">
        <v>1</v>
      </c>
      <c r="R1987" s="619">
        <v>1</v>
      </c>
      <c r="S1987" s="635">
        <v>1</v>
      </c>
      <c r="T1987" s="683">
        <v>0.5</v>
      </c>
      <c r="U1987" s="665">
        <v>1</v>
      </c>
    </row>
    <row r="1988" spans="1:21" ht="14.4" customHeight="1" x14ac:dyDescent="0.3">
      <c r="A1988" s="618">
        <v>21</v>
      </c>
      <c r="B1988" s="619" t="s">
        <v>565</v>
      </c>
      <c r="C1988" s="619">
        <v>89301212</v>
      </c>
      <c r="D1988" s="681" t="s">
        <v>6723</v>
      </c>
      <c r="E1988" s="682" t="s">
        <v>4530</v>
      </c>
      <c r="F1988" s="619" t="s">
        <v>4509</v>
      </c>
      <c r="G1988" s="619" t="s">
        <v>4558</v>
      </c>
      <c r="H1988" s="619" t="s">
        <v>564</v>
      </c>
      <c r="I1988" s="619" t="s">
        <v>4719</v>
      </c>
      <c r="J1988" s="619" t="s">
        <v>4560</v>
      </c>
      <c r="K1988" s="619" t="s">
        <v>1042</v>
      </c>
      <c r="L1988" s="620">
        <v>397.65</v>
      </c>
      <c r="M1988" s="620">
        <v>397.65</v>
      </c>
      <c r="N1988" s="619">
        <v>1</v>
      </c>
      <c r="O1988" s="683">
        <v>0.5</v>
      </c>
      <c r="P1988" s="620">
        <v>397.65</v>
      </c>
      <c r="Q1988" s="635">
        <v>1</v>
      </c>
      <c r="R1988" s="619">
        <v>1</v>
      </c>
      <c r="S1988" s="635">
        <v>1</v>
      </c>
      <c r="T1988" s="683">
        <v>0.5</v>
      </c>
      <c r="U1988" s="665">
        <v>1</v>
      </c>
    </row>
    <row r="1989" spans="1:21" ht="14.4" customHeight="1" x14ac:dyDescent="0.3">
      <c r="A1989" s="618">
        <v>21</v>
      </c>
      <c r="B1989" s="619" t="s">
        <v>565</v>
      </c>
      <c r="C1989" s="619">
        <v>89301212</v>
      </c>
      <c r="D1989" s="681" t="s">
        <v>6723</v>
      </c>
      <c r="E1989" s="682" t="s">
        <v>4530</v>
      </c>
      <c r="F1989" s="619" t="s">
        <v>4509</v>
      </c>
      <c r="G1989" s="619" t="s">
        <v>4558</v>
      </c>
      <c r="H1989" s="619" t="s">
        <v>564</v>
      </c>
      <c r="I1989" s="619" t="s">
        <v>4719</v>
      </c>
      <c r="J1989" s="619" t="s">
        <v>4560</v>
      </c>
      <c r="K1989" s="619" t="s">
        <v>1042</v>
      </c>
      <c r="L1989" s="620">
        <v>612.26</v>
      </c>
      <c r="M1989" s="620">
        <v>1224.52</v>
      </c>
      <c r="N1989" s="619">
        <v>2</v>
      </c>
      <c r="O1989" s="683">
        <v>1.5</v>
      </c>
      <c r="P1989" s="620">
        <v>1224.52</v>
      </c>
      <c r="Q1989" s="635">
        <v>1</v>
      </c>
      <c r="R1989" s="619">
        <v>2</v>
      </c>
      <c r="S1989" s="635">
        <v>1</v>
      </c>
      <c r="T1989" s="683">
        <v>1.5</v>
      </c>
      <c r="U1989" s="665">
        <v>1</v>
      </c>
    </row>
    <row r="1990" spans="1:21" ht="14.4" customHeight="1" x14ac:dyDescent="0.3">
      <c r="A1990" s="618">
        <v>21</v>
      </c>
      <c r="B1990" s="619" t="s">
        <v>565</v>
      </c>
      <c r="C1990" s="619">
        <v>89301212</v>
      </c>
      <c r="D1990" s="681" t="s">
        <v>6723</v>
      </c>
      <c r="E1990" s="682" t="s">
        <v>4530</v>
      </c>
      <c r="F1990" s="619" t="s">
        <v>4509</v>
      </c>
      <c r="G1990" s="619" t="s">
        <v>4558</v>
      </c>
      <c r="H1990" s="619" t="s">
        <v>564</v>
      </c>
      <c r="I1990" s="619" t="s">
        <v>4719</v>
      </c>
      <c r="J1990" s="619" t="s">
        <v>4560</v>
      </c>
      <c r="K1990" s="619" t="s">
        <v>1042</v>
      </c>
      <c r="L1990" s="620">
        <v>314.89999999999998</v>
      </c>
      <c r="M1990" s="620">
        <v>629.79999999999995</v>
      </c>
      <c r="N1990" s="619">
        <v>2</v>
      </c>
      <c r="O1990" s="683">
        <v>1</v>
      </c>
      <c r="P1990" s="620">
        <v>314.89999999999998</v>
      </c>
      <c r="Q1990" s="635">
        <v>0.5</v>
      </c>
      <c r="R1990" s="619">
        <v>1</v>
      </c>
      <c r="S1990" s="635">
        <v>0.5</v>
      </c>
      <c r="T1990" s="683">
        <v>0.5</v>
      </c>
      <c r="U1990" s="665">
        <v>0.5</v>
      </c>
    </row>
    <row r="1991" spans="1:21" ht="14.4" customHeight="1" x14ac:dyDescent="0.3">
      <c r="A1991" s="618">
        <v>21</v>
      </c>
      <c r="B1991" s="619" t="s">
        <v>565</v>
      </c>
      <c r="C1991" s="619">
        <v>89301212</v>
      </c>
      <c r="D1991" s="681" t="s">
        <v>6723</v>
      </c>
      <c r="E1991" s="682" t="s">
        <v>4530</v>
      </c>
      <c r="F1991" s="619" t="s">
        <v>4509</v>
      </c>
      <c r="G1991" s="619" t="s">
        <v>4558</v>
      </c>
      <c r="H1991" s="619" t="s">
        <v>564</v>
      </c>
      <c r="I1991" s="619" t="s">
        <v>5968</v>
      </c>
      <c r="J1991" s="619" t="s">
        <v>4947</v>
      </c>
      <c r="K1991" s="619" t="s">
        <v>5969</v>
      </c>
      <c r="L1991" s="620">
        <v>0</v>
      </c>
      <c r="M1991" s="620">
        <v>0</v>
      </c>
      <c r="N1991" s="619">
        <v>2</v>
      </c>
      <c r="O1991" s="683">
        <v>1</v>
      </c>
      <c r="P1991" s="620"/>
      <c r="Q1991" s="635"/>
      <c r="R1991" s="619"/>
      <c r="S1991" s="635">
        <v>0</v>
      </c>
      <c r="T1991" s="683"/>
      <c r="U1991" s="665">
        <v>0</v>
      </c>
    </row>
    <row r="1992" spans="1:21" ht="14.4" customHeight="1" x14ac:dyDescent="0.3">
      <c r="A1992" s="618">
        <v>21</v>
      </c>
      <c r="B1992" s="619" t="s">
        <v>565</v>
      </c>
      <c r="C1992" s="619">
        <v>89301212</v>
      </c>
      <c r="D1992" s="681" t="s">
        <v>6723</v>
      </c>
      <c r="E1992" s="682" t="s">
        <v>4530</v>
      </c>
      <c r="F1992" s="619" t="s">
        <v>4509</v>
      </c>
      <c r="G1992" s="619" t="s">
        <v>4558</v>
      </c>
      <c r="H1992" s="619" t="s">
        <v>564</v>
      </c>
      <c r="I1992" s="619" t="s">
        <v>1037</v>
      </c>
      <c r="J1992" s="619" t="s">
        <v>1038</v>
      </c>
      <c r="K1992" s="619" t="s">
        <v>1039</v>
      </c>
      <c r="L1992" s="620">
        <v>190.48</v>
      </c>
      <c r="M1992" s="620">
        <v>571.43999999999994</v>
      </c>
      <c r="N1992" s="619">
        <v>3</v>
      </c>
      <c r="O1992" s="683">
        <v>2</v>
      </c>
      <c r="P1992" s="620">
        <v>571.43999999999994</v>
      </c>
      <c r="Q1992" s="635">
        <v>1</v>
      </c>
      <c r="R1992" s="619">
        <v>3</v>
      </c>
      <c r="S1992" s="635">
        <v>1</v>
      </c>
      <c r="T1992" s="683">
        <v>2</v>
      </c>
      <c r="U1992" s="665">
        <v>1</v>
      </c>
    </row>
    <row r="1993" spans="1:21" ht="14.4" customHeight="1" x14ac:dyDescent="0.3">
      <c r="A1993" s="618">
        <v>21</v>
      </c>
      <c r="B1993" s="619" t="s">
        <v>565</v>
      </c>
      <c r="C1993" s="619">
        <v>89301212</v>
      </c>
      <c r="D1993" s="681" t="s">
        <v>6723</v>
      </c>
      <c r="E1993" s="682" t="s">
        <v>4530</v>
      </c>
      <c r="F1993" s="619" t="s">
        <v>4509</v>
      </c>
      <c r="G1993" s="619" t="s">
        <v>4558</v>
      </c>
      <c r="H1993" s="619" t="s">
        <v>564</v>
      </c>
      <c r="I1993" s="619" t="s">
        <v>1041</v>
      </c>
      <c r="J1993" s="619" t="s">
        <v>1038</v>
      </c>
      <c r="K1993" s="619" t="s">
        <v>1042</v>
      </c>
      <c r="L1993" s="620">
        <v>612.26</v>
      </c>
      <c r="M1993" s="620">
        <v>3673.56</v>
      </c>
      <c r="N1993" s="619">
        <v>6</v>
      </c>
      <c r="O1993" s="683">
        <v>3.5</v>
      </c>
      <c r="P1993" s="620">
        <v>1224.52</v>
      </c>
      <c r="Q1993" s="635">
        <v>0.33333333333333331</v>
      </c>
      <c r="R1993" s="619">
        <v>2</v>
      </c>
      <c r="S1993" s="635">
        <v>0.33333333333333331</v>
      </c>
      <c r="T1993" s="683">
        <v>1</v>
      </c>
      <c r="U1993" s="665">
        <v>0.2857142857142857</v>
      </c>
    </row>
    <row r="1994" spans="1:21" ht="14.4" customHeight="1" x14ac:dyDescent="0.3">
      <c r="A1994" s="618">
        <v>21</v>
      </c>
      <c r="B1994" s="619" t="s">
        <v>565</v>
      </c>
      <c r="C1994" s="619">
        <v>89301212</v>
      </c>
      <c r="D1994" s="681" t="s">
        <v>6723</v>
      </c>
      <c r="E1994" s="682" t="s">
        <v>4530</v>
      </c>
      <c r="F1994" s="619" t="s">
        <v>4509</v>
      </c>
      <c r="G1994" s="619" t="s">
        <v>4589</v>
      </c>
      <c r="H1994" s="619" t="s">
        <v>2184</v>
      </c>
      <c r="I1994" s="619" t="s">
        <v>5864</v>
      </c>
      <c r="J1994" s="619" t="s">
        <v>2469</v>
      </c>
      <c r="K1994" s="619" t="s">
        <v>5865</v>
      </c>
      <c r="L1994" s="620">
        <v>248.7</v>
      </c>
      <c r="M1994" s="620">
        <v>248.7</v>
      </c>
      <c r="N1994" s="619">
        <v>1</v>
      </c>
      <c r="O1994" s="683">
        <v>1</v>
      </c>
      <c r="P1994" s="620">
        <v>248.7</v>
      </c>
      <c r="Q1994" s="635">
        <v>1</v>
      </c>
      <c r="R1994" s="619">
        <v>1</v>
      </c>
      <c r="S1994" s="635">
        <v>1</v>
      </c>
      <c r="T1994" s="683">
        <v>1</v>
      </c>
      <c r="U1994" s="665">
        <v>1</v>
      </c>
    </row>
    <row r="1995" spans="1:21" ht="14.4" customHeight="1" x14ac:dyDescent="0.3">
      <c r="A1995" s="618">
        <v>21</v>
      </c>
      <c r="B1995" s="619" t="s">
        <v>565</v>
      </c>
      <c r="C1995" s="619">
        <v>89301212</v>
      </c>
      <c r="D1995" s="681" t="s">
        <v>6723</v>
      </c>
      <c r="E1995" s="682" t="s">
        <v>4530</v>
      </c>
      <c r="F1995" s="619" t="s">
        <v>4509</v>
      </c>
      <c r="G1995" s="619" t="s">
        <v>4589</v>
      </c>
      <c r="H1995" s="619" t="s">
        <v>2184</v>
      </c>
      <c r="I1995" s="619" t="s">
        <v>2468</v>
      </c>
      <c r="J1995" s="619" t="s">
        <v>2469</v>
      </c>
      <c r="K1995" s="619" t="s">
        <v>2470</v>
      </c>
      <c r="L1995" s="620">
        <v>497.4</v>
      </c>
      <c r="M1995" s="620">
        <v>32828.400000000023</v>
      </c>
      <c r="N1995" s="619">
        <v>66</v>
      </c>
      <c r="O1995" s="683">
        <v>43</v>
      </c>
      <c r="P1995" s="620">
        <v>28351.800000000025</v>
      </c>
      <c r="Q1995" s="635">
        <v>0.86363636363636376</v>
      </c>
      <c r="R1995" s="619">
        <v>57</v>
      </c>
      <c r="S1995" s="635">
        <v>0.86363636363636365</v>
      </c>
      <c r="T1995" s="683">
        <v>37</v>
      </c>
      <c r="U1995" s="665">
        <v>0.86046511627906974</v>
      </c>
    </row>
    <row r="1996" spans="1:21" ht="14.4" customHeight="1" x14ac:dyDescent="0.3">
      <c r="A1996" s="618">
        <v>21</v>
      </c>
      <c r="B1996" s="619" t="s">
        <v>565</v>
      </c>
      <c r="C1996" s="619">
        <v>89301212</v>
      </c>
      <c r="D1996" s="681" t="s">
        <v>6723</v>
      </c>
      <c r="E1996" s="682" t="s">
        <v>4530</v>
      </c>
      <c r="F1996" s="619" t="s">
        <v>4509</v>
      </c>
      <c r="G1996" s="619" t="s">
        <v>4589</v>
      </c>
      <c r="H1996" s="619" t="s">
        <v>2184</v>
      </c>
      <c r="I1996" s="619" t="s">
        <v>2493</v>
      </c>
      <c r="J1996" s="619" t="s">
        <v>2494</v>
      </c>
      <c r="K1996" s="619" t="s">
        <v>4170</v>
      </c>
      <c r="L1996" s="620">
        <v>1347.28</v>
      </c>
      <c r="M1996" s="620">
        <v>9430.9600000000009</v>
      </c>
      <c r="N1996" s="619">
        <v>7</v>
      </c>
      <c r="O1996" s="683">
        <v>4</v>
      </c>
      <c r="P1996" s="620">
        <v>8083.68</v>
      </c>
      <c r="Q1996" s="635">
        <v>0.8571428571428571</v>
      </c>
      <c r="R1996" s="619">
        <v>6</v>
      </c>
      <c r="S1996" s="635">
        <v>0.8571428571428571</v>
      </c>
      <c r="T1996" s="683">
        <v>3</v>
      </c>
      <c r="U1996" s="665">
        <v>0.75</v>
      </c>
    </row>
    <row r="1997" spans="1:21" ht="14.4" customHeight="1" x14ac:dyDescent="0.3">
      <c r="A1997" s="618">
        <v>21</v>
      </c>
      <c r="B1997" s="619" t="s">
        <v>565</v>
      </c>
      <c r="C1997" s="619">
        <v>89301212</v>
      </c>
      <c r="D1997" s="681" t="s">
        <v>6723</v>
      </c>
      <c r="E1997" s="682" t="s">
        <v>4530</v>
      </c>
      <c r="F1997" s="619" t="s">
        <v>4509</v>
      </c>
      <c r="G1997" s="619" t="s">
        <v>4589</v>
      </c>
      <c r="H1997" s="619" t="s">
        <v>2184</v>
      </c>
      <c r="I1997" s="619" t="s">
        <v>2493</v>
      </c>
      <c r="J1997" s="619" t="s">
        <v>2494</v>
      </c>
      <c r="K1997" s="619" t="s">
        <v>4170</v>
      </c>
      <c r="L1997" s="620">
        <v>1359.61</v>
      </c>
      <c r="M1997" s="620">
        <v>23113.37</v>
      </c>
      <c r="N1997" s="619">
        <v>17</v>
      </c>
      <c r="O1997" s="683">
        <v>8.5</v>
      </c>
      <c r="P1997" s="620">
        <v>21753.759999999998</v>
      </c>
      <c r="Q1997" s="635">
        <v>0.94117647058823528</v>
      </c>
      <c r="R1997" s="619">
        <v>16</v>
      </c>
      <c r="S1997" s="635">
        <v>0.94117647058823528</v>
      </c>
      <c r="T1997" s="683">
        <v>7.5</v>
      </c>
      <c r="U1997" s="665">
        <v>0.88235294117647056</v>
      </c>
    </row>
    <row r="1998" spans="1:21" ht="14.4" customHeight="1" x14ac:dyDescent="0.3">
      <c r="A1998" s="618">
        <v>21</v>
      </c>
      <c r="B1998" s="619" t="s">
        <v>565</v>
      </c>
      <c r="C1998" s="619">
        <v>89301212</v>
      </c>
      <c r="D1998" s="681" t="s">
        <v>6723</v>
      </c>
      <c r="E1998" s="682" t="s">
        <v>4530</v>
      </c>
      <c r="F1998" s="619" t="s">
        <v>4509</v>
      </c>
      <c r="G1998" s="619" t="s">
        <v>4589</v>
      </c>
      <c r="H1998" s="619" t="s">
        <v>2184</v>
      </c>
      <c r="I1998" s="619" t="s">
        <v>4590</v>
      </c>
      <c r="J1998" s="619" t="s">
        <v>4591</v>
      </c>
      <c r="K1998" s="619" t="s">
        <v>4592</v>
      </c>
      <c r="L1998" s="620">
        <v>1347.28</v>
      </c>
      <c r="M1998" s="620">
        <v>16167.359999999999</v>
      </c>
      <c r="N1998" s="619">
        <v>12</v>
      </c>
      <c r="O1998" s="683">
        <v>6</v>
      </c>
      <c r="P1998" s="620">
        <v>9430.9599999999991</v>
      </c>
      <c r="Q1998" s="635">
        <v>0.58333333333333337</v>
      </c>
      <c r="R1998" s="619">
        <v>7</v>
      </c>
      <c r="S1998" s="635">
        <v>0.58333333333333337</v>
      </c>
      <c r="T1998" s="683">
        <v>4.5</v>
      </c>
      <c r="U1998" s="665">
        <v>0.75</v>
      </c>
    </row>
    <row r="1999" spans="1:21" ht="14.4" customHeight="1" x14ac:dyDescent="0.3">
      <c r="A1999" s="618">
        <v>21</v>
      </c>
      <c r="B1999" s="619" t="s">
        <v>565</v>
      </c>
      <c r="C1999" s="619">
        <v>89301212</v>
      </c>
      <c r="D1999" s="681" t="s">
        <v>6723</v>
      </c>
      <c r="E1999" s="682" t="s">
        <v>4530</v>
      </c>
      <c r="F1999" s="619" t="s">
        <v>4509</v>
      </c>
      <c r="G1999" s="619" t="s">
        <v>4589</v>
      </c>
      <c r="H1999" s="619" t="s">
        <v>2184</v>
      </c>
      <c r="I1999" s="619" t="s">
        <v>4590</v>
      </c>
      <c r="J1999" s="619" t="s">
        <v>4591</v>
      </c>
      <c r="K1999" s="619" t="s">
        <v>4592</v>
      </c>
      <c r="L1999" s="620">
        <v>1359.61</v>
      </c>
      <c r="M1999" s="620">
        <v>46226.740000000013</v>
      </c>
      <c r="N1999" s="619">
        <v>34</v>
      </c>
      <c r="O1999" s="683">
        <v>17</v>
      </c>
      <c r="P1999" s="620">
        <v>40788.30000000001</v>
      </c>
      <c r="Q1999" s="635">
        <v>0.88235294117647056</v>
      </c>
      <c r="R1999" s="619">
        <v>30</v>
      </c>
      <c r="S1999" s="635">
        <v>0.88235294117647056</v>
      </c>
      <c r="T1999" s="683">
        <v>14.5</v>
      </c>
      <c r="U1999" s="665">
        <v>0.8529411764705882</v>
      </c>
    </row>
    <row r="2000" spans="1:21" ht="14.4" customHeight="1" x14ac:dyDescent="0.3">
      <c r="A2000" s="618">
        <v>21</v>
      </c>
      <c r="B2000" s="619" t="s">
        <v>565</v>
      </c>
      <c r="C2000" s="619">
        <v>89301212</v>
      </c>
      <c r="D2000" s="681" t="s">
        <v>6723</v>
      </c>
      <c r="E2000" s="682" t="s">
        <v>4530</v>
      </c>
      <c r="F2000" s="619" t="s">
        <v>4509</v>
      </c>
      <c r="G2000" s="619" t="s">
        <v>5046</v>
      </c>
      <c r="H2000" s="619" t="s">
        <v>564</v>
      </c>
      <c r="I2000" s="619" t="s">
        <v>5047</v>
      </c>
      <c r="J2000" s="619" t="s">
        <v>5048</v>
      </c>
      <c r="K2000" s="619" t="s">
        <v>5049</v>
      </c>
      <c r="L2000" s="620">
        <v>0</v>
      </c>
      <c r="M2000" s="620">
        <v>0</v>
      </c>
      <c r="N2000" s="619">
        <v>1</v>
      </c>
      <c r="O2000" s="683">
        <v>0.5</v>
      </c>
      <c r="P2000" s="620">
        <v>0</v>
      </c>
      <c r="Q2000" s="635"/>
      <c r="R2000" s="619">
        <v>1</v>
      </c>
      <c r="S2000" s="635">
        <v>1</v>
      </c>
      <c r="T2000" s="683">
        <v>0.5</v>
      </c>
      <c r="U2000" s="665">
        <v>1</v>
      </c>
    </row>
    <row r="2001" spans="1:21" ht="14.4" customHeight="1" x14ac:dyDescent="0.3">
      <c r="A2001" s="618">
        <v>21</v>
      </c>
      <c r="B2001" s="619" t="s">
        <v>565</v>
      </c>
      <c r="C2001" s="619">
        <v>89301212</v>
      </c>
      <c r="D2001" s="681" t="s">
        <v>6723</v>
      </c>
      <c r="E2001" s="682" t="s">
        <v>4530</v>
      </c>
      <c r="F2001" s="619" t="s">
        <v>4509</v>
      </c>
      <c r="G2001" s="619" t="s">
        <v>5046</v>
      </c>
      <c r="H2001" s="619" t="s">
        <v>564</v>
      </c>
      <c r="I2001" s="619" t="s">
        <v>5970</v>
      </c>
      <c r="J2001" s="619" t="s">
        <v>951</v>
      </c>
      <c r="K2001" s="619" t="s">
        <v>5971</v>
      </c>
      <c r="L2001" s="620">
        <v>0</v>
      </c>
      <c r="M2001" s="620">
        <v>0</v>
      </c>
      <c r="N2001" s="619">
        <v>1</v>
      </c>
      <c r="O2001" s="683">
        <v>0.5</v>
      </c>
      <c r="P2001" s="620">
        <v>0</v>
      </c>
      <c r="Q2001" s="635"/>
      <c r="R2001" s="619">
        <v>1</v>
      </c>
      <c r="S2001" s="635">
        <v>1</v>
      </c>
      <c r="T2001" s="683">
        <v>0.5</v>
      </c>
      <c r="U2001" s="665">
        <v>1</v>
      </c>
    </row>
    <row r="2002" spans="1:21" ht="14.4" customHeight="1" x14ac:dyDescent="0.3">
      <c r="A2002" s="618">
        <v>21</v>
      </c>
      <c r="B2002" s="619" t="s">
        <v>565</v>
      </c>
      <c r="C2002" s="619">
        <v>89301212</v>
      </c>
      <c r="D2002" s="681" t="s">
        <v>6723</v>
      </c>
      <c r="E2002" s="682" t="s">
        <v>4530</v>
      </c>
      <c r="F2002" s="619" t="s">
        <v>4509</v>
      </c>
      <c r="G2002" s="619" t="s">
        <v>5046</v>
      </c>
      <c r="H2002" s="619" t="s">
        <v>564</v>
      </c>
      <c r="I2002" s="619" t="s">
        <v>950</v>
      </c>
      <c r="J2002" s="619" t="s">
        <v>951</v>
      </c>
      <c r="K2002" s="619" t="s">
        <v>5060</v>
      </c>
      <c r="L2002" s="620">
        <v>0</v>
      </c>
      <c r="M2002" s="620">
        <v>0</v>
      </c>
      <c r="N2002" s="619">
        <v>1</v>
      </c>
      <c r="O2002" s="683">
        <v>0.5</v>
      </c>
      <c r="P2002" s="620"/>
      <c r="Q2002" s="635"/>
      <c r="R2002" s="619"/>
      <c r="S2002" s="635">
        <v>0</v>
      </c>
      <c r="T2002" s="683"/>
      <c r="U2002" s="665">
        <v>0</v>
      </c>
    </row>
    <row r="2003" spans="1:21" ht="14.4" customHeight="1" x14ac:dyDescent="0.3">
      <c r="A2003" s="618">
        <v>21</v>
      </c>
      <c r="B2003" s="619" t="s">
        <v>565</v>
      </c>
      <c r="C2003" s="619">
        <v>89301212</v>
      </c>
      <c r="D2003" s="681" t="s">
        <v>6723</v>
      </c>
      <c r="E2003" s="682" t="s">
        <v>4530</v>
      </c>
      <c r="F2003" s="619" t="s">
        <v>4509</v>
      </c>
      <c r="G2003" s="619" t="s">
        <v>4951</v>
      </c>
      <c r="H2003" s="619" t="s">
        <v>564</v>
      </c>
      <c r="I2003" s="619" t="s">
        <v>5732</v>
      </c>
      <c r="J2003" s="619" t="s">
        <v>5496</v>
      </c>
      <c r="K2003" s="619" t="s">
        <v>5733</v>
      </c>
      <c r="L2003" s="620">
        <v>499.07</v>
      </c>
      <c r="M2003" s="620">
        <v>499.07</v>
      </c>
      <c r="N2003" s="619">
        <v>1</v>
      </c>
      <c r="O2003" s="683">
        <v>1</v>
      </c>
      <c r="P2003" s="620">
        <v>499.07</v>
      </c>
      <c r="Q2003" s="635">
        <v>1</v>
      </c>
      <c r="R2003" s="619">
        <v>1</v>
      </c>
      <c r="S2003" s="635">
        <v>1</v>
      </c>
      <c r="T2003" s="683">
        <v>1</v>
      </c>
      <c r="U2003" s="665">
        <v>1</v>
      </c>
    </row>
    <row r="2004" spans="1:21" ht="14.4" customHeight="1" x14ac:dyDescent="0.3">
      <c r="A2004" s="618">
        <v>21</v>
      </c>
      <c r="B2004" s="619" t="s">
        <v>565</v>
      </c>
      <c r="C2004" s="619">
        <v>89301212</v>
      </c>
      <c r="D2004" s="681" t="s">
        <v>6723</v>
      </c>
      <c r="E2004" s="682" t="s">
        <v>4530</v>
      </c>
      <c r="F2004" s="619" t="s">
        <v>4509</v>
      </c>
      <c r="G2004" s="619" t="s">
        <v>4723</v>
      </c>
      <c r="H2004" s="619" t="s">
        <v>564</v>
      </c>
      <c r="I2004" s="619" t="s">
        <v>2096</v>
      </c>
      <c r="J2004" s="619" t="s">
        <v>4725</v>
      </c>
      <c r="K2004" s="619" t="s">
        <v>4726</v>
      </c>
      <c r="L2004" s="620">
        <v>1044.3599999999999</v>
      </c>
      <c r="M2004" s="620">
        <v>46996.2</v>
      </c>
      <c r="N2004" s="619">
        <v>45</v>
      </c>
      <c r="O2004" s="683">
        <v>11</v>
      </c>
      <c r="P2004" s="620">
        <v>45951.839999999997</v>
      </c>
      <c r="Q2004" s="635">
        <v>0.97777777777777775</v>
      </c>
      <c r="R2004" s="619">
        <v>44</v>
      </c>
      <c r="S2004" s="635">
        <v>0.97777777777777775</v>
      </c>
      <c r="T2004" s="683">
        <v>10.5</v>
      </c>
      <c r="U2004" s="665">
        <v>0.95454545454545459</v>
      </c>
    </row>
    <row r="2005" spans="1:21" ht="14.4" customHeight="1" x14ac:dyDescent="0.3">
      <c r="A2005" s="618">
        <v>21</v>
      </c>
      <c r="B2005" s="619" t="s">
        <v>565</v>
      </c>
      <c r="C2005" s="619">
        <v>89301212</v>
      </c>
      <c r="D2005" s="681" t="s">
        <v>6723</v>
      </c>
      <c r="E2005" s="682" t="s">
        <v>4530</v>
      </c>
      <c r="F2005" s="619" t="s">
        <v>4509</v>
      </c>
      <c r="G2005" s="619" t="s">
        <v>4731</v>
      </c>
      <c r="H2005" s="619" t="s">
        <v>564</v>
      </c>
      <c r="I2005" s="619" t="s">
        <v>5972</v>
      </c>
      <c r="J2005" s="619" t="s">
        <v>1352</v>
      </c>
      <c r="K2005" s="619" t="s">
        <v>5973</v>
      </c>
      <c r="L2005" s="620">
        <v>0</v>
      </c>
      <c r="M2005" s="620">
        <v>0</v>
      </c>
      <c r="N2005" s="619">
        <v>1</v>
      </c>
      <c r="O2005" s="683">
        <v>0.5</v>
      </c>
      <c r="P2005" s="620">
        <v>0</v>
      </c>
      <c r="Q2005" s="635"/>
      <c r="R2005" s="619">
        <v>1</v>
      </c>
      <c r="S2005" s="635">
        <v>1</v>
      </c>
      <c r="T2005" s="683">
        <v>0.5</v>
      </c>
      <c r="U2005" s="665">
        <v>1</v>
      </c>
    </row>
    <row r="2006" spans="1:21" ht="14.4" customHeight="1" x14ac:dyDescent="0.3">
      <c r="A2006" s="618">
        <v>21</v>
      </c>
      <c r="B2006" s="619" t="s">
        <v>565</v>
      </c>
      <c r="C2006" s="619">
        <v>89301212</v>
      </c>
      <c r="D2006" s="681" t="s">
        <v>6723</v>
      </c>
      <c r="E2006" s="682" t="s">
        <v>4530</v>
      </c>
      <c r="F2006" s="619" t="s">
        <v>4509</v>
      </c>
      <c r="G2006" s="619" t="s">
        <v>4731</v>
      </c>
      <c r="H2006" s="619" t="s">
        <v>564</v>
      </c>
      <c r="I2006" s="619" t="s">
        <v>5974</v>
      </c>
      <c r="J2006" s="619" t="s">
        <v>1352</v>
      </c>
      <c r="K2006" s="619" t="s">
        <v>3109</v>
      </c>
      <c r="L2006" s="620">
        <v>303.45999999999998</v>
      </c>
      <c r="M2006" s="620">
        <v>910.37999999999988</v>
      </c>
      <c r="N2006" s="619">
        <v>3</v>
      </c>
      <c r="O2006" s="683">
        <v>3</v>
      </c>
      <c r="P2006" s="620"/>
      <c r="Q2006" s="635">
        <v>0</v>
      </c>
      <c r="R2006" s="619"/>
      <c r="S2006" s="635">
        <v>0</v>
      </c>
      <c r="T2006" s="683"/>
      <c r="U2006" s="665">
        <v>0</v>
      </c>
    </row>
    <row r="2007" spans="1:21" ht="14.4" customHeight="1" x14ac:dyDescent="0.3">
      <c r="A2007" s="618">
        <v>21</v>
      </c>
      <c r="B2007" s="619" t="s">
        <v>565</v>
      </c>
      <c r="C2007" s="619">
        <v>89301212</v>
      </c>
      <c r="D2007" s="681" t="s">
        <v>6723</v>
      </c>
      <c r="E2007" s="682" t="s">
        <v>4530</v>
      </c>
      <c r="F2007" s="619" t="s">
        <v>4509</v>
      </c>
      <c r="G2007" s="619" t="s">
        <v>4731</v>
      </c>
      <c r="H2007" s="619" t="s">
        <v>564</v>
      </c>
      <c r="I2007" s="619" t="s">
        <v>5974</v>
      </c>
      <c r="J2007" s="619" t="s">
        <v>1352</v>
      </c>
      <c r="K2007" s="619" t="s">
        <v>3109</v>
      </c>
      <c r="L2007" s="620">
        <v>202.25</v>
      </c>
      <c r="M2007" s="620">
        <v>202.25</v>
      </c>
      <c r="N2007" s="619">
        <v>1</v>
      </c>
      <c r="O2007" s="683">
        <v>0.5</v>
      </c>
      <c r="P2007" s="620"/>
      <c r="Q2007" s="635">
        <v>0</v>
      </c>
      <c r="R2007" s="619"/>
      <c r="S2007" s="635">
        <v>0</v>
      </c>
      <c r="T2007" s="683"/>
      <c r="U2007" s="665">
        <v>0</v>
      </c>
    </row>
    <row r="2008" spans="1:21" ht="14.4" customHeight="1" x14ac:dyDescent="0.3">
      <c r="A2008" s="618">
        <v>21</v>
      </c>
      <c r="B2008" s="619" t="s">
        <v>565</v>
      </c>
      <c r="C2008" s="619">
        <v>89301212</v>
      </c>
      <c r="D2008" s="681" t="s">
        <v>6723</v>
      </c>
      <c r="E2008" s="682" t="s">
        <v>4530</v>
      </c>
      <c r="F2008" s="619" t="s">
        <v>4509</v>
      </c>
      <c r="G2008" s="619" t="s">
        <v>4732</v>
      </c>
      <c r="H2008" s="619" t="s">
        <v>564</v>
      </c>
      <c r="I2008" s="619" t="s">
        <v>5014</v>
      </c>
      <c r="J2008" s="619" t="s">
        <v>1122</v>
      </c>
      <c r="K2008" s="619" t="s">
        <v>1532</v>
      </c>
      <c r="L2008" s="620">
        <v>0</v>
      </c>
      <c r="M2008" s="620">
        <v>0</v>
      </c>
      <c r="N2008" s="619">
        <v>3</v>
      </c>
      <c r="O2008" s="683">
        <v>2</v>
      </c>
      <c r="P2008" s="620"/>
      <c r="Q2008" s="635"/>
      <c r="R2008" s="619"/>
      <c r="S2008" s="635">
        <v>0</v>
      </c>
      <c r="T2008" s="683"/>
      <c r="U2008" s="665">
        <v>0</v>
      </c>
    </row>
    <row r="2009" spans="1:21" ht="14.4" customHeight="1" x14ac:dyDescent="0.3">
      <c r="A2009" s="618">
        <v>21</v>
      </c>
      <c r="B2009" s="619" t="s">
        <v>565</v>
      </c>
      <c r="C2009" s="619">
        <v>89301212</v>
      </c>
      <c r="D2009" s="681" t="s">
        <v>6723</v>
      </c>
      <c r="E2009" s="682" t="s">
        <v>4530</v>
      </c>
      <c r="F2009" s="619" t="s">
        <v>4509</v>
      </c>
      <c r="G2009" s="619" t="s">
        <v>4732</v>
      </c>
      <c r="H2009" s="619" t="s">
        <v>564</v>
      </c>
      <c r="I2009" s="619" t="s">
        <v>1121</v>
      </c>
      <c r="J2009" s="619" t="s">
        <v>1122</v>
      </c>
      <c r="K2009" s="619" t="s">
        <v>1123</v>
      </c>
      <c r="L2009" s="620">
        <v>56.69</v>
      </c>
      <c r="M2009" s="620">
        <v>3628.16</v>
      </c>
      <c r="N2009" s="619">
        <v>64</v>
      </c>
      <c r="O2009" s="683">
        <v>22.5</v>
      </c>
      <c r="P2009" s="620">
        <v>1870.7700000000002</v>
      </c>
      <c r="Q2009" s="635">
        <v>0.51562500000000011</v>
      </c>
      <c r="R2009" s="619">
        <v>33</v>
      </c>
      <c r="S2009" s="635">
        <v>0.515625</v>
      </c>
      <c r="T2009" s="683">
        <v>13.5</v>
      </c>
      <c r="U2009" s="665">
        <v>0.6</v>
      </c>
    </row>
    <row r="2010" spans="1:21" ht="14.4" customHeight="1" x14ac:dyDescent="0.3">
      <c r="A2010" s="618">
        <v>21</v>
      </c>
      <c r="B2010" s="619" t="s">
        <v>565</v>
      </c>
      <c r="C2010" s="619">
        <v>89301212</v>
      </c>
      <c r="D2010" s="681" t="s">
        <v>6723</v>
      </c>
      <c r="E2010" s="682" t="s">
        <v>4530</v>
      </c>
      <c r="F2010" s="619" t="s">
        <v>4509</v>
      </c>
      <c r="G2010" s="619" t="s">
        <v>4732</v>
      </c>
      <c r="H2010" s="619" t="s">
        <v>564</v>
      </c>
      <c r="I2010" s="619" t="s">
        <v>3062</v>
      </c>
      <c r="J2010" s="619" t="s">
        <v>3063</v>
      </c>
      <c r="K2010" s="619" t="s">
        <v>1107</v>
      </c>
      <c r="L2010" s="620">
        <v>45.34</v>
      </c>
      <c r="M2010" s="620">
        <v>90.68</v>
      </c>
      <c r="N2010" s="619">
        <v>2</v>
      </c>
      <c r="O2010" s="683">
        <v>2</v>
      </c>
      <c r="P2010" s="620"/>
      <c r="Q2010" s="635">
        <v>0</v>
      </c>
      <c r="R2010" s="619"/>
      <c r="S2010" s="635">
        <v>0</v>
      </c>
      <c r="T2010" s="683"/>
      <c r="U2010" s="665">
        <v>0</v>
      </c>
    </row>
    <row r="2011" spans="1:21" ht="14.4" customHeight="1" x14ac:dyDescent="0.3">
      <c r="A2011" s="618">
        <v>21</v>
      </c>
      <c r="B2011" s="619" t="s">
        <v>565</v>
      </c>
      <c r="C2011" s="619">
        <v>89301212</v>
      </c>
      <c r="D2011" s="681" t="s">
        <v>6723</v>
      </c>
      <c r="E2011" s="682" t="s">
        <v>4530</v>
      </c>
      <c r="F2011" s="619" t="s">
        <v>4509</v>
      </c>
      <c r="G2011" s="619" t="s">
        <v>4962</v>
      </c>
      <c r="H2011" s="619" t="s">
        <v>2184</v>
      </c>
      <c r="I2011" s="619" t="s">
        <v>3699</v>
      </c>
      <c r="J2011" s="619" t="s">
        <v>3700</v>
      </c>
      <c r="K2011" s="619" t="s">
        <v>3701</v>
      </c>
      <c r="L2011" s="620">
        <v>189.56</v>
      </c>
      <c r="M2011" s="620">
        <v>379.12</v>
      </c>
      <c r="N2011" s="619">
        <v>2</v>
      </c>
      <c r="O2011" s="683">
        <v>0.5</v>
      </c>
      <c r="P2011" s="620">
        <v>379.12</v>
      </c>
      <c r="Q2011" s="635">
        <v>1</v>
      </c>
      <c r="R2011" s="619">
        <v>2</v>
      </c>
      <c r="S2011" s="635">
        <v>1</v>
      </c>
      <c r="T2011" s="683">
        <v>0.5</v>
      </c>
      <c r="U2011" s="665">
        <v>1</v>
      </c>
    </row>
    <row r="2012" spans="1:21" ht="14.4" customHeight="1" x14ac:dyDescent="0.3">
      <c r="A2012" s="618">
        <v>21</v>
      </c>
      <c r="B2012" s="619" t="s">
        <v>565</v>
      </c>
      <c r="C2012" s="619">
        <v>89301212</v>
      </c>
      <c r="D2012" s="681" t="s">
        <v>6723</v>
      </c>
      <c r="E2012" s="682" t="s">
        <v>4530</v>
      </c>
      <c r="F2012" s="619" t="s">
        <v>4509</v>
      </c>
      <c r="G2012" s="619" t="s">
        <v>5015</v>
      </c>
      <c r="H2012" s="619" t="s">
        <v>564</v>
      </c>
      <c r="I2012" s="619" t="s">
        <v>3021</v>
      </c>
      <c r="J2012" s="619" t="s">
        <v>3022</v>
      </c>
      <c r="K2012" s="619" t="s">
        <v>3023</v>
      </c>
      <c r="L2012" s="620">
        <v>61.3</v>
      </c>
      <c r="M2012" s="620">
        <v>4291</v>
      </c>
      <c r="N2012" s="619">
        <v>70</v>
      </c>
      <c r="O2012" s="683">
        <v>16.5</v>
      </c>
      <c r="P2012" s="620">
        <v>429.1</v>
      </c>
      <c r="Q2012" s="635">
        <v>0.1</v>
      </c>
      <c r="R2012" s="619">
        <v>7</v>
      </c>
      <c r="S2012" s="635">
        <v>0.1</v>
      </c>
      <c r="T2012" s="683">
        <v>2</v>
      </c>
      <c r="U2012" s="665">
        <v>0.12121212121212122</v>
      </c>
    </row>
    <row r="2013" spans="1:21" ht="14.4" customHeight="1" x14ac:dyDescent="0.3">
      <c r="A2013" s="618">
        <v>21</v>
      </c>
      <c r="B2013" s="619" t="s">
        <v>565</v>
      </c>
      <c r="C2013" s="619">
        <v>89301212</v>
      </c>
      <c r="D2013" s="681" t="s">
        <v>6723</v>
      </c>
      <c r="E2013" s="682" t="s">
        <v>4530</v>
      </c>
      <c r="F2013" s="619" t="s">
        <v>4509</v>
      </c>
      <c r="G2013" s="619" t="s">
        <v>4610</v>
      </c>
      <c r="H2013" s="619" t="s">
        <v>564</v>
      </c>
      <c r="I2013" s="619" t="s">
        <v>842</v>
      </c>
      <c r="J2013" s="619" t="s">
        <v>843</v>
      </c>
      <c r="K2013" s="619" t="s">
        <v>4624</v>
      </c>
      <c r="L2013" s="620">
        <v>25.42</v>
      </c>
      <c r="M2013" s="620">
        <v>50.84</v>
      </c>
      <c r="N2013" s="619">
        <v>2</v>
      </c>
      <c r="O2013" s="683">
        <v>0.5</v>
      </c>
      <c r="P2013" s="620">
        <v>50.84</v>
      </c>
      <c r="Q2013" s="635">
        <v>1</v>
      </c>
      <c r="R2013" s="619">
        <v>2</v>
      </c>
      <c r="S2013" s="635">
        <v>1</v>
      </c>
      <c r="T2013" s="683">
        <v>0.5</v>
      </c>
      <c r="U2013" s="665">
        <v>1</v>
      </c>
    </row>
    <row r="2014" spans="1:21" ht="14.4" customHeight="1" x14ac:dyDescent="0.3">
      <c r="A2014" s="618">
        <v>21</v>
      </c>
      <c r="B2014" s="619" t="s">
        <v>565</v>
      </c>
      <c r="C2014" s="619">
        <v>89301212</v>
      </c>
      <c r="D2014" s="681" t="s">
        <v>6723</v>
      </c>
      <c r="E2014" s="682" t="s">
        <v>4530</v>
      </c>
      <c r="F2014" s="619" t="s">
        <v>4509</v>
      </c>
      <c r="G2014" s="619" t="s">
        <v>4610</v>
      </c>
      <c r="H2014" s="619" t="s">
        <v>564</v>
      </c>
      <c r="I2014" s="619" t="s">
        <v>842</v>
      </c>
      <c r="J2014" s="619" t="s">
        <v>4623</v>
      </c>
      <c r="K2014" s="619" t="s">
        <v>4624</v>
      </c>
      <c r="L2014" s="620">
        <v>22.88</v>
      </c>
      <c r="M2014" s="620">
        <v>183.04</v>
      </c>
      <c r="N2014" s="619">
        <v>8</v>
      </c>
      <c r="O2014" s="683">
        <v>3</v>
      </c>
      <c r="P2014" s="620">
        <v>22.88</v>
      </c>
      <c r="Q2014" s="635">
        <v>0.125</v>
      </c>
      <c r="R2014" s="619">
        <v>1</v>
      </c>
      <c r="S2014" s="635">
        <v>0.125</v>
      </c>
      <c r="T2014" s="683">
        <v>1</v>
      </c>
      <c r="U2014" s="665">
        <v>0.33333333333333331</v>
      </c>
    </row>
    <row r="2015" spans="1:21" ht="14.4" customHeight="1" x14ac:dyDescent="0.3">
      <c r="A2015" s="618">
        <v>21</v>
      </c>
      <c r="B2015" s="619" t="s">
        <v>565</v>
      </c>
      <c r="C2015" s="619">
        <v>89301212</v>
      </c>
      <c r="D2015" s="681" t="s">
        <v>6723</v>
      </c>
      <c r="E2015" s="682" t="s">
        <v>4530</v>
      </c>
      <c r="F2015" s="619" t="s">
        <v>4509</v>
      </c>
      <c r="G2015" s="619" t="s">
        <v>4610</v>
      </c>
      <c r="H2015" s="619" t="s">
        <v>564</v>
      </c>
      <c r="I2015" s="619" t="s">
        <v>842</v>
      </c>
      <c r="J2015" s="619" t="s">
        <v>4623</v>
      </c>
      <c r="K2015" s="619" t="s">
        <v>4624</v>
      </c>
      <c r="L2015" s="620">
        <v>25.42</v>
      </c>
      <c r="M2015" s="620">
        <v>25.42</v>
      </c>
      <c r="N2015" s="619">
        <v>1</v>
      </c>
      <c r="O2015" s="683">
        <v>1</v>
      </c>
      <c r="P2015" s="620">
        <v>25.42</v>
      </c>
      <c r="Q2015" s="635">
        <v>1</v>
      </c>
      <c r="R2015" s="619">
        <v>1</v>
      </c>
      <c r="S2015" s="635">
        <v>1</v>
      </c>
      <c r="T2015" s="683">
        <v>1</v>
      </c>
      <c r="U2015" s="665">
        <v>1</v>
      </c>
    </row>
    <row r="2016" spans="1:21" ht="14.4" customHeight="1" x14ac:dyDescent="0.3">
      <c r="A2016" s="618">
        <v>21</v>
      </c>
      <c r="B2016" s="619" t="s">
        <v>565</v>
      </c>
      <c r="C2016" s="619">
        <v>89301212</v>
      </c>
      <c r="D2016" s="681" t="s">
        <v>6723</v>
      </c>
      <c r="E2016" s="682" t="s">
        <v>4530</v>
      </c>
      <c r="F2016" s="619" t="s">
        <v>4509</v>
      </c>
      <c r="G2016" s="619" t="s">
        <v>4610</v>
      </c>
      <c r="H2016" s="619" t="s">
        <v>564</v>
      </c>
      <c r="I2016" s="619" t="s">
        <v>1664</v>
      </c>
      <c r="J2016" s="619" t="s">
        <v>4611</v>
      </c>
      <c r="K2016" s="619" t="s">
        <v>2067</v>
      </c>
      <c r="L2016" s="620">
        <v>91.52</v>
      </c>
      <c r="M2016" s="620">
        <v>91.52</v>
      </c>
      <c r="N2016" s="619">
        <v>1</v>
      </c>
      <c r="O2016" s="683">
        <v>0.5</v>
      </c>
      <c r="P2016" s="620">
        <v>91.52</v>
      </c>
      <c r="Q2016" s="635">
        <v>1</v>
      </c>
      <c r="R2016" s="619">
        <v>1</v>
      </c>
      <c r="S2016" s="635">
        <v>1</v>
      </c>
      <c r="T2016" s="683">
        <v>0.5</v>
      </c>
      <c r="U2016" s="665">
        <v>1</v>
      </c>
    </row>
    <row r="2017" spans="1:21" ht="14.4" customHeight="1" x14ac:dyDescent="0.3">
      <c r="A2017" s="618">
        <v>21</v>
      </c>
      <c r="B2017" s="619" t="s">
        <v>565</v>
      </c>
      <c r="C2017" s="619">
        <v>89301212</v>
      </c>
      <c r="D2017" s="681" t="s">
        <v>6723</v>
      </c>
      <c r="E2017" s="682" t="s">
        <v>4530</v>
      </c>
      <c r="F2017" s="619" t="s">
        <v>4509</v>
      </c>
      <c r="G2017" s="619" t="s">
        <v>4610</v>
      </c>
      <c r="H2017" s="619" t="s">
        <v>564</v>
      </c>
      <c r="I2017" s="619" t="s">
        <v>1664</v>
      </c>
      <c r="J2017" s="619" t="s">
        <v>4611</v>
      </c>
      <c r="K2017" s="619" t="s">
        <v>2067</v>
      </c>
      <c r="L2017" s="620">
        <v>101.69</v>
      </c>
      <c r="M2017" s="620">
        <v>101.69</v>
      </c>
      <c r="N2017" s="619">
        <v>1</v>
      </c>
      <c r="O2017" s="683">
        <v>1</v>
      </c>
      <c r="P2017" s="620">
        <v>101.69</v>
      </c>
      <c r="Q2017" s="635">
        <v>1</v>
      </c>
      <c r="R2017" s="619">
        <v>1</v>
      </c>
      <c r="S2017" s="635">
        <v>1</v>
      </c>
      <c r="T2017" s="683">
        <v>1</v>
      </c>
      <c r="U2017" s="665">
        <v>1</v>
      </c>
    </row>
    <row r="2018" spans="1:21" ht="14.4" customHeight="1" x14ac:dyDescent="0.3">
      <c r="A2018" s="618">
        <v>21</v>
      </c>
      <c r="B2018" s="619" t="s">
        <v>565</v>
      </c>
      <c r="C2018" s="619">
        <v>89301212</v>
      </c>
      <c r="D2018" s="681" t="s">
        <v>6723</v>
      </c>
      <c r="E2018" s="682" t="s">
        <v>4530</v>
      </c>
      <c r="F2018" s="619" t="s">
        <v>4509</v>
      </c>
      <c r="G2018" s="619" t="s">
        <v>4610</v>
      </c>
      <c r="H2018" s="619" t="s">
        <v>564</v>
      </c>
      <c r="I2018" s="619" t="s">
        <v>5505</v>
      </c>
      <c r="J2018" s="619" t="s">
        <v>5506</v>
      </c>
      <c r="K2018" s="619" t="s">
        <v>5507</v>
      </c>
      <c r="L2018" s="620">
        <v>228.34</v>
      </c>
      <c r="M2018" s="620">
        <v>685.02</v>
      </c>
      <c r="N2018" s="619">
        <v>3</v>
      </c>
      <c r="O2018" s="683">
        <v>1</v>
      </c>
      <c r="P2018" s="620"/>
      <c r="Q2018" s="635">
        <v>0</v>
      </c>
      <c r="R2018" s="619"/>
      <c r="S2018" s="635">
        <v>0</v>
      </c>
      <c r="T2018" s="683"/>
      <c r="U2018" s="665">
        <v>0</v>
      </c>
    </row>
    <row r="2019" spans="1:21" ht="14.4" customHeight="1" x14ac:dyDescent="0.3">
      <c r="A2019" s="618">
        <v>21</v>
      </c>
      <c r="B2019" s="619" t="s">
        <v>565</v>
      </c>
      <c r="C2019" s="619">
        <v>89301212</v>
      </c>
      <c r="D2019" s="681" t="s">
        <v>6723</v>
      </c>
      <c r="E2019" s="682" t="s">
        <v>4530</v>
      </c>
      <c r="F2019" s="619" t="s">
        <v>4509</v>
      </c>
      <c r="G2019" s="619" t="s">
        <v>4734</v>
      </c>
      <c r="H2019" s="619" t="s">
        <v>2184</v>
      </c>
      <c r="I2019" s="619" t="s">
        <v>5747</v>
      </c>
      <c r="J2019" s="619" t="s">
        <v>5748</v>
      </c>
      <c r="K2019" s="619" t="s">
        <v>5749</v>
      </c>
      <c r="L2019" s="620">
        <v>140.03</v>
      </c>
      <c r="M2019" s="620">
        <v>280.06</v>
      </c>
      <c r="N2019" s="619">
        <v>2</v>
      </c>
      <c r="O2019" s="683">
        <v>1.5</v>
      </c>
      <c r="P2019" s="620">
        <v>140.03</v>
      </c>
      <c r="Q2019" s="635">
        <v>0.5</v>
      </c>
      <c r="R2019" s="619">
        <v>1</v>
      </c>
      <c r="S2019" s="635">
        <v>0.5</v>
      </c>
      <c r="T2019" s="683">
        <v>0.5</v>
      </c>
      <c r="U2019" s="665">
        <v>0.33333333333333331</v>
      </c>
    </row>
    <row r="2020" spans="1:21" ht="14.4" customHeight="1" x14ac:dyDescent="0.3">
      <c r="A2020" s="618">
        <v>21</v>
      </c>
      <c r="B2020" s="619" t="s">
        <v>565</v>
      </c>
      <c r="C2020" s="619">
        <v>89301212</v>
      </c>
      <c r="D2020" s="681" t="s">
        <v>6723</v>
      </c>
      <c r="E2020" s="682" t="s">
        <v>4530</v>
      </c>
      <c r="F2020" s="619" t="s">
        <v>4509</v>
      </c>
      <c r="G2020" s="619" t="s">
        <v>4734</v>
      </c>
      <c r="H2020" s="619" t="s">
        <v>2184</v>
      </c>
      <c r="I2020" s="619" t="s">
        <v>5747</v>
      </c>
      <c r="J2020" s="619" t="s">
        <v>4167</v>
      </c>
      <c r="K2020" s="619" t="s">
        <v>5749</v>
      </c>
      <c r="L2020" s="620">
        <v>140.03</v>
      </c>
      <c r="M2020" s="620">
        <v>140.03</v>
      </c>
      <c r="N2020" s="619">
        <v>1</v>
      </c>
      <c r="O2020" s="683">
        <v>0.5</v>
      </c>
      <c r="P2020" s="620"/>
      <c r="Q2020" s="635">
        <v>0</v>
      </c>
      <c r="R2020" s="619"/>
      <c r="S2020" s="635">
        <v>0</v>
      </c>
      <c r="T2020" s="683"/>
      <c r="U2020" s="665">
        <v>0</v>
      </c>
    </row>
    <row r="2021" spans="1:21" ht="14.4" customHeight="1" x14ac:dyDescent="0.3">
      <c r="A2021" s="618">
        <v>21</v>
      </c>
      <c r="B2021" s="619" t="s">
        <v>565</v>
      </c>
      <c r="C2021" s="619">
        <v>89301212</v>
      </c>
      <c r="D2021" s="681" t="s">
        <v>6723</v>
      </c>
      <c r="E2021" s="682" t="s">
        <v>4530</v>
      </c>
      <c r="F2021" s="619" t="s">
        <v>4509</v>
      </c>
      <c r="G2021" s="619" t="s">
        <v>5975</v>
      </c>
      <c r="H2021" s="619" t="s">
        <v>564</v>
      </c>
      <c r="I2021" s="619" t="s">
        <v>2987</v>
      </c>
      <c r="J2021" s="619" t="s">
        <v>2988</v>
      </c>
      <c r="K2021" s="619" t="s">
        <v>2989</v>
      </c>
      <c r="L2021" s="620">
        <v>52.32</v>
      </c>
      <c r="M2021" s="620">
        <v>52.32</v>
      </c>
      <c r="N2021" s="619">
        <v>1</v>
      </c>
      <c r="O2021" s="683">
        <v>1</v>
      </c>
      <c r="P2021" s="620">
        <v>52.32</v>
      </c>
      <c r="Q2021" s="635">
        <v>1</v>
      </c>
      <c r="R2021" s="619">
        <v>1</v>
      </c>
      <c r="S2021" s="635">
        <v>1</v>
      </c>
      <c r="T2021" s="683">
        <v>1</v>
      </c>
      <c r="U2021" s="665">
        <v>1</v>
      </c>
    </row>
    <row r="2022" spans="1:21" ht="14.4" customHeight="1" x14ac:dyDescent="0.3">
      <c r="A2022" s="618">
        <v>21</v>
      </c>
      <c r="B2022" s="619" t="s">
        <v>565</v>
      </c>
      <c r="C2022" s="619">
        <v>89301212</v>
      </c>
      <c r="D2022" s="681" t="s">
        <v>6723</v>
      </c>
      <c r="E2022" s="682" t="s">
        <v>4530</v>
      </c>
      <c r="F2022" s="619" t="s">
        <v>4509</v>
      </c>
      <c r="G2022" s="619" t="s">
        <v>5510</v>
      </c>
      <c r="H2022" s="619" t="s">
        <v>564</v>
      </c>
      <c r="I2022" s="619" t="s">
        <v>1373</v>
      </c>
      <c r="J2022" s="619" t="s">
        <v>5511</v>
      </c>
      <c r="K2022" s="619" t="s">
        <v>2067</v>
      </c>
      <c r="L2022" s="620">
        <v>0</v>
      </c>
      <c r="M2022" s="620">
        <v>0</v>
      </c>
      <c r="N2022" s="619">
        <v>2</v>
      </c>
      <c r="O2022" s="683">
        <v>1.5</v>
      </c>
      <c r="P2022" s="620">
        <v>0</v>
      </c>
      <c r="Q2022" s="635"/>
      <c r="R2022" s="619">
        <v>2</v>
      </c>
      <c r="S2022" s="635">
        <v>1</v>
      </c>
      <c r="T2022" s="683">
        <v>1.5</v>
      </c>
      <c r="U2022" s="665">
        <v>1</v>
      </c>
    </row>
    <row r="2023" spans="1:21" ht="14.4" customHeight="1" x14ac:dyDescent="0.3">
      <c r="A2023" s="618">
        <v>21</v>
      </c>
      <c r="B2023" s="619" t="s">
        <v>565</v>
      </c>
      <c r="C2023" s="619">
        <v>89301212</v>
      </c>
      <c r="D2023" s="681" t="s">
        <v>6723</v>
      </c>
      <c r="E2023" s="682" t="s">
        <v>4530</v>
      </c>
      <c r="F2023" s="619" t="s">
        <v>4509</v>
      </c>
      <c r="G2023" s="619" t="s">
        <v>4735</v>
      </c>
      <c r="H2023" s="619" t="s">
        <v>564</v>
      </c>
      <c r="I2023" s="619" t="s">
        <v>5976</v>
      </c>
      <c r="J2023" s="619" t="s">
        <v>5977</v>
      </c>
      <c r="K2023" s="619" t="s">
        <v>1928</v>
      </c>
      <c r="L2023" s="620">
        <v>101.16</v>
      </c>
      <c r="M2023" s="620">
        <v>101.16</v>
      </c>
      <c r="N2023" s="619">
        <v>1</v>
      </c>
      <c r="O2023" s="683">
        <v>0.5</v>
      </c>
      <c r="P2023" s="620">
        <v>101.16</v>
      </c>
      <c r="Q2023" s="635">
        <v>1</v>
      </c>
      <c r="R2023" s="619">
        <v>1</v>
      </c>
      <c r="S2023" s="635">
        <v>1</v>
      </c>
      <c r="T2023" s="683">
        <v>0.5</v>
      </c>
      <c r="U2023" s="665">
        <v>1</v>
      </c>
    </row>
    <row r="2024" spans="1:21" ht="14.4" customHeight="1" x14ac:dyDescent="0.3">
      <c r="A2024" s="618">
        <v>21</v>
      </c>
      <c r="B2024" s="619" t="s">
        <v>565</v>
      </c>
      <c r="C2024" s="619">
        <v>89301212</v>
      </c>
      <c r="D2024" s="681" t="s">
        <v>6723</v>
      </c>
      <c r="E2024" s="682" t="s">
        <v>4530</v>
      </c>
      <c r="F2024" s="619" t="s">
        <v>4509</v>
      </c>
      <c r="G2024" s="619" t="s">
        <v>4832</v>
      </c>
      <c r="H2024" s="619" t="s">
        <v>564</v>
      </c>
      <c r="I2024" s="619" t="s">
        <v>1299</v>
      </c>
      <c r="J2024" s="619" t="s">
        <v>4833</v>
      </c>
      <c r="K2024" s="619" t="s">
        <v>4834</v>
      </c>
      <c r="L2024" s="620">
        <v>0</v>
      </c>
      <c r="M2024" s="620">
        <v>0</v>
      </c>
      <c r="N2024" s="619">
        <v>3</v>
      </c>
      <c r="O2024" s="683">
        <v>2</v>
      </c>
      <c r="P2024" s="620"/>
      <c r="Q2024" s="635"/>
      <c r="R2024" s="619"/>
      <c r="S2024" s="635">
        <v>0</v>
      </c>
      <c r="T2024" s="683"/>
      <c r="U2024" s="665">
        <v>0</v>
      </c>
    </row>
    <row r="2025" spans="1:21" ht="14.4" customHeight="1" x14ac:dyDescent="0.3">
      <c r="A2025" s="618">
        <v>21</v>
      </c>
      <c r="B2025" s="619" t="s">
        <v>565</v>
      </c>
      <c r="C2025" s="619">
        <v>89301212</v>
      </c>
      <c r="D2025" s="681" t="s">
        <v>6723</v>
      </c>
      <c r="E2025" s="682" t="s">
        <v>4530</v>
      </c>
      <c r="F2025" s="619" t="s">
        <v>4509</v>
      </c>
      <c r="G2025" s="619" t="s">
        <v>4832</v>
      </c>
      <c r="H2025" s="619" t="s">
        <v>564</v>
      </c>
      <c r="I2025" s="619" t="s">
        <v>3283</v>
      </c>
      <c r="J2025" s="619" t="s">
        <v>3284</v>
      </c>
      <c r="K2025" s="619" t="s">
        <v>3266</v>
      </c>
      <c r="L2025" s="620">
        <v>0</v>
      </c>
      <c r="M2025" s="620">
        <v>0</v>
      </c>
      <c r="N2025" s="619">
        <v>7</v>
      </c>
      <c r="O2025" s="683">
        <v>2</v>
      </c>
      <c r="P2025" s="620">
        <v>0</v>
      </c>
      <c r="Q2025" s="635"/>
      <c r="R2025" s="619">
        <v>3</v>
      </c>
      <c r="S2025" s="635">
        <v>0.42857142857142855</v>
      </c>
      <c r="T2025" s="683">
        <v>1</v>
      </c>
      <c r="U2025" s="665">
        <v>0.5</v>
      </c>
    </row>
    <row r="2026" spans="1:21" ht="14.4" customHeight="1" x14ac:dyDescent="0.3">
      <c r="A2026" s="618">
        <v>21</v>
      </c>
      <c r="B2026" s="619" t="s">
        <v>565</v>
      </c>
      <c r="C2026" s="619">
        <v>89301212</v>
      </c>
      <c r="D2026" s="681" t="s">
        <v>6723</v>
      </c>
      <c r="E2026" s="682" t="s">
        <v>4530</v>
      </c>
      <c r="F2026" s="619" t="s">
        <v>4509</v>
      </c>
      <c r="G2026" s="619" t="s">
        <v>4864</v>
      </c>
      <c r="H2026" s="619" t="s">
        <v>564</v>
      </c>
      <c r="I2026" s="619" t="s">
        <v>5978</v>
      </c>
      <c r="J2026" s="619" t="s">
        <v>4866</v>
      </c>
      <c r="K2026" s="619" t="s">
        <v>5979</v>
      </c>
      <c r="L2026" s="620">
        <v>44.96</v>
      </c>
      <c r="M2026" s="620">
        <v>44.96</v>
      </c>
      <c r="N2026" s="619">
        <v>1</v>
      </c>
      <c r="O2026" s="683">
        <v>0.5</v>
      </c>
      <c r="P2026" s="620">
        <v>44.96</v>
      </c>
      <c r="Q2026" s="635">
        <v>1</v>
      </c>
      <c r="R2026" s="619">
        <v>1</v>
      </c>
      <c r="S2026" s="635">
        <v>1</v>
      </c>
      <c r="T2026" s="683">
        <v>0.5</v>
      </c>
      <c r="U2026" s="665">
        <v>1</v>
      </c>
    </row>
    <row r="2027" spans="1:21" ht="14.4" customHeight="1" x14ac:dyDescent="0.3">
      <c r="A2027" s="618">
        <v>21</v>
      </c>
      <c r="B2027" s="619" t="s">
        <v>565</v>
      </c>
      <c r="C2027" s="619">
        <v>89301212</v>
      </c>
      <c r="D2027" s="681" t="s">
        <v>6723</v>
      </c>
      <c r="E2027" s="682" t="s">
        <v>4530</v>
      </c>
      <c r="F2027" s="619" t="s">
        <v>4509</v>
      </c>
      <c r="G2027" s="619" t="s">
        <v>4864</v>
      </c>
      <c r="H2027" s="619" t="s">
        <v>564</v>
      </c>
      <c r="I2027" s="619" t="s">
        <v>1548</v>
      </c>
      <c r="J2027" s="619" t="s">
        <v>1549</v>
      </c>
      <c r="K2027" s="619" t="s">
        <v>5512</v>
      </c>
      <c r="L2027" s="620">
        <v>74.930000000000007</v>
      </c>
      <c r="M2027" s="620">
        <v>224.79000000000002</v>
      </c>
      <c r="N2027" s="619">
        <v>3</v>
      </c>
      <c r="O2027" s="683">
        <v>2.5</v>
      </c>
      <c r="P2027" s="620">
        <v>149.86000000000001</v>
      </c>
      <c r="Q2027" s="635">
        <v>0.66666666666666663</v>
      </c>
      <c r="R2027" s="619">
        <v>2</v>
      </c>
      <c r="S2027" s="635">
        <v>0.66666666666666663</v>
      </c>
      <c r="T2027" s="683">
        <v>1.5</v>
      </c>
      <c r="U2027" s="665">
        <v>0.6</v>
      </c>
    </row>
    <row r="2028" spans="1:21" ht="14.4" customHeight="1" x14ac:dyDescent="0.3">
      <c r="A2028" s="618">
        <v>21</v>
      </c>
      <c r="B2028" s="619" t="s">
        <v>565</v>
      </c>
      <c r="C2028" s="619">
        <v>89301212</v>
      </c>
      <c r="D2028" s="681" t="s">
        <v>6723</v>
      </c>
      <c r="E2028" s="682" t="s">
        <v>4530</v>
      </c>
      <c r="F2028" s="619" t="s">
        <v>4509</v>
      </c>
      <c r="G2028" s="619" t="s">
        <v>4835</v>
      </c>
      <c r="H2028" s="619" t="s">
        <v>564</v>
      </c>
      <c r="I2028" s="619" t="s">
        <v>974</v>
      </c>
      <c r="J2028" s="619" t="s">
        <v>975</v>
      </c>
      <c r="K2028" s="619" t="s">
        <v>4836</v>
      </c>
      <c r="L2028" s="620">
        <v>127.5</v>
      </c>
      <c r="M2028" s="620">
        <v>255</v>
      </c>
      <c r="N2028" s="619">
        <v>2</v>
      </c>
      <c r="O2028" s="683">
        <v>2</v>
      </c>
      <c r="P2028" s="620">
        <v>255</v>
      </c>
      <c r="Q2028" s="635">
        <v>1</v>
      </c>
      <c r="R2028" s="619">
        <v>2</v>
      </c>
      <c r="S2028" s="635">
        <v>1</v>
      </c>
      <c r="T2028" s="683">
        <v>2</v>
      </c>
      <c r="U2028" s="665">
        <v>1</v>
      </c>
    </row>
    <row r="2029" spans="1:21" ht="14.4" customHeight="1" x14ac:dyDescent="0.3">
      <c r="A2029" s="618">
        <v>21</v>
      </c>
      <c r="B2029" s="619" t="s">
        <v>565</v>
      </c>
      <c r="C2029" s="619">
        <v>89301212</v>
      </c>
      <c r="D2029" s="681" t="s">
        <v>6723</v>
      </c>
      <c r="E2029" s="682" t="s">
        <v>4530</v>
      </c>
      <c r="F2029" s="619" t="s">
        <v>4509</v>
      </c>
      <c r="G2029" s="619" t="s">
        <v>4566</v>
      </c>
      <c r="H2029" s="619" t="s">
        <v>564</v>
      </c>
      <c r="I2029" s="619" t="s">
        <v>1133</v>
      </c>
      <c r="J2029" s="619" t="s">
        <v>4567</v>
      </c>
      <c r="K2029" s="619" t="s">
        <v>4568</v>
      </c>
      <c r="L2029" s="620">
        <v>0</v>
      </c>
      <c r="M2029" s="620">
        <v>0</v>
      </c>
      <c r="N2029" s="619">
        <v>16</v>
      </c>
      <c r="O2029" s="683">
        <v>4</v>
      </c>
      <c r="P2029" s="620">
        <v>0</v>
      </c>
      <c r="Q2029" s="635"/>
      <c r="R2029" s="619">
        <v>8</v>
      </c>
      <c r="S2029" s="635">
        <v>0.5</v>
      </c>
      <c r="T2029" s="683">
        <v>2</v>
      </c>
      <c r="U2029" s="665">
        <v>0.5</v>
      </c>
    </row>
    <row r="2030" spans="1:21" ht="14.4" customHeight="1" x14ac:dyDescent="0.3">
      <c r="A2030" s="618">
        <v>21</v>
      </c>
      <c r="B2030" s="619" t="s">
        <v>565</v>
      </c>
      <c r="C2030" s="619">
        <v>89301212</v>
      </c>
      <c r="D2030" s="681" t="s">
        <v>6723</v>
      </c>
      <c r="E2030" s="682" t="s">
        <v>4530</v>
      </c>
      <c r="F2030" s="619" t="s">
        <v>4509</v>
      </c>
      <c r="G2030" s="619" t="s">
        <v>4612</v>
      </c>
      <c r="H2030" s="619" t="s">
        <v>564</v>
      </c>
      <c r="I2030" s="619" t="s">
        <v>5980</v>
      </c>
      <c r="J2030" s="619" t="s">
        <v>5762</v>
      </c>
      <c r="K2030" s="619" t="s">
        <v>5981</v>
      </c>
      <c r="L2030" s="620">
        <v>25.99</v>
      </c>
      <c r="M2030" s="620">
        <v>51.98</v>
      </c>
      <c r="N2030" s="619">
        <v>2</v>
      </c>
      <c r="O2030" s="683">
        <v>1.5</v>
      </c>
      <c r="P2030" s="620">
        <v>25.99</v>
      </c>
      <c r="Q2030" s="635">
        <v>0.5</v>
      </c>
      <c r="R2030" s="619">
        <v>1</v>
      </c>
      <c r="S2030" s="635">
        <v>0.5</v>
      </c>
      <c r="T2030" s="683">
        <v>0.5</v>
      </c>
      <c r="U2030" s="665">
        <v>0.33333333333333331</v>
      </c>
    </row>
    <row r="2031" spans="1:21" ht="14.4" customHeight="1" x14ac:dyDescent="0.3">
      <c r="A2031" s="618">
        <v>21</v>
      </c>
      <c r="B2031" s="619" t="s">
        <v>565</v>
      </c>
      <c r="C2031" s="619">
        <v>89301212</v>
      </c>
      <c r="D2031" s="681" t="s">
        <v>6723</v>
      </c>
      <c r="E2031" s="682" t="s">
        <v>4530</v>
      </c>
      <c r="F2031" s="619" t="s">
        <v>4509</v>
      </c>
      <c r="G2031" s="619" t="s">
        <v>4612</v>
      </c>
      <c r="H2031" s="619" t="s">
        <v>564</v>
      </c>
      <c r="I2031" s="619" t="s">
        <v>5761</v>
      </c>
      <c r="J2031" s="619" t="s">
        <v>5762</v>
      </c>
      <c r="K2031" s="619" t="s">
        <v>5763</v>
      </c>
      <c r="L2031" s="620">
        <v>51.98</v>
      </c>
      <c r="M2031" s="620">
        <v>103.96</v>
      </c>
      <c r="N2031" s="619">
        <v>2</v>
      </c>
      <c r="O2031" s="683">
        <v>2</v>
      </c>
      <c r="P2031" s="620">
        <v>103.96</v>
      </c>
      <c r="Q2031" s="635">
        <v>1</v>
      </c>
      <c r="R2031" s="619">
        <v>2</v>
      </c>
      <c r="S2031" s="635">
        <v>1</v>
      </c>
      <c r="T2031" s="683">
        <v>2</v>
      </c>
      <c r="U2031" s="665">
        <v>1</v>
      </c>
    </row>
    <row r="2032" spans="1:21" ht="14.4" customHeight="1" x14ac:dyDescent="0.3">
      <c r="A2032" s="618">
        <v>21</v>
      </c>
      <c r="B2032" s="619" t="s">
        <v>565</v>
      </c>
      <c r="C2032" s="619">
        <v>89301212</v>
      </c>
      <c r="D2032" s="681" t="s">
        <v>6723</v>
      </c>
      <c r="E2032" s="682" t="s">
        <v>4530</v>
      </c>
      <c r="F2032" s="619" t="s">
        <v>4509</v>
      </c>
      <c r="G2032" s="619" t="s">
        <v>4612</v>
      </c>
      <c r="H2032" s="619" t="s">
        <v>564</v>
      </c>
      <c r="I2032" s="619" t="s">
        <v>5761</v>
      </c>
      <c r="J2032" s="619" t="s">
        <v>5762</v>
      </c>
      <c r="K2032" s="619" t="s">
        <v>5763</v>
      </c>
      <c r="L2032" s="620">
        <v>53.54</v>
      </c>
      <c r="M2032" s="620">
        <v>53.54</v>
      </c>
      <c r="N2032" s="619">
        <v>1</v>
      </c>
      <c r="O2032" s="683">
        <v>1</v>
      </c>
      <c r="P2032" s="620"/>
      <c r="Q2032" s="635">
        <v>0</v>
      </c>
      <c r="R2032" s="619"/>
      <c r="S2032" s="635">
        <v>0</v>
      </c>
      <c r="T2032" s="683"/>
      <c r="U2032" s="665">
        <v>0</v>
      </c>
    </row>
    <row r="2033" spans="1:21" ht="14.4" customHeight="1" x14ac:dyDescent="0.3">
      <c r="A2033" s="618">
        <v>21</v>
      </c>
      <c r="B2033" s="619" t="s">
        <v>565</v>
      </c>
      <c r="C2033" s="619">
        <v>89301212</v>
      </c>
      <c r="D2033" s="681" t="s">
        <v>6723</v>
      </c>
      <c r="E2033" s="682" t="s">
        <v>4530</v>
      </c>
      <c r="F2033" s="619" t="s">
        <v>4509</v>
      </c>
      <c r="G2033" s="619" t="s">
        <v>4837</v>
      </c>
      <c r="H2033" s="619" t="s">
        <v>2184</v>
      </c>
      <c r="I2033" s="619" t="s">
        <v>4839</v>
      </c>
      <c r="J2033" s="619" t="s">
        <v>4840</v>
      </c>
      <c r="K2033" s="619" t="s">
        <v>747</v>
      </c>
      <c r="L2033" s="620">
        <v>90.72</v>
      </c>
      <c r="M2033" s="620">
        <v>2540.16</v>
      </c>
      <c r="N2033" s="619">
        <v>28</v>
      </c>
      <c r="O2033" s="683">
        <v>10</v>
      </c>
      <c r="P2033" s="620">
        <v>1451.5199999999998</v>
      </c>
      <c r="Q2033" s="635">
        <v>0.5714285714285714</v>
      </c>
      <c r="R2033" s="619">
        <v>16</v>
      </c>
      <c r="S2033" s="635">
        <v>0.5714285714285714</v>
      </c>
      <c r="T2033" s="683">
        <v>7</v>
      </c>
      <c r="U2033" s="665">
        <v>0.7</v>
      </c>
    </row>
    <row r="2034" spans="1:21" ht="14.4" customHeight="1" x14ac:dyDescent="0.3">
      <c r="A2034" s="618">
        <v>21</v>
      </c>
      <c r="B2034" s="619" t="s">
        <v>565</v>
      </c>
      <c r="C2034" s="619">
        <v>89301212</v>
      </c>
      <c r="D2034" s="681" t="s">
        <v>6723</v>
      </c>
      <c r="E2034" s="682" t="s">
        <v>4530</v>
      </c>
      <c r="F2034" s="619" t="s">
        <v>4509</v>
      </c>
      <c r="G2034" s="619" t="s">
        <v>4837</v>
      </c>
      <c r="H2034" s="619" t="s">
        <v>2184</v>
      </c>
      <c r="I2034" s="619" t="s">
        <v>5381</v>
      </c>
      <c r="J2034" s="619" t="s">
        <v>4840</v>
      </c>
      <c r="K2034" s="619" t="s">
        <v>5382</v>
      </c>
      <c r="L2034" s="620">
        <v>302.39</v>
      </c>
      <c r="M2034" s="620">
        <v>302.39</v>
      </c>
      <c r="N2034" s="619">
        <v>1</v>
      </c>
      <c r="O2034" s="683">
        <v>1</v>
      </c>
      <c r="P2034" s="620">
        <v>302.39</v>
      </c>
      <c r="Q2034" s="635">
        <v>1</v>
      </c>
      <c r="R2034" s="619">
        <v>1</v>
      </c>
      <c r="S2034" s="635">
        <v>1</v>
      </c>
      <c r="T2034" s="683">
        <v>1</v>
      </c>
      <c r="U2034" s="665">
        <v>1</v>
      </c>
    </row>
    <row r="2035" spans="1:21" ht="14.4" customHeight="1" x14ac:dyDescent="0.3">
      <c r="A2035" s="618">
        <v>21</v>
      </c>
      <c r="B2035" s="619" t="s">
        <v>565</v>
      </c>
      <c r="C2035" s="619">
        <v>89301212</v>
      </c>
      <c r="D2035" s="681" t="s">
        <v>6723</v>
      </c>
      <c r="E2035" s="682" t="s">
        <v>4530</v>
      </c>
      <c r="F2035" s="619" t="s">
        <v>4509</v>
      </c>
      <c r="G2035" s="619" t="s">
        <v>5090</v>
      </c>
      <c r="H2035" s="619" t="s">
        <v>564</v>
      </c>
      <c r="I2035" s="619" t="s">
        <v>5982</v>
      </c>
      <c r="J2035" s="619" t="s">
        <v>5772</v>
      </c>
      <c r="K2035" s="619" t="s">
        <v>4931</v>
      </c>
      <c r="L2035" s="620">
        <v>305.12</v>
      </c>
      <c r="M2035" s="620">
        <v>305.12</v>
      </c>
      <c r="N2035" s="619">
        <v>1</v>
      </c>
      <c r="O2035" s="683">
        <v>1</v>
      </c>
      <c r="P2035" s="620">
        <v>305.12</v>
      </c>
      <c r="Q2035" s="635">
        <v>1</v>
      </c>
      <c r="R2035" s="619">
        <v>1</v>
      </c>
      <c r="S2035" s="635">
        <v>1</v>
      </c>
      <c r="T2035" s="683">
        <v>1</v>
      </c>
      <c r="U2035" s="665">
        <v>1</v>
      </c>
    </row>
    <row r="2036" spans="1:21" ht="14.4" customHeight="1" x14ac:dyDescent="0.3">
      <c r="A2036" s="618">
        <v>21</v>
      </c>
      <c r="B2036" s="619" t="s">
        <v>565</v>
      </c>
      <c r="C2036" s="619">
        <v>89301212</v>
      </c>
      <c r="D2036" s="681" t="s">
        <v>6723</v>
      </c>
      <c r="E2036" s="682" t="s">
        <v>4530</v>
      </c>
      <c r="F2036" s="619" t="s">
        <v>4509</v>
      </c>
      <c r="G2036" s="619" t="s">
        <v>4742</v>
      </c>
      <c r="H2036" s="619" t="s">
        <v>564</v>
      </c>
      <c r="I2036" s="619" t="s">
        <v>5983</v>
      </c>
      <c r="J2036" s="619" t="s">
        <v>1075</v>
      </c>
      <c r="K2036" s="619" t="s">
        <v>5984</v>
      </c>
      <c r="L2036" s="620">
        <v>0</v>
      </c>
      <c r="M2036" s="620">
        <v>0</v>
      </c>
      <c r="N2036" s="619">
        <v>1</v>
      </c>
      <c r="O2036" s="683">
        <v>1</v>
      </c>
      <c r="P2036" s="620">
        <v>0</v>
      </c>
      <c r="Q2036" s="635"/>
      <c r="R2036" s="619">
        <v>1</v>
      </c>
      <c r="S2036" s="635">
        <v>1</v>
      </c>
      <c r="T2036" s="683">
        <v>1</v>
      </c>
      <c r="U2036" s="665">
        <v>1</v>
      </c>
    </row>
    <row r="2037" spans="1:21" ht="14.4" customHeight="1" x14ac:dyDescent="0.3">
      <c r="A2037" s="618">
        <v>21</v>
      </c>
      <c r="B2037" s="619" t="s">
        <v>565</v>
      </c>
      <c r="C2037" s="619">
        <v>89301212</v>
      </c>
      <c r="D2037" s="681" t="s">
        <v>6723</v>
      </c>
      <c r="E2037" s="682" t="s">
        <v>4530</v>
      </c>
      <c r="F2037" s="619" t="s">
        <v>4509</v>
      </c>
      <c r="G2037" s="619" t="s">
        <v>4743</v>
      </c>
      <c r="H2037" s="619" t="s">
        <v>564</v>
      </c>
      <c r="I2037" s="619" t="s">
        <v>1461</v>
      </c>
      <c r="J2037" s="619" t="s">
        <v>959</v>
      </c>
      <c r="K2037" s="619" t="s">
        <v>4744</v>
      </c>
      <c r="L2037" s="620">
        <v>96.72</v>
      </c>
      <c r="M2037" s="620">
        <v>580.31999999999994</v>
      </c>
      <c r="N2037" s="619">
        <v>6</v>
      </c>
      <c r="O2037" s="683">
        <v>3.5</v>
      </c>
      <c r="P2037" s="620">
        <v>386.88</v>
      </c>
      <c r="Q2037" s="635">
        <v>0.66666666666666674</v>
      </c>
      <c r="R2037" s="619">
        <v>4</v>
      </c>
      <c r="S2037" s="635">
        <v>0.66666666666666663</v>
      </c>
      <c r="T2037" s="683">
        <v>2.5</v>
      </c>
      <c r="U2037" s="665">
        <v>0.7142857142857143</v>
      </c>
    </row>
    <row r="2038" spans="1:21" ht="14.4" customHeight="1" x14ac:dyDescent="0.3">
      <c r="A2038" s="618">
        <v>21</v>
      </c>
      <c r="B2038" s="619" t="s">
        <v>565</v>
      </c>
      <c r="C2038" s="619">
        <v>89301212</v>
      </c>
      <c r="D2038" s="681" t="s">
        <v>6723</v>
      </c>
      <c r="E2038" s="682" t="s">
        <v>4530</v>
      </c>
      <c r="F2038" s="619" t="s">
        <v>4509</v>
      </c>
      <c r="G2038" s="619" t="s">
        <v>4743</v>
      </c>
      <c r="H2038" s="619" t="s">
        <v>564</v>
      </c>
      <c r="I2038" s="619" t="s">
        <v>958</v>
      </c>
      <c r="J2038" s="619" t="s">
        <v>959</v>
      </c>
      <c r="K2038" s="619" t="s">
        <v>4745</v>
      </c>
      <c r="L2038" s="620">
        <v>57.85</v>
      </c>
      <c r="M2038" s="620">
        <v>3470.9999999999982</v>
      </c>
      <c r="N2038" s="619">
        <v>60</v>
      </c>
      <c r="O2038" s="683">
        <v>29</v>
      </c>
      <c r="P2038" s="620">
        <v>3181.7499999999982</v>
      </c>
      <c r="Q2038" s="635">
        <v>0.91666666666666663</v>
      </c>
      <c r="R2038" s="619">
        <v>55</v>
      </c>
      <c r="S2038" s="635">
        <v>0.91666666666666663</v>
      </c>
      <c r="T2038" s="683">
        <v>26</v>
      </c>
      <c r="U2038" s="665">
        <v>0.89655172413793105</v>
      </c>
    </row>
    <row r="2039" spans="1:21" ht="14.4" customHeight="1" x14ac:dyDescent="0.3">
      <c r="A2039" s="618">
        <v>21</v>
      </c>
      <c r="B2039" s="619" t="s">
        <v>565</v>
      </c>
      <c r="C2039" s="619">
        <v>89301212</v>
      </c>
      <c r="D2039" s="681" t="s">
        <v>6723</v>
      </c>
      <c r="E2039" s="682" t="s">
        <v>4530</v>
      </c>
      <c r="F2039" s="619" t="s">
        <v>4509</v>
      </c>
      <c r="G2039" s="619" t="s">
        <v>5388</v>
      </c>
      <c r="H2039" s="619" t="s">
        <v>564</v>
      </c>
      <c r="I2039" s="619" t="s">
        <v>1964</v>
      </c>
      <c r="J2039" s="619" t="s">
        <v>1965</v>
      </c>
      <c r="K2039" s="619" t="s">
        <v>1966</v>
      </c>
      <c r="L2039" s="620">
        <v>113.3</v>
      </c>
      <c r="M2039" s="620">
        <v>113.3</v>
      </c>
      <c r="N2039" s="619">
        <v>1</v>
      </c>
      <c r="O2039" s="683">
        <v>1</v>
      </c>
      <c r="P2039" s="620"/>
      <c r="Q2039" s="635">
        <v>0</v>
      </c>
      <c r="R2039" s="619"/>
      <c r="S2039" s="635">
        <v>0</v>
      </c>
      <c r="T2039" s="683"/>
      <c r="U2039" s="665">
        <v>0</v>
      </c>
    </row>
    <row r="2040" spans="1:21" ht="14.4" customHeight="1" x14ac:dyDescent="0.3">
      <c r="A2040" s="618">
        <v>21</v>
      </c>
      <c r="B2040" s="619" t="s">
        <v>565</v>
      </c>
      <c r="C2040" s="619">
        <v>89301212</v>
      </c>
      <c r="D2040" s="681" t="s">
        <v>6723</v>
      </c>
      <c r="E2040" s="682" t="s">
        <v>4530</v>
      </c>
      <c r="F2040" s="619" t="s">
        <v>4509</v>
      </c>
      <c r="G2040" s="619" t="s">
        <v>4569</v>
      </c>
      <c r="H2040" s="619" t="s">
        <v>2184</v>
      </c>
      <c r="I2040" s="619" t="s">
        <v>4746</v>
      </c>
      <c r="J2040" s="619" t="s">
        <v>3519</v>
      </c>
      <c r="K2040" s="619" t="s">
        <v>4747</v>
      </c>
      <c r="L2040" s="620">
        <v>49.12</v>
      </c>
      <c r="M2040" s="620">
        <v>49.12</v>
      </c>
      <c r="N2040" s="619">
        <v>1</v>
      </c>
      <c r="O2040" s="683">
        <v>0.5</v>
      </c>
      <c r="P2040" s="620"/>
      <c r="Q2040" s="635">
        <v>0</v>
      </c>
      <c r="R2040" s="619"/>
      <c r="S2040" s="635">
        <v>0</v>
      </c>
      <c r="T2040" s="683"/>
      <c r="U2040" s="665">
        <v>0</v>
      </c>
    </row>
    <row r="2041" spans="1:21" ht="14.4" customHeight="1" x14ac:dyDescent="0.3">
      <c r="A2041" s="618">
        <v>21</v>
      </c>
      <c r="B2041" s="619" t="s">
        <v>565</v>
      </c>
      <c r="C2041" s="619">
        <v>89301212</v>
      </c>
      <c r="D2041" s="681" t="s">
        <v>6723</v>
      </c>
      <c r="E2041" s="682" t="s">
        <v>4530</v>
      </c>
      <c r="F2041" s="619" t="s">
        <v>4509</v>
      </c>
      <c r="G2041" s="619" t="s">
        <v>4569</v>
      </c>
      <c r="H2041" s="619" t="s">
        <v>2184</v>
      </c>
      <c r="I2041" s="619" t="s">
        <v>3518</v>
      </c>
      <c r="J2041" s="619" t="s">
        <v>3519</v>
      </c>
      <c r="K2041" s="619" t="s">
        <v>4466</v>
      </c>
      <c r="L2041" s="620">
        <v>147.36000000000001</v>
      </c>
      <c r="M2041" s="620">
        <v>147.36000000000001</v>
      </c>
      <c r="N2041" s="619">
        <v>1</v>
      </c>
      <c r="O2041" s="683">
        <v>1</v>
      </c>
      <c r="P2041" s="620"/>
      <c r="Q2041" s="635">
        <v>0</v>
      </c>
      <c r="R2041" s="619"/>
      <c r="S2041" s="635">
        <v>0</v>
      </c>
      <c r="T2041" s="683"/>
      <c r="U2041" s="665">
        <v>0</v>
      </c>
    </row>
    <row r="2042" spans="1:21" ht="14.4" customHeight="1" x14ac:dyDescent="0.3">
      <c r="A2042" s="618">
        <v>21</v>
      </c>
      <c r="B2042" s="619" t="s">
        <v>565</v>
      </c>
      <c r="C2042" s="619">
        <v>89301212</v>
      </c>
      <c r="D2042" s="681" t="s">
        <v>6723</v>
      </c>
      <c r="E2042" s="682" t="s">
        <v>4530</v>
      </c>
      <c r="F2042" s="619" t="s">
        <v>4509</v>
      </c>
      <c r="G2042" s="619" t="s">
        <v>4569</v>
      </c>
      <c r="H2042" s="619" t="s">
        <v>564</v>
      </c>
      <c r="I2042" s="619" t="s">
        <v>5985</v>
      </c>
      <c r="J2042" s="619" t="s">
        <v>5986</v>
      </c>
      <c r="K2042" s="619" t="s">
        <v>5987</v>
      </c>
      <c r="L2042" s="620">
        <v>0</v>
      </c>
      <c r="M2042" s="620">
        <v>0</v>
      </c>
      <c r="N2042" s="619">
        <v>1</v>
      </c>
      <c r="O2042" s="683">
        <v>0.5</v>
      </c>
      <c r="P2042" s="620">
        <v>0</v>
      </c>
      <c r="Q2042" s="635"/>
      <c r="R2042" s="619">
        <v>1</v>
      </c>
      <c r="S2042" s="635">
        <v>1</v>
      </c>
      <c r="T2042" s="683">
        <v>0.5</v>
      </c>
      <c r="U2042" s="665">
        <v>1</v>
      </c>
    </row>
    <row r="2043" spans="1:21" ht="14.4" customHeight="1" x14ac:dyDescent="0.3">
      <c r="A2043" s="618">
        <v>21</v>
      </c>
      <c r="B2043" s="619" t="s">
        <v>565</v>
      </c>
      <c r="C2043" s="619">
        <v>89301212</v>
      </c>
      <c r="D2043" s="681" t="s">
        <v>6723</v>
      </c>
      <c r="E2043" s="682" t="s">
        <v>4530</v>
      </c>
      <c r="F2043" s="619" t="s">
        <v>4509</v>
      </c>
      <c r="G2043" s="619" t="s">
        <v>4569</v>
      </c>
      <c r="H2043" s="619" t="s">
        <v>2184</v>
      </c>
      <c r="I2043" s="619" t="s">
        <v>2284</v>
      </c>
      <c r="J2043" s="619" t="s">
        <v>2278</v>
      </c>
      <c r="K2043" s="619" t="s">
        <v>4348</v>
      </c>
      <c r="L2043" s="620">
        <v>163.72999999999999</v>
      </c>
      <c r="M2043" s="620">
        <v>163.72999999999999</v>
      </c>
      <c r="N2043" s="619">
        <v>1</v>
      </c>
      <c r="O2043" s="683">
        <v>0.5</v>
      </c>
      <c r="P2043" s="620"/>
      <c r="Q2043" s="635">
        <v>0</v>
      </c>
      <c r="R2043" s="619"/>
      <c r="S2043" s="635">
        <v>0</v>
      </c>
      <c r="T2043" s="683"/>
      <c r="U2043" s="665">
        <v>0</v>
      </c>
    </row>
    <row r="2044" spans="1:21" ht="14.4" customHeight="1" x14ac:dyDescent="0.3">
      <c r="A2044" s="618">
        <v>21</v>
      </c>
      <c r="B2044" s="619" t="s">
        <v>565</v>
      </c>
      <c r="C2044" s="619">
        <v>89301212</v>
      </c>
      <c r="D2044" s="681" t="s">
        <v>6723</v>
      </c>
      <c r="E2044" s="682" t="s">
        <v>4530</v>
      </c>
      <c r="F2044" s="619" t="s">
        <v>4509</v>
      </c>
      <c r="G2044" s="619" t="s">
        <v>4748</v>
      </c>
      <c r="H2044" s="619" t="s">
        <v>564</v>
      </c>
      <c r="I2044" s="619" t="s">
        <v>4749</v>
      </c>
      <c r="J2044" s="619" t="s">
        <v>4750</v>
      </c>
      <c r="K2044" s="619" t="s">
        <v>1379</v>
      </c>
      <c r="L2044" s="620">
        <v>154.33000000000001</v>
      </c>
      <c r="M2044" s="620">
        <v>308.66000000000003</v>
      </c>
      <c r="N2044" s="619">
        <v>2</v>
      </c>
      <c r="O2044" s="683">
        <v>1</v>
      </c>
      <c r="P2044" s="620"/>
      <c r="Q2044" s="635">
        <v>0</v>
      </c>
      <c r="R2044" s="619"/>
      <c r="S2044" s="635">
        <v>0</v>
      </c>
      <c r="T2044" s="683"/>
      <c r="U2044" s="665">
        <v>0</v>
      </c>
    </row>
    <row r="2045" spans="1:21" ht="14.4" customHeight="1" x14ac:dyDescent="0.3">
      <c r="A2045" s="618">
        <v>21</v>
      </c>
      <c r="B2045" s="619" t="s">
        <v>565</v>
      </c>
      <c r="C2045" s="619">
        <v>89301212</v>
      </c>
      <c r="D2045" s="681" t="s">
        <v>6723</v>
      </c>
      <c r="E2045" s="682" t="s">
        <v>4530</v>
      </c>
      <c r="F2045" s="619" t="s">
        <v>4509</v>
      </c>
      <c r="G2045" s="619" t="s">
        <v>5988</v>
      </c>
      <c r="H2045" s="619" t="s">
        <v>564</v>
      </c>
      <c r="I2045" s="619" t="s">
        <v>1607</v>
      </c>
      <c r="J2045" s="619" t="s">
        <v>1608</v>
      </c>
      <c r="K2045" s="619" t="s">
        <v>1609</v>
      </c>
      <c r="L2045" s="620">
        <v>78.78</v>
      </c>
      <c r="M2045" s="620">
        <v>78.78</v>
      </c>
      <c r="N2045" s="619">
        <v>1</v>
      </c>
      <c r="O2045" s="683">
        <v>0.5</v>
      </c>
      <c r="P2045" s="620">
        <v>78.78</v>
      </c>
      <c r="Q2045" s="635">
        <v>1</v>
      </c>
      <c r="R2045" s="619">
        <v>1</v>
      </c>
      <c r="S2045" s="635">
        <v>1</v>
      </c>
      <c r="T2045" s="683">
        <v>0.5</v>
      </c>
      <c r="U2045" s="665">
        <v>1</v>
      </c>
    </row>
    <row r="2046" spans="1:21" ht="14.4" customHeight="1" x14ac:dyDescent="0.3">
      <c r="A2046" s="618">
        <v>21</v>
      </c>
      <c r="B2046" s="619" t="s">
        <v>565</v>
      </c>
      <c r="C2046" s="619">
        <v>89301212</v>
      </c>
      <c r="D2046" s="681" t="s">
        <v>6723</v>
      </c>
      <c r="E2046" s="682" t="s">
        <v>4530</v>
      </c>
      <c r="F2046" s="619" t="s">
        <v>4509</v>
      </c>
      <c r="G2046" s="619" t="s">
        <v>5399</v>
      </c>
      <c r="H2046" s="619" t="s">
        <v>564</v>
      </c>
      <c r="I2046" s="619" t="s">
        <v>5400</v>
      </c>
      <c r="J2046" s="619" t="s">
        <v>5401</v>
      </c>
      <c r="K2046" s="619" t="s">
        <v>5402</v>
      </c>
      <c r="L2046" s="620">
        <v>17.53</v>
      </c>
      <c r="M2046" s="620">
        <v>35.06</v>
      </c>
      <c r="N2046" s="619">
        <v>2</v>
      </c>
      <c r="O2046" s="683">
        <v>0.5</v>
      </c>
      <c r="P2046" s="620"/>
      <c r="Q2046" s="635">
        <v>0</v>
      </c>
      <c r="R2046" s="619"/>
      <c r="S2046" s="635">
        <v>0</v>
      </c>
      <c r="T2046" s="683"/>
      <c r="U2046" s="665">
        <v>0</v>
      </c>
    </row>
    <row r="2047" spans="1:21" ht="14.4" customHeight="1" x14ac:dyDescent="0.3">
      <c r="A2047" s="618">
        <v>21</v>
      </c>
      <c r="B2047" s="619" t="s">
        <v>565</v>
      </c>
      <c r="C2047" s="619">
        <v>89301212</v>
      </c>
      <c r="D2047" s="681" t="s">
        <v>6723</v>
      </c>
      <c r="E2047" s="682" t="s">
        <v>4530</v>
      </c>
      <c r="F2047" s="619" t="s">
        <v>4509</v>
      </c>
      <c r="G2047" s="619" t="s">
        <v>4990</v>
      </c>
      <c r="H2047" s="619" t="s">
        <v>564</v>
      </c>
      <c r="I2047" s="619" t="s">
        <v>3054</v>
      </c>
      <c r="J2047" s="619" t="s">
        <v>3055</v>
      </c>
      <c r="K2047" s="619" t="s">
        <v>3056</v>
      </c>
      <c r="L2047" s="620">
        <v>286.63</v>
      </c>
      <c r="M2047" s="620">
        <v>286.63</v>
      </c>
      <c r="N2047" s="619">
        <v>1</v>
      </c>
      <c r="O2047" s="683">
        <v>0.5</v>
      </c>
      <c r="P2047" s="620">
        <v>286.63</v>
      </c>
      <c r="Q2047" s="635">
        <v>1</v>
      </c>
      <c r="R2047" s="619">
        <v>1</v>
      </c>
      <c r="S2047" s="635">
        <v>1</v>
      </c>
      <c r="T2047" s="683">
        <v>0.5</v>
      </c>
      <c r="U2047" s="665">
        <v>1</v>
      </c>
    </row>
    <row r="2048" spans="1:21" ht="14.4" customHeight="1" x14ac:dyDescent="0.3">
      <c r="A2048" s="618">
        <v>21</v>
      </c>
      <c r="B2048" s="619" t="s">
        <v>565</v>
      </c>
      <c r="C2048" s="619">
        <v>89301212</v>
      </c>
      <c r="D2048" s="681" t="s">
        <v>6723</v>
      </c>
      <c r="E2048" s="682" t="s">
        <v>4530</v>
      </c>
      <c r="F2048" s="619" t="s">
        <v>4509</v>
      </c>
      <c r="G2048" s="619" t="s">
        <v>4990</v>
      </c>
      <c r="H2048" s="619" t="s">
        <v>564</v>
      </c>
      <c r="I2048" s="619" t="s">
        <v>5407</v>
      </c>
      <c r="J2048" s="619" t="s">
        <v>5408</v>
      </c>
      <c r="K2048" s="619" t="s">
        <v>5409</v>
      </c>
      <c r="L2048" s="620">
        <v>167.42</v>
      </c>
      <c r="M2048" s="620">
        <v>2343.88</v>
      </c>
      <c r="N2048" s="619">
        <v>14</v>
      </c>
      <c r="O2048" s="683">
        <v>5</v>
      </c>
      <c r="P2048" s="620">
        <v>1506.78</v>
      </c>
      <c r="Q2048" s="635">
        <v>0.64285714285714279</v>
      </c>
      <c r="R2048" s="619">
        <v>9</v>
      </c>
      <c r="S2048" s="635">
        <v>0.6428571428571429</v>
      </c>
      <c r="T2048" s="683">
        <v>3.5</v>
      </c>
      <c r="U2048" s="665">
        <v>0.7</v>
      </c>
    </row>
    <row r="2049" spans="1:21" ht="14.4" customHeight="1" x14ac:dyDescent="0.3">
      <c r="A2049" s="618">
        <v>21</v>
      </c>
      <c r="B2049" s="619" t="s">
        <v>565</v>
      </c>
      <c r="C2049" s="619">
        <v>89301212</v>
      </c>
      <c r="D2049" s="681" t="s">
        <v>6723</v>
      </c>
      <c r="E2049" s="682" t="s">
        <v>4530</v>
      </c>
      <c r="F2049" s="619" t="s">
        <v>4509</v>
      </c>
      <c r="G2049" s="619" t="s">
        <v>4990</v>
      </c>
      <c r="H2049" s="619" t="s">
        <v>564</v>
      </c>
      <c r="I2049" s="619" t="s">
        <v>5989</v>
      </c>
      <c r="J2049" s="619" t="s">
        <v>5408</v>
      </c>
      <c r="K2049" s="619" t="s">
        <v>5990</v>
      </c>
      <c r="L2049" s="620">
        <v>0</v>
      </c>
      <c r="M2049" s="620">
        <v>0</v>
      </c>
      <c r="N2049" s="619">
        <v>1</v>
      </c>
      <c r="O2049" s="683">
        <v>1</v>
      </c>
      <c r="P2049" s="620">
        <v>0</v>
      </c>
      <c r="Q2049" s="635"/>
      <c r="R2049" s="619">
        <v>1</v>
      </c>
      <c r="S2049" s="635">
        <v>1</v>
      </c>
      <c r="T2049" s="683">
        <v>1</v>
      </c>
      <c r="U2049" s="665">
        <v>1</v>
      </c>
    </row>
    <row r="2050" spans="1:21" ht="14.4" customHeight="1" x14ac:dyDescent="0.3">
      <c r="A2050" s="618">
        <v>21</v>
      </c>
      <c r="B2050" s="619" t="s">
        <v>565</v>
      </c>
      <c r="C2050" s="619">
        <v>89301212</v>
      </c>
      <c r="D2050" s="681" t="s">
        <v>6723</v>
      </c>
      <c r="E2050" s="682" t="s">
        <v>4530</v>
      </c>
      <c r="F2050" s="619" t="s">
        <v>4509</v>
      </c>
      <c r="G2050" s="619" t="s">
        <v>4990</v>
      </c>
      <c r="H2050" s="619" t="s">
        <v>564</v>
      </c>
      <c r="I2050" s="619" t="s">
        <v>1492</v>
      </c>
      <c r="J2050" s="619" t="s">
        <v>5801</v>
      </c>
      <c r="K2050" s="619" t="s">
        <v>5991</v>
      </c>
      <c r="L2050" s="620">
        <v>0</v>
      </c>
      <c r="M2050" s="620">
        <v>0</v>
      </c>
      <c r="N2050" s="619">
        <v>4</v>
      </c>
      <c r="O2050" s="683">
        <v>2</v>
      </c>
      <c r="P2050" s="620">
        <v>0</v>
      </c>
      <c r="Q2050" s="635"/>
      <c r="R2050" s="619">
        <v>3</v>
      </c>
      <c r="S2050" s="635">
        <v>0.75</v>
      </c>
      <c r="T2050" s="683">
        <v>1</v>
      </c>
      <c r="U2050" s="665">
        <v>0.5</v>
      </c>
    </row>
    <row r="2051" spans="1:21" ht="14.4" customHeight="1" x14ac:dyDescent="0.3">
      <c r="A2051" s="618">
        <v>21</v>
      </c>
      <c r="B2051" s="619" t="s">
        <v>565</v>
      </c>
      <c r="C2051" s="619">
        <v>89301212</v>
      </c>
      <c r="D2051" s="681" t="s">
        <v>6723</v>
      </c>
      <c r="E2051" s="682" t="s">
        <v>4530</v>
      </c>
      <c r="F2051" s="619" t="s">
        <v>4509</v>
      </c>
      <c r="G2051" s="619" t="s">
        <v>4990</v>
      </c>
      <c r="H2051" s="619" t="s">
        <v>564</v>
      </c>
      <c r="I2051" s="619" t="s">
        <v>5800</v>
      </c>
      <c r="J2051" s="619" t="s">
        <v>5801</v>
      </c>
      <c r="K2051" s="619" t="s">
        <v>5409</v>
      </c>
      <c r="L2051" s="620">
        <v>0</v>
      </c>
      <c r="M2051" s="620">
        <v>0</v>
      </c>
      <c r="N2051" s="619">
        <v>2</v>
      </c>
      <c r="O2051" s="683">
        <v>1</v>
      </c>
      <c r="P2051" s="620">
        <v>0</v>
      </c>
      <c r="Q2051" s="635"/>
      <c r="R2051" s="619">
        <v>2</v>
      </c>
      <c r="S2051" s="635">
        <v>1</v>
      </c>
      <c r="T2051" s="683">
        <v>1</v>
      </c>
      <c r="U2051" s="665">
        <v>1</v>
      </c>
    </row>
    <row r="2052" spans="1:21" ht="14.4" customHeight="1" x14ac:dyDescent="0.3">
      <c r="A2052" s="618">
        <v>21</v>
      </c>
      <c r="B2052" s="619" t="s">
        <v>565</v>
      </c>
      <c r="C2052" s="619">
        <v>89301212</v>
      </c>
      <c r="D2052" s="681" t="s">
        <v>6723</v>
      </c>
      <c r="E2052" s="682" t="s">
        <v>4530</v>
      </c>
      <c r="F2052" s="619" t="s">
        <v>4509</v>
      </c>
      <c r="G2052" s="619" t="s">
        <v>4990</v>
      </c>
      <c r="H2052" s="619" t="s">
        <v>564</v>
      </c>
      <c r="I2052" s="619" t="s">
        <v>5804</v>
      </c>
      <c r="J2052" s="619" t="s">
        <v>5408</v>
      </c>
      <c r="K2052" s="619" t="s">
        <v>5805</v>
      </c>
      <c r="L2052" s="620">
        <v>0</v>
      </c>
      <c r="M2052" s="620">
        <v>0</v>
      </c>
      <c r="N2052" s="619">
        <v>3</v>
      </c>
      <c r="O2052" s="683">
        <v>1.5</v>
      </c>
      <c r="P2052" s="620">
        <v>0</v>
      </c>
      <c r="Q2052" s="635"/>
      <c r="R2052" s="619">
        <v>2</v>
      </c>
      <c r="S2052" s="635">
        <v>0.66666666666666663</v>
      </c>
      <c r="T2052" s="683">
        <v>0.5</v>
      </c>
      <c r="U2052" s="665">
        <v>0.33333333333333331</v>
      </c>
    </row>
    <row r="2053" spans="1:21" ht="14.4" customHeight="1" x14ac:dyDescent="0.3">
      <c r="A2053" s="618">
        <v>21</v>
      </c>
      <c r="B2053" s="619" t="s">
        <v>565</v>
      </c>
      <c r="C2053" s="619">
        <v>89301212</v>
      </c>
      <c r="D2053" s="681" t="s">
        <v>6723</v>
      </c>
      <c r="E2053" s="682" t="s">
        <v>4530</v>
      </c>
      <c r="F2053" s="619" t="s">
        <v>4509</v>
      </c>
      <c r="G2053" s="619" t="s">
        <v>4616</v>
      </c>
      <c r="H2053" s="619" t="s">
        <v>564</v>
      </c>
      <c r="I2053" s="619" t="s">
        <v>4757</v>
      </c>
      <c r="J2053" s="619" t="s">
        <v>4618</v>
      </c>
      <c r="K2053" s="619" t="s">
        <v>1297</v>
      </c>
      <c r="L2053" s="620">
        <v>0</v>
      </c>
      <c r="M2053" s="620">
        <v>0</v>
      </c>
      <c r="N2053" s="619">
        <v>2</v>
      </c>
      <c r="O2053" s="683">
        <v>1.5</v>
      </c>
      <c r="P2053" s="620">
        <v>0</v>
      </c>
      <c r="Q2053" s="635"/>
      <c r="R2053" s="619">
        <v>1</v>
      </c>
      <c r="S2053" s="635">
        <v>0.5</v>
      </c>
      <c r="T2053" s="683">
        <v>0.5</v>
      </c>
      <c r="U2053" s="665">
        <v>0.33333333333333331</v>
      </c>
    </row>
    <row r="2054" spans="1:21" ht="14.4" customHeight="1" x14ac:dyDescent="0.3">
      <c r="A2054" s="618">
        <v>21</v>
      </c>
      <c r="B2054" s="619" t="s">
        <v>565</v>
      </c>
      <c r="C2054" s="619">
        <v>89301212</v>
      </c>
      <c r="D2054" s="681" t="s">
        <v>6723</v>
      </c>
      <c r="E2054" s="682" t="s">
        <v>4530</v>
      </c>
      <c r="F2054" s="619" t="s">
        <v>4509</v>
      </c>
      <c r="G2054" s="619" t="s">
        <v>4616</v>
      </c>
      <c r="H2054" s="619" t="s">
        <v>564</v>
      </c>
      <c r="I2054" s="619" t="s">
        <v>4758</v>
      </c>
      <c r="J2054" s="619" t="s">
        <v>4620</v>
      </c>
      <c r="K2054" s="619" t="s">
        <v>1297</v>
      </c>
      <c r="L2054" s="620">
        <v>0</v>
      </c>
      <c r="M2054" s="620">
        <v>0</v>
      </c>
      <c r="N2054" s="619">
        <v>3</v>
      </c>
      <c r="O2054" s="683">
        <v>1.5</v>
      </c>
      <c r="P2054" s="620">
        <v>0</v>
      </c>
      <c r="Q2054" s="635"/>
      <c r="R2054" s="619">
        <v>1</v>
      </c>
      <c r="S2054" s="635">
        <v>0.33333333333333331</v>
      </c>
      <c r="T2054" s="683">
        <v>1</v>
      </c>
      <c r="U2054" s="665">
        <v>0.66666666666666663</v>
      </c>
    </row>
    <row r="2055" spans="1:21" ht="14.4" customHeight="1" x14ac:dyDescent="0.3">
      <c r="A2055" s="618">
        <v>21</v>
      </c>
      <c r="B2055" s="619" t="s">
        <v>565</v>
      </c>
      <c r="C2055" s="619">
        <v>89301212</v>
      </c>
      <c r="D2055" s="681" t="s">
        <v>6723</v>
      </c>
      <c r="E2055" s="682" t="s">
        <v>4530</v>
      </c>
      <c r="F2055" s="619" t="s">
        <v>4509</v>
      </c>
      <c r="G2055" s="619" t="s">
        <v>4616</v>
      </c>
      <c r="H2055" s="619" t="s">
        <v>564</v>
      </c>
      <c r="I2055" s="619" t="s">
        <v>5992</v>
      </c>
      <c r="J2055" s="619" t="s">
        <v>4620</v>
      </c>
      <c r="K2055" s="619" t="s">
        <v>641</v>
      </c>
      <c r="L2055" s="620">
        <v>0</v>
      </c>
      <c r="M2055" s="620">
        <v>0</v>
      </c>
      <c r="N2055" s="619">
        <v>1</v>
      </c>
      <c r="O2055" s="683">
        <v>1</v>
      </c>
      <c r="P2055" s="620">
        <v>0</v>
      </c>
      <c r="Q2055" s="635"/>
      <c r="R2055" s="619">
        <v>1</v>
      </c>
      <c r="S2055" s="635">
        <v>1</v>
      </c>
      <c r="T2055" s="683">
        <v>1</v>
      </c>
      <c r="U2055" s="665">
        <v>1</v>
      </c>
    </row>
    <row r="2056" spans="1:21" ht="14.4" customHeight="1" x14ac:dyDescent="0.3">
      <c r="A2056" s="618">
        <v>21</v>
      </c>
      <c r="B2056" s="619" t="s">
        <v>565</v>
      </c>
      <c r="C2056" s="619">
        <v>89301212</v>
      </c>
      <c r="D2056" s="681" t="s">
        <v>6723</v>
      </c>
      <c r="E2056" s="682" t="s">
        <v>4530</v>
      </c>
      <c r="F2056" s="619" t="s">
        <v>4509</v>
      </c>
      <c r="G2056" s="619" t="s">
        <v>4616</v>
      </c>
      <c r="H2056" s="619" t="s">
        <v>564</v>
      </c>
      <c r="I2056" s="619" t="s">
        <v>5054</v>
      </c>
      <c r="J2056" s="619" t="s">
        <v>5055</v>
      </c>
      <c r="K2056" s="619" t="s">
        <v>1297</v>
      </c>
      <c r="L2056" s="620">
        <v>0</v>
      </c>
      <c r="M2056" s="620">
        <v>0</v>
      </c>
      <c r="N2056" s="619">
        <v>2</v>
      </c>
      <c r="O2056" s="683">
        <v>1</v>
      </c>
      <c r="P2056" s="620">
        <v>0</v>
      </c>
      <c r="Q2056" s="635"/>
      <c r="R2056" s="619">
        <v>1</v>
      </c>
      <c r="S2056" s="635">
        <v>0.5</v>
      </c>
      <c r="T2056" s="683">
        <v>0.5</v>
      </c>
      <c r="U2056" s="665">
        <v>0.5</v>
      </c>
    </row>
    <row r="2057" spans="1:21" ht="14.4" customHeight="1" x14ac:dyDescent="0.3">
      <c r="A2057" s="618">
        <v>21</v>
      </c>
      <c r="B2057" s="619" t="s">
        <v>565</v>
      </c>
      <c r="C2057" s="619">
        <v>89301212</v>
      </c>
      <c r="D2057" s="681" t="s">
        <v>6723</v>
      </c>
      <c r="E2057" s="682" t="s">
        <v>4530</v>
      </c>
      <c r="F2057" s="619" t="s">
        <v>4509</v>
      </c>
      <c r="G2057" s="619" t="s">
        <v>4616</v>
      </c>
      <c r="H2057" s="619" t="s">
        <v>564</v>
      </c>
      <c r="I2057" s="619" t="s">
        <v>5808</v>
      </c>
      <c r="J2057" s="619" t="s">
        <v>5413</v>
      </c>
      <c r="K2057" s="619" t="s">
        <v>5416</v>
      </c>
      <c r="L2057" s="620">
        <v>0</v>
      </c>
      <c r="M2057" s="620">
        <v>0</v>
      </c>
      <c r="N2057" s="619">
        <v>1</v>
      </c>
      <c r="O2057" s="683">
        <v>0.5</v>
      </c>
      <c r="P2057" s="620">
        <v>0</v>
      </c>
      <c r="Q2057" s="635"/>
      <c r="R2057" s="619">
        <v>1</v>
      </c>
      <c r="S2057" s="635">
        <v>1</v>
      </c>
      <c r="T2057" s="683">
        <v>0.5</v>
      </c>
      <c r="U2057" s="665">
        <v>1</v>
      </c>
    </row>
    <row r="2058" spans="1:21" ht="14.4" customHeight="1" x14ac:dyDescent="0.3">
      <c r="A2058" s="618">
        <v>21</v>
      </c>
      <c r="B2058" s="619" t="s">
        <v>565</v>
      </c>
      <c r="C2058" s="619">
        <v>89301212</v>
      </c>
      <c r="D2058" s="681" t="s">
        <v>6723</v>
      </c>
      <c r="E2058" s="682" t="s">
        <v>4530</v>
      </c>
      <c r="F2058" s="619" t="s">
        <v>4509</v>
      </c>
      <c r="G2058" s="619" t="s">
        <v>4616</v>
      </c>
      <c r="H2058" s="619" t="s">
        <v>564</v>
      </c>
      <c r="I2058" s="619" t="s">
        <v>5993</v>
      </c>
      <c r="J2058" s="619" t="s">
        <v>5814</v>
      </c>
      <c r="K2058" s="619" t="s">
        <v>641</v>
      </c>
      <c r="L2058" s="620">
        <v>0</v>
      </c>
      <c r="M2058" s="620">
        <v>0</v>
      </c>
      <c r="N2058" s="619">
        <v>1</v>
      </c>
      <c r="O2058" s="683">
        <v>0.5</v>
      </c>
      <c r="P2058" s="620"/>
      <c r="Q2058" s="635"/>
      <c r="R2058" s="619"/>
      <c r="S2058" s="635">
        <v>0</v>
      </c>
      <c r="T2058" s="683"/>
      <c r="U2058" s="665">
        <v>0</v>
      </c>
    </row>
    <row r="2059" spans="1:21" ht="14.4" customHeight="1" x14ac:dyDescent="0.3">
      <c r="A2059" s="618">
        <v>21</v>
      </c>
      <c r="B2059" s="619" t="s">
        <v>565</v>
      </c>
      <c r="C2059" s="619">
        <v>89301212</v>
      </c>
      <c r="D2059" s="681" t="s">
        <v>6723</v>
      </c>
      <c r="E2059" s="682" t="s">
        <v>4530</v>
      </c>
      <c r="F2059" s="619" t="s">
        <v>4510</v>
      </c>
      <c r="G2059" s="619" t="s">
        <v>5019</v>
      </c>
      <c r="H2059" s="619" t="s">
        <v>564</v>
      </c>
      <c r="I2059" s="619" t="s">
        <v>5420</v>
      </c>
      <c r="J2059" s="619" t="s">
        <v>4526</v>
      </c>
      <c r="K2059" s="619"/>
      <c r="L2059" s="620">
        <v>0</v>
      </c>
      <c r="M2059" s="620">
        <v>0</v>
      </c>
      <c r="N2059" s="619">
        <v>1</v>
      </c>
      <c r="O2059" s="683">
        <v>1</v>
      </c>
      <c r="P2059" s="620">
        <v>0</v>
      </c>
      <c r="Q2059" s="635"/>
      <c r="R2059" s="619">
        <v>1</v>
      </c>
      <c r="S2059" s="635">
        <v>1</v>
      </c>
      <c r="T2059" s="683">
        <v>1</v>
      </c>
      <c r="U2059" s="665">
        <v>1</v>
      </c>
    </row>
    <row r="2060" spans="1:21" ht="14.4" customHeight="1" x14ac:dyDescent="0.3">
      <c r="A2060" s="618">
        <v>21</v>
      </c>
      <c r="B2060" s="619" t="s">
        <v>565</v>
      </c>
      <c r="C2060" s="619">
        <v>89301212</v>
      </c>
      <c r="D2060" s="681" t="s">
        <v>6723</v>
      </c>
      <c r="E2060" s="682" t="s">
        <v>4530</v>
      </c>
      <c r="F2060" s="619" t="s">
        <v>4510</v>
      </c>
      <c r="G2060" s="619" t="s">
        <v>5019</v>
      </c>
      <c r="H2060" s="619" t="s">
        <v>564</v>
      </c>
      <c r="I2060" s="619" t="s">
        <v>5817</v>
      </c>
      <c r="J2060" s="619" t="s">
        <v>4526</v>
      </c>
      <c r="K2060" s="619"/>
      <c r="L2060" s="620">
        <v>0</v>
      </c>
      <c r="M2060" s="620">
        <v>0</v>
      </c>
      <c r="N2060" s="619">
        <v>8</v>
      </c>
      <c r="O2060" s="683">
        <v>6</v>
      </c>
      <c r="P2060" s="620">
        <v>0</v>
      </c>
      <c r="Q2060" s="635"/>
      <c r="R2060" s="619">
        <v>3</v>
      </c>
      <c r="S2060" s="635">
        <v>0.375</v>
      </c>
      <c r="T2060" s="683">
        <v>2.5</v>
      </c>
      <c r="U2060" s="665">
        <v>0.41666666666666669</v>
      </c>
    </row>
    <row r="2061" spans="1:21" ht="14.4" customHeight="1" x14ac:dyDescent="0.3">
      <c r="A2061" s="618">
        <v>21</v>
      </c>
      <c r="B2061" s="619" t="s">
        <v>565</v>
      </c>
      <c r="C2061" s="619">
        <v>89301212</v>
      </c>
      <c r="D2061" s="681" t="s">
        <v>6723</v>
      </c>
      <c r="E2061" s="682" t="s">
        <v>4530</v>
      </c>
      <c r="F2061" s="619" t="s">
        <v>4510</v>
      </c>
      <c r="G2061" s="619" t="s">
        <v>5019</v>
      </c>
      <c r="H2061" s="619" t="s">
        <v>564</v>
      </c>
      <c r="I2061" s="619" t="s">
        <v>5994</v>
      </c>
      <c r="J2061" s="619" t="s">
        <v>4526</v>
      </c>
      <c r="K2061" s="619"/>
      <c r="L2061" s="620">
        <v>0</v>
      </c>
      <c r="M2061" s="620">
        <v>0</v>
      </c>
      <c r="N2061" s="619">
        <v>3</v>
      </c>
      <c r="O2061" s="683">
        <v>2</v>
      </c>
      <c r="P2061" s="620">
        <v>0</v>
      </c>
      <c r="Q2061" s="635"/>
      <c r="R2061" s="619">
        <v>1</v>
      </c>
      <c r="S2061" s="635">
        <v>0.33333333333333331</v>
      </c>
      <c r="T2061" s="683">
        <v>1</v>
      </c>
      <c r="U2061" s="665">
        <v>0.5</v>
      </c>
    </row>
    <row r="2062" spans="1:21" ht="14.4" customHeight="1" x14ac:dyDescent="0.3">
      <c r="A2062" s="618">
        <v>21</v>
      </c>
      <c r="B2062" s="619" t="s">
        <v>565</v>
      </c>
      <c r="C2062" s="619">
        <v>89301212</v>
      </c>
      <c r="D2062" s="681" t="s">
        <v>6723</v>
      </c>
      <c r="E2062" s="682" t="s">
        <v>4530</v>
      </c>
      <c r="F2062" s="619" t="s">
        <v>4511</v>
      </c>
      <c r="G2062" s="619" t="s">
        <v>5995</v>
      </c>
      <c r="H2062" s="619" t="s">
        <v>564</v>
      </c>
      <c r="I2062" s="619" t="s">
        <v>5996</v>
      </c>
      <c r="J2062" s="619" t="s">
        <v>5997</v>
      </c>
      <c r="K2062" s="619" t="s">
        <v>5998</v>
      </c>
      <c r="L2062" s="620">
        <v>410</v>
      </c>
      <c r="M2062" s="620">
        <v>820</v>
      </c>
      <c r="N2062" s="619">
        <v>2</v>
      </c>
      <c r="O2062" s="683">
        <v>1</v>
      </c>
      <c r="P2062" s="620"/>
      <c r="Q2062" s="635">
        <v>0</v>
      </c>
      <c r="R2062" s="619"/>
      <c r="S2062" s="635">
        <v>0</v>
      </c>
      <c r="T2062" s="683"/>
      <c r="U2062" s="665">
        <v>0</v>
      </c>
    </row>
    <row r="2063" spans="1:21" ht="14.4" customHeight="1" x14ac:dyDescent="0.3">
      <c r="A2063" s="618">
        <v>21</v>
      </c>
      <c r="B2063" s="619" t="s">
        <v>565</v>
      </c>
      <c r="C2063" s="619">
        <v>89301212</v>
      </c>
      <c r="D2063" s="681" t="s">
        <v>6723</v>
      </c>
      <c r="E2063" s="682" t="s">
        <v>4530</v>
      </c>
      <c r="F2063" s="619" t="s">
        <v>4511</v>
      </c>
      <c r="G2063" s="619" t="s">
        <v>5995</v>
      </c>
      <c r="H2063" s="619" t="s">
        <v>564</v>
      </c>
      <c r="I2063" s="619" t="s">
        <v>5999</v>
      </c>
      <c r="J2063" s="619" t="s">
        <v>5997</v>
      </c>
      <c r="K2063" s="619" t="s">
        <v>6000</v>
      </c>
      <c r="L2063" s="620">
        <v>410</v>
      </c>
      <c r="M2063" s="620">
        <v>410</v>
      </c>
      <c r="N2063" s="619">
        <v>1</v>
      </c>
      <c r="O2063" s="683">
        <v>1</v>
      </c>
      <c r="P2063" s="620"/>
      <c r="Q2063" s="635">
        <v>0</v>
      </c>
      <c r="R2063" s="619"/>
      <c r="S2063" s="635">
        <v>0</v>
      </c>
      <c r="T2063" s="683"/>
      <c r="U2063" s="665">
        <v>0</v>
      </c>
    </row>
    <row r="2064" spans="1:21" ht="14.4" customHeight="1" x14ac:dyDescent="0.3">
      <c r="A2064" s="618">
        <v>21</v>
      </c>
      <c r="B2064" s="619" t="s">
        <v>565</v>
      </c>
      <c r="C2064" s="619">
        <v>89301212</v>
      </c>
      <c r="D2064" s="681" t="s">
        <v>6723</v>
      </c>
      <c r="E2064" s="682" t="s">
        <v>4530</v>
      </c>
      <c r="F2064" s="619" t="s">
        <v>4511</v>
      </c>
      <c r="G2064" s="619" t="s">
        <v>4871</v>
      </c>
      <c r="H2064" s="619" t="s">
        <v>564</v>
      </c>
      <c r="I2064" s="619" t="s">
        <v>6001</v>
      </c>
      <c r="J2064" s="619" t="s">
        <v>6002</v>
      </c>
      <c r="K2064" s="619" t="s">
        <v>6003</v>
      </c>
      <c r="L2064" s="620">
        <v>22.5</v>
      </c>
      <c r="M2064" s="620">
        <v>90</v>
      </c>
      <c r="N2064" s="619">
        <v>4</v>
      </c>
      <c r="O2064" s="683">
        <v>1</v>
      </c>
      <c r="P2064" s="620"/>
      <c r="Q2064" s="635">
        <v>0</v>
      </c>
      <c r="R2064" s="619"/>
      <c r="S2064" s="635">
        <v>0</v>
      </c>
      <c r="T2064" s="683"/>
      <c r="U2064" s="665">
        <v>0</v>
      </c>
    </row>
    <row r="2065" spans="1:21" ht="14.4" customHeight="1" x14ac:dyDescent="0.3">
      <c r="A2065" s="618">
        <v>21</v>
      </c>
      <c r="B2065" s="619" t="s">
        <v>565</v>
      </c>
      <c r="C2065" s="619">
        <v>89301212</v>
      </c>
      <c r="D2065" s="681" t="s">
        <v>6723</v>
      </c>
      <c r="E2065" s="682" t="s">
        <v>4530</v>
      </c>
      <c r="F2065" s="619" t="s">
        <v>4511</v>
      </c>
      <c r="G2065" s="619" t="s">
        <v>4871</v>
      </c>
      <c r="H2065" s="619" t="s">
        <v>564</v>
      </c>
      <c r="I2065" s="619" t="s">
        <v>6004</v>
      </c>
      <c r="J2065" s="619" t="s">
        <v>6002</v>
      </c>
      <c r="K2065" s="619" t="s">
        <v>6005</v>
      </c>
      <c r="L2065" s="620">
        <v>27.3</v>
      </c>
      <c r="M2065" s="620">
        <v>54.6</v>
      </c>
      <c r="N2065" s="619">
        <v>2</v>
      </c>
      <c r="O2065" s="683">
        <v>1</v>
      </c>
      <c r="P2065" s="620">
        <v>54.6</v>
      </c>
      <c r="Q2065" s="635">
        <v>1</v>
      </c>
      <c r="R2065" s="619">
        <v>2</v>
      </c>
      <c r="S2065" s="635">
        <v>1</v>
      </c>
      <c r="T2065" s="683">
        <v>1</v>
      </c>
      <c r="U2065" s="665">
        <v>1</v>
      </c>
    </row>
    <row r="2066" spans="1:21" ht="14.4" customHeight="1" x14ac:dyDescent="0.3">
      <c r="A2066" s="618">
        <v>21</v>
      </c>
      <c r="B2066" s="619" t="s">
        <v>565</v>
      </c>
      <c r="C2066" s="619">
        <v>89301212</v>
      </c>
      <c r="D2066" s="681" t="s">
        <v>6723</v>
      </c>
      <c r="E2066" s="682" t="s">
        <v>4530</v>
      </c>
      <c r="F2066" s="619" t="s">
        <v>4511</v>
      </c>
      <c r="G2066" s="619" t="s">
        <v>4764</v>
      </c>
      <c r="H2066" s="619" t="s">
        <v>564</v>
      </c>
      <c r="I2066" s="619" t="s">
        <v>2013</v>
      </c>
      <c r="J2066" s="619" t="s">
        <v>4765</v>
      </c>
      <c r="K2066" s="619" t="s">
        <v>4766</v>
      </c>
      <c r="L2066" s="620">
        <v>1267.1199999999999</v>
      </c>
      <c r="M2066" s="620">
        <v>1267.1199999999999</v>
      </c>
      <c r="N2066" s="619">
        <v>1</v>
      </c>
      <c r="O2066" s="683">
        <v>1</v>
      </c>
      <c r="P2066" s="620">
        <v>1267.1199999999999</v>
      </c>
      <c r="Q2066" s="635">
        <v>1</v>
      </c>
      <c r="R2066" s="619">
        <v>1</v>
      </c>
      <c r="S2066" s="635">
        <v>1</v>
      </c>
      <c r="T2066" s="683">
        <v>1</v>
      </c>
      <c r="U2066" s="665">
        <v>1</v>
      </c>
    </row>
    <row r="2067" spans="1:21" ht="14.4" customHeight="1" x14ac:dyDescent="0.3">
      <c r="A2067" s="618">
        <v>21</v>
      </c>
      <c r="B2067" s="619" t="s">
        <v>565</v>
      </c>
      <c r="C2067" s="619">
        <v>89301212</v>
      </c>
      <c r="D2067" s="681" t="s">
        <v>6723</v>
      </c>
      <c r="E2067" s="682" t="s">
        <v>4530</v>
      </c>
      <c r="F2067" s="619" t="s">
        <v>4511</v>
      </c>
      <c r="G2067" s="619" t="s">
        <v>4764</v>
      </c>
      <c r="H2067" s="619" t="s">
        <v>564</v>
      </c>
      <c r="I2067" s="619" t="s">
        <v>5056</v>
      </c>
      <c r="J2067" s="619" t="s">
        <v>5057</v>
      </c>
      <c r="K2067" s="619" t="s">
        <v>5058</v>
      </c>
      <c r="L2067" s="620">
        <v>1000</v>
      </c>
      <c r="M2067" s="620">
        <v>15000</v>
      </c>
      <c r="N2067" s="619">
        <v>15</v>
      </c>
      <c r="O2067" s="683">
        <v>15</v>
      </c>
      <c r="P2067" s="620"/>
      <c r="Q2067" s="635">
        <v>0</v>
      </c>
      <c r="R2067" s="619"/>
      <c r="S2067" s="635">
        <v>0</v>
      </c>
      <c r="T2067" s="683"/>
      <c r="U2067" s="665">
        <v>0</v>
      </c>
    </row>
    <row r="2068" spans="1:21" ht="14.4" customHeight="1" x14ac:dyDescent="0.3">
      <c r="A2068" s="618">
        <v>21</v>
      </c>
      <c r="B2068" s="619" t="s">
        <v>565</v>
      </c>
      <c r="C2068" s="619">
        <v>89301212</v>
      </c>
      <c r="D2068" s="681" t="s">
        <v>6723</v>
      </c>
      <c r="E2068" s="682" t="s">
        <v>4530</v>
      </c>
      <c r="F2068" s="619" t="s">
        <v>4511</v>
      </c>
      <c r="G2068" s="619" t="s">
        <v>5421</v>
      </c>
      <c r="H2068" s="619" t="s">
        <v>564</v>
      </c>
      <c r="I2068" s="619" t="s">
        <v>5425</v>
      </c>
      <c r="J2068" s="619" t="s">
        <v>5426</v>
      </c>
      <c r="K2068" s="619" t="s">
        <v>5427</v>
      </c>
      <c r="L2068" s="620">
        <v>1800</v>
      </c>
      <c r="M2068" s="620">
        <v>1800</v>
      </c>
      <c r="N2068" s="619">
        <v>1</v>
      </c>
      <c r="O2068" s="683">
        <v>1</v>
      </c>
      <c r="P2068" s="620">
        <v>1800</v>
      </c>
      <c r="Q2068" s="635">
        <v>1</v>
      </c>
      <c r="R2068" s="619">
        <v>1</v>
      </c>
      <c r="S2068" s="635">
        <v>1</v>
      </c>
      <c r="T2068" s="683">
        <v>1</v>
      </c>
      <c r="U2068" s="665">
        <v>1</v>
      </c>
    </row>
    <row r="2069" spans="1:21" ht="14.4" customHeight="1" x14ac:dyDescent="0.3">
      <c r="A2069" s="618">
        <v>21</v>
      </c>
      <c r="B2069" s="619" t="s">
        <v>565</v>
      </c>
      <c r="C2069" s="619">
        <v>89301212</v>
      </c>
      <c r="D2069" s="681" t="s">
        <v>6723</v>
      </c>
      <c r="E2069" s="682" t="s">
        <v>4531</v>
      </c>
      <c r="F2069" s="619" t="s">
        <v>4509</v>
      </c>
      <c r="G2069" s="619" t="s">
        <v>4625</v>
      </c>
      <c r="H2069" s="619" t="s">
        <v>564</v>
      </c>
      <c r="I2069" s="619" t="s">
        <v>1163</v>
      </c>
      <c r="J2069" s="619" t="s">
        <v>1164</v>
      </c>
      <c r="K2069" s="619" t="s">
        <v>4626</v>
      </c>
      <c r="L2069" s="620">
        <v>0</v>
      </c>
      <c r="M2069" s="620">
        <v>0</v>
      </c>
      <c r="N2069" s="619">
        <v>1</v>
      </c>
      <c r="O2069" s="683">
        <v>0.5</v>
      </c>
      <c r="P2069" s="620"/>
      <c r="Q2069" s="635"/>
      <c r="R2069" s="619"/>
      <c r="S2069" s="635">
        <v>0</v>
      </c>
      <c r="T2069" s="683"/>
      <c r="U2069" s="665">
        <v>0</v>
      </c>
    </row>
    <row r="2070" spans="1:21" ht="14.4" customHeight="1" x14ac:dyDescent="0.3">
      <c r="A2070" s="618">
        <v>21</v>
      </c>
      <c r="B2070" s="619" t="s">
        <v>565</v>
      </c>
      <c r="C2070" s="619">
        <v>89301212</v>
      </c>
      <c r="D2070" s="681" t="s">
        <v>6723</v>
      </c>
      <c r="E2070" s="682" t="s">
        <v>4531</v>
      </c>
      <c r="F2070" s="619" t="s">
        <v>4509</v>
      </c>
      <c r="G2070" s="619" t="s">
        <v>4594</v>
      </c>
      <c r="H2070" s="619" t="s">
        <v>2184</v>
      </c>
      <c r="I2070" s="619" t="s">
        <v>2728</v>
      </c>
      <c r="J2070" s="619" t="s">
        <v>4256</v>
      </c>
      <c r="K2070" s="619" t="s">
        <v>4257</v>
      </c>
      <c r="L2070" s="620">
        <v>333.31</v>
      </c>
      <c r="M2070" s="620">
        <v>333.31</v>
      </c>
      <c r="N2070" s="619">
        <v>1</v>
      </c>
      <c r="O2070" s="683">
        <v>1</v>
      </c>
      <c r="P2070" s="620"/>
      <c r="Q2070" s="635">
        <v>0</v>
      </c>
      <c r="R2070" s="619"/>
      <c r="S2070" s="635">
        <v>0</v>
      </c>
      <c r="T2070" s="683"/>
      <c r="U2070" s="665">
        <v>0</v>
      </c>
    </row>
    <row r="2071" spans="1:21" ht="14.4" customHeight="1" x14ac:dyDescent="0.3">
      <c r="A2071" s="618">
        <v>21</v>
      </c>
      <c r="B2071" s="619" t="s">
        <v>565</v>
      </c>
      <c r="C2071" s="619">
        <v>89301212</v>
      </c>
      <c r="D2071" s="681" t="s">
        <v>6723</v>
      </c>
      <c r="E2071" s="682" t="s">
        <v>4531</v>
      </c>
      <c r="F2071" s="619" t="s">
        <v>4509</v>
      </c>
      <c r="G2071" s="619" t="s">
        <v>4645</v>
      </c>
      <c r="H2071" s="619" t="s">
        <v>2184</v>
      </c>
      <c r="I2071" s="619" t="s">
        <v>2744</v>
      </c>
      <c r="J2071" s="619" t="s">
        <v>2745</v>
      </c>
      <c r="K2071" s="619" t="s">
        <v>4267</v>
      </c>
      <c r="L2071" s="620">
        <v>184.22</v>
      </c>
      <c r="M2071" s="620">
        <v>184.22</v>
      </c>
      <c r="N2071" s="619">
        <v>1</v>
      </c>
      <c r="O2071" s="683">
        <v>0.5</v>
      </c>
      <c r="P2071" s="620">
        <v>184.22</v>
      </c>
      <c r="Q2071" s="635">
        <v>1</v>
      </c>
      <c r="R2071" s="619">
        <v>1</v>
      </c>
      <c r="S2071" s="635">
        <v>1</v>
      </c>
      <c r="T2071" s="683">
        <v>0.5</v>
      </c>
      <c r="U2071" s="665">
        <v>1</v>
      </c>
    </row>
    <row r="2072" spans="1:21" ht="14.4" customHeight="1" x14ac:dyDescent="0.3">
      <c r="A2072" s="618">
        <v>21</v>
      </c>
      <c r="B2072" s="619" t="s">
        <v>565</v>
      </c>
      <c r="C2072" s="619">
        <v>89301212</v>
      </c>
      <c r="D2072" s="681" t="s">
        <v>6723</v>
      </c>
      <c r="E2072" s="682" t="s">
        <v>4531</v>
      </c>
      <c r="F2072" s="619" t="s">
        <v>4509</v>
      </c>
      <c r="G2072" s="619" t="s">
        <v>4883</v>
      </c>
      <c r="H2072" s="619" t="s">
        <v>2184</v>
      </c>
      <c r="I2072" s="619" t="s">
        <v>2301</v>
      </c>
      <c r="J2072" s="619" t="s">
        <v>2298</v>
      </c>
      <c r="K2072" s="619" t="s">
        <v>641</v>
      </c>
      <c r="L2072" s="620">
        <v>137.74</v>
      </c>
      <c r="M2072" s="620">
        <v>275.48</v>
      </c>
      <c r="N2072" s="619">
        <v>2</v>
      </c>
      <c r="O2072" s="683">
        <v>1</v>
      </c>
      <c r="P2072" s="620"/>
      <c r="Q2072" s="635">
        <v>0</v>
      </c>
      <c r="R2072" s="619"/>
      <c r="S2072" s="635">
        <v>0</v>
      </c>
      <c r="T2072" s="683"/>
      <c r="U2072" s="665">
        <v>0</v>
      </c>
    </row>
    <row r="2073" spans="1:21" ht="14.4" customHeight="1" x14ac:dyDescent="0.3">
      <c r="A2073" s="618">
        <v>21</v>
      </c>
      <c r="B2073" s="619" t="s">
        <v>565</v>
      </c>
      <c r="C2073" s="619">
        <v>89301212</v>
      </c>
      <c r="D2073" s="681" t="s">
        <v>6723</v>
      </c>
      <c r="E2073" s="682" t="s">
        <v>4531</v>
      </c>
      <c r="F2073" s="619" t="s">
        <v>4509</v>
      </c>
      <c r="G2073" s="619" t="s">
        <v>4646</v>
      </c>
      <c r="H2073" s="619" t="s">
        <v>564</v>
      </c>
      <c r="I2073" s="619" t="s">
        <v>1026</v>
      </c>
      <c r="J2073" s="619" t="s">
        <v>1027</v>
      </c>
      <c r="K2073" s="619" t="s">
        <v>1028</v>
      </c>
      <c r="L2073" s="620">
        <v>0</v>
      </c>
      <c r="M2073" s="620">
        <v>0</v>
      </c>
      <c r="N2073" s="619">
        <v>2</v>
      </c>
      <c r="O2073" s="683">
        <v>0.5</v>
      </c>
      <c r="P2073" s="620">
        <v>0</v>
      </c>
      <c r="Q2073" s="635"/>
      <c r="R2073" s="619">
        <v>2</v>
      </c>
      <c r="S2073" s="635">
        <v>1</v>
      </c>
      <c r="T2073" s="683">
        <v>0.5</v>
      </c>
      <c r="U2073" s="665">
        <v>1</v>
      </c>
    </row>
    <row r="2074" spans="1:21" ht="14.4" customHeight="1" x14ac:dyDescent="0.3">
      <c r="A2074" s="618">
        <v>21</v>
      </c>
      <c r="B2074" s="619" t="s">
        <v>565</v>
      </c>
      <c r="C2074" s="619">
        <v>89301212</v>
      </c>
      <c r="D2074" s="681" t="s">
        <v>6723</v>
      </c>
      <c r="E2074" s="682" t="s">
        <v>4531</v>
      </c>
      <c r="F2074" s="619" t="s">
        <v>4509</v>
      </c>
      <c r="G2074" s="619" t="s">
        <v>4648</v>
      </c>
      <c r="H2074" s="619" t="s">
        <v>2184</v>
      </c>
      <c r="I2074" s="619" t="s">
        <v>2748</v>
      </c>
      <c r="J2074" s="619" t="s">
        <v>2749</v>
      </c>
      <c r="K2074" s="619" t="s">
        <v>4267</v>
      </c>
      <c r="L2074" s="620">
        <v>69.86</v>
      </c>
      <c r="M2074" s="620">
        <v>69.86</v>
      </c>
      <c r="N2074" s="619">
        <v>1</v>
      </c>
      <c r="O2074" s="683">
        <v>1</v>
      </c>
      <c r="P2074" s="620"/>
      <c r="Q2074" s="635">
        <v>0</v>
      </c>
      <c r="R2074" s="619"/>
      <c r="S2074" s="635">
        <v>0</v>
      </c>
      <c r="T2074" s="683"/>
      <c r="U2074" s="665">
        <v>0</v>
      </c>
    </row>
    <row r="2075" spans="1:21" ht="14.4" customHeight="1" x14ac:dyDescent="0.3">
      <c r="A2075" s="618">
        <v>21</v>
      </c>
      <c r="B2075" s="619" t="s">
        <v>565</v>
      </c>
      <c r="C2075" s="619">
        <v>89301212</v>
      </c>
      <c r="D2075" s="681" t="s">
        <v>6723</v>
      </c>
      <c r="E2075" s="682" t="s">
        <v>4531</v>
      </c>
      <c r="F2075" s="619" t="s">
        <v>4509</v>
      </c>
      <c r="G2075" s="619" t="s">
        <v>4649</v>
      </c>
      <c r="H2075" s="619" t="s">
        <v>564</v>
      </c>
      <c r="I2075" s="619" t="s">
        <v>5453</v>
      </c>
      <c r="J2075" s="619" t="s">
        <v>5454</v>
      </c>
      <c r="K2075" s="619" t="s">
        <v>672</v>
      </c>
      <c r="L2075" s="620">
        <v>1583.05</v>
      </c>
      <c r="M2075" s="620">
        <v>3166.1</v>
      </c>
      <c r="N2075" s="619">
        <v>2</v>
      </c>
      <c r="O2075" s="683">
        <v>1</v>
      </c>
      <c r="P2075" s="620">
        <v>3166.1</v>
      </c>
      <c r="Q2075" s="635">
        <v>1</v>
      </c>
      <c r="R2075" s="619">
        <v>2</v>
      </c>
      <c r="S2075" s="635">
        <v>1</v>
      </c>
      <c r="T2075" s="683">
        <v>1</v>
      </c>
      <c r="U2075" s="665">
        <v>1</v>
      </c>
    </row>
    <row r="2076" spans="1:21" ht="14.4" customHeight="1" x14ac:dyDescent="0.3">
      <c r="A2076" s="618">
        <v>21</v>
      </c>
      <c r="B2076" s="619" t="s">
        <v>565</v>
      </c>
      <c r="C2076" s="619">
        <v>89301212</v>
      </c>
      <c r="D2076" s="681" t="s">
        <v>6723</v>
      </c>
      <c r="E2076" s="682" t="s">
        <v>4531</v>
      </c>
      <c r="F2076" s="619" t="s">
        <v>4509</v>
      </c>
      <c r="G2076" s="619" t="s">
        <v>4649</v>
      </c>
      <c r="H2076" s="619" t="s">
        <v>564</v>
      </c>
      <c r="I2076" s="619" t="s">
        <v>4650</v>
      </c>
      <c r="J2076" s="619" t="s">
        <v>4651</v>
      </c>
      <c r="K2076" s="619" t="s">
        <v>4330</v>
      </c>
      <c r="L2076" s="620">
        <v>2111.88</v>
      </c>
      <c r="M2076" s="620">
        <v>4223.76</v>
      </c>
      <c r="N2076" s="619">
        <v>2</v>
      </c>
      <c r="O2076" s="683">
        <v>0.5</v>
      </c>
      <c r="P2076" s="620"/>
      <c r="Q2076" s="635">
        <v>0</v>
      </c>
      <c r="R2076" s="619"/>
      <c r="S2076" s="635">
        <v>0</v>
      </c>
      <c r="T2076" s="683"/>
      <c r="U2076" s="665">
        <v>0</v>
      </c>
    </row>
    <row r="2077" spans="1:21" ht="14.4" customHeight="1" x14ac:dyDescent="0.3">
      <c r="A2077" s="618">
        <v>21</v>
      </c>
      <c r="B2077" s="619" t="s">
        <v>565</v>
      </c>
      <c r="C2077" s="619">
        <v>89301212</v>
      </c>
      <c r="D2077" s="681" t="s">
        <v>6723</v>
      </c>
      <c r="E2077" s="682" t="s">
        <v>4531</v>
      </c>
      <c r="F2077" s="619" t="s">
        <v>4509</v>
      </c>
      <c r="G2077" s="619" t="s">
        <v>5547</v>
      </c>
      <c r="H2077" s="619" t="s">
        <v>564</v>
      </c>
      <c r="I2077" s="619" t="s">
        <v>6006</v>
      </c>
      <c r="J2077" s="619" t="s">
        <v>6007</v>
      </c>
      <c r="K2077" s="619" t="s">
        <v>6008</v>
      </c>
      <c r="L2077" s="620">
        <v>0</v>
      </c>
      <c r="M2077" s="620">
        <v>0</v>
      </c>
      <c r="N2077" s="619">
        <v>1</v>
      </c>
      <c r="O2077" s="683">
        <v>1</v>
      </c>
      <c r="P2077" s="620">
        <v>0</v>
      </c>
      <c r="Q2077" s="635"/>
      <c r="R2077" s="619">
        <v>1</v>
      </c>
      <c r="S2077" s="635">
        <v>1</v>
      </c>
      <c r="T2077" s="683">
        <v>1</v>
      </c>
      <c r="U2077" s="665">
        <v>1</v>
      </c>
    </row>
    <row r="2078" spans="1:21" ht="14.4" customHeight="1" x14ac:dyDescent="0.3">
      <c r="A2078" s="618">
        <v>21</v>
      </c>
      <c r="B2078" s="619" t="s">
        <v>565</v>
      </c>
      <c r="C2078" s="619">
        <v>89301212</v>
      </c>
      <c r="D2078" s="681" t="s">
        <v>6723</v>
      </c>
      <c r="E2078" s="682" t="s">
        <v>4531</v>
      </c>
      <c r="F2078" s="619" t="s">
        <v>4509</v>
      </c>
      <c r="G2078" s="619" t="s">
        <v>5547</v>
      </c>
      <c r="H2078" s="619" t="s">
        <v>564</v>
      </c>
      <c r="I2078" s="619" t="s">
        <v>6006</v>
      </c>
      <c r="J2078" s="619" t="s">
        <v>6009</v>
      </c>
      <c r="K2078" s="619" t="s">
        <v>6008</v>
      </c>
      <c r="L2078" s="620">
        <v>0</v>
      </c>
      <c r="M2078" s="620">
        <v>0</v>
      </c>
      <c r="N2078" s="619">
        <v>1</v>
      </c>
      <c r="O2078" s="683">
        <v>1</v>
      </c>
      <c r="P2078" s="620"/>
      <c r="Q2078" s="635"/>
      <c r="R2078" s="619"/>
      <c r="S2078" s="635">
        <v>0</v>
      </c>
      <c r="T2078" s="683"/>
      <c r="U2078" s="665">
        <v>0</v>
      </c>
    </row>
    <row r="2079" spans="1:21" ht="14.4" customHeight="1" x14ac:dyDescent="0.3">
      <c r="A2079" s="618">
        <v>21</v>
      </c>
      <c r="B2079" s="619" t="s">
        <v>565</v>
      </c>
      <c r="C2079" s="619">
        <v>89301212</v>
      </c>
      <c r="D2079" s="681" t="s">
        <v>6723</v>
      </c>
      <c r="E2079" s="682" t="s">
        <v>4531</v>
      </c>
      <c r="F2079" s="619" t="s">
        <v>4509</v>
      </c>
      <c r="G2079" s="619" t="s">
        <v>4666</v>
      </c>
      <c r="H2079" s="619" t="s">
        <v>564</v>
      </c>
      <c r="I2079" s="619" t="s">
        <v>986</v>
      </c>
      <c r="J2079" s="619" t="s">
        <v>987</v>
      </c>
      <c r="K2079" s="619" t="s">
        <v>4183</v>
      </c>
      <c r="L2079" s="620">
        <v>115.3</v>
      </c>
      <c r="M2079" s="620">
        <v>345.9</v>
      </c>
      <c r="N2079" s="619">
        <v>3</v>
      </c>
      <c r="O2079" s="683">
        <v>1.5</v>
      </c>
      <c r="P2079" s="620"/>
      <c r="Q2079" s="635">
        <v>0</v>
      </c>
      <c r="R2079" s="619"/>
      <c r="S2079" s="635">
        <v>0</v>
      </c>
      <c r="T2079" s="683"/>
      <c r="U2079" s="665">
        <v>0</v>
      </c>
    </row>
    <row r="2080" spans="1:21" ht="14.4" customHeight="1" x14ac:dyDescent="0.3">
      <c r="A2080" s="618">
        <v>21</v>
      </c>
      <c r="B2080" s="619" t="s">
        <v>565</v>
      </c>
      <c r="C2080" s="619">
        <v>89301212</v>
      </c>
      <c r="D2080" s="681" t="s">
        <v>6723</v>
      </c>
      <c r="E2080" s="682" t="s">
        <v>4531</v>
      </c>
      <c r="F2080" s="619" t="s">
        <v>4509</v>
      </c>
      <c r="G2080" s="619" t="s">
        <v>4666</v>
      </c>
      <c r="H2080" s="619" t="s">
        <v>564</v>
      </c>
      <c r="I2080" s="619" t="s">
        <v>5031</v>
      </c>
      <c r="J2080" s="619" t="s">
        <v>987</v>
      </c>
      <c r="K2080" s="619" t="s">
        <v>4183</v>
      </c>
      <c r="L2080" s="620">
        <v>115.3</v>
      </c>
      <c r="M2080" s="620">
        <v>115.3</v>
      </c>
      <c r="N2080" s="619">
        <v>1</v>
      </c>
      <c r="O2080" s="683">
        <v>1</v>
      </c>
      <c r="P2080" s="620"/>
      <c r="Q2080" s="635">
        <v>0</v>
      </c>
      <c r="R2080" s="619"/>
      <c r="S2080" s="635">
        <v>0</v>
      </c>
      <c r="T2080" s="683"/>
      <c r="U2080" s="665">
        <v>0</v>
      </c>
    </row>
    <row r="2081" spans="1:21" ht="14.4" customHeight="1" x14ac:dyDescent="0.3">
      <c r="A2081" s="618">
        <v>21</v>
      </c>
      <c r="B2081" s="619" t="s">
        <v>565</v>
      </c>
      <c r="C2081" s="619">
        <v>89301212</v>
      </c>
      <c r="D2081" s="681" t="s">
        <v>6723</v>
      </c>
      <c r="E2081" s="682" t="s">
        <v>4531</v>
      </c>
      <c r="F2081" s="619" t="s">
        <v>4509</v>
      </c>
      <c r="G2081" s="619" t="s">
        <v>5180</v>
      </c>
      <c r="H2081" s="619" t="s">
        <v>564</v>
      </c>
      <c r="I2081" s="619" t="s">
        <v>2693</v>
      </c>
      <c r="J2081" s="619" t="s">
        <v>2694</v>
      </c>
      <c r="K2081" s="619" t="s">
        <v>5075</v>
      </c>
      <c r="L2081" s="620">
        <v>83.09</v>
      </c>
      <c r="M2081" s="620">
        <v>166.18</v>
      </c>
      <c r="N2081" s="619">
        <v>2</v>
      </c>
      <c r="O2081" s="683">
        <v>0.5</v>
      </c>
      <c r="P2081" s="620">
        <v>166.18</v>
      </c>
      <c r="Q2081" s="635">
        <v>1</v>
      </c>
      <c r="R2081" s="619">
        <v>2</v>
      </c>
      <c r="S2081" s="635">
        <v>1</v>
      </c>
      <c r="T2081" s="683">
        <v>0.5</v>
      </c>
      <c r="U2081" s="665">
        <v>1</v>
      </c>
    </row>
    <row r="2082" spans="1:21" ht="14.4" customHeight="1" x14ac:dyDescent="0.3">
      <c r="A2082" s="618">
        <v>21</v>
      </c>
      <c r="B2082" s="619" t="s">
        <v>565</v>
      </c>
      <c r="C2082" s="619">
        <v>89301212</v>
      </c>
      <c r="D2082" s="681" t="s">
        <v>6723</v>
      </c>
      <c r="E2082" s="682" t="s">
        <v>4531</v>
      </c>
      <c r="F2082" s="619" t="s">
        <v>4509</v>
      </c>
      <c r="G2082" s="619" t="s">
        <v>5181</v>
      </c>
      <c r="H2082" s="619" t="s">
        <v>564</v>
      </c>
      <c r="I2082" s="619" t="s">
        <v>6010</v>
      </c>
      <c r="J2082" s="619" t="s">
        <v>5183</v>
      </c>
      <c r="K2082" s="619" t="s">
        <v>6011</v>
      </c>
      <c r="L2082" s="620">
        <v>225.86</v>
      </c>
      <c r="M2082" s="620">
        <v>225.86</v>
      </c>
      <c r="N2082" s="619">
        <v>1</v>
      </c>
      <c r="O2082" s="683">
        <v>0.5</v>
      </c>
      <c r="P2082" s="620"/>
      <c r="Q2082" s="635">
        <v>0</v>
      </c>
      <c r="R2082" s="619"/>
      <c r="S2082" s="635">
        <v>0</v>
      </c>
      <c r="T2082" s="683"/>
      <c r="U2082" s="665">
        <v>0</v>
      </c>
    </row>
    <row r="2083" spans="1:21" ht="14.4" customHeight="1" x14ac:dyDescent="0.3">
      <c r="A2083" s="618">
        <v>21</v>
      </c>
      <c r="B2083" s="619" t="s">
        <v>565</v>
      </c>
      <c r="C2083" s="619">
        <v>89301212</v>
      </c>
      <c r="D2083" s="681" t="s">
        <v>6723</v>
      </c>
      <c r="E2083" s="682" t="s">
        <v>4531</v>
      </c>
      <c r="F2083" s="619" t="s">
        <v>4509</v>
      </c>
      <c r="G2083" s="619" t="s">
        <v>4674</v>
      </c>
      <c r="H2083" s="619" t="s">
        <v>2184</v>
      </c>
      <c r="I2083" s="619" t="s">
        <v>4675</v>
      </c>
      <c r="J2083" s="619" t="s">
        <v>3798</v>
      </c>
      <c r="K2083" s="619" t="s">
        <v>4676</v>
      </c>
      <c r="L2083" s="620">
        <v>3127.19</v>
      </c>
      <c r="M2083" s="620">
        <v>3127.19</v>
      </c>
      <c r="N2083" s="619">
        <v>1</v>
      </c>
      <c r="O2083" s="683">
        <v>1</v>
      </c>
      <c r="P2083" s="620">
        <v>3127.19</v>
      </c>
      <c r="Q2083" s="635">
        <v>1</v>
      </c>
      <c r="R2083" s="619">
        <v>1</v>
      </c>
      <c r="S2083" s="635">
        <v>1</v>
      </c>
      <c r="T2083" s="683">
        <v>1</v>
      </c>
      <c r="U2083" s="665">
        <v>1</v>
      </c>
    </row>
    <row r="2084" spans="1:21" ht="14.4" customHeight="1" x14ac:dyDescent="0.3">
      <c r="A2084" s="618">
        <v>21</v>
      </c>
      <c r="B2084" s="619" t="s">
        <v>565</v>
      </c>
      <c r="C2084" s="619">
        <v>89301212</v>
      </c>
      <c r="D2084" s="681" t="s">
        <v>6723</v>
      </c>
      <c r="E2084" s="682" t="s">
        <v>4531</v>
      </c>
      <c r="F2084" s="619" t="s">
        <v>4509</v>
      </c>
      <c r="G2084" s="619" t="s">
        <v>6012</v>
      </c>
      <c r="H2084" s="619" t="s">
        <v>564</v>
      </c>
      <c r="I2084" s="619" t="s">
        <v>1794</v>
      </c>
      <c r="J2084" s="619" t="s">
        <v>1795</v>
      </c>
      <c r="K2084" s="619" t="s">
        <v>4343</v>
      </c>
      <c r="L2084" s="620">
        <v>23.72</v>
      </c>
      <c r="M2084" s="620">
        <v>47.44</v>
      </c>
      <c r="N2084" s="619">
        <v>2</v>
      </c>
      <c r="O2084" s="683">
        <v>0.5</v>
      </c>
      <c r="P2084" s="620"/>
      <c r="Q2084" s="635">
        <v>0</v>
      </c>
      <c r="R2084" s="619"/>
      <c r="S2084" s="635">
        <v>0</v>
      </c>
      <c r="T2084" s="683"/>
      <c r="U2084" s="665">
        <v>0</v>
      </c>
    </row>
    <row r="2085" spans="1:21" ht="14.4" customHeight="1" x14ac:dyDescent="0.3">
      <c r="A2085" s="618">
        <v>21</v>
      </c>
      <c r="B2085" s="619" t="s">
        <v>565</v>
      </c>
      <c r="C2085" s="619">
        <v>89301212</v>
      </c>
      <c r="D2085" s="681" t="s">
        <v>6723</v>
      </c>
      <c r="E2085" s="682" t="s">
        <v>4531</v>
      </c>
      <c r="F2085" s="619" t="s">
        <v>4509</v>
      </c>
      <c r="G2085" s="619" t="s">
        <v>5219</v>
      </c>
      <c r="H2085" s="619" t="s">
        <v>564</v>
      </c>
      <c r="I2085" s="619" t="s">
        <v>2686</v>
      </c>
      <c r="J2085" s="619" t="s">
        <v>2687</v>
      </c>
      <c r="K2085" s="619" t="s">
        <v>5220</v>
      </c>
      <c r="L2085" s="620">
        <v>31.64</v>
      </c>
      <c r="M2085" s="620">
        <v>63.28</v>
      </c>
      <c r="N2085" s="619">
        <v>2</v>
      </c>
      <c r="O2085" s="683">
        <v>1</v>
      </c>
      <c r="P2085" s="620"/>
      <c r="Q2085" s="635">
        <v>0</v>
      </c>
      <c r="R2085" s="619"/>
      <c r="S2085" s="635">
        <v>0</v>
      </c>
      <c r="T2085" s="683"/>
      <c r="U2085" s="665">
        <v>0</v>
      </c>
    </row>
    <row r="2086" spans="1:21" ht="14.4" customHeight="1" x14ac:dyDescent="0.3">
      <c r="A2086" s="618">
        <v>21</v>
      </c>
      <c r="B2086" s="619" t="s">
        <v>565</v>
      </c>
      <c r="C2086" s="619">
        <v>89301212</v>
      </c>
      <c r="D2086" s="681" t="s">
        <v>6723</v>
      </c>
      <c r="E2086" s="682" t="s">
        <v>4531</v>
      </c>
      <c r="F2086" s="619" t="s">
        <v>4509</v>
      </c>
      <c r="G2086" s="619" t="s">
        <v>4691</v>
      </c>
      <c r="H2086" s="619" t="s">
        <v>2184</v>
      </c>
      <c r="I2086" s="619" t="s">
        <v>2751</v>
      </c>
      <c r="J2086" s="619" t="s">
        <v>2752</v>
      </c>
      <c r="K2086" s="619" t="s">
        <v>4275</v>
      </c>
      <c r="L2086" s="620">
        <v>399.92</v>
      </c>
      <c r="M2086" s="620">
        <v>399.92</v>
      </c>
      <c r="N2086" s="619">
        <v>1</v>
      </c>
      <c r="O2086" s="683">
        <v>0.5</v>
      </c>
      <c r="P2086" s="620"/>
      <c r="Q2086" s="635">
        <v>0</v>
      </c>
      <c r="R2086" s="619"/>
      <c r="S2086" s="635">
        <v>0</v>
      </c>
      <c r="T2086" s="683"/>
      <c r="U2086" s="665">
        <v>0</v>
      </c>
    </row>
    <row r="2087" spans="1:21" ht="14.4" customHeight="1" x14ac:dyDescent="0.3">
      <c r="A2087" s="618">
        <v>21</v>
      </c>
      <c r="B2087" s="619" t="s">
        <v>565</v>
      </c>
      <c r="C2087" s="619">
        <v>89301212</v>
      </c>
      <c r="D2087" s="681" t="s">
        <v>6723</v>
      </c>
      <c r="E2087" s="682" t="s">
        <v>4531</v>
      </c>
      <c r="F2087" s="619" t="s">
        <v>4509</v>
      </c>
      <c r="G2087" s="619" t="s">
        <v>5670</v>
      </c>
      <c r="H2087" s="619" t="s">
        <v>564</v>
      </c>
      <c r="I2087" s="619" t="s">
        <v>6013</v>
      </c>
      <c r="J2087" s="619" t="s">
        <v>6014</v>
      </c>
      <c r="K2087" s="619" t="s">
        <v>6015</v>
      </c>
      <c r="L2087" s="620">
        <v>0</v>
      </c>
      <c r="M2087" s="620">
        <v>0</v>
      </c>
      <c r="N2087" s="619">
        <v>2</v>
      </c>
      <c r="O2087" s="683">
        <v>0.5</v>
      </c>
      <c r="P2087" s="620"/>
      <c r="Q2087" s="635"/>
      <c r="R2087" s="619"/>
      <c r="S2087" s="635">
        <v>0</v>
      </c>
      <c r="T2087" s="683"/>
      <c r="U2087" s="665">
        <v>0</v>
      </c>
    </row>
    <row r="2088" spans="1:21" ht="14.4" customHeight="1" x14ac:dyDescent="0.3">
      <c r="A2088" s="618">
        <v>21</v>
      </c>
      <c r="B2088" s="619" t="s">
        <v>565</v>
      </c>
      <c r="C2088" s="619">
        <v>89301212</v>
      </c>
      <c r="D2088" s="681" t="s">
        <v>6723</v>
      </c>
      <c r="E2088" s="682" t="s">
        <v>4531</v>
      </c>
      <c r="F2088" s="619" t="s">
        <v>4509</v>
      </c>
      <c r="G2088" s="619" t="s">
        <v>4605</v>
      </c>
      <c r="H2088" s="619" t="s">
        <v>564</v>
      </c>
      <c r="I2088" s="619" t="s">
        <v>1159</v>
      </c>
      <c r="J2088" s="619" t="s">
        <v>4696</v>
      </c>
      <c r="K2088" s="619" t="s">
        <v>4697</v>
      </c>
      <c r="L2088" s="620">
        <v>72.05</v>
      </c>
      <c r="M2088" s="620">
        <v>144.1</v>
      </c>
      <c r="N2088" s="619">
        <v>2</v>
      </c>
      <c r="O2088" s="683">
        <v>1</v>
      </c>
      <c r="P2088" s="620"/>
      <c r="Q2088" s="635">
        <v>0</v>
      </c>
      <c r="R2088" s="619"/>
      <c r="S2088" s="635">
        <v>0</v>
      </c>
      <c r="T2088" s="683"/>
      <c r="U2088" s="665">
        <v>0</v>
      </c>
    </row>
    <row r="2089" spans="1:21" ht="14.4" customHeight="1" x14ac:dyDescent="0.3">
      <c r="A2089" s="618">
        <v>21</v>
      </c>
      <c r="B2089" s="619" t="s">
        <v>565</v>
      </c>
      <c r="C2089" s="619">
        <v>89301212</v>
      </c>
      <c r="D2089" s="681" t="s">
        <v>6723</v>
      </c>
      <c r="E2089" s="682" t="s">
        <v>4531</v>
      </c>
      <c r="F2089" s="619" t="s">
        <v>4509</v>
      </c>
      <c r="G2089" s="619" t="s">
        <v>6016</v>
      </c>
      <c r="H2089" s="619" t="s">
        <v>564</v>
      </c>
      <c r="I2089" s="619" t="s">
        <v>6017</v>
      </c>
      <c r="J2089" s="619" t="s">
        <v>6018</v>
      </c>
      <c r="K2089" s="619" t="s">
        <v>6019</v>
      </c>
      <c r="L2089" s="620">
        <v>95.08</v>
      </c>
      <c r="M2089" s="620">
        <v>95.08</v>
      </c>
      <c r="N2089" s="619">
        <v>1</v>
      </c>
      <c r="O2089" s="683">
        <v>0.5</v>
      </c>
      <c r="P2089" s="620">
        <v>95.08</v>
      </c>
      <c r="Q2089" s="635">
        <v>1</v>
      </c>
      <c r="R2089" s="619">
        <v>1</v>
      </c>
      <c r="S2089" s="635">
        <v>1</v>
      </c>
      <c r="T2089" s="683">
        <v>0.5</v>
      </c>
      <c r="U2089" s="665">
        <v>1</v>
      </c>
    </row>
    <row r="2090" spans="1:21" ht="14.4" customHeight="1" x14ac:dyDescent="0.3">
      <c r="A2090" s="618">
        <v>21</v>
      </c>
      <c r="B2090" s="619" t="s">
        <v>565</v>
      </c>
      <c r="C2090" s="619">
        <v>89301212</v>
      </c>
      <c r="D2090" s="681" t="s">
        <v>6723</v>
      </c>
      <c r="E2090" s="682" t="s">
        <v>4531</v>
      </c>
      <c r="F2090" s="619" t="s">
        <v>4509</v>
      </c>
      <c r="G2090" s="619" t="s">
        <v>4932</v>
      </c>
      <c r="H2090" s="619" t="s">
        <v>564</v>
      </c>
      <c r="I2090" s="619" t="s">
        <v>4933</v>
      </c>
      <c r="J2090" s="619" t="s">
        <v>4934</v>
      </c>
      <c r="K2090" s="619" t="s">
        <v>4935</v>
      </c>
      <c r="L2090" s="620">
        <v>31.54</v>
      </c>
      <c r="M2090" s="620">
        <v>31.54</v>
      </c>
      <c r="N2090" s="619">
        <v>1</v>
      </c>
      <c r="O2090" s="683">
        <v>0.5</v>
      </c>
      <c r="P2090" s="620"/>
      <c r="Q2090" s="635">
        <v>0</v>
      </c>
      <c r="R2090" s="619"/>
      <c r="S2090" s="635">
        <v>0</v>
      </c>
      <c r="T2090" s="683"/>
      <c r="U2090" s="665">
        <v>0</v>
      </c>
    </row>
    <row r="2091" spans="1:21" ht="14.4" customHeight="1" x14ac:dyDescent="0.3">
      <c r="A2091" s="618">
        <v>21</v>
      </c>
      <c r="B2091" s="619" t="s">
        <v>565</v>
      </c>
      <c r="C2091" s="619">
        <v>89301212</v>
      </c>
      <c r="D2091" s="681" t="s">
        <v>6723</v>
      </c>
      <c r="E2091" s="682" t="s">
        <v>4531</v>
      </c>
      <c r="F2091" s="619" t="s">
        <v>4509</v>
      </c>
      <c r="G2091" s="619" t="s">
        <v>4717</v>
      </c>
      <c r="H2091" s="619" t="s">
        <v>2184</v>
      </c>
      <c r="I2091" s="619" t="s">
        <v>2458</v>
      </c>
      <c r="J2091" s="619" t="s">
        <v>2455</v>
      </c>
      <c r="K2091" s="619" t="s">
        <v>2459</v>
      </c>
      <c r="L2091" s="620">
        <v>625.29</v>
      </c>
      <c r="M2091" s="620">
        <v>1875.87</v>
      </c>
      <c r="N2091" s="619">
        <v>3</v>
      </c>
      <c r="O2091" s="683">
        <v>1</v>
      </c>
      <c r="P2091" s="620"/>
      <c r="Q2091" s="635">
        <v>0</v>
      </c>
      <c r="R2091" s="619"/>
      <c r="S2091" s="635">
        <v>0</v>
      </c>
      <c r="T2091" s="683"/>
      <c r="U2091" s="665">
        <v>0</v>
      </c>
    </row>
    <row r="2092" spans="1:21" ht="14.4" customHeight="1" x14ac:dyDescent="0.3">
      <c r="A2092" s="618">
        <v>21</v>
      </c>
      <c r="B2092" s="619" t="s">
        <v>565</v>
      </c>
      <c r="C2092" s="619">
        <v>89301212</v>
      </c>
      <c r="D2092" s="681" t="s">
        <v>6723</v>
      </c>
      <c r="E2092" s="682" t="s">
        <v>4531</v>
      </c>
      <c r="F2092" s="619" t="s">
        <v>4509</v>
      </c>
      <c r="G2092" s="619" t="s">
        <v>6020</v>
      </c>
      <c r="H2092" s="619" t="s">
        <v>564</v>
      </c>
      <c r="I2092" s="619" t="s">
        <v>6021</v>
      </c>
      <c r="J2092" s="619" t="s">
        <v>6022</v>
      </c>
      <c r="K2092" s="619" t="s">
        <v>6023</v>
      </c>
      <c r="L2092" s="620">
        <v>92.4</v>
      </c>
      <c r="M2092" s="620">
        <v>646.80000000000007</v>
      </c>
      <c r="N2092" s="619">
        <v>7</v>
      </c>
      <c r="O2092" s="683">
        <v>2.5</v>
      </c>
      <c r="P2092" s="620">
        <v>462.00000000000006</v>
      </c>
      <c r="Q2092" s="635">
        <v>0.7142857142857143</v>
      </c>
      <c r="R2092" s="619">
        <v>5</v>
      </c>
      <c r="S2092" s="635">
        <v>0.7142857142857143</v>
      </c>
      <c r="T2092" s="683">
        <v>2</v>
      </c>
      <c r="U2092" s="665">
        <v>0.8</v>
      </c>
    </row>
    <row r="2093" spans="1:21" ht="14.4" customHeight="1" x14ac:dyDescent="0.3">
      <c r="A2093" s="618">
        <v>21</v>
      </c>
      <c r="B2093" s="619" t="s">
        <v>565</v>
      </c>
      <c r="C2093" s="619">
        <v>89301212</v>
      </c>
      <c r="D2093" s="681" t="s">
        <v>6723</v>
      </c>
      <c r="E2093" s="682" t="s">
        <v>4531</v>
      </c>
      <c r="F2093" s="619" t="s">
        <v>4509</v>
      </c>
      <c r="G2093" s="619" t="s">
        <v>6020</v>
      </c>
      <c r="H2093" s="619" t="s">
        <v>564</v>
      </c>
      <c r="I2093" s="619" t="s">
        <v>6024</v>
      </c>
      <c r="J2093" s="619" t="s">
        <v>6025</v>
      </c>
      <c r="K2093" s="619" t="s">
        <v>6026</v>
      </c>
      <c r="L2093" s="620">
        <v>228.89</v>
      </c>
      <c r="M2093" s="620">
        <v>457.78</v>
      </c>
      <c r="N2093" s="619">
        <v>2</v>
      </c>
      <c r="O2093" s="683">
        <v>1</v>
      </c>
      <c r="P2093" s="620">
        <v>457.78</v>
      </c>
      <c r="Q2093" s="635">
        <v>1</v>
      </c>
      <c r="R2093" s="619">
        <v>2</v>
      </c>
      <c r="S2093" s="635">
        <v>1</v>
      </c>
      <c r="T2093" s="683">
        <v>1</v>
      </c>
      <c r="U2093" s="665">
        <v>1</v>
      </c>
    </row>
    <row r="2094" spans="1:21" ht="14.4" customHeight="1" x14ac:dyDescent="0.3">
      <c r="A2094" s="618">
        <v>21</v>
      </c>
      <c r="B2094" s="619" t="s">
        <v>565</v>
      </c>
      <c r="C2094" s="619">
        <v>89301212</v>
      </c>
      <c r="D2094" s="681" t="s">
        <v>6723</v>
      </c>
      <c r="E2094" s="682" t="s">
        <v>4531</v>
      </c>
      <c r="F2094" s="619" t="s">
        <v>4509</v>
      </c>
      <c r="G2094" s="619" t="s">
        <v>4558</v>
      </c>
      <c r="H2094" s="619" t="s">
        <v>564</v>
      </c>
      <c r="I2094" s="619" t="s">
        <v>4719</v>
      </c>
      <c r="J2094" s="619" t="s">
        <v>4560</v>
      </c>
      <c r="K2094" s="619" t="s">
        <v>1042</v>
      </c>
      <c r="L2094" s="620">
        <v>397.65</v>
      </c>
      <c r="M2094" s="620">
        <v>397.65</v>
      </c>
      <c r="N2094" s="619">
        <v>1</v>
      </c>
      <c r="O2094" s="683">
        <v>0.5</v>
      </c>
      <c r="P2094" s="620"/>
      <c r="Q2094" s="635">
        <v>0</v>
      </c>
      <c r="R2094" s="619"/>
      <c r="S2094" s="635">
        <v>0</v>
      </c>
      <c r="T2094" s="683"/>
      <c r="U2094" s="665">
        <v>0</v>
      </c>
    </row>
    <row r="2095" spans="1:21" ht="14.4" customHeight="1" x14ac:dyDescent="0.3">
      <c r="A2095" s="618">
        <v>21</v>
      </c>
      <c r="B2095" s="619" t="s">
        <v>565</v>
      </c>
      <c r="C2095" s="619">
        <v>89301212</v>
      </c>
      <c r="D2095" s="681" t="s">
        <v>6723</v>
      </c>
      <c r="E2095" s="682" t="s">
        <v>4531</v>
      </c>
      <c r="F2095" s="619" t="s">
        <v>4509</v>
      </c>
      <c r="G2095" s="619" t="s">
        <v>4558</v>
      </c>
      <c r="H2095" s="619" t="s">
        <v>564</v>
      </c>
      <c r="I2095" s="619" t="s">
        <v>1037</v>
      </c>
      <c r="J2095" s="619" t="s">
        <v>1038</v>
      </c>
      <c r="K2095" s="619" t="s">
        <v>1039</v>
      </c>
      <c r="L2095" s="620">
        <v>190.48</v>
      </c>
      <c r="M2095" s="620">
        <v>190.48</v>
      </c>
      <c r="N2095" s="619">
        <v>1</v>
      </c>
      <c r="O2095" s="683">
        <v>0.5</v>
      </c>
      <c r="P2095" s="620"/>
      <c r="Q2095" s="635">
        <v>0</v>
      </c>
      <c r="R2095" s="619"/>
      <c r="S2095" s="635">
        <v>0</v>
      </c>
      <c r="T2095" s="683"/>
      <c r="U2095" s="665">
        <v>0</v>
      </c>
    </row>
    <row r="2096" spans="1:21" ht="14.4" customHeight="1" x14ac:dyDescent="0.3">
      <c r="A2096" s="618">
        <v>21</v>
      </c>
      <c r="B2096" s="619" t="s">
        <v>565</v>
      </c>
      <c r="C2096" s="619">
        <v>89301212</v>
      </c>
      <c r="D2096" s="681" t="s">
        <v>6723</v>
      </c>
      <c r="E2096" s="682" t="s">
        <v>4531</v>
      </c>
      <c r="F2096" s="619" t="s">
        <v>4509</v>
      </c>
      <c r="G2096" s="619" t="s">
        <v>4558</v>
      </c>
      <c r="H2096" s="619" t="s">
        <v>564</v>
      </c>
      <c r="I2096" s="619" t="s">
        <v>1041</v>
      </c>
      <c r="J2096" s="619" t="s">
        <v>1038</v>
      </c>
      <c r="K2096" s="619" t="s">
        <v>1042</v>
      </c>
      <c r="L2096" s="620">
        <v>612.26</v>
      </c>
      <c r="M2096" s="620">
        <v>612.26</v>
      </c>
      <c r="N2096" s="619">
        <v>1</v>
      </c>
      <c r="O2096" s="683">
        <v>1</v>
      </c>
      <c r="P2096" s="620">
        <v>612.26</v>
      </c>
      <c r="Q2096" s="635">
        <v>1</v>
      </c>
      <c r="R2096" s="619">
        <v>1</v>
      </c>
      <c r="S2096" s="635">
        <v>1</v>
      </c>
      <c r="T2096" s="683">
        <v>1</v>
      </c>
      <c r="U2096" s="665">
        <v>1</v>
      </c>
    </row>
    <row r="2097" spans="1:21" ht="14.4" customHeight="1" x14ac:dyDescent="0.3">
      <c r="A2097" s="618">
        <v>21</v>
      </c>
      <c r="B2097" s="619" t="s">
        <v>565</v>
      </c>
      <c r="C2097" s="619">
        <v>89301212</v>
      </c>
      <c r="D2097" s="681" t="s">
        <v>6723</v>
      </c>
      <c r="E2097" s="682" t="s">
        <v>4531</v>
      </c>
      <c r="F2097" s="619" t="s">
        <v>4509</v>
      </c>
      <c r="G2097" s="619" t="s">
        <v>4561</v>
      </c>
      <c r="H2097" s="619" t="s">
        <v>564</v>
      </c>
      <c r="I2097" s="619" t="s">
        <v>4949</v>
      </c>
      <c r="J2097" s="619" t="s">
        <v>1791</v>
      </c>
      <c r="K2097" s="619" t="s">
        <v>4950</v>
      </c>
      <c r="L2097" s="620">
        <v>855.56</v>
      </c>
      <c r="M2097" s="620">
        <v>855.56</v>
      </c>
      <c r="N2097" s="619">
        <v>1</v>
      </c>
      <c r="O2097" s="683">
        <v>1</v>
      </c>
      <c r="P2097" s="620"/>
      <c r="Q2097" s="635">
        <v>0</v>
      </c>
      <c r="R2097" s="619"/>
      <c r="S2097" s="635">
        <v>0</v>
      </c>
      <c r="T2097" s="683"/>
      <c r="U2097" s="665">
        <v>0</v>
      </c>
    </row>
    <row r="2098" spans="1:21" ht="14.4" customHeight="1" x14ac:dyDescent="0.3">
      <c r="A2098" s="618">
        <v>21</v>
      </c>
      <c r="B2098" s="619" t="s">
        <v>565</v>
      </c>
      <c r="C2098" s="619">
        <v>89301212</v>
      </c>
      <c r="D2098" s="681" t="s">
        <v>6723</v>
      </c>
      <c r="E2098" s="682" t="s">
        <v>4531</v>
      </c>
      <c r="F2098" s="619" t="s">
        <v>4509</v>
      </c>
      <c r="G2098" s="619" t="s">
        <v>4732</v>
      </c>
      <c r="H2098" s="619" t="s">
        <v>564</v>
      </c>
      <c r="I2098" s="619" t="s">
        <v>1121</v>
      </c>
      <c r="J2098" s="619" t="s">
        <v>1122</v>
      </c>
      <c r="K2098" s="619" t="s">
        <v>1123</v>
      </c>
      <c r="L2098" s="620">
        <v>56.69</v>
      </c>
      <c r="M2098" s="620">
        <v>113.38</v>
      </c>
      <c r="N2098" s="619">
        <v>2</v>
      </c>
      <c r="O2098" s="683">
        <v>0.5</v>
      </c>
      <c r="P2098" s="620"/>
      <c r="Q2098" s="635">
        <v>0</v>
      </c>
      <c r="R2098" s="619"/>
      <c r="S2098" s="635">
        <v>0</v>
      </c>
      <c r="T2098" s="683"/>
      <c r="U2098" s="665">
        <v>0</v>
      </c>
    </row>
    <row r="2099" spans="1:21" ht="14.4" customHeight="1" x14ac:dyDescent="0.3">
      <c r="A2099" s="618">
        <v>21</v>
      </c>
      <c r="B2099" s="619" t="s">
        <v>565</v>
      </c>
      <c r="C2099" s="619">
        <v>89301212</v>
      </c>
      <c r="D2099" s="681" t="s">
        <v>6723</v>
      </c>
      <c r="E2099" s="682" t="s">
        <v>4531</v>
      </c>
      <c r="F2099" s="619" t="s">
        <v>4509</v>
      </c>
      <c r="G2099" s="619" t="s">
        <v>4738</v>
      </c>
      <c r="H2099" s="619" t="s">
        <v>2184</v>
      </c>
      <c r="I2099" s="619" t="s">
        <v>2324</v>
      </c>
      <c r="J2099" s="619" t="s">
        <v>4150</v>
      </c>
      <c r="K2099" s="619" t="s">
        <v>4151</v>
      </c>
      <c r="L2099" s="620">
        <v>32.630000000000003</v>
      </c>
      <c r="M2099" s="620">
        <v>32.630000000000003</v>
      </c>
      <c r="N2099" s="619">
        <v>1</v>
      </c>
      <c r="O2099" s="683">
        <v>0.5</v>
      </c>
      <c r="P2099" s="620"/>
      <c r="Q2099" s="635">
        <v>0</v>
      </c>
      <c r="R2099" s="619"/>
      <c r="S2099" s="635">
        <v>0</v>
      </c>
      <c r="T2099" s="683"/>
      <c r="U2099" s="665">
        <v>0</v>
      </c>
    </row>
    <row r="2100" spans="1:21" ht="14.4" customHeight="1" x14ac:dyDescent="0.3">
      <c r="A2100" s="618">
        <v>21</v>
      </c>
      <c r="B2100" s="619" t="s">
        <v>565</v>
      </c>
      <c r="C2100" s="619">
        <v>89301212</v>
      </c>
      <c r="D2100" s="681" t="s">
        <v>6723</v>
      </c>
      <c r="E2100" s="682" t="s">
        <v>4531</v>
      </c>
      <c r="F2100" s="619" t="s">
        <v>4509</v>
      </c>
      <c r="G2100" s="619" t="s">
        <v>4743</v>
      </c>
      <c r="H2100" s="619" t="s">
        <v>564</v>
      </c>
      <c r="I2100" s="619" t="s">
        <v>1461</v>
      </c>
      <c r="J2100" s="619" t="s">
        <v>959</v>
      </c>
      <c r="K2100" s="619" t="s">
        <v>4744</v>
      </c>
      <c r="L2100" s="620">
        <v>96.72</v>
      </c>
      <c r="M2100" s="620">
        <v>96.72</v>
      </c>
      <c r="N2100" s="619">
        <v>1</v>
      </c>
      <c r="O2100" s="683">
        <v>0.5</v>
      </c>
      <c r="P2100" s="620"/>
      <c r="Q2100" s="635">
        <v>0</v>
      </c>
      <c r="R2100" s="619"/>
      <c r="S2100" s="635">
        <v>0</v>
      </c>
      <c r="T2100" s="683"/>
      <c r="U2100" s="665">
        <v>0</v>
      </c>
    </row>
    <row r="2101" spans="1:21" ht="14.4" customHeight="1" x14ac:dyDescent="0.3">
      <c r="A2101" s="618">
        <v>21</v>
      </c>
      <c r="B2101" s="619" t="s">
        <v>565</v>
      </c>
      <c r="C2101" s="619">
        <v>89301212</v>
      </c>
      <c r="D2101" s="681" t="s">
        <v>6723</v>
      </c>
      <c r="E2101" s="682" t="s">
        <v>4531</v>
      </c>
      <c r="F2101" s="619" t="s">
        <v>4509</v>
      </c>
      <c r="G2101" s="619" t="s">
        <v>4616</v>
      </c>
      <c r="H2101" s="619" t="s">
        <v>564</v>
      </c>
      <c r="I2101" s="619" t="s">
        <v>4757</v>
      </c>
      <c r="J2101" s="619" t="s">
        <v>4618</v>
      </c>
      <c r="K2101" s="619" t="s">
        <v>1297</v>
      </c>
      <c r="L2101" s="620">
        <v>0</v>
      </c>
      <c r="M2101" s="620">
        <v>0</v>
      </c>
      <c r="N2101" s="619">
        <v>1</v>
      </c>
      <c r="O2101" s="683">
        <v>0.5</v>
      </c>
      <c r="P2101" s="620"/>
      <c r="Q2101" s="635"/>
      <c r="R2101" s="619"/>
      <c r="S2101" s="635">
        <v>0</v>
      </c>
      <c r="T2101" s="683"/>
      <c r="U2101" s="665">
        <v>0</v>
      </c>
    </row>
    <row r="2102" spans="1:21" ht="14.4" customHeight="1" x14ac:dyDescent="0.3">
      <c r="A2102" s="618">
        <v>21</v>
      </c>
      <c r="B2102" s="619" t="s">
        <v>565</v>
      </c>
      <c r="C2102" s="619">
        <v>89301212</v>
      </c>
      <c r="D2102" s="681" t="s">
        <v>6723</v>
      </c>
      <c r="E2102" s="682" t="s">
        <v>4531</v>
      </c>
      <c r="F2102" s="619" t="s">
        <v>4509</v>
      </c>
      <c r="G2102" s="619" t="s">
        <v>4616</v>
      </c>
      <c r="H2102" s="619" t="s">
        <v>564</v>
      </c>
      <c r="I2102" s="619" t="s">
        <v>5992</v>
      </c>
      <c r="J2102" s="619" t="s">
        <v>4620</v>
      </c>
      <c r="K2102" s="619" t="s">
        <v>641</v>
      </c>
      <c r="L2102" s="620">
        <v>0</v>
      </c>
      <c r="M2102" s="620">
        <v>0</v>
      </c>
      <c r="N2102" s="619">
        <v>1</v>
      </c>
      <c r="O2102" s="683">
        <v>0.5</v>
      </c>
      <c r="P2102" s="620"/>
      <c r="Q2102" s="635"/>
      <c r="R2102" s="619"/>
      <c r="S2102" s="635">
        <v>0</v>
      </c>
      <c r="T2102" s="683"/>
      <c r="U2102" s="665">
        <v>0</v>
      </c>
    </row>
    <row r="2103" spans="1:21" ht="14.4" customHeight="1" x14ac:dyDescent="0.3">
      <c r="A2103" s="618">
        <v>21</v>
      </c>
      <c r="B2103" s="619" t="s">
        <v>565</v>
      </c>
      <c r="C2103" s="619">
        <v>89301212</v>
      </c>
      <c r="D2103" s="681" t="s">
        <v>6723</v>
      </c>
      <c r="E2103" s="682" t="s">
        <v>4531</v>
      </c>
      <c r="F2103" s="619" t="s">
        <v>4509</v>
      </c>
      <c r="G2103" s="619" t="s">
        <v>4616</v>
      </c>
      <c r="H2103" s="619" t="s">
        <v>564</v>
      </c>
      <c r="I2103" s="619" t="s">
        <v>6027</v>
      </c>
      <c r="J2103" s="619" t="s">
        <v>4620</v>
      </c>
      <c r="K2103" s="619" t="s">
        <v>5419</v>
      </c>
      <c r="L2103" s="620">
        <v>0</v>
      </c>
      <c r="M2103" s="620">
        <v>0</v>
      </c>
      <c r="N2103" s="619">
        <v>1</v>
      </c>
      <c r="O2103" s="683">
        <v>1</v>
      </c>
      <c r="P2103" s="620"/>
      <c r="Q2103" s="635"/>
      <c r="R2103" s="619"/>
      <c r="S2103" s="635">
        <v>0</v>
      </c>
      <c r="T2103" s="683"/>
      <c r="U2103" s="665">
        <v>0</v>
      </c>
    </row>
    <row r="2104" spans="1:21" ht="14.4" customHeight="1" x14ac:dyDescent="0.3">
      <c r="A2104" s="618">
        <v>21</v>
      </c>
      <c r="B2104" s="619" t="s">
        <v>565</v>
      </c>
      <c r="C2104" s="619">
        <v>89301212</v>
      </c>
      <c r="D2104" s="681" t="s">
        <v>6723</v>
      </c>
      <c r="E2104" s="682" t="s">
        <v>4531</v>
      </c>
      <c r="F2104" s="619" t="s">
        <v>4511</v>
      </c>
      <c r="G2104" s="619" t="s">
        <v>4764</v>
      </c>
      <c r="H2104" s="619" t="s">
        <v>564</v>
      </c>
      <c r="I2104" s="619" t="s">
        <v>2013</v>
      </c>
      <c r="J2104" s="619" t="s">
        <v>4765</v>
      </c>
      <c r="K2104" s="619" t="s">
        <v>4766</v>
      </c>
      <c r="L2104" s="620">
        <v>1267.1199999999999</v>
      </c>
      <c r="M2104" s="620">
        <v>1267.1199999999999</v>
      </c>
      <c r="N2104" s="619">
        <v>1</v>
      </c>
      <c r="O2104" s="683">
        <v>1</v>
      </c>
      <c r="P2104" s="620">
        <v>1267.1199999999999</v>
      </c>
      <c r="Q2104" s="635">
        <v>1</v>
      </c>
      <c r="R2104" s="619">
        <v>1</v>
      </c>
      <c r="S2104" s="635">
        <v>1</v>
      </c>
      <c r="T2104" s="683">
        <v>1</v>
      </c>
      <c r="U2104" s="665">
        <v>1</v>
      </c>
    </row>
    <row r="2105" spans="1:21" ht="14.4" customHeight="1" x14ac:dyDescent="0.3">
      <c r="A2105" s="618">
        <v>21</v>
      </c>
      <c r="B2105" s="619" t="s">
        <v>565</v>
      </c>
      <c r="C2105" s="619">
        <v>89301212</v>
      </c>
      <c r="D2105" s="681" t="s">
        <v>6723</v>
      </c>
      <c r="E2105" s="682" t="s">
        <v>4532</v>
      </c>
      <c r="F2105" s="619" t="s">
        <v>4509</v>
      </c>
      <c r="G2105" s="619" t="s">
        <v>5147</v>
      </c>
      <c r="H2105" s="619" t="s">
        <v>2184</v>
      </c>
      <c r="I2105" s="619" t="s">
        <v>5148</v>
      </c>
      <c r="J2105" s="619" t="s">
        <v>5149</v>
      </c>
      <c r="K2105" s="619" t="s">
        <v>5150</v>
      </c>
      <c r="L2105" s="620">
        <v>2279.48</v>
      </c>
      <c r="M2105" s="620">
        <v>6838.4400000000005</v>
      </c>
      <c r="N2105" s="619">
        <v>3</v>
      </c>
      <c r="O2105" s="683">
        <v>1</v>
      </c>
      <c r="P2105" s="620"/>
      <c r="Q2105" s="635">
        <v>0</v>
      </c>
      <c r="R2105" s="619"/>
      <c r="S2105" s="635">
        <v>0</v>
      </c>
      <c r="T2105" s="683"/>
      <c r="U2105" s="665">
        <v>0</v>
      </c>
    </row>
    <row r="2106" spans="1:21" ht="14.4" customHeight="1" x14ac:dyDescent="0.3">
      <c r="A2106" s="618">
        <v>21</v>
      </c>
      <c r="B2106" s="619" t="s">
        <v>565</v>
      </c>
      <c r="C2106" s="619">
        <v>89301212</v>
      </c>
      <c r="D2106" s="681" t="s">
        <v>6723</v>
      </c>
      <c r="E2106" s="682" t="s">
        <v>4532</v>
      </c>
      <c r="F2106" s="619" t="s">
        <v>4509</v>
      </c>
      <c r="G2106" s="619" t="s">
        <v>5147</v>
      </c>
      <c r="H2106" s="619" t="s">
        <v>564</v>
      </c>
      <c r="I2106" s="619" t="s">
        <v>6028</v>
      </c>
      <c r="J2106" s="619" t="s">
        <v>5149</v>
      </c>
      <c r="K2106" s="619" t="s">
        <v>790</v>
      </c>
      <c r="L2106" s="620">
        <v>0</v>
      </c>
      <c r="M2106" s="620">
        <v>0</v>
      </c>
      <c r="N2106" s="619">
        <v>4</v>
      </c>
      <c r="O2106" s="683">
        <v>2</v>
      </c>
      <c r="P2106" s="620">
        <v>0</v>
      </c>
      <c r="Q2106" s="635"/>
      <c r="R2106" s="619">
        <v>2</v>
      </c>
      <c r="S2106" s="635">
        <v>0.5</v>
      </c>
      <c r="T2106" s="683">
        <v>1</v>
      </c>
      <c r="U2106" s="665">
        <v>0.5</v>
      </c>
    </row>
    <row r="2107" spans="1:21" ht="14.4" customHeight="1" x14ac:dyDescent="0.3">
      <c r="A2107" s="618">
        <v>21</v>
      </c>
      <c r="B2107" s="619" t="s">
        <v>565</v>
      </c>
      <c r="C2107" s="619">
        <v>89301212</v>
      </c>
      <c r="D2107" s="681" t="s">
        <v>6723</v>
      </c>
      <c r="E2107" s="682" t="s">
        <v>4532</v>
      </c>
      <c r="F2107" s="619" t="s">
        <v>4509</v>
      </c>
      <c r="G2107" s="619" t="s">
        <v>4894</v>
      </c>
      <c r="H2107" s="619" t="s">
        <v>2184</v>
      </c>
      <c r="I2107" s="619" t="s">
        <v>5608</v>
      </c>
      <c r="J2107" s="619" t="s">
        <v>4896</v>
      </c>
      <c r="K2107" s="619" t="s">
        <v>5609</v>
      </c>
      <c r="L2107" s="620">
        <v>6838.44</v>
      </c>
      <c r="M2107" s="620">
        <v>20515.32</v>
      </c>
      <c r="N2107" s="619">
        <v>3</v>
      </c>
      <c r="O2107" s="683">
        <v>1.5</v>
      </c>
      <c r="P2107" s="620">
        <v>13676.88</v>
      </c>
      <c r="Q2107" s="635">
        <v>0.66666666666666663</v>
      </c>
      <c r="R2107" s="619">
        <v>2</v>
      </c>
      <c r="S2107" s="635">
        <v>0.66666666666666663</v>
      </c>
      <c r="T2107" s="683">
        <v>1</v>
      </c>
      <c r="U2107" s="665">
        <v>0.66666666666666663</v>
      </c>
    </row>
    <row r="2108" spans="1:21" ht="14.4" customHeight="1" x14ac:dyDescent="0.3">
      <c r="A2108" s="618">
        <v>21</v>
      </c>
      <c r="B2108" s="619" t="s">
        <v>565</v>
      </c>
      <c r="C2108" s="619">
        <v>89301212</v>
      </c>
      <c r="D2108" s="681" t="s">
        <v>6723</v>
      </c>
      <c r="E2108" s="682" t="s">
        <v>4532</v>
      </c>
      <c r="F2108" s="619" t="s">
        <v>4509</v>
      </c>
      <c r="G2108" s="619" t="s">
        <v>6029</v>
      </c>
      <c r="H2108" s="619" t="s">
        <v>564</v>
      </c>
      <c r="I2108" s="619" t="s">
        <v>6030</v>
      </c>
      <c r="J2108" s="619" t="s">
        <v>6031</v>
      </c>
      <c r="K2108" s="619" t="s">
        <v>6032</v>
      </c>
      <c r="L2108" s="620">
        <v>19.66</v>
      </c>
      <c r="M2108" s="620">
        <v>39.32</v>
      </c>
      <c r="N2108" s="619">
        <v>2</v>
      </c>
      <c r="O2108" s="683">
        <v>1</v>
      </c>
      <c r="P2108" s="620">
        <v>39.32</v>
      </c>
      <c r="Q2108" s="635">
        <v>1</v>
      </c>
      <c r="R2108" s="619">
        <v>2</v>
      </c>
      <c r="S2108" s="635">
        <v>1</v>
      </c>
      <c r="T2108" s="683">
        <v>1</v>
      </c>
      <c r="U2108" s="665">
        <v>1</v>
      </c>
    </row>
    <row r="2109" spans="1:21" ht="14.4" customHeight="1" x14ac:dyDescent="0.3">
      <c r="A2109" s="618">
        <v>21</v>
      </c>
      <c r="B2109" s="619" t="s">
        <v>565</v>
      </c>
      <c r="C2109" s="619">
        <v>89301212</v>
      </c>
      <c r="D2109" s="681" t="s">
        <v>6723</v>
      </c>
      <c r="E2109" s="682" t="s">
        <v>4532</v>
      </c>
      <c r="F2109" s="619" t="s">
        <v>4509</v>
      </c>
      <c r="G2109" s="619" t="s">
        <v>5231</v>
      </c>
      <c r="H2109" s="619" t="s">
        <v>564</v>
      </c>
      <c r="I2109" s="619" t="s">
        <v>5232</v>
      </c>
      <c r="J2109" s="619" t="s">
        <v>5233</v>
      </c>
      <c r="K2109" s="619" t="s">
        <v>5234</v>
      </c>
      <c r="L2109" s="620">
        <v>41.83</v>
      </c>
      <c r="M2109" s="620">
        <v>41.83</v>
      </c>
      <c r="N2109" s="619">
        <v>1</v>
      </c>
      <c r="O2109" s="683">
        <v>1</v>
      </c>
      <c r="P2109" s="620">
        <v>41.83</v>
      </c>
      <c r="Q2109" s="635">
        <v>1</v>
      </c>
      <c r="R2109" s="619">
        <v>1</v>
      </c>
      <c r="S2109" s="635">
        <v>1</v>
      </c>
      <c r="T2109" s="683">
        <v>1</v>
      </c>
      <c r="U2109" s="665">
        <v>1</v>
      </c>
    </row>
    <row r="2110" spans="1:21" ht="14.4" customHeight="1" x14ac:dyDescent="0.3">
      <c r="A2110" s="618">
        <v>21</v>
      </c>
      <c r="B2110" s="619" t="s">
        <v>565</v>
      </c>
      <c r="C2110" s="619">
        <v>89301212</v>
      </c>
      <c r="D2110" s="681" t="s">
        <v>6723</v>
      </c>
      <c r="E2110" s="682" t="s">
        <v>4532</v>
      </c>
      <c r="F2110" s="619" t="s">
        <v>4509</v>
      </c>
      <c r="G2110" s="619" t="s">
        <v>4910</v>
      </c>
      <c r="H2110" s="619" t="s">
        <v>564</v>
      </c>
      <c r="I2110" s="619" t="s">
        <v>5681</v>
      </c>
      <c r="J2110" s="619" t="s">
        <v>5682</v>
      </c>
      <c r="K2110" s="619" t="s">
        <v>5683</v>
      </c>
      <c r="L2110" s="620">
        <v>6176.77</v>
      </c>
      <c r="M2110" s="620">
        <v>12353.54</v>
      </c>
      <c r="N2110" s="619">
        <v>2</v>
      </c>
      <c r="O2110" s="683">
        <v>0.5</v>
      </c>
      <c r="P2110" s="620">
        <v>12353.54</v>
      </c>
      <c r="Q2110" s="635">
        <v>1</v>
      </c>
      <c r="R2110" s="619">
        <v>2</v>
      </c>
      <c r="S2110" s="635">
        <v>1</v>
      </c>
      <c r="T2110" s="683">
        <v>0.5</v>
      </c>
      <c r="U2110" s="665">
        <v>1</v>
      </c>
    </row>
    <row r="2111" spans="1:21" ht="14.4" customHeight="1" x14ac:dyDescent="0.3">
      <c r="A2111" s="618">
        <v>21</v>
      </c>
      <c r="B2111" s="619" t="s">
        <v>565</v>
      </c>
      <c r="C2111" s="619">
        <v>89301212</v>
      </c>
      <c r="D2111" s="681" t="s">
        <v>6723</v>
      </c>
      <c r="E2111" s="682" t="s">
        <v>4532</v>
      </c>
      <c r="F2111" s="619" t="s">
        <v>4509</v>
      </c>
      <c r="G2111" s="619" t="s">
        <v>4910</v>
      </c>
      <c r="H2111" s="619" t="s">
        <v>564</v>
      </c>
      <c r="I2111" s="619" t="s">
        <v>5681</v>
      </c>
      <c r="J2111" s="619" t="s">
        <v>5682</v>
      </c>
      <c r="K2111" s="619" t="s">
        <v>5683</v>
      </c>
      <c r="L2111" s="620">
        <v>6196.71</v>
      </c>
      <c r="M2111" s="620">
        <v>24786.84</v>
      </c>
      <c r="N2111" s="619">
        <v>4</v>
      </c>
      <c r="O2111" s="683">
        <v>1</v>
      </c>
      <c r="P2111" s="620">
        <v>12393.42</v>
      </c>
      <c r="Q2111" s="635">
        <v>0.5</v>
      </c>
      <c r="R2111" s="619">
        <v>2</v>
      </c>
      <c r="S2111" s="635">
        <v>0.5</v>
      </c>
      <c r="T2111" s="683">
        <v>0.5</v>
      </c>
      <c r="U2111" s="665">
        <v>0.5</v>
      </c>
    </row>
    <row r="2112" spans="1:21" ht="14.4" customHeight="1" x14ac:dyDescent="0.3">
      <c r="A2112" s="618">
        <v>21</v>
      </c>
      <c r="B2112" s="619" t="s">
        <v>565</v>
      </c>
      <c r="C2112" s="619">
        <v>89301212</v>
      </c>
      <c r="D2112" s="681" t="s">
        <v>6723</v>
      </c>
      <c r="E2112" s="682" t="s">
        <v>4532</v>
      </c>
      <c r="F2112" s="619" t="s">
        <v>4509</v>
      </c>
      <c r="G2112" s="619" t="s">
        <v>4583</v>
      </c>
      <c r="H2112" s="619" t="s">
        <v>564</v>
      </c>
      <c r="I2112" s="619" t="s">
        <v>1593</v>
      </c>
      <c r="J2112" s="619" t="s">
        <v>1594</v>
      </c>
      <c r="K2112" s="619" t="s">
        <v>992</v>
      </c>
      <c r="L2112" s="620">
        <v>0</v>
      </c>
      <c r="M2112" s="620">
        <v>0</v>
      </c>
      <c r="N2112" s="619">
        <v>2</v>
      </c>
      <c r="O2112" s="683">
        <v>0.5</v>
      </c>
      <c r="P2112" s="620"/>
      <c r="Q2112" s="635"/>
      <c r="R2112" s="619"/>
      <c r="S2112" s="635">
        <v>0</v>
      </c>
      <c r="T2112" s="683"/>
      <c r="U2112" s="665">
        <v>0</v>
      </c>
    </row>
    <row r="2113" spans="1:21" ht="14.4" customHeight="1" x14ac:dyDescent="0.3">
      <c r="A2113" s="618">
        <v>21</v>
      </c>
      <c r="B2113" s="619" t="s">
        <v>565</v>
      </c>
      <c r="C2113" s="619">
        <v>89301212</v>
      </c>
      <c r="D2113" s="681" t="s">
        <v>6723</v>
      </c>
      <c r="E2113" s="682" t="s">
        <v>4532</v>
      </c>
      <c r="F2113" s="619" t="s">
        <v>4509</v>
      </c>
      <c r="G2113" s="619" t="s">
        <v>6033</v>
      </c>
      <c r="H2113" s="619" t="s">
        <v>564</v>
      </c>
      <c r="I2113" s="619" t="s">
        <v>6034</v>
      </c>
      <c r="J2113" s="619" t="s">
        <v>6035</v>
      </c>
      <c r="K2113" s="619" t="s">
        <v>6036</v>
      </c>
      <c r="L2113" s="620">
        <v>0</v>
      </c>
      <c r="M2113" s="620">
        <v>0</v>
      </c>
      <c r="N2113" s="619">
        <v>1</v>
      </c>
      <c r="O2113" s="683">
        <v>1</v>
      </c>
      <c r="P2113" s="620"/>
      <c r="Q2113" s="635"/>
      <c r="R2113" s="619"/>
      <c r="S2113" s="635">
        <v>0</v>
      </c>
      <c r="T2113" s="683"/>
      <c r="U2113" s="665">
        <v>0</v>
      </c>
    </row>
    <row r="2114" spans="1:21" ht="14.4" customHeight="1" x14ac:dyDescent="0.3">
      <c r="A2114" s="618">
        <v>21</v>
      </c>
      <c r="B2114" s="619" t="s">
        <v>565</v>
      </c>
      <c r="C2114" s="619">
        <v>89301212</v>
      </c>
      <c r="D2114" s="681" t="s">
        <v>6723</v>
      </c>
      <c r="E2114" s="682" t="s">
        <v>4532</v>
      </c>
      <c r="F2114" s="619" t="s">
        <v>4509</v>
      </c>
      <c r="G2114" s="619" t="s">
        <v>6033</v>
      </c>
      <c r="H2114" s="619" t="s">
        <v>564</v>
      </c>
      <c r="I2114" s="619" t="s">
        <v>6037</v>
      </c>
      <c r="J2114" s="619" t="s">
        <v>6035</v>
      </c>
      <c r="K2114" s="619" t="s">
        <v>6036</v>
      </c>
      <c r="L2114" s="620">
        <v>0</v>
      </c>
      <c r="M2114" s="620">
        <v>0</v>
      </c>
      <c r="N2114" s="619">
        <v>1</v>
      </c>
      <c r="O2114" s="683">
        <v>1</v>
      </c>
      <c r="P2114" s="620"/>
      <c r="Q2114" s="635"/>
      <c r="R2114" s="619"/>
      <c r="S2114" s="635">
        <v>0</v>
      </c>
      <c r="T2114" s="683"/>
      <c r="U2114" s="665">
        <v>0</v>
      </c>
    </row>
    <row r="2115" spans="1:21" ht="14.4" customHeight="1" x14ac:dyDescent="0.3">
      <c r="A2115" s="618">
        <v>21</v>
      </c>
      <c r="B2115" s="619" t="s">
        <v>565</v>
      </c>
      <c r="C2115" s="619">
        <v>89301212</v>
      </c>
      <c r="D2115" s="681" t="s">
        <v>6723</v>
      </c>
      <c r="E2115" s="682" t="s">
        <v>4532</v>
      </c>
      <c r="F2115" s="619" t="s">
        <v>4509</v>
      </c>
      <c r="G2115" s="619" t="s">
        <v>6033</v>
      </c>
      <c r="H2115" s="619" t="s">
        <v>564</v>
      </c>
      <c r="I2115" s="619" t="s">
        <v>6038</v>
      </c>
      <c r="J2115" s="619" t="s">
        <v>6035</v>
      </c>
      <c r="K2115" s="619" t="s">
        <v>6039</v>
      </c>
      <c r="L2115" s="620">
        <v>0</v>
      </c>
      <c r="M2115" s="620">
        <v>0</v>
      </c>
      <c r="N2115" s="619">
        <v>1</v>
      </c>
      <c r="O2115" s="683">
        <v>1</v>
      </c>
      <c r="P2115" s="620"/>
      <c r="Q2115" s="635"/>
      <c r="R2115" s="619"/>
      <c r="S2115" s="635">
        <v>0</v>
      </c>
      <c r="T2115" s="683"/>
      <c r="U2115" s="665">
        <v>0</v>
      </c>
    </row>
    <row r="2116" spans="1:21" ht="14.4" customHeight="1" x14ac:dyDescent="0.3">
      <c r="A2116" s="618">
        <v>21</v>
      </c>
      <c r="B2116" s="619" t="s">
        <v>565</v>
      </c>
      <c r="C2116" s="619">
        <v>89301212</v>
      </c>
      <c r="D2116" s="681" t="s">
        <v>6723</v>
      </c>
      <c r="E2116" s="682" t="s">
        <v>4532</v>
      </c>
      <c r="F2116" s="619" t="s">
        <v>4509</v>
      </c>
      <c r="G2116" s="619" t="s">
        <v>5374</v>
      </c>
      <c r="H2116" s="619" t="s">
        <v>564</v>
      </c>
      <c r="I2116" s="619" t="s">
        <v>6040</v>
      </c>
      <c r="J2116" s="619" t="s">
        <v>5379</v>
      </c>
      <c r="K2116" s="619" t="s">
        <v>5380</v>
      </c>
      <c r="L2116" s="620">
        <v>0</v>
      </c>
      <c r="M2116" s="620">
        <v>0</v>
      </c>
      <c r="N2116" s="619">
        <v>2</v>
      </c>
      <c r="O2116" s="683">
        <v>2</v>
      </c>
      <c r="P2116" s="620">
        <v>0</v>
      </c>
      <c r="Q2116" s="635"/>
      <c r="R2116" s="619">
        <v>1</v>
      </c>
      <c r="S2116" s="635">
        <v>0.5</v>
      </c>
      <c r="T2116" s="683">
        <v>1</v>
      </c>
      <c r="U2116" s="665">
        <v>0.5</v>
      </c>
    </row>
    <row r="2117" spans="1:21" ht="14.4" customHeight="1" x14ac:dyDescent="0.3">
      <c r="A2117" s="618">
        <v>21</v>
      </c>
      <c r="B2117" s="619" t="s">
        <v>565</v>
      </c>
      <c r="C2117" s="619">
        <v>89301212</v>
      </c>
      <c r="D2117" s="681" t="s">
        <v>6723</v>
      </c>
      <c r="E2117" s="682" t="s">
        <v>4532</v>
      </c>
      <c r="F2117" s="619" t="s">
        <v>4509</v>
      </c>
      <c r="G2117" s="619" t="s">
        <v>5374</v>
      </c>
      <c r="H2117" s="619" t="s">
        <v>564</v>
      </c>
      <c r="I2117" s="619" t="s">
        <v>5378</v>
      </c>
      <c r="J2117" s="619" t="s">
        <v>5379</v>
      </c>
      <c r="K2117" s="619" t="s">
        <v>5380</v>
      </c>
      <c r="L2117" s="620">
        <v>0</v>
      </c>
      <c r="M2117" s="620">
        <v>0</v>
      </c>
      <c r="N2117" s="619">
        <v>1</v>
      </c>
      <c r="O2117" s="683">
        <v>1</v>
      </c>
      <c r="P2117" s="620"/>
      <c r="Q2117" s="635"/>
      <c r="R2117" s="619"/>
      <c r="S2117" s="635">
        <v>0</v>
      </c>
      <c r="T2117" s="683"/>
      <c r="U2117" s="665">
        <v>0</v>
      </c>
    </row>
    <row r="2118" spans="1:21" ht="14.4" customHeight="1" x14ac:dyDescent="0.3">
      <c r="A2118" s="618">
        <v>21</v>
      </c>
      <c r="B2118" s="619" t="s">
        <v>565</v>
      </c>
      <c r="C2118" s="619">
        <v>89301212</v>
      </c>
      <c r="D2118" s="681" t="s">
        <v>6723</v>
      </c>
      <c r="E2118" s="682" t="s">
        <v>4532</v>
      </c>
      <c r="F2118" s="619" t="s">
        <v>4509</v>
      </c>
      <c r="G2118" s="619" t="s">
        <v>4616</v>
      </c>
      <c r="H2118" s="619" t="s">
        <v>564</v>
      </c>
      <c r="I2118" s="619" t="s">
        <v>5054</v>
      </c>
      <c r="J2118" s="619" t="s">
        <v>5055</v>
      </c>
      <c r="K2118" s="619" t="s">
        <v>1297</v>
      </c>
      <c r="L2118" s="620">
        <v>0</v>
      </c>
      <c r="M2118" s="620">
        <v>0</v>
      </c>
      <c r="N2118" s="619">
        <v>4</v>
      </c>
      <c r="O2118" s="683">
        <v>1.5</v>
      </c>
      <c r="P2118" s="620">
        <v>0</v>
      </c>
      <c r="Q2118" s="635"/>
      <c r="R2118" s="619">
        <v>2</v>
      </c>
      <c r="S2118" s="635">
        <v>0.5</v>
      </c>
      <c r="T2118" s="683">
        <v>1</v>
      </c>
      <c r="U2118" s="665">
        <v>0.66666666666666663</v>
      </c>
    </row>
    <row r="2119" spans="1:21" ht="14.4" customHeight="1" x14ac:dyDescent="0.3">
      <c r="A2119" s="618">
        <v>21</v>
      </c>
      <c r="B2119" s="619" t="s">
        <v>565</v>
      </c>
      <c r="C2119" s="619">
        <v>89301212</v>
      </c>
      <c r="D2119" s="681" t="s">
        <v>6723</v>
      </c>
      <c r="E2119" s="682" t="s">
        <v>4533</v>
      </c>
      <c r="F2119" s="619" t="s">
        <v>4509</v>
      </c>
      <c r="G2119" s="619" t="s">
        <v>4594</v>
      </c>
      <c r="H2119" s="619" t="s">
        <v>2184</v>
      </c>
      <c r="I2119" s="619" t="s">
        <v>2728</v>
      </c>
      <c r="J2119" s="619" t="s">
        <v>4256</v>
      </c>
      <c r="K2119" s="619" t="s">
        <v>4257</v>
      </c>
      <c r="L2119" s="620">
        <v>333.31</v>
      </c>
      <c r="M2119" s="620">
        <v>333.31</v>
      </c>
      <c r="N2119" s="619">
        <v>1</v>
      </c>
      <c r="O2119" s="683">
        <v>1</v>
      </c>
      <c r="P2119" s="620"/>
      <c r="Q2119" s="635">
        <v>0</v>
      </c>
      <c r="R2119" s="619"/>
      <c r="S2119" s="635">
        <v>0</v>
      </c>
      <c r="T2119" s="683"/>
      <c r="U2119" s="665">
        <v>0</v>
      </c>
    </row>
    <row r="2120" spans="1:21" ht="14.4" customHeight="1" x14ac:dyDescent="0.3">
      <c r="A2120" s="618">
        <v>21</v>
      </c>
      <c r="B2120" s="619" t="s">
        <v>565</v>
      </c>
      <c r="C2120" s="619">
        <v>89301212</v>
      </c>
      <c r="D2120" s="681" t="s">
        <v>6723</v>
      </c>
      <c r="E2120" s="682" t="s">
        <v>4533</v>
      </c>
      <c r="F2120" s="619" t="s">
        <v>4509</v>
      </c>
      <c r="G2120" s="619" t="s">
        <v>4594</v>
      </c>
      <c r="H2120" s="619" t="s">
        <v>2184</v>
      </c>
      <c r="I2120" s="619" t="s">
        <v>3753</v>
      </c>
      <c r="J2120" s="619" t="s">
        <v>4448</v>
      </c>
      <c r="K2120" s="619" t="s">
        <v>4449</v>
      </c>
      <c r="L2120" s="620">
        <v>333.31</v>
      </c>
      <c r="M2120" s="620">
        <v>333.31</v>
      </c>
      <c r="N2120" s="619">
        <v>1</v>
      </c>
      <c r="O2120" s="683">
        <v>1</v>
      </c>
      <c r="P2120" s="620">
        <v>333.31</v>
      </c>
      <c r="Q2120" s="635">
        <v>1</v>
      </c>
      <c r="R2120" s="619">
        <v>1</v>
      </c>
      <c r="S2120" s="635">
        <v>1</v>
      </c>
      <c r="T2120" s="683">
        <v>1</v>
      </c>
      <c r="U2120" s="665">
        <v>1</v>
      </c>
    </row>
    <row r="2121" spans="1:21" ht="14.4" customHeight="1" x14ac:dyDescent="0.3">
      <c r="A2121" s="618">
        <v>21</v>
      </c>
      <c r="B2121" s="619" t="s">
        <v>565</v>
      </c>
      <c r="C2121" s="619">
        <v>89301212</v>
      </c>
      <c r="D2121" s="681" t="s">
        <v>6723</v>
      </c>
      <c r="E2121" s="682" t="s">
        <v>4533</v>
      </c>
      <c r="F2121" s="619" t="s">
        <v>4509</v>
      </c>
      <c r="G2121" s="619" t="s">
        <v>5147</v>
      </c>
      <c r="H2121" s="619" t="s">
        <v>564</v>
      </c>
      <c r="I2121" s="619" t="s">
        <v>5154</v>
      </c>
      <c r="J2121" s="619" t="s">
        <v>789</v>
      </c>
      <c r="K2121" s="619" t="s">
        <v>790</v>
      </c>
      <c r="L2121" s="620">
        <v>2127.52</v>
      </c>
      <c r="M2121" s="620">
        <v>6382.5599999999995</v>
      </c>
      <c r="N2121" s="619">
        <v>3</v>
      </c>
      <c r="O2121" s="683">
        <v>1</v>
      </c>
      <c r="P2121" s="620"/>
      <c r="Q2121" s="635">
        <v>0</v>
      </c>
      <c r="R2121" s="619"/>
      <c r="S2121" s="635">
        <v>0</v>
      </c>
      <c r="T2121" s="683"/>
      <c r="U2121" s="665">
        <v>0</v>
      </c>
    </row>
    <row r="2122" spans="1:21" ht="14.4" customHeight="1" x14ac:dyDescent="0.3">
      <c r="A2122" s="618">
        <v>21</v>
      </c>
      <c r="B2122" s="619" t="s">
        <v>565</v>
      </c>
      <c r="C2122" s="619">
        <v>89301212</v>
      </c>
      <c r="D2122" s="681" t="s">
        <v>6723</v>
      </c>
      <c r="E2122" s="682" t="s">
        <v>4533</v>
      </c>
      <c r="F2122" s="619" t="s">
        <v>4509</v>
      </c>
      <c r="G2122" s="619" t="s">
        <v>4571</v>
      </c>
      <c r="H2122" s="619" t="s">
        <v>564</v>
      </c>
      <c r="I2122" s="619" t="s">
        <v>4572</v>
      </c>
      <c r="J2122" s="619" t="s">
        <v>4573</v>
      </c>
      <c r="K2122" s="619" t="s">
        <v>4574</v>
      </c>
      <c r="L2122" s="620">
        <v>1789.73</v>
      </c>
      <c r="M2122" s="620">
        <v>37584.329999999994</v>
      </c>
      <c r="N2122" s="619">
        <v>21</v>
      </c>
      <c r="O2122" s="683">
        <v>8.5</v>
      </c>
      <c r="P2122" s="620">
        <v>34004.869999999995</v>
      </c>
      <c r="Q2122" s="635">
        <v>0.90476190476190477</v>
      </c>
      <c r="R2122" s="619">
        <v>19</v>
      </c>
      <c r="S2122" s="635">
        <v>0.90476190476190477</v>
      </c>
      <c r="T2122" s="683">
        <v>7.5</v>
      </c>
      <c r="U2122" s="665">
        <v>0.88235294117647056</v>
      </c>
    </row>
    <row r="2123" spans="1:21" ht="14.4" customHeight="1" x14ac:dyDescent="0.3">
      <c r="A2123" s="618">
        <v>21</v>
      </c>
      <c r="B2123" s="619" t="s">
        <v>565</v>
      </c>
      <c r="C2123" s="619">
        <v>89301212</v>
      </c>
      <c r="D2123" s="681" t="s">
        <v>6723</v>
      </c>
      <c r="E2123" s="682" t="s">
        <v>4533</v>
      </c>
      <c r="F2123" s="619" t="s">
        <v>4509</v>
      </c>
      <c r="G2123" s="619" t="s">
        <v>4995</v>
      </c>
      <c r="H2123" s="619" t="s">
        <v>564</v>
      </c>
      <c r="I2123" s="619" t="s">
        <v>3776</v>
      </c>
      <c r="J2123" s="619" t="s">
        <v>3777</v>
      </c>
      <c r="K2123" s="619" t="s">
        <v>3770</v>
      </c>
      <c r="L2123" s="620">
        <v>67.040000000000006</v>
      </c>
      <c r="M2123" s="620">
        <v>67.040000000000006</v>
      </c>
      <c r="N2123" s="619">
        <v>1</v>
      </c>
      <c r="O2123" s="683">
        <v>1</v>
      </c>
      <c r="P2123" s="620">
        <v>67.040000000000006</v>
      </c>
      <c r="Q2123" s="635">
        <v>1</v>
      </c>
      <c r="R2123" s="619">
        <v>1</v>
      </c>
      <c r="S2123" s="635">
        <v>1</v>
      </c>
      <c r="T2123" s="683">
        <v>1</v>
      </c>
      <c r="U2123" s="665">
        <v>1</v>
      </c>
    </row>
    <row r="2124" spans="1:21" ht="14.4" customHeight="1" x14ac:dyDescent="0.3">
      <c r="A2124" s="618">
        <v>21</v>
      </c>
      <c r="B2124" s="619" t="s">
        <v>565</v>
      </c>
      <c r="C2124" s="619">
        <v>89301212</v>
      </c>
      <c r="D2124" s="681" t="s">
        <v>6723</v>
      </c>
      <c r="E2124" s="682" t="s">
        <v>4533</v>
      </c>
      <c r="F2124" s="619" t="s">
        <v>4509</v>
      </c>
      <c r="G2124" s="619" t="s">
        <v>4575</v>
      </c>
      <c r="H2124" s="619" t="s">
        <v>564</v>
      </c>
      <c r="I2124" s="619" t="s">
        <v>1241</v>
      </c>
      <c r="J2124" s="619" t="s">
        <v>4576</v>
      </c>
      <c r="K2124" s="619" t="s">
        <v>4577</v>
      </c>
      <c r="L2124" s="620">
        <v>0</v>
      </c>
      <c r="M2124" s="620">
        <v>0</v>
      </c>
      <c r="N2124" s="619">
        <v>9</v>
      </c>
      <c r="O2124" s="683">
        <v>4</v>
      </c>
      <c r="P2124" s="620">
        <v>0</v>
      </c>
      <c r="Q2124" s="635"/>
      <c r="R2124" s="619">
        <v>4</v>
      </c>
      <c r="S2124" s="635">
        <v>0.44444444444444442</v>
      </c>
      <c r="T2124" s="683">
        <v>1.5</v>
      </c>
      <c r="U2124" s="665">
        <v>0.375</v>
      </c>
    </row>
    <row r="2125" spans="1:21" ht="14.4" customHeight="1" x14ac:dyDescent="0.3">
      <c r="A2125" s="618">
        <v>21</v>
      </c>
      <c r="B2125" s="619" t="s">
        <v>565</v>
      </c>
      <c r="C2125" s="619">
        <v>89301212</v>
      </c>
      <c r="D2125" s="681" t="s">
        <v>6723</v>
      </c>
      <c r="E2125" s="682" t="s">
        <v>4533</v>
      </c>
      <c r="F2125" s="619" t="s">
        <v>4509</v>
      </c>
      <c r="G2125" s="619" t="s">
        <v>4883</v>
      </c>
      <c r="H2125" s="619" t="s">
        <v>2184</v>
      </c>
      <c r="I2125" s="619" t="s">
        <v>3481</v>
      </c>
      <c r="J2125" s="619" t="s">
        <v>2298</v>
      </c>
      <c r="K2125" s="619" t="s">
        <v>4484</v>
      </c>
      <c r="L2125" s="620">
        <v>275.48</v>
      </c>
      <c r="M2125" s="620">
        <v>275.48</v>
      </c>
      <c r="N2125" s="619">
        <v>1</v>
      </c>
      <c r="O2125" s="683">
        <v>1</v>
      </c>
      <c r="P2125" s="620"/>
      <c r="Q2125" s="635">
        <v>0</v>
      </c>
      <c r="R2125" s="619"/>
      <c r="S2125" s="635">
        <v>0</v>
      </c>
      <c r="T2125" s="683"/>
      <c r="U2125" s="665">
        <v>0</v>
      </c>
    </row>
    <row r="2126" spans="1:21" ht="14.4" customHeight="1" x14ac:dyDescent="0.3">
      <c r="A2126" s="618">
        <v>21</v>
      </c>
      <c r="B2126" s="619" t="s">
        <v>565</v>
      </c>
      <c r="C2126" s="619">
        <v>89301212</v>
      </c>
      <c r="D2126" s="681" t="s">
        <v>6723</v>
      </c>
      <c r="E2126" s="682" t="s">
        <v>4533</v>
      </c>
      <c r="F2126" s="619" t="s">
        <v>4509</v>
      </c>
      <c r="G2126" s="619" t="s">
        <v>4578</v>
      </c>
      <c r="H2126" s="619" t="s">
        <v>2184</v>
      </c>
      <c r="I2126" s="619" t="s">
        <v>2475</v>
      </c>
      <c r="J2126" s="619" t="s">
        <v>2476</v>
      </c>
      <c r="K2126" s="619" t="s">
        <v>4373</v>
      </c>
      <c r="L2126" s="620">
        <v>216.16</v>
      </c>
      <c r="M2126" s="620">
        <v>432.32</v>
      </c>
      <c r="N2126" s="619">
        <v>2</v>
      </c>
      <c r="O2126" s="683">
        <v>1</v>
      </c>
      <c r="P2126" s="620"/>
      <c r="Q2126" s="635">
        <v>0</v>
      </c>
      <c r="R2126" s="619"/>
      <c r="S2126" s="635">
        <v>0</v>
      </c>
      <c r="T2126" s="683"/>
      <c r="U2126" s="665">
        <v>0</v>
      </c>
    </row>
    <row r="2127" spans="1:21" ht="14.4" customHeight="1" x14ac:dyDescent="0.3">
      <c r="A2127" s="618">
        <v>21</v>
      </c>
      <c r="B2127" s="619" t="s">
        <v>565</v>
      </c>
      <c r="C2127" s="619">
        <v>89301212</v>
      </c>
      <c r="D2127" s="681" t="s">
        <v>6723</v>
      </c>
      <c r="E2127" s="682" t="s">
        <v>4533</v>
      </c>
      <c r="F2127" s="619" t="s">
        <v>4509</v>
      </c>
      <c r="G2127" s="619" t="s">
        <v>4654</v>
      </c>
      <c r="H2127" s="619" t="s">
        <v>564</v>
      </c>
      <c r="I2127" s="619" t="s">
        <v>1716</v>
      </c>
      <c r="J2127" s="619" t="s">
        <v>1717</v>
      </c>
      <c r="K2127" s="619" t="s">
        <v>1718</v>
      </c>
      <c r="L2127" s="620">
        <v>400.21</v>
      </c>
      <c r="M2127" s="620">
        <v>4402.3099999999995</v>
      </c>
      <c r="N2127" s="619">
        <v>11</v>
      </c>
      <c r="O2127" s="683">
        <v>2.5</v>
      </c>
      <c r="P2127" s="620">
        <v>2401.2599999999998</v>
      </c>
      <c r="Q2127" s="635">
        <v>0.54545454545454541</v>
      </c>
      <c r="R2127" s="619">
        <v>6</v>
      </c>
      <c r="S2127" s="635">
        <v>0.54545454545454541</v>
      </c>
      <c r="T2127" s="683">
        <v>1.5</v>
      </c>
      <c r="U2127" s="665">
        <v>0.6</v>
      </c>
    </row>
    <row r="2128" spans="1:21" ht="14.4" customHeight="1" x14ac:dyDescent="0.3">
      <c r="A2128" s="618">
        <v>21</v>
      </c>
      <c r="B2128" s="619" t="s">
        <v>565</v>
      </c>
      <c r="C2128" s="619">
        <v>89301212</v>
      </c>
      <c r="D2128" s="681" t="s">
        <v>6723</v>
      </c>
      <c r="E2128" s="682" t="s">
        <v>4533</v>
      </c>
      <c r="F2128" s="619" t="s">
        <v>4509</v>
      </c>
      <c r="G2128" s="619" t="s">
        <v>4654</v>
      </c>
      <c r="H2128" s="619" t="s">
        <v>564</v>
      </c>
      <c r="I2128" s="619" t="s">
        <v>4875</v>
      </c>
      <c r="J2128" s="619" t="s">
        <v>1717</v>
      </c>
      <c r="K2128" s="619" t="s">
        <v>2389</v>
      </c>
      <c r="L2128" s="620">
        <v>0</v>
      </c>
      <c r="M2128" s="620">
        <v>0</v>
      </c>
      <c r="N2128" s="619">
        <v>2</v>
      </c>
      <c r="O2128" s="683">
        <v>1.5</v>
      </c>
      <c r="P2128" s="620">
        <v>0</v>
      </c>
      <c r="Q2128" s="635"/>
      <c r="R2128" s="619">
        <v>2</v>
      </c>
      <c r="S2128" s="635">
        <v>1</v>
      </c>
      <c r="T2128" s="683">
        <v>1.5</v>
      </c>
      <c r="U2128" s="665">
        <v>1</v>
      </c>
    </row>
    <row r="2129" spans="1:21" ht="14.4" customHeight="1" x14ac:dyDescent="0.3">
      <c r="A2129" s="618">
        <v>21</v>
      </c>
      <c r="B2129" s="619" t="s">
        <v>565</v>
      </c>
      <c r="C2129" s="619">
        <v>89301212</v>
      </c>
      <c r="D2129" s="681" t="s">
        <v>6723</v>
      </c>
      <c r="E2129" s="682" t="s">
        <v>4533</v>
      </c>
      <c r="F2129" s="619" t="s">
        <v>4509</v>
      </c>
      <c r="G2129" s="619" t="s">
        <v>4662</v>
      </c>
      <c r="H2129" s="619" t="s">
        <v>564</v>
      </c>
      <c r="I2129" s="619" t="s">
        <v>1893</v>
      </c>
      <c r="J2129" s="619" t="s">
        <v>1894</v>
      </c>
      <c r="K2129" s="619" t="s">
        <v>4887</v>
      </c>
      <c r="L2129" s="620">
        <v>221.03</v>
      </c>
      <c r="M2129" s="620">
        <v>221.03</v>
      </c>
      <c r="N2129" s="619">
        <v>1</v>
      </c>
      <c r="O2129" s="683">
        <v>1</v>
      </c>
      <c r="P2129" s="620">
        <v>221.03</v>
      </c>
      <c r="Q2129" s="635">
        <v>1</v>
      </c>
      <c r="R2129" s="619">
        <v>1</v>
      </c>
      <c r="S2129" s="635">
        <v>1</v>
      </c>
      <c r="T2129" s="683">
        <v>1</v>
      </c>
      <c r="U2129" s="665">
        <v>1</v>
      </c>
    </row>
    <row r="2130" spans="1:21" ht="14.4" customHeight="1" x14ac:dyDescent="0.3">
      <c r="A2130" s="618">
        <v>21</v>
      </c>
      <c r="B2130" s="619" t="s">
        <v>565</v>
      </c>
      <c r="C2130" s="619">
        <v>89301212</v>
      </c>
      <c r="D2130" s="681" t="s">
        <v>6723</v>
      </c>
      <c r="E2130" s="682" t="s">
        <v>4533</v>
      </c>
      <c r="F2130" s="619" t="s">
        <v>4509</v>
      </c>
      <c r="G2130" s="619" t="s">
        <v>5180</v>
      </c>
      <c r="H2130" s="619" t="s">
        <v>2184</v>
      </c>
      <c r="I2130" s="619" t="s">
        <v>6041</v>
      </c>
      <c r="J2130" s="619" t="s">
        <v>6042</v>
      </c>
      <c r="K2130" s="619" t="s">
        <v>6043</v>
      </c>
      <c r="L2130" s="620">
        <v>41.55</v>
      </c>
      <c r="M2130" s="620">
        <v>83.1</v>
      </c>
      <c r="N2130" s="619">
        <v>2</v>
      </c>
      <c r="O2130" s="683">
        <v>1</v>
      </c>
      <c r="P2130" s="620"/>
      <c r="Q2130" s="635">
        <v>0</v>
      </c>
      <c r="R2130" s="619"/>
      <c r="S2130" s="635">
        <v>0</v>
      </c>
      <c r="T2130" s="683"/>
      <c r="U2130" s="665">
        <v>0</v>
      </c>
    </row>
    <row r="2131" spans="1:21" ht="14.4" customHeight="1" x14ac:dyDescent="0.3">
      <c r="A2131" s="618">
        <v>21</v>
      </c>
      <c r="B2131" s="619" t="s">
        <v>565</v>
      </c>
      <c r="C2131" s="619">
        <v>89301212</v>
      </c>
      <c r="D2131" s="681" t="s">
        <v>6723</v>
      </c>
      <c r="E2131" s="682" t="s">
        <v>4533</v>
      </c>
      <c r="F2131" s="619" t="s">
        <v>4509</v>
      </c>
      <c r="G2131" s="619" t="s">
        <v>4599</v>
      </c>
      <c r="H2131" s="619" t="s">
        <v>564</v>
      </c>
      <c r="I2131" s="619" t="s">
        <v>2057</v>
      </c>
      <c r="J2131" s="619" t="s">
        <v>4334</v>
      </c>
      <c r="K2131" s="619" t="s">
        <v>4335</v>
      </c>
      <c r="L2131" s="620">
        <v>2787.72</v>
      </c>
      <c r="M2131" s="620">
        <v>25089.48</v>
      </c>
      <c r="N2131" s="619">
        <v>9</v>
      </c>
      <c r="O2131" s="683">
        <v>2</v>
      </c>
      <c r="P2131" s="620">
        <v>25089.48</v>
      </c>
      <c r="Q2131" s="635">
        <v>1</v>
      </c>
      <c r="R2131" s="619">
        <v>9</v>
      </c>
      <c r="S2131" s="635">
        <v>1</v>
      </c>
      <c r="T2131" s="683">
        <v>2</v>
      </c>
      <c r="U2131" s="665">
        <v>1</v>
      </c>
    </row>
    <row r="2132" spans="1:21" ht="14.4" customHeight="1" x14ac:dyDescent="0.3">
      <c r="A2132" s="618">
        <v>21</v>
      </c>
      <c r="B2132" s="619" t="s">
        <v>565</v>
      </c>
      <c r="C2132" s="619">
        <v>89301212</v>
      </c>
      <c r="D2132" s="681" t="s">
        <v>6723</v>
      </c>
      <c r="E2132" s="682" t="s">
        <v>4533</v>
      </c>
      <c r="F2132" s="619" t="s">
        <v>4509</v>
      </c>
      <c r="G2132" s="619" t="s">
        <v>4674</v>
      </c>
      <c r="H2132" s="619" t="s">
        <v>2184</v>
      </c>
      <c r="I2132" s="619" t="s">
        <v>3797</v>
      </c>
      <c r="J2132" s="619" t="s">
        <v>3798</v>
      </c>
      <c r="K2132" s="619" t="s">
        <v>4454</v>
      </c>
      <c r="L2132" s="620">
        <v>782.22</v>
      </c>
      <c r="M2132" s="620">
        <v>782.22</v>
      </c>
      <c r="N2132" s="619">
        <v>1</v>
      </c>
      <c r="O2132" s="683">
        <v>1</v>
      </c>
      <c r="P2132" s="620"/>
      <c r="Q2132" s="635">
        <v>0</v>
      </c>
      <c r="R2132" s="619"/>
      <c r="S2132" s="635">
        <v>0</v>
      </c>
      <c r="T2132" s="683"/>
      <c r="U2132" s="665">
        <v>0</v>
      </c>
    </row>
    <row r="2133" spans="1:21" ht="14.4" customHeight="1" x14ac:dyDescent="0.3">
      <c r="A2133" s="618">
        <v>21</v>
      </c>
      <c r="B2133" s="619" t="s">
        <v>565</v>
      </c>
      <c r="C2133" s="619">
        <v>89301212</v>
      </c>
      <c r="D2133" s="681" t="s">
        <v>6723</v>
      </c>
      <c r="E2133" s="682" t="s">
        <v>4533</v>
      </c>
      <c r="F2133" s="619" t="s">
        <v>4509</v>
      </c>
      <c r="G2133" s="619" t="s">
        <v>6044</v>
      </c>
      <c r="H2133" s="619" t="s">
        <v>564</v>
      </c>
      <c r="I2133" s="619" t="s">
        <v>6045</v>
      </c>
      <c r="J2133" s="619" t="s">
        <v>6046</v>
      </c>
      <c r="K2133" s="619" t="s">
        <v>4216</v>
      </c>
      <c r="L2133" s="620">
        <v>94.41</v>
      </c>
      <c r="M2133" s="620">
        <v>94.41</v>
      </c>
      <c r="N2133" s="619">
        <v>1</v>
      </c>
      <c r="O2133" s="683">
        <v>1</v>
      </c>
      <c r="P2133" s="620">
        <v>94.41</v>
      </c>
      <c r="Q2133" s="635">
        <v>1</v>
      </c>
      <c r="R2133" s="619">
        <v>1</v>
      </c>
      <c r="S2133" s="635">
        <v>1</v>
      </c>
      <c r="T2133" s="683">
        <v>1</v>
      </c>
      <c r="U2133" s="665">
        <v>1</v>
      </c>
    </row>
    <row r="2134" spans="1:21" ht="14.4" customHeight="1" x14ac:dyDescent="0.3">
      <c r="A2134" s="618">
        <v>21</v>
      </c>
      <c r="B2134" s="619" t="s">
        <v>565</v>
      </c>
      <c r="C2134" s="619">
        <v>89301212</v>
      </c>
      <c r="D2134" s="681" t="s">
        <v>6723</v>
      </c>
      <c r="E2134" s="682" t="s">
        <v>4533</v>
      </c>
      <c r="F2134" s="619" t="s">
        <v>4509</v>
      </c>
      <c r="G2134" s="619" t="s">
        <v>4550</v>
      </c>
      <c r="H2134" s="619" t="s">
        <v>564</v>
      </c>
      <c r="I2134" s="619" t="s">
        <v>1318</v>
      </c>
      <c r="J2134" s="619" t="s">
        <v>4551</v>
      </c>
      <c r="K2134" s="619" t="s">
        <v>4552</v>
      </c>
      <c r="L2134" s="620">
        <v>58.23</v>
      </c>
      <c r="M2134" s="620">
        <v>116.46</v>
      </c>
      <c r="N2134" s="619">
        <v>2</v>
      </c>
      <c r="O2134" s="683">
        <v>1</v>
      </c>
      <c r="P2134" s="620">
        <v>58.23</v>
      </c>
      <c r="Q2134" s="635">
        <v>0.5</v>
      </c>
      <c r="R2134" s="619">
        <v>1</v>
      </c>
      <c r="S2134" s="635">
        <v>0.5</v>
      </c>
      <c r="T2134" s="683">
        <v>0.5</v>
      </c>
      <c r="U2134" s="665">
        <v>0.5</v>
      </c>
    </row>
    <row r="2135" spans="1:21" ht="14.4" customHeight="1" x14ac:dyDescent="0.3">
      <c r="A2135" s="618">
        <v>21</v>
      </c>
      <c r="B2135" s="619" t="s">
        <v>565</v>
      </c>
      <c r="C2135" s="619">
        <v>89301212</v>
      </c>
      <c r="D2135" s="681" t="s">
        <v>6723</v>
      </c>
      <c r="E2135" s="682" t="s">
        <v>4533</v>
      </c>
      <c r="F2135" s="619" t="s">
        <v>4509</v>
      </c>
      <c r="G2135" s="619" t="s">
        <v>4550</v>
      </c>
      <c r="H2135" s="619" t="s">
        <v>564</v>
      </c>
      <c r="I2135" s="619" t="s">
        <v>1318</v>
      </c>
      <c r="J2135" s="619" t="s">
        <v>4551</v>
      </c>
      <c r="K2135" s="619" t="s">
        <v>4552</v>
      </c>
      <c r="L2135" s="620">
        <v>66.599999999999994</v>
      </c>
      <c r="M2135" s="620">
        <v>133.19999999999999</v>
      </c>
      <c r="N2135" s="619">
        <v>2</v>
      </c>
      <c r="O2135" s="683">
        <v>1.5</v>
      </c>
      <c r="P2135" s="620">
        <v>66.599999999999994</v>
      </c>
      <c r="Q2135" s="635">
        <v>0.5</v>
      </c>
      <c r="R2135" s="619">
        <v>1</v>
      </c>
      <c r="S2135" s="635">
        <v>0.5</v>
      </c>
      <c r="T2135" s="683">
        <v>1</v>
      </c>
      <c r="U2135" s="665">
        <v>0.66666666666666663</v>
      </c>
    </row>
    <row r="2136" spans="1:21" ht="14.4" customHeight="1" x14ac:dyDescent="0.3">
      <c r="A2136" s="618">
        <v>21</v>
      </c>
      <c r="B2136" s="619" t="s">
        <v>565</v>
      </c>
      <c r="C2136" s="619">
        <v>89301212</v>
      </c>
      <c r="D2136" s="681" t="s">
        <v>6723</v>
      </c>
      <c r="E2136" s="682" t="s">
        <v>4533</v>
      </c>
      <c r="F2136" s="619" t="s">
        <v>4509</v>
      </c>
      <c r="G2136" s="619" t="s">
        <v>5195</v>
      </c>
      <c r="H2136" s="619" t="s">
        <v>564</v>
      </c>
      <c r="I2136" s="619" t="s">
        <v>6047</v>
      </c>
      <c r="J2136" s="619" t="s">
        <v>6048</v>
      </c>
      <c r="K2136" s="619" t="s">
        <v>2376</v>
      </c>
      <c r="L2136" s="620">
        <v>0</v>
      </c>
      <c r="M2136" s="620">
        <v>0</v>
      </c>
      <c r="N2136" s="619">
        <v>7</v>
      </c>
      <c r="O2136" s="683">
        <v>2</v>
      </c>
      <c r="P2136" s="620"/>
      <c r="Q2136" s="635"/>
      <c r="R2136" s="619"/>
      <c r="S2136" s="635">
        <v>0</v>
      </c>
      <c r="T2136" s="683"/>
      <c r="U2136" s="665">
        <v>0</v>
      </c>
    </row>
    <row r="2137" spans="1:21" ht="14.4" customHeight="1" x14ac:dyDescent="0.3">
      <c r="A2137" s="618">
        <v>21</v>
      </c>
      <c r="B2137" s="619" t="s">
        <v>565</v>
      </c>
      <c r="C2137" s="619">
        <v>89301212</v>
      </c>
      <c r="D2137" s="681" t="s">
        <v>6723</v>
      </c>
      <c r="E2137" s="682" t="s">
        <v>4533</v>
      </c>
      <c r="F2137" s="619" t="s">
        <v>4509</v>
      </c>
      <c r="G2137" s="619" t="s">
        <v>5195</v>
      </c>
      <c r="H2137" s="619" t="s">
        <v>564</v>
      </c>
      <c r="I2137" s="619" t="s">
        <v>3123</v>
      </c>
      <c r="J2137" s="619" t="s">
        <v>6048</v>
      </c>
      <c r="K2137" s="619" t="s">
        <v>4997</v>
      </c>
      <c r="L2137" s="620">
        <v>147.12</v>
      </c>
      <c r="M2137" s="620">
        <v>2648.16</v>
      </c>
      <c r="N2137" s="619">
        <v>18</v>
      </c>
      <c r="O2137" s="683">
        <v>1.5</v>
      </c>
      <c r="P2137" s="620"/>
      <c r="Q2137" s="635">
        <v>0</v>
      </c>
      <c r="R2137" s="619"/>
      <c r="S2137" s="635">
        <v>0</v>
      </c>
      <c r="T2137" s="683"/>
      <c r="U2137" s="665">
        <v>0</v>
      </c>
    </row>
    <row r="2138" spans="1:21" ht="14.4" customHeight="1" x14ac:dyDescent="0.3">
      <c r="A2138" s="618">
        <v>21</v>
      </c>
      <c r="B2138" s="619" t="s">
        <v>565</v>
      </c>
      <c r="C2138" s="619">
        <v>89301212</v>
      </c>
      <c r="D2138" s="681" t="s">
        <v>6723</v>
      </c>
      <c r="E2138" s="682" t="s">
        <v>4533</v>
      </c>
      <c r="F2138" s="619" t="s">
        <v>4509</v>
      </c>
      <c r="G2138" s="619" t="s">
        <v>5195</v>
      </c>
      <c r="H2138" s="619" t="s">
        <v>564</v>
      </c>
      <c r="I2138" s="619" t="s">
        <v>6049</v>
      </c>
      <c r="J2138" s="619" t="s">
        <v>6048</v>
      </c>
      <c r="K2138" s="619" t="s">
        <v>1832</v>
      </c>
      <c r="L2138" s="620">
        <v>0</v>
      </c>
      <c r="M2138" s="620">
        <v>0</v>
      </c>
      <c r="N2138" s="619">
        <v>1</v>
      </c>
      <c r="O2138" s="683">
        <v>1</v>
      </c>
      <c r="P2138" s="620">
        <v>0</v>
      </c>
      <c r="Q2138" s="635"/>
      <c r="R2138" s="619">
        <v>1</v>
      </c>
      <c r="S2138" s="635">
        <v>1</v>
      </c>
      <c r="T2138" s="683">
        <v>1</v>
      </c>
      <c r="U2138" s="665">
        <v>1</v>
      </c>
    </row>
    <row r="2139" spans="1:21" ht="14.4" customHeight="1" x14ac:dyDescent="0.3">
      <c r="A2139" s="618">
        <v>21</v>
      </c>
      <c r="B2139" s="619" t="s">
        <v>565</v>
      </c>
      <c r="C2139" s="619">
        <v>89301212</v>
      </c>
      <c r="D2139" s="681" t="s">
        <v>6723</v>
      </c>
      <c r="E2139" s="682" t="s">
        <v>4533</v>
      </c>
      <c r="F2139" s="619" t="s">
        <v>4509</v>
      </c>
      <c r="G2139" s="619" t="s">
        <v>5195</v>
      </c>
      <c r="H2139" s="619" t="s">
        <v>564</v>
      </c>
      <c r="I2139" s="619" t="s">
        <v>6050</v>
      </c>
      <c r="J2139" s="619" t="s">
        <v>6048</v>
      </c>
      <c r="K2139" s="619" t="s">
        <v>4997</v>
      </c>
      <c r="L2139" s="620">
        <v>147.12</v>
      </c>
      <c r="M2139" s="620">
        <v>2648.16</v>
      </c>
      <c r="N2139" s="619">
        <v>18</v>
      </c>
      <c r="O2139" s="683">
        <v>1</v>
      </c>
      <c r="P2139" s="620"/>
      <c r="Q2139" s="635">
        <v>0</v>
      </c>
      <c r="R2139" s="619"/>
      <c r="S2139" s="635">
        <v>0</v>
      </c>
      <c r="T2139" s="683"/>
      <c r="U2139" s="665">
        <v>0</v>
      </c>
    </row>
    <row r="2140" spans="1:21" ht="14.4" customHeight="1" x14ac:dyDescent="0.3">
      <c r="A2140" s="618">
        <v>21</v>
      </c>
      <c r="B2140" s="619" t="s">
        <v>565</v>
      </c>
      <c r="C2140" s="619">
        <v>89301212</v>
      </c>
      <c r="D2140" s="681" t="s">
        <v>6723</v>
      </c>
      <c r="E2140" s="682" t="s">
        <v>4533</v>
      </c>
      <c r="F2140" s="619" t="s">
        <v>4509</v>
      </c>
      <c r="G2140" s="619" t="s">
        <v>4684</v>
      </c>
      <c r="H2140" s="619" t="s">
        <v>564</v>
      </c>
      <c r="I2140" s="619" t="s">
        <v>4685</v>
      </c>
      <c r="J2140" s="619" t="s">
        <v>2081</v>
      </c>
      <c r="K2140" s="619" t="s">
        <v>4686</v>
      </c>
      <c r="L2140" s="620">
        <v>1520.3</v>
      </c>
      <c r="M2140" s="620">
        <v>4560.8999999999996</v>
      </c>
      <c r="N2140" s="619">
        <v>3</v>
      </c>
      <c r="O2140" s="683">
        <v>1</v>
      </c>
      <c r="P2140" s="620"/>
      <c r="Q2140" s="635">
        <v>0</v>
      </c>
      <c r="R2140" s="619"/>
      <c r="S2140" s="635">
        <v>0</v>
      </c>
      <c r="T2140" s="683"/>
      <c r="U2140" s="665">
        <v>0</v>
      </c>
    </row>
    <row r="2141" spans="1:21" ht="14.4" customHeight="1" x14ac:dyDescent="0.3">
      <c r="A2141" s="618">
        <v>21</v>
      </c>
      <c r="B2141" s="619" t="s">
        <v>565</v>
      </c>
      <c r="C2141" s="619">
        <v>89301212</v>
      </c>
      <c r="D2141" s="681" t="s">
        <v>6723</v>
      </c>
      <c r="E2141" s="682" t="s">
        <v>4533</v>
      </c>
      <c r="F2141" s="619" t="s">
        <v>4509</v>
      </c>
      <c r="G2141" s="619" t="s">
        <v>4689</v>
      </c>
      <c r="H2141" s="619" t="s">
        <v>564</v>
      </c>
      <c r="I2141" s="619" t="s">
        <v>1010</v>
      </c>
      <c r="J2141" s="619" t="s">
        <v>1011</v>
      </c>
      <c r="K2141" s="619" t="s">
        <v>2601</v>
      </c>
      <c r="L2141" s="620">
        <v>50.6</v>
      </c>
      <c r="M2141" s="620">
        <v>101.2</v>
      </c>
      <c r="N2141" s="619">
        <v>2</v>
      </c>
      <c r="O2141" s="683">
        <v>1</v>
      </c>
      <c r="P2141" s="620">
        <v>101.2</v>
      </c>
      <c r="Q2141" s="635">
        <v>1</v>
      </c>
      <c r="R2141" s="619">
        <v>2</v>
      </c>
      <c r="S2141" s="635">
        <v>1</v>
      </c>
      <c r="T2141" s="683">
        <v>1</v>
      </c>
      <c r="U2141" s="665">
        <v>1</v>
      </c>
    </row>
    <row r="2142" spans="1:21" ht="14.4" customHeight="1" x14ac:dyDescent="0.3">
      <c r="A2142" s="618">
        <v>21</v>
      </c>
      <c r="B2142" s="619" t="s">
        <v>565</v>
      </c>
      <c r="C2142" s="619">
        <v>89301212</v>
      </c>
      <c r="D2142" s="681" t="s">
        <v>6723</v>
      </c>
      <c r="E2142" s="682" t="s">
        <v>4533</v>
      </c>
      <c r="F2142" s="619" t="s">
        <v>4509</v>
      </c>
      <c r="G2142" s="619" t="s">
        <v>4792</v>
      </c>
      <c r="H2142" s="619" t="s">
        <v>564</v>
      </c>
      <c r="I2142" s="619" t="s">
        <v>6051</v>
      </c>
      <c r="J2142" s="619" t="s">
        <v>6052</v>
      </c>
      <c r="K2142" s="619" t="s">
        <v>2985</v>
      </c>
      <c r="L2142" s="620">
        <v>0</v>
      </c>
      <c r="M2142" s="620">
        <v>0</v>
      </c>
      <c r="N2142" s="619">
        <v>2</v>
      </c>
      <c r="O2142" s="683">
        <v>0.5</v>
      </c>
      <c r="P2142" s="620"/>
      <c r="Q2142" s="635"/>
      <c r="R2142" s="619"/>
      <c r="S2142" s="635">
        <v>0</v>
      </c>
      <c r="T2142" s="683"/>
      <c r="U2142" s="665">
        <v>0</v>
      </c>
    </row>
    <row r="2143" spans="1:21" ht="14.4" customHeight="1" x14ac:dyDescent="0.3">
      <c r="A2143" s="618">
        <v>21</v>
      </c>
      <c r="B2143" s="619" t="s">
        <v>565</v>
      </c>
      <c r="C2143" s="619">
        <v>89301212</v>
      </c>
      <c r="D2143" s="681" t="s">
        <v>6723</v>
      </c>
      <c r="E2143" s="682" t="s">
        <v>4533</v>
      </c>
      <c r="F2143" s="619" t="s">
        <v>4509</v>
      </c>
      <c r="G2143" s="619" t="s">
        <v>4792</v>
      </c>
      <c r="H2143" s="619" t="s">
        <v>564</v>
      </c>
      <c r="I2143" s="619" t="s">
        <v>6053</v>
      </c>
      <c r="J2143" s="619" t="s">
        <v>6054</v>
      </c>
      <c r="K2143" s="619" t="s">
        <v>6055</v>
      </c>
      <c r="L2143" s="620">
        <v>0</v>
      </c>
      <c r="M2143" s="620">
        <v>0</v>
      </c>
      <c r="N2143" s="619">
        <v>6</v>
      </c>
      <c r="O2143" s="683">
        <v>2</v>
      </c>
      <c r="P2143" s="620">
        <v>0</v>
      </c>
      <c r="Q2143" s="635"/>
      <c r="R2143" s="619">
        <v>2</v>
      </c>
      <c r="S2143" s="635">
        <v>0.33333333333333331</v>
      </c>
      <c r="T2143" s="683">
        <v>0.5</v>
      </c>
      <c r="U2143" s="665">
        <v>0.25</v>
      </c>
    </row>
    <row r="2144" spans="1:21" ht="14.4" customHeight="1" x14ac:dyDescent="0.3">
      <c r="A2144" s="618">
        <v>21</v>
      </c>
      <c r="B2144" s="619" t="s">
        <v>565</v>
      </c>
      <c r="C2144" s="619">
        <v>89301212</v>
      </c>
      <c r="D2144" s="681" t="s">
        <v>6723</v>
      </c>
      <c r="E2144" s="682" t="s">
        <v>4533</v>
      </c>
      <c r="F2144" s="619" t="s">
        <v>4509</v>
      </c>
      <c r="G2144" s="619" t="s">
        <v>4792</v>
      </c>
      <c r="H2144" s="619" t="s">
        <v>564</v>
      </c>
      <c r="I2144" s="619" t="s">
        <v>6056</v>
      </c>
      <c r="J2144" s="619" t="s">
        <v>6054</v>
      </c>
      <c r="K2144" s="619" t="s">
        <v>2985</v>
      </c>
      <c r="L2144" s="620">
        <v>0</v>
      </c>
      <c r="M2144" s="620">
        <v>0</v>
      </c>
      <c r="N2144" s="619">
        <v>1</v>
      </c>
      <c r="O2144" s="683">
        <v>0.5</v>
      </c>
      <c r="P2144" s="620"/>
      <c r="Q2144" s="635"/>
      <c r="R2144" s="619"/>
      <c r="S2144" s="635">
        <v>0</v>
      </c>
      <c r="T2144" s="683"/>
      <c r="U2144" s="665">
        <v>0</v>
      </c>
    </row>
    <row r="2145" spans="1:21" ht="14.4" customHeight="1" x14ac:dyDescent="0.3">
      <c r="A2145" s="618">
        <v>21</v>
      </c>
      <c r="B2145" s="619" t="s">
        <v>565</v>
      </c>
      <c r="C2145" s="619">
        <v>89301212</v>
      </c>
      <c r="D2145" s="681" t="s">
        <v>6723</v>
      </c>
      <c r="E2145" s="682" t="s">
        <v>4533</v>
      </c>
      <c r="F2145" s="619" t="s">
        <v>4509</v>
      </c>
      <c r="G2145" s="619" t="s">
        <v>4796</v>
      </c>
      <c r="H2145" s="619" t="s">
        <v>564</v>
      </c>
      <c r="I2145" s="619" t="s">
        <v>1544</v>
      </c>
      <c r="J2145" s="619" t="s">
        <v>1545</v>
      </c>
      <c r="K2145" s="619" t="s">
        <v>4797</v>
      </c>
      <c r="L2145" s="620">
        <v>63.67</v>
      </c>
      <c r="M2145" s="620">
        <v>509.36</v>
      </c>
      <c r="N2145" s="619">
        <v>8</v>
      </c>
      <c r="O2145" s="683">
        <v>1.5</v>
      </c>
      <c r="P2145" s="620">
        <v>509.36</v>
      </c>
      <c r="Q2145" s="635">
        <v>1</v>
      </c>
      <c r="R2145" s="619">
        <v>8</v>
      </c>
      <c r="S2145" s="635">
        <v>1</v>
      </c>
      <c r="T2145" s="683">
        <v>1.5</v>
      </c>
      <c r="U2145" s="665">
        <v>1</v>
      </c>
    </row>
    <row r="2146" spans="1:21" ht="14.4" customHeight="1" x14ac:dyDescent="0.3">
      <c r="A2146" s="618">
        <v>21</v>
      </c>
      <c r="B2146" s="619" t="s">
        <v>565</v>
      </c>
      <c r="C2146" s="619">
        <v>89301212</v>
      </c>
      <c r="D2146" s="681" t="s">
        <v>6723</v>
      </c>
      <c r="E2146" s="682" t="s">
        <v>4533</v>
      </c>
      <c r="F2146" s="619" t="s">
        <v>4509</v>
      </c>
      <c r="G2146" s="619" t="s">
        <v>5219</v>
      </c>
      <c r="H2146" s="619" t="s">
        <v>564</v>
      </c>
      <c r="I2146" s="619" t="s">
        <v>2686</v>
      </c>
      <c r="J2146" s="619" t="s">
        <v>2687</v>
      </c>
      <c r="K2146" s="619" t="s">
        <v>5220</v>
      </c>
      <c r="L2146" s="620">
        <v>31.64</v>
      </c>
      <c r="M2146" s="620">
        <v>31.64</v>
      </c>
      <c r="N2146" s="619">
        <v>1</v>
      </c>
      <c r="O2146" s="683">
        <v>1</v>
      </c>
      <c r="P2146" s="620"/>
      <c r="Q2146" s="635">
        <v>0</v>
      </c>
      <c r="R2146" s="619"/>
      <c r="S2146" s="635">
        <v>0</v>
      </c>
      <c r="T2146" s="683"/>
      <c r="U2146" s="665">
        <v>0</v>
      </c>
    </row>
    <row r="2147" spans="1:21" ht="14.4" customHeight="1" x14ac:dyDescent="0.3">
      <c r="A2147" s="618">
        <v>21</v>
      </c>
      <c r="B2147" s="619" t="s">
        <v>565</v>
      </c>
      <c r="C2147" s="619">
        <v>89301212</v>
      </c>
      <c r="D2147" s="681" t="s">
        <v>6723</v>
      </c>
      <c r="E2147" s="682" t="s">
        <v>4533</v>
      </c>
      <c r="F2147" s="619" t="s">
        <v>4509</v>
      </c>
      <c r="G2147" s="619" t="s">
        <v>5224</v>
      </c>
      <c r="H2147" s="619" t="s">
        <v>564</v>
      </c>
      <c r="I2147" s="619" t="s">
        <v>6057</v>
      </c>
      <c r="J2147" s="619" t="s">
        <v>1520</v>
      </c>
      <c r="K2147" s="619" t="s">
        <v>6058</v>
      </c>
      <c r="L2147" s="620">
        <v>0</v>
      </c>
      <c r="M2147" s="620">
        <v>0</v>
      </c>
      <c r="N2147" s="619">
        <v>1</v>
      </c>
      <c r="O2147" s="683">
        <v>1</v>
      </c>
      <c r="P2147" s="620"/>
      <c r="Q2147" s="635"/>
      <c r="R2147" s="619"/>
      <c r="S2147" s="635">
        <v>0</v>
      </c>
      <c r="T2147" s="683"/>
      <c r="U2147" s="665">
        <v>0</v>
      </c>
    </row>
    <row r="2148" spans="1:21" ht="14.4" customHeight="1" x14ac:dyDescent="0.3">
      <c r="A2148" s="618">
        <v>21</v>
      </c>
      <c r="B2148" s="619" t="s">
        <v>565</v>
      </c>
      <c r="C2148" s="619">
        <v>89301212</v>
      </c>
      <c r="D2148" s="681" t="s">
        <v>6723</v>
      </c>
      <c r="E2148" s="682" t="s">
        <v>4533</v>
      </c>
      <c r="F2148" s="619" t="s">
        <v>4509</v>
      </c>
      <c r="G2148" s="619" t="s">
        <v>5070</v>
      </c>
      <c r="H2148" s="619" t="s">
        <v>564</v>
      </c>
      <c r="I2148" s="619" t="s">
        <v>5071</v>
      </c>
      <c r="J2148" s="619" t="s">
        <v>5072</v>
      </c>
      <c r="K2148" s="619" t="s">
        <v>3621</v>
      </c>
      <c r="L2148" s="620">
        <v>10256.77</v>
      </c>
      <c r="M2148" s="620">
        <v>164108.31999999998</v>
      </c>
      <c r="N2148" s="619">
        <v>16</v>
      </c>
      <c r="O2148" s="683">
        <v>12.5</v>
      </c>
      <c r="P2148" s="620">
        <v>164108.31999999998</v>
      </c>
      <c r="Q2148" s="635">
        <v>1</v>
      </c>
      <c r="R2148" s="619">
        <v>16</v>
      </c>
      <c r="S2148" s="635">
        <v>1</v>
      </c>
      <c r="T2148" s="683">
        <v>12.5</v>
      </c>
      <c r="U2148" s="665">
        <v>1</v>
      </c>
    </row>
    <row r="2149" spans="1:21" ht="14.4" customHeight="1" x14ac:dyDescent="0.3">
      <c r="A2149" s="618">
        <v>21</v>
      </c>
      <c r="B2149" s="619" t="s">
        <v>565</v>
      </c>
      <c r="C2149" s="619">
        <v>89301212</v>
      </c>
      <c r="D2149" s="681" t="s">
        <v>6723</v>
      </c>
      <c r="E2149" s="682" t="s">
        <v>4533</v>
      </c>
      <c r="F2149" s="619" t="s">
        <v>4509</v>
      </c>
      <c r="G2149" s="619" t="s">
        <v>4691</v>
      </c>
      <c r="H2149" s="619" t="s">
        <v>2184</v>
      </c>
      <c r="I2149" s="619" t="s">
        <v>6059</v>
      </c>
      <c r="J2149" s="619" t="s">
        <v>6060</v>
      </c>
      <c r="K2149" s="619" t="s">
        <v>6061</v>
      </c>
      <c r="L2149" s="620">
        <v>399.92</v>
      </c>
      <c r="M2149" s="620">
        <v>399.92</v>
      </c>
      <c r="N2149" s="619">
        <v>1</v>
      </c>
      <c r="O2149" s="683">
        <v>1</v>
      </c>
      <c r="P2149" s="620">
        <v>399.92</v>
      </c>
      <c r="Q2149" s="635">
        <v>1</v>
      </c>
      <c r="R2149" s="619">
        <v>1</v>
      </c>
      <c r="S2149" s="635">
        <v>1</v>
      </c>
      <c r="T2149" s="683">
        <v>1</v>
      </c>
      <c r="U2149" s="665">
        <v>1</v>
      </c>
    </row>
    <row r="2150" spans="1:21" ht="14.4" customHeight="1" x14ac:dyDescent="0.3">
      <c r="A2150" s="618">
        <v>21</v>
      </c>
      <c r="B2150" s="619" t="s">
        <v>565</v>
      </c>
      <c r="C2150" s="619">
        <v>89301212</v>
      </c>
      <c r="D2150" s="681" t="s">
        <v>6723</v>
      </c>
      <c r="E2150" s="682" t="s">
        <v>4533</v>
      </c>
      <c r="F2150" s="619" t="s">
        <v>4509</v>
      </c>
      <c r="G2150" s="619" t="s">
        <v>4605</v>
      </c>
      <c r="H2150" s="619" t="s">
        <v>564</v>
      </c>
      <c r="I2150" s="619" t="s">
        <v>1159</v>
      </c>
      <c r="J2150" s="619" t="s">
        <v>4696</v>
      </c>
      <c r="K2150" s="619" t="s">
        <v>4697</v>
      </c>
      <c r="L2150" s="620">
        <v>72.05</v>
      </c>
      <c r="M2150" s="620">
        <v>72.05</v>
      </c>
      <c r="N2150" s="619">
        <v>1</v>
      </c>
      <c r="O2150" s="683">
        <v>1</v>
      </c>
      <c r="P2150" s="620"/>
      <c r="Q2150" s="635">
        <v>0</v>
      </c>
      <c r="R2150" s="619"/>
      <c r="S2150" s="635">
        <v>0</v>
      </c>
      <c r="T2150" s="683"/>
      <c r="U2150" s="665">
        <v>0</v>
      </c>
    </row>
    <row r="2151" spans="1:21" ht="14.4" customHeight="1" x14ac:dyDescent="0.3">
      <c r="A2151" s="618">
        <v>21</v>
      </c>
      <c r="B2151" s="619" t="s">
        <v>565</v>
      </c>
      <c r="C2151" s="619">
        <v>89301212</v>
      </c>
      <c r="D2151" s="681" t="s">
        <v>6723</v>
      </c>
      <c r="E2151" s="682" t="s">
        <v>4533</v>
      </c>
      <c r="F2151" s="619" t="s">
        <v>4509</v>
      </c>
      <c r="G2151" s="619" t="s">
        <v>5236</v>
      </c>
      <c r="H2151" s="619" t="s">
        <v>564</v>
      </c>
      <c r="I2151" s="619" t="s">
        <v>5237</v>
      </c>
      <c r="J2151" s="619" t="s">
        <v>5238</v>
      </c>
      <c r="K2151" s="619" t="s">
        <v>5239</v>
      </c>
      <c r="L2151" s="620">
        <v>37.68</v>
      </c>
      <c r="M2151" s="620">
        <v>150.72</v>
      </c>
      <c r="N2151" s="619">
        <v>4</v>
      </c>
      <c r="O2151" s="683">
        <v>2</v>
      </c>
      <c r="P2151" s="620"/>
      <c r="Q2151" s="635">
        <v>0</v>
      </c>
      <c r="R2151" s="619"/>
      <c r="S2151" s="635">
        <v>0</v>
      </c>
      <c r="T2151" s="683"/>
      <c r="U2151" s="665">
        <v>0</v>
      </c>
    </row>
    <row r="2152" spans="1:21" ht="14.4" customHeight="1" x14ac:dyDescent="0.3">
      <c r="A2152" s="618">
        <v>21</v>
      </c>
      <c r="B2152" s="619" t="s">
        <v>565</v>
      </c>
      <c r="C2152" s="619">
        <v>89301212</v>
      </c>
      <c r="D2152" s="681" t="s">
        <v>6723</v>
      </c>
      <c r="E2152" s="682" t="s">
        <v>4533</v>
      </c>
      <c r="F2152" s="619" t="s">
        <v>4509</v>
      </c>
      <c r="G2152" s="619" t="s">
        <v>4918</v>
      </c>
      <c r="H2152" s="619" t="s">
        <v>2184</v>
      </c>
      <c r="I2152" s="619" t="s">
        <v>2218</v>
      </c>
      <c r="J2152" s="619" t="s">
        <v>4162</v>
      </c>
      <c r="K2152" s="619" t="s">
        <v>4163</v>
      </c>
      <c r="L2152" s="620">
        <v>190.48</v>
      </c>
      <c r="M2152" s="620">
        <v>571.43999999999994</v>
      </c>
      <c r="N2152" s="619">
        <v>3</v>
      </c>
      <c r="O2152" s="683">
        <v>1</v>
      </c>
      <c r="P2152" s="620"/>
      <c r="Q2152" s="635">
        <v>0</v>
      </c>
      <c r="R2152" s="619"/>
      <c r="S2152" s="635">
        <v>0</v>
      </c>
      <c r="T2152" s="683"/>
      <c r="U2152" s="665">
        <v>0</v>
      </c>
    </row>
    <row r="2153" spans="1:21" ht="14.4" customHeight="1" x14ac:dyDescent="0.3">
      <c r="A2153" s="618">
        <v>21</v>
      </c>
      <c r="B2153" s="619" t="s">
        <v>565</v>
      </c>
      <c r="C2153" s="619">
        <v>89301212</v>
      </c>
      <c r="D2153" s="681" t="s">
        <v>6723</v>
      </c>
      <c r="E2153" s="682" t="s">
        <v>4533</v>
      </c>
      <c r="F2153" s="619" t="s">
        <v>4509</v>
      </c>
      <c r="G2153" s="619" t="s">
        <v>4809</v>
      </c>
      <c r="H2153" s="619" t="s">
        <v>2184</v>
      </c>
      <c r="I2153" s="619" t="s">
        <v>4810</v>
      </c>
      <c r="J2153" s="619" t="s">
        <v>4811</v>
      </c>
      <c r="K2153" s="619" t="s">
        <v>4812</v>
      </c>
      <c r="L2153" s="620">
        <v>2279.48</v>
      </c>
      <c r="M2153" s="620">
        <v>442219.12000000011</v>
      </c>
      <c r="N2153" s="619">
        <v>194</v>
      </c>
      <c r="O2153" s="683">
        <v>65.5</v>
      </c>
      <c r="P2153" s="620">
        <v>225668.52000000005</v>
      </c>
      <c r="Q2153" s="635">
        <v>0.51030927835051543</v>
      </c>
      <c r="R2153" s="619">
        <v>99</v>
      </c>
      <c r="S2153" s="635">
        <v>0.51030927835051543</v>
      </c>
      <c r="T2153" s="683">
        <v>33.5</v>
      </c>
      <c r="U2153" s="665">
        <v>0.51145038167938928</v>
      </c>
    </row>
    <row r="2154" spans="1:21" ht="14.4" customHeight="1" x14ac:dyDescent="0.3">
      <c r="A2154" s="618">
        <v>21</v>
      </c>
      <c r="B2154" s="619" t="s">
        <v>565</v>
      </c>
      <c r="C2154" s="619">
        <v>89301212</v>
      </c>
      <c r="D2154" s="681" t="s">
        <v>6723</v>
      </c>
      <c r="E2154" s="682" t="s">
        <v>4533</v>
      </c>
      <c r="F2154" s="619" t="s">
        <v>4509</v>
      </c>
      <c r="G2154" s="619" t="s">
        <v>4809</v>
      </c>
      <c r="H2154" s="619" t="s">
        <v>2184</v>
      </c>
      <c r="I2154" s="619" t="s">
        <v>4810</v>
      </c>
      <c r="J2154" s="619" t="s">
        <v>4811</v>
      </c>
      <c r="K2154" s="619" t="s">
        <v>4812</v>
      </c>
      <c r="L2154" s="620">
        <v>804.58</v>
      </c>
      <c r="M2154" s="620">
        <v>26551.14</v>
      </c>
      <c r="N2154" s="619">
        <v>33</v>
      </c>
      <c r="O2154" s="683">
        <v>11</v>
      </c>
      <c r="P2154" s="620">
        <v>9654.9600000000009</v>
      </c>
      <c r="Q2154" s="635">
        <v>0.3636363636363637</v>
      </c>
      <c r="R2154" s="619">
        <v>12</v>
      </c>
      <c r="S2154" s="635">
        <v>0.36363636363636365</v>
      </c>
      <c r="T2154" s="683">
        <v>4</v>
      </c>
      <c r="U2154" s="665">
        <v>0.36363636363636365</v>
      </c>
    </row>
    <row r="2155" spans="1:21" ht="14.4" customHeight="1" x14ac:dyDescent="0.3">
      <c r="A2155" s="618">
        <v>21</v>
      </c>
      <c r="B2155" s="619" t="s">
        <v>565</v>
      </c>
      <c r="C2155" s="619">
        <v>89301212</v>
      </c>
      <c r="D2155" s="681" t="s">
        <v>6723</v>
      </c>
      <c r="E2155" s="682" t="s">
        <v>4533</v>
      </c>
      <c r="F2155" s="619" t="s">
        <v>4509</v>
      </c>
      <c r="G2155" s="619" t="s">
        <v>5688</v>
      </c>
      <c r="H2155" s="619" t="s">
        <v>2184</v>
      </c>
      <c r="I2155" s="619" t="s">
        <v>6062</v>
      </c>
      <c r="J2155" s="619" t="s">
        <v>6063</v>
      </c>
      <c r="K2155" s="619" t="s">
        <v>6064</v>
      </c>
      <c r="L2155" s="620">
        <v>3596.36</v>
      </c>
      <c r="M2155" s="620">
        <v>3596.36</v>
      </c>
      <c r="N2155" s="619">
        <v>1</v>
      </c>
      <c r="O2155" s="683">
        <v>1</v>
      </c>
      <c r="P2155" s="620">
        <v>3596.36</v>
      </c>
      <c r="Q2155" s="635">
        <v>1</v>
      </c>
      <c r="R2155" s="619">
        <v>1</v>
      </c>
      <c r="S2155" s="635">
        <v>1</v>
      </c>
      <c r="T2155" s="683">
        <v>1</v>
      </c>
      <c r="U2155" s="665">
        <v>1</v>
      </c>
    </row>
    <row r="2156" spans="1:21" ht="14.4" customHeight="1" x14ac:dyDescent="0.3">
      <c r="A2156" s="618">
        <v>21</v>
      </c>
      <c r="B2156" s="619" t="s">
        <v>565</v>
      </c>
      <c r="C2156" s="619">
        <v>89301212</v>
      </c>
      <c r="D2156" s="681" t="s">
        <v>6723</v>
      </c>
      <c r="E2156" s="682" t="s">
        <v>4533</v>
      </c>
      <c r="F2156" s="619" t="s">
        <v>4509</v>
      </c>
      <c r="G2156" s="619" t="s">
        <v>5688</v>
      </c>
      <c r="H2156" s="619" t="s">
        <v>2184</v>
      </c>
      <c r="I2156" s="619" t="s">
        <v>6062</v>
      </c>
      <c r="J2156" s="619" t="s">
        <v>6063</v>
      </c>
      <c r="K2156" s="619" t="s">
        <v>6064</v>
      </c>
      <c r="L2156" s="620">
        <v>2448.3000000000002</v>
      </c>
      <c r="M2156" s="620">
        <v>2448.3000000000002</v>
      </c>
      <c r="N2156" s="619">
        <v>1</v>
      </c>
      <c r="O2156" s="683">
        <v>0.5</v>
      </c>
      <c r="P2156" s="620"/>
      <c r="Q2156" s="635">
        <v>0</v>
      </c>
      <c r="R2156" s="619"/>
      <c r="S2156" s="635">
        <v>0</v>
      </c>
      <c r="T2156" s="683"/>
      <c r="U2156" s="665">
        <v>0</v>
      </c>
    </row>
    <row r="2157" spans="1:21" ht="14.4" customHeight="1" x14ac:dyDescent="0.3">
      <c r="A2157" s="618">
        <v>21</v>
      </c>
      <c r="B2157" s="619" t="s">
        <v>565</v>
      </c>
      <c r="C2157" s="619">
        <v>89301212</v>
      </c>
      <c r="D2157" s="681" t="s">
        <v>6723</v>
      </c>
      <c r="E2157" s="682" t="s">
        <v>4533</v>
      </c>
      <c r="F2157" s="619" t="s">
        <v>4509</v>
      </c>
      <c r="G2157" s="619" t="s">
        <v>4817</v>
      </c>
      <c r="H2157" s="619" t="s">
        <v>2184</v>
      </c>
      <c r="I2157" s="619" t="s">
        <v>2248</v>
      </c>
      <c r="J2157" s="619" t="s">
        <v>819</v>
      </c>
      <c r="K2157" s="619" t="s">
        <v>4247</v>
      </c>
      <c r="L2157" s="620">
        <v>50.57</v>
      </c>
      <c r="M2157" s="620">
        <v>252.85000000000002</v>
      </c>
      <c r="N2157" s="619">
        <v>5</v>
      </c>
      <c r="O2157" s="683">
        <v>1.5</v>
      </c>
      <c r="P2157" s="620"/>
      <c r="Q2157" s="635">
        <v>0</v>
      </c>
      <c r="R2157" s="619"/>
      <c r="S2157" s="635">
        <v>0</v>
      </c>
      <c r="T2157" s="683"/>
      <c r="U2157" s="665">
        <v>0</v>
      </c>
    </row>
    <row r="2158" spans="1:21" ht="14.4" customHeight="1" x14ac:dyDescent="0.3">
      <c r="A2158" s="618">
        <v>21</v>
      </c>
      <c r="B2158" s="619" t="s">
        <v>565</v>
      </c>
      <c r="C2158" s="619">
        <v>89301212</v>
      </c>
      <c r="D2158" s="681" t="s">
        <v>6723</v>
      </c>
      <c r="E2158" s="682" t="s">
        <v>4533</v>
      </c>
      <c r="F2158" s="619" t="s">
        <v>4509</v>
      </c>
      <c r="G2158" s="619" t="s">
        <v>4608</v>
      </c>
      <c r="H2158" s="619" t="s">
        <v>564</v>
      </c>
      <c r="I2158" s="619" t="s">
        <v>6065</v>
      </c>
      <c r="J2158" s="619" t="s">
        <v>5250</v>
      </c>
      <c r="K2158" s="619" t="s">
        <v>1271</v>
      </c>
      <c r="L2158" s="620">
        <v>0</v>
      </c>
      <c r="M2158" s="620">
        <v>0</v>
      </c>
      <c r="N2158" s="619">
        <v>2</v>
      </c>
      <c r="O2158" s="683">
        <v>2</v>
      </c>
      <c r="P2158" s="620"/>
      <c r="Q2158" s="635"/>
      <c r="R2158" s="619"/>
      <c r="S2158" s="635">
        <v>0</v>
      </c>
      <c r="T2158" s="683"/>
      <c r="U2158" s="665">
        <v>0</v>
      </c>
    </row>
    <row r="2159" spans="1:21" ht="14.4" customHeight="1" x14ac:dyDescent="0.3">
      <c r="A2159" s="618">
        <v>21</v>
      </c>
      <c r="B2159" s="619" t="s">
        <v>565</v>
      </c>
      <c r="C2159" s="619">
        <v>89301212</v>
      </c>
      <c r="D2159" s="681" t="s">
        <v>6723</v>
      </c>
      <c r="E2159" s="682" t="s">
        <v>4533</v>
      </c>
      <c r="F2159" s="619" t="s">
        <v>4509</v>
      </c>
      <c r="G2159" s="619" t="s">
        <v>4608</v>
      </c>
      <c r="H2159" s="619" t="s">
        <v>564</v>
      </c>
      <c r="I2159" s="619" t="s">
        <v>6066</v>
      </c>
      <c r="J2159" s="619" t="s">
        <v>5250</v>
      </c>
      <c r="K2159" s="619" t="s">
        <v>1271</v>
      </c>
      <c r="L2159" s="620">
        <v>0</v>
      </c>
      <c r="M2159" s="620">
        <v>0</v>
      </c>
      <c r="N2159" s="619">
        <v>2</v>
      </c>
      <c r="O2159" s="683">
        <v>2</v>
      </c>
      <c r="P2159" s="620">
        <v>0</v>
      </c>
      <c r="Q2159" s="635"/>
      <c r="R2159" s="619">
        <v>1</v>
      </c>
      <c r="S2159" s="635">
        <v>0.5</v>
      </c>
      <c r="T2159" s="683">
        <v>1</v>
      </c>
      <c r="U2159" s="665">
        <v>0.5</v>
      </c>
    </row>
    <row r="2160" spans="1:21" ht="14.4" customHeight="1" x14ac:dyDescent="0.3">
      <c r="A2160" s="618">
        <v>21</v>
      </c>
      <c r="B2160" s="619" t="s">
        <v>565</v>
      </c>
      <c r="C2160" s="619">
        <v>89301212</v>
      </c>
      <c r="D2160" s="681" t="s">
        <v>6723</v>
      </c>
      <c r="E2160" s="682" t="s">
        <v>4533</v>
      </c>
      <c r="F2160" s="619" t="s">
        <v>4509</v>
      </c>
      <c r="G2160" s="619" t="s">
        <v>4822</v>
      </c>
      <c r="H2160" s="619" t="s">
        <v>564</v>
      </c>
      <c r="I2160" s="619" t="s">
        <v>2047</v>
      </c>
      <c r="J2160" s="619" t="s">
        <v>2048</v>
      </c>
      <c r="K2160" s="619" t="s">
        <v>2049</v>
      </c>
      <c r="L2160" s="620">
        <v>1172.22</v>
      </c>
      <c r="M2160" s="620">
        <v>44544.36</v>
      </c>
      <c r="N2160" s="619">
        <v>38</v>
      </c>
      <c r="O2160" s="683">
        <v>16.5</v>
      </c>
      <c r="P2160" s="620">
        <v>10549.98</v>
      </c>
      <c r="Q2160" s="635">
        <v>0.23684210526315788</v>
      </c>
      <c r="R2160" s="619">
        <v>9</v>
      </c>
      <c r="S2160" s="635">
        <v>0.23684210526315788</v>
      </c>
      <c r="T2160" s="683">
        <v>4</v>
      </c>
      <c r="U2160" s="665">
        <v>0.24242424242424243</v>
      </c>
    </row>
    <row r="2161" spans="1:21" ht="14.4" customHeight="1" x14ac:dyDescent="0.3">
      <c r="A2161" s="618">
        <v>21</v>
      </c>
      <c r="B2161" s="619" t="s">
        <v>565</v>
      </c>
      <c r="C2161" s="619">
        <v>89301212</v>
      </c>
      <c r="D2161" s="681" t="s">
        <v>6723</v>
      </c>
      <c r="E2161" s="682" t="s">
        <v>4533</v>
      </c>
      <c r="F2161" s="619" t="s">
        <v>4509</v>
      </c>
      <c r="G2161" s="619" t="s">
        <v>5696</v>
      </c>
      <c r="H2161" s="619" t="s">
        <v>564</v>
      </c>
      <c r="I2161" s="619" t="s">
        <v>5697</v>
      </c>
      <c r="J2161" s="619" t="s">
        <v>5854</v>
      </c>
      <c r="K2161" s="619" t="s">
        <v>5665</v>
      </c>
      <c r="L2161" s="620">
        <v>47.71</v>
      </c>
      <c r="M2161" s="620">
        <v>333.96999999999997</v>
      </c>
      <c r="N2161" s="619">
        <v>7</v>
      </c>
      <c r="O2161" s="683">
        <v>5</v>
      </c>
      <c r="P2161" s="620">
        <v>286.26</v>
      </c>
      <c r="Q2161" s="635">
        <v>0.85714285714285721</v>
      </c>
      <c r="R2161" s="619">
        <v>6</v>
      </c>
      <c r="S2161" s="635">
        <v>0.8571428571428571</v>
      </c>
      <c r="T2161" s="683">
        <v>4</v>
      </c>
      <c r="U2161" s="665">
        <v>0.8</v>
      </c>
    </row>
    <row r="2162" spans="1:21" ht="14.4" customHeight="1" x14ac:dyDescent="0.3">
      <c r="A2162" s="618">
        <v>21</v>
      </c>
      <c r="B2162" s="619" t="s">
        <v>565</v>
      </c>
      <c r="C2162" s="619">
        <v>89301212</v>
      </c>
      <c r="D2162" s="681" t="s">
        <v>6723</v>
      </c>
      <c r="E2162" s="682" t="s">
        <v>4533</v>
      </c>
      <c r="F2162" s="619" t="s">
        <v>4509</v>
      </c>
      <c r="G2162" s="619" t="s">
        <v>4706</v>
      </c>
      <c r="H2162" s="619" t="s">
        <v>564</v>
      </c>
      <c r="I2162" s="619" t="s">
        <v>1273</v>
      </c>
      <c r="J2162" s="619" t="s">
        <v>4707</v>
      </c>
      <c r="K2162" s="619" t="s">
        <v>4708</v>
      </c>
      <c r="L2162" s="620">
        <v>56.01</v>
      </c>
      <c r="M2162" s="620">
        <v>560.1</v>
      </c>
      <c r="N2162" s="619">
        <v>10</v>
      </c>
      <c r="O2162" s="683">
        <v>3</v>
      </c>
      <c r="P2162" s="620">
        <v>448.08</v>
      </c>
      <c r="Q2162" s="635">
        <v>0.79999999999999993</v>
      </c>
      <c r="R2162" s="619">
        <v>8</v>
      </c>
      <c r="S2162" s="635">
        <v>0.8</v>
      </c>
      <c r="T2162" s="683">
        <v>2.5</v>
      </c>
      <c r="U2162" s="665">
        <v>0.83333333333333337</v>
      </c>
    </row>
    <row r="2163" spans="1:21" ht="14.4" customHeight="1" x14ac:dyDescent="0.3">
      <c r="A2163" s="618">
        <v>21</v>
      </c>
      <c r="B2163" s="619" t="s">
        <v>565</v>
      </c>
      <c r="C2163" s="619">
        <v>89301212</v>
      </c>
      <c r="D2163" s="681" t="s">
        <v>6723</v>
      </c>
      <c r="E2163" s="682" t="s">
        <v>4533</v>
      </c>
      <c r="F2163" s="619" t="s">
        <v>4509</v>
      </c>
      <c r="G2163" s="619" t="s">
        <v>4556</v>
      </c>
      <c r="H2163" s="619" t="s">
        <v>2184</v>
      </c>
      <c r="I2163" s="619" t="s">
        <v>4709</v>
      </c>
      <c r="J2163" s="619" t="s">
        <v>4710</v>
      </c>
      <c r="K2163" s="619" t="s">
        <v>2350</v>
      </c>
      <c r="L2163" s="620">
        <v>133.07</v>
      </c>
      <c r="M2163" s="620">
        <v>133.07</v>
      </c>
      <c r="N2163" s="619">
        <v>1</v>
      </c>
      <c r="O2163" s="683">
        <v>0.5</v>
      </c>
      <c r="P2163" s="620"/>
      <c r="Q2163" s="635">
        <v>0</v>
      </c>
      <c r="R2163" s="619"/>
      <c r="S2163" s="635">
        <v>0</v>
      </c>
      <c r="T2163" s="683"/>
      <c r="U2163" s="665">
        <v>0</v>
      </c>
    </row>
    <row r="2164" spans="1:21" ht="14.4" customHeight="1" x14ac:dyDescent="0.3">
      <c r="A2164" s="618">
        <v>21</v>
      </c>
      <c r="B2164" s="619" t="s">
        <v>565</v>
      </c>
      <c r="C2164" s="619">
        <v>89301212</v>
      </c>
      <c r="D2164" s="681" t="s">
        <v>6723</v>
      </c>
      <c r="E2164" s="682" t="s">
        <v>4533</v>
      </c>
      <c r="F2164" s="619" t="s">
        <v>4509</v>
      </c>
      <c r="G2164" s="619" t="s">
        <v>4712</v>
      </c>
      <c r="H2164" s="619" t="s">
        <v>564</v>
      </c>
      <c r="I2164" s="619" t="s">
        <v>5008</v>
      </c>
      <c r="J2164" s="619" t="s">
        <v>4826</v>
      </c>
      <c r="K2164" s="619" t="s">
        <v>4827</v>
      </c>
      <c r="L2164" s="620">
        <v>237.72</v>
      </c>
      <c r="M2164" s="620">
        <v>2852.64</v>
      </c>
      <c r="N2164" s="619">
        <v>12</v>
      </c>
      <c r="O2164" s="683">
        <v>3</v>
      </c>
      <c r="P2164" s="620">
        <v>1188.5999999999999</v>
      </c>
      <c r="Q2164" s="635">
        <v>0.41666666666666663</v>
      </c>
      <c r="R2164" s="619">
        <v>5</v>
      </c>
      <c r="S2164" s="635">
        <v>0.41666666666666669</v>
      </c>
      <c r="T2164" s="683">
        <v>1</v>
      </c>
      <c r="U2164" s="665">
        <v>0.33333333333333331</v>
      </c>
    </row>
    <row r="2165" spans="1:21" ht="14.4" customHeight="1" x14ac:dyDescent="0.3">
      <c r="A2165" s="618">
        <v>21</v>
      </c>
      <c r="B2165" s="619" t="s">
        <v>565</v>
      </c>
      <c r="C2165" s="619">
        <v>89301212</v>
      </c>
      <c r="D2165" s="681" t="s">
        <v>6723</v>
      </c>
      <c r="E2165" s="682" t="s">
        <v>4533</v>
      </c>
      <c r="F2165" s="619" t="s">
        <v>4509</v>
      </c>
      <c r="G2165" s="619" t="s">
        <v>4717</v>
      </c>
      <c r="H2165" s="619" t="s">
        <v>2184</v>
      </c>
      <c r="I2165" s="619" t="s">
        <v>3506</v>
      </c>
      <c r="J2165" s="619" t="s">
        <v>2455</v>
      </c>
      <c r="K2165" s="619" t="s">
        <v>3507</v>
      </c>
      <c r="L2165" s="620">
        <v>937.93</v>
      </c>
      <c r="M2165" s="620">
        <v>2813.79</v>
      </c>
      <c r="N2165" s="619">
        <v>3</v>
      </c>
      <c r="O2165" s="683">
        <v>1</v>
      </c>
      <c r="P2165" s="620"/>
      <c r="Q2165" s="635">
        <v>0</v>
      </c>
      <c r="R2165" s="619"/>
      <c r="S2165" s="635">
        <v>0</v>
      </c>
      <c r="T2165" s="683"/>
      <c r="U2165" s="665">
        <v>0</v>
      </c>
    </row>
    <row r="2166" spans="1:21" ht="14.4" customHeight="1" x14ac:dyDescent="0.3">
      <c r="A2166" s="618">
        <v>21</v>
      </c>
      <c r="B2166" s="619" t="s">
        <v>565</v>
      </c>
      <c r="C2166" s="619">
        <v>89301212</v>
      </c>
      <c r="D2166" s="681" t="s">
        <v>6723</v>
      </c>
      <c r="E2166" s="682" t="s">
        <v>4533</v>
      </c>
      <c r="F2166" s="619" t="s">
        <v>4509</v>
      </c>
      <c r="G2166" s="619" t="s">
        <v>4717</v>
      </c>
      <c r="H2166" s="619" t="s">
        <v>2184</v>
      </c>
      <c r="I2166" s="619" t="s">
        <v>2287</v>
      </c>
      <c r="J2166" s="619" t="s">
        <v>2288</v>
      </c>
      <c r="K2166" s="619" t="s">
        <v>3507</v>
      </c>
      <c r="L2166" s="620">
        <v>1749.69</v>
      </c>
      <c r="M2166" s="620">
        <v>75236.670000000013</v>
      </c>
      <c r="N2166" s="619">
        <v>43</v>
      </c>
      <c r="O2166" s="683">
        <v>13</v>
      </c>
      <c r="P2166" s="620">
        <v>15747.21</v>
      </c>
      <c r="Q2166" s="635">
        <v>0.2093023255813953</v>
      </c>
      <c r="R2166" s="619">
        <v>9</v>
      </c>
      <c r="S2166" s="635">
        <v>0.20930232558139536</v>
      </c>
      <c r="T2166" s="683">
        <v>3</v>
      </c>
      <c r="U2166" s="665">
        <v>0.23076923076923078</v>
      </c>
    </row>
    <row r="2167" spans="1:21" ht="14.4" customHeight="1" x14ac:dyDescent="0.3">
      <c r="A2167" s="618">
        <v>21</v>
      </c>
      <c r="B2167" s="619" t="s">
        <v>565</v>
      </c>
      <c r="C2167" s="619">
        <v>89301212</v>
      </c>
      <c r="D2167" s="681" t="s">
        <v>6723</v>
      </c>
      <c r="E2167" s="682" t="s">
        <v>4533</v>
      </c>
      <c r="F2167" s="619" t="s">
        <v>4509</v>
      </c>
      <c r="G2167" s="619" t="s">
        <v>4717</v>
      </c>
      <c r="H2167" s="619" t="s">
        <v>2184</v>
      </c>
      <c r="I2167" s="619" t="s">
        <v>2291</v>
      </c>
      <c r="J2167" s="619" t="s">
        <v>2288</v>
      </c>
      <c r="K2167" s="619" t="s">
        <v>3510</v>
      </c>
      <c r="L2167" s="620">
        <v>2332.92</v>
      </c>
      <c r="M2167" s="620">
        <v>74653.440000000002</v>
      </c>
      <c r="N2167" s="619">
        <v>32</v>
      </c>
      <c r="O2167" s="683">
        <v>10.5</v>
      </c>
      <c r="P2167" s="620">
        <v>65321.760000000009</v>
      </c>
      <c r="Q2167" s="635">
        <v>0.87500000000000011</v>
      </c>
      <c r="R2167" s="619">
        <v>28</v>
      </c>
      <c r="S2167" s="635">
        <v>0.875</v>
      </c>
      <c r="T2167" s="683">
        <v>9.5</v>
      </c>
      <c r="U2167" s="665">
        <v>0.90476190476190477</v>
      </c>
    </row>
    <row r="2168" spans="1:21" ht="14.4" customHeight="1" x14ac:dyDescent="0.3">
      <c r="A2168" s="618">
        <v>21</v>
      </c>
      <c r="B2168" s="619" t="s">
        <v>565</v>
      </c>
      <c r="C2168" s="619">
        <v>89301212</v>
      </c>
      <c r="D2168" s="681" t="s">
        <v>6723</v>
      </c>
      <c r="E2168" s="682" t="s">
        <v>4533</v>
      </c>
      <c r="F2168" s="619" t="s">
        <v>4509</v>
      </c>
      <c r="G2168" s="619" t="s">
        <v>4717</v>
      </c>
      <c r="H2168" s="619" t="s">
        <v>2184</v>
      </c>
      <c r="I2168" s="619" t="s">
        <v>2294</v>
      </c>
      <c r="J2168" s="619" t="s">
        <v>2288</v>
      </c>
      <c r="K2168" s="619" t="s">
        <v>3513</v>
      </c>
      <c r="L2168" s="620">
        <v>2916.16</v>
      </c>
      <c r="M2168" s="620">
        <v>8748.48</v>
      </c>
      <c r="N2168" s="619">
        <v>3</v>
      </c>
      <c r="O2168" s="683">
        <v>1</v>
      </c>
      <c r="P2168" s="620">
        <v>8748.48</v>
      </c>
      <c r="Q2168" s="635">
        <v>1</v>
      </c>
      <c r="R2168" s="619">
        <v>3</v>
      </c>
      <c r="S2168" s="635">
        <v>1</v>
      </c>
      <c r="T2168" s="683">
        <v>1</v>
      </c>
      <c r="U2168" s="665">
        <v>1</v>
      </c>
    </row>
    <row r="2169" spans="1:21" ht="14.4" customHeight="1" x14ac:dyDescent="0.3">
      <c r="A2169" s="618">
        <v>21</v>
      </c>
      <c r="B2169" s="619" t="s">
        <v>565</v>
      </c>
      <c r="C2169" s="619">
        <v>89301212</v>
      </c>
      <c r="D2169" s="681" t="s">
        <v>6723</v>
      </c>
      <c r="E2169" s="682" t="s">
        <v>4533</v>
      </c>
      <c r="F2169" s="619" t="s">
        <v>4509</v>
      </c>
      <c r="G2169" s="619" t="s">
        <v>5042</v>
      </c>
      <c r="H2169" s="619" t="s">
        <v>564</v>
      </c>
      <c r="I2169" s="619" t="s">
        <v>5043</v>
      </c>
      <c r="J2169" s="619" t="s">
        <v>5044</v>
      </c>
      <c r="K2169" s="619" t="s">
        <v>5045</v>
      </c>
      <c r="L2169" s="620">
        <v>0</v>
      </c>
      <c r="M2169" s="620">
        <v>0</v>
      </c>
      <c r="N2169" s="619">
        <v>4</v>
      </c>
      <c r="O2169" s="683">
        <v>2</v>
      </c>
      <c r="P2169" s="620"/>
      <c r="Q2169" s="635"/>
      <c r="R2169" s="619"/>
      <c r="S2169" s="635">
        <v>0</v>
      </c>
      <c r="T2169" s="683"/>
      <c r="U2169" s="665">
        <v>0</v>
      </c>
    </row>
    <row r="2170" spans="1:21" ht="14.4" customHeight="1" x14ac:dyDescent="0.3">
      <c r="A2170" s="618">
        <v>21</v>
      </c>
      <c r="B2170" s="619" t="s">
        <v>565</v>
      </c>
      <c r="C2170" s="619">
        <v>89301212</v>
      </c>
      <c r="D2170" s="681" t="s">
        <v>6723</v>
      </c>
      <c r="E2170" s="682" t="s">
        <v>4533</v>
      </c>
      <c r="F2170" s="619" t="s">
        <v>4509</v>
      </c>
      <c r="G2170" s="619" t="s">
        <v>4609</v>
      </c>
      <c r="H2170" s="619" t="s">
        <v>564</v>
      </c>
      <c r="I2170" s="619" t="s">
        <v>2032</v>
      </c>
      <c r="J2170" s="619" t="s">
        <v>979</v>
      </c>
      <c r="K2170" s="619" t="s">
        <v>5279</v>
      </c>
      <c r="L2170" s="620">
        <v>96.63</v>
      </c>
      <c r="M2170" s="620">
        <v>193.26</v>
      </c>
      <c r="N2170" s="619">
        <v>2</v>
      </c>
      <c r="O2170" s="683">
        <v>0.5</v>
      </c>
      <c r="P2170" s="620">
        <v>193.26</v>
      </c>
      <c r="Q2170" s="635">
        <v>1</v>
      </c>
      <c r="R2170" s="619">
        <v>2</v>
      </c>
      <c r="S2170" s="635">
        <v>1</v>
      </c>
      <c r="T2170" s="683">
        <v>0.5</v>
      </c>
      <c r="U2170" s="665">
        <v>1</v>
      </c>
    </row>
    <row r="2171" spans="1:21" ht="14.4" customHeight="1" x14ac:dyDescent="0.3">
      <c r="A2171" s="618">
        <v>21</v>
      </c>
      <c r="B2171" s="619" t="s">
        <v>565</v>
      </c>
      <c r="C2171" s="619">
        <v>89301212</v>
      </c>
      <c r="D2171" s="681" t="s">
        <v>6723</v>
      </c>
      <c r="E2171" s="682" t="s">
        <v>4533</v>
      </c>
      <c r="F2171" s="619" t="s">
        <v>4509</v>
      </c>
      <c r="G2171" s="619" t="s">
        <v>4718</v>
      </c>
      <c r="H2171" s="619" t="s">
        <v>2184</v>
      </c>
      <c r="I2171" s="619" t="s">
        <v>3749</v>
      </c>
      <c r="J2171" s="619" t="s">
        <v>3750</v>
      </c>
      <c r="K2171" s="619" t="s">
        <v>4453</v>
      </c>
      <c r="L2171" s="620">
        <v>69.86</v>
      </c>
      <c r="M2171" s="620">
        <v>419.15999999999997</v>
      </c>
      <c r="N2171" s="619">
        <v>6</v>
      </c>
      <c r="O2171" s="683">
        <v>4</v>
      </c>
      <c r="P2171" s="620"/>
      <c r="Q2171" s="635">
        <v>0</v>
      </c>
      <c r="R2171" s="619"/>
      <c r="S2171" s="635">
        <v>0</v>
      </c>
      <c r="T2171" s="683"/>
      <c r="U2171" s="665">
        <v>0</v>
      </c>
    </row>
    <row r="2172" spans="1:21" ht="14.4" customHeight="1" x14ac:dyDescent="0.3">
      <c r="A2172" s="618">
        <v>21</v>
      </c>
      <c r="B2172" s="619" t="s">
        <v>565</v>
      </c>
      <c r="C2172" s="619">
        <v>89301212</v>
      </c>
      <c r="D2172" s="681" t="s">
        <v>6723</v>
      </c>
      <c r="E2172" s="682" t="s">
        <v>4533</v>
      </c>
      <c r="F2172" s="619" t="s">
        <v>4509</v>
      </c>
      <c r="G2172" s="619" t="s">
        <v>4558</v>
      </c>
      <c r="H2172" s="619" t="s">
        <v>564</v>
      </c>
      <c r="I2172" s="619" t="s">
        <v>5968</v>
      </c>
      <c r="J2172" s="619" t="s">
        <v>4947</v>
      </c>
      <c r="K2172" s="619" t="s">
        <v>5969</v>
      </c>
      <c r="L2172" s="620">
        <v>0</v>
      </c>
      <c r="M2172" s="620">
        <v>0</v>
      </c>
      <c r="N2172" s="619">
        <v>2</v>
      </c>
      <c r="O2172" s="683">
        <v>0.5</v>
      </c>
      <c r="P2172" s="620">
        <v>0</v>
      </c>
      <c r="Q2172" s="635"/>
      <c r="R2172" s="619">
        <v>2</v>
      </c>
      <c r="S2172" s="635">
        <v>1</v>
      </c>
      <c r="T2172" s="683">
        <v>0.5</v>
      </c>
      <c r="U2172" s="665">
        <v>1</v>
      </c>
    </row>
    <row r="2173" spans="1:21" ht="14.4" customHeight="1" x14ac:dyDescent="0.3">
      <c r="A2173" s="618">
        <v>21</v>
      </c>
      <c r="B2173" s="619" t="s">
        <v>565</v>
      </c>
      <c r="C2173" s="619">
        <v>89301212</v>
      </c>
      <c r="D2173" s="681" t="s">
        <v>6723</v>
      </c>
      <c r="E2173" s="682" t="s">
        <v>4533</v>
      </c>
      <c r="F2173" s="619" t="s">
        <v>4509</v>
      </c>
      <c r="G2173" s="619" t="s">
        <v>4558</v>
      </c>
      <c r="H2173" s="619" t="s">
        <v>564</v>
      </c>
      <c r="I2173" s="619" t="s">
        <v>1037</v>
      </c>
      <c r="J2173" s="619" t="s">
        <v>1038</v>
      </c>
      <c r="K2173" s="619" t="s">
        <v>1039</v>
      </c>
      <c r="L2173" s="620">
        <v>190.48</v>
      </c>
      <c r="M2173" s="620">
        <v>4571.5199999999995</v>
      </c>
      <c r="N2173" s="619">
        <v>24</v>
      </c>
      <c r="O2173" s="683">
        <v>7.5</v>
      </c>
      <c r="P2173" s="620">
        <v>3428.64</v>
      </c>
      <c r="Q2173" s="635">
        <v>0.75</v>
      </c>
      <c r="R2173" s="619">
        <v>18</v>
      </c>
      <c r="S2173" s="635">
        <v>0.75</v>
      </c>
      <c r="T2173" s="683">
        <v>6</v>
      </c>
      <c r="U2173" s="665">
        <v>0.8</v>
      </c>
    </row>
    <row r="2174" spans="1:21" ht="14.4" customHeight="1" x14ac:dyDescent="0.3">
      <c r="A2174" s="618">
        <v>21</v>
      </c>
      <c r="B2174" s="619" t="s">
        <v>565</v>
      </c>
      <c r="C2174" s="619">
        <v>89301212</v>
      </c>
      <c r="D2174" s="681" t="s">
        <v>6723</v>
      </c>
      <c r="E2174" s="682" t="s">
        <v>4533</v>
      </c>
      <c r="F2174" s="619" t="s">
        <v>4509</v>
      </c>
      <c r="G2174" s="619" t="s">
        <v>4558</v>
      </c>
      <c r="H2174" s="619" t="s">
        <v>564</v>
      </c>
      <c r="I2174" s="619" t="s">
        <v>1037</v>
      </c>
      <c r="J2174" s="619" t="s">
        <v>1038</v>
      </c>
      <c r="K2174" s="619" t="s">
        <v>1039</v>
      </c>
      <c r="L2174" s="620">
        <v>123.72</v>
      </c>
      <c r="M2174" s="620">
        <v>247.44</v>
      </c>
      <c r="N2174" s="619">
        <v>2</v>
      </c>
      <c r="O2174" s="683">
        <v>0.5</v>
      </c>
      <c r="P2174" s="620"/>
      <c r="Q2174" s="635">
        <v>0</v>
      </c>
      <c r="R2174" s="619"/>
      <c r="S2174" s="635">
        <v>0</v>
      </c>
      <c r="T2174" s="683"/>
      <c r="U2174" s="665">
        <v>0</v>
      </c>
    </row>
    <row r="2175" spans="1:21" ht="14.4" customHeight="1" x14ac:dyDescent="0.3">
      <c r="A2175" s="618">
        <v>21</v>
      </c>
      <c r="B2175" s="619" t="s">
        <v>565</v>
      </c>
      <c r="C2175" s="619">
        <v>89301212</v>
      </c>
      <c r="D2175" s="681" t="s">
        <v>6723</v>
      </c>
      <c r="E2175" s="682" t="s">
        <v>4533</v>
      </c>
      <c r="F2175" s="619" t="s">
        <v>4509</v>
      </c>
      <c r="G2175" s="619" t="s">
        <v>4558</v>
      </c>
      <c r="H2175" s="619" t="s">
        <v>564</v>
      </c>
      <c r="I2175" s="619" t="s">
        <v>1041</v>
      </c>
      <c r="J2175" s="619" t="s">
        <v>1038</v>
      </c>
      <c r="K2175" s="619" t="s">
        <v>1042</v>
      </c>
      <c r="L2175" s="620">
        <v>612.26</v>
      </c>
      <c r="M2175" s="620">
        <v>1224.52</v>
      </c>
      <c r="N2175" s="619">
        <v>2</v>
      </c>
      <c r="O2175" s="683">
        <v>0.5</v>
      </c>
      <c r="P2175" s="620"/>
      <c r="Q2175" s="635">
        <v>0</v>
      </c>
      <c r="R2175" s="619"/>
      <c r="S2175" s="635">
        <v>0</v>
      </c>
      <c r="T2175" s="683"/>
      <c r="U2175" s="665">
        <v>0</v>
      </c>
    </row>
    <row r="2176" spans="1:21" ht="14.4" customHeight="1" x14ac:dyDescent="0.3">
      <c r="A2176" s="618">
        <v>21</v>
      </c>
      <c r="B2176" s="619" t="s">
        <v>565</v>
      </c>
      <c r="C2176" s="619">
        <v>89301212</v>
      </c>
      <c r="D2176" s="681" t="s">
        <v>6723</v>
      </c>
      <c r="E2176" s="682" t="s">
        <v>4533</v>
      </c>
      <c r="F2176" s="619" t="s">
        <v>4509</v>
      </c>
      <c r="G2176" s="619" t="s">
        <v>4589</v>
      </c>
      <c r="H2176" s="619" t="s">
        <v>2184</v>
      </c>
      <c r="I2176" s="619" t="s">
        <v>2468</v>
      </c>
      <c r="J2176" s="619" t="s">
        <v>2469</v>
      </c>
      <c r="K2176" s="619" t="s">
        <v>2470</v>
      </c>
      <c r="L2176" s="620">
        <v>497.4</v>
      </c>
      <c r="M2176" s="620">
        <v>40289.400000000038</v>
      </c>
      <c r="N2176" s="619">
        <v>81</v>
      </c>
      <c r="O2176" s="683">
        <v>59.5</v>
      </c>
      <c r="P2176" s="620">
        <v>32828.400000000038</v>
      </c>
      <c r="Q2176" s="635">
        <v>0.81481481481481499</v>
      </c>
      <c r="R2176" s="619">
        <v>66</v>
      </c>
      <c r="S2176" s="635">
        <v>0.81481481481481477</v>
      </c>
      <c r="T2176" s="683">
        <v>50</v>
      </c>
      <c r="U2176" s="665">
        <v>0.84033613445378152</v>
      </c>
    </row>
    <row r="2177" spans="1:21" ht="14.4" customHeight="1" x14ac:dyDescent="0.3">
      <c r="A2177" s="618">
        <v>21</v>
      </c>
      <c r="B2177" s="619" t="s">
        <v>565</v>
      </c>
      <c r="C2177" s="619">
        <v>89301212</v>
      </c>
      <c r="D2177" s="681" t="s">
        <v>6723</v>
      </c>
      <c r="E2177" s="682" t="s">
        <v>4533</v>
      </c>
      <c r="F2177" s="619" t="s">
        <v>4509</v>
      </c>
      <c r="G2177" s="619" t="s">
        <v>4589</v>
      </c>
      <c r="H2177" s="619" t="s">
        <v>2184</v>
      </c>
      <c r="I2177" s="619" t="s">
        <v>5123</v>
      </c>
      <c r="J2177" s="619" t="s">
        <v>2469</v>
      </c>
      <c r="K2177" s="619" t="s">
        <v>5124</v>
      </c>
      <c r="L2177" s="620">
        <v>198.95</v>
      </c>
      <c r="M2177" s="620">
        <v>4973.75</v>
      </c>
      <c r="N2177" s="619">
        <v>25</v>
      </c>
      <c r="O2177" s="683">
        <v>4.5</v>
      </c>
      <c r="P2177" s="620">
        <v>4973.75</v>
      </c>
      <c r="Q2177" s="635">
        <v>1</v>
      </c>
      <c r="R2177" s="619">
        <v>25</v>
      </c>
      <c r="S2177" s="635">
        <v>1</v>
      </c>
      <c r="T2177" s="683">
        <v>4.5</v>
      </c>
      <c r="U2177" s="665">
        <v>1</v>
      </c>
    </row>
    <row r="2178" spans="1:21" ht="14.4" customHeight="1" x14ac:dyDescent="0.3">
      <c r="A2178" s="618">
        <v>21</v>
      </c>
      <c r="B2178" s="619" t="s">
        <v>565</v>
      </c>
      <c r="C2178" s="619">
        <v>89301212</v>
      </c>
      <c r="D2178" s="681" t="s">
        <v>6723</v>
      </c>
      <c r="E2178" s="682" t="s">
        <v>4533</v>
      </c>
      <c r="F2178" s="619" t="s">
        <v>4509</v>
      </c>
      <c r="G2178" s="619" t="s">
        <v>4589</v>
      </c>
      <c r="H2178" s="619" t="s">
        <v>2184</v>
      </c>
      <c r="I2178" s="619" t="s">
        <v>2493</v>
      </c>
      <c r="J2178" s="619" t="s">
        <v>2494</v>
      </c>
      <c r="K2178" s="619" t="s">
        <v>4170</v>
      </c>
      <c r="L2178" s="620">
        <v>1347.28</v>
      </c>
      <c r="M2178" s="620">
        <v>52543.92</v>
      </c>
      <c r="N2178" s="619">
        <v>39</v>
      </c>
      <c r="O2178" s="683">
        <v>11</v>
      </c>
      <c r="P2178" s="620">
        <v>36376.559999999998</v>
      </c>
      <c r="Q2178" s="635">
        <v>0.69230769230769229</v>
      </c>
      <c r="R2178" s="619">
        <v>27</v>
      </c>
      <c r="S2178" s="635">
        <v>0.69230769230769229</v>
      </c>
      <c r="T2178" s="683">
        <v>8</v>
      </c>
      <c r="U2178" s="665">
        <v>0.72727272727272729</v>
      </c>
    </row>
    <row r="2179" spans="1:21" ht="14.4" customHeight="1" x14ac:dyDescent="0.3">
      <c r="A2179" s="618">
        <v>21</v>
      </c>
      <c r="B2179" s="619" t="s">
        <v>565</v>
      </c>
      <c r="C2179" s="619">
        <v>89301212</v>
      </c>
      <c r="D2179" s="681" t="s">
        <v>6723</v>
      </c>
      <c r="E2179" s="682" t="s">
        <v>4533</v>
      </c>
      <c r="F2179" s="619" t="s">
        <v>4509</v>
      </c>
      <c r="G2179" s="619" t="s">
        <v>4589</v>
      </c>
      <c r="H2179" s="619" t="s">
        <v>2184</v>
      </c>
      <c r="I2179" s="619" t="s">
        <v>2493</v>
      </c>
      <c r="J2179" s="619" t="s">
        <v>2494</v>
      </c>
      <c r="K2179" s="619" t="s">
        <v>4170</v>
      </c>
      <c r="L2179" s="620">
        <v>1359.61</v>
      </c>
      <c r="M2179" s="620">
        <v>55744.01</v>
      </c>
      <c r="N2179" s="619">
        <v>41</v>
      </c>
      <c r="O2179" s="683">
        <v>11.5</v>
      </c>
      <c r="P2179" s="620">
        <v>42147.91</v>
      </c>
      <c r="Q2179" s="635">
        <v>0.75609756097560976</v>
      </c>
      <c r="R2179" s="619">
        <v>31</v>
      </c>
      <c r="S2179" s="635">
        <v>0.75609756097560976</v>
      </c>
      <c r="T2179" s="683">
        <v>8.5</v>
      </c>
      <c r="U2179" s="665">
        <v>0.73913043478260865</v>
      </c>
    </row>
    <row r="2180" spans="1:21" ht="14.4" customHeight="1" x14ac:dyDescent="0.3">
      <c r="A2180" s="618">
        <v>21</v>
      </c>
      <c r="B2180" s="619" t="s">
        <v>565</v>
      </c>
      <c r="C2180" s="619">
        <v>89301212</v>
      </c>
      <c r="D2180" s="681" t="s">
        <v>6723</v>
      </c>
      <c r="E2180" s="682" t="s">
        <v>4533</v>
      </c>
      <c r="F2180" s="619" t="s">
        <v>4509</v>
      </c>
      <c r="G2180" s="619" t="s">
        <v>4723</v>
      </c>
      <c r="H2180" s="619" t="s">
        <v>564</v>
      </c>
      <c r="I2180" s="619" t="s">
        <v>4724</v>
      </c>
      <c r="J2180" s="619" t="s">
        <v>4725</v>
      </c>
      <c r="K2180" s="619" t="s">
        <v>4726</v>
      </c>
      <c r="L2180" s="620">
        <v>1044.3599999999999</v>
      </c>
      <c r="M2180" s="620">
        <v>4177.4399999999996</v>
      </c>
      <c r="N2180" s="619">
        <v>4</v>
      </c>
      <c r="O2180" s="683">
        <v>1</v>
      </c>
      <c r="P2180" s="620">
        <v>4177.4399999999996</v>
      </c>
      <c r="Q2180" s="635">
        <v>1</v>
      </c>
      <c r="R2180" s="619">
        <v>4</v>
      </c>
      <c r="S2180" s="635">
        <v>1</v>
      </c>
      <c r="T2180" s="683">
        <v>1</v>
      </c>
      <c r="U2180" s="665">
        <v>1</v>
      </c>
    </row>
    <row r="2181" spans="1:21" ht="14.4" customHeight="1" x14ac:dyDescent="0.3">
      <c r="A2181" s="618">
        <v>21</v>
      </c>
      <c r="B2181" s="619" t="s">
        <v>565</v>
      </c>
      <c r="C2181" s="619">
        <v>89301212</v>
      </c>
      <c r="D2181" s="681" t="s">
        <v>6723</v>
      </c>
      <c r="E2181" s="682" t="s">
        <v>4533</v>
      </c>
      <c r="F2181" s="619" t="s">
        <v>4509</v>
      </c>
      <c r="G2181" s="619" t="s">
        <v>4723</v>
      </c>
      <c r="H2181" s="619" t="s">
        <v>564</v>
      </c>
      <c r="I2181" s="619" t="s">
        <v>2096</v>
      </c>
      <c r="J2181" s="619" t="s">
        <v>4725</v>
      </c>
      <c r="K2181" s="619" t="s">
        <v>4726</v>
      </c>
      <c r="L2181" s="620">
        <v>1044.3599999999999</v>
      </c>
      <c r="M2181" s="620">
        <v>6266.16</v>
      </c>
      <c r="N2181" s="619">
        <v>6</v>
      </c>
      <c r="O2181" s="683">
        <v>1.5</v>
      </c>
      <c r="P2181" s="620">
        <v>6266.16</v>
      </c>
      <c r="Q2181" s="635">
        <v>1</v>
      </c>
      <c r="R2181" s="619">
        <v>6</v>
      </c>
      <c r="S2181" s="635">
        <v>1</v>
      </c>
      <c r="T2181" s="683">
        <v>1.5</v>
      </c>
      <c r="U2181" s="665">
        <v>1</v>
      </c>
    </row>
    <row r="2182" spans="1:21" ht="14.4" customHeight="1" x14ac:dyDescent="0.3">
      <c r="A2182" s="618">
        <v>21</v>
      </c>
      <c r="B2182" s="619" t="s">
        <v>565</v>
      </c>
      <c r="C2182" s="619">
        <v>89301212</v>
      </c>
      <c r="D2182" s="681" t="s">
        <v>6723</v>
      </c>
      <c r="E2182" s="682" t="s">
        <v>4533</v>
      </c>
      <c r="F2182" s="619" t="s">
        <v>4509</v>
      </c>
      <c r="G2182" s="619" t="s">
        <v>4731</v>
      </c>
      <c r="H2182" s="619" t="s">
        <v>2184</v>
      </c>
      <c r="I2182" s="619" t="s">
        <v>2387</v>
      </c>
      <c r="J2182" s="619" t="s">
        <v>2388</v>
      </c>
      <c r="K2182" s="619" t="s">
        <v>2389</v>
      </c>
      <c r="L2182" s="620">
        <v>101.16</v>
      </c>
      <c r="M2182" s="620">
        <v>202.32</v>
      </c>
      <c r="N2182" s="619">
        <v>2</v>
      </c>
      <c r="O2182" s="683">
        <v>0.5</v>
      </c>
      <c r="P2182" s="620"/>
      <c r="Q2182" s="635">
        <v>0</v>
      </c>
      <c r="R2182" s="619"/>
      <c r="S2182" s="635">
        <v>0</v>
      </c>
      <c r="T2182" s="683"/>
      <c r="U2182" s="665">
        <v>0</v>
      </c>
    </row>
    <row r="2183" spans="1:21" ht="14.4" customHeight="1" x14ac:dyDescent="0.3">
      <c r="A2183" s="618">
        <v>21</v>
      </c>
      <c r="B2183" s="619" t="s">
        <v>565</v>
      </c>
      <c r="C2183" s="619">
        <v>89301212</v>
      </c>
      <c r="D2183" s="681" t="s">
        <v>6723</v>
      </c>
      <c r="E2183" s="682" t="s">
        <v>4533</v>
      </c>
      <c r="F2183" s="619" t="s">
        <v>4509</v>
      </c>
      <c r="G2183" s="619" t="s">
        <v>4732</v>
      </c>
      <c r="H2183" s="619" t="s">
        <v>564</v>
      </c>
      <c r="I2183" s="619" t="s">
        <v>5014</v>
      </c>
      <c r="J2183" s="619" t="s">
        <v>1122</v>
      </c>
      <c r="K2183" s="619" t="s">
        <v>1532</v>
      </c>
      <c r="L2183" s="620">
        <v>0</v>
      </c>
      <c r="M2183" s="620">
        <v>0</v>
      </c>
      <c r="N2183" s="619">
        <v>2</v>
      </c>
      <c r="O2183" s="683">
        <v>0.5</v>
      </c>
      <c r="P2183" s="620">
        <v>0</v>
      </c>
      <c r="Q2183" s="635"/>
      <c r="R2183" s="619">
        <v>2</v>
      </c>
      <c r="S2183" s="635">
        <v>1</v>
      </c>
      <c r="T2183" s="683">
        <v>0.5</v>
      </c>
      <c r="U2183" s="665">
        <v>1</v>
      </c>
    </row>
    <row r="2184" spans="1:21" ht="14.4" customHeight="1" x14ac:dyDescent="0.3">
      <c r="A2184" s="618">
        <v>21</v>
      </c>
      <c r="B2184" s="619" t="s">
        <v>565</v>
      </c>
      <c r="C2184" s="619">
        <v>89301212</v>
      </c>
      <c r="D2184" s="681" t="s">
        <v>6723</v>
      </c>
      <c r="E2184" s="682" t="s">
        <v>4533</v>
      </c>
      <c r="F2184" s="619" t="s">
        <v>4509</v>
      </c>
      <c r="G2184" s="619" t="s">
        <v>4732</v>
      </c>
      <c r="H2184" s="619" t="s">
        <v>564</v>
      </c>
      <c r="I2184" s="619" t="s">
        <v>1121</v>
      </c>
      <c r="J2184" s="619" t="s">
        <v>1122</v>
      </c>
      <c r="K2184" s="619" t="s">
        <v>1123</v>
      </c>
      <c r="L2184" s="620">
        <v>56.69</v>
      </c>
      <c r="M2184" s="620">
        <v>396.83</v>
      </c>
      <c r="N2184" s="619">
        <v>7</v>
      </c>
      <c r="O2184" s="683">
        <v>2.5</v>
      </c>
      <c r="P2184" s="620">
        <v>226.76</v>
      </c>
      <c r="Q2184" s="635">
        <v>0.5714285714285714</v>
      </c>
      <c r="R2184" s="619">
        <v>4</v>
      </c>
      <c r="S2184" s="635">
        <v>0.5714285714285714</v>
      </c>
      <c r="T2184" s="683">
        <v>1.5</v>
      </c>
      <c r="U2184" s="665">
        <v>0.6</v>
      </c>
    </row>
    <row r="2185" spans="1:21" ht="14.4" customHeight="1" x14ac:dyDescent="0.3">
      <c r="A2185" s="618">
        <v>21</v>
      </c>
      <c r="B2185" s="619" t="s">
        <v>565</v>
      </c>
      <c r="C2185" s="619">
        <v>89301212</v>
      </c>
      <c r="D2185" s="681" t="s">
        <v>6723</v>
      </c>
      <c r="E2185" s="682" t="s">
        <v>4533</v>
      </c>
      <c r="F2185" s="619" t="s">
        <v>4509</v>
      </c>
      <c r="G2185" s="619" t="s">
        <v>4610</v>
      </c>
      <c r="H2185" s="619" t="s">
        <v>564</v>
      </c>
      <c r="I2185" s="619" t="s">
        <v>842</v>
      </c>
      <c r="J2185" s="619" t="s">
        <v>4623</v>
      </c>
      <c r="K2185" s="619" t="s">
        <v>4624</v>
      </c>
      <c r="L2185" s="620">
        <v>22.88</v>
      </c>
      <c r="M2185" s="620">
        <v>68.64</v>
      </c>
      <c r="N2185" s="619">
        <v>3</v>
      </c>
      <c r="O2185" s="683">
        <v>1.5</v>
      </c>
      <c r="P2185" s="620">
        <v>68.64</v>
      </c>
      <c r="Q2185" s="635">
        <v>1</v>
      </c>
      <c r="R2185" s="619">
        <v>3</v>
      </c>
      <c r="S2185" s="635">
        <v>1</v>
      </c>
      <c r="T2185" s="683">
        <v>1.5</v>
      </c>
      <c r="U2185" s="665">
        <v>1</v>
      </c>
    </row>
    <row r="2186" spans="1:21" ht="14.4" customHeight="1" x14ac:dyDescent="0.3">
      <c r="A2186" s="618">
        <v>21</v>
      </c>
      <c r="B2186" s="619" t="s">
        <v>565</v>
      </c>
      <c r="C2186" s="619">
        <v>89301212</v>
      </c>
      <c r="D2186" s="681" t="s">
        <v>6723</v>
      </c>
      <c r="E2186" s="682" t="s">
        <v>4533</v>
      </c>
      <c r="F2186" s="619" t="s">
        <v>4509</v>
      </c>
      <c r="G2186" s="619" t="s">
        <v>4610</v>
      </c>
      <c r="H2186" s="619" t="s">
        <v>564</v>
      </c>
      <c r="I2186" s="619" t="s">
        <v>1664</v>
      </c>
      <c r="J2186" s="619" t="s">
        <v>4611</v>
      </c>
      <c r="K2186" s="619" t="s">
        <v>2067</v>
      </c>
      <c r="L2186" s="620">
        <v>101.69</v>
      </c>
      <c r="M2186" s="620">
        <v>1220.28</v>
      </c>
      <c r="N2186" s="619">
        <v>12</v>
      </c>
      <c r="O2186" s="683">
        <v>5.5</v>
      </c>
      <c r="P2186" s="620">
        <v>508.45</v>
      </c>
      <c r="Q2186" s="635">
        <v>0.41666666666666669</v>
      </c>
      <c r="R2186" s="619">
        <v>5</v>
      </c>
      <c r="S2186" s="635">
        <v>0.41666666666666669</v>
      </c>
      <c r="T2186" s="683">
        <v>2.5</v>
      </c>
      <c r="U2186" s="665">
        <v>0.45454545454545453</v>
      </c>
    </row>
    <row r="2187" spans="1:21" ht="14.4" customHeight="1" x14ac:dyDescent="0.3">
      <c r="A2187" s="618">
        <v>21</v>
      </c>
      <c r="B2187" s="619" t="s">
        <v>565</v>
      </c>
      <c r="C2187" s="619">
        <v>89301212</v>
      </c>
      <c r="D2187" s="681" t="s">
        <v>6723</v>
      </c>
      <c r="E2187" s="682" t="s">
        <v>4533</v>
      </c>
      <c r="F2187" s="619" t="s">
        <v>4509</v>
      </c>
      <c r="G2187" s="619" t="s">
        <v>5510</v>
      </c>
      <c r="H2187" s="619" t="s">
        <v>564</v>
      </c>
      <c r="I2187" s="619" t="s">
        <v>1373</v>
      </c>
      <c r="J2187" s="619" t="s">
        <v>5511</v>
      </c>
      <c r="K2187" s="619" t="s">
        <v>2067</v>
      </c>
      <c r="L2187" s="620">
        <v>0</v>
      </c>
      <c r="M2187" s="620">
        <v>0</v>
      </c>
      <c r="N2187" s="619">
        <v>2</v>
      </c>
      <c r="O2187" s="683">
        <v>0.5</v>
      </c>
      <c r="P2187" s="620">
        <v>0</v>
      </c>
      <c r="Q2187" s="635"/>
      <c r="R2187" s="619">
        <v>2</v>
      </c>
      <c r="S2187" s="635">
        <v>1</v>
      </c>
      <c r="T2187" s="683">
        <v>0.5</v>
      </c>
      <c r="U2187" s="665">
        <v>1</v>
      </c>
    </row>
    <row r="2188" spans="1:21" ht="14.4" customHeight="1" x14ac:dyDescent="0.3">
      <c r="A2188" s="618">
        <v>21</v>
      </c>
      <c r="B2188" s="619" t="s">
        <v>565</v>
      </c>
      <c r="C2188" s="619">
        <v>89301212</v>
      </c>
      <c r="D2188" s="681" t="s">
        <v>6723</v>
      </c>
      <c r="E2188" s="682" t="s">
        <v>4533</v>
      </c>
      <c r="F2188" s="619" t="s">
        <v>4509</v>
      </c>
      <c r="G2188" s="619" t="s">
        <v>4966</v>
      </c>
      <c r="H2188" s="619" t="s">
        <v>564</v>
      </c>
      <c r="I2188" s="619" t="s">
        <v>6067</v>
      </c>
      <c r="J2188" s="619" t="s">
        <v>5372</v>
      </c>
      <c r="K2188" s="619" t="s">
        <v>6068</v>
      </c>
      <c r="L2188" s="620">
        <v>0</v>
      </c>
      <c r="M2188" s="620">
        <v>0</v>
      </c>
      <c r="N2188" s="619">
        <v>3</v>
      </c>
      <c r="O2188" s="683">
        <v>1</v>
      </c>
      <c r="P2188" s="620"/>
      <c r="Q2188" s="635"/>
      <c r="R2188" s="619"/>
      <c r="S2188" s="635">
        <v>0</v>
      </c>
      <c r="T2188" s="683"/>
      <c r="U2188" s="665">
        <v>0</v>
      </c>
    </row>
    <row r="2189" spans="1:21" ht="14.4" customHeight="1" x14ac:dyDescent="0.3">
      <c r="A2189" s="618">
        <v>21</v>
      </c>
      <c r="B2189" s="619" t="s">
        <v>565</v>
      </c>
      <c r="C2189" s="619">
        <v>89301212</v>
      </c>
      <c r="D2189" s="681" t="s">
        <v>6723</v>
      </c>
      <c r="E2189" s="682" t="s">
        <v>4533</v>
      </c>
      <c r="F2189" s="619" t="s">
        <v>4509</v>
      </c>
      <c r="G2189" s="619" t="s">
        <v>4966</v>
      </c>
      <c r="H2189" s="619" t="s">
        <v>564</v>
      </c>
      <c r="I2189" s="619" t="s">
        <v>5371</v>
      </c>
      <c r="J2189" s="619" t="s">
        <v>5372</v>
      </c>
      <c r="K2189" s="619" t="s">
        <v>3214</v>
      </c>
      <c r="L2189" s="620">
        <v>130.44</v>
      </c>
      <c r="M2189" s="620">
        <v>391.32</v>
      </c>
      <c r="N2189" s="619">
        <v>3</v>
      </c>
      <c r="O2189" s="683">
        <v>1</v>
      </c>
      <c r="P2189" s="620"/>
      <c r="Q2189" s="635">
        <v>0</v>
      </c>
      <c r="R2189" s="619"/>
      <c r="S2189" s="635">
        <v>0</v>
      </c>
      <c r="T2189" s="683"/>
      <c r="U2189" s="665">
        <v>0</v>
      </c>
    </row>
    <row r="2190" spans="1:21" ht="14.4" customHeight="1" x14ac:dyDescent="0.3">
      <c r="A2190" s="618">
        <v>21</v>
      </c>
      <c r="B2190" s="619" t="s">
        <v>565</v>
      </c>
      <c r="C2190" s="619">
        <v>89301212</v>
      </c>
      <c r="D2190" s="681" t="s">
        <v>6723</v>
      </c>
      <c r="E2190" s="682" t="s">
        <v>4533</v>
      </c>
      <c r="F2190" s="619" t="s">
        <v>4509</v>
      </c>
      <c r="G2190" s="619" t="s">
        <v>4966</v>
      </c>
      <c r="H2190" s="619" t="s">
        <v>564</v>
      </c>
      <c r="I2190" s="619" t="s">
        <v>6069</v>
      </c>
      <c r="J2190" s="619" t="s">
        <v>5372</v>
      </c>
      <c r="K2190" s="619" t="s">
        <v>6070</v>
      </c>
      <c r="L2190" s="620">
        <v>391.32</v>
      </c>
      <c r="M2190" s="620">
        <v>391.32</v>
      </c>
      <c r="N2190" s="619">
        <v>1</v>
      </c>
      <c r="O2190" s="683">
        <v>1</v>
      </c>
      <c r="P2190" s="620"/>
      <c r="Q2190" s="635">
        <v>0</v>
      </c>
      <c r="R2190" s="619"/>
      <c r="S2190" s="635">
        <v>0</v>
      </c>
      <c r="T2190" s="683"/>
      <c r="U2190" s="665">
        <v>0</v>
      </c>
    </row>
    <row r="2191" spans="1:21" ht="14.4" customHeight="1" x14ac:dyDescent="0.3">
      <c r="A2191" s="618">
        <v>21</v>
      </c>
      <c r="B2191" s="619" t="s">
        <v>565</v>
      </c>
      <c r="C2191" s="619">
        <v>89301212</v>
      </c>
      <c r="D2191" s="681" t="s">
        <v>6723</v>
      </c>
      <c r="E2191" s="682" t="s">
        <v>4533</v>
      </c>
      <c r="F2191" s="619" t="s">
        <v>4509</v>
      </c>
      <c r="G2191" s="619" t="s">
        <v>5759</v>
      </c>
      <c r="H2191" s="619" t="s">
        <v>2184</v>
      </c>
      <c r="I2191" s="619" t="s">
        <v>3552</v>
      </c>
      <c r="J2191" s="619" t="s">
        <v>3553</v>
      </c>
      <c r="K2191" s="619" t="s">
        <v>668</v>
      </c>
      <c r="L2191" s="620">
        <v>201.88</v>
      </c>
      <c r="M2191" s="620">
        <v>403.76</v>
      </c>
      <c r="N2191" s="619">
        <v>2</v>
      </c>
      <c r="O2191" s="683">
        <v>0.5</v>
      </c>
      <c r="P2191" s="620"/>
      <c r="Q2191" s="635">
        <v>0</v>
      </c>
      <c r="R2191" s="619"/>
      <c r="S2191" s="635">
        <v>0</v>
      </c>
      <c r="T2191" s="683"/>
      <c r="U2191" s="665">
        <v>0</v>
      </c>
    </row>
    <row r="2192" spans="1:21" ht="14.4" customHeight="1" x14ac:dyDescent="0.3">
      <c r="A2192" s="618">
        <v>21</v>
      </c>
      <c r="B2192" s="619" t="s">
        <v>565</v>
      </c>
      <c r="C2192" s="619">
        <v>89301212</v>
      </c>
      <c r="D2192" s="681" t="s">
        <v>6723</v>
      </c>
      <c r="E2192" s="682" t="s">
        <v>4533</v>
      </c>
      <c r="F2192" s="619" t="s">
        <v>4509</v>
      </c>
      <c r="G2192" s="619" t="s">
        <v>5759</v>
      </c>
      <c r="H2192" s="619" t="s">
        <v>2184</v>
      </c>
      <c r="I2192" s="619" t="s">
        <v>6071</v>
      </c>
      <c r="J2192" s="619" t="s">
        <v>3553</v>
      </c>
      <c r="K2192" s="619" t="s">
        <v>6072</v>
      </c>
      <c r="L2192" s="620">
        <v>1049.31</v>
      </c>
      <c r="M2192" s="620">
        <v>1049.31</v>
      </c>
      <c r="N2192" s="619">
        <v>1</v>
      </c>
      <c r="O2192" s="683">
        <v>1</v>
      </c>
      <c r="P2192" s="620"/>
      <c r="Q2192" s="635">
        <v>0</v>
      </c>
      <c r="R2192" s="619"/>
      <c r="S2192" s="635">
        <v>0</v>
      </c>
      <c r="T2192" s="683"/>
      <c r="U2192" s="665">
        <v>0</v>
      </c>
    </row>
    <row r="2193" spans="1:21" ht="14.4" customHeight="1" x14ac:dyDescent="0.3">
      <c r="A2193" s="618">
        <v>21</v>
      </c>
      <c r="B2193" s="619" t="s">
        <v>565</v>
      </c>
      <c r="C2193" s="619">
        <v>89301212</v>
      </c>
      <c r="D2193" s="681" t="s">
        <v>6723</v>
      </c>
      <c r="E2193" s="682" t="s">
        <v>4533</v>
      </c>
      <c r="F2193" s="619" t="s">
        <v>4509</v>
      </c>
      <c r="G2193" s="619" t="s">
        <v>4566</v>
      </c>
      <c r="H2193" s="619" t="s">
        <v>564</v>
      </c>
      <c r="I2193" s="619" t="s">
        <v>1133</v>
      </c>
      <c r="J2193" s="619" t="s">
        <v>4567</v>
      </c>
      <c r="K2193" s="619" t="s">
        <v>4568</v>
      </c>
      <c r="L2193" s="620">
        <v>0</v>
      </c>
      <c r="M2193" s="620">
        <v>0</v>
      </c>
      <c r="N2193" s="619">
        <v>5</v>
      </c>
      <c r="O2193" s="683">
        <v>2</v>
      </c>
      <c r="P2193" s="620">
        <v>0</v>
      </c>
      <c r="Q2193" s="635"/>
      <c r="R2193" s="619">
        <v>3</v>
      </c>
      <c r="S2193" s="635">
        <v>0.6</v>
      </c>
      <c r="T2193" s="683">
        <v>1</v>
      </c>
      <c r="U2193" s="665">
        <v>0.5</v>
      </c>
    </row>
    <row r="2194" spans="1:21" ht="14.4" customHeight="1" x14ac:dyDescent="0.3">
      <c r="A2194" s="618">
        <v>21</v>
      </c>
      <c r="B2194" s="619" t="s">
        <v>565</v>
      </c>
      <c r="C2194" s="619">
        <v>89301212</v>
      </c>
      <c r="D2194" s="681" t="s">
        <v>6723</v>
      </c>
      <c r="E2194" s="682" t="s">
        <v>4533</v>
      </c>
      <c r="F2194" s="619" t="s">
        <v>4509</v>
      </c>
      <c r="G2194" s="619" t="s">
        <v>4739</v>
      </c>
      <c r="H2194" s="619" t="s">
        <v>564</v>
      </c>
      <c r="I2194" s="619" t="s">
        <v>1052</v>
      </c>
      <c r="J2194" s="619" t="s">
        <v>933</v>
      </c>
      <c r="K2194" s="619" t="s">
        <v>4740</v>
      </c>
      <c r="L2194" s="620">
        <v>219.94</v>
      </c>
      <c r="M2194" s="620">
        <v>879.76</v>
      </c>
      <c r="N2194" s="619">
        <v>4</v>
      </c>
      <c r="O2194" s="683">
        <v>2</v>
      </c>
      <c r="P2194" s="620"/>
      <c r="Q2194" s="635">
        <v>0</v>
      </c>
      <c r="R2194" s="619"/>
      <c r="S2194" s="635">
        <v>0</v>
      </c>
      <c r="T2194" s="683"/>
      <c r="U2194" s="665">
        <v>0</v>
      </c>
    </row>
    <row r="2195" spans="1:21" ht="14.4" customHeight="1" x14ac:dyDescent="0.3">
      <c r="A2195" s="618">
        <v>21</v>
      </c>
      <c r="B2195" s="619" t="s">
        <v>565</v>
      </c>
      <c r="C2195" s="619">
        <v>89301212</v>
      </c>
      <c r="D2195" s="681" t="s">
        <v>6723</v>
      </c>
      <c r="E2195" s="682" t="s">
        <v>4533</v>
      </c>
      <c r="F2195" s="619" t="s">
        <v>4509</v>
      </c>
      <c r="G2195" s="619" t="s">
        <v>5374</v>
      </c>
      <c r="H2195" s="619" t="s">
        <v>564</v>
      </c>
      <c r="I2195" s="619" t="s">
        <v>6073</v>
      </c>
      <c r="J2195" s="619" t="s">
        <v>5379</v>
      </c>
      <c r="K2195" s="619" t="s">
        <v>6074</v>
      </c>
      <c r="L2195" s="620">
        <v>0</v>
      </c>
      <c r="M2195" s="620">
        <v>0</v>
      </c>
      <c r="N2195" s="619">
        <v>1</v>
      </c>
      <c r="O2195" s="683">
        <v>1</v>
      </c>
      <c r="P2195" s="620">
        <v>0</v>
      </c>
      <c r="Q2195" s="635"/>
      <c r="R2195" s="619">
        <v>1</v>
      </c>
      <c r="S2195" s="635">
        <v>1</v>
      </c>
      <c r="T2195" s="683">
        <v>1</v>
      </c>
      <c r="U2195" s="665">
        <v>1</v>
      </c>
    </row>
    <row r="2196" spans="1:21" ht="14.4" customHeight="1" x14ac:dyDescent="0.3">
      <c r="A2196" s="618">
        <v>21</v>
      </c>
      <c r="B2196" s="619" t="s">
        <v>565</v>
      </c>
      <c r="C2196" s="619">
        <v>89301212</v>
      </c>
      <c r="D2196" s="681" t="s">
        <v>6723</v>
      </c>
      <c r="E2196" s="682" t="s">
        <v>4533</v>
      </c>
      <c r="F2196" s="619" t="s">
        <v>4509</v>
      </c>
      <c r="G2196" s="619" t="s">
        <v>4837</v>
      </c>
      <c r="H2196" s="619" t="s">
        <v>2184</v>
      </c>
      <c r="I2196" s="619" t="s">
        <v>4839</v>
      </c>
      <c r="J2196" s="619" t="s">
        <v>4840</v>
      </c>
      <c r="K2196" s="619" t="s">
        <v>747</v>
      </c>
      <c r="L2196" s="620">
        <v>90.72</v>
      </c>
      <c r="M2196" s="620">
        <v>6531.8399999999974</v>
      </c>
      <c r="N2196" s="619">
        <v>72</v>
      </c>
      <c r="O2196" s="683">
        <v>24</v>
      </c>
      <c r="P2196" s="620">
        <v>3265.9199999999987</v>
      </c>
      <c r="Q2196" s="635">
        <v>0.5</v>
      </c>
      <c r="R2196" s="619">
        <v>36</v>
      </c>
      <c r="S2196" s="635">
        <v>0.5</v>
      </c>
      <c r="T2196" s="683">
        <v>12</v>
      </c>
      <c r="U2196" s="665">
        <v>0.5</v>
      </c>
    </row>
    <row r="2197" spans="1:21" ht="14.4" customHeight="1" x14ac:dyDescent="0.3">
      <c r="A2197" s="618">
        <v>21</v>
      </c>
      <c r="B2197" s="619" t="s">
        <v>565</v>
      </c>
      <c r="C2197" s="619">
        <v>89301212</v>
      </c>
      <c r="D2197" s="681" t="s">
        <v>6723</v>
      </c>
      <c r="E2197" s="682" t="s">
        <v>4533</v>
      </c>
      <c r="F2197" s="619" t="s">
        <v>4509</v>
      </c>
      <c r="G2197" s="619" t="s">
        <v>4837</v>
      </c>
      <c r="H2197" s="619" t="s">
        <v>2184</v>
      </c>
      <c r="I2197" s="619" t="s">
        <v>5381</v>
      </c>
      <c r="J2197" s="619" t="s">
        <v>4840</v>
      </c>
      <c r="K2197" s="619" t="s">
        <v>5382</v>
      </c>
      <c r="L2197" s="620">
        <v>302.39</v>
      </c>
      <c r="M2197" s="620">
        <v>1209.56</v>
      </c>
      <c r="N2197" s="619">
        <v>4</v>
      </c>
      <c r="O2197" s="683">
        <v>4</v>
      </c>
      <c r="P2197" s="620">
        <v>907.17</v>
      </c>
      <c r="Q2197" s="635">
        <v>0.75</v>
      </c>
      <c r="R2197" s="619">
        <v>3</v>
      </c>
      <c r="S2197" s="635">
        <v>0.75</v>
      </c>
      <c r="T2197" s="683">
        <v>3</v>
      </c>
      <c r="U2197" s="665">
        <v>0.75</v>
      </c>
    </row>
    <row r="2198" spans="1:21" ht="14.4" customHeight="1" x14ac:dyDescent="0.3">
      <c r="A2198" s="618">
        <v>21</v>
      </c>
      <c r="B2198" s="619" t="s">
        <v>565</v>
      </c>
      <c r="C2198" s="619">
        <v>89301212</v>
      </c>
      <c r="D2198" s="681" t="s">
        <v>6723</v>
      </c>
      <c r="E2198" s="682" t="s">
        <v>4533</v>
      </c>
      <c r="F2198" s="619" t="s">
        <v>4509</v>
      </c>
      <c r="G2198" s="619" t="s">
        <v>4743</v>
      </c>
      <c r="H2198" s="619" t="s">
        <v>564</v>
      </c>
      <c r="I2198" s="619" t="s">
        <v>1461</v>
      </c>
      <c r="J2198" s="619" t="s">
        <v>959</v>
      </c>
      <c r="K2198" s="619" t="s">
        <v>4744</v>
      </c>
      <c r="L2198" s="620">
        <v>96.72</v>
      </c>
      <c r="M2198" s="620">
        <v>193.44</v>
      </c>
      <c r="N2198" s="619">
        <v>2</v>
      </c>
      <c r="O2198" s="683">
        <v>0.5</v>
      </c>
      <c r="P2198" s="620"/>
      <c r="Q2198" s="635">
        <v>0</v>
      </c>
      <c r="R2198" s="619"/>
      <c r="S2198" s="635">
        <v>0</v>
      </c>
      <c r="T2198" s="683"/>
      <c r="U2198" s="665">
        <v>0</v>
      </c>
    </row>
    <row r="2199" spans="1:21" ht="14.4" customHeight="1" x14ac:dyDescent="0.3">
      <c r="A2199" s="618">
        <v>21</v>
      </c>
      <c r="B2199" s="619" t="s">
        <v>565</v>
      </c>
      <c r="C2199" s="619">
        <v>89301212</v>
      </c>
      <c r="D2199" s="681" t="s">
        <v>6723</v>
      </c>
      <c r="E2199" s="682" t="s">
        <v>4533</v>
      </c>
      <c r="F2199" s="619" t="s">
        <v>4509</v>
      </c>
      <c r="G2199" s="619" t="s">
        <v>4569</v>
      </c>
      <c r="H2199" s="619" t="s">
        <v>2184</v>
      </c>
      <c r="I2199" s="619" t="s">
        <v>2483</v>
      </c>
      <c r="J2199" s="619" t="s">
        <v>2465</v>
      </c>
      <c r="K2199" s="619" t="s">
        <v>4343</v>
      </c>
      <c r="L2199" s="620">
        <v>32.74</v>
      </c>
      <c r="M2199" s="620">
        <v>65.48</v>
      </c>
      <c r="N2199" s="619">
        <v>2</v>
      </c>
      <c r="O2199" s="683">
        <v>0.5</v>
      </c>
      <c r="P2199" s="620">
        <v>65.48</v>
      </c>
      <c r="Q2199" s="635">
        <v>1</v>
      </c>
      <c r="R2199" s="619">
        <v>2</v>
      </c>
      <c r="S2199" s="635">
        <v>1</v>
      </c>
      <c r="T2199" s="683">
        <v>0.5</v>
      </c>
      <c r="U2199" s="665">
        <v>1</v>
      </c>
    </row>
    <row r="2200" spans="1:21" ht="14.4" customHeight="1" x14ac:dyDescent="0.3">
      <c r="A2200" s="618">
        <v>21</v>
      </c>
      <c r="B2200" s="619" t="s">
        <v>565</v>
      </c>
      <c r="C2200" s="619">
        <v>89301212</v>
      </c>
      <c r="D2200" s="681" t="s">
        <v>6723</v>
      </c>
      <c r="E2200" s="682" t="s">
        <v>4533</v>
      </c>
      <c r="F2200" s="619" t="s">
        <v>4509</v>
      </c>
      <c r="G2200" s="619" t="s">
        <v>4569</v>
      </c>
      <c r="H2200" s="619" t="s">
        <v>2184</v>
      </c>
      <c r="I2200" s="619" t="s">
        <v>2464</v>
      </c>
      <c r="J2200" s="619" t="s">
        <v>2465</v>
      </c>
      <c r="K2200" s="619" t="s">
        <v>2466</v>
      </c>
      <c r="L2200" s="620">
        <v>314.35000000000002</v>
      </c>
      <c r="M2200" s="620">
        <v>943.05000000000007</v>
      </c>
      <c r="N2200" s="619">
        <v>3</v>
      </c>
      <c r="O2200" s="683">
        <v>3</v>
      </c>
      <c r="P2200" s="620">
        <v>628.70000000000005</v>
      </c>
      <c r="Q2200" s="635">
        <v>0.66666666666666663</v>
      </c>
      <c r="R2200" s="619">
        <v>2</v>
      </c>
      <c r="S2200" s="635">
        <v>0.66666666666666663</v>
      </c>
      <c r="T2200" s="683">
        <v>2</v>
      </c>
      <c r="U2200" s="665">
        <v>0.66666666666666663</v>
      </c>
    </row>
    <row r="2201" spans="1:21" ht="14.4" customHeight="1" x14ac:dyDescent="0.3">
      <c r="A2201" s="618">
        <v>21</v>
      </c>
      <c r="B2201" s="619" t="s">
        <v>565</v>
      </c>
      <c r="C2201" s="619">
        <v>89301212</v>
      </c>
      <c r="D2201" s="681" t="s">
        <v>6723</v>
      </c>
      <c r="E2201" s="682" t="s">
        <v>4533</v>
      </c>
      <c r="F2201" s="619" t="s">
        <v>4509</v>
      </c>
      <c r="G2201" s="619" t="s">
        <v>4748</v>
      </c>
      <c r="H2201" s="619" t="s">
        <v>564</v>
      </c>
      <c r="I2201" s="619" t="s">
        <v>6075</v>
      </c>
      <c r="J2201" s="619" t="s">
        <v>6076</v>
      </c>
      <c r="K2201" s="619" t="s">
        <v>6077</v>
      </c>
      <c r="L2201" s="620">
        <v>0</v>
      </c>
      <c r="M2201" s="620">
        <v>0</v>
      </c>
      <c r="N2201" s="619">
        <v>2</v>
      </c>
      <c r="O2201" s="683">
        <v>1</v>
      </c>
      <c r="P2201" s="620">
        <v>0</v>
      </c>
      <c r="Q2201" s="635"/>
      <c r="R2201" s="619">
        <v>2</v>
      </c>
      <c r="S2201" s="635">
        <v>1</v>
      </c>
      <c r="T2201" s="683">
        <v>1</v>
      </c>
      <c r="U2201" s="665">
        <v>1</v>
      </c>
    </row>
    <row r="2202" spans="1:21" ht="14.4" customHeight="1" x14ac:dyDescent="0.3">
      <c r="A2202" s="618">
        <v>21</v>
      </c>
      <c r="B2202" s="619" t="s">
        <v>565</v>
      </c>
      <c r="C2202" s="619">
        <v>89301212</v>
      </c>
      <c r="D2202" s="681" t="s">
        <v>6723</v>
      </c>
      <c r="E2202" s="682" t="s">
        <v>4533</v>
      </c>
      <c r="F2202" s="619" t="s">
        <v>4509</v>
      </c>
      <c r="G2202" s="619" t="s">
        <v>4748</v>
      </c>
      <c r="H2202" s="619" t="s">
        <v>564</v>
      </c>
      <c r="I2202" s="619" t="s">
        <v>6078</v>
      </c>
      <c r="J2202" s="619" t="s">
        <v>6076</v>
      </c>
      <c r="K2202" s="619" t="s">
        <v>6079</v>
      </c>
      <c r="L2202" s="620">
        <v>0</v>
      </c>
      <c r="M2202" s="620">
        <v>0</v>
      </c>
      <c r="N2202" s="619">
        <v>1</v>
      </c>
      <c r="O2202" s="683">
        <v>1</v>
      </c>
      <c r="P2202" s="620"/>
      <c r="Q2202" s="635"/>
      <c r="R2202" s="619"/>
      <c r="S2202" s="635">
        <v>0</v>
      </c>
      <c r="T2202" s="683"/>
      <c r="U2202" s="665">
        <v>0</v>
      </c>
    </row>
    <row r="2203" spans="1:21" ht="14.4" customHeight="1" x14ac:dyDescent="0.3">
      <c r="A2203" s="618">
        <v>21</v>
      </c>
      <c r="B2203" s="619" t="s">
        <v>565</v>
      </c>
      <c r="C2203" s="619">
        <v>89301212</v>
      </c>
      <c r="D2203" s="681" t="s">
        <v>6723</v>
      </c>
      <c r="E2203" s="682" t="s">
        <v>4533</v>
      </c>
      <c r="F2203" s="619" t="s">
        <v>4509</v>
      </c>
      <c r="G2203" s="619" t="s">
        <v>4748</v>
      </c>
      <c r="H2203" s="619" t="s">
        <v>564</v>
      </c>
      <c r="I2203" s="619" t="s">
        <v>6080</v>
      </c>
      <c r="J2203" s="619" t="s">
        <v>6081</v>
      </c>
      <c r="K2203" s="619" t="s">
        <v>6082</v>
      </c>
      <c r="L2203" s="620">
        <v>0</v>
      </c>
      <c r="M2203" s="620">
        <v>0</v>
      </c>
      <c r="N2203" s="619">
        <v>2</v>
      </c>
      <c r="O2203" s="683">
        <v>1</v>
      </c>
      <c r="P2203" s="620"/>
      <c r="Q2203" s="635"/>
      <c r="R2203" s="619"/>
      <c r="S2203" s="635">
        <v>0</v>
      </c>
      <c r="T2203" s="683"/>
      <c r="U2203" s="665">
        <v>0</v>
      </c>
    </row>
    <row r="2204" spans="1:21" ht="14.4" customHeight="1" x14ac:dyDescent="0.3">
      <c r="A2204" s="618">
        <v>21</v>
      </c>
      <c r="B2204" s="619" t="s">
        <v>565</v>
      </c>
      <c r="C2204" s="619">
        <v>89301212</v>
      </c>
      <c r="D2204" s="681" t="s">
        <v>6723</v>
      </c>
      <c r="E2204" s="682" t="s">
        <v>4533</v>
      </c>
      <c r="F2204" s="619" t="s">
        <v>4509</v>
      </c>
      <c r="G2204" s="619" t="s">
        <v>4748</v>
      </c>
      <c r="H2204" s="619" t="s">
        <v>564</v>
      </c>
      <c r="I2204" s="619" t="s">
        <v>6080</v>
      </c>
      <c r="J2204" s="619" t="s">
        <v>6083</v>
      </c>
      <c r="K2204" s="619" t="s">
        <v>6082</v>
      </c>
      <c r="L2204" s="620">
        <v>0</v>
      </c>
      <c r="M2204" s="620">
        <v>0</v>
      </c>
      <c r="N2204" s="619">
        <v>2</v>
      </c>
      <c r="O2204" s="683">
        <v>0.5</v>
      </c>
      <c r="P2204" s="620"/>
      <c r="Q2204" s="635"/>
      <c r="R2204" s="619"/>
      <c r="S2204" s="635">
        <v>0</v>
      </c>
      <c r="T2204" s="683"/>
      <c r="U2204" s="665">
        <v>0</v>
      </c>
    </row>
    <row r="2205" spans="1:21" ht="14.4" customHeight="1" x14ac:dyDescent="0.3">
      <c r="A2205" s="618">
        <v>21</v>
      </c>
      <c r="B2205" s="619" t="s">
        <v>565</v>
      </c>
      <c r="C2205" s="619">
        <v>89301212</v>
      </c>
      <c r="D2205" s="681" t="s">
        <v>6723</v>
      </c>
      <c r="E2205" s="682" t="s">
        <v>4533</v>
      </c>
      <c r="F2205" s="619" t="s">
        <v>4509</v>
      </c>
      <c r="G2205" s="619" t="s">
        <v>4990</v>
      </c>
      <c r="H2205" s="619" t="s">
        <v>564</v>
      </c>
      <c r="I2205" s="619" t="s">
        <v>2991</v>
      </c>
      <c r="J2205" s="619" t="s">
        <v>2992</v>
      </c>
      <c r="K2205" s="619" t="s">
        <v>1379</v>
      </c>
      <c r="L2205" s="620">
        <v>0</v>
      </c>
      <c r="M2205" s="620">
        <v>0</v>
      </c>
      <c r="N2205" s="619">
        <v>2</v>
      </c>
      <c r="O2205" s="683">
        <v>1</v>
      </c>
      <c r="P2205" s="620"/>
      <c r="Q2205" s="635"/>
      <c r="R2205" s="619"/>
      <c r="S2205" s="635">
        <v>0</v>
      </c>
      <c r="T2205" s="683"/>
      <c r="U2205" s="665">
        <v>0</v>
      </c>
    </row>
    <row r="2206" spans="1:21" ht="14.4" customHeight="1" x14ac:dyDescent="0.3">
      <c r="A2206" s="618">
        <v>21</v>
      </c>
      <c r="B2206" s="619" t="s">
        <v>565</v>
      </c>
      <c r="C2206" s="619">
        <v>89301212</v>
      </c>
      <c r="D2206" s="681" t="s">
        <v>6723</v>
      </c>
      <c r="E2206" s="682" t="s">
        <v>4533</v>
      </c>
      <c r="F2206" s="619" t="s">
        <v>4509</v>
      </c>
      <c r="G2206" s="619" t="s">
        <v>4616</v>
      </c>
      <c r="H2206" s="619" t="s">
        <v>564</v>
      </c>
      <c r="I2206" s="619" t="s">
        <v>5054</v>
      </c>
      <c r="J2206" s="619" t="s">
        <v>5055</v>
      </c>
      <c r="K2206" s="619" t="s">
        <v>1297</v>
      </c>
      <c r="L2206" s="620">
        <v>0</v>
      </c>
      <c r="M2206" s="620">
        <v>0</v>
      </c>
      <c r="N2206" s="619">
        <v>6</v>
      </c>
      <c r="O2206" s="683">
        <v>3</v>
      </c>
      <c r="P2206" s="620">
        <v>0</v>
      </c>
      <c r="Q2206" s="635"/>
      <c r="R2206" s="619">
        <v>4</v>
      </c>
      <c r="S2206" s="635">
        <v>0.66666666666666663</v>
      </c>
      <c r="T2206" s="683">
        <v>2</v>
      </c>
      <c r="U2206" s="665">
        <v>0.66666666666666663</v>
      </c>
    </row>
    <row r="2207" spans="1:21" ht="14.4" customHeight="1" x14ac:dyDescent="0.3">
      <c r="A2207" s="618">
        <v>21</v>
      </c>
      <c r="B2207" s="619" t="s">
        <v>565</v>
      </c>
      <c r="C2207" s="619">
        <v>89301212</v>
      </c>
      <c r="D2207" s="681" t="s">
        <v>6723</v>
      </c>
      <c r="E2207" s="682" t="s">
        <v>4533</v>
      </c>
      <c r="F2207" s="619" t="s">
        <v>4511</v>
      </c>
      <c r="G2207" s="619" t="s">
        <v>5421</v>
      </c>
      <c r="H2207" s="619" t="s">
        <v>564</v>
      </c>
      <c r="I2207" s="619" t="s">
        <v>5422</v>
      </c>
      <c r="J2207" s="619" t="s">
        <v>5423</v>
      </c>
      <c r="K2207" s="619" t="s">
        <v>5424</v>
      </c>
      <c r="L2207" s="620">
        <v>1800</v>
      </c>
      <c r="M2207" s="620">
        <v>1800</v>
      </c>
      <c r="N2207" s="619">
        <v>1</v>
      </c>
      <c r="O2207" s="683">
        <v>1</v>
      </c>
      <c r="P2207" s="620"/>
      <c r="Q2207" s="635">
        <v>0</v>
      </c>
      <c r="R2207" s="619"/>
      <c r="S2207" s="635">
        <v>0</v>
      </c>
      <c r="T2207" s="683"/>
      <c r="U2207" s="665">
        <v>0</v>
      </c>
    </row>
    <row r="2208" spans="1:21" ht="14.4" customHeight="1" x14ac:dyDescent="0.3">
      <c r="A2208" s="618">
        <v>21</v>
      </c>
      <c r="B2208" s="619" t="s">
        <v>565</v>
      </c>
      <c r="C2208" s="619">
        <v>89301212</v>
      </c>
      <c r="D2208" s="681" t="s">
        <v>6723</v>
      </c>
      <c r="E2208" s="682" t="s">
        <v>4534</v>
      </c>
      <c r="F2208" s="619" t="s">
        <v>4509</v>
      </c>
      <c r="G2208" s="619" t="s">
        <v>4594</v>
      </c>
      <c r="H2208" s="619" t="s">
        <v>2184</v>
      </c>
      <c r="I2208" s="619" t="s">
        <v>3753</v>
      </c>
      <c r="J2208" s="619" t="s">
        <v>4448</v>
      </c>
      <c r="K2208" s="619" t="s">
        <v>4449</v>
      </c>
      <c r="L2208" s="620">
        <v>333.31</v>
      </c>
      <c r="M2208" s="620">
        <v>666.62</v>
      </c>
      <c r="N2208" s="619">
        <v>2</v>
      </c>
      <c r="O2208" s="683">
        <v>0.5</v>
      </c>
      <c r="P2208" s="620"/>
      <c r="Q2208" s="635">
        <v>0</v>
      </c>
      <c r="R2208" s="619"/>
      <c r="S2208" s="635">
        <v>0</v>
      </c>
      <c r="T2208" s="683"/>
      <c r="U2208" s="665">
        <v>0</v>
      </c>
    </row>
    <row r="2209" spans="1:21" ht="14.4" customHeight="1" x14ac:dyDescent="0.3">
      <c r="A2209" s="618">
        <v>21</v>
      </c>
      <c r="B2209" s="619" t="s">
        <v>565</v>
      </c>
      <c r="C2209" s="619">
        <v>89301212</v>
      </c>
      <c r="D2209" s="681" t="s">
        <v>6723</v>
      </c>
      <c r="E2209" s="682" t="s">
        <v>4534</v>
      </c>
      <c r="F2209" s="619" t="s">
        <v>4509</v>
      </c>
      <c r="G2209" s="619" t="s">
        <v>5159</v>
      </c>
      <c r="H2209" s="619" t="s">
        <v>2184</v>
      </c>
      <c r="I2209" s="619" t="s">
        <v>4382</v>
      </c>
      <c r="J2209" s="619" t="s">
        <v>4383</v>
      </c>
      <c r="K2209" s="619" t="s">
        <v>4384</v>
      </c>
      <c r="L2209" s="620">
        <v>172</v>
      </c>
      <c r="M2209" s="620">
        <v>172</v>
      </c>
      <c r="N2209" s="619">
        <v>1</v>
      </c>
      <c r="O2209" s="683">
        <v>1</v>
      </c>
      <c r="P2209" s="620">
        <v>172</v>
      </c>
      <c r="Q2209" s="635">
        <v>1</v>
      </c>
      <c r="R2209" s="619">
        <v>1</v>
      </c>
      <c r="S2209" s="635">
        <v>1</v>
      </c>
      <c r="T2209" s="683">
        <v>1</v>
      </c>
      <c r="U2209" s="665">
        <v>1</v>
      </c>
    </row>
    <row r="2210" spans="1:21" ht="14.4" customHeight="1" x14ac:dyDescent="0.3">
      <c r="A2210" s="618">
        <v>21</v>
      </c>
      <c r="B2210" s="619" t="s">
        <v>565</v>
      </c>
      <c r="C2210" s="619">
        <v>89301212</v>
      </c>
      <c r="D2210" s="681" t="s">
        <v>6723</v>
      </c>
      <c r="E2210" s="682" t="s">
        <v>4534</v>
      </c>
      <c r="F2210" s="619" t="s">
        <v>4509</v>
      </c>
      <c r="G2210" s="619" t="s">
        <v>4575</v>
      </c>
      <c r="H2210" s="619" t="s">
        <v>564</v>
      </c>
      <c r="I2210" s="619" t="s">
        <v>1241</v>
      </c>
      <c r="J2210" s="619" t="s">
        <v>4576</v>
      </c>
      <c r="K2210" s="619" t="s">
        <v>4577</v>
      </c>
      <c r="L2210" s="620">
        <v>0</v>
      </c>
      <c r="M2210" s="620">
        <v>0</v>
      </c>
      <c r="N2210" s="619">
        <v>1</v>
      </c>
      <c r="O2210" s="683">
        <v>0.5</v>
      </c>
      <c r="P2210" s="620"/>
      <c r="Q2210" s="635"/>
      <c r="R2210" s="619"/>
      <c r="S2210" s="635">
        <v>0</v>
      </c>
      <c r="T2210" s="683"/>
      <c r="U2210" s="665">
        <v>0</v>
      </c>
    </row>
    <row r="2211" spans="1:21" ht="14.4" customHeight="1" x14ac:dyDescent="0.3">
      <c r="A2211" s="618">
        <v>21</v>
      </c>
      <c r="B2211" s="619" t="s">
        <v>565</v>
      </c>
      <c r="C2211" s="619">
        <v>89301212</v>
      </c>
      <c r="D2211" s="681" t="s">
        <v>6723</v>
      </c>
      <c r="E2211" s="682" t="s">
        <v>4534</v>
      </c>
      <c r="F2211" s="619" t="s">
        <v>4509</v>
      </c>
      <c r="G2211" s="619" t="s">
        <v>4657</v>
      </c>
      <c r="H2211" s="619" t="s">
        <v>564</v>
      </c>
      <c r="I2211" s="619" t="s">
        <v>902</v>
      </c>
      <c r="J2211" s="619" t="s">
        <v>4996</v>
      </c>
      <c r="K2211" s="619" t="s">
        <v>4997</v>
      </c>
      <c r="L2211" s="620">
        <v>18.940000000000001</v>
      </c>
      <c r="M2211" s="620">
        <v>37.880000000000003</v>
      </c>
      <c r="N2211" s="619">
        <v>2</v>
      </c>
      <c r="O2211" s="683">
        <v>0.5</v>
      </c>
      <c r="P2211" s="620"/>
      <c r="Q2211" s="635">
        <v>0</v>
      </c>
      <c r="R2211" s="619"/>
      <c r="S2211" s="635">
        <v>0</v>
      </c>
      <c r="T2211" s="683"/>
      <c r="U2211" s="665">
        <v>0</v>
      </c>
    </row>
    <row r="2212" spans="1:21" ht="14.4" customHeight="1" x14ac:dyDescent="0.3">
      <c r="A2212" s="618">
        <v>21</v>
      </c>
      <c r="B2212" s="619" t="s">
        <v>565</v>
      </c>
      <c r="C2212" s="619">
        <v>89301212</v>
      </c>
      <c r="D2212" s="681" t="s">
        <v>6723</v>
      </c>
      <c r="E2212" s="682" t="s">
        <v>4534</v>
      </c>
      <c r="F2212" s="619" t="s">
        <v>4509</v>
      </c>
      <c r="G2212" s="619" t="s">
        <v>4662</v>
      </c>
      <c r="H2212" s="619" t="s">
        <v>564</v>
      </c>
      <c r="I2212" s="619" t="s">
        <v>6084</v>
      </c>
      <c r="J2212" s="619" t="s">
        <v>1894</v>
      </c>
      <c r="K2212" s="619" t="s">
        <v>6085</v>
      </c>
      <c r="L2212" s="620">
        <v>0</v>
      </c>
      <c r="M2212" s="620">
        <v>0</v>
      </c>
      <c r="N2212" s="619">
        <v>1</v>
      </c>
      <c r="O2212" s="683">
        <v>0.5</v>
      </c>
      <c r="P2212" s="620"/>
      <c r="Q2212" s="635"/>
      <c r="R2212" s="619"/>
      <c r="S2212" s="635">
        <v>0</v>
      </c>
      <c r="T2212" s="683"/>
      <c r="U2212" s="665">
        <v>0</v>
      </c>
    </row>
    <row r="2213" spans="1:21" ht="14.4" customHeight="1" x14ac:dyDescent="0.3">
      <c r="A2213" s="618">
        <v>21</v>
      </c>
      <c r="B2213" s="619" t="s">
        <v>565</v>
      </c>
      <c r="C2213" s="619">
        <v>89301212</v>
      </c>
      <c r="D2213" s="681" t="s">
        <v>6723</v>
      </c>
      <c r="E2213" s="682" t="s">
        <v>4534</v>
      </c>
      <c r="F2213" s="619" t="s">
        <v>4509</v>
      </c>
      <c r="G2213" s="619" t="s">
        <v>4608</v>
      </c>
      <c r="H2213" s="619" t="s">
        <v>564</v>
      </c>
      <c r="I2213" s="619" t="s">
        <v>5694</v>
      </c>
      <c r="J2213" s="619" t="s">
        <v>5250</v>
      </c>
      <c r="K2213" s="619" t="s">
        <v>5251</v>
      </c>
      <c r="L2213" s="620">
        <v>0</v>
      </c>
      <c r="M2213" s="620">
        <v>0</v>
      </c>
      <c r="N2213" s="619">
        <v>1</v>
      </c>
      <c r="O2213" s="683">
        <v>1</v>
      </c>
      <c r="P2213" s="620"/>
      <c r="Q2213" s="635"/>
      <c r="R2213" s="619"/>
      <c r="S2213" s="635">
        <v>0</v>
      </c>
      <c r="T2213" s="683"/>
      <c r="U2213" s="665">
        <v>0</v>
      </c>
    </row>
    <row r="2214" spans="1:21" ht="14.4" customHeight="1" x14ac:dyDescent="0.3">
      <c r="A2214" s="618">
        <v>21</v>
      </c>
      <c r="B2214" s="619" t="s">
        <v>565</v>
      </c>
      <c r="C2214" s="619">
        <v>89301212</v>
      </c>
      <c r="D2214" s="681" t="s">
        <v>6723</v>
      </c>
      <c r="E2214" s="682" t="s">
        <v>4534</v>
      </c>
      <c r="F2214" s="619" t="s">
        <v>4509</v>
      </c>
      <c r="G2214" s="619" t="s">
        <v>4980</v>
      </c>
      <c r="H2214" s="619" t="s">
        <v>564</v>
      </c>
      <c r="I2214" s="619" t="s">
        <v>4981</v>
      </c>
      <c r="J2214" s="619" t="s">
        <v>4982</v>
      </c>
      <c r="K2214" s="619" t="s">
        <v>4151</v>
      </c>
      <c r="L2214" s="620">
        <v>85.49</v>
      </c>
      <c r="M2214" s="620">
        <v>170.98</v>
      </c>
      <c r="N2214" s="619">
        <v>2</v>
      </c>
      <c r="O2214" s="683">
        <v>1</v>
      </c>
      <c r="P2214" s="620"/>
      <c r="Q2214" s="635">
        <v>0</v>
      </c>
      <c r="R2214" s="619"/>
      <c r="S2214" s="635">
        <v>0</v>
      </c>
      <c r="T2214" s="683"/>
      <c r="U2214" s="665">
        <v>0</v>
      </c>
    </row>
    <row r="2215" spans="1:21" ht="14.4" customHeight="1" x14ac:dyDescent="0.3">
      <c r="A2215" s="618">
        <v>21</v>
      </c>
      <c r="B2215" s="619" t="s">
        <v>565</v>
      </c>
      <c r="C2215" s="619">
        <v>89301212</v>
      </c>
      <c r="D2215" s="681" t="s">
        <v>6723</v>
      </c>
      <c r="E2215" s="682" t="s">
        <v>4535</v>
      </c>
      <c r="F2215" s="619" t="s">
        <v>4509</v>
      </c>
      <c r="G2215" s="619" t="s">
        <v>5827</v>
      </c>
      <c r="H2215" s="619" t="s">
        <v>564</v>
      </c>
      <c r="I2215" s="619" t="s">
        <v>6086</v>
      </c>
      <c r="J2215" s="619" t="s">
        <v>6087</v>
      </c>
      <c r="K2215" s="619" t="s">
        <v>6088</v>
      </c>
      <c r="L2215" s="620">
        <v>483.76</v>
      </c>
      <c r="M2215" s="620">
        <v>483.76</v>
      </c>
      <c r="N2215" s="619">
        <v>1</v>
      </c>
      <c r="O2215" s="683">
        <v>1</v>
      </c>
      <c r="P2215" s="620"/>
      <c r="Q2215" s="635">
        <v>0</v>
      </c>
      <c r="R2215" s="619"/>
      <c r="S2215" s="635">
        <v>0</v>
      </c>
      <c r="T2215" s="683"/>
      <c r="U2215" s="665">
        <v>0</v>
      </c>
    </row>
    <row r="2216" spans="1:21" ht="14.4" customHeight="1" x14ac:dyDescent="0.3">
      <c r="A2216" s="618">
        <v>21</v>
      </c>
      <c r="B2216" s="619" t="s">
        <v>565</v>
      </c>
      <c r="C2216" s="619">
        <v>89301212</v>
      </c>
      <c r="D2216" s="681" t="s">
        <v>6723</v>
      </c>
      <c r="E2216" s="682" t="s">
        <v>4535</v>
      </c>
      <c r="F2216" s="619" t="s">
        <v>4509</v>
      </c>
      <c r="G2216" s="619" t="s">
        <v>5633</v>
      </c>
      <c r="H2216" s="619" t="s">
        <v>564</v>
      </c>
      <c r="I2216" s="619" t="s">
        <v>3222</v>
      </c>
      <c r="J2216" s="619" t="s">
        <v>6089</v>
      </c>
      <c r="K2216" s="619" t="s">
        <v>3224</v>
      </c>
      <c r="L2216" s="620">
        <v>162.93</v>
      </c>
      <c r="M2216" s="620">
        <v>162.93</v>
      </c>
      <c r="N2216" s="619">
        <v>1</v>
      </c>
      <c r="O2216" s="683">
        <v>1</v>
      </c>
      <c r="P2216" s="620"/>
      <c r="Q2216" s="635">
        <v>0</v>
      </c>
      <c r="R2216" s="619"/>
      <c r="S2216" s="635">
        <v>0</v>
      </c>
      <c r="T2216" s="683"/>
      <c r="U2216" s="665">
        <v>0</v>
      </c>
    </row>
    <row r="2217" spans="1:21" ht="14.4" customHeight="1" x14ac:dyDescent="0.3">
      <c r="A2217" s="618">
        <v>21</v>
      </c>
      <c r="B2217" s="619" t="s">
        <v>565</v>
      </c>
      <c r="C2217" s="619">
        <v>89301212</v>
      </c>
      <c r="D2217" s="681" t="s">
        <v>6723</v>
      </c>
      <c r="E2217" s="682" t="s">
        <v>4535</v>
      </c>
      <c r="F2217" s="619" t="s">
        <v>4509</v>
      </c>
      <c r="G2217" s="619" t="s">
        <v>4674</v>
      </c>
      <c r="H2217" s="619" t="s">
        <v>2184</v>
      </c>
      <c r="I2217" s="619" t="s">
        <v>4675</v>
      </c>
      <c r="J2217" s="619" t="s">
        <v>3798</v>
      </c>
      <c r="K2217" s="619" t="s">
        <v>4676</v>
      </c>
      <c r="L2217" s="620">
        <v>4283.43</v>
      </c>
      <c r="M2217" s="620">
        <v>4283.43</v>
      </c>
      <c r="N2217" s="619">
        <v>1</v>
      </c>
      <c r="O2217" s="683">
        <v>1</v>
      </c>
      <c r="P2217" s="620"/>
      <c r="Q2217" s="635">
        <v>0</v>
      </c>
      <c r="R2217" s="619"/>
      <c r="S2217" s="635">
        <v>0</v>
      </c>
      <c r="T2217" s="683"/>
      <c r="U2217" s="665">
        <v>0</v>
      </c>
    </row>
    <row r="2218" spans="1:21" ht="14.4" customHeight="1" x14ac:dyDescent="0.3">
      <c r="A2218" s="618">
        <v>21</v>
      </c>
      <c r="B2218" s="619" t="s">
        <v>565</v>
      </c>
      <c r="C2218" s="619">
        <v>89301212</v>
      </c>
      <c r="D2218" s="681" t="s">
        <v>6723</v>
      </c>
      <c r="E2218" s="682" t="s">
        <v>4535</v>
      </c>
      <c r="F2218" s="619" t="s">
        <v>4509</v>
      </c>
      <c r="G2218" s="619" t="s">
        <v>4919</v>
      </c>
      <c r="H2218" s="619" t="s">
        <v>564</v>
      </c>
      <c r="I2218" s="619" t="s">
        <v>6090</v>
      </c>
      <c r="J2218" s="619" t="s">
        <v>6091</v>
      </c>
      <c r="K2218" s="619" t="s">
        <v>2340</v>
      </c>
      <c r="L2218" s="620">
        <v>0</v>
      </c>
      <c r="M2218" s="620">
        <v>0</v>
      </c>
      <c r="N2218" s="619">
        <v>1</v>
      </c>
      <c r="O2218" s="683">
        <v>1</v>
      </c>
      <c r="P2218" s="620"/>
      <c r="Q2218" s="635"/>
      <c r="R2218" s="619"/>
      <c r="S2218" s="635">
        <v>0</v>
      </c>
      <c r="T2218" s="683"/>
      <c r="U2218" s="665">
        <v>0</v>
      </c>
    </row>
    <row r="2219" spans="1:21" ht="14.4" customHeight="1" x14ac:dyDescent="0.3">
      <c r="A2219" s="618">
        <v>21</v>
      </c>
      <c r="B2219" s="619" t="s">
        <v>565</v>
      </c>
      <c r="C2219" s="619">
        <v>89301212</v>
      </c>
      <c r="D2219" s="681" t="s">
        <v>6723</v>
      </c>
      <c r="E2219" s="682" t="s">
        <v>4537</v>
      </c>
      <c r="F2219" s="619" t="s">
        <v>4509</v>
      </c>
      <c r="G2219" s="619" t="s">
        <v>4570</v>
      </c>
      <c r="H2219" s="619" t="s">
        <v>2184</v>
      </c>
      <c r="I2219" s="619" t="s">
        <v>2348</v>
      </c>
      <c r="J2219" s="619" t="s">
        <v>2349</v>
      </c>
      <c r="K2219" s="619" t="s">
        <v>2350</v>
      </c>
      <c r="L2219" s="620">
        <v>95.25</v>
      </c>
      <c r="M2219" s="620">
        <v>95.25</v>
      </c>
      <c r="N2219" s="619">
        <v>1</v>
      </c>
      <c r="O2219" s="683">
        <v>0.5</v>
      </c>
      <c r="P2219" s="620"/>
      <c r="Q2219" s="635">
        <v>0</v>
      </c>
      <c r="R2219" s="619"/>
      <c r="S2219" s="635">
        <v>0</v>
      </c>
      <c r="T2219" s="683"/>
      <c r="U2219" s="665">
        <v>0</v>
      </c>
    </row>
    <row r="2220" spans="1:21" ht="14.4" customHeight="1" x14ac:dyDescent="0.3">
      <c r="A2220" s="618">
        <v>21</v>
      </c>
      <c r="B2220" s="619" t="s">
        <v>565</v>
      </c>
      <c r="C2220" s="619">
        <v>89301212</v>
      </c>
      <c r="D2220" s="681" t="s">
        <v>6723</v>
      </c>
      <c r="E2220" s="682" t="s">
        <v>4537</v>
      </c>
      <c r="F2220" s="619" t="s">
        <v>4509</v>
      </c>
      <c r="G2220" s="619" t="s">
        <v>4549</v>
      </c>
      <c r="H2220" s="619" t="s">
        <v>2184</v>
      </c>
      <c r="I2220" s="619" t="s">
        <v>3587</v>
      </c>
      <c r="J2220" s="619" t="s">
        <v>4471</v>
      </c>
      <c r="K2220" s="619" t="s">
        <v>4472</v>
      </c>
      <c r="L2220" s="620">
        <v>16.27</v>
      </c>
      <c r="M2220" s="620">
        <v>16.27</v>
      </c>
      <c r="N2220" s="619">
        <v>1</v>
      </c>
      <c r="O2220" s="683">
        <v>0.5</v>
      </c>
      <c r="P2220" s="620">
        <v>16.27</v>
      </c>
      <c r="Q2220" s="635">
        <v>1</v>
      </c>
      <c r="R2220" s="619">
        <v>1</v>
      </c>
      <c r="S2220" s="635">
        <v>1</v>
      </c>
      <c r="T2220" s="683">
        <v>0.5</v>
      </c>
      <c r="U2220" s="665">
        <v>1</v>
      </c>
    </row>
    <row r="2221" spans="1:21" ht="14.4" customHeight="1" x14ac:dyDescent="0.3">
      <c r="A2221" s="618">
        <v>21</v>
      </c>
      <c r="B2221" s="619" t="s">
        <v>565</v>
      </c>
      <c r="C2221" s="619">
        <v>89301212</v>
      </c>
      <c r="D2221" s="681" t="s">
        <v>6723</v>
      </c>
      <c r="E2221" s="682" t="s">
        <v>4537</v>
      </c>
      <c r="F2221" s="619" t="s">
        <v>4509</v>
      </c>
      <c r="G2221" s="619" t="s">
        <v>4549</v>
      </c>
      <c r="H2221" s="619" t="s">
        <v>2184</v>
      </c>
      <c r="I2221" s="619" t="s">
        <v>2321</v>
      </c>
      <c r="J2221" s="619" t="s">
        <v>4365</v>
      </c>
      <c r="K2221" s="619" t="s">
        <v>4366</v>
      </c>
      <c r="L2221" s="620">
        <v>6.98</v>
      </c>
      <c r="M2221" s="620">
        <v>20.94</v>
      </c>
      <c r="N2221" s="619">
        <v>3</v>
      </c>
      <c r="O2221" s="683">
        <v>1.5</v>
      </c>
      <c r="P2221" s="620">
        <v>13.96</v>
      </c>
      <c r="Q2221" s="635">
        <v>0.66666666666666663</v>
      </c>
      <c r="R2221" s="619">
        <v>2</v>
      </c>
      <c r="S2221" s="635">
        <v>0.66666666666666663</v>
      </c>
      <c r="T2221" s="683">
        <v>1</v>
      </c>
      <c r="U2221" s="665">
        <v>0.66666666666666663</v>
      </c>
    </row>
    <row r="2222" spans="1:21" ht="14.4" customHeight="1" x14ac:dyDescent="0.3">
      <c r="A2222" s="618">
        <v>21</v>
      </c>
      <c r="B2222" s="619" t="s">
        <v>565</v>
      </c>
      <c r="C2222" s="619">
        <v>89301212</v>
      </c>
      <c r="D2222" s="681" t="s">
        <v>6723</v>
      </c>
      <c r="E2222" s="682" t="s">
        <v>4537</v>
      </c>
      <c r="F2222" s="619" t="s">
        <v>4509</v>
      </c>
      <c r="G2222" s="619" t="s">
        <v>5023</v>
      </c>
      <c r="H2222" s="619" t="s">
        <v>564</v>
      </c>
      <c r="I2222" s="619" t="s">
        <v>6092</v>
      </c>
      <c r="J2222" s="619" t="s">
        <v>6093</v>
      </c>
      <c r="K2222" s="619" t="s">
        <v>6094</v>
      </c>
      <c r="L2222" s="620">
        <v>81.430000000000007</v>
      </c>
      <c r="M2222" s="620">
        <v>81.430000000000007</v>
      </c>
      <c r="N2222" s="619">
        <v>1</v>
      </c>
      <c r="O2222" s="683">
        <v>0.5</v>
      </c>
      <c r="P2222" s="620">
        <v>81.430000000000007</v>
      </c>
      <c r="Q2222" s="635">
        <v>1</v>
      </c>
      <c r="R2222" s="619">
        <v>1</v>
      </c>
      <c r="S2222" s="635">
        <v>1</v>
      </c>
      <c r="T2222" s="683">
        <v>0.5</v>
      </c>
      <c r="U2222" s="665">
        <v>1</v>
      </c>
    </row>
    <row r="2223" spans="1:21" ht="14.4" customHeight="1" x14ac:dyDescent="0.3">
      <c r="A2223" s="618">
        <v>21</v>
      </c>
      <c r="B2223" s="619" t="s">
        <v>565</v>
      </c>
      <c r="C2223" s="619">
        <v>89301212</v>
      </c>
      <c r="D2223" s="681" t="s">
        <v>6723</v>
      </c>
      <c r="E2223" s="682" t="s">
        <v>4537</v>
      </c>
      <c r="F2223" s="619" t="s">
        <v>4509</v>
      </c>
      <c r="G2223" s="619" t="s">
        <v>4594</v>
      </c>
      <c r="H2223" s="619" t="s">
        <v>2184</v>
      </c>
      <c r="I2223" s="619" t="s">
        <v>2728</v>
      </c>
      <c r="J2223" s="619" t="s">
        <v>4256</v>
      </c>
      <c r="K2223" s="619" t="s">
        <v>4257</v>
      </c>
      <c r="L2223" s="620">
        <v>333.31</v>
      </c>
      <c r="M2223" s="620">
        <v>1333.24</v>
      </c>
      <c r="N2223" s="619">
        <v>4</v>
      </c>
      <c r="O2223" s="683">
        <v>1.5</v>
      </c>
      <c r="P2223" s="620"/>
      <c r="Q2223" s="635">
        <v>0</v>
      </c>
      <c r="R2223" s="619"/>
      <c r="S2223" s="635">
        <v>0</v>
      </c>
      <c r="T2223" s="683"/>
      <c r="U2223" s="665">
        <v>0</v>
      </c>
    </row>
    <row r="2224" spans="1:21" ht="14.4" customHeight="1" x14ac:dyDescent="0.3">
      <c r="A2224" s="618">
        <v>21</v>
      </c>
      <c r="B2224" s="619" t="s">
        <v>565</v>
      </c>
      <c r="C2224" s="619">
        <v>89301212</v>
      </c>
      <c r="D2224" s="681" t="s">
        <v>6723</v>
      </c>
      <c r="E2224" s="682" t="s">
        <v>4537</v>
      </c>
      <c r="F2224" s="619" t="s">
        <v>4509</v>
      </c>
      <c r="G2224" s="619" t="s">
        <v>4571</v>
      </c>
      <c r="H2224" s="619" t="s">
        <v>564</v>
      </c>
      <c r="I2224" s="619" t="s">
        <v>6095</v>
      </c>
      <c r="J2224" s="619" t="s">
        <v>6096</v>
      </c>
      <c r="K2224" s="619" t="s">
        <v>6097</v>
      </c>
      <c r="L2224" s="620">
        <v>0</v>
      </c>
      <c r="M2224" s="620">
        <v>0</v>
      </c>
      <c r="N2224" s="619">
        <v>1</v>
      </c>
      <c r="O2224" s="683">
        <v>0.5</v>
      </c>
      <c r="P2224" s="620">
        <v>0</v>
      </c>
      <c r="Q2224" s="635"/>
      <c r="R2224" s="619">
        <v>1</v>
      </c>
      <c r="S2224" s="635">
        <v>1</v>
      </c>
      <c r="T2224" s="683">
        <v>0.5</v>
      </c>
      <c r="U2224" s="665">
        <v>1</v>
      </c>
    </row>
    <row r="2225" spans="1:21" ht="14.4" customHeight="1" x14ac:dyDescent="0.3">
      <c r="A2225" s="618">
        <v>21</v>
      </c>
      <c r="B2225" s="619" t="s">
        <v>565</v>
      </c>
      <c r="C2225" s="619">
        <v>89301212</v>
      </c>
      <c r="D2225" s="681" t="s">
        <v>6723</v>
      </c>
      <c r="E2225" s="682" t="s">
        <v>4537</v>
      </c>
      <c r="F2225" s="619" t="s">
        <v>4509</v>
      </c>
      <c r="G2225" s="619" t="s">
        <v>4571</v>
      </c>
      <c r="H2225" s="619" t="s">
        <v>564</v>
      </c>
      <c r="I2225" s="619" t="s">
        <v>4572</v>
      </c>
      <c r="J2225" s="619" t="s">
        <v>4573</v>
      </c>
      <c r="K2225" s="619" t="s">
        <v>4574</v>
      </c>
      <c r="L2225" s="620">
        <v>1789.73</v>
      </c>
      <c r="M2225" s="620">
        <v>7158.92</v>
      </c>
      <c r="N2225" s="619">
        <v>4</v>
      </c>
      <c r="O2225" s="683">
        <v>2</v>
      </c>
      <c r="P2225" s="620">
        <v>3579.46</v>
      </c>
      <c r="Q2225" s="635">
        <v>0.5</v>
      </c>
      <c r="R2225" s="619">
        <v>2</v>
      </c>
      <c r="S2225" s="635">
        <v>0.5</v>
      </c>
      <c r="T2225" s="683">
        <v>0.5</v>
      </c>
      <c r="U2225" s="665">
        <v>0.25</v>
      </c>
    </row>
    <row r="2226" spans="1:21" ht="14.4" customHeight="1" x14ac:dyDescent="0.3">
      <c r="A2226" s="618">
        <v>21</v>
      </c>
      <c r="B2226" s="619" t="s">
        <v>565</v>
      </c>
      <c r="C2226" s="619">
        <v>89301212</v>
      </c>
      <c r="D2226" s="681" t="s">
        <v>6723</v>
      </c>
      <c r="E2226" s="682" t="s">
        <v>4537</v>
      </c>
      <c r="F2226" s="619" t="s">
        <v>4509</v>
      </c>
      <c r="G2226" s="619" t="s">
        <v>4883</v>
      </c>
      <c r="H2226" s="619" t="s">
        <v>2184</v>
      </c>
      <c r="I2226" s="619" t="s">
        <v>2301</v>
      </c>
      <c r="J2226" s="619" t="s">
        <v>2298</v>
      </c>
      <c r="K2226" s="619" t="s">
        <v>641</v>
      </c>
      <c r="L2226" s="620">
        <v>137.74</v>
      </c>
      <c r="M2226" s="620">
        <v>137.74</v>
      </c>
      <c r="N2226" s="619">
        <v>1</v>
      </c>
      <c r="O2226" s="683">
        <v>0.5</v>
      </c>
      <c r="P2226" s="620"/>
      <c r="Q2226" s="635">
        <v>0</v>
      </c>
      <c r="R2226" s="619"/>
      <c r="S2226" s="635">
        <v>0</v>
      </c>
      <c r="T2226" s="683"/>
      <c r="U2226" s="665">
        <v>0</v>
      </c>
    </row>
    <row r="2227" spans="1:21" ht="14.4" customHeight="1" x14ac:dyDescent="0.3">
      <c r="A2227" s="618">
        <v>21</v>
      </c>
      <c r="B2227" s="619" t="s">
        <v>565</v>
      </c>
      <c r="C2227" s="619">
        <v>89301212</v>
      </c>
      <c r="D2227" s="681" t="s">
        <v>6723</v>
      </c>
      <c r="E2227" s="682" t="s">
        <v>4537</v>
      </c>
      <c r="F2227" s="619" t="s">
        <v>4509</v>
      </c>
      <c r="G2227" s="619" t="s">
        <v>4646</v>
      </c>
      <c r="H2227" s="619" t="s">
        <v>564</v>
      </c>
      <c r="I2227" s="619" t="s">
        <v>1026</v>
      </c>
      <c r="J2227" s="619" t="s">
        <v>1027</v>
      </c>
      <c r="K2227" s="619" t="s">
        <v>1028</v>
      </c>
      <c r="L2227" s="620">
        <v>0</v>
      </c>
      <c r="M2227" s="620">
        <v>0</v>
      </c>
      <c r="N2227" s="619">
        <v>1</v>
      </c>
      <c r="O2227" s="683">
        <v>0.5</v>
      </c>
      <c r="P2227" s="620">
        <v>0</v>
      </c>
      <c r="Q2227" s="635"/>
      <c r="R2227" s="619">
        <v>1</v>
      </c>
      <c r="S2227" s="635">
        <v>1</v>
      </c>
      <c r="T2227" s="683">
        <v>0.5</v>
      </c>
      <c r="U2227" s="665">
        <v>1</v>
      </c>
    </row>
    <row r="2228" spans="1:21" ht="14.4" customHeight="1" x14ac:dyDescent="0.3">
      <c r="A2228" s="618">
        <v>21</v>
      </c>
      <c r="B2228" s="619" t="s">
        <v>565</v>
      </c>
      <c r="C2228" s="619">
        <v>89301212</v>
      </c>
      <c r="D2228" s="681" t="s">
        <v>6723</v>
      </c>
      <c r="E2228" s="682" t="s">
        <v>4537</v>
      </c>
      <c r="F2228" s="619" t="s">
        <v>4509</v>
      </c>
      <c r="G2228" s="619" t="s">
        <v>4646</v>
      </c>
      <c r="H2228" s="619" t="s">
        <v>564</v>
      </c>
      <c r="I2228" s="619" t="s">
        <v>1541</v>
      </c>
      <c r="J2228" s="619" t="s">
        <v>1027</v>
      </c>
      <c r="K2228" s="619" t="s">
        <v>4647</v>
      </c>
      <c r="L2228" s="620">
        <v>0</v>
      </c>
      <c r="M2228" s="620">
        <v>0</v>
      </c>
      <c r="N2228" s="619">
        <v>1</v>
      </c>
      <c r="O2228" s="683">
        <v>0.5</v>
      </c>
      <c r="P2228" s="620">
        <v>0</v>
      </c>
      <c r="Q2228" s="635"/>
      <c r="R2228" s="619">
        <v>1</v>
      </c>
      <c r="S2228" s="635">
        <v>1</v>
      </c>
      <c r="T2228" s="683">
        <v>0.5</v>
      </c>
      <c r="U2228" s="665">
        <v>1</v>
      </c>
    </row>
    <row r="2229" spans="1:21" ht="14.4" customHeight="1" x14ac:dyDescent="0.3">
      <c r="A2229" s="618">
        <v>21</v>
      </c>
      <c r="B2229" s="619" t="s">
        <v>565</v>
      </c>
      <c r="C2229" s="619">
        <v>89301212</v>
      </c>
      <c r="D2229" s="681" t="s">
        <v>6723</v>
      </c>
      <c r="E2229" s="682" t="s">
        <v>4537</v>
      </c>
      <c r="F2229" s="619" t="s">
        <v>4509</v>
      </c>
      <c r="G2229" s="619" t="s">
        <v>4578</v>
      </c>
      <c r="H2229" s="619" t="s">
        <v>2184</v>
      </c>
      <c r="I2229" s="619" t="s">
        <v>2398</v>
      </c>
      <c r="J2229" s="619" t="s">
        <v>2399</v>
      </c>
      <c r="K2229" s="619" t="s">
        <v>4372</v>
      </c>
      <c r="L2229" s="620">
        <v>162.13</v>
      </c>
      <c r="M2229" s="620">
        <v>162.13</v>
      </c>
      <c r="N2229" s="619">
        <v>1</v>
      </c>
      <c r="O2229" s="683">
        <v>1</v>
      </c>
      <c r="P2229" s="620">
        <v>162.13</v>
      </c>
      <c r="Q2229" s="635">
        <v>1</v>
      </c>
      <c r="R2229" s="619">
        <v>1</v>
      </c>
      <c r="S2229" s="635">
        <v>1</v>
      </c>
      <c r="T2229" s="683">
        <v>1</v>
      </c>
      <c r="U2229" s="665">
        <v>1</v>
      </c>
    </row>
    <row r="2230" spans="1:21" ht="14.4" customHeight="1" x14ac:dyDescent="0.3">
      <c r="A2230" s="618">
        <v>21</v>
      </c>
      <c r="B2230" s="619" t="s">
        <v>565</v>
      </c>
      <c r="C2230" s="619">
        <v>89301212</v>
      </c>
      <c r="D2230" s="681" t="s">
        <v>6723</v>
      </c>
      <c r="E2230" s="682" t="s">
        <v>4537</v>
      </c>
      <c r="F2230" s="619" t="s">
        <v>4509</v>
      </c>
      <c r="G2230" s="619" t="s">
        <v>4654</v>
      </c>
      <c r="H2230" s="619" t="s">
        <v>564</v>
      </c>
      <c r="I2230" s="619" t="s">
        <v>1716</v>
      </c>
      <c r="J2230" s="619" t="s">
        <v>1717</v>
      </c>
      <c r="K2230" s="619" t="s">
        <v>1718</v>
      </c>
      <c r="L2230" s="620">
        <v>400.21</v>
      </c>
      <c r="M2230" s="620">
        <v>400.21</v>
      </c>
      <c r="N2230" s="619">
        <v>1</v>
      </c>
      <c r="O2230" s="683">
        <v>0.5</v>
      </c>
      <c r="P2230" s="620"/>
      <c r="Q2230" s="635">
        <v>0</v>
      </c>
      <c r="R2230" s="619"/>
      <c r="S2230" s="635">
        <v>0</v>
      </c>
      <c r="T2230" s="683"/>
      <c r="U2230" s="665">
        <v>0</v>
      </c>
    </row>
    <row r="2231" spans="1:21" ht="14.4" customHeight="1" x14ac:dyDescent="0.3">
      <c r="A2231" s="618">
        <v>21</v>
      </c>
      <c r="B2231" s="619" t="s">
        <v>565</v>
      </c>
      <c r="C2231" s="619">
        <v>89301212</v>
      </c>
      <c r="D2231" s="681" t="s">
        <v>6723</v>
      </c>
      <c r="E2231" s="682" t="s">
        <v>4537</v>
      </c>
      <c r="F2231" s="619" t="s">
        <v>4509</v>
      </c>
      <c r="G2231" s="619" t="s">
        <v>4772</v>
      </c>
      <c r="H2231" s="619" t="s">
        <v>564</v>
      </c>
      <c r="I2231" s="619" t="s">
        <v>1652</v>
      </c>
      <c r="J2231" s="619" t="s">
        <v>1653</v>
      </c>
      <c r="K2231" s="619" t="s">
        <v>1654</v>
      </c>
      <c r="L2231" s="620">
        <v>0</v>
      </c>
      <c r="M2231" s="620">
        <v>0</v>
      </c>
      <c r="N2231" s="619">
        <v>1</v>
      </c>
      <c r="O2231" s="683">
        <v>1</v>
      </c>
      <c r="P2231" s="620">
        <v>0</v>
      </c>
      <c r="Q2231" s="635"/>
      <c r="R2231" s="619">
        <v>1</v>
      </c>
      <c r="S2231" s="635">
        <v>1</v>
      </c>
      <c r="T2231" s="683">
        <v>1</v>
      </c>
      <c r="U2231" s="665">
        <v>1</v>
      </c>
    </row>
    <row r="2232" spans="1:21" ht="14.4" customHeight="1" x14ac:dyDescent="0.3">
      <c r="A2232" s="618">
        <v>21</v>
      </c>
      <c r="B2232" s="619" t="s">
        <v>565</v>
      </c>
      <c r="C2232" s="619">
        <v>89301212</v>
      </c>
      <c r="D2232" s="681" t="s">
        <v>6723</v>
      </c>
      <c r="E2232" s="682" t="s">
        <v>4537</v>
      </c>
      <c r="F2232" s="619" t="s">
        <v>4509</v>
      </c>
      <c r="G2232" s="619" t="s">
        <v>4890</v>
      </c>
      <c r="H2232" s="619" t="s">
        <v>564</v>
      </c>
      <c r="I2232" s="619" t="s">
        <v>2920</v>
      </c>
      <c r="J2232" s="619" t="s">
        <v>1516</v>
      </c>
      <c r="K2232" s="619" t="s">
        <v>4891</v>
      </c>
      <c r="L2232" s="620">
        <v>0</v>
      </c>
      <c r="M2232" s="620">
        <v>0</v>
      </c>
      <c r="N2232" s="619">
        <v>2</v>
      </c>
      <c r="O2232" s="683">
        <v>2</v>
      </c>
      <c r="P2232" s="620"/>
      <c r="Q2232" s="635"/>
      <c r="R2232" s="619"/>
      <c r="S2232" s="635">
        <v>0</v>
      </c>
      <c r="T2232" s="683"/>
      <c r="U2232" s="665">
        <v>0</v>
      </c>
    </row>
    <row r="2233" spans="1:21" ht="14.4" customHeight="1" x14ac:dyDescent="0.3">
      <c r="A2233" s="618">
        <v>21</v>
      </c>
      <c r="B2233" s="619" t="s">
        <v>565</v>
      </c>
      <c r="C2233" s="619">
        <v>89301212</v>
      </c>
      <c r="D2233" s="681" t="s">
        <v>6723</v>
      </c>
      <c r="E2233" s="682" t="s">
        <v>4537</v>
      </c>
      <c r="F2233" s="619" t="s">
        <v>4509</v>
      </c>
      <c r="G2233" s="619" t="s">
        <v>4666</v>
      </c>
      <c r="H2233" s="619" t="s">
        <v>564</v>
      </c>
      <c r="I2233" s="619" t="s">
        <v>986</v>
      </c>
      <c r="J2233" s="619" t="s">
        <v>987</v>
      </c>
      <c r="K2233" s="619" t="s">
        <v>4183</v>
      </c>
      <c r="L2233" s="620">
        <v>115.3</v>
      </c>
      <c r="M2233" s="620">
        <v>115.3</v>
      </c>
      <c r="N2233" s="619">
        <v>1</v>
      </c>
      <c r="O2233" s="683">
        <v>0.5</v>
      </c>
      <c r="P2233" s="620"/>
      <c r="Q2233" s="635">
        <v>0</v>
      </c>
      <c r="R2233" s="619"/>
      <c r="S2233" s="635">
        <v>0</v>
      </c>
      <c r="T2233" s="683"/>
      <c r="U2233" s="665">
        <v>0</v>
      </c>
    </row>
    <row r="2234" spans="1:21" ht="14.4" customHeight="1" x14ac:dyDescent="0.3">
      <c r="A2234" s="618">
        <v>21</v>
      </c>
      <c r="B2234" s="619" t="s">
        <v>565</v>
      </c>
      <c r="C2234" s="619">
        <v>89301212</v>
      </c>
      <c r="D2234" s="681" t="s">
        <v>6723</v>
      </c>
      <c r="E2234" s="682" t="s">
        <v>4537</v>
      </c>
      <c r="F2234" s="619" t="s">
        <v>4509</v>
      </c>
      <c r="G2234" s="619" t="s">
        <v>4777</v>
      </c>
      <c r="H2234" s="619" t="s">
        <v>564</v>
      </c>
      <c r="I2234" s="619" t="s">
        <v>5603</v>
      </c>
      <c r="J2234" s="619" t="s">
        <v>4778</v>
      </c>
      <c r="K2234" s="619" t="s">
        <v>5604</v>
      </c>
      <c r="L2234" s="620">
        <v>114.39</v>
      </c>
      <c r="M2234" s="620">
        <v>114.39</v>
      </c>
      <c r="N2234" s="619">
        <v>1</v>
      </c>
      <c r="O2234" s="683">
        <v>0.5</v>
      </c>
      <c r="P2234" s="620">
        <v>114.39</v>
      </c>
      <c r="Q2234" s="635">
        <v>1</v>
      </c>
      <c r="R2234" s="619">
        <v>1</v>
      </c>
      <c r="S2234" s="635">
        <v>1</v>
      </c>
      <c r="T2234" s="683">
        <v>0.5</v>
      </c>
      <c r="U2234" s="665">
        <v>1</v>
      </c>
    </row>
    <row r="2235" spans="1:21" ht="14.4" customHeight="1" x14ac:dyDescent="0.3">
      <c r="A2235" s="618">
        <v>21</v>
      </c>
      <c r="B2235" s="619" t="s">
        <v>565</v>
      </c>
      <c r="C2235" s="619">
        <v>89301212</v>
      </c>
      <c r="D2235" s="681" t="s">
        <v>6723</v>
      </c>
      <c r="E2235" s="682" t="s">
        <v>4537</v>
      </c>
      <c r="F2235" s="619" t="s">
        <v>4509</v>
      </c>
      <c r="G2235" s="619" t="s">
        <v>4894</v>
      </c>
      <c r="H2235" s="619" t="s">
        <v>2184</v>
      </c>
      <c r="I2235" s="619" t="s">
        <v>4895</v>
      </c>
      <c r="J2235" s="619" t="s">
        <v>4896</v>
      </c>
      <c r="K2235" s="619" t="s">
        <v>4363</v>
      </c>
      <c r="L2235" s="620">
        <v>2279.48</v>
      </c>
      <c r="M2235" s="620">
        <v>6838.4400000000005</v>
      </c>
      <c r="N2235" s="619">
        <v>3</v>
      </c>
      <c r="O2235" s="683">
        <v>1</v>
      </c>
      <c r="P2235" s="620">
        <v>6838.4400000000005</v>
      </c>
      <c r="Q2235" s="635">
        <v>1</v>
      </c>
      <c r="R2235" s="619">
        <v>3</v>
      </c>
      <c r="S2235" s="635">
        <v>1</v>
      </c>
      <c r="T2235" s="683">
        <v>1</v>
      </c>
      <c r="U2235" s="665">
        <v>1</v>
      </c>
    </row>
    <row r="2236" spans="1:21" ht="14.4" customHeight="1" x14ac:dyDescent="0.3">
      <c r="A2236" s="618">
        <v>21</v>
      </c>
      <c r="B2236" s="619" t="s">
        <v>565</v>
      </c>
      <c r="C2236" s="619">
        <v>89301212</v>
      </c>
      <c r="D2236" s="681" t="s">
        <v>6723</v>
      </c>
      <c r="E2236" s="682" t="s">
        <v>4537</v>
      </c>
      <c r="F2236" s="619" t="s">
        <v>4509</v>
      </c>
      <c r="G2236" s="619" t="s">
        <v>5612</v>
      </c>
      <c r="H2236" s="619" t="s">
        <v>564</v>
      </c>
      <c r="I2236" s="619" t="s">
        <v>6098</v>
      </c>
      <c r="J2236" s="619" t="s">
        <v>3746</v>
      </c>
      <c r="K2236" s="619" t="s">
        <v>6099</v>
      </c>
      <c r="L2236" s="620">
        <v>237.21</v>
      </c>
      <c r="M2236" s="620">
        <v>237.21</v>
      </c>
      <c r="N2236" s="619">
        <v>1</v>
      </c>
      <c r="O2236" s="683">
        <v>1</v>
      </c>
      <c r="P2236" s="620">
        <v>237.21</v>
      </c>
      <c r="Q2236" s="635">
        <v>1</v>
      </c>
      <c r="R2236" s="619">
        <v>1</v>
      </c>
      <c r="S2236" s="635">
        <v>1</v>
      </c>
      <c r="T2236" s="683">
        <v>1</v>
      </c>
      <c r="U2236" s="665">
        <v>1</v>
      </c>
    </row>
    <row r="2237" spans="1:21" ht="14.4" customHeight="1" x14ac:dyDescent="0.3">
      <c r="A2237" s="618">
        <v>21</v>
      </c>
      <c r="B2237" s="619" t="s">
        <v>565</v>
      </c>
      <c r="C2237" s="619">
        <v>89301212</v>
      </c>
      <c r="D2237" s="681" t="s">
        <v>6723</v>
      </c>
      <c r="E2237" s="682" t="s">
        <v>4537</v>
      </c>
      <c r="F2237" s="619" t="s">
        <v>4509</v>
      </c>
      <c r="G2237" s="619" t="s">
        <v>4599</v>
      </c>
      <c r="H2237" s="619" t="s">
        <v>564</v>
      </c>
      <c r="I2237" s="619" t="s">
        <v>1855</v>
      </c>
      <c r="J2237" s="619" t="s">
        <v>4336</v>
      </c>
      <c r="K2237" s="619" t="s">
        <v>4337</v>
      </c>
      <c r="L2237" s="620">
        <v>2332.38</v>
      </c>
      <c r="M2237" s="620">
        <v>4664.76</v>
      </c>
      <c r="N2237" s="619">
        <v>2</v>
      </c>
      <c r="O2237" s="683">
        <v>1</v>
      </c>
      <c r="P2237" s="620">
        <v>4664.76</v>
      </c>
      <c r="Q2237" s="635">
        <v>1</v>
      </c>
      <c r="R2237" s="619">
        <v>2</v>
      </c>
      <c r="S2237" s="635">
        <v>1</v>
      </c>
      <c r="T2237" s="683">
        <v>1</v>
      </c>
      <c r="U2237" s="665">
        <v>1</v>
      </c>
    </row>
    <row r="2238" spans="1:21" ht="14.4" customHeight="1" x14ac:dyDescent="0.3">
      <c r="A2238" s="618">
        <v>21</v>
      </c>
      <c r="B2238" s="619" t="s">
        <v>565</v>
      </c>
      <c r="C2238" s="619">
        <v>89301212</v>
      </c>
      <c r="D2238" s="681" t="s">
        <v>6723</v>
      </c>
      <c r="E2238" s="682" t="s">
        <v>4537</v>
      </c>
      <c r="F2238" s="619" t="s">
        <v>4509</v>
      </c>
      <c r="G2238" s="619" t="s">
        <v>4599</v>
      </c>
      <c r="H2238" s="619" t="s">
        <v>564</v>
      </c>
      <c r="I2238" s="619" t="s">
        <v>1511</v>
      </c>
      <c r="J2238" s="619" t="s">
        <v>4338</v>
      </c>
      <c r="K2238" s="619" t="s">
        <v>4339</v>
      </c>
      <c r="L2238" s="620">
        <v>880.88</v>
      </c>
      <c r="M2238" s="620">
        <v>6166.16</v>
      </c>
      <c r="N2238" s="619">
        <v>7</v>
      </c>
      <c r="O2238" s="683">
        <v>2</v>
      </c>
      <c r="P2238" s="620">
        <v>6166.16</v>
      </c>
      <c r="Q2238" s="635">
        <v>1</v>
      </c>
      <c r="R2238" s="619">
        <v>7</v>
      </c>
      <c r="S2238" s="635">
        <v>1</v>
      </c>
      <c r="T2238" s="683">
        <v>2</v>
      </c>
      <c r="U2238" s="665">
        <v>1</v>
      </c>
    </row>
    <row r="2239" spans="1:21" ht="14.4" customHeight="1" x14ac:dyDescent="0.3">
      <c r="A2239" s="618">
        <v>21</v>
      </c>
      <c r="B2239" s="619" t="s">
        <v>565</v>
      </c>
      <c r="C2239" s="619">
        <v>89301212</v>
      </c>
      <c r="D2239" s="681" t="s">
        <v>6723</v>
      </c>
      <c r="E2239" s="682" t="s">
        <v>4537</v>
      </c>
      <c r="F2239" s="619" t="s">
        <v>4509</v>
      </c>
      <c r="G2239" s="619" t="s">
        <v>4786</v>
      </c>
      <c r="H2239" s="619" t="s">
        <v>2184</v>
      </c>
      <c r="I2239" s="619" t="s">
        <v>3536</v>
      </c>
      <c r="J2239" s="619" t="s">
        <v>4353</v>
      </c>
      <c r="K2239" s="619" t="s">
        <v>4468</v>
      </c>
      <c r="L2239" s="620">
        <v>561.54</v>
      </c>
      <c r="M2239" s="620">
        <v>2246.16</v>
      </c>
      <c r="N2239" s="619">
        <v>4</v>
      </c>
      <c r="O2239" s="683">
        <v>3.5</v>
      </c>
      <c r="P2239" s="620">
        <v>561.54</v>
      </c>
      <c r="Q2239" s="635">
        <v>0.25</v>
      </c>
      <c r="R2239" s="619">
        <v>1</v>
      </c>
      <c r="S2239" s="635">
        <v>0.25</v>
      </c>
      <c r="T2239" s="683">
        <v>0.5</v>
      </c>
      <c r="U2239" s="665">
        <v>0.14285714285714285</v>
      </c>
    </row>
    <row r="2240" spans="1:21" ht="14.4" customHeight="1" x14ac:dyDescent="0.3">
      <c r="A2240" s="618">
        <v>21</v>
      </c>
      <c r="B2240" s="619" t="s">
        <v>565</v>
      </c>
      <c r="C2240" s="619">
        <v>89301212</v>
      </c>
      <c r="D2240" s="681" t="s">
        <v>6723</v>
      </c>
      <c r="E2240" s="682" t="s">
        <v>4537</v>
      </c>
      <c r="F2240" s="619" t="s">
        <v>4509</v>
      </c>
      <c r="G2240" s="619" t="s">
        <v>4786</v>
      </c>
      <c r="H2240" s="619" t="s">
        <v>2184</v>
      </c>
      <c r="I2240" s="619" t="s">
        <v>2311</v>
      </c>
      <c r="J2240" s="619" t="s">
        <v>2316</v>
      </c>
      <c r="K2240" s="619" t="s">
        <v>4355</v>
      </c>
      <c r="L2240" s="620">
        <v>443.52</v>
      </c>
      <c r="M2240" s="620">
        <v>887.04</v>
      </c>
      <c r="N2240" s="619">
        <v>2</v>
      </c>
      <c r="O2240" s="683">
        <v>1.5</v>
      </c>
      <c r="P2240" s="620">
        <v>887.04</v>
      </c>
      <c r="Q2240" s="635">
        <v>1</v>
      </c>
      <c r="R2240" s="619">
        <v>2</v>
      </c>
      <c r="S2240" s="635">
        <v>1</v>
      </c>
      <c r="T2240" s="683">
        <v>1.5</v>
      </c>
      <c r="U2240" s="665">
        <v>1</v>
      </c>
    </row>
    <row r="2241" spans="1:21" ht="14.4" customHeight="1" x14ac:dyDescent="0.3">
      <c r="A2241" s="618">
        <v>21</v>
      </c>
      <c r="B2241" s="619" t="s">
        <v>565</v>
      </c>
      <c r="C2241" s="619">
        <v>89301212</v>
      </c>
      <c r="D2241" s="681" t="s">
        <v>6723</v>
      </c>
      <c r="E2241" s="682" t="s">
        <v>4537</v>
      </c>
      <c r="F2241" s="619" t="s">
        <v>4509</v>
      </c>
      <c r="G2241" s="619" t="s">
        <v>4901</v>
      </c>
      <c r="H2241" s="619" t="s">
        <v>2184</v>
      </c>
      <c r="I2241" s="619" t="s">
        <v>2536</v>
      </c>
      <c r="J2241" s="619" t="s">
        <v>2537</v>
      </c>
      <c r="K2241" s="619" t="s">
        <v>4173</v>
      </c>
      <c r="L2241" s="620">
        <v>664.23</v>
      </c>
      <c r="M2241" s="620">
        <v>2656.92</v>
      </c>
      <c r="N2241" s="619">
        <v>4</v>
      </c>
      <c r="O2241" s="683">
        <v>2</v>
      </c>
      <c r="P2241" s="620">
        <v>2656.92</v>
      </c>
      <c r="Q2241" s="635">
        <v>1</v>
      </c>
      <c r="R2241" s="619">
        <v>4</v>
      </c>
      <c r="S2241" s="635">
        <v>1</v>
      </c>
      <c r="T2241" s="683">
        <v>2</v>
      </c>
      <c r="U2241" s="665">
        <v>1</v>
      </c>
    </row>
    <row r="2242" spans="1:21" ht="14.4" customHeight="1" x14ac:dyDescent="0.3">
      <c r="A2242" s="618">
        <v>21</v>
      </c>
      <c r="B2242" s="619" t="s">
        <v>565</v>
      </c>
      <c r="C2242" s="619">
        <v>89301212</v>
      </c>
      <c r="D2242" s="681" t="s">
        <v>6723</v>
      </c>
      <c r="E2242" s="682" t="s">
        <v>4537</v>
      </c>
      <c r="F2242" s="619" t="s">
        <v>4509</v>
      </c>
      <c r="G2242" s="619" t="s">
        <v>5941</v>
      </c>
      <c r="H2242" s="619" t="s">
        <v>564</v>
      </c>
      <c r="I2242" s="619" t="s">
        <v>3783</v>
      </c>
      <c r="J2242" s="619" t="s">
        <v>3784</v>
      </c>
      <c r="K2242" s="619" t="s">
        <v>3729</v>
      </c>
      <c r="L2242" s="620">
        <v>55.65</v>
      </c>
      <c r="M2242" s="620">
        <v>166.95</v>
      </c>
      <c r="N2242" s="619">
        <v>3</v>
      </c>
      <c r="O2242" s="683">
        <v>0.5</v>
      </c>
      <c r="P2242" s="620">
        <v>166.95</v>
      </c>
      <c r="Q2242" s="635">
        <v>1</v>
      </c>
      <c r="R2242" s="619">
        <v>3</v>
      </c>
      <c r="S2242" s="635">
        <v>1</v>
      </c>
      <c r="T2242" s="683">
        <v>0.5</v>
      </c>
      <c r="U2242" s="665">
        <v>1</v>
      </c>
    </row>
    <row r="2243" spans="1:21" ht="14.4" customHeight="1" x14ac:dyDescent="0.3">
      <c r="A2243" s="618">
        <v>21</v>
      </c>
      <c r="B2243" s="619" t="s">
        <v>565</v>
      </c>
      <c r="C2243" s="619">
        <v>89301212</v>
      </c>
      <c r="D2243" s="681" t="s">
        <v>6723</v>
      </c>
      <c r="E2243" s="682" t="s">
        <v>4537</v>
      </c>
      <c r="F2243" s="619" t="s">
        <v>4509</v>
      </c>
      <c r="G2243" s="619" t="s">
        <v>4684</v>
      </c>
      <c r="H2243" s="619" t="s">
        <v>564</v>
      </c>
      <c r="I2243" s="619" t="s">
        <v>2071</v>
      </c>
      <c r="J2243" s="619" t="s">
        <v>2072</v>
      </c>
      <c r="K2243" s="619" t="s">
        <v>2073</v>
      </c>
      <c r="L2243" s="620">
        <v>569.97</v>
      </c>
      <c r="M2243" s="620">
        <v>569.97</v>
      </c>
      <c r="N2243" s="619">
        <v>1</v>
      </c>
      <c r="O2243" s="683">
        <v>1</v>
      </c>
      <c r="P2243" s="620">
        <v>569.97</v>
      </c>
      <c r="Q2243" s="635">
        <v>1</v>
      </c>
      <c r="R2243" s="619">
        <v>1</v>
      </c>
      <c r="S2243" s="635">
        <v>1</v>
      </c>
      <c r="T2243" s="683">
        <v>1</v>
      </c>
      <c r="U2243" s="665">
        <v>1</v>
      </c>
    </row>
    <row r="2244" spans="1:21" ht="14.4" customHeight="1" x14ac:dyDescent="0.3">
      <c r="A2244" s="618">
        <v>21</v>
      </c>
      <c r="B2244" s="619" t="s">
        <v>565</v>
      </c>
      <c r="C2244" s="619">
        <v>89301212</v>
      </c>
      <c r="D2244" s="681" t="s">
        <v>6723</v>
      </c>
      <c r="E2244" s="682" t="s">
        <v>4537</v>
      </c>
      <c r="F2244" s="619" t="s">
        <v>4509</v>
      </c>
      <c r="G2244" s="619" t="s">
        <v>4689</v>
      </c>
      <c r="H2244" s="619" t="s">
        <v>564</v>
      </c>
      <c r="I2244" s="619" t="s">
        <v>1369</v>
      </c>
      <c r="J2244" s="619" t="s">
        <v>1370</v>
      </c>
      <c r="K2244" s="619" t="s">
        <v>1371</v>
      </c>
      <c r="L2244" s="620">
        <v>20.239999999999998</v>
      </c>
      <c r="M2244" s="620">
        <v>80.959999999999994</v>
      </c>
      <c r="N2244" s="619">
        <v>4</v>
      </c>
      <c r="O2244" s="683">
        <v>2.5</v>
      </c>
      <c r="P2244" s="620">
        <v>20.239999999999998</v>
      </c>
      <c r="Q2244" s="635">
        <v>0.25</v>
      </c>
      <c r="R2244" s="619">
        <v>1</v>
      </c>
      <c r="S2244" s="635">
        <v>0.25</v>
      </c>
      <c r="T2244" s="683">
        <v>1</v>
      </c>
      <c r="U2244" s="665">
        <v>0.4</v>
      </c>
    </row>
    <row r="2245" spans="1:21" ht="14.4" customHeight="1" x14ac:dyDescent="0.3">
      <c r="A2245" s="618">
        <v>21</v>
      </c>
      <c r="B2245" s="619" t="s">
        <v>565</v>
      </c>
      <c r="C2245" s="619">
        <v>89301212</v>
      </c>
      <c r="D2245" s="681" t="s">
        <v>6723</v>
      </c>
      <c r="E2245" s="682" t="s">
        <v>4537</v>
      </c>
      <c r="F2245" s="619" t="s">
        <v>4509</v>
      </c>
      <c r="G2245" s="619" t="s">
        <v>4792</v>
      </c>
      <c r="H2245" s="619" t="s">
        <v>564</v>
      </c>
      <c r="I2245" s="619" t="s">
        <v>5198</v>
      </c>
      <c r="J2245" s="619" t="s">
        <v>5199</v>
      </c>
      <c r="K2245" s="619" t="s">
        <v>1395</v>
      </c>
      <c r="L2245" s="620">
        <v>0</v>
      </c>
      <c r="M2245" s="620">
        <v>0</v>
      </c>
      <c r="N2245" s="619">
        <v>1</v>
      </c>
      <c r="O2245" s="683">
        <v>1</v>
      </c>
      <c r="P2245" s="620"/>
      <c r="Q2245" s="635"/>
      <c r="R2245" s="619"/>
      <c r="S2245" s="635">
        <v>0</v>
      </c>
      <c r="T2245" s="683"/>
      <c r="U2245" s="665">
        <v>0</v>
      </c>
    </row>
    <row r="2246" spans="1:21" ht="14.4" customHeight="1" x14ac:dyDescent="0.3">
      <c r="A2246" s="618">
        <v>21</v>
      </c>
      <c r="B2246" s="619" t="s">
        <v>565</v>
      </c>
      <c r="C2246" s="619">
        <v>89301212</v>
      </c>
      <c r="D2246" s="681" t="s">
        <v>6723</v>
      </c>
      <c r="E2246" s="682" t="s">
        <v>4537</v>
      </c>
      <c r="F2246" s="619" t="s">
        <v>4509</v>
      </c>
      <c r="G2246" s="619" t="s">
        <v>5219</v>
      </c>
      <c r="H2246" s="619" t="s">
        <v>564</v>
      </c>
      <c r="I2246" s="619" t="s">
        <v>3735</v>
      </c>
      <c r="J2246" s="619" t="s">
        <v>2687</v>
      </c>
      <c r="K2246" s="619" t="s">
        <v>3736</v>
      </c>
      <c r="L2246" s="620">
        <v>56.48</v>
      </c>
      <c r="M2246" s="620">
        <v>56.48</v>
      </c>
      <c r="N2246" s="619">
        <v>1</v>
      </c>
      <c r="O2246" s="683">
        <v>0.5</v>
      </c>
      <c r="P2246" s="620">
        <v>56.48</v>
      </c>
      <c r="Q2246" s="635">
        <v>1</v>
      </c>
      <c r="R2246" s="619">
        <v>1</v>
      </c>
      <c r="S2246" s="635">
        <v>1</v>
      </c>
      <c r="T2246" s="683">
        <v>0.5</v>
      </c>
      <c r="U2246" s="665">
        <v>1</v>
      </c>
    </row>
    <row r="2247" spans="1:21" ht="14.4" customHeight="1" x14ac:dyDescent="0.3">
      <c r="A2247" s="618">
        <v>21</v>
      </c>
      <c r="B2247" s="619" t="s">
        <v>565</v>
      </c>
      <c r="C2247" s="619">
        <v>89301212</v>
      </c>
      <c r="D2247" s="681" t="s">
        <v>6723</v>
      </c>
      <c r="E2247" s="682" t="s">
        <v>4537</v>
      </c>
      <c r="F2247" s="619" t="s">
        <v>4509</v>
      </c>
      <c r="G2247" s="619" t="s">
        <v>4806</v>
      </c>
      <c r="H2247" s="619" t="s">
        <v>564</v>
      </c>
      <c r="I2247" s="619" t="s">
        <v>905</v>
      </c>
      <c r="J2247" s="619" t="s">
        <v>906</v>
      </c>
      <c r="K2247" s="619" t="s">
        <v>4807</v>
      </c>
      <c r="L2247" s="620">
        <v>26.17</v>
      </c>
      <c r="M2247" s="620">
        <v>26.17</v>
      </c>
      <c r="N2247" s="619">
        <v>1</v>
      </c>
      <c r="O2247" s="683">
        <v>0.5</v>
      </c>
      <c r="P2247" s="620"/>
      <c r="Q2247" s="635">
        <v>0</v>
      </c>
      <c r="R2247" s="619"/>
      <c r="S2247" s="635">
        <v>0</v>
      </c>
      <c r="T2247" s="683"/>
      <c r="U2247" s="665">
        <v>0</v>
      </c>
    </row>
    <row r="2248" spans="1:21" ht="14.4" customHeight="1" x14ac:dyDescent="0.3">
      <c r="A2248" s="618">
        <v>21</v>
      </c>
      <c r="B2248" s="619" t="s">
        <v>565</v>
      </c>
      <c r="C2248" s="619">
        <v>89301212</v>
      </c>
      <c r="D2248" s="681" t="s">
        <v>6723</v>
      </c>
      <c r="E2248" s="682" t="s">
        <v>4537</v>
      </c>
      <c r="F2248" s="619" t="s">
        <v>4509</v>
      </c>
      <c r="G2248" s="619" t="s">
        <v>4600</v>
      </c>
      <c r="H2248" s="619" t="s">
        <v>564</v>
      </c>
      <c r="I2248" s="619" t="s">
        <v>1354</v>
      </c>
      <c r="J2248" s="619" t="s">
        <v>1355</v>
      </c>
      <c r="K2248" s="619" t="s">
        <v>668</v>
      </c>
      <c r="L2248" s="620">
        <v>0</v>
      </c>
      <c r="M2248" s="620">
        <v>0</v>
      </c>
      <c r="N2248" s="619">
        <v>5</v>
      </c>
      <c r="O2248" s="683">
        <v>1.5</v>
      </c>
      <c r="P2248" s="620">
        <v>0</v>
      </c>
      <c r="Q2248" s="635"/>
      <c r="R2248" s="619">
        <v>3</v>
      </c>
      <c r="S2248" s="635">
        <v>0.6</v>
      </c>
      <c r="T2248" s="683">
        <v>1</v>
      </c>
      <c r="U2248" s="665">
        <v>0.66666666666666663</v>
      </c>
    </row>
    <row r="2249" spans="1:21" ht="14.4" customHeight="1" x14ac:dyDescent="0.3">
      <c r="A2249" s="618">
        <v>21</v>
      </c>
      <c r="B2249" s="619" t="s">
        <v>565</v>
      </c>
      <c r="C2249" s="619">
        <v>89301212</v>
      </c>
      <c r="D2249" s="681" t="s">
        <v>6723</v>
      </c>
      <c r="E2249" s="682" t="s">
        <v>4537</v>
      </c>
      <c r="F2249" s="619" t="s">
        <v>4509</v>
      </c>
      <c r="G2249" s="619" t="s">
        <v>6100</v>
      </c>
      <c r="H2249" s="619" t="s">
        <v>564</v>
      </c>
      <c r="I2249" s="619" t="s">
        <v>2939</v>
      </c>
      <c r="J2249" s="619" t="s">
        <v>2940</v>
      </c>
      <c r="K2249" s="619" t="s">
        <v>2941</v>
      </c>
      <c r="L2249" s="620">
        <v>132.34</v>
      </c>
      <c r="M2249" s="620">
        <v>132.34</v>
      </c>
      <c r="N2249" s="619">
        <v>1</v>
      </c>
      <c r="O2249" s="683">
        <v>1</v>
      </c>
      <c r="P2249" s="620"/>
      <c r="Q2249" s="635">
        <v>0</v>
      </c>
      <c r="R2249" s="619"/>
      <c r="S2249" s="635">
        <v>0</v>
      </c>
      <c r="T2249" s="683"/>
      <c r="U2249" s="665">
        <v>0</v>
      </c>
    </row>
    <row r="2250" spans="1:21" ht="14.4" customHeight="1" x14ac:dyDescent="0.3">
      <c r="A2250" s="618">
        <v>21</v>
      </c>
      <c r="B2250" s="619" t="s">
        <v>565</v>
      </c>
      <c r="C2250" s="619">
        <v>89301212</v>
      </c>
      <c r="D2250" s="681" t="s">
        <v>6723</v>
      </c>
      <c r="E2250" s="682" t="s">
        <v>4537</v>
      </c>
      <c r="F2250" s="619" t="s">
        <v>4509</v>
      </c>
      <c r="G2250" s="619" t="s">
        <v>4910</v>
      </c>
      <c r="H2250" s="619" t="s">
        <v>564</v>
      </c>
      <c r="I2250" s="619" t="s">
        <v>5681</v>
      </c>
      <c r="J2250" s="619" t="s">
        <v>5682</v>
      </c>
      <c r="K2250" s="619" t="s">
        <v>5683</v>
      </c>
      <c r="L2250" s="620">
        <v>6176.77</v>
      </c>
      <c r="M2250" s="620">
        <v>18530.310000000001</v>
      </c>
      <c r="N2250" s="619">
        <v>3</v>
      </c>
      <c r="O2250" s="683">
        <v>1</v>
      </c>
      <c r="P2250" s="620">
        <v>18530.310000000001</v>
      </c>
      <c r="Q2250" s="635">
        <v>1</v>
      </c>
      <c r="R2250" s="619">
        <v>3</v>
      </c>
      <c r="S2250" s="635">
        <v>1</v>
      </c>
      <c r="T2250" s="683">
        <v>1</v>
      </c>
      <c r="U2250" s="665">
        <v>1</v>
      </c>
    </row>
    <row r="2251" spans="1:21" ht="14.4" customHeight="1" x14ac:dyDescent="0.3">
      <c r="A2251" s="618">
        <v>21</v>
      </c>
      <c r="B2251" s="619" t="s">
        <v>565</v>
      </c>
      <c r="C2251" s="619">
        <v>89301212</v>
      </c>
      <c r="D2251" s="681" t="s">
        <v>6723</v>
      </c>
      <c r="E2251" s="682" t="s">
        <v>4537</v>
      </c>
      <c r="F2251" s="619" t="s">
        <v>4509</v>
      </c>
      <c r="G2251" s="619" t="s">
        <v>4809</v>
      </c>
      <c r="H2251" s="619" t="s">
        <v>2184</v>
      </c>
      <c r="I2251" s="619" t="s">
        <v>4810</v>
      </c>
      <c r="J2251" s="619" t="s">
        <v>4811</v>
      </c>
      <c r="K2251" s="619" t="s">
        <v>4812</v>
      </c>
      <c r="L2251" s="620">
        <v>2279.48</v>
      </c>
      <c r="M2251" s="620">
        <v>180078.92000000004</v>
      </c>
      <c r="N2251" s="619">
        <v>79</v>
      </c>
      <c r="O2251" s="683">
        <v>25</v>
      </c>
      <c r="P2251" s="620">
        <v>75222.840000000011</v>
      </c>
      <c r="Q2251" s="635">
        <v>0.41772151898734172</v>
      </c>
      <c r="R2251" s="619">
        <v>33</v>
      </c>
      <c r="S2251" s="635">
        <v>0.41772151898734178</v>
      </c>
      <c r="T2251" s="683">
        <v>10.5</v>
      </c>
      <c r="U2251" s="665">
        <v>0.42</v>
      </c>
    </row>
    <row r="2252" spans="1:21" ht="14.4" customHeight="1" x14ac:dyDescent="0.3">
      <c r="A2252" s="618">
        <v>21</v>
      </c>
      <c r="B2252" s="619" t="s">
        <v>565</v>
      </c>
      <c r="C2252" s="619">
        <v>89301212</v>
      </c>
      <c r="D2252" s="681" t="s">
        <v>6723</v>
      </c>
      <c r="E2252" s="682" t="s">
        <v>4537</v>
      </c>
      <c r="F2252" s="619" t="s">
        <v>4509</v>
      </c>
      <c r="G2252" s="619" t="s">
        <v>4809</v>
      </c>
      <c r="H2252" s="619" t="s">
        <v>2184</v>
      </c>
      <c r="I2252" s="619" t="s">
        <v>4810</v>
      </c>
      <c r="J2252" s="619" t="s">
        <v>4811</v>
      </c>
      <c r="K2252" s="619" t="s">
        <v>4812</v>
      </c>
      <c r="L2252" s="620">
        <v>804.58</v>
      </c>
      <c r="M2252" s="620">
        <v>7241.2200000000012</v>
      </c>
      <c r="N2252" s="619">
        <v>9</v>
      </c>
      <c r="O2252" s="683">
        <v>3</v>
      </c>
      <c r="P2252" s="620">
        <v>2413.7400000000002</v>
      </c>
      <c r="Q2252" s="635">
        <v>0.33333333333333331</v>
      </c>
      <c r="R2252" s="619">
        <v>3</v>
      </c>
      <c r="S2252" s="635">
        <v>0.33333333333333331</v>
      </c>
      <c r="T2252" s="683">
        <v>1</v>
      </c>
      <c r="U2252" s="665">
        <v>0.33333333333333331</v>
      </c>
    </row>
    <row r="2253" spans="1:21" ht="14.4" customHeight="1" x14ac:dyDescent="0.3">
      <c r="A2253" s="618">
        <v>21</v>
      </c>
      <c r="B2253" s="619" t="s">
        <v>565</v>
      </c>
      <c r="C2253" s="619">
        <v>89301212</v>
      </c>
      <c r="D2253" s="681" t="s">
        <v>6723</v>
      </c>
      <c r="E2253" s="682" t="s">
        <v>4537</v>
      </c>
      <c r="F2253" s="619" t="s">
        <v>4509</v>
      </c>
      <c r="G2253" s="619" t="s">
        <v>4817</v>
      </c>
      <c r="H2253" s="619" t="s">
        <v>2184</v>
      </c>
      <c r="I2253" s="619" t="s">
        <v>2461</v>
      </c>
      <c r="J2253" s="619" t="s">
        <v>2462</v>
      </c>
      <c r="K2253" s="619" t="s">
        <v>4246</v>
      </c>
      <c r="L2253" s="620">
        <v>130.15</v>
      </c>
      <c r="M2253" s="620">
        <v>260.3</v>
      </c>
      <c r="N2253" s="619">
        <v>2</v>
      </c>
      <c r="O2253" s="683">
        <v>0.5</v>
      </c>
      <c r="P2253" s="620">
        <v>260.3</v>
      </c>
      <c r="Q2253" s="635">
        <v>1</v>
      </c>
      <c r="R2253" s="619">
        <v>2</v>
      </c>
      <c r="S2253" s="635">
        <v>1</v>
      </c>
      <c r="T2253" s="683">
        <v>0.5</v>
      </c>
      <c r="U2253" s="665">
        <v>1</v>
      </c>
    </row>
    <row r="2254" spans="1:21" ht="14.4" customHeight="1" x14ac:dyDescent="0.3">
      <c r="A2254" s="618">
        <v>21</v>
      </c>
      <c r="B2254" s="619" t="s">
        <v>565</v>
      </c>
      <c r="C2254" s="619">
        <v>89301212</v>
      </c>
      <c r="D2254" s="681" t="s">
        <v>6723</v>
      </c>
      <c r="E2254" s="682" t="s">
        <v>4537</v>
      </c>
      <c r="F2254" s="619" t="s">
        <v>4509</v>
      </c>
      <c r="G2254" s="619" t="s">
        <v>4818</v>
      </c>
      <c r="H2254" s="619" t="s">
        <v>564</v>
      </c>
      <c r="I2254" s="619" t="s">
        <v>1014</v>
      </c>
      <c r="J2254" s="619" t="s">
        <v>4820</v>
      </c>
      <c r="K2254" s="619" t="s">
        <v>4859</v>
      </c>
      <c r="L2254" s="620">
        <v>0</v>
      </c>
      <c r="M2254" s="620">
        <v>0</v>
      </c>
      <c r="N2254" s="619">
        <v>2</v>
      </c>
      <c r="O2254" s="683">
        <v>1</v>
      </c>
      <c r="P2254" s="620"/>
      <c r="Q2254" s="635"/>
      <c r="R2254" s="619"/>
      <c r="S2254" s="635">
        <v>0</v>
      </c>
      <c r="T2254" s="683"/>
      <c r="U2254" s="665">
        <v>0</v>
      </c>
    </row>
    <row r="2255" spans="1:21" ht="14.4" customHeight="1" x14ac:dyDescent="0.3">
      <c r="A2255" s="618">
        <v>21</v>
      </c>
      <c r="B2255" s="619" t="s">
        <v>565</v>
      </c>
      <c r="C2255" s="619">
        <v>89301212</v>
      </c>
      <c r="D2255" s="681" t="s">
        <v>6723</v>
      </c>
      <c r="E2255" s="682" t="s">
        <v>4537</v>
      </c>
      <c r="F2255" s="619" t="s">
        <v>4509</v>
      </c>
      <c r="G2255" s="619" t="s">
        <v>4706</v>
      </c>
      <c r="H2255" s="619" t="s">
        <v>564</v>
      </c>
      <c r="I2255" s="619" t="s">
        <v>1273</v>
      </c>
      <c r="J2255" s="619" t="s">
        <v>4707</v>
      </c>
      <c r="K2255" s="619" t="s">
        <v>4708</v>
      </c>
      <c r="L2255" s="620">
        <v>56.01</v>
      </c>
      <c r="M2255" s="620">
        <v>224.04</v>
      </c>
      <c r="N2255" s="619">
        <v>4</v>
      </c>
      <c r="O2255" s="683">
        <v>1</v>
      </c>
      <c r="P2255" s="620">
        <v>224.04</v>
      </c>
      <c r="Q2255" s="635">
        <v>1</v>
      </c>
      <c r="R2255" s="619">
        <v>4</v>
      </c>
      <c r="S2255" s="635">
        <v>1</v>
      </c>
      <c r="T2255" s="683">
        <v>1</v>
      </c>
      <c r="U2255" s="665">
        <v>1</v>
      </c>
    </row>
    <row r="2256" spans="1:21" ht="14.4" customHeight="1" x14ac:dyDescent="0.3">
      <c r="A2256" s="618">
        <v>21</v>
      </c>
      <c r="B2256" s="619" t="s">
        <v>565</v>
      </c>
      <c r="C2256" s="619">
        <v>89301212</v>
      </c>
      <c r="D2256" s="681" t="s">
        <v>6723</v>
      </c>
      <c r="E2256" s="682" t="s">
        <v>4537</v>
      </c>
      <c r="F2256" s="619" t="s">
        <v>4509</v>
      </c>
      <c r="G2256" s="619" t="s">
        <v>4711</v>
      </c>
      <c r="H2256" s="619" t="s">
        <v>564</v>
      </c>
      <c r="I2256" s="619" t="s">
        <v>6101</v>
      </c>
      <c r="J2256" s="619" t="s">
        <v>4476</v>
      </c>
      <c r="K2256" s="619" t="s">
        <v>6102</v>
      </c>
      <c r="L2256" s="620">
        <v>0</v>
      </c>
      <c r="M2256" s="620">
        <v>0</v>
      </c>
      <c r="N2256" s="619">
        <v>1</v>
      </c>
      <c r="O2256" s="683">
        <v>1</v>
      </c>
      <c r="P2256" s="620">
        <v>0</v>
      </c>
      <c r="Q2256" s="635"/>
      <c r="R2256" s="619">
        <v>1</v>
      </c>
      <c r="S2256" s="635">
        <v>1</v>
      </c>
      <c r="T2256" s="683">
        <v>1</v>
      </c>
      <c r="U2256" s="665">
        <v>1</v>
      </c>
    </row>
    <row r="2257" spans="1:21" ht="14.4" customHeight="1" x14ac:dyDescent="0.3">
      <c r="A2257" s="618">
        <v>21</v>
      </c>
      <c r="B2257" s="619" t="s">
        <v>565</v>
      </c>
      <c r="C2257" s="619">
        <v>89301212</v>
      </c>
      <c r="D2257" s="681" t="s">
        <v>6723</v>
      </c>
      <c r="E2257" s="682" t="s">
        <v>4537</v>
      </c>
      <c r="F2257" s="619" t="s">
        <v>4509</v>
      </c>
      <c r="G2257" s="619" t="s">
        <v>5710</v>
      </c>
      <c r="H2257" s="619" t="s">
        <v>564</v>
      </c>
      <c r="I2257" s="619" t="s">
        <v>3727</v>
      </c>
      <c r="J2257" s="619" t="s">
        <v>3728</v>
      </c>
      <c r="K2257" s="619" t="s">
        <v>3729</v>
      </c>
      <c r="L2257" s="620">
        <v>72.94</v>
      </c>
      <c r="M2257" s="620">
        <v>218.82</v>
      </c>
      <c r="N2257" s="619">
        <v>3</v>
      </c>
      <c r="O2257" s="683">
        <v>1.5</v>
      </c>
      <c r="P2257" s="620"/>
      <c r="Q2257" s="635">
        <v>0</v>
      </c>
      <c r="R2257" s="619"/>
      <c r="S2257" s="635">
        <v>0</v>
      </c>
      <c r="T2257" s="683"/>
      <c r="U2257" s="665">
        <v>0</v>
      </c>
    </row>
    <row r="2258" spans="1:21" ht="14.4" customHeight="1" x14ac:dyDescent="0.3">
      <c r="A2258" s="618">
        <v>21</v>
      </c>
      <c r="B2258" s="619" t="s">
        <v>565</v>
      </c>
      <c r="C2258" s="619">
        <v>89301212</v>
      </c>
      <c r="D2258" s="681" t="s">
        <v>6723</v>
      </c>
      <c r="E2258" s="682" t="s">
        <v>4537</v>
      </c>
      <c r="F2258" s="619" t="s">
        <v>4509</v>
      </c>
      <c r="G2258" s="619" t="s">
        <v>4717</v>
      </c>
      <c r="H2258" s="619" t="s">
        <v>2184</v>
      </c>
      <c r="I2258" s="619" t="s">
        <v>3506</v>
      </c>
      <c r="J2258" s="619" t="s">
        <v>2455</v>
      </c>
      <c r="K2258" s="619" t="s">
        <v>3507</v>
      </c>
      <c r="L2258" s="620">
        <v>937.93</v>
      </c>
      <c r="M2258" s="620">
        <v>6565.5099999999993</v>
      </c>
      <c r="N2258" s="619">
        <v>7</v>
      </c>
      <c r="O2258" s="683">
        <v>2</v>
      </c>
      <c r="P2258" s="620">
        <v>4689.6499999999996</v>
      </c>
      <c r="Q2258" s="635">
        <v>0.7142857142857143</v>
      </c>
      <c r="R2258" s="619">
        <v>5</v>
      </c>
      <c r="S2258" s="635">
        <v>0.7142857142857143</v>
      </c>
      <c r="T2258" s="683">
        <v>1.5</v>
      </c>
      <c r="U2258" s="665">
        <v>0.75</v>
      </c>
    </row>
    <row r="2259" spans="1:21" ht="14.4" customHeight="1" x14ac:dyDescent="0.3">
      <c r="A2259" s="618">
        <v>21</v>
      </c>
      <c r="B2259" s="619" t="s">
        <v>565</v>
      </c>
      <c r="C2259" s="619">
        <v>89301212</v>
      </c>
      <c r="D2259" s="681" t="s">
        <v>6723</v>
      </c>
      <c r="E2259" s="682" t="s">
        <v>4537</v>
      </c>
      <c r="F2259" s="619" t="s">
        <v>4509</v>
      </c>
      <c r="G2259" s="619" t="s">
        <v>4609</v>
      </c>
      <c r="H2259" s="619" t="s">
        <v>2184</v>
      </c>
      <c r="I2259" s="619" t="s">
        <v>2193</v>
      </c>
      <c r="J2259" s="619" t="s">
        <v>979</v>
      </c>
      <c r="K2259" s="619" t="s">
        <v>4326</v>
      </c>
      <c r="L2259" s="620">
        <v>96.63</v>
      </c>
      <c r="M2259" s="620">
        <v>96.63</v>
      </c>
      <c r="N2259" s="619">
        <v>1</v>
      </c>
      <c r="O2259" s="683">
        <v>0.5</v>
      </c>
      <c r="P2259" s="620"/>
      <c r="Q2259" s="635">
        <v>0</v>
      </c>
      <c r="R2259" s="619"/>
      <c r="S2259" s="635">
        <v>0</v>
      </c>
      <c r="T2259" s="683"/>
      <c r="U2259" s="665">
        <v>0</v>
      </c>
    </row>
    <row r="2260" spans="1:21" ht="14.4" customHeight="1" x14ac:dyDescent="0.3">
      <c r="A2260" s="618">
        <v>21</v>
      </c>
      <c r="B2260" s="619" t="s">
        <v>565</v>
      </c>
      <c r="C2260" s="619">
        <v>89301212</v>
      </c>
      <c r="D2260" s="681" t="s">
        <v>6723</v>
      </c>
      <c r="E2260" s="682" t="s">
        <v>4537</v>
      </c>
      <c r="F2260" s="619" t="s">
        <v>4509</v>
      </c>
      <c r="G2260" s="619" t="s">
        <v>4609</v>
      </c>
      <c r="H2260" s="619" t="s">
        <v>2184</v>
      </c>
      <c r="I2260" s="619" t="s">
        <v>4944</v>
      </c>
      <c r="J2260" s="619" t="s">
        <v>979</v>
      </c>
      <c r="K2260" s="619" t="s">
        <v>4945</v>
      </c>
      <c r="L2260" s="620">
        <v>193.26</v>
      </c>
      <c r="M2260" s="620">
        <v>579.78</v>
      </c>
      <c r="N2260" s="619">
        <v>3</v>
      </c>
      <c r="O2260" s="683">
        <v>2</v>
      </c>
      <c r="P2260" s="620">
        <v>579.78</v>
      </c>
      <c r="Q2260" s="635">
        <v>1</v>
      </c>
      <c r="R2260" s="619">
        <v>3</v>
      </c>
      <c r="S2260" s="635">
        <v>1</v>
      </c>
      <c r="T2260" s="683">
        <v>2</v>
      </c>
      <c r="U2260" s="665">
        <v>1</v>
      </c>
    </row>
    <row r="2261" spans="1:21" ht="14.4" customHeight="1" x14ac:dyDescent="0.3">
      <c r="A2261" s="618">
        <v>21</v>
      </c>
      <c r="B2261" s="619" t="s">
        <v>565</v>
      </c>
      <c r="C2261" s="619">
        <v>89301212</v>
      </c>
      <c r="D2261" s="681" t="s">
        <v>6723</v>
      </c>
      <c r="E2261" s="682" t="s">
        <v>4537</v>
      </c>
      <c r="F2261" s="619" t="s">
        <v>4509</v>
      </c>
      <c r="G2261" s="619" t="s">
        <v>4609</v>
      </c>
      <c r="H2261" s="619" t="s">
        <v>564</v>
      </c>
      <c r="I2261" s="619" t="s">
        <v>616</v>
      </c>
      <c r="J2261" s="619" t="s">
        <v>617</v>
      </c>
      <c r="K2261" s="619" t="s">
        <v>4327</v>
      </c>
      <c r="L2261" s="620">
        <v>96.63</v>
      </c>
      <c r="M2261" s="620">
        <v>96.63</v>
      </c>
      <c r="N2261" s="619">
        <v>1</v>
      </c>
      <c r="O2261" s="683">
        <v>1</v>
      </c>
      <c r="P2261" s="620"/>
      <c r="Q2261" s="635">
        <v>0</v>
      </c>
      <c r="R2261" s="619"/>
      <c r="S2261" s="635">
        <v>0</v>
      </c>
      <c r="T2261" s="683"/>
      <c r="U2261" s="665">
        <v>0</v>
      </c>
    </row>
    <row r="2262" spans="1:21" ht="14.4" customHeight="1" x14ac:dyDescent="0.3">
      <c r="A2262" s="618">
        <v>21</v>
      </c>
      <c r="B2262" s="619" t="s">
        <v>565</v>
      </c>
      <c r="C2262" s="619">
        <v>89301212</v>
      </c>
      <c r="D2262" s="681" t="s">
        <v>6723</v>
      </c>
      <c r="E2262" s="682" t="s">
        <v>4537</v>
      </c>
      <c r="F2262" s="619" t="s">
        <v>4509</v>
      </c>
      <c r="G2262" s="619" t="s">
        <v>6103</v>
      </c>
      <c r="H2262" s="619" t="s">
        <v>564</v>
      </c>
      <c r="I2262" s="619" t="s">
        <v>6104</v>
      </c>
      <c r="J2262" s="619" t="s">
        <v>6105</v>
      </c>
      <c r="K2262" s="619" t="s">
        <v>6055</v>
      </c>
      <c r="L2262" s="620">
        <v>0</v>
      </c>
      <c r="M2262" s="620">
        <v>0</v>
      </c>
      <c r="N2262" s="619">
        <v>1</v>
      </c>
      <c r="O2262" s="683">
        <v>0.5</v>
      </c>
      <c r="P2262" s="620">
        <v>0</v>
      </c>
      <c r="Q2262" s="635"/>
      <c r="R2262" s="619">
        <v>1</v>
      </c>
      <c r="S2262" s="635">
        <v>1</v>
      </c>
      <c r="T2262" s="683">
        <v>0.5</v>
      </c>
      <c r="U2262" s="665">
        <v>1</v>
      </c>
    </row>
    <row r="2263" spans="1:21" ht="14.4" customHeight="1" x14ac:dyDescent="0.3">
      <c r="A2263" s="618">
        <v>21</v>
      </c>
      <c r="B2263" s="619" t="s">
        <v>565</v>
      </c>
      <c r="C2263" s="619">
        <v>89301212</v>
      </c>
      <c r="D2263" s="681" t="s">
        <v>6723</v>
      </c>
      <c r="E2263" s="682" t="s">
        <v>4537</v>
      </c>
      <c r="F2263" s="619" t="s">
        <v>4509</v>
      </c>
      <c r="G2263" s="619" t="s">
        <v>6020</v>
      </c>
      <c r="H2263" s="619" t="s">
        <v>564</v>
      </c>
      <c r="I2263" s="619" t="s">
        <v>6106</v>
      </c>
      <c r="J2263" s="619" t="s">
        <v>6022</v>
      </c>
      <c r="K2263" s="619" t="s">
        <v>6107</v>
      </c>
      <c r="L2263" s="620">
        <v>92.4</v>
      </c>
      <c r="M2263" s="620">
        <v>277.20000000000005</v>
      </c>
      <c r="N2263" s="619">
        <v>3</v>
      </c>
      <c r="O2263" s="683">
        <v>2</v>
      </c>
      <c r="P2263" s="620">
        <v>92.4</v>
      </c>
      <c r="Q2263" s="635">
        <v>0.33333333333333331</v>
      </c>
      <c r="R2263" s="619">
        <v>1</v>
      </c>
      <c r="S2263" s="635">
        <v>0.33333333333333331</v>
      </c>
      <c r="T2263" s="683">
        <v>1</v>
      </c>
      <c r="U2263" s="665">
        <v>0.5</v>
      </c>
    </row>
    <row r="2264" spans="1:21" ht="14.4" customHeight="1" x14ac:dyDescent="0.3">
      <c r="A2264" s="618">
        <v>21</v>
      </c>
      <c r="B2264" s="619" t="s">
        <v>565</v>
      </c>
      <c r="C2264" s="619">
        <v>89301212</v>
      </c>
      <c r="D2264" s="681" t="s">
        <v>6723</v>
      </c>
      <c r="E2264" s="682" t="s">
        <v>4537</v>
      </c>
      <c r="F2264" s="619" t="s">
        <v>4509</v>
      </c>
      <c r="G2264" s="619" t="s">
        <v>4718</v>
      </c>
      <c r="H2264" s="619" t="s">
        <v>2184</v>
      </c>
      <c r="I2264" s="619" t="s">
        <v>3749</v>
      </c>
      <c r="J2264" s="619" t="s">
        <v>3750</v>
      </c>
      <c r="K2264" s="619" t="s">
        <v>4453</v>
      </c>
      <c r="L2264" s="620">
        <v>69.86</v>
      </c>
      <c r="M2264" s="620">
        <v>279.44</v>
      </c>
      <c r="N2264" s="619">
        <v>4</v>
      </c>
      <c r="O2264" s="683">
        <v>3.5</v>
      </c>
      <c r="P2264" s="620">
        <v>139.72</v>
      </c>
      <c r="Q2264" s="635">
        <v>0.5</v>
      </c>
      <c r="R2264" s="619">
        <v>2</v>
      </c>
      <c r="S2264" s="635">
        <v>0.5</v>
      </c>
      <c r="T2264" s="683">
        <v>2</v>
      </c>
      <c r="U2264" s="665">
        <v>0.5714285714285714</v>
      </c>
    </row>
    <row r="2265" spans="1:21" ht="14.4" customHeight="1" x14ac:dyDescent="0.3">
      <c r="A2265" s="618">
        <v>21</v>
      </c>
      <c r="B2265" s="619" t="s">
        <v>565</v>
      </c>
      <c r="C2265" s="619">
        <v>89301212</v>
      </c>
      <c r="D2265" s="681" t="s">
        <v>6723</v>
      </c>
      <c r="E2265" s="682" t="s">
        <v>4537</v>
      </c>
      <c r="F2265" s="619" t="s">
        <v>4509</v>
      </c>
      <c r="G2265" s="619" t="s">
        <v>4558</v>
      </c>
      <c r="H2265" s="619" t="s">
        <v>564</v>
      </c>
      <c r="I2265" s="619" t="s">
        <v>6108</v>
      </c>
      <c r="J2265" s="619" t="s">
        <v>4947</v>
      </c>
      <c r="K2265" s="619" t="s">
        <v>6109</v>
      </c>
      <c r="L2265" s="620">
        <v>0</v>
      </c>
      <c r="M2265" s="620">
        <v>0</v>
      </c>
      <c r="N2265" s="619">
        <v>1</v>
      </c>
      <c r="O2265" s="683">
        <v>0.5</v>
      </c>
      <c r="P2265" s="620"/>
      <c r="Q2265" s="635"/>
      <c r="R2265" s="619"/>
      <c r="S2265" s="635">
        <v>0</v>
      </c>
      <c r="T2265" s="683"/>
      <c r="U2265" s="665">
        <v>0</v>
      </c>
    </row>
    <row r="2266" spans="1:21" ht="14.4" customHeight="1" x14ac:dyDescent="0.3">
      <c r="A2266" s="618">
        <v>21</v>
      </c>
      <c r="B2266" s="619" t="s">
        <v>565</v>
      </c>
      <c r="C2266" s="619">
        <v>89301212</v>
      </c>
      <c r="D2266" s="681" t="s">
        <v>6723</v>
      </c>
      <c r="E2266" s="682" t="s">
        <v>4537</v>
      </c>
      <c r="F2266" s="619" t="s">
        <v>4509</v>
      </c>
      <c r="G2266" s="619" t="s">
        <v>4558</v>
      </c>
      <c r="H2266" s="619" t="s">
        <v>564</v>
      </c>
      <c r="I2266" s="619" t="s">
        <v>1037</v>
      </c>
      <c r="J2266" s="619" t="s">
        <v>1038</v>
      </c>
      <c r="K2266" s="619" t="s">
        <v>1039</v>
      </c>
      <c r="L2266" s="620">
        <v>97.97</v>
      </c>
      <c r="M2266" s="620">
        <v>97.97</v>
      </c>
      <c r="N2266" s="619">
        <v>1</v>
      </c>
      <c r="O2266" s="683">
        <v>0.5</v>
      </c>
      <c r="P2266" s="620">
        <v>97.97</v>
      </c>
      <c r="Q2266" s="635">
        <v>1</v>
      </c>
      <c r="R2266" s="619">
        <v>1</v>
      </c>
      <c r="S2266" s="635">
        <v>1</v>
      </c>
      <c r="T2266" s="683">
        <v>0.5</v>
      </c>
      <c r="U2266" s="665">
        <v>1</v>
      </c>
    </row>
    <row r="2267" spans="1:21" ht="14.4" customHeight="1" x14ac:dyDescent="0.3">
      <c r="A2267" s="618">
        <v>21</v>
      </c>
      <c r="B2267" s="619" t="s">
        <v>565</v>
      </c>
      <c r="C2267" s="619">
        <v>89301212</v>
      </c>
      <c r="D2267" s="681" t="s">
        <v>6723</v>
      </c>
      <c r="E2267" s="682" t="s">
        <v>4537</v>
      </c>
      <c r="F2267" s="619" t="s">
        <v>4509</v>
      </c>
      <c r="G2267" s="619" t="s">
        <v>4589</v>
      </c>
      <c r="H2267" s="619" t="s">
        <v>2184</v>
      </c>
      <c r="I2267" s="619" t="s">
        <v>5864</v>
      </c>
      <c r="J2267" s="619" t="s">
        <v>2469</v>
      </c>
      <c r="K2267" s="619" t="s">
        <v>5865</v>
      </c>
      <c r="L2267" s="620">
        <v>248.7</v>
      </c>
      <c r="M2267" s="620">
        <v>248.7</v>
      </c>
      <c r="N2267" s="619">
        <v>1</v>
      </c>
      <c r="O2267" s="683">
        <v>1</v>
      </c>
      <c r="P2267" s="620">
        <v>248.7</v>
      </c>
      <c r="Q2267" s="635">
        <v>1</v>
      </c>
      <c r="R2267" s="619">
        <v>1</v>
      </c>
      <c r="S2267" s="635">
        <v>1</v>
      </c>
      <c r="T2267" s="683">
        <v>1</v>
      </c>
      <c r="U2267" s="665">
        <v>1</v>
      </c>
    </row>
    <row r="2268" spans="1:21" ht="14.4" customHeight="1" x14ac:dyDescent="0.3">
      <c r="A2268" s="618">
        <v>21</v>
      </c>
      <c r="B2268" s="619" t="s">
        <v>565</v>
      </c>
      <c r="C2268" s="619">
        <v>89301212</v>
      </c>
      <c r="D2268" s="681" t="s">
        <v>6723</v>
      </c>
      <c r="E2268" s="682" t="s">
        <v>4537</v>
      </c>
      <c r="F2268" s="619" t="s">
        <v>4509</v>
      </c>
      <c r="G2268" s="619" t="s">
        <v>4589</v>
      </c>
      <c r="H2268" s="619" t="s">
        <v>2184</v>
      </c>
      <c r="I2268" s="619" t="s">
        <v>2468</v>
      </c>
      <c r="J2268" s="619" t="s">
        <v>2469</v>
      </c>
      <c r="K2268" s="619" t="s">
        <v>2470</v>
      </c>
      <c r="L2268" s="620">
        <v>497.4</v>
      </c>
      <c r="M2268" s="620">
        <v>2487</v>
      </c>
      <c r="N2268" s="619">
        <v>5</v>
      </c>
      <c r="O2268" s="683">
        <v>5</v>
      </c>
      <c r="P2268" s="620">
        <v>1989.6</v>
      </c>
      <c r="Q2268" s="635">
        <v>0.79999999999999993</v>
      </c>
      <c r="R2268" s="619">
        <v>4</v>
      </c>
      <c r="S2268" s="635">
        <v>0.8</v>
      </c>
      <c r="T2268" s="683">
        <v>4</v>
      </c>
      <c r="U2268" s="665">
        <v>0.8</v>
      </c>
    </row>
    <row r="2269" spans="1:21" ht="14.4" customHeight="1" x14ac:dyDescent="0.3">
      <c r="A2269" s="618">
        <v>21</v>
      </c>
      <c r="B2269" s="619" t="s">
        <v>565</v>
      </c>
      <c r="C2269" s="619">
        <v>89301212</v>
      </c>
      <c r="D2269" s="681" t="s">
        <v>6723</v>
      </c>
      <c r="E2269" s="682" t="s">
        <v>4537</v>
      </c>
      <c r="F2269" s="619" t="s">
        <v>4509</v>
      </c>
      <c r="G2269" s="619" t="s">
        <v>4589</v>
      </c>
      <c r="H2269" s="619" t="s">
        <v>2184</v>
      </c>
      <c r="I2269" s="619" t="s">
        <v>2493</v>
      </c>
      <c r="J2269" s="619" t="s">
        <v>2494</v>
      </c>
      <c r="K2269" s="619" t="s">
        <v>4170</v>
      </c>
      <c r="L2269" s="620">
        <v>1347.28</v>
      </c>
      <c r="M2269" s="620">
        <v>8083.68</v>
      </c>
      <c r="N2269" s="619">
        <v>6</v>
      </c>
      <c r="O2269" s="683">
        <v>2</v>
      </c>
      <c r="P2269" s="620">
        <v>5389.12</v>
      </c>
      <c r="Q2269" s="635">
        <v>0.66666666666666663</v>
      </c>
      <c r="R2269" s="619">
        <v>4</v>
      </c>
      <c r="S2269" s="635">
        <v>0.66666666666666663</v>
      </c>
      <c r="T2269" s="683">
        <v>1</v>
      </c>
      <c r="U2269" s="665">
        <v>0.5</v>
      </c>
    </row>
    <row r="2270" spans="1:21" ht="14.4" customHeight="1" x14ac:dyDescent="0.3">
      <c r="A2270" s="618">
        <v>21</v>
      </c>
      <c r="B2270" s="619" t="s">
        <v>565</v>
      </c>
      <c r="C2270" s="619">
        <v>89301212</v>
      </c>
      <c r="D2270" s="681" t="s">
        <v>6723</v>
      </c>
      <c r="E2270" s="682" t="s">
        <v>4537</v>
      </c>
      <c r="F2270" s="619" t="s">
        <v>4509</v>
      </c>
      <c r="G2270" s="619" t="s">
        <v>4589</v>
      </c>
      <c r="H2270" s="619" t="s">
        <v>2184</v>
      </c>
      <c r="I2270" s="619" t="s">
        <v>2493</v>
      </c>
      <c r="J2270" s="619" t="s">
        <v>2494</v>
      </c>
      <c r="K2270" s="619" t="s">
        <v>4170</v>
      </c>
      <c r="L2270" s="620">
        <v>1359.61</v>
      </c>
      <c r="M2270" s="620">
        <v>4078.83</v>
      </c>
      <c r="N2270" s="619">
        <v>3</v>
      </c>
      <c r="O2270" s="683">
        <v>1.5</v>
      </c>
      <c r="P2270" s="620">
        <v>2719.22</v>
      </c>
      <c r="Q2270" s="635">
        <v>0.66666666666666663</v>
      </c>
      <c r="R2270" s="619">
        <v>2</v>
      </c>
      <c r="S2270" s="635">
        <v>0.66666666666666663</v>
      </c>
      <c r="T2270" s="683">
        <v>0.5</v>
      </c>
      <c r="U2270" s="665">
        <v>0.33333333333333331</v>
      </c>
    </row>
    <row r="2271" spans="1:21" ht="14.4" customHeight="1" x14ac:dyDescent="0.3">
      <c r="A2271" s="618">
        <v>21</v>
      </c>
      <c r="B2271" s="619" t="s">
        <v>565</v>
      </c>
      <c r="C2271" s="619">
        <v>89301212</v>
      </c>
      <c r="D2271" s="681" t="s">
        <v>6723</v>
      </c>
      <c r="E2271" s="682" t="s">
        <v>4537</v>
      </c>
      <c r="F2271" s="619" t="s">
        <v>4509</v>
      </c>
      <c r="G2271" s="619" t="s">
        <v>4589</v>
      </c>
      <c r="H2271" s="619" t="s">
        <v>2184</v>
      </c>
      <c r="I2271" s="619" t="s">
        <v>4590</v>
      </c>
      <c r="J2271" s="619" t="s">
        <v>4591</v>
      </c>
      <c r="K2271" s="619" t="s">
        <v>4592</v>
      </c>
      <c r="L2271" s="620">
        <v>1347.28</v>
      </c>
      <c r="M2271" s="620">
        <v>8083.68</v>
      </c>
      <c r="N2271" s="619">
        <v>6</v>
      </c>
      <c r="O2271" s="683">
        <v>1.5</v>
      </c>
      <c r="P2271" s="620">
        <v>2694.56</v>
      </c>
      <c r="Q2271" s="635">
        <v>0.33333333333333331</v>
      </c>
      <c r="R2271" s="619">
        <v>2</v>
      </c>
      <c r="S2271" s="635">
        <v>0.33333333333333331</v>
      </c>
      <c r="T2271" s="683">
        <v>0.5</v>
      </c>
      <c r="U2271" s="665">
        <v>0.33333333333333331</v>
      </c>
    </row>
    <row r="2272" spans="1:21" ht="14.4" customHeight="1" x14ac:dyDescent="0.3">
      <c r="A2272" s="618">
        <v>21</v>
      </c>
      <c r="B2272" s="619" t="s">
        <v>565</v>
      </c>
      <c r="C2272" s="619">
        <v>89301212</v>
      </c>
      <c r="D2272" s="681" t="s">
        <v>6723</v>
      </c>
      <c r="E2272" s="682" t="s">
        <v>4537</v>
      </c>
      <c r="F2272" s="619" t="s">
        <v>4509</v>
      </c>
      <c r="G2272" s="619" t="s">
        <v>4589</v>
      </c>
      <c r="H2272" s="619" t="s">
        <v>2184</v>
      </c>
      <c r="I2272" s="619" t="s">
        <v>4590</v>
      </c>
      <c r="J2272" s="619" t="s">
        <v>4591</v>
      </c>
      <c r="K2272" s="619" t="s">
        <v>4592</v>
      </c>
      <c r="L2272" s="620">
        <v>1359.61</v>
      </c>
      <c r="M2272" s="620">
        <v>4078.83</v>
      </c>
      <c r="N2272" s="619">
        <v>3</v>
      </c>
      <c r="O2272" s="683">
        <v>1</v>
      </c>
      <c r="P2272" s="620">
        <v>4078.83</v>
      </c>
      <c r="Q2272" s="635">
        <v>1</v>
      </c>
      <c r="R2272" s="619">
        <v>3</v>
      </c>
      <c r="S2272" s="635">
        <v>1</v>
      </c>
      <c r="T2272" s="683">
        <v>1</v>
      </c>
      <c r="U2272" s="665">
        <v>1</v>
      </c>
    </row>
    <row r="2273" spans="1:21" ht="14.4" customHeight="1" x14ac:dyDescent="0.3">
      <c r="A2273" s="618">
        <v>21</v>
      </c>
      <c r="B2273" s="619" t="s">
        <v>565</v>
      </c>
      <c r="C2273" s="619">
        <v>89301212</v>
      </c>
      <c r="D2273" s="681" t="s">
        <v>6723</v>
      </c>
      <c r="E2273" s="682" t="s">
        <v>4537</v>
      </c>
      <c r="F2273" s="619" t="s">
        <v>4509</v>
      </c>
      <c r="G2273" s="619" t="s">
        <v>4561</v>
      </c>
      <c r="H2273" s="619" t="s">
        <v>564</v>
      </c>
      <c r="I2273" s="619" t="s">
        <v>4949</v>
      </c>
      <c r="J2273" s="619" t="s">
        <v>1791</v>
      </c>
      <c r="K2273" s="619" t="s">
        <v>4950</v>
      </c>
      <c r="L2273" s="620">
        <v>855.56</v>
      </c>
      <c r="M2273" s="620">
        <v>855.56</v>
      </c>
      <c r="N2273" s="619">
        <v>1</v>
      </c>
      <c r="O2273" s="683">
        <v>1</v>
      </c>
      <c r="P2273" s="620">
        <v>855.56</v>
      </c>
      <c r="Q2273" s="635">
        <v>1</v>
      </c>
      <c r="R2273" s="619">
        <v>1</v>
      </c>
      <c r="S2273" s="635">
        <v>1</v>
      </c>
      <c r="T2273" s="683">
        <v>1</v>
      </c>
      <c r="U2273" s="665">
        <v>1</v>
      </c>
    </row>
    <row r="2274" spans="1:21" ht="14.4" customHeight="1" x14ac:dyDescent="0.3">
      <c r="A2274" s="618">
        <v>21</v>
      </c>
      <c r="B2274" s="619" t="s">
        <v>565</v>
      </c>
      <c r="C2274" s="619">
        <v>89301212</v>
      </c>
      <c r="D2274" s="681" t="s">
        <v>6723</v>
      </c>
      <c r="E2274" s="682" t="s">
        <v>4537</v>
      </c>
      <c r="F2274" s="619" t="s">
        <v>4509</v>
      </c>
      <c r="G2274" s="619" t="s">
        <v>4723</v>
      </c>
      <c r="H2274" s="619" t="s">
        <v>564</v>
      </c>
      <c r="I2274" s="619" t="s">
        <v>4724</v>
      </c>
      <c r="J2274" s="619" t="s">
        <v>4725</v>
      </c>
      <c r="K2274" s="619" t="s">
        <v>4726</v>
      </c>
      <c r="L2274" s="620">
        <v>1044.3599999999999</v>
      </c>
      <c r="M2274" s="620">
        <v>3133.08</v>
      </c>
      <c r="N2274" s="619">
        <v>3</v>
      </c>
      <c r="O2274" s="683">
        <v>1</v>
      </c>
      <c r="P2274" s="620">
        <v>2088.7199999999998</v>
      </c>
      <c r="Q2274" s="635">
        <v>0.66666666666666663</v>
      </c>
      <c r="R2274" s="619">
        <v>2</v>
      </c>
      <c r="S2274" s="635">
        <v>0.66666666666666663</v>
      </c>
      <c r="T2274" s="683">
        <v>0.5</v>
      </c>
      <c r="U2274" s="665">
        <v>0.5</v>
      </c>
    </row>
    <row r="2275" spans="1:21" ht="14.4" customHeight="1" x14ac:dyDescent="0.3">
      <c r="A2275" s="618">
        <v>21</v>
      </c>
      <c r="B2275" s="619" t="s">
        <v>565</v>
      </c>
      <c r="C2275" s="619">
        <v>89301212</v>
      </c>
      <c r="D2275" s="681" t="s">
        <v>6723</v>
      </c>
      <c r="E2275" s="682" t="s">
        <v>4537</v>
      </c>
      <c r="F2275" s="619" t="s">
        <v>4509</v>
      </c>
      <c r="G2275" s="619" t="s">
        <v>4732</v>
      </c>
      <c r="H2275" s="619" t="s">
        <v>564</v>
      </c>
      <c r="I2275" s="619" t="s">
        <v>1121</v>
      </c>
      <c r="J2275" s="619" t="s">
        <v>1122</v>
      </c>
      <c r="K2275" s="619" t="s">
        <v>1123</v>
      </c>
      <c r="L2275" s="620">
        <v>56.69</v>
      </c>
      <c r="M2275" s="620">
        <v>113.38</v>
      </c>
      <c r="N2275" s="619">
        <v>2</v>
      </c>
      <c r="O2275" s="683">
        <v>1</v>
      </c>
      <c r="P2275" s="620">
        <v>56.69</v>
      </c>
      <c r="Q2275" s="635">
        <v>0.5</v>
      </c>
      <c r="R2275" s="619">
        <v>1</v>
      </c>
      <c r="S2275" s="635">
        <v>0.5</v>
      </c>
      <c r="T2275" s="683">
        <v>0.5</v>
      </c>
      <c r="U2275" s="665">
        <v>0.5</v>
      </c>
    </row>
    <row r="2276" spans="1:21" ht="14.4" customHeight="1" x14ac:dyDescent="0.3">
      <c r="A2276" s="618">
        <v>21</v>
      </c>
      <c r="B2276" s="619" t="s">
        <v>565</v>
      </c>
      <c r="C2276" s="619">
        <v>89301212</v>
      </c>
      <c r="D2276" s="681" t="s">
        <v>6723</v>
      </c>
      <c r="E2276" s="682" t="s">
        <v>4537</v>
      </c>
      <c r="F2276" s="619" t="s">
        <v>4509</v>
      </c>
      <c r="G2276" s="619" t="s">
        <v>4610</v>
      </c>
      <c r="H2276" s="619" t="s">
        <v>564</v>
      </c>
      <c r="I2276" s="619" t="s">
        <v>842</v>
      </c>
      <c r="J2276" s="619" t="s">
        <v>4623</v>
      </c>
      <c r="K2276" s="619" t="s">
        <v>4624</v>
      </c>
      <c r="L2276" s="620">
        <v>22.88</v>
      </c>
      <c r="M2276" s="620">
        <v>22.88</v>
      </c>
      <c r="N2276" s="619">
        <v>1</v>
      </c>
      <c r="O2276" s="683">
        <v>0.5</v>
      </c>
      <c r="P2276" s="620">
        <v>22.88</v>
      </c>
      <c r="Q2276" s="635">
        <v>1</v>
      </c>
      <c r="R2276" s="619">
        <v>1</v>
      </c>
      <c r="S2276" s="635">
        <v>1</v>
      </c>
      <c r="T2276" s="683">
        <v>0.5</v>
      </c>
      <c r="U2276" s="665">
        <v>1</v>
      </c>
    </row>
    <row r="2277" spans="1:21" ht="14.4" customHeight="1" x14ac:dyDescent="0.3">
      <c r="A2277" s="618">
        <v>21</v>
      </c>
      <c r="B2277" s="619" t="s">
        <v>565</v>
      </c>
      <c r="C2277" s="619">
        <v>89301212</v>
      </c>
      <c r="D2277" s="681" t="s">
        <v>6723</v>
      </c>
      <c r="E2277" s="682" t="s">
        <v>4537</v>
      </c>
      <c r="F2277" s="619" t="s">
        <v>4509</v>
      </c>
      <c r="G2277" s="619" t="s">
        <v>4610</v>
      </c>
      <c r="H2277" s="619" t="s">
        <v>564</v>
      </c>
      <c r="I2277" s="619" t="s">
        <v>1664</v>
      </c>
      <c r="J2277" s="619" t="s">
        <v>4611</v>
      </c>
      <c r="K2277" s="619" t="s">
        <v>2067</v>
      </c>
      <c r="L2277" s="620">
        <v>101.69</v>
      </c>
      <c r="M2277" s="620">
        <v>203.38</v>
      </c>
      <c r="N2277" s="619">
        <v>2</v>
      </c>
      <c r="O2277" s="683">
        <v>1.5</v>
      </c>
      <c r="P2277" s="620"/>
      <c r="Q2277" s="635">
        <v>0</v>
      </c>
      <c r="R2277" s="619"/>
      <c r="S2277" s="635">
        <v>0</v>
      </c>
      <c r="T2277" s="683"/>
      <c r="U2277" s="665">
        <v>0</v>
      </c>
    </row>
    <row r="2278" spans="1:21" ht="14.4" customHeight="1" x14ac:dyDescent="0.3">
      <c r="A2278" s="618">
        <v>21</v>
      </c>
      <c r="B2278" s="619" t="s">
        <v>565</v>
      </c>
      <c r="C2278" s="619">
        <v>89301212</v>
      </c>
      <c r="D2278" s="681" t="s">
        <v>6723</v>
      </c>
      <c r="E2278" s="682" t="s">
        <v>4537</v>
      </c>
      <c r="F2278" s="619" t="s">
        <v>4509</v>
      </c>
      <c r="G2278" s="619" t="s">
        <v>4566</v>
      </c>
      <c r="H2278" s="619" t="s">
        <v>564</v>
      </c>
      <c r="I2278" s="619" t="s">
        <v>1133</v>
      </c>
      <c r="J2278" s="619" t="s">
        <v>4567</v>
      </c>
      <c r="K2278" s="619" t="s">
        <v>4568</v>
      </c>
      <c r="L2278" s="620">
        <v>0</v>
      </c>
      <c r="M2278" s="620">
        <v>0</v>
      </c>
      <c r="N2278" s="619">
        <v>3</v>
      </c>
      <c r="O2278" s="683">
        <v>0.5</v>
      </c>
      <c r="P2278" s="620"/>
      <c r="Q2278" s="635"/>
      <c r="R2278" s="619"/>
      <c r="S2278" s="635">
        <v>0</v>
      </c>
      <c r="T2278" s="683"/>
      <c r="U2278" s="665">
        <v>0</v>
      </c>
    </row>
    <row r="2279" spans="1:21" ht="14.4" customHeight="1" x14ac:dyDescent="0.3">
      <c r="A2279" s="618">
        <v>21</v>
      </c>
      <c r="B2279" s="619" t="s">
        <v>565</v>
      </c>
      <c r="C2279" s="619">
        <v>89301212</v>
      </c>
      <c r="D2279" s="681" t="s">
        <v>6723</v>
      </c>
      <c r="E2279" s="682" t="s">
        <v>4537</v>
      </c>
      <c r="F2279" s="619" t="s">
        <v>4509</v>
      </c>
      <c r="G2279" s="619" t="s">
        <v>4837</v>
      </c>
      <c r="H2279" s="619" t="s">
        <v>2184</v>
      </c>
      <c r="I2279" s="619" t="s">
        <v>4839</v>
      </c>
      <c r="J2279" s="619" t="s">
        <v>4840</v>
      </c>
      <c r="K2279" s="619" t="s">
        <v>747</v>
      </c>
      <c r="L2279" s="620">
        <v>90.72</v>
      </c>
      <c r="M2279" s="620">
        <v>816.4799999999999</v>
      </c>
      <c r="N2279" s="619">
        <v>9</v>
      </c>
      <c r="O2279" s="683">
        <v>3</v>
      </c>
      <c r="P2279" s="620">
        <v>544.31999999999994</v>
      </c>
      <c r="Q2279" s="635">
        <v>0.66666666666666663</v>
      </c>
      <c r="R2279" s="619">
        <v>6</v>
      </c>
      <c r="S2279" s="635">
        <v>0.66666666666666663</v>
      </c>
      <c r="T2279" s="683">
        <v>2</v>
      </c>
      <c r="U2279" s="665">
        <v>0.66666666666666663</v>
      </c>
    </row>
    <row r="2280" spans="1:21" ht="14.4" customHeight="1" x14ac:dyDescent="0.3">
      <c r="A2280" s="618">
        <v>21</v>
      </c>
      <c r="B2280" s="619" t="s">
        <v>565</v>
      </c>
      <c r="C2280" s="619">
        <v>89301212</v>
      </c>
      <c r="D2280" s="681" t="s">
        <v>6723</v>
      </c>
      <c r="E2280" s="682" t="s">
        <v>4537</v>
      </c>
      <c r="F2280" s="619" t="s">
        <v>4509</v>
      </c>
      <c r="G2280" s="619" t="s">
        <v>4837</v>
      </c>
      <c r="H2280" s="619" t="s">
        <v>2184</v>
      </c>
      <c r="I2280" s="619" t="s">
        <v>5381</v>
      </c>
      <c r="J2280" s="619" t="s">
        <v>4840</v>
      </c>
      <c r="K2280" s="619" t="s">
        <v>5382</v>
      </c>
      <c r="L2280" s="620">
        <v>302.39</v>
      </c>
      <c r="M2280" s="620">
        <v>302.39</v>
      </c>
      <c r="N2280" s="619">
        <v>1</v>
      </c>
      <c r="O2280" s="683">
        <v>1</v>
      </c>
      <c r="P2280" s="620">
        <v>302.39</v>
      </c>
      <c r="Q2280" s="635">
        <v>1</v>
      </c>
      <c r="R2280" s="619">
        <v>1</v>
      </c>
      <c r="S2280" s="635">
        <v>1</v>
      </c>
      <c r="T2280" s="683">
        <v>1</v>
      </c>
      <c r="U2280" s="665">
        <v>1</v>
      </c>
    </row>
    <row r="2281" spans="1:21" ht="14.4" customHeight="1" x14ac:dyDescent="0.3">
      <c r="A2281" s="618">
        <v>21</v>
      </c>
      <c r="B2281" s="619" t="s">
        <v>565</v>
      </c>
      <c r="C2281" s="619">
        <v>89301212</v>
      </c>
      <c r="D2281" s="681" t="s">
        <v>6723</v>
      </c>
      <c r="E2281" s="682" t="s">
        <v>4537</v>
      </c>
      <c r="F2281" s="619" t="s">
        <v>4509</v>
      </c>
      <c r="G2281" s="619" t="s">
        <v>4742</v>
      </c>
      <c r="H2281" s="619" t="s">
        <v>564</v>
      </c>
      <c r="I2281" s="619" t="s">
        <v>1070</v>
      </c>
      <c r="J2281" s="619" t="s">
        <v>1071</v>
      </c>
      <c r="K2281" s="619" t="s">
        <v>3733</v>
      </c>
      <c r="L2281" s="620">
        <v>83.03</v>
      </c>
      <c r="M2281" s="620">
        <v>83.03</v>
      </c>
      <c r="N2281" s="619">
        <v>1</v>
      </c>
      <c r="O2281" s="683">
        <v>1</v>
      </c>
      <c r="P2281" s="620">
        <v>83.03</v>
      </c>
      <c r="Q2281" s="635">
        <v>1</v>
      </c>
      <c r="R2281" s="619">
        <v>1</v>
      </c>
      <c r="S2281" s="635">
        <v>1</v>
      </c>
      <c r="T2281" s="683">
        <v>1</v>
      </c>
      <c r="U2281" s="665">
        <v>1</v>
      </c>
    </row>
    <row r="2282" spans="1:21" ht="14.4" customHeight="1" x14ac:dyDescent="0.3">
      <c r="A2282" s="618">
        <v>21</v>
      </c>
      <c r="B2282" s="619" t="s">
        <v>565</v>
      </c>
      <c r="C2282" s="619">
        <v>89301212</v>
      </c>
      <c r="D2282" s="681" t="s">
        <v>6723</v>
      </c>
      <c r="E2282" s="682" t="s">
        <v>4537</v>
      </c>
      <c r="F2282" s="619" t="s">
        <v>4509</v>
      </c>
      <c r="G2282" s="619" t="s">
        <v>4743</v>
      </c>
      <c r="H2282" s="619" t="s">
        <v>564</v>
      </c>
      <c r="I2282" s="619" t="s">
        <v>958</v>
      </c>
      <c r="J2282" s="619" t="s">
        <v>959</v>
      </c>
      <c r="K2282" s="619" t="s">
        <v>4745</v>
      </c>
      <c r="L2282" s="620">
        <v>57.85</v>
      </c>
      <c r="M2282" s="620">
        <v>173.55</v>
      </c>
      <c r="N2282" s="619">
        <v>3</v>
      </c>
      <c r="O2282" s="683">
        <v>1</v>
      </c>
      <c r="P2282" s="620">
        <v>115.7</v>
      </c>
      <c r="Q2282" s="635">
        <v>0.66666666666666663</v>
      </c>
      <c r="R2282" s="619">
        <v>2</v>
      </c>
      <c r="S2282" s="635">
        <v>0.66666666666666663</v>
      </c>
      <c r="T2282" s="683">
        <v>0.5</v>
      </c>
      <c r="U2282" s="665">
        <v>0.5</v>
      </c>
    </row>
    <row r="2283" spans="1:21" ht="14.4" customHeight="1" x14ac:dyDescent="0.3">
      <c r="A2283" s="618">
        <v>21</v>
      </c>
      <c r="B2283" s="619" t="s">
        <v>565</v>
      </c>
      <c r="C2283" s="619">
        <v>89301212</v>
      </c>
      <c r="D2283" s="681" t="s">
        <v>6723</v>
      </c>
      <c r="E2283" s="682" t="s">
        <v>4537</v>
      </c>
      <c r="F2283" s="619" t="s">
        <v>4509</v>
      </c>
      <c r="G2283" s="619" t="s">
        <v>4980</v>
      </c>
      <c r="H2283" s="619" t="s">
        <v>564</v>
      </c>
      <c r="I2283" s="619" t="s">
        <v>4981</v>
      </c>
      <c r="J2283" s="619" t="s">
        <v>4982</v>
      </c>
      <c r="K2283" s="619" t="s">
        <v>4151</v>
      </c>
      <c r="L2283" s="620">
        <v>85.49</v>
      </c>
      <c r="M2283" s="620">
        <v>85.49</v>
      </c>
      <c r="N2283" s="619">
        <v>1</v>
      </c>
      <c r="O2283" s="683">
        <v>0.5</v>
      </c>
      <c r="P2283" s="620"/>
      <c r="Q2283" s="635">
        <v>0</v>
      </c>
      <c r="R2283" s="619"/>
      <c r="S2283" s="635">
        <v>0</v>
      </c>
      <c r="T2283" s="683"/>
      <c r="U2283" s="665">
        <v>0</v>
      </c>
    </row>
    <row r="2284" spans="1:21" ht="14.4" customHeight="1" x14ac:dyDescent="0.3">
      <c r="A2284" s="618">
        <v>21</v>
      </c>
      <c r="B2284" s="619" t="s">
        <v>565</v>
      </c>
      <c r="C2284" s="619">
        <v>89301212</v>
      </c>
      <c r="D2284" s="681" t="s">
        <v>6723</v>
      </c>
      <c r="E2284" s="682" t="s">
        <v>4537</v>
      </c>
      <c r="F2284" s="619" t="s">
        <v>4509</v>
      </c>
      <c r="G2284" s="619" t="s">
        <v>4569</v>
      </c>
      <c r="H2284" s="619" t="s">
        <v>2184</v>
      </c>
      <c r="I2284" s="619" t="s">
        <v>2281</v>
      </c>
      <c r="J2284" s="619" t="s">
        <v>2278</v>
      </c>
      <c r="K2284" s="619" t="s">
        <v>4347</v>
      </c>
      <c r="L2284" s="620">
        <v>98.23</v>
      </c>
      <c r="M2284" s="620">
        <v>98.23</v>
      </c>
      <c r="N2284" s="619">
        <v>1</v>
      </c>
      <c r="O2284" s="683">
        <v>0.5</v>
      </c>
      <c r="P2284" s="620"/>
      <c r="Q2284" s="635">
        <v>0</v>
      </c>
      <c r="R2284" s="619"/>
      <c r="S2284" s="635">
        <v>0</v>
      </c>
      <c r="T2284" s="683"/>
      <c r="U2284" s="665">
        <v>0</v>
      </c>
    </row>
    <row r="2285" spans="1:21" ht="14.4" customHeight="1" x14ac:dyDescent="0.3">
      <c r="A2285" s="618">
        <v>21</v>
      </c>
      <c r="B2285" s="619" t="s">
        <v>565</v>
      </c>
      <c r="C2285" s="619">
        <v>89301212</v>
      </c>
      <c r="D2285" s="681" t="s">
        <v>6723</v>
      </c>
      <c r="E2285" s="682" t="s">
        <v>4537</v>
      </c>
      <c r="F2285" s="619" t="s">
        <v>4509</v>
      </c>
      <c r="G2285" s="619" t="s">
        <v>4748</v>
      </c>
      <c r="H2285" s="619" t="s">
        <v>564</v>
      </c>
      <c r="I2285" s="619" t="s">
        <v>6110</v>
      </c>
      <c r="J2285" s="619" t="s">
        <v>1489</v>
      </c>
      <c r="K2285" s="619" t="s">
        <v>988</v>
      </c>
      <c r="L2285" s="620">
        <v>0</v>
      </c>
      <c r="M2285" s="620">
        <v>0</v>
      </c>
      <c r="N2285" s="619">
        <v>1</v>
      </c>
      <c r="O2285" s="683">
        <v>0.5</v>
      </c>
      <c r="P2285" s="620">
        <v>0</v>
      </c>
      <c r="Q2285" s="635"/>
      <c r="R2285" s="619">
        <v>1</v>
      </c>
      <c r="S2285" s="635">
        <v>1</v>
      </c>
      <c r="T2285" s="683">
        <v>0.5</v>
      </c>
      <c r="U2285" s="665">
        <v>1</v>
      </c>
    </row>
    <row r="2286" spans="1:21" ht="14.4" customHeight="1" x14ac:dyDescent="0.3">
      <c r="A2286" s="618">
        <v>21</v>
      </c>
      <c r="B2286" s="619" t="s">
        <v>565</v>
      </c>
      <c r="C2286" s="619">
        <v>89301212</v>
      </c>
      <c r="D2286" s="681" t="s">
        <v>6723</v>
      </c>
      <c r="E2286" s="682" t="s">
        <v>4537</v>
      </c>
      <c r="F2286" s="619" t="s">
        <v>4509</v>
      </c>
      <c r="G2286" s="619" t="s">
        <v>4748</v>
      </c>
      <c r="H2286" s="619" t="s">
        <v>564</v>
      </c>
      <c r="I2286" s="619" t="s">
        <v>6075</v>
      </c>
      <c r="J2286" s="619" t="s">
        <v>6076</v>
      </c>
      <c r="K2286" s="619" t="s">
        <v>6077</v>
      </c>
      <c r="L2286" s="620">
        <v>0</v>
      </c>
      <c r="M2286" s="620">
        <v>0</v>
      </c>
      <c r="N2286" s="619">
        <v>1</v>
      </c>
      <c r="O2286" s="683">
        <v>0.5</v>
      </c>
      <c r="P2286" s="620"/>
      <c r="Q2286" s="635"/>
      <c r="R2286" s="619"/>
      <c r="S2286" s="635">
        <v>0</v>
      </c>
      <c r="T2286" s="683"/>
      <c r="U2286" s="665">
        <v>0</v>
      </c>
    </row>
    <row r="2287" spans="1:21" ht="14.4" customHeight="1" x14ac:dyDescent="0.3">
      <c r="A2287" s="618">
        <v>21</v>
      </c>
      <c r="B2287" s="619" t="s">
        <v>565</v>
      </c>
      <c r="C2287" s="619">
        <v>89301212</v>
      </c>
      <c r="D2287" s="681" t="s">
        <v>6723</v>
      </c>
      <c r="E2287" s="682" t="s">
        <v>4537</v>
      </c>
      <c r="F2287" s="619" t="s">
        <v>4509</v>
      </c>
      <c r="G2287" s="619" t="s">
        <v>4990</v>
      </c>
      <c r="H2287" s="619" t="s">
        <v>564</v>
      </c>
      <c r="I2287" s="619" t="s">
        <v>5804</v>
      </c>
      <c r="J2287" s="619" t="s">
        <v>5408</v>
      </c>
      <c r="K2287" s="619" t="s">
        <v>5805</v>
      </c>
      <c r="L2287" s="620">
        <v>0</v>
      </c>
      <c r="M2287" s="620">
        <v>0</v>
      </c>
      <c r="N2287" s="619">
        <v>1</v>
      </c>
      <c r="O2287" s="683">
        <v>1</v>
      </c>
      <c r="P2287" s="620"/>
      <c r="Q2287" s="635"/>
      <c r="R2287" s="619"/>
      <c r="S2287" s="635">
        <v>0</v>
      </c>
      <c r="T2287" s="683"/>
      <c r="U2287" s="665">
        <v>0</v>
      </c>
    </row>
    <row r="2288" spans="1:21" ht="14.4" customHeight="1" x14ac:dyDescent="0.3">
      <c r="A2288" s="618">
        <v>21</v>
      </c>
      <c r="B2288" s="619" t="s">
        <v>565</v>
      </c>
      <c r="C2288" s="619">
        <v>89301212</v>
      </c>
      <c r="D2288" s="681" t="s">
        <v>6723</v>
      </c>
      <c r="E2288" s="682" t="s">
        <v>4537</v>
      </c>
      <c r="F2288" s="619" t="s">
        <v>4509</v>
      </c>
      <c r="G2288" s="619" t="s">
        <v>5885</v>
      </c>
      <c r="H2288" s="619" t="s">
        <v>2184</v>
      </c>
      <c r="I2288" s="619" t="s">
        <v>3484</v>
      </c>
      <c r="J2288" s="619" t="s">
        <v>3485</v>
      </c>
      <c r="K2288" s="619" t="s">
        <v>687</v>
      </c>
      <c r="L2288" s="620">
        <v>0</v>
      </c>
      <c r="M2288" s="620">
        <v>0</v>
      </c>
      <c r="N2288" s="619">
        <v>1</v>
      </c>
      <c r="O2288" s="683">
        <v>0.5</v>
      </c>
      <c r="P2288" s="620"/>
      <c r="Q2288" s="635"/>
      <c r="R2288" s="619"/>
      <c r="S2288" s="635">
        <v>0</v>
      </c>
      <c r="T2288" s="683"/>
      <c r="U2288" s="665">
        <v>0</v>
      </c>
    </row>
    <row r="2289" spans="1:21" ht="14.4" customHeight="1" x14ac:dyDescent="0.3">
      <c r="A2289" s="618">
        <v>21</v>
      </c>
      <c r="B2289" s="619" t="s">
        <v>565</v>
      </c>
      <c r="C2289" s="619">
        <v>89301212</v>
      </c>
      <c r="D2289" s="681" t="s">
        <v>6723</v>
      </c>
      <c r="E2289" s="682" t="s">
        <v>4537</v>
      </c>
      <c r="F2289" s="619" t="s">
        <v>4509</v>
      </c>
      <c r="G2289" s="619" t="s">
        <v>4616</v>
      </c>
      <c r="H2289" s="619" t="s">
        <v>564</v>
      </c>
      <c r="I2289" s="619" t="s">
        <v>5410</v>
      </c>
      <c r="J2289" s="619" t="s">
        <v>4620</v>
      </c>
      <c r="K2289" s="619" t="s">
        <v>1294</v>
      </c>
      <c r="L2289" s="620">
        <v>0</v>
      </c>
      <c r="M2289" s="620">
        <v>0</v>
      </c>
      <c r="N2289" s="619">
        <v>1</v>
      </c>
      <c r="O2289" s="683">
        <v>0.5</v>
      </c>
      <c r="P2289" s="620"/>
      <c r="Q2289" s="635"/>
      <c r="R2289" s="619"/>
      <c r="S2289" s="635">
        <v>0</v>
      </c>
      <c r="T2289" s="683"/>
      <c r="U2289" s="665">
        <v>0</v>
      </c>
    </row>
    <row r="2290" spans="1:21" ht="14.4" customHeight="1" x14ac:dyDescent="0.3">
      <c r="A2290" s="618">
        <v>21</v>
      </c>
      <c r="B2290" s="619" t="s">
        <v>565</v>
      </c>
      <c r="C2290" s="619">
        <v>89301212</v>
      </c>
      <c r="D2290" s="681" t="s">
        <v>6723</v>
      </c>
      <c r="E2290" s="682" t="s">
        <v>4537</v>
      </c>
      <c r="F2290" s="619" t="s">
        <v>4509</v>
      </c>
      <c r="G2290" s="619" t="s">
        <v>4616</v>
      </c>
      <c r="H2290" s="619" t="s">
        <v>564</v>
      </c>
      <c r="I2290" s="619" t="s">
        <v>5809</v>
      </c>
      <c r="J2290" s="619" t="s">
        <v>5413</v>
      </c>
      <c r="K2290" s="619" t="s">
        <v>1297</v>
      </c>
      <c r="L2290" s="620">
        <v>0</v>
      </c>
      <c r="M2290" s="620">
        <v>0</v>
      </c>
      <c r="N2290" s="619">
        <v>1</v>
      </c>
      <c r="O2290" s="683">
        <v>0.5</v>
      </c>
      <c r="P2290" s="620">
        <v>0</v>
      </c>
      <c r="Q2290" s="635"/>
      <c r="R2290" s="619">
        <v>1</v>
      </c>
      <c r="S2290" s="635">
        <v>1</v>
      </c>
      <c r="T2290" s="683">
        <v>0.5</v>
      </c>
      <c r="U2290" s="665">
        <v>1</v>
      </c>
    </row>
    <row r="2291" spans="1:21" ht="14.4" customHeight="1" x14ac:dyDescent="0.3">
      <c r="A2291" s="618">
        <v>21</v>
      </c>
      <c r="B2291" s="619" t="s">
        <v>565</v>
      </c>
      <c r="C2291" s="619">
        <v>89301212</v>
      </c>
      <c r="D2291" s="681" t="s">
        <v>6723</v>
      </c>
      <c r="E2291" s="682" t="s">
        <v>4537</v>
      </c>
      <c r="F2291" s="619" t="s">
        <v>4511</v>
      </c>
      <c r="G2291" s="619" t="s">
        <v>4764</v>
      </c>
      <c r="H2291" s="619" t="s">
        <v>564</v>
      </c>
      <c r="I2291" s="619" t="s">
        <v>2013</v>
      </c>
      <c r="J2291" s="619" t="s">
        <v>4765</v>
      </c>
      <c r="K2291" s="619" t="s">
        <v>4766</v>
      </c>
      <c r="L2291" s="620">
        <v>1267.1199999999999</v>
      </c>
      <c r="M2291" s="620">
        <v>1267.1199999999999</v>
      </c>
      <c r="N2291" s="619">
        <v>1</v>
      </c>
      <c r="O2291" s="683">
        <v>1</v>
      </c>
      <c r="P2291" s="620">
        <v>1267.1199999999999</v>
      </c>
      <c r="Q2291" s="635">
        <v>1</v>
      </c>
      <c r="R2291" s="619">
        <v>1</v>
      </c>
      <c r="S2291" s="635">
        <v>1</v>
      </c>
      <c r="T2291" s="683">
        <v>1</v>
      </c>
      <c r="U2291" s="665">
        <v>1</v>
      </c>
    </row>
    <row r="2292" spans="1:21" ht="14.4" customHeight="1" x14ac:dyDescent="0.3">
      <c r="A2292" s="618">
        <v>21</v>
      </c>
      <c r="B2292" s="619" t="s">
        <v>565</v>
      </c>
      <c r="C2292" s="619">
        <v>89301212</v>
      </c>
      <c r="D2292" s="681" t="s">
        <v>6723</v>
      </c>
      <c r="E2292" s="682" t="s">
        <v>4537</v>
      </c>
      <c r="F2292" s="619" t="s">
        <v>4511</v>
      </c>
      <c r="G2292" s="619" t="s">
        <v>4764</v>
      </c>
      <c r="H2292" s="619" t="s">
        <v>564</v>
      </c>
      <c r="I2292" s="619" t="s">
        <v>5056</v>
      </c>
      <c r="J2292" s="619" t="s">
        <v>5057</v>
      </c>
      <c r="K2292" s="619" t="s">
        <v>5058</v>
      </c>
      <c r="L2292" s="620">
        <v>1000</v>
      </c>
      <c r="M2292" s="620">
        <v>3000</v>
      </c>
      <c r="N2292" s="619">
        <v>3</v>
      </c>
      <c r="O2292" s="683">
        <v>3</v>
      </c>
      <c r="P2292" s="620"/>
      <c r="Q2292" s="635">
        <v>0</v>
      </c>
      <c r="R2292" s="619"/>
      <c r="S2292" s="635">
        <v>0</v>
      </c>
      <c r="T2292" s="683"/>
      <c r="U2292" s="665">
        <v>0</v>
      </c>
    </row>
    <row r="2293" spans="1:21" ht="14.4" customHeight="1" x14ac:dyDescent="0.3">
      <c r="A2293" s="618">
        <v>21</v>
      </c>
      <c r="B2293" s="619" t="s">
        <v>565</v>
      </c>
      <c r="C2293" s="619">
        <v>89301212</v>
      </c>
      <c r="D2293" s="681" t="s">
        <v>6723</v>
      </c>
      <c r="E2293" s="682" t="s">
        <v>4537</v>
      </c>
      <c r="F2293" s="619" t="s">
        <v>4511</v>
      </c>
      <c r="G2293" s="619" t="s">
        <v>5421</v>
      </c>
      <c r="H2293" s="619" t="s">
        <v>564</v>
      </c>
      <c r="I2293" s="619" t="s">
        <v>5422</v>
      </c>
      <c r="J2293" s="619" t="s">
        <v>5423</v>
      </c>
      <c r="K2293" s="619" t="s">
        <v>5424</v>
      </c>
      <c r="L2293" s="620">
        <v>1800</v>
      </c>
      <c r="M2293" s="620">
        <v>3600</v>
      </c>
      <c r="N2293" s="619">
        <v>2</v>
      </c>
      <c r="O2293" s="683">
        <v>2</v>
      </c>
      <c r="P2293" s="620">
        <v>1800</v>
      </c>
      <c r="Q2293" s="635">
        <v>0.5</v>
      </c>
      <c r="R2293" s="619">
        <v>1</v>
      </c>
      <c r="S2293" s="635">
        <v>0.5</v>
      </c>
      <c r="T2293" s="683">
        <v>1</v>
      </c>
      <c r="U2293" s="665">
        <v>0.5</v>
      </c>
    </row>
    <row r="2294" spans="1:21" ht="14.4" customHeight="1" x14ac:dyDescent="0.3">
      <c r="A2294" s="618">
        <v>21</v>
      </c>
      <c r="B2294" s="619" t="s">
        <v>565</v>
      </c>
      <c r="C2294" s="619">
        <v>89301212</v>
      </c>
      <c r="D2294" s="681" t="s">
        <v>6723</v>
      </c>
      <c r="E2294" s="682" t="s">
        <v>4538</v>
      </c>
      <c r="F2294" s="619" t="s">
        <v>4509</v>
      </c>
      <c r="G2294" s="619" t="s">
        <v>6111</v>
      </c>
      <c r="H2294" s="619" t="s">
        <v>564</v>
      </c>
      <c r="I2294" s="619" t="s">
        <v>6112</v>
      </c>
      <c r="J2294" s="619" t="s">
        <v>6113</v>
      </c>
      <c r="K2294" s="619" t="s">
        <v>6114</v>
      </c>
      <c r="L2294" s="620">
        <v>35.409999999999997</v>
      </c>
      <c r="M2294" s="620">
        <v>106.22999999999999</v>
      </c>
      <c r="N2294" s="619">
        <v>3</v>
      </c>
      <c r="O2294" s="683">
        <v>1</v>
      </c>
      <c r="P2294" s="620">
        <v>106.22999999999999</v>
      </c>
      <c r="Q2294" s="635">
        <v>1</v>
      </c>
      <c r="R2294" s="619">
        <v>3</v>
      </c>
      <c r="S2294" s="635">
        <v>1</v>
      </c>
      <c r="T2294" s="683">
        <v>1</v>
      </c>
      <c r="U2294" s="665">
        <v>1</v>
      </c>
    </row>
    <row r="2295" spans="1:21" ht="14.4" customHeight="1" x14ac:dyDescent="0.3">
      <c r="A2295" s="618">
        <v>21</v>
      </c>
      <c r="B2295" s="619" t="s">
        <v>565</v>
      </c>
      <c r="C2295" s="619">
        <v>89301212</v>
      </c>
      <c r="D2295" s="681" t="s">
        <v>6723</v>
      </c>
      <c r="E2295" s="682" t="s">
        <v>4538</v>
      </c>
      <c r="F2295" s="619" t="s">
        <v>4509</v>
      </c>
      <c r="G2295" s="619" t="s">
        <v>4625</v>
      </c>
      <c r="H2295" s="619" t="s">
        <v>564</v>
      </c>
      <c r="I2295" s="619" t="s">
        <v>6115</v>
      </c>
      <c r="J2295" s="619" t="s">
        <v>6116</v>
      </c>
      <c r="K2295" s="619" t="s">
        <v>6117</v>
      </c>
      <c r="L2295" s="620">
        <v>0</v>
      </c>
      <c r="M2295" s="620">
        <v>0</v>
      </c>
      <c r="N2295" s="619">
        <v>3</v>
      </c>
      <c r="O2295" s="683">
        <v>2</v>
      </c>
      <c r="P2295" s="620">
        <v>0</v>
      </c>
      <c r="Q2295" s="635"/>
      <c r="R2295" s="619">
        <v>2</v>
      </c>
      <c r="S2295" s="635">
        <v>0.66666666666666663</v>
      </c>
      <c r="T2295" s="683">
        <v>1.5</v>
      </c>
      <c r="U2295" s="665">
        <v>0.75</v>
      </c>
    </row>
    <row r="2296" spans="1:21" ht="14.4" customHeight="1" x14ac:dyDescent="0.3">
      <c r="A2296" s="618">
        <v>21</v>
      </c>
      <c r="B2296" s="619" t="s">
        <v>565</v>
      </c>
      <c r="C2296" s="619">
        <v>89301212</v>
      </c>
      <c r="D2296" s="681" t="s">
        <v>6723</v>
      </c>
      <c r="E2296" s="682" t="s">
        <v>4538</v>
      </c>
      <c r="F2296" s="619" t="s">
        <v>4509</v>
      </c>
      <c r="G2296" s="619" t="s">
        <v>4625</v>
      </c>
      <c r="H2296" s="619" t="s">
        <v>564</v>
      </c>
      <c r="I2296" s="619" t="s">
        <v>1163</v>
      </c>
      <c r="J2296" s="619" t="s">
        <v>1164</v>
      </c>
      <c r="K2296" s="619" t="s">
        <v>4626</v>
      </c>
      <c r="L2296" s="620">
        <v>0</v>
      </c>
      <c r="M2296" s="620">
        <v>0</v>
      </c>
      <c r="N2296" s="619">
        <v>2</v>
      </c>
      <c r="O2296" s="683">
        <v>1</v>
      </c>
      <c r="P2296" s="620">
        <v>0</v>
      </c>
      <c r="Q2296" s="635"/>
      <c r="R2296" s="619">
        <v>1</v>
      </c>
      <c r="S2296" s="635">
        <v>0.5</v>
      </c>
      <c r="T2296" s="683">
        <v>0.5</v>
      </c>
      <c r="U2296" s="665">
        <v>0.5</v>
      </c>
    </row>
    <row r="2297" spans="1:21" ht="14.4" customHeight="1" x14ac:dyDescent="0.3">
      <c r="A2297" s="618">
        <v>21</v>
      </c>
      <c r="B2297" s="619" t="s">
        <v>565</v>
      </c>
      <c r="C2297" s="619">
        <v>89301212</v>
      </c>
      <c r="D2297" s="681" t="s">
        <v>6723</v>
      </c>
      <c r="E2297" s="682" t="s">
        <v>4538</v>
      </c>
      <c r="F2297" s="619" t="s">
        <v>4509</v>
      </c>
      <c r="G2297" s="619" t="s">
        <v>5827</v>
      </c>
      <c r="H2297" s="619" t="s">
        <v>564</v>
      </c>
      <c r="I2297" s="619" t="s">
        <v>6118</v>
      </c>
      <c r="J2297" s="619" t="s">
        <v>6119</v>
      </c>
      <c r="K2297" s="619" t="s">
        <v>5908</v>
      </c>
      <c r="L2297" s="620">
        <v>275.23</v>
      </c>
      <c r="M2297" s="620">
        <v>825.69</v>
      </c>
      <c r="N2297" s="619">
        <v>3</v>
      </c>
      <c r="O2297" s="683">
        <v>1</v>
      </c>
      <c r="P2297" s="620"/>
      <c r="Q2297" s="635">
        <v>0</v>
      </c>
      <c r="R2297" s="619"/>
      <c r="S2297" s="635">
        <v>0</v>
      </c>
      <c r="T2297" s="683"/>
      <c r="U2297" s="665">
        <v>0</v>
      </c>
    </row>
    <row r="2298" spans="1:21" ht="14.4" customHeight="1" x14ac:dyDescent="0.3">
      <c r="A2298" s="618">
        <v>21</v>
      </c>
      <c r="B2298" s="619" t="s">
        <v>565</v>
      </c>
      <c r="C2298" s="619">
        <v>89301212</v>
      </c>
      <c r="D2298" s="681" t="s">
        <v>6723</v>
      </c>
      <c r="E2298" s="682" t="s">
        <v>4538</v>
      </c>
      <c r="F2298" s="619" t="s">
        <v>4509</v>
      </c>
      <c r="G2298" s="619" t="s">
        <v>5827</v>
      </c>
      <c r="H2298" s="619" t="s">
        <v>564</v>
      </c>
      <c r="I2298" s="619" t="s">
        <v>3387</v>
      </c>
      <c r="J2298" s="619" t="s">
        <v>3388</v>
      </c>
      <c r="K2298" s="619" t="s">
        <v>5828</v>
      </c>
      <c r="L2298" s="620">
        <v>1354.54</v>
      </c>
      <c r="M2298" s="620">
        <v>1354.54</v>
      </c>
      <c r="N2298" s="619">
        <v>1</v>
      </c>
      <c r="O2298" s="683">
        <v>1</v>
      </c>
      <c r="P2298" s="620">
        <v>1354.54</v>
      </c>
      <c r="Q2298" s="635">
        <v>1</v>
      </c>
      <c r="R2298" s="619">
        <v>1</v>
      </c>
      <c r="S2298" s="635">
        <v>1</v>
      </c>
      <c r="T2298" s="683">
        <v>1</v>
      </c>
      <c r="U2298" s="665">
        <v>1</v>
      </c>
    </row>
    <row r="2299" spans="1:21" ht="14.4" customHeight="1" x14ac:dyDescent="0.3">
      <c r="A2299" s="618">
        <v>21</v>
      </c>
      <c r="B2299" s="619" t="s">
        <v>565</v>
      </c>
      <c r="C2299" s="619">
        <v>89301212</v>
      </c>
      <c r="D2299" s="681" t="s">
        <v>6723</v>
      </c>
      <c r="E2299" s="682" t="s">
        <v>4538</v>
      </c>
      <c r="F2299" s="619" t="s">
        <v>4509</v>
      </c>
      <c r="G2299" s="619" t="s">
        <v>6120</v>
      </c>
      <c r="H2299" s="619" t="s">
        <v>2184</v>
      </c>
      <c r="I2299" s="619" t="s">
        <v>3603</v>
      </c>
      <c r="J2299" s="619" t="s">
        <v>4407</v>
      </c>
      <c r="K2299" s="619" t="s">
        <v>4408</v>
      </c>
      <c r="L2299" s="620">
        <v>416.46</v>
      </c>
      <c r="M2299" s="620">
        <v>2498.7599999999998</v>
      </c>
      <c r="N2299" s="619">
        <v>6</v>
      </c>
      <c r="O2299" s="683">
        <v>1.5</v>
      </c>
      <c r="P2299" s="620">
        <v>1249.3799999999999</v>
      </c>
      <c r="Q2299" s="635">
        <v>0.5</v>
      </c>
      <c r="R2299" s="619">
        <v>3</v>
      </c>
      <c r="S2299" s="635">
        <v>0.5</v>
      </c>
      <c r="T2299" s="683">
        <v>1</v>
      </c>
      <c r="U2299" s="665">
        <v>0.66666666666666663</v>
      </c>
    </row>
    <row r="2300" spans="1:21" ht="14.4" customHeight="1" x14ac:dyDescent="0.3">
      <c r="A2300" s="618">
        <v>21</v>
      </c>
      <c r="B2300" s="619" t="s">
        <v>565</v>
      </c>
      <c r="C2300" s="619">
        <v>89301212</v>
      </c>
      <c r="D2300" s="681" t="s">
        <v>6723</v>
      </c>
      <c r="E2300" s="682" t="s">
        <v>4538</v>
      </c>
      <c r="F2300" s="619" t="s">
        <v>4509</v>
      </c>
      <c r="G2300" s="619" t="s">
        <v>6121</v>
      </c>
      <c r="H2300" s="619" t="s">
        <v>564</v>
      </c>
      <c r="I2300" s="619" t="s">
        <v>6122</v>
      </c>
      <c r="J2300" s="619" t="s">
        <v>6123</v>
      </c>
      <c r="K2300" s="619" t="s">
        <v>6124</v>
      </c>
      <c r="L2300" s="620">
        <v>418.67</v>
      </c>
      <c r="M2300" s="620">
        <v>1674.68</v>
      </c>
      <c r="N2300" s="619">
        <v>4</v>
      </c>
      <c r="O2300" s="683">
        <v>1.5</v>
      </c>
      <c r="P2300" s="620">
        <v>1674.68</v>
      </c>
      <c r="Q2300" s="635">
        <v>1</v>
      </c>
      <c r="R2300" s="619">
        <v>4</v>
      </c>
      <c r="S2300" s="635">
        <v>1</v>
      </c>
      <c r="T2300" s="683">
        <v>1.5</v>
      </c>
      <c r="U2300" s="665">
        <v>1</v>
      </c>
    </row>
    <row r="2301" spans="1:21" ht="14.4" customHeight="1" x14ac:dyDescent="0.3">
      <c r="A2301" s="618">
        <v>21</v>
      </c>
      <c r="B2301" s="619" t="s">
        <v>565</v>
      </c>
      <c r="C2301" s="619">
        <v>89301212</v>
      </c>
      <c r="D2301" s="681" t="s">
        <v>6723</v>
      </c>
      <c r="E2301" s="682" t="s">
        <v>4538</v>
      </c>
      <c r="F2301" s="619" t="s">
        <v>4509</v>
      </c>
      <c r="G2301" s="619" t="s">
        <v>4570</v>
      </c>
      <c r="H2301" s="619" t="s">
        <v>2184</v>
      </c>
      <c r="I2301" s="619" t="s">
        <v>2348</v>
      </c>
      <c r="J2301" s="619" t="s">
        <v>2349</v>
      </c>
      <c r="K2301" s="619" t="s">
        <v>2350</v>
      </c>
      <c r="L2301" s="620">
        <v>89.6</v>
      </c>
      <c r="M2301" s="620">
        <v>806.40000000000009</v>
      </c>
      <c r="N2301" s="619">
        <v>9</v>
      </c>
      <c r="O2301" s="683">
        <v>6.5</v>
      </c>
      <c r="P2301" s="620">
        <v>179.2</v>
      </c>
      <c r="Q2301" s="635">
        <v>0.22222222222222218</v>
      </c>
      <c r="R2301" s="619">
        <v>2</v>
      </c>
      <c r="S2301" s="635">
        <v>0.22222222222222221</v>
      </c>
      <c r="T2301" s="683">
        <v>2</v>
      </c>
      <c r="U2301" s="665">
        <v>0.30769230769230771</v>
      </c>
    </row>
    <row r="2302" spans="1:21" ht="14.4" customHeight="1" x14ac:dyDescent="0.3">
      <c r="A2302" s="618">
        <v>21</v>
      </c>
      <c r="B2302" s="619" t="s">
        <v>565</v>
      </c>
      <c r="C2302" s="619">
        <v>89301212</v>
      </c>
      <c r="D2302" s="681" t="s">
        <v>6723</v>
      </c>
      <c r="E2302" s="682" t="s">
        <v>4538</v>
      </c>
      <c r="F2302" s="619" t="s">
        <v>4509</v>
      </c>
      <c r="G2302" s="619" t="s">
        <v>4570</v>
      </c>
      <c r="H2302" s="619" t="s">
        <v>2184</v>
      </c>
      <c r="I2302" s="619" t="s">
        <v>2348</v>
      </c>
      <c r="J2302" s="619" t="s">
        <v>2349</v>
      </c>
      <c r="K2302" s="619" t="s">
        <v>2350</v>
      </c>
      <c r="L2302" s="620">
        <v>95.25</v>
      </c>
      <c r="M2302" s="620">
        <v>762</v>
      </c>
      <c r="N2302" s="619">
        <v>8</v>
      </c>
      <c r="O2302" s="683">
        <v>4.5</v>
      </c>
      <c r="P2302" s="620">
        <v>381</v>
      </c>
      <c r="Q2302" s="635">
        <v>0.5</v>
      </c>
      <c r="R2302" s="619">
        <v>4</v>
      </c>
      <c r="S2302" s="635">
        <v>0.5</v>
      </c>
      <c r="T2302" s="683">
        <v>2</v>
      </c>
      <c r="U2302" s="665">
        <v>0.44444444444444442</v>
      </c>
    </row>
    <row r="2303" spans="1:21" ht="14.4" customHeight="1" x14ac:dyDescent="0.3">
      <c r="A2303" s="618">
        <v>21</v>
      </c>
      <c r="B2303" s="619" t="s">
        <v>565</v>
      </c>
      <c r="C2303" s="619">
        <v>89301212</v>
      </c>
      <c r="D2303" s="681" t="s">
        <v>6723</v>
      </c>
      <c r="E2303" s="682" t="s">
        <v>4538</v>
      </c>
      <c r="F2303" s="619" t="s">
        <v>4509</v>
      </c>
      <c r="G2303" s="619" t="s">
        <v>4570</v>
      </c>
      <c r="H2303" s="619" t="s">
        <v>564</v>
      </c>
      <c r="I2303" s="619" t="s">
        <v>5135</v>
      </c>
      <c r="J2303" s="619" t="s">
        <v>4329</v>
      </c>
      <c r="K2303" s="619" t="s">
        <v>2350</v>
      </c>
      <c r="L2303" s="620">
        <v>89.58</v>
      </c>
      <c r="M2303" s="620">
        <v>179.16</v>
      </c>
      <c r="N2303" s="619">
        <v>2</v>
      </c>
      <c r="O2303" s="683">
        <v>2</v>
      </c>
      <c r="P2303" s="620">
        <v>89.58</v>
      </c>
      <c r="Q2303" s="635">
        <v>0.5</v>
      </c>
      <c r="R2303" s="619">
        <v>1</v>
      </c>
      <c r="S2303" s="635">
        <v>0.5</v>
      </c>
      <c r="T2303" s="683">
        <v>1</v>
      </c>
      <c r="U2303" s="665">
        <v>0.5</v>
      </c>
    </row>
    <row r="2304" spans="1:21" ht="14.4" customHeight="1" x14ac:dyDescent="0.3">
      <c r="A2304" s="618">
        <v>21</v>
      </c>
      <c r="B2304" s="619" t="s">
        <v>565</v>
      </c>
      <c r="C2304" s="619">
        <v>89301212</v>
      </c>
      <c r="D2304" s="681" t="s">
        <v>6723</v>
      </c>
      <c r="E2304" s="682" t="s">
        <v>4538</v>
      </c>
      <c r="F2304" s="619" t="s">
        <v>4509</v>
      </c>
      <c r="G2304" s="619" t="s">
        <v>4570</v>
      </c>
      <c r="H2304" s="619" t="s">
        <v>564</v>
      </c>
      <c r="I2304" s="619" t="s">
        <v>4628</v>
      </c>
      <c r="J2304" s="619" t="s">
        <v>892</v>
      </c>
      <c r="K2304" s="619" t="s">
        <v>4629</v>
      </c>
      <c r="L2304" s="620">
        <v>141.38999999999999</v>
      </c>
      <c r="M2304" s="620">
        <v>141.38999999999999</v>
      </c>
      <c r="N2304" s="619">
        <v>1</v>
      </c>
      <c r="O2304" s="683">
        <v>0.5</v>
      </c>
      <c r="P2304" s="620">
        <v>141.38999999999999</v>
      </c>
      <c r="Q2304" s="635">
        <v>1</v>
      </c>
      <c r="R2304" s="619">
        <v>1</v>
      </c>
      <c r="S2304" s="635">
        <v>1</v>
      </c>
      <c r="T2304" s="683">
        <v>0.5</v>
      </c>
      <c r="U2304" s="665">
        <v>1</v>
      </c>
    </row>
    <row r="2305" spans="1:21" ht="14.4" customHeight="1" x14ac:dyDescent="0.3">
      <c r="A2305" s="618">
        <v>21</v>
      </c>
      <c r="B2305" s="619" t="s">
        <v>565</v>
      </c>
      <c r="C2305" s="619">
        <v>89301212</v>
      </c>
      <c r="D2305" s="681" t="s">
        <v>6723</v>
      </c>
      <c r="E2305" s="682" t="s">
        <v>4538</v>
      </c>
      <c r="F2305" s="619" t="s">
        <v>4509</v>
      </c>
      <c r="G2305" s="619" t="s">
        <v>4570</v>
      </c>
      <c r="H2305" s="619" t="s">
        <v>564</v>
      </c>
      <c r="I2305" s="619" t="s">
        <v>4628</v>
      </c>
      <c r="J2305" s="619" t="s">
        <v>892</v>
      </c>
      <c r="K2305" s="619" t="s">
        <v>4629</v>
      </c>
      <c r="L2305" s="620">
        <v>285.75</v>
      </c>
      <c r="M2305" s="620">
        <v>285.75</v>
      </c>
      <c r="N2305" s="619">
        <v>1</v>
      </c>
      <c r="O2305" s="683">
        <v>0.5</v>
      </c>
      <c r="P2305" s="620"/>
      <c r="Q2305" s="635">
        <v>0</v>
      </c>
      <c r="R2305" s="619"/>
      <c r="S2305" s="635">
        <v>0</v>
      </c>
      <c r="T2305" s="683"/>
      <c r="U2305" s="665">
        <v>0</v>
      </c>
    </row>
    <row r="2306" spans="1:21" ht="14.4" customHeight="1" x14ac:dyDescent="0.3">
      <c r="A2306" s="618">
        <v>21</v>
      </c>
      <c r="B2306" s="619" t="s">
        <v>565</v>
      </c>
      <c r="C2306" s="619">
        <v>89301212</v>
      </c>
      <c r="D2306" s="681" t="s">
        <v>6723</v>
      </c>
      <c r="E2306" s="682" t="s">
        <v>4538</v>
      </c>
      <c r="F2306" s="619" t="s">
        <v>4509</v>
      </c>
      <c r="G2306" s="619" t="s">
        <v>4549</v>
      </c>
      <c r="H2306" s="619" t="s">
        <v>2184</v>
      </c>
      <c r="I2306" s="619" t="s">
        <v>3587</v>
      </c>
      <c r="J2306" s="619" t="s">
        <v>4471</v>
      </c>
      <c r="K2306" s="619" t="s">
        <v>4472</v>
      </c>
      <c r="L2306" s="620">
        <v>16.27</v>
      </c>
      <c r="M2306" s="620">
        <v>16.27</v>
      </c>
      <c r="N2306" s="619">
        <v>1</v>
      </c>
      <c r="O2306" s="683">
        <v>0.5</v>
      </c>
      <c r="P2306" s="620"/>
      <c r="Q2306" s="635">
        <v>0</v>
      </c>
      <c r="R2306" s="619"/>
      <c r="S2306" s="635">
        <v>0</v>
      </c>
      <c r="T2306" s="683"/>
      <c r="U2306" s="665">
        <v>0</v>
      </c>
    </row>
    <row r="2307" spans="1:21" ht="14.4" customHeight="1" x14ac:dyDescent="0.3">
      <c r="A2307" s="618">
        <v>21</v>
      </c>
      <c r="B2307" s="619" t="s">
        <v>565</v>
      </c>
      <c r="C2307" s="619">
        <v>89301212</v>
      </c>
      <c r="D2307" s="681" t="s">
        <v>6723</v>
      </c>
      <c r="E2307" s="682" t="s">
        <v>4538</v>
      </c>
      <c r="F2307" s="619" t="s">
        <v>4509</v>
      </c>
      <c r="G2307" s="619" t="s">
        <v>4549</v>
      </c>
      <c r="H2307" s="619" t="s">
        <v>2184</v>
      </c>
      <c r="I2307" s="619" t="s">
        <v>3660</v>
      </c>
      <c r="J2307" s="619" t="s">
        <v>4473</v>
      </c>
      <c r="K2307" s="619" t="s">
        <v>4474</v>
      </c>
      <c r="L2307" s="620">
        <v>25.03</v>
      </c>
      <c r="M2307" s="620">
        <v>125.15</v>
      </c>
      <c r="N2307" s="619">
        <v>5</v>
      </c>
      <c r="O2307" s="683">
        <v>2.5</v>
      </c>
      <c r="P2307" s="620">
        <v>75.09</v>
      </c>
      <c r="Q2307" s="635">
        <v>0.6</v>
      </c>
      <c r="R2307" s="619">
        <v>3</v>
      </c>
      <c r="S2307" s="635">
        <v>0.6</v>
      </c>
      <c r="T2307" s="683">
        <v>2</v>
      </c>
      <c r="U2307" s="665">
        <v>0.8</v>
      </c>
    </row>
    <row r="2308" spans="1:21" ht="14.4" customHeight="1" x14ac:dyDescent="0.3">
      <c r="A2308" s="618">
        <v>21</v>
      </c>
      <c r="B2308" s="619" t="s">
        <v>565</v>
      </c>
      <c r="C2308" s="619">
        <v>89301212</v>
      </c>
      <c r="D2308" s="681" t="s">
        <v>6723</v>
      </c>
      <c r="E2308" s="682" t="s">
        <v>4538</v>
      </c>
      <c r="F2308" s="619" t="s">
        <v>4509</v>
      </c>
      <c r="G2308" s="619" t="s">
        <v>4549</v>
      </c>
      <c r="H2308" s="619" t="s">
        <v>2184</v>
      </c>
      <c r="I2308" s="619" t="s">
        <v>2321</v>
      </c>
      <c r="J2308" s="619" t="s">
        <v>4365</v>
      </c>
      <c r="K2308" s="619" t="s">
        <v>4366</v>
      </c>
      <c r="L2308" s="620">
        <v>6.98</v>
      </c>
      <c r="M2308" s="620">
        <v>20.94</v>
      </c>
      <c r="N2308" s="619">
        <v>3</v>
      </c>
      <c r="O2308" s="683">
        <v>1</v>
      </c>
      <c r="P2308" s="620">
        <v>6.98</v>
      </c>
      <c r="Q2308" s="635">
        <v>0.33333333333333331</v>
      </c>
      <c r="R2308" s="619">
        <v>1</v>
      </c>
      <c r="S2308" s="635">
        <v>0.33333333333333331</v>
      </c>
      <c r="T2308" s="683">
        <v>0.5</v>
      </c>
      <c r="U2308" s="665">
        <v>0.5</v>
      </c>
    </row>
    <row r="2309" spans="1:21" ht="14.4" customHeight="1" x14ac:dyDescent="0.3">
      <c r="A2309" s="618">
        <v>21</v>
      </c>
      <c r="B2309" s="619" t="s">
        <v>565</v>
      </c>
      <c r="C2309" s="619">
        <v>89301212</v>
      </c>
      <c r="D2309" s="681" t="s">
        <v>6723</v>
      </c>
      <c r="E2309" s="682" t="s">
        <v>4538</v>
      </c>
      <c r="F2309" s="619" t="s">
        <v>4509</v>
      </c>
      <c r="G2309" s="619" t="s">
        <v>4549</v>
      </c>
      <c r="H2309" s="619" t="s">
        <v>564</v>
      </c>
      <c r="I2309" s="619" t="s">
        <v>4630</v>
      </c>
      <c r="J2309" s="619" t="s">
        <v>4631</v>
      </c>
      <c r="K2309" s="619" t="s">
        <v>4366</v>
      </c>
      <c r="L2309" s="620">
        <v>6.98</v>
      </c>
      <c r="M2309" s="620">
        <v>27.92</v>
      </c>
      <c r="N2309" s="619">
        <v>4</v>
      </c>
      <c r="O2309" s="683">
        <v>1</v>
      </c>
      <c r="P2309" s="620">
        <v>20.94</v>
      </c>
      <c r="Q2309" s="635">
        <v>0.75</v>
      </c>
      <c r="R2309" s="619">
        <v>3</v>
      </c>
      <c r="S2309" s="635">
        <v>0.75</v>
      </c>
      <c r="T2309" s="683">
        <v>0.5</v>
      </c>
      <c r="U2309" s="665">
        <v>0.5</v>
      </c>
    </row>
    <row r="2310" spans="1:21" ht="14.4" customHeight="1" x14ac:dyDescent="0.3">
      <c r="A2310" s="618">
        <v>21</v>
      </c>
      <c r="B2310" s="619" t="s">
        <v>565</v>
      </c>
      <c r="C2310" s="619">
        <v>89301212</v>
      </c>
      <c r="D2310" s="681" t="s">
        <v>6723</v>
      </c>
      <c r="E2310" s="682" t="s">
        <v>4538</v>
      </c>
      <c r="F2310" s="619" t="s">
        <v>4509</v>
      </c>
      <c r="G2310" s="619" t="s">
        <v>4549</v>
      </c>
      <c r="H2310" s="619" t="s">
        <v>2184</v>
      </c>
      <c r="I2310" s="619" t="s">
        <v>3544</v>
      </c>
      <c r="J2310" s="619" t="s">
        <v>4475</v>
      </c>
      <c r="K2310" s="619" t="s">
        <v>3214</v>
      </c>
      <c r="L2310" s="620">
        <v>17.690000000000001</v>
      </c>
      <c r="M2310" s="620">
        <v>17.690000000000001</v>
      </c>
      <c r="N2310" s="619">
        <v>1</v>
      </c>
      <c r="O2310" s="683">
        <v>0.5</v>
      </c>
      <c r="P2310" s="620"/>
      <c r="Q2310" s="635">
        <v>0</v>
      </c>
      <c r="R2310" s="619"/>
      <c r="S2310" s="635">
        <v>0</v>
      </c>
      <c r="T2310" s="683"/>
      <c r="U2310" s="665">
        <v>0</v>
      </c>
    </row>
    <row r="2311" spans="1:21" ht="14.4" customHeight="1" x14ac:dyDescent="0.3">
      <c r="A2311" s="618">
        <v>21</v>
      </c>
      <c r="B2311" s="619" t="s">
        <v>565</v>
      </c>
      <c r="C2311" s="619">
        <v>89301212</v>
      </c>
      <c r="D2311" s="681" t="s">
        <v>6723</v>
      </c>
      <c r="E2311" s="682" t="s">
        <v>4538</v>
      </c>
      <c r="F2311" s="619" t="s">
        <v>4509</v>
      </c>
      <c r="G2311" s="619" t="s">
        <v>4632</v>
      </c>
      <c r="H2311" s="619" t="s">
        <v>564</v>
      </c>
      <c r="I2311" s="619" t="s">
        <v>6125</v>
      </c>
      <c r="J2311" s="619" t="s">
        <v>6126</v>
      </c>
      <c r="K2311" s="619" t="s">
        <v>6127</v>
      </c>
      <c r="L2311" s="620">
        <v>93.91</v>
      </c>
      <c r="M2311" s="620">
        <v>93.91</v>
      </c>
      <c r="N2311" s="619">
        <v>1</v>
      </c>
      <c r="O2311" s="683">
        <v>0.5</v>
      </c>
      <c r="P2311" s="620"/>
      <c r="Q2311" s="635">
        <v>0</v>
      </c>
      <c r="R2311" s="619"/>
      <c r="S2311" s="635">
        <v>0</v>
      </c>
      <c r="T2311" s="683"/>
      <c r="U2311" s="665">
        <v>0</v>
      </c>
    </row>
    <row r="2312" spans="1:21" ht="14.4" customHeight="1" x14ac:dyDescent="0.3">
      <c r="A2312" s="618">
        <v>21</v>
      </c>
      <c r="B2312" s="619" t="s">
        <v>565</v>
      </c>
      <c r="C2312" s="619">
        <v>89301212</v>
      </c>
      <c r="D2312" s="681" t="s">
        <v>6723</v>
      </c>
      <c r="E2312" s="682" t="s">
        <v>4538</v>
      </c>
      <c r="F2312" s="619" t="s">
        <v>4509</v>
      </c>
      <c r="G2312" s="619" t="s">
        <v>4632</v>
      </c>
      <c r="H2312" s="619" t="s">
        <v>564</v>
      </c>
      <c r="I2312" s="619" t="s">
        <v>1552</v>
      </c>
      <c r="J2312" s="619" t="s">
        <v>4635</v>
      </c>
      <c r="K2312" s="619" t="s">
        <v>4636</v>
      </c>
      <c r="L2312" s="620">
        <v>0</v>
      </c>
      <c r="M2312" s="620">
        <v>0</v>
      </c>
      <c r="N2312" s="619">
        <v>1</v>
      </c>
      <c r="O2312" s="683">
        <v>0.5</v>
      </c>
      <c r="P2312" s="620">
        <v>0</v>
      </c>
      <c r="Q2312" s="635"/>
      <c r="R2312" s="619">
        <v>1</v>
      </c>
      <c r="S2312" s="635">
        <v>1</v>
      </c>
      <c r="T2312" s="683">
        <v>0.5</v>
      </c>
      <c r="U2312" s="665">
        <v>1</v>
      </c>
    </row>
    <row r="2313" spans="1:21" ht="14.4" customHeight="1" x14ac:dyDescent="0.3">
      <c r="A2313" s="618">
        <v>21</v>
      </c>
      <c r="B2313" s="619" t="s">
        <v>565</v>
      </c>
      <c r="C2313" s="619">
        <v>89301212</v>
      </c>
      <c r="D2313" s="681" t="s">
        <v>6723</v>
      </c>
      <c r="E2313" s="682" t="s">
        <v>4538</v>
      </c>
      <c r="F2313" s="619" t="s">
        <v>4509</v>
      </c>
      <c r="G2313" s="619" t="s">
        <v>6128</v>
      </c>
      <c r="H2313" s="619" t="s">
        <v>564</v>
      </c>
      <c r="I2313" s="619" t="s">
        <v>6129</v>
      </c>
      <c r="J2313" s="619" t="s">
        <v>6130</v>
      </c>
      <c r="K2313" s="619" t="s">
        <v>6131</v>
      </c>
      <c r="L2313" s="620">
        <v>5151.87</v>
      </c>
      <c r="M2313" s="620">
        <v>5151.87</v>
      </c>
      <c r="N2313" s="619">
        <v>1</v>
      </c>
      <c r="O2313" s="683">
        <v>0.5</v>
      </c>
      <c r="P2313" s="620">
        <v>5151.87</v>
      </c>
      <c r="Q2313" s="635">
        <v>1</v>
      </c>
      <c r="R2313" s="619">
        <v>1</v>
      </c>
      <c r="S2313" s="635">
        <v>1</v>
      </c>
      <c r="T2313" s="683">
        <v>0.5</v>
      </c>
      <c r="U2313" s="665">
        <v>1</v>
      </c>
    </row>
    <row r="2314" spans="1:21" ht="14.4" customHeight="1" x14ac:dyDescent="0.3">
      <c r="A2314" s="618">
        <v>21</v>
      </c>
      <c r="B2314" s="619" t="s">
        <v>565</v>
      </c>
      <c r="C2314" s="619">
        <v>89301212</v>
      </c>
      <c r="D2314" s="681" t="s">
        <v>6723</v>
      </c>
      <c r="E2314" s="682" t="s">
        <v>4538</v>
      </c>
      <c r="F2314" s="619" t="s">
        <v>4509</v>
      </c>
      <c r="G2314" s="619" t="s">
        <v>4637</v>
      </c>
      <c r="H2314" s="619" t="s">
        <v>2184</v>
      </c>
      <c r="I2314" s="619" t="s">
        <v>4878</v>
      </c>
      <c r="J2314" s="619" t="s">
        <v>2375</v>
      </c>
      <c r="K2314" s="619" t="s">
        <v>687</v>
      </c>
      <c r="L2314" s="620">
        <v>81.209999999999994</v>
      </c>
      <c r="M2314" s="620">
        <v>1542.99</v>
      </c>
      <c r="N2314" s="619">
        <v>19</v>
      </c>
      <c r="O2314" s="683">
        <v>7</v>
      </c>
      <c r="P2314" s="620">
        <v>406.04999999999995</v>
      </c>
      <c r="Q2314" s="635">
        <v>0.26315789473684209</v>
      </c>
      <c r="R2314" s="619">
        <v>5</v>
      </c>
      <c r="S2314" s="635">
        <v>0.26315789473684209</v>
      </c>
      <c r="T2314" s="683">
        <v>2</v>
      </c>
      <c r="U2314" s="665">
        <v>0.2857142857142857</v>
      </c>
    </row>
    <row r="2315" spans="1:21" ht="14.4" customHeight="1" x14ac:dyDescent="0.3">
      <c r="A2315" s="618">
        <v>21</v>
      </c>
      <c r="B2315" s="619" t="s">
        <v>565</v>
      </c>
      <c r="C2315" s="619">
        <v>89301212</v>
      </c>
      <c r="D2315" s="681" t="s">
        <v>6723</v>
      </c>
      <c r="E2315" s="682" t="s">
        <v>4538</v>
      </c>
      <c r="F2315" s="619" t="s">
        <v>4509</v>
      </c>
      <c r="G2315" s="619" t="s">
        <v>4637</v>
      </c>
      <c r="H2315" s="619" t="s">
        <v>2184</v>
      </c>
      <c r="I2315" s="619" t="s">
        <v>2378</v>
      </c>
      <c r="J2315" s="619" t="s">
        <v>2375</v>
      </c>
      <c r="K2315" s="619" t="s">
        <v>687</v>
      </c>
      <c r="L2315" s="620">
        <v>81.209999999999994</v>
      </c>
      <c r="M2315" s="620">
        <v>1218.1500000000001</v>
      </c>
      <c r="N2315" s="619">
        <v>15</v>
      </c>
      <c r="O2315" s="683">
        <v>6</v>
      </c>
      <c r="P2315" s="620">
        <v>487.26</v>
      </c>
      <c r="Q2315" s="635">
        <v>0.39999999999999997</v>
      </c>
      <c r="R2315" s="619">
        <v>6</v>
      </c>
      <c r="S2315" s="635">
        <v>0.4</v>
      </c>
      <c r="T2315" s="683">
        <v>1.5</v>
      </c>
      <c r="U2315" s="665">
        <v>0.25</v>
      </c>
    </row>
    <row r="2316" spans="1:21" ht="14.4" customHeight="1" x14ac:dyDescent="0.3">
      <c r="A2316" s="618">
        <v>21</v>
      </c>
      <c r="B2316" s="619" t="s">
        <v>565</v>
      </c>
      <c r="C2316" s="619">
        <v>89301212</v>
      </c>
      <c r="D2316" s="681" t="s">
        <v>6723</v>
      </c>
      <c r="E2316" s="682" t="s">
        <v>4538</v>
      </c>
      <c r="F2316" s="619" t="s">
        <v>4509</v>
      </c>
      <c r="G2316" s="619" t="s">
        <v>4637</v>
      </c>
      <c r="H2316" s="619" t="s">
        <v>2184</v>
      </c>
      <c r="I2316" s="619" t="s">
        <v>6132</v>
      </c>
      <c r="J2316" s="619" t="s">
        <v>2375</v>
      </c>
      <c r="K2316" s="619" t="s">
        <v>2376</v>
      </c>
      <c r="L2316" s="620">
        <v>270.69</v>
      </c>
      <c r="M2316" s="620">
        <v>1082.76</v>
      </c>
      <c r="N2316" s="619">
        <v>4</v>
      </c>
      <c r="O2316" s="683">
        <v>4</v>
      </c>
      <c r="P2316" s="620">
        <v>812.06999999999994</v>
      </c>
      <c r="Q2316" s="635">
        <v>0.75</v>
      </c>
      <c r="R2316" s="619">
        <v>3</v>
      </c>
      <c r="S2316" s="635">
        <v>0.75</v>
      </c>
      <c r="T2316" s="683">
        <v>3</v>
      </c>
      <c r="U2316" s="665">
        <v>0.75</v>
      </c>
    </row>
    <row r="2317" spans="1:21" ht="14.4" customHeight="1" x14ac:dyDescent="0.3">
      <c r="A2317" s="618">
        <v>21</v>
      </c>
      <c r="B2317" s="619" t="s">
        <v>565</v>
      </c>
      <c r="C2317" s="619">
        <v>89301212</v>
      </c>
      <c r="D2317" s="681" t="s">
        <v>6723</v>
      </c>
      <c r="E2317" s="682" t="s">
        <v>4538</v>
      </c>
      <c r="F2317" s="619" t="s">
        <v>4509</v>
      </c>
      <c r="G2317" s="619" t="s">
        <v>4637</v>
      </c>
      <c r="H2317" s="619" t="s">
        <v>2184</v>
      </c>
      <c r="I2317" s="619" t="s">
        <v>2372</v>
      </c>
      <c r="J2317" s="619" t="s">
        <v>2369</v>
      </c>
      <c r="K2317" s="619" t="s">
        <v>1928</v>
      </c>
      <c r="L2317" s="620">
        <v>60.92</v>
      </c>
      <c r="M2317" s="620">
        <v>670.12000000000012</v>
      </c>
      <c r="N2317" s="619">
        <v>11</v>
      </c>
      <c r="O2317" s="683">
        <v>4</v>
      </c>
      <c r="P2317" s="620">
        <v>548.28000000000009</v>
      </c>
      <c r="Q2317" s="635">
        <v>0.81818181818181812</v>
      </c>
      <c r="R2317" s="619">
        <v>9</v>
      </c>
      <c r="S2317" s="635">
        <v>0.81818181818181823</v>
      </c>
      <c r="T2317" s="683">
        <v>3</v>
      </c>
      <c r="U2317" s="665">
        <v>0.75</v>
      </c>
    </row>
    <row r="2318" spans="1:21" ht="14.4" customHeight="1" x14ac:dyDescent="0.3">
      <c r="A2318" s="618">
        <v>21</v>
      </c>
      <c r="B2318" s="619" t="s">
        <v>565</v>
      </c>
      <c r="C2318" s="619">
        <v>89301212</v>
      </c>
      <c r="D2318" s="681" t="s">
        <v>6723</v>
      </c>
      <c r="E2318" s="682" t="s">
        <v>4538</v>
      </c>
      <c r="F2318" s="619" t="s">
        <v>4509</v>
      </c>
      <c r="G2318" s="619" t="s">
        <v>4637</v>
      </c>
      <c r="H2318" s="619" t="s">
        <v>2184</v>
      </c>
      <c r="I2318" s="619" t="s">
        <v>2368</v>
      </c>
      <c r="J2318" s="619" t="s">
        <v>2369</v>
      </c>
      <c r="K2318" s="619" t="s">
        <v>2370</v>
      </c>
      <c r="L2318" s="620">
        <v>203.07</v>
      </c>
      <c r="M2318" s="620">
        <v>203.07</v>
      </c>
      <c r="N2318" s="619">
        <v>1</v>
      </c>
      <c r="O2318" s="683">
        <v>0.5</v>
      </c>
      <c r="P2318" s="620">
        <v>203.07</v>
      </c>
      <c r="Q2318" s="635">
        <v>1</v>
      </c>
      <c r="R2318" s="619">
        <v>1</v>
      </c>
      <c r="S2318" s="635">
        <v>1</v>
      </c>
      <c r="T2318" s="683">
        <v>0.5</v>
      </c>
      <c r="U2318" s="665">
        <v>1</v>
      </c>
    </row>
    <row r="2319" spans="1:21" ht="14.4" customHeight="1" x14ac:dyDescent="0.3">
      <c r="A2319" s="618">
        <v>21</v>
      </c>
      <c r="B2319" s="619" t="s">
        <v>565</v>
      </c>
      <c r="C2319" s="619">
        <v>89301212</v>
      </c>
      <c r="D2319" s="681" t="s">
        <v>6723</v>
      </c>
      <c r="E2319" s="682" t="s">
        <v>4538</v>
      </c>
      <c r="F2319" s="619" t="s">
        <v>4509</v>
      </c>
      <c r="G2319" s="619" t="s">
        <v>4594</v>
      </c>
      <c r="H2319" s="619" t="s">
        <v>2184</v>
      </c>
      <c r="I2319" s="619" t="s">
        <v>3753</v>
      </c>
      <c r="J2319" s="619" t="s">
        <v>4448</v>
      </c>
      <c r="K2319" s="619" t="s">
        <v>4449</v>
      </c>
      <c r="L2319" s="620">
        <v>333.31</v>
      </c>
      <c r="M2319" s="620">
        <v>14332.330000000002</v>
      </c>
      <c r="N2319" s="619">
        <v>43</v>
      </c>
      <c r="O2319" s="683">
        <v>28</v>
      </c>
      <c r="P2319" s="620">
        <v>9999.3000000000029</v>
      </c>
      <c r="Q2319" s="635">
        <v>0.69767441860465129</v>
      </c>
      <c r="R2319" s="619">
        <v>30</v>
      </c>
      <c r="S2319" s="635">
        <v>0.69767441860465118</v>
      </c>
      <c r="T2319" s="683">
        <v>20</v>
      </c>
      <c r="U2319" s="665">
        <v>0.7142857142857143</v>
      </c>
    </row>
    <row r="2320" spans="1:21" ht="14.4" customHeight="1" x14ac:dyDescent="0.3">
      <c r="A2320" s="618">
        <v>21</v>
      </c>
      <c r="B2320" s="619" t="s">
        <v>565</v>
      </c>
      <c r="C2320" s="619">
        <v>89301212</v>
      </c>
      <c r="D2320" s="681" t="s">
        <v>6723</v>
      </c>
      <c r="E2320" s="682" t="s">
        <v>4538</v>
      </c>
      <c r="F2320" s="619" t="s">
        <v>4509</v>
      </c>
      <c r="G2320" s="619" t="s">
        <v>5147</v>
      </c>
      <c r="H2320" s="619" t="s">
        <v>2184</v>
      </c>
      <c r="I2320" s="619" t="s">
        <v>5148</v>
      </c>
      <c r="J2320" s="619" t="s">
        <v>5149</v>
      </c>
      <c r="K2320" s="619" t="s">
        <v>5150</v>
      </c>
      <c r="L2320" s="620">
        <v>2279.48</v>
      </c>
      <c r="M2320" s="620">
        <v>6838.4400000000005</v>
      </c>
      <c r="N2320" s="619">
        <v>3</v>
      </c>
      <c r="O2320" s="683">
        <v>1</v>
      </c>
      <c r="P2320" s="620"/>
      <c r="Q2320" s="635">
        <v>0</v>
      </c>
      <c r="R2320" s="619"/>
      <c r="S2320" s="635">
        <v>0</v>
      </c>
      <c r="T2320" s="683"/>
      <c r="U2320" s="665">
        <v>0</v>
      </c>
    </row>
    <row r="2321" spans="1:21" ht="14.4" customHeight="1" x14ac:dyDescent="0.3">
      <c r="A2321" s="618">
        <v>21</v>
      </c>
      <c r="B2321" s="619" t="s">
        <v>565</v>
      </c>
      <c r="C2321" s="619">
        <v>89301212</v>
      </c>
      <c r="D2321" s="681" t="s">
        <v>6723</v>
      </c>
      <c r="E2321" s="682" t="s">
        <v>4538</v>
      </c>
      <c r="F2321" s="619" t="s">
        <v>4509</v>
      </c>
      <c r="G2321" s="619" t="s">
        <v>5147</v>
      </c>
      <c r="H2321" s="619" t="s">
        <v>2184</v>
      </c>
      <c r="I2321" s="619" t="s">
        <v>5148</v>
      </c>
      <c r="J2321" s="619" t="s">
        <v>4526</v>
      </c>
      <c r="K2321" s="619"/>
      <c r="L2321" s="620">
        <v>2279.48</v>
      </c>
      <c r="M2321" s="620">
        <v>6838.4400000000005</v>
      </c>
      <c r="N2321" s="619">
        <v>3</v>
      </c>
      <c r="O2321" s="683">
        <v>1</v>
      </c>
      <c r="P2321" s="620"/>
      <c r="Q2321" s="635">
        <v>0</v>
      </c>
      <c r="R2321" s="619"/>
      <c r="S2321" s="635">
        <v>0</v>
      </c>
      <c r="T2321" s="683"/>
      <c r="U2321" s="665">
        <v>0</v>
      </c>
    </row>
    <row r="2322" spans="1:21" ht="14.4" customHeight="1" x14ac:dyDescent="0.3">
      <c r="A2322" s="618">
        <v>21</v>
      </c>
      <c r="B2322" s="619" t="s">
        <v>565</v>
      </c>
      <c r="C2322" s="619">
        <v>89301212</v>
      </c>
      <c r="D2322" s="681" t="s">
        <v>6723</v>
      </c>
      <c r="E2322" s="682" t="s">
        <v>4538</v>
      </c>
      <c r="F2322" s="619" t="s">
        <v>4509</v>
      </c>
      <c r="G2322" s="619" t="s">
        <v>5147</v>
      </c>
      <c r="H2322" s="619" t="s">
        <v>2184</v>
      </c>
      <c r="I2322" s="619" t="s">
        <v>5151</v>
      </c>
      <c r="J2322" s="619" t="s">
        <v>5149</v>
      </c>
      <c r="K2322" s="619" t="s">
        <v>5150</v>
      </c>
      <c r="L2322" s="620">
        <v>2279.48</v>
      </c>
      <c r="M2322" s="620">
        <v>6838.4400000000005</v>
      </c>
      <c r="N2322" s="619">
        <v>3</v>
      </c>
      <c r="O2322" s="683">
        <v>1</v>
      </c>
      <c r="P2322" s="620"/>
      <c r="Q2322" s="635">
        <v>0</v>
      </c>
      <c r="R2322" s="619"/>
      <c r="S2322" s="635">
        <v>0</v>
      </c>
      <c r="T2322" s="683"/>
      <c r="U2322" s="665">
        <v>0</v>
      </c>
    </row>
    <row r="2323" spans="1:21" ht="14.4" customHeight="1" x14ac:dyDescent="0.3">
      <c r="A2323" s="618">
        <v>21</v>
      </c>
      <c r="B2323" s="619" t="s">
        <v>565</v>
      </c>
      <c r="C2323" s="619">
        <v>89301212</v>
      </c>
      <c r="D2323" s="681" t="s">
        <v>6723</v>
      </c>
      <c r="E2323" s="682" t="s">
        <v>4538</v>
      </c>
      <c r="F2323" s="619" t="s">
        <v>4509</v>
      </c>
      <c r="G2323" s="619" t="s">
        <v>5147</v>
      </c>
      <c r="H2323" s="619" t="s">
        <v>2184</v>
      </c>
      <c r="I2323" s="619" t="s">
        <v>5152</v>
      </c>
      <c r="J2323" s="619" t="s">
        <v>5149</v>
      </c>
      <c r="K2323" s="619" t="s">
        <v>5153</v>
      </c>
      <c r="L2323" s="620">
        <v>7598.27</v>
      </c>
      <c r="M2323" s="620">
        <v>7598.27</v>
      </c>
      <c r="N2323" s="619">
        <v>1</v>
      </c>
      <c r="O2323" s="683">
        <v>0.5</v>
      </c>
      <c r="P2323" s="620"/>
      <c r="Q2323" s="635">
        <v>0</v>
      </c>
      <c r="R2323" s="619"/>
      <c r="S2323" s="635">
        <v>0</v>
      </c>
      <c r="T2323" s="683"/>
      <c r="U2323" s="665">
        <v>0</v>
      </c>
    </row>
    <row r="2324" spans="1:21" ht="14.4" customHeight="1" x14ac:dyDescent="0.3">
      <c r="A2324" s="618">
        <v>21</v>
      </c>
      <c r="B2324" s="619" t="s">
        <v>565</v>
      </c>
      <c r="C2324" s="619">
        <v>89301212</v>
      </c>
      <c r="D2324" s="681" t="s">
        <v>6723</v>
      </c>
      <c r="E2324" s="682" t="s">
        <v>4538</v>
      </c>
      <c r="F2324" s="619" t="s">
        <v>4509</v>
      </c>
      <c r="G2324" s="619" t="s">
        <v>5147</v>
      </c>
      <c r="H2324" s="619" t="s">
        <v>2184</v>
      </c>
      <c r="I2324" s="619" t="s">
        <v>5152</v>
      </c>
      <c r="J2324" s="619" t="s">
        <v>5149</v>
      </c>
      <c r="K2324" s="619" t="s">
        <v>5153</v>
      </c>
      <c r="L2324" s="620">
        <v>2681.96</v>
      </c>
      <c r="M2324" s="620">
        <v>5363.92</v>
      </c>
      <c r="N2324" s="619">
        <v>2</v>
      </c>
      <c r="O2324" s="683">
        <v>2</v>
      </c>
      <c r="P2324" s="620">
        <v>2681.96</v>
      </c>
      <c r="Q2324" s="635">
        <v>0.5</v>
      </c>
      <c r="R2324" s="619">
        <v>1</v>
      </c>
      <c r="S2324" s="635">
        <v>0.5</v>
      </c>
      <c r="T2324" s="683">
        <v>1</v>
      </c>
      <c r="U2324" s="665">
        <v>0.5</v>
      </c>
    </row>
    <row r="2325" spans="1:21" ht="14.4" customHeight="1" x14ac:dyDescent="0.3">
      <c r="A2325" s="618">
        <v>21</v>
      </c>
      <c r="B2325" s="619" t="s">
        <v>565</v>
      </c>
      <c r="C2325" s="619">
        <v>89301212</v>
      </c>
      <c r="D2325" s="681" t="s">
        <v>6723</v>
      </c>
      <c r="E2325" s="682" t="s">
        <v>4538</v>
      </c>
      <c r="F2325" s="619" t="s">
        <v>4509</v>
      </c>
      <c r="G2325" s="619" t="s">
        <v>5147</v>
      </c>
      <c r="H2325" s="619" t="s">
        <v>564</v>
      </c>
      <c r="I2325" s="619" t="s">
        <v>5154</v>
      </c>
      <c r="J2325" s="619" t="s">
        <v>789</v>
      </c>
      <c r="K2325" s="619" t="s">
        <v>790</v>
      </c>
      <c r="L2325" s="620">
        <v>2127.52</v>
      </c>
      <c r="M2325" s="620">
        <v>6382.5599999999995</v>
      </c>
      <c r="N2325" s="619">
        <v>3</v>
      </c>
      <c r="O2325" s="683">
        <v>1</v>
      </c>
      <c r="P2325" s="620"/>
      <c r="Q2325" s="635">
        <v>0</v>
      </c>
      <c r="R2325" s="619"/>
      <c r="S2325" s="635">
        <v>0</v>
      </c>
      <c r="T2325" s="683"/>
      <c r="U2325" s="665">
        <v>0</v>
      </c>
    </row>
    <row r="2326" spans="1:21" ht="14.4" customHeight="1" x14ac:dyDescent="0.3">
      <c r="A2326" s="618">
        <v>21</v>
      </c>
      <c r="B2326" s="619" t="s">
        <v>565</v>
      </c>
      <c r="C2326" s="619">
        <v>89301212</v>
      </c>
      <c r="D2326" s="681" t="s">
        <v>6723</v>
      </c>
      <c r="E2326" s="682" t="s">
        <v>4538</v>
      </c>
      <c r="F2326" s="619" t="s">
        <v>4509</v>
      </c>
      <c r="G2326" s="619" t="s">
        <v>5025</v>
      </c>
      <c r="H2326" s="619" t="s">
        <v>2184</v>
      </c>
      <c r="I2326" s="619" t="s">
        <v>2522</v>
      </c>
      <c r="J2326" s="619" t="s">
        <v>2523</v>
      </c>
      <c r="K2326" s="619" t="s">
        <v>2187</v>
      </c>
      <c r="L2326" s="620">
        <v>0</v>
      </c>
      <c r="M2326" s="620">
        <v>0</v>
      </c>
      <c r="N2326" s="619">
        <v>4</v>
      </c>
      <c r="O2326" s="683">
        <v>1</v>
      </c>
      <c r="P2326" s="620">
        <v>0</v>
      </c>
      <c r="Q2326" s="635"/>
      <c r="R2326" s="619">
        <v>3</v>
      </c>
      <c r="S2326" s="635">
        <v>0.75</v>
      </c>
      <c r="T2326" s="683">
        <v>0.5</v>
      </c>
      <c r="U2326" s="665">
        <v>0.5</v>
      </c>
    </row>
    <row r="2327" spans="1:21" ht="14.4" customHeight="1" x14ac:dyDescent="0.3">
      <c r="A2327" s="618">
        <v>21</v>
      </c>
      <c r="B2327" s="619" t="s">
        <v>565</v>
      </c>
      <c r="C2327" s="619">
        <v>89301212</v>
      </c>
      <c r="D2327" s="681" t="s">
        <v>6723</v>
      </c>
      <c r="E2327" s="682" t="s">
        <v>4538</v>
      </c>
      <c r="F2327" s="619" t="s">
        <v>4509</v>
      </c>
      <c r="G2327" s="619" t="s">
        <v>4571</v>
      </c>
      <c r="H2327" s="619" t="s">
        <v>564</v>
      </c>
      <c r="I2327" s="619" t="s">
        <v>4572</v>
      </c>
      <c r="J2327" s="619" t="s">
        <v>4573</v>
      </c>
      <c r="K2327" s="619" t="s">
        <v>4574</v>
      </c>
      <c r="L2327" s="620">
        <v>1789.73</v>
      </c>
      <c r="M2327" s="620">
        <v>180762.73000000007</v>
      </c>
      <c r="N2327" s="619">
        <v>101</v>
      </c>
      <c r="O2327" s="683">
        <v>29.5</v>
      </c>
      <c r="P2327" s="620">
        <v>166444.89000000007</v>
      </c>
      <c r="Q2327" s="635">
        <v>0.92079207920792083</v>
      </c>
      <c r="R2327" s="619">
        <v>93</v>
      </c>
      <c r="S2327" s="635">
        <v>0.92079207920792083</v>
      </c>
      <c r="T2327" s="683">
        <v>27.5</v>
      </c>
      <c r="U2327" s="665">
        <v>0.93220338983050843</v>
      </c>
    </row>
    <row r="2328" spans="1:21" ht="14.4" customHeight="1" x14ac:dyDescent="0.3">
      <c r="A2328" s="618">
        <v>21</v>
      </c>
      <c r="B2328" s="619" t="s">
        <v>565</v>
      </c>
      <c r="C2328" s="619">
        <v>89301212</v>
      </c>
      <c r="D2328" s="681" t="s">
        <v>6723</v>
      </c>
      <c r="E2328" s="682" t="s">
        <v>4538</v>
      </c>
      <c r="F2328" s="619" t="s">
        <v>4509</v>
      </c>
      <c r="G2328" s="619" t="s">
        <v>5096</v>
      </c>
      <c r="H2328" s="619" t="s">
        <v>2184</v>
      </c>
      <c r="I2328" s="619" t="s">
        <v>2328</v>
      </c>
      <c r="J2328" s="619" t="s">
        <v>4232</v>
      </c>
      <c r="K2328" s="619" t="s">
        <v>641</v>
      </c>
      <c r="L2328" s="620">
        <v>196.76</v>
      </c>
      <c r="M2328" s="620">
        <v>590.28</v>
      </c>
      <c r="N2328" s="619">
        <v>3</v>
      </c>
      <c r="O2328" s="683">
        <v>0.5</v>
      </c>
      <c r="P2328" s="620">
        <v>590.28</v>
      </c>
      <c r="Q2328" s="635">
        <v>1</v>
      </c>
      <c r="R2328" s="619">
        <v>3</v>
      </c>
      <c r="S2328" s="635">
        <v>1</v>
      </c>
      <c r="T2328" s="683">
        <v>0.5</v>
      </c>
      <c r="U2328" s="665">
        <v>1</v>
      </c>
    </row>
    <row r="2329" spans="1:21" ht="14.4" customHeight="1" x14ac:dyDescent="0.3">
      <c r="A2329" s="618">
        <v>21</v>
      </c>
      <c r="B2329" s="619" t="s">
        <v>565</v>
      </c>
      <c r="C2329" s="619">
        <v>89301212</v>
      </c>
      <c r="D2329" s="681" t="s">
        <v>6723</v>
      </c>
      <c r="E2329" s="682" t="s">
        <v>4538</v>
      </c>
      <c r="F2329" s="619" t="s">
        <v>4509</v>
      </c>
      <c r="G2329" s="619" t="s">
        <v>5096</v>
      </c>
      <c r="H2329" s="619" t="s">
        <v>2184</v>
      </c>
      <c r="I2329" s="619" t="s">
        <v>2331</v>
      </c>
      <c r="J2329" s="619" t="s">
        <v>4233</v>
      </c>
      <c r="K2329" s="619" t="s">
        <v>668</v>
      </c>
      <c r="L2329" s="620">
        <v>238.81</v>
      </c>
      <c r="M2329" s="620">
        <v>1910.48</v>
      </c>
      <c r="N2329" s="619">
        <v>8</v>
      </c>
      <c r="O2329" s="683">
        <v>3</v>
      </c>
      <c r="P2329" s="620">
        <v>955.24</v>
      </c>
      <c r="Q2329" s="635">
        <v>0.5</v>
      </c>
      <c r="R2329" s="619">
        <v>4</v>
      </c>
      <c r="S2329" s="635">
        <v>0.5</v>
      </c>
      <c r="T2329" s="683">
        <v>1</v>
      </c>
      <c r="U2329" s="665">
        <v>0.33333333333333331</v>
      </c>
    </row>
    <row r="2330" spans="1:21" ht="14.4" customHeight="1" x14ac:dyDescent="0.3">
      <c r="A2330" s="618">
        <v>21</v>
      </c>
      <c r="B2330" s="619" t="s">
        <v>565</v>
      </c>
      <c r="C2330" s="619">
        <v>89301212</v>
      </c>
      <c r="D2330" s="681" t="s">
        <v>6723</v>
      </c>
      <c r="E2330" s="682" t="s">
        <v>4538</v>
      </c>
      <c r="F2330" s="619" t="s">
        <v>4509</v>
      </c>
      <c r="G2330" s="619" t="s">
        <v>5096</v>
      </c>
      <c r="H2330" s="619" t="s">
        <v>2184</v>
      </c>
      <c r="I2330" s="619" t="s">
        <v>2331</v>
      </c>
      <c r="J2330" s="619" t="s">
        <v>4233</v>
      </c>
      <c r="K2330" s="619" t="s">
        <v>668</v>
      </c>
      <c r="L2330" s="620">
        <v>262.33999999999997</v>
      </c>
      <c r="M2330" s="620">
        <v>1311.6999999999998</v>
      </c>
      <c r="N2330" s="619">
        <v>5</v>
      </c>
      <c r="O2330" s="683">
        <v>1</v>
      </c>
      <c r="P2330" s="620"/>
      <c r="Q2330" s="635">
        <v>0</v>
      </c>
      <c r="R2330" s="619"/>
      <c r="S2330" s="635">
        <v>0</v>
      </c>
      <c r="T2330" s="683"/>
      <c r="U2330" s="665">
        <v>0</v>
      </c>
    </row>
    <row r="2331" spans="1:21" ht="14.4" customHeight="1" x14ac:dyDescent="0.3">
      <c r="A2331" s="618">
        <v>21</v>
      </c>
      <c r="B2331" s="619" t="s">
        <v>565</v>
      </c>
      <c r="C2331" s="619">
        <v>89301212</v>
      </c>
      <c r="D2331" s="681" t="s">
        <v>6723</v>
      </c>
      <c r="E2331" s="682" t="s">
        <v>4538</v>
      </c>
      <c r="F2331" s="619" t="s">
        <v>4509</v>
      </c>
      <c r="G2331" s="619" t="s">
        <v>5096</v>
      </c>
      <c r="H2331" s="619" t="s">
        <v>2184</v>
      </c>
      <c r="I2331" s="619" t="s">
        <v>5155</v>
      </c>
      <c r="J2331" s="619" t="s">
        <v>4233</v>
      </c>
      <c r="K2331" s="619" t="s">
        <v>5156</v>
      </c>
      <c r="L2331" s="620">
        <v>435.3</v>
      </c>
      <c r="M2331" s="620">
        <v>435.3</v>
      </c>
      <c r="N2331" s="619">
        <v>1</v>
      </c>
      <c r="O2331" s="683">
        <v>0.5</v>
      </c>
      <c r="P2331" s="620">
        <v>435.3</v>
      </c>
      <c r="Q2331" s="635">
        <v>1</v>
      </c>
      <c r="R2331" s="619">
        <v>1</v>
      </c>
      <c r="S2331" s="635">
        <v>1</v>
      </c>
      <c r="T2331" s="683">
        <v>0.5</v>
      </c>
      <c r="U2331" s="665">
        <v>1</v>
      </c>
    </row>
    <row r="2332" spans="1:21" ht="14.4" customHeight="1" x14ac:dyDescent="0.3">
      <c r="A2332" s="618">
        <v>21</v>
      </c>
      <c r="B2332" s="619" t="s">
        <v>565</v>
      </c>
      <c r="C2332" s="619">
        <v>89301212</v>
      </c>
      <c r="D2332" s="681" t="s">
        <v>6723</v>
      </c>
      <c r="E2332" s="682" t="s">
        <v>4538</v>
      </c>
      <c r="F2332" s="619" t="s">
        <v>4509</v>
      </c>
      <c r="G2332" s="619" t="s">
        <v>4879</v>
      </c>
      <c r="H2332" s="619" t="s">
        <v>564</v>
      </c>
      <c r="I2332" s="619" t="s">
        <v>1638</v>
      </c>
      <c r="J2332" s="619" t="s">
        <v>1639</v>
      </c>
      <c r="K2332" s="619" t="s">
        <v>5561</v>
      </c>
      <c r="L2332" s="620">
        <v>68.3</v>
      </c>
      <c r="M2332" s="620">
        <v>204.89999999999998</v>
      </c>
      <c r="N2332" s="619">
        <v>3</v>
      </c>
      <c r="O2332" s="683">
        <v>1</v>
      </c>
      <c r="P2332" s="620"/>
      <c r="Q2332" s="635">
        <v>0</v>
      </c>
      <c r="R2332" s="619"/>
      <c r="S2332" s="635">
        <v>0</v>
      </c>
      <c r="T2332" s="683"/>
      <c r="U2332" s="665">
        <v>0</v>
      </c>
    </row>
    <row r="2333" spans="1:21" ht="14.4" customHeight="1" x14ac:dyDescent="0.3">
      <c r="A2333" s="618">
        <v>21</v>
      </c>
      <c r="B2333" s="619" t="s">
        <v>565</v>
      </c>
      <c r="C2333" s="619">
        <v>89301212</v>
      </c>
      <c r="D2333" s="681" t="s">
        <v>6723</v>
      </c>
      <c r="E2333" s="682" t="s">
        <v>4538</v>
      </c>
      <c r="F2333" s="619" t="s">
        <v>4509</v>
      </c>
      <c r="G2333" s="619" t="s">
        <v>4995</v>
      </c>
      <c r="H2333" s="619" t="s">
        <v>564</v>
      </c>
      <c r="I2333" s="619" t="s">
        <v>3776</v>
      </c>
      <c r="J2333" s="619" t="s">
        <v>3777</v>
      </c>
      <c r="K2333" s="619" t="s">
        <v>3770</v>
      </c>
      <c r="L2333" s="620">
        <v>67.040000000000006</v>
      </c>
      <c r="M2333" s="620">
        <v>335.20000000000005</v>
      </c>
      <c r="N2333" s="619">
        <v>5</v>
      </c>
      <c r="O2333" s="683">
        <v>2</v>
      </c>
      <c r="P2333" s="620">
        <v>67.040000000000006</v>
      </c>
      <c r="Q2333" s="635">
        <v>0.19999999999999998</v>
      </c>
      <c r="R2333" s="619">
        <v>1</v>
      </c>
      <c r="S2333" s="635">
        <v>0.2</v>
      </c>
      <c r="T2333" s="683">
        <v>0.5</v>
      </c>
      <c r="U2333" s="665">
        <v>0.25</v>
      </c>
    </row>
    <row r="2334" spans="1:21" ht="14.4" customHeight="1" x14ac:dyDescent="0.3">
      <c r="A2334" s="618">
        <v>21</v>
      </c>
      <c r="B2334" s="619" t="s">
        <v>565</v>
      </c>
      <c r="C2334" s="619">
        <v>89301212</v>
      </c>
      <c r="D2334" s="681" t="s">
        <v>6723</v>
      </c>
      <c r="E2334" s="682" t="s">
        <v>4538</v>
      </c>
      <c r="F2334" s="619" t="s">
        <v>4509</v>
      </c>
      <c r="G2334" s="619" t="s">
        <v>4882</v>
      </c>
      <c r="H2334" s="619" t="s">
        <v>2184</v>
      </c>
      <c r="I2334" s="619" t="s">
        <v>2259</v>
      </c>
      <c r="J2334" s="619" t="s">
        <v>2260</v>
      </c>
      <c r="K2334" s="619" t="s">
        <v>2261</v>
      </c>
      <c r="L2334" s="620">
        <v>41.89</v>
      </c>
      <c r="M2334" s="620">
        <v>125.67</v>
      </c>
      <c r="N2334" s="619">
        <v>3</v>
      </c>
      <c r="O2334" s="683">
        <v>0.5</v>
      </c>
      <c r="P2334" s="620"/>
      <c r="Q2334" s="635">
        <v>0</v>
      </c>
      <c r="R2334" s="619"/>
      <c r="S2334" s="635">
        <v>0</v>
      </c>
      <c r="T2334" s="683"/>
      <c r="U2334" s="665">
        <v>0</v>
      </c>
    </row>
    <row r="2335" spans="1:21" ht="14.4" customHeight="1" x14ac:dyDescent="0.3">
      <c r="A2335" s="618">
        <v>21</v>
      </c>
      <c r="B2335" s="619" t="s">
        <v>565</v>
      </c>
      <c r="C2335" s="619">
        <v>89301212</v>
      </c>
      <c r="D2335" s="681" t="s">
        <v>6723</v>
      </c>
      <c r="E2335" s="682" t="s">
        <v>4538</v>
      </c>
      <c r="F2335" s="619" t="s">
        <v>4509</v>
      </c>
      <c r="G2335" s="619" t="s">
        <v>4642</v>
      </c>
      <c r="H2335" s="619" t="s">
        <v>2184</v>
      </c>
      <c r="I2335" s="619" t="s">
        <v>5167</v>
      </c>
      <c r="J2335" s="619" t="s">
        <v>5168</v>
      </c>
      <c r="K2335" s="619" t="s">
        <v>2832</v>
      </c>
      <c r="L2335" s="620">
        <v>216.29</v>
      </c>
      <c r="M2335" s="620">
        <v>216.29</v>
      </c>
      <c r="N2335" s="619">
        <v>1</v>
      </c>
      <c r="O2335" s="683">
        <v>1</v>
      </c>
      <c r="P2335" s="620"/>
      <c r="Q2335" s="635">
        <v>0</v>
      </c>
      <c r="R2335" s="619"/>
      <c r="S2335" s="635">
        <v>0</v>
      </c>
      <c r="T2335" s="683"/>
      <c r="U2335" s="665">
        <v>0</v>
      </c>
    </row>
    <row r="2336" spans="1:21" ht="14.4" customHeight="1" x14ac:dyDescent="0.3">
      <c r="A2336" s="618">
        <v>21</v>
      </c>
      <c r="B2336" s="619" t="s">
        <v>565</v>
      </c>
      <c r="C2336" s="619">
        <v>89301212</v>
      </c>
      <c r="D2336" s="681" t="s">
        <v>6723</v>
      </c>
      <c r="E2336" s="682" t="s">
        <v>4538</v>
      </c>
      <c r="F2336" s="619" t="s">
        <v>4509</v>
      </c>
      <c r="G2336" s="619" t="s">
        <v>6133</v>
      </c>
      <c r="H2336" s="619" t="s">
        <v>564</v>
      </c>
      <c r="I2336" s="619" t="s">
        <v>6134</v>
      </c>
      <c r="J2336" s="619" t="s">
        <v>6135</v>
      </c>
      <c r="K2336" s="619" t="s">
        <v>747</v>
      </c>
      <c r="L2336" s="620">
        <v>137.75</v>
      </c>
      <c r="M2336" s="620">
        <v>826.5</v>
      </c>
      <c r="N2336" s="619">
        <v>6</v>
      </c>
      <c r="O2336" s="683">
        <v>1.5</v>
      </c>
      <c r="P2336" s="620">
        <v>551</v>
      </c>
      <c r="Q2336" s="635">
        <v>0.66666666666666663</v>
      </c>
      <c r="R2336" s="619">
        <v>4</v>
      </c>
      <c r="S2336" s="635">
        <v>0.66666666666666663</v>
      </c>
      <c r="T2336" s="683">
        <v>1</v>
      </c>
      <c r="U2336" s="665">
        <v>0.66666666666666663</v>
      </c>
    </row>
    <row r="2337" spans="1:21" ht="14.4" customHeight="1" x14ac:dyDescent="0.3">
      <c r="A2337" s="618">
        <v>21</v>
      </c>
      <c r="B2337" s="619" t="s">
        <v>565</v>
      </c>
      <c r="C2337" s="619">
        <v>89301212</v>
      </c>
      <c r="D2337" s="681" t="s">
        <v>6723</v>
      </c>
      <c r="E2337" s="682" t="s">
        <v>4538</v>
      </c>
      <c r="F2337" s="619" t="s">
        <v>4509</v>
      </c>
      <c r="G2337" s="619" t="s">
        <v>6136</v>
      </c>
      <c r="H2337" s="619" t="s">
        <v>564</v>
      </c>
      <c r="I2337" s="619" t="s">
        <v>6137</v>
      </c>
      <c r="J2337" s="619" t="s">
        <v>6138</v>
      </c>
      <c r="K2337" s="619" t="s">
        <v>6139</v>
      </c>
      <c r="L2337" s="620">
        <v>0</v>
      </c>
      <c r="M2337" s="620">
        <v>0</v>
      </c>
      <c r="N2337" s="619">
        <v>1</v>
      </c>
      <c r="O2337" s="683">
        <v>1</v>
      </c>
      <c r="P2337" s="620"/>
      <c r="Q2337" s="635"/>
      <c r="R2337" s="619"/>
      <c r="S2337" s="635">
        <v>0</v>
      </c>
      <c r="T2337" s="683"/>
      <c r="U2337" s="665">
        <v>0</v>
      </c>
    </row>
    <row r="2338" spans="1:21" ht="14.4" customHeight="1" x14ac:dyDescent="0.3">
      <c r="A2338" s="618">
        <v>21</v>
      </c>
      <c r="B2338" s="619" t="s">
        <v>565</v>
      </c>
      <c r="C2338" s="619">
        <v>89301212</v>
      </c>
      <c r="D2338" s="681" t="s">
        <v>6723</v>
      </c>
      <c r="E2338" s="682" t="s">
        <v>4538</v>
      </c>
      <c r="F2338" s="619" t="s">
        <v>4509</v>
      </c>
      <c r="G2338" s="619" t="s">
        <v>4643</v>
      </c>
      <c r="H2338" s="619" t="s">
        <v>2184</v>
      </c>
      <c r="I2338" s="619" t="s">
        <v>2253</v>
      </c>
      <c r="J2338" s="619" t="s">
        <v>2254</v>
      </c>
      <c r="K2338" s="619" t="s">
        <v>675</v>
      </c>
      <c r="L2338" s="620">
        <v>44.89</v>
      </c>
      <c r="M2338" s="620">
        <v>583.57000000000005</v>
      </c>
      <c r="N2338" s="619">
        <v>13</v>
      </c>
      <c r="O2338" s="683">
        <v>3.5</v>
      </c>
      <c r="P2338" s="620">
        <v>179.56</v>
      </c>
      <c r="Q2338" s="635">
        <v>0.30769230769230765</v>
      </c>
      <c r="R2338" s="619">
        <v>4</v>
      </c>
      <c r="S2338" s="635">
        <v>0.30769230769230771</v>
      </c>
      <c r="T2338" s="683">
        <v>1</v>
      </c>
      <c r="U2338" s="665">
        <v>0.2857142857142857</v>
      </c>
    </row>
    <row r="2339" spans="1:21" ht="14.4" customHeight="1" x14ac:dyDescent="0.3">
      <c r="A2339" s="618">
        <v>21</v>
      </c>
      <c r="B2339" s="619" t="s">
        <v>565</v>
      </c>
      <c r="C2339" s="619">
        <v>89301212</v>
      </c>
      <c r="D2339" s="681" t="s">
        <v>6723</v>
      </c>
      <c r="E2339" s="682" t="s">
        <v>4538</v>
      </c>
      <c r="F2339" s="619" t="s">
        <v>4509</v>
      </c>
      <c r="G2339" s="619" t="s">
        <v>4575</v>
      </c>
      <c r="H2339" s="619" t="s">
        <v>564</v>
      </c>
      <c r="I2339" s="619" t="s">
        <v>1241</v>
      </c>
      <c r="J2339" s="619" t="s">
        <v>4576</v>
      </c>
      <c r="K2339" s="619" t="s">
        <v>4577</v>
      </c>
      <c r="L2339" s="620">
        <v>0</v>
      </c>
      <c r="M2339" s="620">
        <v>0</v>
      </c>
      <c r="N2339" s="619">
        <v>25</v>
      </c>
      <c r="O2339" s="683">
        <v>11</v>
      </c>
      <c r="P2339" s="620">
        <v>0</v>
      </c>
      <c r="Q2339" s="635"/>
      <c r="R2339" s="619">
        <v>10</v>
      </c>
      <c r="S2339" s="635">
        <v>0.4</v>
      </c>
      <c r="T2339" s="683">
        <v>4</v>
      </c>
      <c r="U2339" s="665">
        <v>0.36363636363636365</v>
      </c>
    </row>
    <row r="2340" spans="1:21" ht="14.4" customHeight="1" x14ac:dyDescent="0.3">
      <c r="A2340" s="618">
        <v>21</v>
      </c>
      <c r="B2340" s="619" t="s">
        <v>565</v>
      </c>
      <c r="C2340" s="619">
        <v>89301212</v>
      </c>
      <c r="D2340" s="681" t="s">
        <v>6723</v>
      </c>
      <c r="E2340" s="682" t="s">
        <v>4538</v>
      </c>
      <c r="F2340" s="619" t="s">
        <v>4509</v>
      </c>
      <c r="G2340" s="619" t="s">
        <v>4575</v>
      </c>
      <c r="H2340" s="619" t="s">
        <v>564</v>
      </c>
      <c r="I2340" s="619" t="s">
        <v>1245</v>
      </c>
      <c r="J2340" s="619" t="s">
        <v>4644</v>
      </c>
      <c r="K2340" s="619" t="s">
        <v>2362</v>
      </c>
      <c r="L2340" s="620">
        <v>0</v>
      </c>
      <c r="M2340" s="620">
        <v>0</v>
      </c>
      <c r="N2340" s="619">
        <v>27</v>
      </c>
      <c r="O2340" s="683">
        <v>10.5</v>
      </c>
      <c r="P2340" s="620">
        <v>0</v>
      </c>
      <c r="Q2340" s="635"/>
      <c r="R2340" s="619">
        <v>22</v>
      </c>
      <c r="S2340" s="635">
        <v>0.81481481481481477</v>
      </c>
      <c r="T2340" s="683">
        <v>7.5</v>
      </c>
      <c r="U2340" s="665">
        <v>0.7142857142857143</v>
      </c>
    </row>
    <row r="2341" spans="1:21" ht="14.4" customHeight="1" x14ac:dyDescent="0.3">
      <c r="A2341" s="618">
        <v>21</v>
      </c>
      <c r="B2341" s="619" t="s">
        <v>565</v>
      </c>
      <c r="C2341" s="619">
        <v>89301212</v>
      </c>
      <c r="D2341" s="681" t="s">
        <v>6723</v>
      </c>
      <c r="E2341" s="682" t="s">
        <v>4538</v>
      </c>
      <c r="F2341" s="619" t="s">
        <v>4509</v>
      </c>
      <c r="G2341" s="619" t="s">
        <v>4575</v>
      </c>
      <c r="H2341" s="619" t="s">
        <v>564</v>
      </c>
      <c r="I2341" s="619" t="s">
        <v>5061</v>
      </c>
      <c r="J2341" s="619" t="s">
        <v>4576</v>
      </c>
      <c r="K2341" s="619" t="s">
        <v>4577</v>
      </c>
      <c r="L2341" s="620">
        <v>0</v>
      </c>
      <c r="M2341" s="620">
        <v>0</v>
      </c>
      <c r="N2341" s="619">
        <v>7</v>
      </c>
      <c r="O2341" s="683">
        <v>2</v>
      </c>
      <c r="P2341" s="620">
        <v>0</v>
      </c>
      <c r="Q2341" s="635"/>
      <c r="R2341" s="619">
        <v>7</v>
      </c>
      <c r="S2341" s="635">
        <v>1</v>
      </c>
      <c r="T2341" s="683">
        <v>2</v>
      </c>
      <c r="U2341" s="665">
        <v>1</v>
      </c>
    </row>
    <row r="2342" spans="1:21" ht="14.4" customHeight="1" x14ac:dyDescent="0.3">
      <c r="A2342" s="618">
        <v>21</v>
      </c>
      <c r="B2342" s="619" t="s">
        <v>565</v>
      </c>
      <c r="C2342" s="619">
        <v>89301212</v>
      </c>
      <c r="D2342" s="681" t="s">
        <v>6723</v>
      </c>
      <c r="E2342" s="682" t="s">
        <v>4538</v>
      </c>
      <c r="F2342" s="619" t="s">
        <v>4509</v>
      </c>
      <c r="G2342" s="619" t="s">
        <v>6140</v>
      </c>
      <c r="H2342" s="619" t="s">
        <v>564</v>
      </c>
      <c r="I2342" s="619" t="s">
        <v>6141</v>
      </c>
      <c r="J2342" s="619" t="s">
        <v>6142</v>
      </c>
      <c r="K2342" s="619" t="s">
        <v>6143</v>
      </c>
      <c r="L2342" s="620">
        <v>2333.52</v>
      </c>
      <c r="M2342" s="620">
        <v>2333.52</v>
      </c>
      <c r="N2342" s="619">
        <v>1</v>
      </c>
      <c r="O2342" s="683">
        <v>0.5</v>
      </c>
      <c r="P2342" s="620"/>
      <c r="Q2342" s="635">
        <v>0</v>
      </c>
      <c r="R2342" s="619"/>
      <c r="S2342" s="635">
        <v>0</v>
      </c>
      <c r="T2342" s="683"/>
      <c r="U2342" s="665">
        <v>0</v>
      </c>
    </row>
    <row r="2343" spans="1:21" ht="14.4" customHeight="1" x14ac:dyDescent="0.3">
      <c r="A2343" s="618">
        <v>21</v>
      </c>
      <c r="B2343" s="619" t="s">
        <v>565</v>
      </c>
      <c r="C2343" s="619">
        <v>89301212</v>
      </c>
      <c r="D2343" s="681" t="s">
        <v>6723</v>
      </c>
      <c r="E2343" s="682" t="s">
        <v>4538</v>
      </c>
      <c r="F2343" s="619" t="s">
        <v>4509</v>
      </c>
      <c r="G2343" s="619" t="s">
        <v>4768</v>
      </c>
      <c r="H2343" s="619" t="s">
        <v>2184</v>
      </c>
      <c r="I2343" s="619" t="s">
        <v>4769</v>
      </c>
      <c r="J2343" s="619" t="s">
        <v>4770</v>
      </c>
      <c r="K2343" s="619" t="s">
        <v>4771</v>
      </c>
      <c r="L2343" s="620">
        <v>1027.5999999999999</v>
      </c>
      <c r="M2343" s="620">
        <v>38021.19999999999</v>
      </c>
      <c r="N2343" s="619">
        <v>37</v>
      </c>
      <c r="O2343" s="683">
        <v>23</v>
      </c>
      <c r="P2343" s="620">
        <v>31855.599999999988</v>
      </c>
      <c r="Q2343" s="635">
        <v>0.83783783783783772</v>
      </c>
      <c r="R2343" s="619">
        <v>31</v>
      </c>
      <c r="S2343" s="635">
        <v>0.83783783783783783</v>
      </c>
      <c r="T2343" s="683">
        <v>19</v>
      </c>
      <c r="U2343" s="665">
        <v>0.82608695652173914</v>
      </c>
    </row>
    <row r="2344" spans="1:21" ht="14.4" customHeight="1" x14ac:dyDescent="0.3">
      <c r="A2344" s="618">
        <v>21</v>
      </c>
      <c r="B2344" s="619" t="s">
        <v>565</v>
      </c>
      <c r="C2344" s="619">
        <v>89301212</v>
      </c>
      <c r="D2344" s="681" t="s">
        <v>6723</v>
      </c>
      <c r="E2344" s="682" t="s">
        <v>4538</v>
      </c>
      <c r="F2344" s="619" t="s">
        <v>4509</v>
      </c>
      <c r="G2344" s="619" t="s">
        <v>4768</v>
      </c>
      <c r="H2344" s="619" t="s">
        <v>564</v>
      </c>
      <c r="I2344" s="619" t="s">
        <v>5565</v>
      </c>
      <c r="J2344" s="619" t="s">
        <v>4770</v>
      </c>
      <c r="K2344" s="619" t="s">
        <v>5566</v>
      </c>
      <c r="L2344" s="620">
        <v>2055.08</v>
      </c>
      <c r="M2344" s="620">
        <v>4110.16</v>
      </c>
      <c r="N2344" s="619">
        <v>2</v>
      </c>
      <c r="O2344" s="683">
        <v>2</v>
      </c>
      <c r="P2344" s="620">
        <v>4110.16</v>
      </c>
      <c r="Q2344" s="635">
        <v>1</v>
      </c>
      <c r="R2344" s="619">
        <v>2</v>
      </c>
      <c r="S2344" s="635">
        <v>1</v>
      </c>
      <c r="T2344" s="683">
        <v>2</v>
      </c>
      <c r="U2344" s="665">
        <v>1</v>
      </c>
    </row>
    <row r="2345" spans="1:21" ht="14.4" customHeight="1" x14ac:dyDescent="0.3">
      <c r="A2345" s="618">
        <v>21</v>
      </c>
      <c r="B2345" s="619" t="s">
        <v>565</v>
      </c>
      <c r="C2345" s="619">
        <v>89301212</v>
      </c>
      <c r="D2345" s="681" t="s">
        <v>6723</v>
      </c>
      <c r="E2345" s="682" t="s">
        <v>4538</v>
      </c>
      <c r="F2345" s="619" t="s">
        <v>4509</v>
      </c>
      <c r="G2345" s="619" t="s">
        <v>4768</v>
      </c>
      <c r="H2345" s="619" t="s">
        <v>2184</v>
      </c>
      <c r="I2345" s="619" t="s">
        <v>5567</v>
      </c>
      <c r="J2345" s="619" t="s">
        <v>5568</v>
      </c>
      <c r="K2345" s="619" t="s">
        <v>5569</v>
      </c>
      <c r="L2345" s="620">
        <v>1509.4</v>
      </c>
      <c r="M2345" s="620">
        <v>18112.8</v>
      </c>
      <c r="N2345" s="619">
        <v>12</v>
      </c>
      <c r="O2345" s="683">
        <v>6</v>
      </c>
      <c r="P2345" s="620">
        <v>13584.599999999999</v>
      </c>
      <c r="Q2345" s="635">
        <v>0.75</v>
      </c>
      <c r="R2345" s="619">
        <v>9</v>
      </c>
      <c r="S2345" s="635">
        <v>0.75</v>
      </c>
      <c r="T2345" s="683">
        <v>5</v>
      </c>
      <c r="U2345" s="665">
        <v>0.83333333333333337</v>
      </c>
    </row>
    <row r="2346" spans="1:21" ht="14.4" customHeight="1" x14ac:dyDescent="0.3">
      <c r="A2346" s="618">
        <v>21</v>
      </c>
      <c r="B2346" s="619" t="s">
        <v>565</v>
      </c>
      <c r="C2346" s="619">
        <v>89301212</v>
      </c>
      <c r="D2346" s="681" t="s">
        <v>6723</v>
      </c>
      <c r="E2346" s="682" t="s">
        <v>4538</v>
      </c>
      <c r="F2346" s="619" t="s">
        <v>4509</v>
      </c>
      <c r="G2346" s="619" t="s">
        <v>4768</v>
      </c>
      <c r="H2346" s="619" t="s">
        <v>2184</v>
      </c>
      <c r="I2346" s="619" t="s">
        <v>5570</v>
      </c>
      <c r="J2346" s="619" t="s">
        <v>5571</v>
      </c>
      <c r="K2346" s="619" t="s">
        <v>5572</v>
      </c>
      <c r="L2346" s="620">
        <v>1896.14</v>
      </c>
      <c r="M2346" s="620">
        <v>11376.84</v>
      </c>
      <c r="N2346" s="619">
        <v>6</v>
      </c>
      <c r="O2346" s="683">
        <v>4</v>
      </c>
      <c r="P2346" s="620">
        <v>1896.14</v>
      </c>
      <c r="Q2346" s="635">
        <v>0.16666666666666669</v>
      </c>
      <c r="R2346" s="619">
        <v>1</v>
      </c>
      <c r="S2346" s="635">
        <v>0.16666666666666666</v>
      </c>
      <c r="T2346" s="683">
        <v>1</v>
      </c>
      <c r="U2346" s="665">
        <v>0.25</v>
      </c>
    </row>
    <row r="2347" spans="1:21" ht="14.4" customHeight="1" x14ac:dyDescent="0.3">
      <c r="A2347" s="618">
        <v>21</v>
      </c>
      <c r="B2347" s="619" t="s">
        <v>565</v>
      </c>
      <c r="C2347" s="619">
        <v>89301212</v>
      </c>
      <c r="D2347" s="681" t="s">
        <v>6723</v>
      </c>
      <c r="E2347" s="682" t="s">
        <v>4538</v>
      </c>
      <c r="F2347" s="619" t="s">
        <v>4509</v>
      </c>
      <c r="G2347" s="619" t="s">
        <v>4645</v>
      </c>
      <c r="H2347" s="619" t="s">
        <v>2184</v>
      </c>
      <c r="I2347" s="619" t="s">
        <v>5444</v>
      </c>
      <c r="J2347" s="619" t="s">
        <v>5445</v>
      </c>
      <c r="K2347" s="619" t="s">
        <v>5446</v>
      </c>
      <c r="L2347" s="620">
        <v>138.16</v>
      </c>
      <c r="M2347" s="620">
        <v>276.32</v>
      </c>
      <c r="N2347" s="619">
        <v>2</v>
      </c>
      <c r="O2347" s="683">
        <v>1</v>
      </c>
      <c r="P2347" s="620"/>
      <c r="Q2347" s="635">
        <v>0</v>
      </c>
      <c r="R2347" s="619"/>
      <c r="S2347" s="635">
        <v>0</v>
      </c>
      <c r="T2347" s="683"/>
      <c r="U2347" s="665">
        <v>0</v>
      </c>
    </row>
    <row r="2348" spans="1:21" ht="14.4" customHeight="1" x14ac:dyDescent="0.3">
      <c r="A2348" s="618">
        <v>21</v>
      </c>
      <c r="B2348" s="619" t="s">
        <v>565</v>
      </c>
      <c r="C2348" s="619">
        <v>89301212</v>
      </c>
      <c r="D2348" s="681" t="s">
        <v>6723</v>
      </c>
      <c r="E2348" s="682" t="s">
        <v>4538</v>
      </c>
      <c r="F2348" s="619" t="s">
        <v>4509</v>
      </c>
      <c r="G2348" s="619" t="s">
        <v>4883</v>
      </c>
      <c r="H2348" s="619" t="s">
        <v>2184</v>
      </c>
      <c r="I2348" s="619" t="s">
        <v>3481</v>
      </c>
      <c r="J2348" s="619" t="s">
        <v>2298</v>
      </c>
      <c r="K2348" s="619" t="s">
        <v>4484</v>
      </c>
      <c r="L2348" s="620">
        <v>275.48</v>
      </c>
      <c r="M2348" s="620">
        <v>3305.76</v>
      </c>
      <c r="N2348" s="619">
        <v>12</v>
      </c>
      <c r="O2348" s="683">
        <v>7</v>
      </c>
      <c r="P2348" s="620">
        <v>550.96</v>
      </c>
      <c r="Q2348" s="635">
        <v>0.16666666666666666</v>
      </c>
      <c r="R2348" s="619">
        <v>2</v>
      </c>
      <c r="S2348" s="635">
        <v>0.16666666666666666</v>
      </c>
      <c r="T2348" s="683">
        <v>1</v>
      </c>
      <c r="U2348" s="665">
        <v>0.14285714285714285</v>
      </c>
    </row>
    <row r="2349" spans="1:21" ht="14.4" customHeight="1" x14ac:dyDescent="0.3">
      <c r="A2349" s="618">
        <v>21</v>
      </c>
      <c r="B2349" s="619" t="s">
        <v>565</v>
      </c>
      <c r="C2349" s="619">
        <v>89301212</v>
      </c>
      <c r="D2349" s="681" t="s">
        <v>6723</v>
      </c>
      <c r="E2349" s="682" t="s">
        <v>4538</v>
      </c>
      <c r="F2349" s="619" t="s">
        <v>4509</v>
      </c>
      <c r="G2349" s="619" t="s">
        <v>4883</v>
      </c>
      <c r="H2349" s="619" t="s">
        <v>2184</v>
      </c>
      <c r="I2349" s="619" t="s">
        <v>2301</v>
      </c>
      <c r="J2349" s="619" t="s">
        <v>2298</v>
      </c>
      <c r="K2349" s="619" t="s">
        <v>641</v>
      </c>
      <c r="L2349" s="620">
        <v>137.74</v>
      </c>
      <c r="M2349" s="620">
        <v>275.48</v>
      </c>
      <c r="N2349" s="619">
        <v>2</v>
      </c>
      <c r="O2349" s="683">
        <v>1.5</v>
      </c>
      <c r="P2349" s="620">
        <v>275.48</v>
      </c>
      <c r="Q2349" s="635">
        <v>1</v>
      </c>
      <c r="R2349" s="619">
        <v>2</v>
      </c>
      <c r="S2349" s="635">
        <v>1</v>
      </c>
      <c r="T2349" s="683">
        <v>1.5</v>
      </c>
      <c r="U2349" s="665">
        <v>1</v>
      </c>
    </row>
    <row r="2350" spans="1:21" ht="14.4" customHeight="1" x14ac:dyDescent="0.3">
      <c r="A2350" s="618">
        <v>21</v>
      </c>
      <c r="B2350" s="619" t="s">
        <v>565</v>
      </c>
      <c r="C2350" s="619">
        <v>89301212</v>
      </c>
      <c r="D2350" s="681" t="s">
        <v>6723</v>
      </c>
      <c r="E2350" s="682" t="s">
        <v>4538</v>
      </c>
      <c r="F2350" s="619" t="s">
        <v>4509</v>
      </c>
      <c r="G2350" s="619" t="s">
        <v>4883</v>
      </c>
      <c r="H2350" s="619" t="s">
        <v>2184</v>
      </c>
      <c r="I2350" s="619" t="s">
        <v>6144</v>
      </c>
      <c r="J2350" s="619" t="s">
        <v>2298</v>
      </c>
      <c r="K2350" s="619" t="s">
        <v>6145</v>
      </c>
      <c r="L2350" s="620">
        <v>413.22</v>
      </c>
      <c r="M2350" s="620">
        <v>2066.1000000000004</v>
      </c>
      <c r="N2350" s="619">
        <v>5</v>
      </c>
      <c r="O2350" s="683">
        <v>3.5</v>
      </c>
      <c r="P2350" s="620">
        <v>413.22</v>
      </c>
      <c r="Q2350" s="635">
        <v>0.19999999999999998</v>
      </c>
      <c r="R2350" s="619">
        <v>1</v>
      </c>
      <c r="S2350" s="635">
        <v>0.2</v>
      </c>
      <c r="T2350" s="683">
        <v>0.5</v>
      </c>
      <c r="U2350" s="665">
        <v>0.14285714285714285</v>
      </c>
    </row>
    <row r="2351" spans="1:21" ht="14.4" customHeight="1" x14ac:dyDescent="0.3">
      <c r="A2351" s="618">
        <v>21</v>
      </c>
      <c r="B2351" s="619" t="s">
        <v>565</v>
      </c>
      <c r="C2351" s="619">
        <v>89301212</v>
      </c>
      <c r="D2351" s="681" t="s">
        <v>6723</v>
      </c>
      <c r="E2351" s="682" t="s">
        <v>4538</v>
      </c>
      <c r="F2351" s="619" t="s">
        <v>4509</v>
      </c>
      <c r="G2351" s="619" t="s">
        <v>5578</v>
      </c>
      <c r="H2351" s="619" t="s">
        <v>564</v>
      </c>
      <c r="I2351" s="619" t="s">
        <v>6146</v>
      </c>
      <c r="J2351" s="619" t="s">
        <v>6147</v>
      </c>
      <c r="K2351" s="619" t="s">
        <v>5671</v>
      </c>
      <c r="L2351" s="620">
        <v>83.49</v>
      </c>
      <c r="M2351" s="620">
        <v>250.46999999999997</v>
      </c>
      <c r="N2351" s="619">
        <v>3</v>
      </c>
      <c r="O2351" s="683">
        <v>0.5</v>
      </c>
      <c r="P2351" s="620"/>
      <c r="Q2351" s="635">
        <v>0</v>
      </c>
      <c r="R2351" s="619"/>
      <c r="S2351" s="635">
        <v>0</v>
      </c>
      <c r="T2351" s="683"/>
      <c r="U2351" s="665">
        <v>0</v>
      </c>
    </row>
    <row r="2352" spans="1:21" ht="14.4" customHeight="1" x14ac:dyDescent="0.3">
      <c r="A2352" s="618">
        <v>21</v>
      </c>
      <c r="B2352" s="619" t="s">
        <v>565</v>
      </c>
      <c r="C2352" s="619">
        <v>89301212</v>
      </c>
      <c r="D2352" s="681" t="s">
        <v>6723</v>
      </c>
      <c r="E2352" s="682" t="s">
        <v>4538</v>
      </c>
      <c r="F2352" s="619" t="s">
        <v>4509</v>
      </c>
      <c r="G2352" s="619" t="s">
        <v>6148</v>
      </c>
      <c r="H2352" s="619" t="s">
        <v>564</v>
      </c>
      <c r="I2352" s="619" t="s">
        <v>3105</v>
      </c>
      <c r="J2352" s="619" t="s">
        <v>3106</v>
      </c>
      <c r="K2352" s="619" t="s">
        <v>3035</v>
      </c>
      <c r="L2352" s="620">
        <v>125.84</v>
      </c>
      <c r="M2352" s="620">
        <v>125.84</v>
      </c>
      <c r="N2352" s="619">
        <v>1</v>
      </c>
      <c r="O2352" s="683">
        <v>1</v>
      </c>
      <c r="P2352" s="620"/>
      <c r="Q2352" s="635">
        <v>0</v>
      </c>
      <c r="R2352" s="619"/>
      <c r="S2352" s="635">
        <v>0</v>
      </c>
      <c r="T2352" s="683"/>
      <c r="U2352" s="665">
        <v>0</v>
      </c>
    </row>
    <row r="2353" spans="1:21" ht="14.4" customHeight="1" x14ac:dyDescent="0.3">
      <c r="A2353" s="618">
        <v>21</v>
      </c>
      <c r="B2353" s="619" t="s">
        <v>565</v>
      </c>
      <c r="C2353" s="619">
        <v>89301212</v>
      </c>
      <c r="D2353" s="681" t="s">
        <v>6723</v>
      </c>
      <c r="E2353" s="682" t="s">
        <v>4538</v>
      </c>
      <c r="F2353" s="619" t="s">
        <v>4509</v>
      </c>
      <c r="G2353" s="619" t="s">
        <v>4646</v>
      </c>
      <c r="H2353" s="619" t="s">
        <v>564</v>
      </c>
      <c r="I2353" s="619" t="s">
        <v>1026</v>
      </c>
      <c r="J2353" s="619" t="s">
        <v>1027</v>
      </c>
      <c r="K2353" s="619" t="s">
        <v>1028</v>
      </c>
      <c r="L2353" s="620">
        <v>0</v>
      </c>
      <c r="M2353" s="620">
        <v>0</v>
      </c>
      <c r="N2353" s="619">
        <v>3</v>
      </c>
      <c r="O2353" s="683">
        <v>0.5</v>
      </c>
      <c r="P2353" s="620">
        <v>0</v>
      </c>
      <c r="Q2353" s="635"/>
      <c r="R2353" s="619">
        <v>3</v>
      </c>
      <c r="S2353" s="635">
        <v>1</v>
      </c>
      <c r="T2353" s="683">
        <v>0.5</v>
      </c>
      <c r="U2353" s="665">
        <v>1</v>
      </c>
    </row>
    <row r="2354" spans="1:21" ht="14.4" customHeight="1" x14ac:dyDescent="0.3">
      <c r="A2354" s="618">
        <v>21</v>
      </c>
      <c r="B2354" s="619" t="s">
        <v>565</v>
      </c>
      <c r="C2354" s="619">
        <v>89301212</v>
      </c>
      <c r="D2354" s="681" t="s">
        <v>6723</v>
      </c>
      <c r="E2354" s="682" t="s">
        <v>4538</v>
      </c>
      <c r="F2354" s="619" t="s">
        <v>4509</v>
      </c>
      <c r="G2354" s="619" t="s">
        <v>4646</v>
      </c>
      <c r="H2354" s="619" t="s">
        <v>564</v>
      </c>
      <c r="I2354" s="619" t="s">
        <v>1541</v>
      </c>
      <c r="J2354" s="619" t="s">
        <v>1027</v>
      </c>
      <c r="K2354" s="619" t="s">
        <v>4647</v>
      </c>
      <c r="L2354" s="620">
        <v>0</v>
      </c>
      <c r="M2354" s="620">
        <v>0</v>
      </c>
      <c r="N2354" s="619">
        <v>2</v>
      </c>
      <c r="O2354" s="683">
        <v>1</v>
      </c>
      <c r="P2354" s="620">
        <v>0</v>
      </c>
      <c r="Q2354" s="635"/>
      <c r="R2354" s="619">
        <v>2</v>
      </c>
      <c r="S2354" s="635">
        <v>1</v>
      </c>
      <c r="T2354" s="683">
        <v>1</v>
      </c>
      <c r="U2354" s="665">
        <v>1</v>
      </c>
    </row>
    <row r="2355" spans="1:21" ht="14.4" customHeight="1" x14ac:dyDescent="0.3">
      <c r="A2355" s="618">
        <v>21</v>
      </c>
      <c r="B2355" s="619" t="s">
        <v>565</v>
      </c>
      <c r="C2355" s="619">
        <v>89301212</v>
      </c>
      <c r="D2355" s="681" t="s">
        <v>6723</v>
      </c>
      <c r="E2355" s="682" t="s">
        <v>4538</v>
      </c>
      <c r="F2355" s="619" t="s">
        <v>4509</v>
      </c>
      <c r="G2355" s="619" t="s">
        <v>4648</v>
      </c>
      <c r="H2355" s="619" t="s">
        <v>2184</v>
      </c>
      <c r="I2355" s="619" t="s">
        <v>6149</v>
      </c>
      <c r="J2355" s="619" t="s">
        <v>6150</v>
      </c>
      <c r="K2355" s="619" t="s">
        <v>5446</v>
      </c>
      <c r="L2355" s="620">
        <v>52.4</v>
      </c>
      <c r="M2355" s="620">
        <v>104.8</v>
      </c>
      <c r="N2355" s="619">
        <v>2</v>
      </c>
      <c r="O2355" s="683">
        <v>1</v>
      </c>
      <c r="P2355" s="620"/>
      <c r="Q2355" s="635">
        <v>0</v>
      </c>
      <c r="R2355" s="619"/>
      <c r="S2355" s="635">
        <v>0</v>
      </c>
      <c r="T2355" s="683"/>
      <c r="U2355" s="665">
        <v>0</v>
      </c>
    </row>
    <row r="2356" spans="1:21" ht="14.4" customHeight="1" x14ac:dyDescent="0.3">
      <c r="A2356" s="618">
        <v>21</v>
      </c>
      <c r="B2356" s="619" t="s">
        <v>565</v>
      </c>
      <c r="C2356" s="619">
        <v>89301212</v>
      </c>
      <c r="D2356" s="681" t="s">
        <v>6723</v>
      </c>
      <c r="E2356" s="682" t="s">
        <v>4538</v>
      </c>
      <c r="F2356" s="619" t="s">
        <v>4509</v>
      </c>
      <c r="G2356" s="619" t="s">
        <v>4648</v>
      </c>
      <c r="H2356" s="619" t="s">
        <v>2184</v>
      </c>
      <c r="I2356" s="619" t="s">
        <v>2748</v>
      </c>
      <c r="J2356" s="619" t="s">
        <v>2749</v>
      </c>
      <c r="K2356" s="619" t="s">
        <v>4267</v>
      </c>
      <c r="L2356" s="620">
        <v>69.86</v>
      </c>
      <c r="M2356" s="620">
        <v>1257.48</v>
      </c>
      <c r="N2356" s="619">
        <v>18</v>
      </c>
      <c r="O2356" s="683">
        <v>10</v>
      </c>
      <c r="P2356" s="620">
        <v>419.15999999999997</v>
      </c>
      <c r="Q2356" s="635">
        <v>0.33333333333333331</v>
      </c>
      <c r="R2356" s="619">
        <v>6</v>
      </c>
      <c r="S2356" s="635">
        <v>0.33333333333333331</v>
      </c>
      <c r="T2356" s="683">
        <v>2.5</v>
      </c>
      <c r="U2356" s="665">
        <v>0.25</v>
      </c>
    </row>
    <row r="2357" spans="1:21" ht="14.4" customHeight="1" x14ac:dyDescent="0.3">
      <c r="A2357" s="618">
        <v>21</v>
      </c>
      <c r="B2357" s="619" t="s">
        <v>565</v>
      </c>
      <c r="C2357" s="619">
        <v>89301212</v>
      </c>
      <c r="D2357" s="681" t="s">
        <v>6723</v>
      </c>
      <c r="E2357" s="682" t="s">
        <v>4538</v>
      </c>
      <c r="F2357" s="619" t="s">
        <v>4509</v>
      </c>
      <c r="G2357" s="619" t="s">
        <v>4578</v>
      </c>
      <c r="H2357" s="619" t="s">
        <v>2184</v>
      </c>
      <c r="I2357" s="619" t="s">
        <v>5064</v>
      </c>
      <c r="J2357" s="619" t="s">
        <v>2476</v>
      </c>
      <c r="K2357" s="619" t="s">
        <v>668</v>
      </c>
      <c r="L2357" s="620">
        <v>216.16</v>
      </c>
      <c r="M2357" s="620">
        <v>216.16</v>
      </c>
      <c r="N2357" s="619">
        <v>1</v>
      </c>
      <c r="O2357" s="683">
        <v>1</v>
      </c>
      <c r="P2357" s="620">
        <v>216.16</v>
      </c>
      <c r="Q2357" s="635">
        <v>1</v>
      </c>
      <c r="R2357" s="619">
        <v>1</v>
      </c>
      <c r="S2357" s="635">
        <v>1</v>
      </c>
      <c r="T2357" s="683">
        <v>1</v>
      </c>
      <c r="U2357" s="665">
        <v>1</v>
      </c>
    </row>
    <row r="2358" spans="1:21" ht="14.4" customHeight="1" x14ac:dyDescent="0.3">
      <c r="A2358" s="618">
        <v>21</v>
      </c>
      <c r="B2358" s="619" t="s">
        <v>565</v>
      </c>
      <c r="C2358" s="619">
        <v>89301212</v>
      </c>
      <c r="D2358" s="681" t="s">
        <v>6723</v>
      </c>
      <c r="E2358" s="682" t="s">
        <v>4538</v>
      </c>
      <c r="F2358" s="619" t="s">
        <v>4509</v>
      </c>
      <c r="G2358" s="619" t="s">
        <v>4578</v>
      </c>
      <c r="H2358" s="619" t="s">
        <v>2184</v>
      </c>
      <c r="I2358" s="619" t="s">
        <v>2398</v>
      </c>
      <c r="J2358" s="619" t="s">
        <v>2399</v>
      </c>
      <c r="K2358" s="619" t="s">
        <v>4372</v>
      </c>
      <c r="L2358" s="620">
        <v>162.13</v>
      </c>
      <c r="M2358" s="620">
        <v>2756.21</v>
      </c>
      <c r="N2358" s="619">
        <v>17</v>
      </c>
      <c r="O2358" s="683">
        <v>8</v>
      </c>
      <c r="P2358" s="620">
        <v>1945.56</v>
      </c>
      <c r="Q2358" s="635">
        <v>0.70588235294117641</v>
      </c>
      <c r="R2358" s="619">
        <v>12</v>
      </c>
      <c r="S2358" s="635">
        <v>0.70588235294117652</v>
      </c>
      <c r="T2358" s="683">
        <v>5</v>
      </c>
      <c r="U2358" s="665">
        <v>0.625</v>
      </c>
    </row>
    <row r="2359" spans="1:21" ht="14.4" customHeight="1" x14ac:dyDescent="0.3">
      <c r="A2359" s="618">
        <v>21</v>
      </c>
      <c r="B2359" s="619" t="s">
        <v>565</v>
      </c>
      <c r="C2359" s="619">
        <v>89301212</v>
      </c>
      <c r="D2359" s="681" t="s">
        <v>6723</v>
      </c>
      <c r="E2359" s="682" t="s">
        <v>4538</v>
      </c>
      <c r="F2359" s="619" t="s">
        <v>4509</v>
      </c>
      <c r="G2359" s="619" t="s">
        <v>4578</v>
      </c>
      <c r="H2359" s="619" t="s">
        <v>2184</v>
      </c>
      <c r="I2359" s="619" t="s">
        <v>2475</v>
      </c>
      <c r="J2359" s="619" t="s">
        <v>2476</v>
      </c>
      <c r="K2359" s="619" t="s">
        <v>4373</v>
      </c>
      <c r="L2359" s="620">
        <v>216.16</v>
      </c>
      <c r="M2359" s="620">
        <v>3026.24</v>
      </c>
      <c r="N2359" s="619">
        <v>14</v>
      </c>
      <c r="O2359" s="683">
        <v>6.5</v>
      </c>
      <c r="P2359" s="620">
        <v>1296.96</v>
      </c>
      <c r="Q2359" s="635">
        <v>0.4285714285714286</v>
      </c>
      <c r="R2359" s="619">
        <v>6</v>
      </c>
      <c r="S2359" s="635">
        <v>0.42857142857142855</v>
      </c>
      <c r="T2359" s="683">
        <v>3</v>
      </c>
      <c r="U2359" s="665">
        <v>0.46153846153846156</v>
      </c>
    </row>
    <row r="2360" spans="1:21" ht="14.4" customHeight="1" x14ac:dyDescent="0.3">
      <c r="A2360" s="618">
        <v>21</v>
      </c>
      <c r="B2360" s="619" t="s">
        <v>565</v>
      </c>
      <c r="C2360" s="619">
        <v>89301212</v>
      </c>
      <c r="D2360" s="681" t="s">
        <v>6723</v>
      </c>
      <c r="E2360" s="682" t="s">
        <v>4538</v>
      </c>
      <c r="F2360" s="619" t="s">
        <v>4509</v>
      </c>
      <c r="G2360" s="619" t="s">
        <v>4578</v>
      </c>
      <c r="H2360" s="619" t="s">
        <v>2184</v>
      </c>
      <c r="I2360" s="619" t="s">
        <v>4884</v>
      </c>
      <c r="J2360" s="619" t="s">
        <v>2476</v>
      </c>
      <c r="K2360" s="619" t="s">
        <v>4885</v>
      </c>
      <c r="L2360" s="620">
        <v>432.32</v>
      </c>
      <c r="M2360" s="620">
        <v>5187.84</v>
      </c>
      <c r="N2360" s="619">
        <v>12</v>
      </c>
      <c r="O2360" s="683">
        <v>7</v>
      </c>
      <c r="P2360" s="620">
        <v>3890.8800000000006</v>
      </c>
      <c r="Q2360" s="635">
        <v>0.75000000000000011</v>
      </c>
      <c r="R2360" s="619">
        <v>9</v>
      </c>
      <c r="S2360" s="635">
        <v>0.75</v>
      </c>
      <c r="T2360" s="683">
        <v>4.5</v>
      </c>
      <c r="U2360" s="665">
        <v>0.6428571428571429</v>
      </c>
    </row>
    <row r="2361" spans="1:21" ht="14.4" customHeight="1" x14ac:dyDescent="0.3">
      <c r="A2361" s="618">
        <v>21</v>
      </c>
      <c r="B2361" s="619" t="s">
        <v>565</v>
      </c>
      <c r="C2361" s="619">
        <v>89301212</v>
      </c>
      <c r="D2361" s="681" t="s">
        <v>6723</v>
      </c>
      <c r="E2361" s="682" t="s">
        <v>4538</v>
      </c>
      <c r="F2361" s="619" t="s">
        <v>4509</v>
      </c>
      <c r="G2361" s="619" t="s">
        <v>5449</v>
      </c>
      <c r="H2361" s="619" t="s">
        <v>564</v>
      </c>
      <c r="I2361" s="619" t="s">
        <v>5450</v>
      </c>
      <c r="J2361" s="619" t="s">
        <v>5451</v>
      </c>
      <c r="K2361" s="619" t="s">
        <v>5452</v>
      </c>
      <c r="L2361" s="620">
        <v>131.93</v>
      </c>
      <c r="M2361" s="620">
        <v>263.86</v>
      </c>
      <c r="N2361" s="619">
        <v>2</v>
      </c>
      <c r="O2361" s="683">
        <v>1</v>
      </c>
      <c r="P2361" s="620">
        <v>131.93</v>
      </c>
      <c r="Q2361" s="635">
        <v>0.5</v>
      </c>
      <c r="R2361" s="619">
        <v>1</v>
      </c>
      <c r="S2361" s="635">
        <v>0.5</v>
      </c>
      <c r="T2361" s="683">
        <v>0.5</v>
      </c>
      <c r="U2361" s="665">
        <v>0.5</v>
      </c>
    </row>
    <row r="2362" spans="1:21" ht="14.4" customHeight="1" x14ac:dyDescent="0.3">
      <c r="A2362" s="618">
        <v>21</v>
      </c>
      <c r="B2362" s="619" t="s">
        <v>565</v>
      </c>
      <c r="C2362" s="619">
        <v>89301212</v>
      </c>
      <c r="D2362" s="681" t="s">
        <v>6723</v>
      </c>
      <c r="E2362" s="682" t="s">
        <v>4538</v>
      </c>
      <c r="F2362" s="619" t="s">
        <v>4509</v>
      </c>
      <c r="G2362" s="619" t="s">
        <v>4579</v>
      </c>
      <c r="H2362" s="619" t="s">
        <v>564</v>
      </c>
      <c r="I2362" s="619" t="s">
        <v>1482</v>
      </c>
      <c r="J2362" s="619" t="s">
        <v>1045</v>
      </c>
      <c r="K2362" s="619" t="s">
        <v>675</v>
      </c>
      <c r="L2362" s="620">
        <v>137.74</v>
      </c>
      <c r="M2362" s="620">
        <v>275.48</v>
      </c>
      <c r="N2362" s="619">
        <v>2</v>
      </c>
      <c r="O2362" s="683">
        <v>0.5</v>
      </c>
      <c r="P2362" s="620">
        <v>275.48</v>
      </c>
      <c r="Q2362" s="635">
        <v>1</v>
      </c>
      <c r="R2362" s="619">
        <v>2</v>
      </c>
      <c r="S2362" s="635">
        <v>1</v>
      </c>
      <c r="T2362" s="683">
        <v>0.5</v>
      </c>
      <c r="U2362" s="665">
        <v>1</v>
      </c>
    </row>
    <row r="2363" spans="1:21" ht="14.4" customHeight="1" x14ac:dyDescent="0.3">
      <c r="A2363" s="618">
        <v>21</v>
      </c>
      <c r="B2363" s="619" t="s">
        <v>565</v>
      </c>
      <c r="C2363" s="619">
        <v>89301212</v>
      </c>
      <c r="D2363" s="681" t="s">
        <v>6723</v>
      </c>
      <c r="E2363" s="682" t="s">
        <v>4538</v>
      </c>
      <c r="F2363" s="619" t="s">
        <v>4509</v>
      </c>
      <c r="G2363" s="619" t="s">
        <v>4579</v>
      </c>
      <c r="H2363" s="619" t="s">
        <v>564</v>
      </c>
      <c r="I2363" s="619" t="s">
        <v>3108</v>
      </c>
      <c r="J2363" s="619" t="s">
        <v>1045</v>
      </c>
      <c r="K2363" s="619" t="s">
        <v>3109</v>
      </c>
      <c r="L2363" s="620">
        <v>413.22</v>
      </c>
      <c r="M2363" s="620">
        <v>413.22</v>
      </c>
      <c r="N2363" s="619">
        <v>1</v>
      </c>
      <c r="O2363" s="683">
        <v>0.5</v>
      </c>
      <c r="P2363" s="620"/>
      <c r="Q2363" s="635">
        <v>0</v>
      </c>
      <c r="R2363" s="619"/>
      <c r="S2363" s="635">
        <v>0</v>
      </c>
      <c r="T2363" s="683"/>
      <c r="U2363" s="665">
        <v>0</v>
      </c>
    </row>
    <row r="2364" spans="1:21" ht="14.4" customHeight="1" x14ac:dyDescent="0.3">
      <c r="A2364" s="618">
        <v>21</v>
      </c>
      <c r="B2364" s="619" t="s">
        <v>565</v>
      </c>
      <c r="C2364" s="619">
        <v>89301212</v>
      </c>
      <c r="D2364" s="681" t="s">
        <v>6723</v>
      </c>
      <c r="E2364" s="682" t="s">
        <v>4538</v>
      </c>
      <c r="F2364" s="619" t="s">
        <v>4509</v>
      </c>
      <c r="G2364" s="619" t="s">
        <v>4579</v>
      </c>
      <c r="H2364" s="619" t="s">
        <v>564</v>
      </c>
      <c r="I2364" s="619" t="s">
        <v>5833</v>
      </c>
      <c r="J2364" s="619" t="s">
        <v>1045</v>
      </c>
      <c r="K2364" s="619" t="s">
        <v>5834</v>
      </c>
      <c r="L2364" s="620">
        <v>413.22</v>
      </c>
      <c r="M2364" s="620">
        <v>826.44</v>
      </c>
      <c r="N2364" s="619">
        <v>2</v>
      </c>
      <c r="O2364" s="683">
        <v>1</v>
      </c>
      <c r="P2364" s="620">
        <v>826.44</v>
      </c>
      <c r="Q2364" s="635">
        <v>1</v>
      </c>
      <c r="R2364" s="619">
        <v>2</v>
      </c>
      <c r="S2364" s="635">
        <v>1</v>
      </c>
      <c r="T2364" s="683">
        <v>1</v>
      </c>
      <c r="U2364" s="665">
        <v>1</v>
      </c>
    </row>
    <row r="2365" spans="1:21" ht="14.4" customHeight="1" x14ac:dyDescent="0.3">
      <c r="A2365" s="618">
        <v>21</v>
      </c>
      <c r="B2365" s="619" t="s">
        <v>565</v>
      </c>
      <c r="C2365" s="619">
        <v>89301212</v>
      </c>
      <c r="D2365" s="681" t="s">
        <v>6723</v>
      </c>
      <c r="E2365" s="682" t="s">
        <v>4538</v>
      </c>
      <c r="F2365" s="619" t="s">
        <v>4509</v>
      </c>
      <c r="G2365" s="619" t="s">
        <v>4579</v>
      </c>
      <c r="H2365" s="619" t="s">
        <v>564</v>
      </c>
      <c r="I2365" s="619" t="s">
        <v>5835</v>
      </c>
      <c r="J2365" s="619" t="s">
        <v>5836</v>
      </c>
      <c r="K2365" s="619" t="s">
        <v>5837</v>
      </c>
      <c r="L2365" s="620">
        <v>309.91000000000003</v>
      </c>
      <c r="M2365" s="620">
        <v>309.91000000000003</v>
      </c>
      <c r="N2365" s="619">
        <v>1</v>
      </c>
      <c r="O2365" s="683">
        <v>1</v>
      </c>
      <c r="P2365" s="620">
        <v>309.91000000000003</v>
      </c>
      <c r="Q2365" s="635">
        <v>1</v>
      </c>
      <c r="R2365" s="619">
        <v>1</v>
      </c>
      <c r="S2365" s="635">
        <v>1</v>
      </c>
      <c r="T2365" s="683">
        <v>1</v>
      </c>
      <c r="U2365" s="665">
        <v>1</v>
      </c>
    </row>
    <row r="2366" spans="1:21" ht="14.4" customHeight="1" x14ac:dyDescent="0.3">
      <c r="A2366" s="618">
        <v>21</v>
      </c>
      <c r="B2366" s="619" t="s">
        <v>565</v>
      </c>
      <c r="C2366" s="619">
        <v>89301212</v>
      </c>
      <c r="D2366" s="681" t="s">
        <v>6723</v>
      </c>
      <c r="E2366" s="682" t="s">
        <v>4538</v>
      </c>
      <c r="F2366" s="619" t="s">
        <v>4509</v>
      </c>
      <c r="G2366" s="619" t="s">
        <v>5547</v>
      </c>
      <c r="H2366" s="619" t="s">
        <v>564</v>
      </c>
      <c r="I2366" s="619" t="s">
        <v>6151</v>
      </c>
      <c r="J2366" s="619" t="s">
        <v>5549</v>
      </c>
      <c r="K2366" s="619" t="s">
        <v>6152</v>
      </c>
      <c r="L2366" s="620">
        <v>0</v>
      </c>
      <c r="M2366" s="620">
        <v>0</v>
      </c>
      <c r="N2366" s="619">
        <v>2</v>
      </c>
      <c r="O2366" s="683">
        <v>1</v>
      </c>
      <c r="P2366" s="620"/>
      <c r="Q2366" s="635"/>
      <c r="R2366" s="619"/>
      <c r="S2366" s="635">
        <v>0</v>
      </c>
      <c r="T2366" s="683"/>
      <c r="U2366" s="665">
        <v>0</v>
      </c>
    </row>
    <row r="2367" spans="1:21" ht="14.4" customHeight="1" x14ac:dyDescent="0.3">
      <c r="A2367" s="618">
        <v>21</v>
      </c>
      <c r="B2367" s="619" t="s">
        <v>565</v>
      </c>
      <c r="C2367" s="619">
        <v>89301212</v>
      </c>
      <c r="D2367" s="681" t="s">
        <v>6723</v>
      </c>
      <c r="E2367" s="682" t="s">
        <v>4538</v>
      </c>
      <c r="F2367" s="619" t="s">
        <v>4509</v>
      </c>
      <c r="G2367" s="619" t="s">
        <v>5547</v>
      </c>
      <c r="H2367" s="619" t="s">
        <v>564</v>
      </c>
      <c r="I2367" s="619" t="s">
        <v>5586</v>
      </c>
      <c r="J2367" s="619" t="s">
        <v>5549</v>
      </c>
      <c r="K2367" s="619" t="s">
        <v>5550</v>
      </c>
      <c r="L2367" s="620">
        <v>0</v>
      </c>
      <c r="M2367" s="620">
        <v>0</v>
      </c>
      <c r="N2367" s="619">
        <v>2</v>
      </c>
      <c r="O2367" s="683">
        <v>1</v>
      </c>
      <c r="P2367" s="620">
        <v>0</v>
      </c>
      <c r="Q2367" s="635"/>
      <c r="R2367" s="619">
        <v>1</v>
      </c>
      <c r="S2367" s="635">
        <v>0.5</v>
      </c>
      <c r="T2367" s="683">
        <v>0.5</v>
      </c>
      <c r="U2367" s="665">
        <v>0.5</v>
      </c>
    </row>
    <row r="2368" spans="1:21" ht="14.4" customHeight="1" x14ac:dyDescent="0.3">
      <c r="A2368" s="618">
        <v>21</v>
      </c>
      <c r="B2368" s="619" t="s">
        <v>565</v>
      </c>
      <c r="C2368" s="619">
        <v>89301212</v>
      </c>
      <c r="D2368" s="681" t="s">
        <v>6723</v>
      </c>
      <c r="E2368" s="682" t="s">
        <v>4538</v>
      </c>
      <c r="F2368" s="619" t="s">
        <v>4509</v>
      </c>
      <c r="G2368" s="619" t="s">
        <v>4654</v>
      </c>
      <c r="H2368" s="619" t="s">
        <v>564</v>
      </c>
      <c r="I2368" s="619" t="s">
        <v>1716</v>
      </c>
      <c r="J2368" s="619" t="s">
        <v>1717</v>
      </c>
      <c r="K2368" s="619" t="s">
        <v>1718</v>
      </c>
      <c r="L2368" s="620">
        <v>400.21</v>
      </c>
      <c r="M2368" s="620">
        <v>42022.05</v>
      </c>
      <c r="N2368" s="619">
        <v>105</v>
      </c>
      <c r="O2368" s="683">
        <v>24.5</v>
      </c>
      <c r="P2368" s="620">
        <v>29215.330000000005</v>
      </c>
      <c r="Q2368" s="635">
        <v>0.69523809523809532</v>
      </c>
      <c r="R2368" s="619">
        <v>73</v>
      </c>
      <c r="S2368" s="635">
        <v>0.69523809523809521</v>
      </c>
      <c r="T2368" s="683">
        <v>17.5</v>
      </c>
      <c r="U2368" s="665">
        <v>0.7142857142857143</v>
      </c>
    </row>
    <row r="2369" spans="1:21" ht="14.4" customHeight="1" x14ac:dyDescent="0.3">
      <c r="A2369" s="618">
        <v>21</v>
      </c>
      <c r="B2369" s="619" t="s">
        <v>565</v>
      </c>
      <c r="C2369" s="619">
        <v>89301212</v>
      </c>
      <c r="D2369" s="681" t="s">
        <v>6723</v>
      </c>
      <c r="E2369" s="682" t="s">
        <v>4538</v>
      </c>
      <c r="F2369" s="619" t="s">
        <v>4509</v>
      </c>
      <c r="G2369" s="619" t="s">
        <v>4654</v>
      </c>
      <c r="H2369" s="619" t="s">
        <v>564</v>
      </c>
      <c r="I2369" s="619" t="s">
        <v>4875</v>
      </c>
      <c r="J2369" s="619" t="s">
        <v>1717</v>
      </c>
      <c r="K2369" s="619" t="s">
        <v>2389</v>
      </c>
      <c r="L2369" s="620">
        <v>0</v>
      </c>
      <c r="M2369" s="620">
        <v>0</v>
      </c>
      <c r="N2369" s="619">
        <v>22</v>
      </c>
      <c r="O2369" s="683">
        <v>6</v>
      </c>
      <c r="P2369" s="620">
        <v>0</v>
      </c>
      <c r="Q2369" s="635"/>
      <c r="R2369" s="619">
        <v>18</v>
      </c>
      <c r="S2369" s="635">
        <v>0.81818181818181823</v>
      </c>
      <c r="T2369" s="683">
        <v>4.5</v>
      </c>
      <c r="U2369" s="665">
        <v>0.75</v>
      </c>
    </row>
    <row r="2370" spans="1:21" ht="14.4" customHeight="1" x14ac:dyDescent="0.3">
      <c r="A2370" s="618">
        <v>21</v>
      </c>
      <c r="B2370" s="619" t="s">
        <v>565</v>
      </c>
      <c r="C2370" s="619">
        <v>89301212</v>
      </c>
      <c r="D2370" s="681" t="s">
        <v>6723</v>
      </c>
      <c r="E2370" s="682" t="s">
        <v>4538</v>
      </c>
      <c r="F2370" s="619" t="s">
        <v>4509</v>
      </c>
      <c r="G2370" s="619" t="s">
        <v>6153</v>
      </c>
      <c r="H2370" s="619" t="s">
        <v>564</v>
      </c>
      <c r="I2370" s="619" t="s">
        <v>6154</v>
      </c>
      <c r="J2370" s="619" t="s">
        <v>6155</v>
      </c>
      <c r="K2370" s="619" t="s">
        <v>6156</v>
      </c>
      <c r="L2370" s="620">
        <v>45.75</v>
      </c>
      <c r="M2370" s="620">
        <v>45.75</v>
      </c>
      <c r="N2370" s="619">
        <v>1</v>
      </c>
      <c r="O2370" s="683">
        <v>0.5</v>
      </c>
      <c r="P2370" s="620">
        <v>45.75</v>
      </c>
      <c r="Q2370" s="635">
        <v>1</v>
      </c>
      <c r="R2370" s="619">
        <v>1</v>
      </c>
      <c r="S2370" s="635">
        <v>1</v>
      </c>
      <c r="T2370" s="683">
        <v>0.5</v>
      </c>
      <c r="U2370" s="665">
        <v>1</v>
      </c>
    </row>
    <row r="2371" spans="1:21" ht="14.4" customHeight="1" x14ac:dyDescent="0.3">
      <c r="A2371" s="618">
        <v>21</v>
      </c>
      <c r="B2371" s="619" t="s">
        <v>565</v>
      </c>
      <c r="C2371" s="619">
        <v>89301212</v>
      </c>
      <c r="D2371" s="681" t="s">
        <v>6723</v>
      </c>
      <c r="E2371" s="682" t="s">
        <v>4538</v>
      </c>
      <c r="F2371" s="619" t="s">
        <v>4509</v>
      </c>
      <c r="G2371" s="619" t="s">
        <v>6153</v>
      </c>
      <c r="H2371" s="619" t="s">
        <v>564</v>
      </c>
      <c r="I2371" s="619" t="s">
        <v>6157</v>
      </c>
      <c r="J2371" s="619" t="s">
        <v>6155</v>
      </c>
      <c r="K2371" s="619" t="s">
        <v>6158</v>
      </c>
      <c r="L2371" s="620">
        <v>45.75</v>
      </c>
      <c r="M2371" s="620">
        <v>45.75</v>
      </c>
      <c r="N2371" s="619">
        <v>1</v>
      </c>
      <c r="O2371" s="683">
        <v>0.5</v>
      </c>
      <c r="P2371" s="620">
        <v>45.75</v>
      </c>
      <c r="Q2371" s="635">
        <v>1</v>
      </c>
      <c r="R2371" s="619">
        <v>1</v>
      </c>
      <c r="S2371" s="635">
        <v>1</v>
      </c>
      <c r="T2371" s="683">
        <v>0.5</v>
      </c>
      <c r="U2371" s="665">
        <v>1</v>
      </c>
    </row>
    <row r="2372" spans="1:21" ht="14.4" customHeight="1" x14ac:dyDescent="0.3">
      <c r="A2372" s="618">
        <v>21</v>
      </c>
      <c r="B2372" s="619" t="s">
        <v>565</v>
      </c>
      <c r="C2372" s="619">
        <v>89301212</v>
      </c>
      <c r="D2372" s="681" t="s">
        <v>6723</v>
      </c>
      <c r="E2372" s="682" t="s">
        <v>4538</v>
      </c>
      <c r="F2372" s="619" t="s">
        <v>4509</v>
      </c>
      <c r="G2372" s="619" t="s">
        <v>4657</v>
      </c>
      <c r="H2372" s="619" t="s">
        <v>564</v>
      </c>
      <c r="I2372" s="619" t="s">
        <v>6159</v>
      </c>
      <c r="J2372" s="619" t="s">
        <v>6160</v>
      </c>
      <c r="K2372" s="619" t="s">
        <v>6161</v>
      </c>
      <c r="L2372" s="620">
        <v>276.66000000000003</v>
      </c>
      <c r="M2372" s="620">
        <v>276.66000000000003</v>
      </c>
      <c r="N2372" s="619">
        <v>1</v>
      </c>
      <c r="O2372" s="683">
        <v>1</v>
      </c>
      <c r="P2372" s="620">
        <v>276.66000000000003</v>
      </c>
      <c r="Q2372" s="635">
        <v>1</v>
      </c>
      <c r="R2372" s="619">
        <v>1</v>
      </c>
      <c r="S2372" s="635">
        <v>1</v>
      </c>
      <c r="T2372" s="683">
        <v>1</v>
      </c>
      <c r="U2372" s="665">
        <v>1</v>
      </c>
    </row>
    <row r="2373" spans="1:21" ht="14.4" customHeight="1" x14ac:dyDescent="0.3">
      <c r="A2373" s="618">
        <v>21</v>
      </c>
      <c r="B2373" s="619" t="s">
        <v>565</v>
      </c>
      <c r="C2373" s="619">
        <v>89301212</v>
      </c>
      <c r="D2373" s="681" t="s">
        <v>6723</v>
      </c>
      <c r="E2373" s="682" t="s">
        <v>4538</v>
      </c>
      <c r="F2373" s="619" t="s">
        <v>4509</v>
      </c>
      <c r="G2373" s="619" t="s">
        <v>4657</v>
      </c>
      <c r="H2373" s="619" t="s">
        <v>564</v>
      </c>
      <c r="I2373" s="619" t="s">
        <v>6159</v>
      </c>
      <c r="J2373" s="619" t="s">
        <v>6160</v>
      </c>
      <c r="K2373" s="619" t="s">
        <v>6161</v>
      </c>
      <c r="L2373" s="620">
        <v>189.78</v>
      </c>
      <c r="M2373" s="620">
        <v>189.78</v>
      </c>
      <c r="N2373" s="619">
        <v>1</v>
      </c>
      <c r="O2373" s="683">
        <v>1</v>
      </c>
      <c r="P2373" s="620"/>
      <c r="Q2373" s="635">
        <v>0</v>
      </c>
      <c r="R2373" s="619"/>
      <c r="S2373" s="635">
        <v>0</v>
      </c>
      <c r="T2373" s="683"/>
      <c r="U2373" s="665">
        <v>0</v>
      </c>
    </row>
    <row r="2374" spans="1:21" ht="14.4" customHeight="1" x14ac:dyDescent="0.3">
      <c r="A2374" s="618">
        <v>21</v>
      </c>
      <c r="B2374" s="619" t="s">
        <v>565</v>
      </c>
      <c r="C2374" s="619">
        <v>89301212</v>
      </c>
      <c r="D2374" s="681" t="s">
        <v>6723</v>
      </c>
      <c r="E2374" s="682" t="s">
        <v>4538</v>
      </c>
      <c r="F2374" s="619" t="s">
        <v>4509</v>
      </c>
      <c r="G2374" s="619" t="s">
        <v>4662</v>
      </c>
      <c r="H2374" s="619" t="s">
        <v>564</v>
      </c>
      <c r="I2374" s="619" t="s">
        <v>3401</v>
      </c>
      <c r="J2374" s="619" t="s">
        <v>3402</v>
      </c>
      <c r="K2374" s="619" t="s">
        <v>5175</v>
      </c>
      <c r="L2374" s="620">
        <v>294.7</v>
      </c>
      <c r="M2374" s="620">
        <v>294.7</v>
      </c>
      <c r="N2374" s="619">
        <v>1</v>
      </c>
      <c r="O2374" s="683">
        <v>0.5</v>
      </c>
      <c r="P2374" s="620">
        <v>294.7</v>
      </c>
      <c r="Q2374" s="635">
        <v>1</v>
      </c>
      <c r="R2374" s="619">
        <v>1</v>
      </c>
      <c r="S2374" s="635">
        <v>1</v>
      </c>
      <c r="T2374" s="683">
        <v>0.5</v>
      </c>
      <c r="U2374" s="665">
        <v>1</v>
      </c>
    </row>
    <row r="2375" spans="1:21" ht="14.4" customHeight="1" x14ac:dyDescent="0.3">
      <c r="A2375" s="618">
        <v>21</v>
      </c>
      <c r="B2375" s="619" t="s">
        <v>565</v>
      </c>
      <c r="C2375" s="619">
        <v>89301212</v>
      </c>
      <c r="D2375" s="681" t="s">
        <v>6723</v>
      </c>
      <c r="E2375" s="682" t="s">
        <v>4538</v>
      </c>
      <c r="F2375" s="619" t="s">
        <v>4509</v>
      </c>
      <c r="G2375" s="619" t="s">
        <v>4662</v>
      </c>
      <c r="H2375" s="619" t="s">
        <v>564</v>
      </c>
      <c r="I2375" s="619" t="s">
        <v>1893</v>
      </c>
      <c r="J2375" s="619" t="s">
        <v>1894</v>
      </c>
      <c r="K2375" s="619" t="s">
        <v>4887</v>
      </c>
      <c r="L2375" s="620">
        <v>221.03</v>
      </c>
      <c r="M2375" s="620">
        <v>884.12</v>
      </c>
      <c r="N2375" s="619">
        <v>4</v>
      </c>
      <c r="O2375" s="683">
        <v>1</v>
      </c>
      <c r="P2375" s="620"/>
      <c r="Q2375" s="635">
        <v>0</v>
      </c>
      <c r="R2375" s="619"/>
      <c r="S2375" s="635">
        <v>0</v>
      </c>
      <c r="T2375" s="683"/>
      <c r="U2375" s="665">
        <v>0</v>
      </c>
    </row>
    <row r="2376" spans="1:21" ht="14.4" customHeight="1" x14ac:dyDescent="0.3">
      <c r="A2376" s="618">
        <v>21</v>
      </c>
      <c r="B2376" s="619" t="s">
        <v>565</v>
      </c>
      <c r="C2376" s="619">
        <v>89301212</v>
      </c>
      <c r="D2376" s="681" t="s">
        <v>6723</v>
      </c>
      <c r="E2376" s="682" t="s">
        <v>4538</v>
      </c>
      <c r="F2376" s="619" t="s">
        <v>4509</v>
      </c>
      <c r="G2376" s="619" t="s">
        <v>4595</v>
      </c>
      <c r="H2376" s="619" t="s">
        <v>564</v>
      </c>
      <c r="I2376" s="619" t="s">
        <v>6162</v>
      </c>
      <c r="J2376" s="619" t="s">
        <v>6163</v>
      </c>
      <c r="K2376" s="619" t="s">
        <v>6164</v>
      </c>
      <c r="L2376" s="620">
        <v>177.06</v>
      </c>
      <c r="M2376" s="620">
        <v>177.06</v>
      </c>
      <c r="N2376" s="619">
        <v>1</v>
      </c>
      <c r="O2376" s="683">
        <v>0.5</v>
      </c>
      <c r="P2376" s="620"/>
      <c r="Q2376" s="635">
        <v>0</v>
      </c>
      <c r="R2376" s="619"/>
      <c r="S2376" s="635">
        <v>0</v>
      </c>
      <c r="T2376" s="683"/>
      <c r="U2376" s="665">
        <v>0</v>
      </c>
    </row>
    <row r="2377" spans="1:21" ht="14.4" customHeight="1" x14ac:dyDescent="0.3">
      <c r="A2377" s="618">
        <v>21</v>
      </c>
      <c r="B2377" s="619" t="s">
        <v>565</v>
      </c>
      <c r="C2377" s="619">
        <v>89301212</v>
      </c>
      <c r="D2377" s="681" t="s">
        <v>6723</v>
      </c>
      <c r="E2377" s="682" t="s">
        <v>4538</v>
      </c>
      <c r="F2377" s="619" t="s">
        <v>4509</v>
      </c>
      <c r="G2377" s="619" t="s">
        <v>4595</v>
      </c>
      <c r="H2377" s="619" t="s">
        <v>564</v>
      </c>
      <c r="I2377" s="619" t="s">
        <v>1584</v>
      </c>
      <c r="J2377" s="619" t="s">
        <v>1585</v>
      </c>
      <c r="K2377" s="619" t="s">
        <v>1586</v>
      </c>
      <c r="L2377" s="620">
        <v>84.78</v>
      </c>
      <c r="M2377" s="620">
        <v>84.78</v>
      </c>
      <c r="N2377" s="619">
        <v>1</v>
      </c>
      <c r="O2377" s="683">
        <v>1</v>
      </c>
      <c r="P2377" s="620">
        <v>84.78</v>
      </c>
      <c r="Q2377" s="635">
        <v>1</v>
      </c>
      <c r="R2377" s="619">
        <v>1</v>
      </c>
      <c r="S2377" s="635">
        <v>1</v>
      </c>
      <c r="T2377" s="683">
        <v>1</v>
      </c>
      <c r="U2377" s="665">
        <v>1</v>
      </c>
    </row>
    <row r="2378" spans="1:21" ht="14.4" customHeight="1" x14ac:dyDescent="0.3">
      <c r="A2378" s="618">
        <v>21</v>
      </c>
      <c r="B2378" s="619" t="s">
        <v>565</v>
      </c>
      <c r="C2378" s="619">
        <v>89301212</v>
      </c>
      <c r="D2378" s="681" t="s">
        <v>6723</v>
      </c>
      <c r="E2378" s="682" t="s">
        <v>4538</v>
      </c>
      <c r="F2378" s="619" t="s">
        <v>4509</v>
      </c>
      <c r="G2378" s="619" t="s">
        <v>4595</v>
      </c>
      <c r="H2378" s="619" t="s">
        <v>564</v>
      </c>
      <c r="I2378" s="619" t="s">
        <v>3367</v>
      </c>
      <c r="J2378" s="619" t="s">
        <v>3368</v>
      </c>
      <c r="K2378" s="619" t="s">
        <v>3369</v>
      </c>
      <c r="L2378" s="620">
        <v>106.49</v>
      </c>
      <c r="M2378" s="620">
        <v>212.98</v>
      </c>
      <c r="N2378" s="619">
        <v>2</v>
      </c>
      <c r="O2378" s="683">
        <v>1.5</v>
      </c>
      <c r="P2378" s="620">
        <v>106.49</v>
      </c>
      <c r="Q2378" s="635">
        <v>0.5</v>
      </c>
      <c r="R2378" s="619">
        <v>1</v>
      </c>
      <c r="S2378" s="635">
        <v>0.5</v>
      </c>
      <c r="T2378" s="683">
        <v>1</v>
      </c>
      <c r="U2378" s="665">
        <v>0.66666666666666663</v>
      </c>
    </row>
    <row r="2379" spans="1:21" ht="14.4" customHeight="1" x14ac:dyDescent="0.3">
      <c r="A2379" s="618">
        <v>21</v>
      </c>
      <c r="B2379" s="619" t="s">
        <v>565</v>
      </c>
      <c r="C2379" s="619">
        <v>89301212</v>
      </c>
      <c r="D2379" s="681" t="s">
        <v>6723</v>
      </c>
      <c r="E2379" s="682" t="s">
        <v>4538</v>
      </c>
      <c r="F2379" s="619" t="s">
        <v>4509</v>
      </c>
      <c r="G2379" s="619" t="s">
        <v>4595</v>
      </c>
      <c r="H2379" s="619" t="s">
        <v>564</v>
      </c>
      <c r="I2379" s="619" t="s">
        <v>6165</v>
      </c>
      <c r="J2379" s="619" t="s">
        <v>6166</v>
      </c>
      <c r="K2379" s="619" t="s">
        <v>5602</v>
      </c>
      <c r="L2379" s="620">
        <v>37.68</v>
      </c>
      <c r="M2379" s="620">
        <v>75.36</v>
      </c>
      <c r="N2379" s="619">
        <v>2</v>
      </c>
      <c r="O2379" s="683">
        <v>0.5</v>
      </c>
      <c r="P2379" s="620"/>
      <c r="Q2379" s="635">
        <v>0</v>
      </c>
      <c r="R2379" s="619"/>
      <c r="S2379" s="635">
        <v>0</v>
      </c>
      <c r="T2379" s="683"/>
      <c r="U2379" s="665">
        <v>0</v>
      </c>
    </row>
    <row r="2380" spans="1:21" ht="14.4" customHeight="1" x14ac:dyDescent="0.3">
      <c r="A2380" s="618">
        <v>21</v>
      </c>
      <c r="B2380" s="619" t="s">
        <v>565</v>
      </c>
      <c r="C2380" s="619">
        <v>89301212</v>
      </c>
      <c r="D2380" s="681" t="s">
        <v>6723</v>
      </c>
      <c r="E2380" s="682" t="s">
        <v>4538</v>
      </c>
      <c r="F2380" s="619" t="s">
        <v>4509</v>
      </c>
      <c r="G2380" s="619" t="s">
        <v>4595</v>
      </c>
      <c r="H2380" s="619" t="s">
        <v>564</v>
      </c>
      <c r="I2380" s="619" t="s">
        <v>5176</v>
      </c>
      <c r="J2380" s="619" t="s">
        <v>5177</v>
      </c>
      <c r="K2380" s="619" t="s">
        <v>3369</v>
      </c>
      <c r="L2380" s="620">
        <v>113.04</v>
      </c>
      <c r="M2380" s="620">
        <v>113.04</v>
      </c>
      <c r="N2380" s="619">
        <v>1</v>
      </c>
      <c r="O2380" s="683">
        <v>1</v>
      </c>
      <c r="P2380" s="620"/>
      <c r="Q2380" s="635">
        <v>0</v>
      </c>
      <c r="R2380" s="619"/>
      <c r="S2380" s="635">
        <v>0</v>
      </c>
      <c r="T2380" s="683"/>
      <c r="U2380" s="665">
        <v>0</v>
      </c>
    </row>
    <row r="2381" spans="1:21" ht="14.4" customHeight="1" x14ac:dyDescent="0.3">
      <c r="A2381" s="618">
        <v>21</v>
      </c>
      <c r="B2381" s="619" t="s">
        <v>565</v>
      </c>
      <c r="C2381" s="619">
        <v>89301212</v>
      </c>
      <c r="D2381" s="681" t="s">
        <v>6723</v>
      </c>
      <c r="E2381" s="682" t="s">
        <v>4538</v>
      </c>
      <c r="F2381" s="619" t="s">
        <v>4509</v>
      </c>
      <c r="G2381" s="619" t="s">
        <v>4595</v>
      </c>
      <c r="H2381" s="619" t="s">
        <v>564</v>
      </c>
      <c r="I2381" s="619" t="s">
        <v>1183</v>
      </c>
      <c r="J2381" s="619" t="s">
        <v>1184</v>
      </c>
      <c r="K2381" s="619" t="s">
        <v>2340</v>
      </c>
      <c r="L2381" s="620">
        <v>56.52</v>
      </c>
      <c r="M2381" s="620">
        <v>56.52</v>
      </c>
      <c r="N2381" s="619">
        <v>1</v>
      </c>
      <c r="O2381" s="683">
        <v>0.5</v>
      </c>
      <c r="P2381" s="620"/>
      <c r="Q2381" s="635">
        <v>0</v>
      </c>
      <c r="R2381" s="619"/>
      <c r="S2381" s="635">
        <v>0</v>
      </c>
      <c r="T2381" s="683"/>
      <c r="U2381" s="665">
        <v>0</v>
      </c>
    </row>
    <row r="2382" spans="1:21" ht="14.4" customHeight="1" x14ac:dyDescent="0.3">
      <c r="A2382" s="618">
        <v>21</v>
      </c>
      <c r="B2382" s="619" t="s">
        <v>565</v>
      </c>
      <c r="C2382" s="619">
        <v>89301212</v>
      </c>
      <c r="D2382" s="681" t="s">
        <v>6723</v>
      </c>
      <c r="E2382" s="682" t="s">
        <v>4538</v>
      </c>
      <c r="F2382" s="619" t="s">
        <v>4509</v>
      </c>
      <c r="G2382" s="619" t="s">
        <v>4595</v>
      </c>
      <c r="H2382" s="619" t="s">
        <v>564</v>
      </c>
      <c r="I2382" s="619" t="s">
        <v>4596</v>
      </c>
      <c r="J2382" s="619" t="s">
        <v>4597</v>
      </c>
      <c r="K2382" s="619" t="s">
        <v>4598</v>
      </c>
      <c r="L2382" s="620">
        <v>75.36</v>
      </c>
      <c r="M2382" s="620">
        <v>1356.4799999999998</v>
      </c>
      <c r="N2382" s="619">
        <v>18</v>
      </c>
      <c r="O2382" s="683">
        <v>8</v>
      </c>
      <c r="P2382" s="620">
        <v>1356.4799999999998</v>
      </c>
      <c r="Q2382" s="635">
        <v>1</v>
      </c>
      <c r="R2382" s="619">
        <v>18</v>
      </c>
      <c r="S2382" s="635">
        <v>1</v>
      </c>
      <c r="T2382" s="683">
        <v>8</v>
      </c>
      <c r="U2382" s="665">
        <v>1</v>
      </c>
    </row>
    <row r="2383" spans="1:21" ht="14.4" customHeight="1" x14ac:dyDescent="0.3">
      <c r="A2383" s="618">
        <v>21</v>
      </c>
      <c r="B2383" s="619" t="s">
        <v>565</v>
      </c>
      <c r="C2383" s="619">
        <v>89301212</v>
      </c>
      <c r="D2383" s="681" t="s">
        <v>6723</v>
      </c>
      <c r="E2383" s="682" t="s">
        <v>4538</v>
      </c>
      <c r="F2383" s="619" t="s">
        <v>4509</v>
      </c>
      <c r="G2383" s="619" t="s">
        <v>4595</v>
      </c>
      <c r="H2383" s="619" t="s">
        <v>564</v>
      </c>
      <c r="I2383" s="619" t="s">
        <v>1195</v>
      </c>
      <c r="J2383" s="619" t="s">
        <v>1196</v>
      </c>
      <c r="K2383" s="619" t="s">
        <v>5839</v>
      </c>
      <c r="L2383" s="620">
        <v>75.36</v>
      </c>
      <c r="M2383" s="620">
        <v>150.72</v>
      </c>
      <c r="N2383" s="619">
        <v>2</v>
      </c>
      <c r="O2383" s="683">
        <v>1</v>
      </c>
      <c r="P2383" s="620">
        <v>150.72</v>
      </c>
      <c r="Q2383" s="635">
        <v>1</v>
      </c>
      <c r="R2383" s="619">
        <v>2</v>
      </c>
      <c r="S2383" s="635">
        <v>1</v>
      </c>
      <c r="T2383" s="683">
        <v>1</v>
      </c>
      <c r="U2383" s="665">
        <v>1</v>
      </c>
    </row>
    <row r="2384" spans="1:21" ht="14.4" customHeight="1" x14ac:dyDescent="0.3">
      <c r="A2384" s="618">
        <v>21</v>
      </c>
      <c r="B2384" s="619" t="s">
        <v>565</v>
      </c>
      <c r="C2384" s="619">
        <v>89301212</v>
      </c>
      <c r="D2384" s="681" t="s">
        <v>6723</v>
      </c>
      <c r="E2384" s="682" t="s">
        <v>4538</v>
      </c>
      <c r="F2384" s="619" t="s">
        <v>4509</v>
      </c>
      <c r="G2384" s="619" t="s">
        <v>4595</v>
      </c>
      <c r="H2384" s="619" t="s">
        <v>564</v>
      </c>
      <c r="I2384" s="619" t="s">
        <v>6167</v>
      </c>
      <c r="J2384" s="619" t="s">
        <v>1196</v>
      </c>
      <c r="K2384" s="619" t="s">
        <v>6168</v>
      </c>
      <c r="L2384" s="620">
        <v>188.41</v>
      </c>
      <c r="M2384" s="620">
        <v>753.64</v>
      </c>
      <c r="N2384" s="619">
        <v>4</v>
      </c>
      <c r="O2384" s="683">
        <v>3</v>
      </c>
      <c r="P2384" s="620">
        <v>376.82</v>
      </c>
      <c r="Q2384" s="635">
        <v>0.5</v>
      </c>
      <c r="R2384" s="619">
        <v>2</v>
      </c>
      <c r="S2384" s="635">
        <v>0.5</v>
      </c>
      <c r="T2384" s="683">
        <v>1</v>
      </c>
      <c r="U2384" s="665">
        <v>0.33333333333333331</v>
      </c>
    </row>
    <row r="2385" spans="1:21" ht="14.4" customHeight="1" x14ac:dyDescent="0.3">
      <c r="A2385" s="618">
        <v>21</v>
      </c>
      <c r="B2385" s="619" t="s">
        <v>565</v>
      </c>
      <c r="C2385" s="619">
        <v>89301212</v>
      </c>
      <c r="D2385" s="681" t="s">
        <v>6723</v>
      </c>
      <c r="E2385" s="682" t="s">
        <v>4538</v>
      </c>
      <c r="F2385" s="619" t="s">
        <v>4509</v>
      </c>
      <c r="G2385" s="619" t="s">
        <v>4595</v>
      </c>
      <c r="H2385" s="619" t="s">
        <v>564</v>
      </c>
      <c r="I2385" s="619" t="s">
        <v>6169</v>
      </c>
      <c r="J2385" s="619" t="s">
        <v>5597</v>
      </c>
      <c r="K2385" s="619" t="s">
        <v>6170</v>
      </c>
      <c r="L2385" s="620">
        <v>94.2</v>
      </c>
      <c r="M2385" s="620">
        <v>94.2</v>
      </c>
      <c r="N2385" s="619">
        <v>1</v>
      </c>
      <c r="O2385" s="683">
        <v>0.5</v>
      </c>
      <c r="P2385" s="620">
        <v>94.2</v>
      </c>
      <c r="Q2385" s="635">
        <v>1</v>
      </c>
      <c r="R2385" s="619">
        <v>1</v>
      </c>
      <c r="S2385" s="635">
        <v>1</v>
      </c>
      <c r="T2385" s="683">
        <v>0.5</v>
      </c>
      <c r="U2385" s="665">
        <v>1</v>
      </c>
    </row>
    <row r="2386" spans="1:21" ht="14.4" customHeight="1" x14ac:dyDescent="0.3">
      <c r="A2386" s="618">
        <v>21</v>
      </c>
      <c r="B2386" s="619" t="s">
        <v>565</v>
      </c>
      <c r="C2386" s="619">
        <v>89301212</v>
      </c>
      <c r="D2386" s="681" t="s">
        <v>6723</v>
      </c>
      <c r="E2386" s="682" t="s">
        <v>4538</v>
      </c>
      <c r="F2386" s="619" t="s">
        <v>4509</v>
      </c>
      <c r="G2386" s="619" t="s">
        <v>4595</v>
      </c>
      <c r="H2386" s="619" t="s">
        <v>564</v>
      </c>
      <c r="I2386" s="619" t="s">
        <v>5600</v>
      </c>
      <c r="J2386" s="619" t="s">
        <v>5601</v>
      </c>
      <c r="K2386" s="619" t="s">
        <v>5602</v>
      </c>
      <c r="L2386" s="620">
        <v>37.68</v>
      </c>
      <c r="M2386" s="620">
        <v>113.03999999999999</v>
      </c>
      <c r="N2386" s="619">
        <v>3</v>
      </c>
      <c r="O2386" s="683">
        <v>0.5</v>
      </c>
      <c r="P2386" s="620"/>
      <c r="Q2386" s="635">
        <v>0</v>
      </c>
      <c r="R2386" s="619"/>
      <c r="S2386" s="635">
        <v>0</v>
      </c>
      <c r="T2386" s="683"/>
      <c r="U2386" s="665">
        <v>0</v>
      </c>
    </row>
    <row r="2387" spans="1:21" ht="14.4" customHeight="1" x14ac:dyDescent="0.3">
      <c r="A2387" s="618">
        <v>21</v>
      </c>
      <c r="B2387" s="619" t="s">
        <v>565</v>
      </c>
      <c r="C2387" s="619">
        <v>89301212</v>
      </c>
      <c r="D2387" s="681" t="s">
        <v>6723</v>
      </c>
      <c r="E2387" s="682" t="s">
        <v>4538</v>
      </c>
      <c r="F2387" s="619" t="s">
        <v>4509</v>
      </c>
      <c r="G2387" s="619" t="s">
        <v>4666</v>
      </c>
      <c r="H2387" s="619" t="s">
        <v>564</v>
      </c>
      <c r="I2387" s="619" t="s">
        <v>1667</v>
      </c>
      <c r="J2387" s="619" t="s">
        <v>987</v>
      </c>
      <c r="K2387" s="619" t="s">
        <v>988</v>
      </c>
      <c r="L2387" s="620">
        <v>138.61000000000001</v>
      </c>
      <c r="M2387" s="620">
        <v>138.61000000000001</v>
      </c>
      <c r="N2387" s="619">
        <v>1</v>
      </c>
      <c r="O2387" s="683">
        <v>1</v>
      </c>
      <c r="P2387" s="620"/>
      <c r="Q2387" s="635">
        <v>0</v>
      </c>
      <c r="R2387" s="619"/>
      <c r="S2387" s="635">
        <v>0</v>
      </c>
      <c r="T2387" s="683"/>
      <c r="U2387" s="665">
        <v>0</v>
      </c>
    </row>
    <row r="2388" spans="1:21" ht="14.4" customHeight="1" x14ac:dyDescent="0.3">
      <c r="A2388" s="618">
        <v>21</v>
      </c>
      <c r="B2388" s="619" t="s">
        <v>565</v>
      </c>
      <c r="C2388" s="619">
        <v>89301212</v>
      </c>
      <c r="D2388" s="681" t="s">
        <v>6723</v>
      </c>
      <c r="E2388" s="682" t="s">
        <v>4538</v>
      </c>
      <c r="F2388" s="619" t="s">
        <v>4509</v>
      </c>
      <c r="G2388" s="619" t="s">
        <v>4666</v>
      </c>
      <c r="H2388" s="619" t="s">
        <v>564</v>
      </c>
      <c r="I2388" s="619" t="s">
        <v>986</v>
      </c>
      <c r="J2388" s="619" t="s">
        <v>987</v>
      </c>
      <c r="K2388" s="619" t="s">
        <v>4183</v>
      </c>
      <c r="L2388" s="620">
        <v>115.3</v>
      </c>
      <c r="M2388" s="620">
        <v>691.8</v>
      </c>
      <c r="N2388" s="619">
        <v>6</v>
      </c>
      <c r="O2388" s="683">
        <v>3.5</v>
      </c>
      <c r="P2388" s="620">
        <v>115.3</v>
      </c>
      <c r="Q2388" s="635">
        <v>0.16666666666666669</v>
      </c>
      <c r="R2388" s="619">
        <v>1</v>
      </c>
      <c r="S2388" s="635">
        <v>0.16666666666666666</v>
      </c>
      <c r="T2388" s="683">
        <v>0.5</v>
      </c>
      <c r="U2388" s="665">
        <v>0.14285714285714285</v>
      </c>
    </row>
    <row r="2389" spans="1:21" ht="14.4" customHeight="1" x14ac:dyDescent="0.3">
      <c r="A2389" s="618">
        <v>21</v>
      </c>
      <c r="B2389" s="619" t="s">
        <v>565</v>
      </c>
      <c r="C2389" s="619">
        <v>89301212</v>
      </c>
      <c r="D2389" s="681" t="s">
        <v>6723</v>
      </c>
      <c r="E2389" s="682" t="s">
        <v>4538</v>
      </c>
      <c r="F2389" s="619" t="s">
        <v>4509</v>
      </c>
      <c r="G2389" s="619" t="s">
        <v>4667</v>
      </c>
      <c r="H2389" s="619" t="s">
        <v>564</v>
      </c>
      <c r="I2389" s="619" t="s">
        <v>1690</v>
      </c>
      <c r="J2389" s="619" t="s">
        <v>4668</v>
      </c>
      <c r="K2389" s="619" t="s">
        <v>4669</v>
      </c>
      <c r="L2389" s="620">
        <v>53.67</v>
      </c>
      <c r="M2389" s="620">
        <v>3649.5600000000009</v>
      </c>
      <c r="N2389" s="619">
        <v>68</v>
      </c>
      <c r="O2389" s="683">
        <v>25.5</v>
      </c>
      <c r="P2389" s="620">
        <v>2737.170000000001</v>
      </c>
      <c r="Q2389" s="635">
        <v>0.75000000000000011</v>
      </c>
      <c r="R2389" s="619">
        <v>51</v>
      </c>
      <c r="S2389" s="635">
        <v>0.75</v>
      </c>
      <c r="T2389" s="683">
        <v>19</v>
      </c>
      <c r="U2389" s="665">
        <v>0.74509803921568629</v>
      </c>
    </row>
    <row r="2390" spans="1:21" ht="14.4" customHeight="1" x14ac:dyDescent="0.3">
      <c r="A2390" s="618">
        <v>21</v>
      </c>
      <c r="B2390" s="619" t="s">
        <v>565</v>
      </c>
      <c r="C2390" s="619">
        <v>89301212</v>
      </c>
      <c r="D2390" s="681" t="s">
        <v>6723</v>
      </c>
      <c r="E2390" s="682" t="s">
        <v>4538</v>
      </c>
      <c r="F2390" s="619" t="s">
        <v>4509</v>
      </c>
      <c r="G2390" s="619" t="s">
        <v>4667</v>
      </c>
      <c r="H2390" s="619" t="s">
        <v>564</v>
      </c>
      <c r="I2390" s="619" t="s">
        <v>1690</v>
      </c>
      <c r="J2390" s="619" t="s">
        <v>4668</v>
      </c>
      <c r="K2390" s="619" t="s">
        <v>4669</v>
      </c>
      <c r="L2390" s="620">
        <v>25.8</v>
      </c>
      <c r="M2390" s="620">
        <v>541.80000000000007</v>
      </c>
      <c r="N2390" s="619">
        <v>21</v>
      </c>
      <c r="O2390" s="683">
        <v>7</v>
      </c>
      <c r="P2390" s="620">
        <v>438.60000000000008</v>
      </c>
      <c r="Q2390" s="635">
        <v>0.80952380952380953</v>
      </c>
      <c r="R2390" s="619">
        <v>17</v>
      </c>
      <c r="S2390" s="635">
        <v>0.80952380952380953</v>
      </c>
      <c r="T2390" s="683">
        <v>5</v>
      </c>
      <c r="U2390" s="665">
        <v>0.7142857142857143</v>
      </c>
    </row>
    <row r="2391" spans="1:21" ht="14.4" customHeight="1" x14ac:dyDescent="0.3">
      <c r="A2391" s="618">
        <v>21</v>
      </c>
      <c r="B2391" s="619" t="s">
        <v>565</v>
      </c>
      <c r="C2391" s="619">
        <v>89301212</v>
      </c>
      <c r="D2391" s="681" t="s">
        <v>6723</v>
      </c>
      <c r="E2391" s="682" t="s">
        <v>4538</v>
      </c>
      <c r="F2391" s="619" t="s">
        <v>4509</v>
      </c>
      <c r="G2391" s="619" t="s">
        <v>5180</v>
      </c>
      <c r="H2391" s="619" t="s">
        <v>2184</v>
      </c>
      <c r="I2391" s="619" t="s">
        <v>6041</v>
      </c>
      <c r="J2391" s="619" t="s">
        <v>6042</v>
      </c>
      <c r="K2391" s="619" t="s">
        <v>6043</v>
      </c>
      <c r="L2391" s="620">
        <v>41.55</v>
      </c>
      <c r="M2391" s="620">
        <v>83.1</v>
      </c>
      <c r="N2391" s="619">
        <v>2</v>
      </c>
      <c r="O2391" s="683">
        <v>1.5</v>
      </c>
      <c r="P2391" s="620">
        <v>83.1</v>
      </c>
      <c r="Q2391" s="635">
        <v>1</v>
      </c>
      <c r="R2391" s="619">
        <v>2</v>
      </c>
      <c r="S2391" s="635">
        <v>1</v>
      </c>
      <c r="T2391" s="683">
        <v>1.5</v>
      </c>
      <c r="U2391" s="665">
        <v>1</v>
      </c>
    </row>
    <row r="2392" spans="1:21" ht="14.4" customHeight="1" x14ac:dyDescent="0.3">
      <c r="A2392" s="618">
        <v>21</v>
      </c>
      <c r="B2392" s="619" t="s">
        <v>565</v>
      </c>
      <c r="C2392" s="619">
        <v>89301212</v>
      </c>
      <c r="D2392" s="681" t="s">
        <v>6723</v>
      </c>
      <c r="E2392" s="682" t="s">
        <v>4538</v>
      </c>
      <c r="F2392" s="619" t="s">
        <v>4509</v>
      </c>
      <c r="G2392" s="619" t="s">
        <v>6171</v>
      </c>
      <c r="H2392" s="619" t="s">
        <v>564</v>
      </c>
      <c r="I2392" s="619" t="s">
        <v>6172</v>
      </c>
      <c r="J2392" s="619" t="s">
        <v>6173</v>
      </c>
      <c r="K2392" s="619" t="s">
        <v>6174</v>
      </c>
      <c r="L2392" s="620">
        <v>46.3</v>
      </c>
      <c r="M2392" s="620">
        <v>92.6</v>
      </c>
      <c r="N2392" s="619">
        <v>2</v>
      </c>
      <c r="O2392" s="683">
        <v>1</v>
      </c>
      <c r="P2392" s="620">
        <v>92.6</v>
      </c>
      <c r="Q2392" s="635">
        <v>1</v>
      </c>
      <c r="R2392" s="619">
        <v>2</v>
      </c>
      <c r="S2392" s="635">
        <v>1</v>
      </c>
      <c r="T2392" s="683">
        <v>1</v>
      </c>
      <c r="U2392" s="665">
        <v>1</v>
      </c>
    </row>
    <row r="2393" spans="1:21" ht="14.4" customHeight="1" x14ac:dyDescent="0.3">
      <c r="A2393" s="618">
        <v>21</v>
      </c>
      <c r="B2393" s="619" t="s">
        <v>565</v>
      </c>
      <c r="C2393" s="619">
        <v>89301212</v>
      </c>
      <c r="D2393" s="681" t="s">
        <v>6723</v>
      </c>
      <c r="E2393" s="682" t="s">
        <v>4538</v>
      </c>
      <c r="F2393" s="619" t="s">
        <v>4509</v>
      </c>
      <c r="G2393" s="619" t="s">
        <v>4777</v>
      </c>
      <c r="H2393" s="619" t="s">
        <v>564</v>
      </c>
      <c r="I2393" s="619" t="s">
        <v>1237</v>
      </c>
      <c r="J2393" s="619" t="s">
        <v>4778</v>
      </c>
      <c r="K2393" s="619" t="s">
        <v>4779</v>
      </c>
      <c r="L2393" s="620">
        <v>128.9</v>
      </c>
      <c r="M2393" s="620">
        <v>644.5</v>
      </c>
      <c r="N2393" s="619">
        <v>5</v>
      </c>
      <c r="O2393" s="683">
        <v>3</v>
      </c>
      <c r="P2393" s="620">
        <v>257.8</v>
      </c>
      <c r="Q2393" s="635">
        <v>0.4</v>
      </c>
      <c r="R2393" s="619">
        <v>2</v>
      </c>
      <c r="S2393" s="635">
        <v>0.4</v>
      </c>
      <c r="T2393" s="683">
        <v>1</v>
      </c>
      <c r="U2393" s="665">
        <v>0.33333333333333331</v>
      </c>
    </row>
    <row r="2394" spans="1:21" ht="14.4" customHeight="1" x14ac:dyDescent="0.3">
      <c r="A2394" s="618">
        <v>21</v>
      </c>
      <c r="B2394" s="619" t="s">
        <v>565</v>
      </c>
      <c r="C2394" s="619">
        <v>89301212</v>
      </c>
      <c r="D2394" s="681" t="s">
        <v>6723</v>
      </c>
      <c r="E2394" s="682" t="s">
        <v>4538</v>
      </c>
      <c r="F2394" s="619" t="s">
        <v>4509</v>
      </c>
      <c r="G2394" s="619" t="s">
        <v>4777</v>
      </c>
      <c r="H2394" s="619" t="s">
        <v>564</v>
      </c>
      <c r="I2394" s="619" t="s">
        <v>6175</v>
      </c>
      <c r="J2394" s="619" t="s">
        <v>4778</v>
      </c>
      <c r="K2394" s="619" t="s">
        <v>6176</v>
      </c>
      <c r="L2394" s="620">
        <v>386.72</v>
      </c>
      <c r="M2394" s="620">
        <v>386.72</v>
      </c>
      <c r="N2394" s="619">
        <v>1</v>
      </c>
      <c r="O2394" s="683">
        <v>0.5</v>
      </c>
      <c r="P2394" s="620">
        <v>386.72</v>
      </c>
      <c r="Q2394" s="635">
        <v>1</v>
      </c>
      <c r="R2394" s="619">
        <v>1</v>
      </c>
      <c r="S2394" s="635">
        <v>1</v>
      </c>
      <c r="T2394" s="683">
        <v>0.5</v>
      </c>
      <c r="U2394" s="665">
        <v>1</v>
      </c>
    </row>
    <row r="2395" spans="1:21" ht="14.4" customHeight="1" x14ac:dyDescent="0.3">
      <c r="A2395" s="618">
        <v>21</v>
      </c>
      <c r="B2395" s="619" t="s">
        <v>565</v>
      </c>
      <c r="C2395" s="619">
        <v>89301212</v>
      </c>
      <c r="D2395" s="681" t="s">
        <v>6723</v>
      </c>
      <c r="E2395" s="682" t="s">
        <v>4538</v>
      </c>
      <c r="F2395" s="619" t="s">
        <v>4509</v>
      </c>
      <c r="G2395" s="619" t="s">
        <v>4998</v>
      </c>
      <c r="H2395" s="619" t="s">
        <v>564</v>
      </c>
      <c r="I2395" s="619" t="s">
        <v>3226</v>
      </c>
      <c r="J2395" s="619" t="s">
        <v>3188</v>
      </c>
      <c r="K2395" s="619" t="s">
        <v>4999</v>
      </c>
      <c r="L2395" s="620">
        <v>120.46</v>
      </c>
      <c r="M2395" s="620">
        <v>602.29999999999995</v>
      </c>
      <c r="N2395" s="619">
        <v>5</v>
      </c>
      <c r="O2395" s="683">
        <v>3</v>
      </c>
      <c r="P2395" s="620">
        <v>120.46</v>
      </c>
      <c r="Q2395" s="635">
        <v>0.2</v>
      </c>
      <c r="R2395" s="619">
        <v>1</v>
      </c>
      <c r="S2395" s="635">
        <v>0.2</v>
      </c>
      <c r="T2395" s="683">
        <v>0.5</v>
      </c>
      <c r="U2395" s="665">
        <v>0.16666666666666666</v>
      </c>
    </row>
    <row r="2396" spans="1:21" ht="14.4" customHeight="1" x14ac:dyDescent="0.3">
      <c r="A2396" s="618">
        <v>21</v>
      </c>
      <c r="B2396" s="619" t="s">
        <v>565</v>
      </c>
      <c r="C2396" s="619">
        <v>89301212</v>
      </c>
      <c r="D2396" s="681" t="s">
        <v>6723</v>
      </c>
      <c r="E2396" s="682" t="s">
        <v>4538</v>
      </c>
      <c r="F2396" s="619" t="s">
        <v>4509</v>
      </c>
      <c r="G2396" s="619" t="s">
        <v>4998</v>
      </c>
      <c r="H2396" s="619" t="s">
        <v>564</v>
      </c>
      <c r="I2396" s="619" t="s">
        <v>3187</v>
      </c>
      <c r="J2396" s="619" t="s">
        <v>3188</v>
      </c>
      <c r="K2396" s="619" t="s">
        <v>6177</v>
      </c>
      <c r="L2396" s="620">
        <v>36.130000000000003</v>
      </c>
      <c r="M2396" s="620">
        <v>72.260000000000005</v>
      </c>
      <c r="N2396" s="619">
        <v>2</v>
      </c>
      <c r="O2396" s="683">
        <v>1</v>
      </c>
      <c r="P2396" s="620">
        <v>36.130000000000003</v>
      </c>
      <c r="Q2396" s="635">
        <v>0.5</v>
      </c>
      <c r="R2396" s="619">
        <v>1</v>
      </c>
      <c r="S2396" s="635">
        <v>0.5</v>
      </c>
      <c r="T2396" s="683">
        <v>0.5</v>
      </c>
      <c r="U2396" s="665">
        <v>0.5</v>
      </c>
    </row>
    <row r="2397" spans="1:21" ht="14.4" customHeight="1" x14ac:dyDescent="0.3">
      <c r="A2397" s="618">
        <v>21</v>
      </c>
      <c r="B2397" s="619" t="s">
        <v>565</v>
      </c>
      <c r="C2397" s="619">
        <v>89301212</v>
      </c>
      <c r="D2397" s="681" t="s">
        <v>6723</v>
      </c>
      <c r="E2397" s="682" t="s">
        <v>4538</v>
      </c>
      <c r="F2397" s="619" t="s">
        <v>4509</v>
      </c>
      <c r="G2397" s="619" t="s">
        <v>4670</v>
      </c>
      <c r="H2397" s="619" t="s">
        <v>2184</v>
      </c>
      <c r="I2397" s="619" t="s">
        <v>2434</v>
      </c>
      <c r="J2397" s="619" t="s">
        <v>2435</v>
      </c>
      <c r="K2397" s="619" t="s">
        <v>641</v>
      </c>
      <c r="L2397" s="620">
        <v>232.44</v>
      </c>
      <c r="M2397" s="620">
        <v>2091.96</v>
      </c>
      <c r="N2397" s="619">
        <v>9</v>
      </c>
      <c r="O2397" s="683">
        <v>2</v>
      </c>
      <c r="P2397" s="620">
        <v>1162.1999999999998</v>
      </c>
      <c r="Q2397" s="635">
        <v>0.55555555555555547</v>
      </c>
      <c r="R2397" s="619">
        <v>5</v>
      </c>
      <c r="S2397" s="635">
        <v>0.55555555555555558</v>
      </c>
      <c r="T2397" s="683">
        <v>1</v>
      </c>
      <c r="U2397" s="665">
        <v>0.5</v>
      </c>
    </row>
    <row r="2398" spans="1:21" ht="14.4" customHeight="1" x14ac:dyDescent="0.3">
      <c r="A2398" s="618">
        <v>21</v>
      </c>
      <c r="B2398" s="619" t="s">
        <v>565</v>
      </c>
      <c r="C2398" s="619">
        <v>89301212</v>
      </c>
      <c r="D2398" s="681" t="s">
        <v>6723</v>
      </c>
      <c r="E2398" s="682" t="s">
        <v>4538</v>
      </c>
      <c r="F2398" s="619" t="s">
        <v>4509</v>
      </c>
      <c r="G2398" s="619" t="s">
        <v>5102</v>
      </c>
      <c r="H2398" s="619" t="s">
        <v>2184</v>
      </c>
      <c r="I2398" s="619" t="s">
        <v>6178</v>
      </c>
      <c r="J2398" s="619" t="s">
        <v>5104</v>
      </c>
      <c r="K2398" s="619" t="s">
        <v>1039</v>
      </c>
      <c r="L2398" s="620">
        <v>123.71</v>
      </c>
      <c r="M2398" s="620">
        <v>123.71</v>
      </c>
      <c r="N2398" s="619">
        <v>1</v>
      </c>
      <c r="O2398" s="683">
        <v>1</v>
      </c>
      <c r="P2398" s="620"/>
      <c r="Q2398" s="635">
        <v>0</v>
      </c>
      <c r="R2398" s="619"/>
      <c r="S2398" s="635">
        <v>0</v>
      </c>
      <c r="T2398" s="683"/>
      <c r="U2398" s="665">
        <v>0</v>
      </c>
    </row>
    <row r="2399" spans="1:21" ht="14.4" customHeight="1" x14ac:dyDescent="0.3">
      <c r="A2399" s="618">
        <v>21</v>
      </c>
      <c r="B2399" s="619" t="s">
        <v>565</v>
      </c>
      <c r="C2399" s="619">
        <v>89301212</v>
      </c>
      <c r="D2399" s="681" t="s">
        <v>6723</v>
      </c>
      <c r="E2399" s="682" t="s">
        <v>4538</v>
      </c>
      <c r="F2399" s="619" t="s">
        <v>4509</v>
      </c>
      <c r="G2399" s="619" t="s">
        <v>4894</v>
      </c>
      <c r="H2399" s="619" t="s">
        <v>2184</v>
      </c>
      <c r="I2399" s="619" t="s">
        <v>4895</v>
      </c>
      <c r="J2399" s="619" t="s">
        <v>4896</v>
      </c>
      <c r="K2399" s="619" t="s">
        <v>4363</v>
      </c>
      <c r="L2399" s="620">
        <v>2279.48</v>
      </c>
      <c r="M2399" s="620">
        <v>11397.4</v>
      </c>
      <c r="N2399" s="619">
        <v>5</v>
      </c>
      <c r="O2399" s="683">
        <v>3</v>
      </c>
      <c r="P2399" s="620">
        <v>2279.48</v>
      </c>
      <c r="Q2399" s="635">
        <v>0.2</v>
      </c>
      <c r="R2399" s="619">
        <v>1</v>
      </c>
      <c r="S2399" s="635">
        <v>0.2</v>
      </c>
      <c r="T2399" s="683">
        <v>1</v>
      </c>
      <c r="U2399" s="665">
        <v>0.33333333333333331</v>
      </c>
    </row>
    <row r="2400" spans="1:21" ht="14.4" customHeight="1" x14ac:dyDescent="0.3">
      <c r="A2400" s="618">
        <v>21</v>
      </c>
      <c r="B2400" s="619" t="s">
        <v>565</v>
      </c>
      <c r="C2400" s="619">
        <v>89301212</v>
      </c>
      <c r="D2400" s="681" t="s">
        <v>6723</v>
      </c>
      <c r="E2400" s="682" t="s">
        <v>4538</v>
      </c>
      <c r="F2400" s="619" t="s">
        <v>4509</v>
      </c>
      <c r="G2400" s="619" t="s">
        <v>4894</v>
      </c>
      <c r="H2400" s="619" t="s">
        <v>2184</v>
      </c>
      <c r="I2400" s="619" t="s">
        <v>5608</v>
      </c>
      <c r="J2400" s="619" t="s">
        <v>4896</v>
      </c>
      <c r="K2400" s="619" t="s">
        <v>5609</v>
      </c>
      <c r="L2400" s="620">
        <v>6838.44</v>
      </c>
      <c r="M2400" s="620">
        <v>13676.88</v>
      </c>
      <c r="N2400" s="619">
        <v>2</v>
      </c>
      <c r="O2400" s="683">
        <v>1.5</v>
      </c>
      <c r="P2400" s="620"/>
      <c r="Q2400" s="635">
        <v>0</v>
      </c>
      <c r="R2400" s="619"/>
      <c r="S2400" s="635">
        <v>0</v>
      </c>
      <c r="T2400" s="683"/>
      <c r="U2400" s="665">
        <v>0</v>
      </c>
    </row>
    <row r="2401" spans="1:21" ht="14.4" customHeight="1" x14ac:dyDescent="0.3">
      <c r="A2401" s="618">
        <v>21</v>
      </c>
      <c r="B2401" s="619" t="s">
        <v>565</v>
      </c>
      <c r="C2401" s="619">
        <v>89301212</v>
      </c>
      <c r="D2401" s="681" t="s">
        <v>6723</v>
      </c>
      <c r="E2401" s="682" t="s">
        <v>4538</v>
      </c>
      <c r="F2401" s="619" t="s">
        <v>4509</v>
      </c>
      <c r="G2401" s="619" t="s">
        <v>5610</v>
      </c>
      <c r="H2401" s="619" t="s">
        <v>2184</v>
      </c>
      <c r="I2401" s="619" t="s">
        <v>6179</v>
      </c>
      <c r="J2401" s="619" t="s">
        <v>3529</v>
      </c>
      <c r="K2401" s="619" t="s">
        <v>6180</v>
      </c>
      <c r="L2401" s="620">
        <v>471.57</v>
      </c>
      <c r="M2401" s="620">
        <v>471.57</v>
      </c>
      <c r="N2401" s="619">
        <v>1</v>
      </c>
      <c r="O2401" s="683">
        <v>0.5</v>
      </c>
      <c r="P2401" s="620"/>
      <c r="Q2401" s="635">
        <v>0</v>
      </c>
      <c r="R2401" s="619"/>
      <c r="S2401" s="635">
        <v>0</v>
      </c>
      <c r="T2401" s="683"/>
      <c r="U2401" s="665">
        <v>0</v>
      </c>
    </row>
    <row r="2402" spans="1:21" ht="14.4" customHeight="1" x14ac:dyDescent="0.3">
      <c r="A2402" s="618">
        <v>21</v>
      </c>
      <c r="B2402" s="619" t="s">
        <v>565</v>
      </c>
      <c r="C2402" s="619">
        <v>89301212</v>
      </c>
      <c r="D2402" s="681" t="s">
        <v>6723</v>
      </c>
      <c r="E2402" s="682" t="s">
        <v>4538</v>
      </c>
      <c r="F2402" s="619" t="s">
        <v>4509</v>
      </c>
      <c r="G2402" s="619" t="s">
        <v>5610</v>
      </c>
      <c r="H2402" s="619" t="s">
        <v>2184</v>
      </c>
      <c r="I2402" s="619" t="s">
        <v>6179</v>
      </c>
      <c r="J2402" s="619" t="s">
        <v>3529</v>
      </c>
      <c r="K2402" s="619" t="s">
        <v>6180</v>
      </c>
      <c r="L2402" s="620">
        <v>581.30999999999995</v>
      </c>
      <c r="M2402" s="620">
        <v>581.30999999999995</v>
      </c>
      <c r="N2402" s="619">
        <v>1</v>
      </c>
      <c r="O2402" s="683">
        <v>0.5</v>
      </c>
      <c r="P2402" s="620">
        <v>581.30999999999995</v>
      </c>
      <c r="Q2402" s="635">
        <v>1</v>
      </c>
      <c r="R2402" s="619">
        <v>1</v>
      </c>
      <c r="S2402" s="635">
        <v>1</v>
      </c>
      <c r="T2402" s="683">
        <v>0.5</v>
      </c>
      <c r="U2402" s="665">
        <v>1</v>
      </c>
    </row>
    <row r="2403" spans="1:21" ht="14.4" customHeight="1" x14ac:dyDescent="0.3">
      <c r="A2403" s="618">
        <v>21</v>
      </c>
      <c r="B2403" s="619" t="s">
        <v>565</v>
      </c>
      <c r="C2403" s="619">
        <v>89301212</v>
      </c>
      <c r="D2403" s="681" t="s">
        <v>6723</v>
      </c>
      <c r="E2403" s="682" t="s">
        <v>4538</v>
      </c>
      <c r="F2403" s="619" t="s">
        <v>4509</v>
      </c>
      <c r="G2403" s="619" t="s">
        <v>5610</v>
      </c>
      <c r="H2403" s="619" t="s">
        <v>2184</v>
      </c>
      <c r="I2403" s="619" t="s">
        <v>3528</v>
      </c>
      <c r="J2403" s="619" t="s">
        <v>3529</v>
      </c>
      <c r="K2403" s="619" t="s">
        <v>4438</v>
      </c>
      <c r="L2403" s="620">
        <v>157.19</v>
      </c>
      <c r="M2403" s="620">
        <v>1100.33</v>
      </c>
      <c r="N2403" s="619">
        <v>7</v>
      </c>
      <c r="O2403" s="683">
        <v>3</v>
      </c>
      <c r="P2403" s="620">
        <v>314.38</v>
      </c>
      <c r="Q2403" s="635">
        <v>0.28571428571428575</v>
      </c>
      <c r="R2403" s="619">
        <v>2</v>
      </c>
      <c r="S2403" s="635">
        <v>0.2857142857142857</v>
      </c>
      <c r="T2403" s="683">
        <v>1</v>
      </c>
      <c r="U2403" s="665">
        <v>0.33333333333333331</v>
      </c>
    </row>
    <row r="2404" spans="1:21" ht="14.4" customHeight="1" x14ac:dyDescent="0.3">
      <c r="A2404" s="618">
        <v>21</v>
      </c>
      <c r="B2404" s="619" t="s">
        <v>565</v>
      </c>
      <c r="C2404" s="619">
        <v>89301212</v>
      </c>
      <c r="D2404" s="681" t="s">
        <v>6723</v>
      </c>
      <c r="E2404" s="682" t="s">
        <v>4538</v>
      </c>
      <c r="F2404" s="619" t="s">
        <v>4509</v>
      </c>
      <c r="G2404" s="619" t="s">
        <v>5612</v>
      </c>
      <c r="H2404" s="619" t="s">
        <v>564</v>
      </c>
      <c r="I2404" s="619" t="s">
        <v>6181</v>
      </c>
      <c r="J2404" s="619" t="s">
        <v>6182</v>
      </c>
      <c r="K2404" s="619" t="s">
        <v>6183</v>
      </c>
      <c r="L2404" s="620">
        <v>71.17</v>
      </c>
      <c r="M2404" s="620">
        <v>213.51</v>
      </c>
      <c r="N2404" s="619">
        <v>3</v>
      </c>
      <c r="O2404" s="683">
        <v>1</v>
      </c>
      <c r="P2404" s="620">
        <v>213.51</v>
      </c>
      <c r="Q2404" s="635">
        <v>1</v>
      </c>
      <c r="R2404" s="619">
        <v>3</v>
      </c>
      <c r="S2404" s="635">
        <v>1</v>
      </c>
      <c r="T2404" s="683">
        <v>1</v>
      </c>
      <c r="U2404" s="665">
        <v>1</v>
      </c>
    </row>
    <row r="2405" spans="1:21" ht="14.4" customHeight="1" x14ac:dyDescent="0.3">
      <c r="A2405" s="618">
        <v>21</v>
      </c>
      <c r="B2405" s="619" t="s">
        <v>565</v>
      </c>
      <c r="C2405" s="619">
        <v>89301212</v>
      </c>
      <c r="D2405" s="681" t="s">
        <v>6723</v>
      </c>
      <c r="E2405" s="682" t="s">
        <v>4538</v>
      </c>
      <c r="F2405" s="619" t="s">
        <v>4509</v>
      </c>
      <c r="G2405" s="619" t="s">
        <v>5612</v>
      </c>
      <c r="H2405" s="619" t="s">
        <v>564</v>
      </c>
      <c r="I2405" s="619" t="s">
        <v>6184</v>
      </c>
      <c r="J2405" s="619" t="s">
        <v>6182</v>
      </c>
      <c r="K2405" s="619" t="s">
        <v>6183</v>
      </c>
      <c r="L2405" s="620">
        <v>71.17</v>
      </c>
      <c r="M2405" s="620">
        <v>284.68</v>
      </c>
      <c r="N2405" s="619">
        <v>4</v>
      </c>
      <c r="O2405" s="683">
        <v>1</v>
      </c>
      <c r="P2405" s="620"/>
      <c r="Q2405" s="635">
        <v>0</v>
      </c>
      <c r="R2405" s="619"/>
      <c r="S2405" s="635">
        <v>0</v>
      </c>
      <c r="T2405" s="683"/>
      <c r="U2405" s="665">
        <v>0</v>
      </c>
    </row>
    <row r="2406" spans="1:21" ht="14.4" customHeight="1" x14ac:dyDescent="0.3">
      <c r="A2406" s="618">
        <v>21</v>
      </c>
      <c r="B2406" s="619" t="s">
        <v>565</v>
      </c>
      <c r="C2406" s="619">
        <v>89301212</v>
      </c>
      <c r="D2406" s="681" t="s">
        <v>6723</v>
      </c>
      <c r="E2406" s="682" t="s">
        <v>4538</v>
      </c>
      <c r="F2406" s="619" t="s">
        <v>4509</v>
      </c>
      <c r="G2406" s="619" t="s">
        <v>4599</v>
      </c>
      <c r="H2406" s="619" t="s">
        <v>564</v>
      </c>
      <c r="I2406" s="619" t="s">
        <v>5622</v>
      </c>
      <c r="J2406" s="619" t="s">
        <v>5623</v>
      </c>
      <c r="K2406" s="619" t="s">
        <v>5624</v>
      </c>
      <c r="L2406" s="620">
        <v>5889.6</v>
      </c>
      <c r="M2406" s="620">
        <v>41227.199999999997</v>
      </c>
      <c r="N2406" s="619">
        <v>7</v>
      </c>
      <c r="O2406" s="683">
        <v>6</v>
      </c>
      <c r="P2406" s="620">
        <v>11779.2</v>
      </c>
      <c r="Q2406" s="635">
        <v>0.28571428571428575</v>
      </c>
      <c r="R2406" s="619">
        <v>2</v>
      </c>
      <c r="S2406" s="635">
        <v>0.2857142857142857</v>
      </c>
      <c r="T2406" s="683">
        <v>2</v>
      </c>
      <c r="U2406" s="665">
        <v>0.33333333333333331</v>
      </c>
    </row>
    <row r="2407" spans="1:21" ht="14.4" customHeight="1" x14ac:dyDescent="0.3">
      <c r="A2407" s="618">
        <v>21</v>
      </c>
      <c r="B2407" s="619" t="s">
        <v>565</v>
      </c>
      <c r="C2407" s="619">
        <v>89301212</v>
      </c>
      <c r="D2407" s="681" t="s">
        <v>6723</v>
      </c>
      <c r="E2407" s="682" t="s">
        <v>4538</v>
      </c>
      <c r="F2407" s="619" t="s">
        <v>4509</v>
      </c>
      <c r="G2407" s="619" t="s">
        <v>4599</v>
      </c>
      <c r="H2407" s="619" t="s">
        <v>564</v>
      </c>
      <c r="I2407" s="619" t="s">
        <v>5625</v>
      </c>
      <c r="J2407" s="619" t="s">
        <v>5626</v>
      </c>
      <c r="K2407" s="619" t="s">
        <v>5624</v>
      </c>
      <c r="L2407" s="620">
        <v>5891.32</v>
      </c>
      <c r="M2407" s="620">
        <v>17673.96</v>
      </c>
      <c r="N2407" s="619">
        <v>3</v>
      </c>
      <c r="O2407" s="683">
        <v>3</v>
      </c>
      <c r="P2407" s="620">
        <v>17673.96</v>
      </c>
      <c r="Q2407" s="635">
        <v>1</v>
      </c>
      <c r="R2407" s="619">
        <v>3</v>
      </c>
      <c r="S2407" s="635">
        <v>1</v>
      </c>
      <c r="T2407" s="683">
        <v>3</v>
      </c>
      <c r="U2407" s="665">
        <v>1</v>
      </c>
    </row>
    <row r="2408" spans="1:21" ht="14.4" customHeight="1" x14ac:dyDescent="0.3">
      <c r="A2408" s="618">
        <v>21</v>
      </c>
      <c r="B2408" s="619" t="s">
        <v>565</v>
      </c>
      <c r="C2408" s="619">
        <v>89301212</v>
      </c>
      <c r="D2408" s="681" t="s">
        <v>6723</v>
      </c>
      <c r="E2408" s="682" t="s">
        <v>4538</v>
      </c>
      <c r="F2408" s="619" t="s">
        <v>4509</v>
      </c>
      <c r="G2408" s="619" t="s">
        <v>4599</v>
      </c>
      <c r="H2408" s="619" t="s">
        <v>564</v>
      </c>
      <c r="I2408" s="619" t="s">
        <v>1869</v>
      </c>
      <c r="J2408" s="619" t="s">
        <v>1870</v>
      </c>
      <c r="K2408" s="619" t="s">
        <v>1871</v>
      </c>
      <c r="L2408" s="620">
        <v>4358.63</v>
      </c>
      <c r="M2408" s="620">
        <v>78455.34</v>
      </c>
      <c r="N2408" s="619">
        <v>18</v>
      </c>
      <c r="O2408" s="683">
        <v>6</v>
      </c>
      <c r="P2408" s="620">
        <v>65379.45</v>
      </c>
      <c r="Q2408" s="635">
        <v>0.83333333333333337</v>
      </c>
      <c r="R2408" s="619">
        <v>15</v>
      </c>
      <c r="S2408" s="635">
        <v>0.83333333333333337</v>
      </c>
      <c r="T2408" s="683">
        <v>5</v>
      </c>
      <c r="U2408" s="665">
        <v>0.83333333333333337</v>
      </c>
    </row>
    <row r="2409" spans="1:21" ht="14.4" customHeight="1" x14ac:dyDescent="0.3">
      <c r="A2409" s="618">
        <v>21</v>
      </c>
      <c r="B2409" s="619" t="s">
        <v>565</v>
      </c>
      <c r="C2409" s="619">
        <v>89301212</v>
      </c>
      <c r="D2409" s="681" t="s">
        <v>6723</v>
      </c>
      <c r="E2409" s="682" t="s">
        <v>4538</v>
      </c>
      <c r="F2409" s="619" t="s">
        <v>4509</v>
      </c>
      <c r="G2409" s="619" t="s">
        <v>4599</v>
      </c>
      <c r="H2409" s="619" t="s">
        <v>564</v>
      </c>
      <c r="I2409" s="619" t="s">
        <v>6185</v>
      </c>
      <c r="J2409" s="619" t="s">
        <v>6186</v>
      </c>
      <c r="K2409" s="619" t="s">
        <v>6187</v>
      </c>
      <c r="L2409" s="620">
        <v>4359.28</v>
      </c>
      <c r="M2409" s="620">
        <v>43592.800000000003</v>
      </c>
      <c r="N2409" s="619">
        <v>10</v>
      </c>
      <c r="O2409" s="683">
        <v>4</v>
      </c>
      <c r="P2409" s="620">
        <v>17437.12</v>
      </c>
      <c r="Q2409" s="635">
        <v>0.39999999999999997</v>
      </c>
      <c r="R2409" s="619">
        <v>4</v>
      </c>
      <c r="S2409" s="635">
        <v>0.4</v>
      </c>
      <c r="T2409" s="683">
        <v>2</v>
      </c>
      <c r="U2409" s="665">
        <v>0.5</v>
      </c>
    </row>
    <row r="2410" spans="1:21" ht="14.4" customHeight="1" x14ac:dyDescent="0.3">
      <c r="A2410" s="618">
        <v>21</v>
      </c>
      <c r="B2410" s="619" t="s">
        <v>565</v>
      </c>
      <c r="C2410" s="619">
        <v>89301212</v>
      </c>
      <c r="D2410" s="681" t="s">
        <v>6723</v>
      </c>
      <c r="E2410" s="682" t="s">
        <v>4538</v>
      </c>
      <c r="F2410" s="619" t="s">
        <v>4509</v>
      </c>
      <c r="G2410" s="619" t="s">
        <v>4599</v>
      </c>
      <c r="H2410" s="619" t="s">
        <v>564</v>
      </c>
      <c r="I2410" s="619" t="s">
        <v>5628</v>
      </c>
      <c r="J2410" s="619" t="s">
        <v>6188</v>
      </c>
      <c r="K2410" s="619" t="s">
        <v>5630</v>
      </c>
      <c r="L2410" s="620">
        <v>4359.93</v>
      </c>
      <c r="M2410" s="620">
        <v>13079.79</v>
      </c>
      <c r="N2410" s="619">
        <v>3</v>
      </c>
      <c r="O2410" s="683">
        <v>1</v>
      </c>
      <c r="P2410" s="620"/>
      <c r="Q2410" s="635">
        <v>0</v>
      </c>
      <c r="R2410" s="619"/>
      <c r="S2410" s="635">
        <v>0</v>
      </c>
      <c r="T2410" s="683"/>
      <c r="U2410" s="665">
        <v>0</v>
      </c>
    </row>
    <row r="2411" spans="1:21" ht="14.4" customHeight="1" x14ac:dyDescent="0.3">
      <c r="A2411" s="618">
        <v>21</v>
      </c>
      <c r="B2411" s="619" t="s">
        <v>565</v>
      </c>
      <c r="C2411" s="619">
        <v>89301212</v>
      </c>
      <c r="D2411" s="681" t="s">
        <v>6723</v>
      </c>
      <c r="E2411" s="682" t="s">
        <v>4538</v>
      </c>
      <c r="F2411" s="619" t="s">
        <v>4509</v>
      </c>
      <c r="G2411" s="619" t="s">
        <v>4599</v>
      </c>
      <c r="H2411" s="619" t="s">
        <v>564</v>
      </c>
      <c r="I2411" s="619" t="s">
        <v>5628</v>
      </c>
      <c r="J2411" s="619" t="s">
        <v>5629</v>
      </c>
      <c r="K2411" s="619" t="s">
        <v>5630</v>
      </c>
      <c r="L2411" s="620">
        <v>4359.93</v>
      </c>
      <c r="M2411" s="620">
        <v>4359.93</v>
      </c>
      <c r="N2411" s="619">
        <v>1</v>
      </c>
      <c r="O2411" s="683">
        <v>1</v>
      </c>
      <c r="P2411" s="620">
        <v>4359.93</v>
      </c>
      <c r="Q2411" s="635">
        <v>1</v>
      </c>
      <c r="R2411" s="619">
        <v>1</v>
      </c>
      <c r="S2411" s="635">
        <v>1</v>
      </c>
      <c r="T2411" s="683">
        <v>1</v>
      </c>
      <c r="U2411" s="665">
        <v>1</v>
      </c>
    </row>
    <row r="2412" spans="1:21" ht="14.4" customHeight="1" x14ac:dyDescent="0.3">
      <c r="A2412" s="618">
        <v>21</v>
      </c>
      <c r="B2412" s="619" t="s">
        <v>565</v>
      </c>
      <c r="C2412" s="619">
        <v>89301212</v>
      </c>
      <c r="D2412" s="681" t="s">
        <v>6723</v>
      </c>
      <c r="E2412" s="682" t="s">
        <v>4538</v>
      </c>
      <c r="F2412" s="619" t="s">
        <v>4509</v>
      </c>
      <c r="G2412" s="619" t="s">
        <v>4599</v>
      </c>
      <c r="H2412" s="619" t="s">
        <v>564</v>
      </c>
      <c r="I2412" s="619" t="s">
        <v>2057</v>
      </c>
      <c r="J2412" s="619" t="s">
        <v>4334</v>
      </c>
      <c r="K2412" s="619" t="s">
        <v>4335</v>
      </c>
      <c r="L2412" s="620">
        <v>2787.72</v>
      </c>
      <c r="M2412" s="620">
        <v>11150.88</v>
      </c>
      <c r="N2412" s="619">
        <v>4</v>
      </c>
      <c r="O2412" s="683">
        <v>2</v>
      </c>
      <c r="P2412" s="620">
        <v>11150.88</v>
      </c>
      <c r="Q2412" s="635">
        <v>1</v>
      </c>
      <c r="R2412" s="619">
        <v>4</v>
      </c>
      <c r="S2412" s="635">
        <v>1</v>
      </c>
      <c r="T2412" s="683">
        <v>2</v>
      </c>
      <c r="U2412" s="665">
        <v>1</v>
      </c>
    </row>
    <row r="2413" spans="1:21" ht="14.4" customHeight="1" x14ac:dyDescent="0.3">
      <c r="A2413" s="618">
        <v>21</v>
      </c>
      <c r="B2413" s="619" t="s">
        <v>565</v>
      </c>
      <c r="C2413" s="619">
        <v>89301212</v>
      </c>
      <c r="D2413" s="681" t="s">
        <v>6723</v>
      </c>
      <c r="E2413" s="682" t="s">
        <v>4538</v>
      </c>
      <c r="F2413" s="619" t="s">
        <v>4509</v>
      </c>
      <c r="G2413" s="619" t="s">
        <v>4599</v>
      </c>
      <c r="H2413" s="619" t="s">
        <v>564</v>
      </c>
      <c r="I2413" s="619" t="s">
        <v>1855</v>
      </c>
      <c r="J2413" s="619" t="s">
        <v>4336</v>
      </c>
      <c r="K2413" s="619" t="s">
        <v>4337</v>
      </c>
      <c r="L2413" s="620">
        <v>2332.38</v>
      </c>
      <c r="M2413" s="620">
        <v>27988.560000000001</v>
      </c>
      <c r="N2413" s="619">
        <v>12</v>
      </c>
      <c r="O2413" s="683">
        <v>6</v>
      </c>
      <c r="P2413" s="620">
        <v>20991.420000000002</v>
      </c>
      <c r="Q2413" s="635">
        <v>0.75</v>
      </c>
      <c r="R2413" s="619">
        <v>9</v>
      </c>
      <c r="S2413" s="635">
        <v>0.75</v>
      </c>
      <c r="T2413" s="683">
        <v>5</v>
      </c>
      <c r="U2413" s="665">
        <v>0.83333333333333337</v>
      </c>
    </row>
    <row r="2414" spans="1:21" ht="14.4" customHeight="1" x14ac:dyDescent="0.3">
      <c r="A2414" s="618">
        <v>21</v>
      </c>
      <c r="B2414" s="619" t="s">
        <v>565</v>
      </c>
      <c r="C2414" s="619">
        <v>89301212</v>
      </c>
      <c r="D2414" s="681" t="s">
        <v>6723</v>
      </c>
      <c r="E2414" s="682" t="s">
        <v>4538</v>
      </c>
      <c r="F2414" s="619" t="s">
        <v>4509</v>
      </c>
      <c r="G2414" s="619" t="s">
        <v>4599</v>
      </c>
      <c r="H2414" s="619" t="s">
        <v>564</v>
      </c>
      <c r="I2414" s="619" t="s">
        <v>1511</v>
      </c>
      <c r="J2414" s="619" t="s">
        <v>4338</v>
      </c>
      <c r="K2414" s="619" t="s">
        <v>4339</v>
      </c>
      <c r="L2414" s="620">
        <v>880.88</v>
      </c>
      <c r="M2414" s="620">
        <v>9689.68</v>
      </c>
      <c r="N2414" s="619">
        <v>11</v>
      </c>
      <c r="O2414" s="683">
        <v>4</v>
      </c>
      <c r="P2414" s="620">
        <v>1761.76</v>
      </c>
      <c r="Q2414" s="635">
        <v>0.18181818181818182</v>
      </c>
      <c r="R2414" s="619">
        <v>2</v>
      </c>
      <c r="S2414" s="635">
        <v>0.18181818181818182</v>
      </c>
      <c r="T2414" s="683">
        <v>1</v>
      </c>
      <c r="U2414" s="665">
        <v>0.25</v>
      </c>
    </row>
    <row r="2415" spans="1:21" ht="14.4" customHeight="1" x14ac:dyDescent="0.3">
      <c r="A2415" s="618">
        <v>21</v>
      </c>
      <c r="B2415" s="619" t="s">
        <v>565</v>
      </c>
      <c r="C2415" s="619">
        <v>89301212</v>
      </c>
      <c r="D2415" s="681" t="s">
        <v>6723</v>
      </c>
      <c r="E2415" s="682" t="s">
        <v>4538</v>
      </c>
      <c r="F2415" s="619" t="s">
        <v>4509</v>
      </c>
      <c r="G2415" s="619" t="s">
        <v>4599</v>
      </c>
      <c r="H2415" s="619" t="s">
        <v>564</v>
      </c>
      <c r="I2415" s="619" t="s">
        <v>1724</v>
      </c>
      <c r="J2415" s="619" t="s">
        <v>4340</v>
      </c>
      <c r="K2415" s="619" t="s">
        <v>4341</v>
      </c>
      <c r="L2415" s="620">
        <v>1629.03</v>
      </c>
      <c r="M2415" s="620">
        <v>55387.020000000004</v>
      </c>
      <c r="N2415" s="619">
        <v>34</v>
      </c>
      <c r="O2415" s="683">
        <v>13</v>
      </c>
      <c r="P2415" s="620">
        <v>22806.420000000002</v>
      </c>
      <c r="Q2415" s="635">
        <v>0.41176470588235292</v>
      </c>
      <c r="R2415" s="619">
        <v>14</v>
      </c>
      <c r="S2415" s="635">
        <v>0.41176470588235292</v>
      </c>
      <c r="T2415" s="683">
        <v>6</v>
      </c>
      <c r="U2415" s="665">
        <v>0.46153846153846156</v>
      </c>
    </row>
    <row r="2416" spans="1:21" ht="14.4" customHeight="1" x14ac:dyDescent="0.3">
      <c r="A2416" s="618">
        <v>21</v>
      </c>
      <c r="B2416" s="619" t="s">
        <v>565</v>
      </c>
      <c r="C2416" s="619">
        <v>89301212</v>
      </c>
      <c r="D2416" s="681" t="s">
        <v>6723</v>
      </c>
      <c r="E2416" s="682" t="s">
        <v>4538</v>
      </c>
      <c r="F2416" s="619" t="s">
        <v>4509</v>
      </c>
      <c r="G2416" s="619" t="s">
        <v>4599</v>
      </c>
      <c r="H2416" s="619" t="s">
        <v>564</v>
      </c>
      <c r="I2416" s="619" t="s">
        <v>6189</v>
      </c>
      <c r="J2416" s="619" t="s">
        <v>6190</v>
      </c>
      <c r="K2416" s="619" t="s">
        <v>6191</v>
      </c>
      <c r="L2416" s="620">
        <v>4361.87</v>
      </c>
      <c r="M2416" s="620">
        <v>13085.61</v>
      </c>
      <c r="N2416" s="619">
        <v>3</v>
      </c>
      <c r="O2416" s="683">
        <v>1</v>
      </c>
      <c r="P2416" s="620">
        <v>13085.61</v>
      </c>
      <c r="Q2416" s="635">
        <v>1</v>
      </c>
      <c r="R2416" s="619">
        <v>3</v>
      </c>
      <c r="S2416" s="635">
        <v>1</v>
      </c>
      <c r="T2416" s="683">
        <v>1</v>
      </c>
      <c r="U2416" s="665">
        <v>1</v>
      </c>
    </row>
    <row r="2417" spans="1:21" ht="14.4" customHeight="1" x14ac:dyDescent="0.3">
      <c r="A2417" s="618">
        <v>21</v>
      </c>
      <c r="B2417" s="619" t="s">
        <v>565</v>
      </c>
      <c r="C2417" s="619">
        <v>89301212</v>
      </c>
      <c r="D2417" s="681" t="s">
        <v>6723</v>
      </c>
      <c r="E2417" s="682" t="s">
        <v>4538</v>
      </c>
      <c r="F2417" s="619" t="s">
        <v>4509</v>
      </c>
      <c r="G2417" s="619" t="s">
        <v>5633</v>
      </c>
      <c r="H2417" s="619" t="s">
        <v>564</v>
      </c>
      <c r="I2417" s="619" t="s">
        <v>5634</v>
      </c>
      <c r="J2417" s="619" t="s">
        <v>5635</v>
      </c>
      <c r="K2417" s="619" t="s">
        <v>5636</v>
      </c>
      <c r="L2417" s="620">
        <v>137.74</v>
      </c>
      <c r="M2417" s="620">
        <v>688.7</v>
      </c>
      <c r="N2417" s="619">
        <v>5</v>
      </c>
      <c r="O2417" s="683">
        <v>2.5</v>
      </c>
      <c r="P2417" s="620">
        <v>413.22</v>
      </c>
      <c r="Q2417" s="635">
        <v>0.6</v>
      </c>
      <c r="R2417" s="619">
        <v>3</v>
      </c>
      <c r="S2417" s="635">
        <v>0.6</v>
      </c>
      <c r="T2417" s="683">
        <v>2</v>
      </c>
      <c r="U2417" s="665">
        <v>0.8</v>
      </c>
    </row>
    <row r="2418" spans="1:21" ht="14.4" customHeight="1" x14ac:dyDescent="0.3">
      <c r="A2418" s="618">
        <v>21</v>
      </c>
      <c r="B2418" s="619" t="s">
        <v>565</v>
      </c>
      <c r="C2418" s="619">
        <v>89301212</v>
      </c>
      <c r="D2418" s="681" t="s">
        <v>6723</v>
      </c>
      <c r="E2418" s="682" t="s">
        <v>4538</v>
      </c>
      <c r="F2418" s="619" t="s">
        <v>4509</v>
      </c>
      <c r="G2418" s="619" t="s">
        <v>6044</v>
      </c>
      <c r="H2418" s="619" t="s">
        <v>564</v>
      </c>
      <c r="I2418" s="619" t="s">
        <v>6192</v>
      </c>
      <c r="J2418" s="619" t="s">
        <v>6193</v>
      </c>
      <c r="K2418" s="619" t="s">
        <v>747</v>
      </c>
      <c r="L2418" s="620">
        <v>67.42</v>
      </c>
      <c r="M2418" s="620">
        <v>202.26</v>
      </c>
      <c r="N2418" s="619">
        <v>3</v>
      </c>
      <c r="O2418" s="683">
        <v>0.5</v>
      </c>
      <c r="P2418" s="620">
        <v>202.26</v>
      </c>
      <c r="Q2418" s="635">
        <v>1</v>
      </c>
      <c r="R2418" s="619">
        <v>3</v>
      </c>
      <c r="S2418" s="635">
        <v>1</v>
      </c>
      <c r="T2418" s="683">
        <v>0.5</v>
      </c>
      <c r="U2418" s="665">
        <v>1</v>
      </c>
    </row>
    <row r="2419" spans="1:21" ht="14.4" customHeight="1" x14ac:dyDescent="0.3">
      <c r="A2419" s="618">
        <v>21</v>
      </c>
      <c r="B2419" s="619" t="s">
        <v>565</v>
      </c>
      <c r="C2419" s="619">
        <v>89301212</v>
      </c>
      <c r="D2419" s="681" t="s">
        <v>6723</v>
      </c>
      <c r="E2419" s="682" t="s">
        <v>4538</v>
      </c>
      <c r="F2419" s="619" t="s">
        <v>4509</v>
      </c>
      <c r="G2419" s="619" t="s">
        <v>6044</v>
      </c>
      <c r="H2419" s="619" t="s">
        <v>564</v>
      </c>
      <c r="I2419" s="619" t="s">
        <v>6045</v>
      </c>
      <c r="J2419" s="619" t="s">
        <v>6046</v>
      </c>
      <c r="K2419" s="619" t="s">
        <v>4216</v>
      </c>
      <c r="L2419" s="620">
        <v>94.41</v>
      </c>
      <c r="M2419" s="620">
        <v>188.82</v>
      </c>
      <c r="N2419" s="619">
        <v>2</v>
      </c>
      <c r="O2419" s="683">
        <v>2</v>
      </c>
      <c r="P2419" s="620"/>
      <c r="Q2419" s="635">
        <v>0</v>
      </c>
      <c r="R2419" s="619"/>
      <c r="S2419" s="635">
        <v>0</v>
      </c>
      <c r="T2419" s="683"/>
      <c r="U2419" s="665">
        <v>0</v>
      </c>
    </row>
    <row r="2420" spans="1:21" ht="14.4" customHeight="1" x14ac:dyDescent="0.3">
      <c r="A2420" s="618">
        <v>21</v>
      </c>
      <c r="B2420" s="619" t="s">
        <v>565</v>
      </c>
      <c r="C2420" s="619">
        <v>89301212</v>
      </c>
      <c r="D2420" s="681" t="s">
        <v>6723</v>
      </c>
      <c r="E2420" s="682" t="s">
        <v>4538</v>
      </c>
      <c r="F2420" s="619" t="s">
        <v>4509</v>
      </c>
      <c r="G2420" s="619" t="s">
        <v>4550</v>
      </c>
      <c r="H2420" s="619" t="s">
        <v>564</v>
      </c>
      <c r="I2420" s="619" t="s">
        <v>4677</v>
      </c>
      <c r="J2420" s="619" t="s">
        <v>4678</v>
      </c>
      <c r="K2420" s="619" t="s">
        <v>4679</v>
      </c>
      <c r="L2420" s="620">
        <v>23.3</v>
      </c>
      <c r="M2420" s="620">
        <v>116.5</v>
      </c>
      <c r="N2420" s="619">
        <v>5</v>
      </c>
      <c r="O2420" s="683">
        <v>4</v>
      </c>
      <c r="P2420" s="620"/>
      <c r="Q2420" s="635">
        <v>0</v>
      </c>
      <c r="R2420" s="619"/>
      <c r="S2420" s="635">
        <v>0</v>
      </c>
      <c r="T2420" s="683"/>
      <c r="U2420" s="665">
        <v>0</v>
      </c>
    </row>
    <row r="2421" spans="1:21" ht="14.4" customHeight="1" x14ac:dyDescent="0.3">
      <c r="A2421" s="618">
        <v>21</v>
      </c>
      <c r="B2421" s="619" t="s">
        <v>565</v>
      </c>
      <c r="C2421" s="619">
        <v>89301212</v>
      </c>
      <c r="D2421" s="681" t="s">
        <v>6723</v>
      </c>
      <c r="E2421" s="682" t="s">
        <v>4538</v>
      </c>
      <c r="F2421" s="619" t="s">
        <v>4509</v>
      </c>
      <c r="G2421" s="619" t="s">
        <v>4550</v>
      </c>
      <c r="H2421" s="619" t="s">
        <v>564</v>
      </c>
      <c r="I2421" s="619" t="s">
        <v>4677</v>
      </c>
      <c r="J2421" s="619" t="s">
        <v>4678</v>
      </c>
      <c r="K2421" s="619" t="s">
        <v>4679</v>
      </c>
      <c r="L2421" s="620">
        <v>26.64</v>
      </c>
      <c r="M2421" s="620">
        <v>53.28</v>
      </c>
      <c r="N2421" s="619">
        <v>2</v>
      </c>
      <c r="O2421" s="683">
        <v>1.5</v>
      </c>
      <c r="P2421" s="620"/>
      <c r="Q2421" s="635">
        <v>0</v>
      </c>
      <c r="R2421" s="619"/>
      <c r="S2421" s="635">
        <v>0</v>
      </c>
      <c r="T2421" s="683"/>
      <c r="U2421" s="665">
        <v>0</v>
      </c>
    </row>
    <row r="2422" spans="1:21" ht="14.4" customHeight="1" x14ac:dyDescent="0.3">
      <c r="A2422" s="618">
        <v>21</v>
      </c>
      <c r="B2422" s="619" t="s">
        <v>565</v>
      </c>
      <c r="C2422" s="619">
        <v>89301212</v>
      </c>
      <c r="D2422" s="681" t="s">
        <v>6723</v>
      </c>
      <c r="E2422" s="682" t="s">
        <v>4538</v>
      </c>
      <c r="F2422" s="619" t="s">
        <v>4509</v>
      </c>
      <c r="G2422" s="619" t="s">
        <v>4550</v>
      </c>
      <c r="H2422" s="619" t="s">
        <v>564</v>
      </c>
      <c r="I2422" s="619" t="s">
        <v>4680</v>
      </c>
      <c r="J2422" s="619" t="s">
        <v>4678</v>
      </c>
      <c r="K2422" s="619" t="s">
        <v>4552</v>
      </c>
      <c r="L2422" s="620">
        <v>58.23</v>
      </c>
      <c r="M2422" s="620">
        <v>291.14999999999998</v>
      </c>
      <c r="N2422" s="619">
        <v>5</v>
      </c>
      <c r="O2422" s="683">
        <v>4</v>
      </c>
      <c r="P2422" s="620">
        <v>58.23</v>
      </c>
      <c r="Q2422" s="635">
        <v>0.2</v>
      </c>
      <c r="R2422" s="619">
        <v>1</v>
      </c>
      <c r="S2422" s="635">
        <v>0.2</v>
      </c>
      <c r="T2422" s="683">
        <v>1</v>
      </c>
      <c r="U2422" s="665">
        <v>0.25</v>
      </c>
    </row>
    <row r="2423" spans="1:21" ht="14.4" customHeight="1" x14ac:dyDescent="0.3">
      <c r="A2423" s="618">
        <v>21</v>
      </c>
      <c r="B2423" s="619" t="s">
        <v>565</v>
      </c>
      <c r="C2423" s="619">
        <v>89301212</v>
      </c>
      <c r="D2423" s="681" t="s">
        <v>6723</v>
      </c>
      <c r="E2423" s="682" t="s">
        <v>4538</v>
      </c>
      <c r="F2423" s="619" t="s">
        <v>4509</v>
      </c>
      <c r="G2423" s="619" t="s">
        <v>4550</v>
      </c>
      <c r="H2423" s="619" t="s">
        <v>564</v>
      </c>
      <c r="I2423" s="619" t="s">
        <v>4680</v>
      </c>
      <c r="J2423" s="619" t="s">
        <v>4678</v>
      </c>
      <c r="K2423" s="619" t="s">
        <v>4552</v>
      </c>
      <c r="L2423" s="620">
        <v>66.599999999999994</v>
      </c>
      <c r="M2423" s="620">
        <v>133.19999999999999</v>
      </c>
      <c r="N2423" s="619">
        <v>2</v>
      </c>
      <c r="O2423" s="683">
        <v>1</v>
      </c>
      <c r="P2423" s="620">
        <v>133.19999999999999</v>
      </c>
      <c r="Q2423" s="635">
        <v>1</v>
      </c>
      <c r="R2423" s="619">
        <v>2</v>
      </c>
      <c r="S2423" s="635">
        <v>1</v>
      </c>
      <c r="T2423" s="683">
        <v>1</v>
      </c>
      <c r="U2423" s="665">
        <v>1</v>
      </c>
    </row>
    <row r="2424" spans="1:21" ht="14.4" customHeight="1" x14ac:dyDescent="0.3">
      <c r="A2424" s="618">
        <v>21</v>
      </c>
      <c r="B2424" s="619" t="s">
        <v>565</v>
      </c>
      <c r="C2424" s="619">
        <v>89301212</v>
      </c>
      <c r="D2424" s="681" t="s">
        <v>6723</v>
      </c>
      <c r="E2424" s="682" t="s">
        <v>4538</v>
      </c>
      <c r="F2424" s="619" t="s">
        <v>4509</v>
      </c>
      <c r="G2424" s="619" t="s">
        <v>4550</v>
      </c>
      <c r="H2424" s="619" t="s">
        <v>564</v>
      </c>
      <c r="I2424" s="619" t="s">
        <v>1147</v>
      </c>
      <c r="J2424" s="619" t="s">
        <v>1148</v>
      </c>
      <c r="K2424" s="619" t="s">
        <v>6194</v>
      </c>
      <c r="L2424" s="620">
        <v>154.02000000000001</v>
      </c>
      <c r="M2424" s="620">
        <v>308.04000000000002</v>
      </c>
      <c r="N2424" s="619">
        <v>2</v>
      </c>
      <c r="O2424" s="683">
        <v>1</v>
      </c>
      <c r="P2424" s="620">
        <v>308.04000000000002</v>
      </c>
      <c r="Q2424" s="635">
        <v>1</v>
      </c>
      <c r="R2424" s="619">
        <v>2</v>
      </c>
      <c r="S2424" s="635">
        <v>1</v>
      </c>
      <c r="T2424" s="683">
        <v>1</v>
      </c>
      <c r="U2424" s="665">
        <v>1</v>
      </c>
    </row>
    <row r="2425" spans="1:21" ht="14.4" customHeight="1" x14ac:dyDescent="0.3">
      <c r="A2425" s="618">
        <v>21</v>
      </c>
      <c r="B2425" s="619" t="s">
        <v>565</v>
      </c>
      <c r="C2425" s="619">
        <v>89301212</v>
      </c>
      <c r="D2425" s="681" t="s">
        <v>6723</v>
      </c>
      <c r="E2425" s="682" t="s">
        <v>4538</v>
      </c>
      <c r="F2425" s="619" t="s">
        <v>4509</v>
      </c>
      <c r="G2425" s="619" t="s">
        <v>4550</v>
      </c>
      <c r="H2425" s="619" t="s">
        <v>564</v>
      </c>
      <c r="I2425" s="619" t="s">
        <v>4681</v>
      </c>
      <c r="J2425" s="619" t="s">
        <v>4551</v>
      </c>
      <c r="K2425" s="619" t="s">
        <v>4679</v>
      </c>
      <c r="L2425" s="620">
        <v>0</v>
      </c>
      <c r="M2425" s="620">
        <v>0</v>
      </c>
      <c r="N2425" s="619">
        <v>2</v>
      </c>
      <c r="O2425" s="683">
        <v>1.5</v>
      </c>
      <c r="P2425" s="620">
        <v>0</v>
      </c>
      <c r="Q2425" s="635"/>
      <c r="R2425" s="619">
        <v>1</v>
      </c>
      <c r="S2425" s="635">
        <v>0.5</v>
      </c>
      <c r="T2425" s="683">
        <v>0.5</v>
      </c>
      <c r="U2425" s="665">
        <v>0.33333333333333331</v>
      </c>
    </row>
    <row r="2426" spans="1:21" ht="14.4" customHeight="1" x14ac:dyDescent="0.3">
      <c r="A2426" s="618">
        <v>21</v>
      </c>
      <c r="B2426" s="619" t="s">
        <v>565</v>
      </c>
      <c r="C2426" s="619">
        <v>89301212</v>
      </c>
      <c r="D2426" s="681" t="s">
        <v>6723</v>
      </c>
      <c r="E2426" s="682" t="s">
        <v>4538</v>
      </c>
      <c r="F2426" s="619" t="s">
        <v>4509</v>
      </c>
      <c r="G2426" s="619" t="s">
        <v>4550</v>
      </c>
      <c r="H2426" s="619" t="s">
        <v>564</v>
      </c>
      <c r="I2426" s="619" t="s">
        <v>1318</v>
      </c>
      <c r="J2426" s="619" t="s">
        <v>4551</v>
      </c>
      <c r="K2426" s="619" t="s">
        <v>4552</v>
      </c>
      <c r="L2426" s="620">
        <v>58.23</v>
      </c>
      <c r="M2426" s="620">
        <v>465.84</v>
      </c>
      <c r="N2426" s="619">
        <v>8</v>
      </c>
      <c r="O2426" s="683">
        <v>5</v>
      </c>
      <c r="P2426" s="620">
        <v>232.92</v>
      </c>
      <c r="Q2426" s="635">
        <v>0.5</v>
      </c>
      <c r="R2426" s="619">
        <v>4</v>
      </c>
      <c r="S2426" s="635">
        <v>0.5</v>
      </c>
      <c r="T2426" s="683">
        <v>2.5</v>
      </c>
      <c r="U2426" s="665">
        <v>0.5</v>
      </c>
    </row>
    <row r="2427" spans="1:21" ht="14.4" customHeight="1" x14ac:dyDescent="0.3">
      <c r="A2427" s="618">
        <v>21</v>
      </c>
      <c r="B2427" s="619" t="s">
        <v>565</v>
      </c>
      <c r="C2427" s="619">
        <v>89301212</v>
      </c>
      <c r="D2427" s="681" t="s">
        <v>6723</v>
      </c>
      <c r="E2427" s="682" t="s">
        <v>4538</v>
      </c>
      <c r="F2427" s="619" t="s">
        <v>4509</v>
      </c>
      <c r="G2427" s="619" t="s">
        <v>4550</v>
      </c>
      <c r="H2427" s="619" t="s">
        <v>564</v>
      </c>
      <c r="I2427" s="619" t="s">
        <v>1318</v>
      </c>
      <c r="J2427" s="619" t="s">
        <v>4551</v>
      </c>
      <c r="K2427" s="619" t="s">
        <v>4552</v>
      </c>
      <c r="L2427" s="620">
        <v>66.599999999999994</v>
      </c>
      <c r="M2427" s="620">
        <v>799.2</v>
      </c>
      <c r="N2427" s="619">
        <v>12</v>
      </c>
      <c r="O2427" s="683">
        <v>6.5</v>
      </c>
      <c r="P2427" s="620">
        <v>199.79999999999998</v>
      </c>
      <c r="Q2427" s="635">
        <v>0.24999999999999997</v>
      </c>
      <c r="R2427" s="619">
        <v>3</v>
      </c>
      <c r="S2427" s="635">
        <v>0.25</v>
      </c>
      <c r="T2427" s="683">
        <v>2</v>
      </c>
      <c r="U2427" s="665">
        <v>0.30769230769230771</v>
      </c>
    </row>
    <row r="2428" spans="1:21" ht="14.4" customHeight="1" x14ac:dyDescent="0.3">
      <c r="A2428" s="618">
        <v>21</v>
      </c>
      <c r="B2428" s="619" t="s">
        <v>565</v>
      </c>
      <c r="C2428" s="619">
        <v>89301212</v>
      </c>
      <c r="D2428" s="681" t="s">
        <v>6723</v>
      </c>
      <c r="E2428" s="682" t="s">
        <v>4538</v>
      </c>
      <c r="F2428" s="619" t="s">
        <v>4509</v>
      </c>
      <c r="G2428" s="619" t="s">
        <v>4682</v>
      </c>
      <c r="H2428" s="619" t="s">
        <v>564</v>
      </c>
      <c r="I2428" s="619" t="s">
        <v>865</v>
      </c>
      <c r="J2428" s="619" t="s">
        <v>866</v>
      </c>
      <c r="K2428" s="619" t="s">
        <v>4683</v>
      </c>
      <c r="L2428" s="620">
        <v>99</v>
      </c>
      <c r="M2428" s="620">
        <v>198</v>
      </c>
      <c r="N2428" s="619">
        <v>2</v>
      </c>
      <c r="O2428" s="683">
        <v>1.5</v>
      </c>
      <c r="P2428" s="620">
        <v>99</v>
      </c>
      <c r="Q2428" s="635">
        <v>0.5</v>
      </c>
      <c r="R2428" s="619">
        <v>1</v>
      </c>
      <c r="S2428" s="635">
        <v>0.5</v>
      </c>
      <c r="T2428" s="683">
        <v>1</v>
      </c>
      <c r="U2428" s="665">
        <v>0.66666666666666663</v>
      </c>
    </row>
    <row r="2429" spans="1:21" ht="14.4" customHeight="1" x14ac:dyDescent="0.3">
      <c r="A2429" s="618">
        <v>21</v>
      </c>
      <c r="B2429" s="619" t="s">
        <v>565</v>
      </c>
      <c r="C2429" s="619">
        <v>89301212</v>
      </c>
      <c r="D2429" s="681" t="s">
        <v>6723</v>
      </c>
      <c r="E2429" s="682" t="s">
        <v>4538</v>
      </c>
      <c r="F2429" s="619" t="s">
        <v>4509</v>
      </c>
      <c r="G2429" s="619" t="s">
        <v>4786</v>
      </c>
      <c r="H2429" s="619" t="s">
        <v>2184</v>
      </c>
      <c r="I2429" s="619" t="s">
        <v>2315</v>
      </c>
      <c r="J2429" s="619" t="s">
        <v>2316</v>
      </c>
      <c r="K2429" s="619" t="s">
        <v>2317</v>
      </c>
      <c r="L2429" s="620">
        <v>887.05</v>
      </c>
      <c r="M2429" s="620">
        <v>2661.1499999999996</v>
      </c>
      <c r="N2429" s="619">
        <v>3</v>
      </c>
      <c r="O2429" s="683">
        <v>3</v>
      </c>
      <c r="P2429" s="620">
        <v>1774.1</v>
      </c>
      <c r="Q2429" s="635">
        <v>0.66666666666666674</v>
      </c>
      <c r="R2429" s="619">
        <v>2</v>
      </c>
      <c r="S2429" s="635">
        <v>0.66666666666666663</v>
      </c>
      <c r="T2429" s="683">
        <v>2</v>
      </c>
      <c r="U2429" s="665">
        <v>0.66666666666666663</v>
      </c>
    </row>
    <row r="2430" spans="1:21" ht="14.4" customHeight="1" x14ac:dyDescent="0.3">
      <c r="A2430" s="618">
        <v>21</v>
      </c>
      <c r="B2430" s="619" t="s">
        <v>565</v>
      </c>
      <c r="C2430" s="619">
        <v>89301212</v>
      </c>
      <c r="D2430" s="681" t="s">
        <v>6723</v>
      </c>
      <c r="E2430" s="682" t="s">
        <v>4538</v>
      </c>
      <c r="F2430" s="619" t="s">
        <v>4509</v>
      </c>
      <c r="G2430" s="619" t="s">
        <v>5641</v>
      </c>
      <c r="H2430" s="619" t="s">
        <v>564</v>
      </c>
      <c r="I2430" s="619" t="s">
        <v>5642</v>
      </c>
      <c r="J2430" s="619" t="s">
        <v>5643</v>
      </c>
      <c r="K2430" s="619" t="s">
        <v>5644</v>
      </c>
      <c r="L2430" s="620">
        <v>0</v>
      </c>
      <c r="M2430" s="620">
        <v>0</v>
      </c>
      <c r="N2430" s="619">
        <v>1</v>
      </c>
      <c r="O2430" s="683">
        <v>0.5</v>
      </c>
      <c r="P2430" s="620">
        <v>0</v>
      </c>
      <c r="Q2430" s="635"/>
      <c r="R2430" s="619">
        <v>1</v>
      </c>
      <c r="S2430" s="635">
        <v>1</v>
      </c>
      <c r="T2430" s="683">
        <v>0.5</v>
      </c>
      <c r="U2430" s="665">
        <v>1</v>
      </c>
    </row>
    <row r="2431" spans="1:21" ht="14.4" customHeight="1" x14ac:dyDescent="0.3">
      <c r="A2431" s="618">
        <v>21</v>
      </c>
      <c r="B2431" s="619" t="s">
        <v>565</v>
      </c>
      <c r="C2431" s="619">
        <v>89301212</v>
      </c>
      <c r="D2431" s="681" t="s">
        <v>6723</v>
      </c>
      <c r="E2431" s="682" t="s">
        <v>4538</v>
      </c>
      <c r="F2431" s="619" t="s">
        <v>4509</v>
      </c>
      <c r="G2431" s="619" t="s">
        <v>4901</v>
      </c>
      <c r="H2431" s="619" t="s">
        <v>2184</v>
      </c>
      <c r="I2431" s="619" t="s">
        <v>5647</v>
      </c>
      <c r="J2431" s="619" t="s">
        <v>5648</v>
      </c>
      <c r="K2431" s="619" t="s">
        <v>5475</v>
      </c>
      <c r="L2431" s="620">
        <v>1347.28</v>
      </c>
      <c r="M2431" s="620">
        <v>29640.16</v>
      </c>
      <c r="N2431" s="619">
        <v>22</v>
      </c>
      <c r="O2431" s="683">
        <v>8.5</v>
      </c>
      <c r="P2431" s="620">
        <v>29640.16</v>
      </c>
      <c r="Q2431" s="635">
        <v>1</v>
      </c>
      <c r="R2431" s="619">
        <v>22</v>
      </c>
      <c r="S2431" s="635">
        <v>1</v>
      </c>
      <c r="T2431" s="683">
        <v>8.5</v>
      </c>
      <c r="U2431" s="665">
        <v>1</v>
      </c>
    </row>
    <row r="2432" spans="1:21" ht="14.4" customHeight="1" x14ac:dyDescent="0.3">
      <c r="A2432" s="618">
        <v>21</v>
      </c>
      <c r="B2432" s="619" t="s">
        <v>565</v>
      </c>
      <c r="C2432" s="619">
        <v>89301212</v>
      </c>
      <c r="D2432" s="681" t="s">
        <v>6723</v>
      </c>
      <c r="E2432" s="682" t="s">
        <v>4538</v>
      </c>
      <c r="F2432" s="619" t="s">
        <v>4509</v>
      </c>
      <c r="G2432" s="619" t="s">
        <v>4901</v>
      </c>
      <c r="H2432" s="619" t="s">
        <v>2184</v>
      </c>
      <c r="I2432" s="619" t="s">
        <v>5647</v>
      </c>
      <c r="J2432" s="619" t="s">
        <v>5648</v>
      </c>
      <c r="K2432" s="619" t="s">
        <v>5475</v>
      </c>
      <c r="L2432" s="620">
        <v>1359.61</v>
      </c>
      <c r="M2432" s="620">
        <v>4078.83</v>
      </c>
      <c r="N2432" s="619">
        <v>3</v>
      </c>
      <c r="O2432" s="683">
        <v>1</v>
      </c>
      <c r="P2432" s="620">
        <v>4078.83</v>
      </c>
      <c r="Q2432" s="635">
        <v>1</v>
      </c>
      <c r="R2432" s="619">
        <v>3</v>
      </c>
      <c r="S2432" s="635">
        <v>1</v>
      </c>
      <c r="T2432" s="683">
        <v>1</v>
      </c>
      <c r="U2432" s="665">
        <v>1</v>
      </c>
    </row>
    <row r="2433" spans="1:21" ht="14.4" customHeight="1" x14ac:dyDescent="0.3">
      <c r="A2433" s="618">
        <v>21</v>
      </c>
      <c r="B2433" s="619" t="s">
        <v>565</v>
      </c>
      <c r="C2433" s="619">
        <v>89301212</v>
      </c>
      <c r="D2433" s="681" t="s">
        <v>6723</v>
      </c>
      <c r="E2433" s="682" t="s">
        <v>4538</v>
      </c>
      <c r="F2433" s="619" t="s">
        <v>4509</v>
      </c>
      <c r="G2433" s="619" t="s">
        <v>4901</v>
      </c>
      <c r="H2433" s="619" t="s">
        <v>564</v>
      </c>
      <c r="I2433" s="619" t="s">
        <v>5473</v>
      </c>
      <c r="J2433" s="619" t="s">
        <v>5474</v>
      </c>
      <c r="K2433" s="619" t="s">
        <v>5475</v>
      </c>
      <c r="L2433" s="620">
        <v>1347.28</v>
      </c>
      <c r="M2433" s="620">
        <v>4041.84</v>
      </c>
      <c r="N2433" s="619">
        <v>3</v>
      </c>
      <c r="O2433" s="683">
        <v>0.5</v>
      </c>
      <c r="P2433" s="620"/>
      <c r="Q2433" s="635">
        <v>0</v>
      </c>
      <c r="R2433" s="619"/>
      <c r="S2433" s="635">
        <v>0</v>
      </c>
      <c r="T2433" s="683"/>
      <c r="U2433" s="665">
        <v>0</v>
      </c>
    </row>
    <row r="2434" spans="1:21" ht="14.4" customHeight="1" x14ac:dyDescent="0.3">
      <c r="A2434" s="618">
        <v>21</v>
      </c>
      <c r="B2434" s="619" t="s">
        <v>565</v>
      </c>
      <c r="C2434" s="619">
        <v>89301212</v>
      </c>
      <c r="D2434" s="681" t="s">
        <v>6723</v>
      </c>
      <c r="E2434" s="682" t="s">
        <v>4538</v>
      </c>
      <c r="F2434" s="619" t="s">
        <v>4509</v>
      </c>
      <c r="G2434" s="619" t="s">
        <v>6195</v>
      </c>
      <c r="H2434" s="619" t="s">
        <v>564</v>
      </c>
      <c r="I2434" s="619" t="s">
        <v>1450</v>
      </c>
      <c r="J2434" s="619" t="s">
        <v>6196</v>
      </c>
      <c r="K2434" s="619" t="s">
        <v>6197</v>
      </c>
      <c r="L2434" s="620">
        <v>9.6999999999999993</v>
      </c>
      <c r="M2434" s="620">
        <v>9.6999999999999993</v>
      </c>
      <c r="N2434" s="619">
        <v>1</v>
      </c>
      <c r="O2434" s="683">
        <v>1</v>
      </c>
      <c r="P2434" s="620"/>
      <c r="Q2434" s="635">
        <v>0</v>
      </c>
      <c r="R2434" s="619"/>
      <c r="S2434" s="635">
        <v>0</v>
      </c>
      <c r="T2434" s="683"/>
      <c r="U2434" s="665">
        <v>0</v>
      </c>
    </row>
    <row r="2435" spans="1:21" ht="14.4" customHeight="1" x14ac:dyDescent="0.3">
      <c r="A2435" s="618">
        <v>21</v>
      </c>
      <c r="B2435" s="619" t="s">
        <v>565</v>
      </c>
      <c r="C2435" s="619">
        <v>89301212</v>
      </c>
      <c r="D2435" s="681" t="s">
        <v>6723</v>
      </c>
      <c r="E2435" s="682" t="s">
        <v>4538</v>
      </c>
      <c r="F2435" s="619" t="s">
        <v>4509</v>
      </c>
      <c r="G2435" s="619" t="s">
        <v>4790</v>
      </c>
      <c r="H2435" s="619" t="s">
        <v>564</v>
      </c>
      <c r="I2435" s="619" t="s">
        <v>6198</v>
      </c>
      <c r="J2435" s="619" t="s">
        <v>6199</v>
      </c>
      <c r="K2435" s="619" t="s">
        <v>6200</v>
      </c>
      <c r="L2435" s="620">
        <v>0</v>
      </c>
      <c r="M2435" s="620">
        <v>0</v>
      </c>
      <c r="N2435" s="619">
        <v>2</v>
      </c>
      <c r="O2435" s="683">
        <v>1</v>
      </c>
      <c r="P2435" s="620">
        <v>0</v>
      </c>
      <c r="Q2435" s="635"/>
      <c r="R2435" s="619">
        <v>2</v>
      </c>
      <c r="S2435" s="635">
        <v>1</v>
      </c>
      <c r="T2435" s="683">
        <v>1</v>
      </c>
      <c r="U2435" s="665">
        <v>1</v>
      </c>
    </row>
    <row r="2436" spans="1:21" ht="14.4" customHeight="1" x14ac:dyDescent="0.3">
      <c r="A2436" s="618">
        <v>21</v>
      </c>
      <c r="B2436" s="619" t="s">
        <v>565</v>
      </c>
      <c r="C2436" s="619">
        <v>89301212</v>
      </c>
      <c r="D2436" s="681" t="s">
        <v>6723</v>
      </c>
      <c r="E2436" s="682" t="s">
        <v>4538</v>
      </c>
      <c r="F2436" s="619" t="s">
        <v>4509</v>
      </c>
      <c r="G2436" s="619" t="s">
        <v>4790</v>
      </c>
      <c r="H2436" s="619" t="s">
        <v>564</v>
      </c>
      <c r="I2436" s="619" t="s">
        <v>1191</v>
      </c>
      <c r="J2436" s="619" t="s">
        <v>1192</v>
      </c>
      <c r="K2436" s="619" t="s">
        <v>4791</v>
      </c>
      <c r="L2436" s="620">
        <v>153.37</v>
      </c>
      <c r="M2436" s="620">
        <v>153.37</v>
      </c>
      <c r="N2436" s="619">
        <v>1</v>
      </c>
      <c r="O2436" s="683">
        <v>0.5</v>
      </c>
      <c r="P2436" s="620"/>
      <c r="Q2436" s="635">
        <v>0</v>
      </c>
      <c r="R2436" s="619"/>
      <c r="S2436" s="635">
        <v>0</v>
      </c>
      <c r="T2436" s="683"/>
      <c r="U2436" s="665">
        <v>0</v>
      </c>
    </row>
    <row r="2437" spans="1:21" ht="14.4" customHeight="1" x14ac:dyDescent="0.3">
      <c r="A2437" s="618">
        <v>21</v>
      </c>
      <c r="B2437" s="619" t="s">
        <v>565</v>
      </c>
      <c r="C2437" s="619">
        <v>89301212</v>
      </c>
      <c r="D2437" s="681" t="s">
        <v>6723</v>
      </c>
      <c r="E2437" s="682" t="s">
        <v>4538</v>
      </c>
      <c r="F2437" s="619" t="s">
        <v>4509</v>
      </c>
      <c r="G2437" s="619" t="s">
        <v>6201</v>
      </c>
      <c r="H2437" s="619" t="s">
        <v>564</v>
      </c>
      <c r="I2437" s="619" t="s">
        <v>838</v>
      </c>
      <c r="J2437" s="619" t="s">
        <v>6202</v>
      </c>
      <c r="K2437" s="619" t="s">
        <v>4741</v>
      </c>
      <c r="L2437" s="620">
        <v>19.059999999999999</v>
      </c>
      <c r="M2437" s="620">
        <v>38.119999999999997</v>
      </c>
      <c r="N2437" s="619">
        <v>2</v>
      </c>
      <c r="O2437" s="683">
        <v>1</v>
      </c>
      <c r="P2437" s="620"/>
      <c r="Q2437" s="635">
        <v>0</v>
      </c>
      <c r="R2437" s="619"/>
      <c r="S2437" s="635">
        <v>0</v>
      </c>
      <c r="T2437" s="683"/>
      <c r="U2437" s="665">
        <v>0</v>
      </c>
    </row>
    <row r="2438" spans="1:21" ht="14.4" customHeight="1" x14ac:dyDescent="0.3">
      <c r="A2438" s="618">
        <v>21</v>
      </c>
      <c r="B2438" s="619" t="s">
        <v>565</v>
      </c>
      <c r="C2438" s="619">
        <v>89301212</v>
      </c>
      <c r="D2438" s="681" t="s">
        <v>6723</v>
      </c>
      <c r="E2438" s="682" t="s">
        <v>4538</v>
      </c>
      <c r="F2438" s="619" t="s">
        <v>4509</v>
      </c>
      <c r="G2438" s="619" t="s">
        <v>6201</v>
      </c>
      <c r="H2438" s="619" t="s">
        <v>564</v>
      </c>
      <c r="I2438" s="619" t="s">
        <v>838</v>
      </c>
      <c r="J2438" s="619" t="s">
        <v>6202</v>
      </c>
      <c r="K2438" s="619" t="s">
        <v>4741</v>
      </c>
      <c r="L2438" s="620">
        <v>22.96</v>
      </c>
      <c r="M2438" s="620">
        <v>22.96</v>
      </c>
      <c r="N2438" s="619">
        <v>1</v>
      </c>
      <c r="O2438" s="683">
        <v>0.5</v>
      </c>
      <c r="P2438" s="620"/>
      <c r="Q2438" s="635">
        <v>0</v>
      </c>
      <c r="R2438" s="619"/>
      <c r="S2438" s="635">
        <v>0</v>
      </c>
      <c r="T2438" s="683"/>
      <c r="U2438" s="665">
        <v>0</v>
      </c>
    </row>
    <row r="2439" spans="1:21" ht="14.4" customHeight="1" x14ac:dyDescent="0.3">
      <c r="A2439" s="618">
        <v>21</v>
      </c>
      <c r="B2439" s="619" t="s">
        <v>565</v>
      </c>
      <c r="C2439" s="619">
        <v>89301212</v>
      </c>
      <c r="D2439" s="681" t="s">
        <v>6723</v>
      </c>
      <c r="E2439" s="682" t="s">
        <v>4538</v>
      </c>
      <c r="F2439" s="619" t="s">
        <v>4509</v>
      </c>
      <c r="G2439" s="619" t="s">
        <v>5195</v>
      </c>
      <c r="H2439" s="619" t="s">
        <v>564</v>
      </c>
      <c r="I2439" s="619" t="s">
        <v>1675</v>
      </c>
      <c r="J2439" s="619" t="s">
        <v>5196</v>
      </c>
      <c r="K2439" s="619" t="s">
        <v>5197</v>
      </c>
      <c r="L2439" s="620">
        <v>0</v>
      </c>
      <c r="M2439" s="620">
        <v>0</v>
      </c>
      <c r="N2439" s="619">
        <v>2</v>
      </c>
      <c r="O2439" s="683">
        <v>1</v>
      </c>
      <c r="P2439" s="620">
        <v>0</v>
      </c>
      <c r="Q2439" s="635"/>
      <c r="R2439" s="619">
        <v>1</v>
      </c>
      <c r="S2439" s="635">
        <v>0.5</v>
      </c>
      <c r="T2439" s="683">
        <v>0.5</v>
      </c>
      <c r="U2439" s="665">
        <v>0.5</v>
      </c>
    </row>
    <row r="2440" spans="1:21" ht="14.4" customHeight="1" x14ac:dyDescent="0.3">
      <c r="A2440" s="618">
        <v>21</v>
      </c>
      <c r="B2440" s="619" t="s">
        <v>565</v>
      </c>
      <c r="C2440" s="619">
        <v>89301212</v>
      </c>
      <c r="D2440" s="681" t="s">
        <v>6723</v>
      </c>
      <c r="E2440" s="682" t="s">
        <v>4538</v>
      </c>
      <c r="F2440" s="619" t="s">
        <v>4509</v>
      </c>
      <c r="G2440" s="619" t="s">
        <v>4684</v>
      </c>
      <c r="H2440" s="619" t="s">
        <v>564</v>
      </c>
      <c r="I2440" s="619" t="s">
        <v>5844</v>
      </c>
      <c r="J2440" s="619" t="s">
        <v>1469</v>
      </c>
      <c r="K2440" s="619" t="s">
        <v>5845</v>
      </c>
      <c r="L2440" s="620">
        <v>855.56</v>
      </c>
      <c r="M2440" s="620">
        <v>6844.48</v>
      </c>
      <c r="N2440" s="619">
        <v>8</v>
      </c>
      <c r="O2440" s="683">
        <v>6</v>
      </c>
      <c r="P2440" s="620">
        <v>5988.92</v>
      </c>
      <c r="Q2440" s="635">
        <v>0.87500000000000011</v>
      </c>
      <c r="R2440" s="619">
        <v>7</v>
      </c>
      <c r="S2440" s="635">
        <v>0.875</v>
      </c>
      <c r="T2440" s="683">
        <v>5</v>
      </c>
      <c r="U2440" s="665">
        <v>0.83333333333333337</v>
      </c>
    </row>
    <row r="2441" spans="1:21" ht="14.4" customHeight="1" x14ac:dyDescent="0.3">
      <c r="A2441" s="618">
        <v>21</v>
      </c>
      <c r="B2441" s="619" t="s">
        <v>565</v>
      </c>
      <c r="C2441" s="619">
        <v>89301212</v>
      </c>
      <c r="D2441" s="681" t="s">
        <v>6723</v>
      </c>
      <c r="E2441" s="682" t="s">
        <v>4538</v>
      </c>
      <c r="F2441" s="619" t="s">
        <v>4509</v>
      </c>
      <c r="G2441" s="619" t="s">
        <v>4684</v>
      </c>
      <c r="H2441" s="619" t="s">
        <v>564</v>
      </c>
      <c r="I2441" s="619" t="s">
        <v>4685</v>
      </c>
      <c r="J2441" s="619" t="s">
        <v>2081</v>
      </c>
      <c r="K2441" s="619" t="s">
        <v>4686</v>
      </c>
      <c r="L2441" s="620">
        <v>1520.3</v>
      </c>
      <c r="M2441" s="620">
        <v>4560.8999999999996</v>
      </c>
      <c r="N2441" s="619">
        <v>3</v>
      </c>
      <c r="O2441" s="683">
        <v>1</v>
      </c>
      <c r="P2441" s="620">
        <v>4560.8999999999996</v>
      </c>
      <c r="Q2441" s="635">
        <v>1</v>
      </c>
      <c r="R2441" s="619">
        <v>3</v>
      </c>
      <c r="S2441" s="635">
        <v>1</v>
      </c>
      <c r="T2441" s="683">
        <v>1</v>
      </c>
      <c r="U2441" s="665">
        <v>1</v>
      </c>
    </row>
    <row r="2442" spans="1:21" ht="14.4" customHeight="1" x14ac:dyDescent="0.3">
      <c r="A2442" s="618">
        <v>21</v>
      </c>
      <c r="B2442" s="619" t="s">
        <v>565</v>
      </c>
      <c r="C2442" s="619">
        <v>89301212</v>
      </c>
      <c r="D2442" s="681" t="s">
        <v>6723</v>
      </c>
      <c r="E2442" s="682" t="s">
        <v>4538</v>
      </c>
      <c r="F2442" s="619" t="s">
        <v>4509</v>
      </c>
      <c r="G2442" s="619" t="s">
        <v>4684</v>
      </c>
      <c r="H2442" s="619" t="s">
        <v>564</v>
      </c>
      <c r="I2442" s="619" t="s">
        <v>5032</v>
      </c>
      <c r="J2442" s="619" t="s">
        <v>2089</v>
      </c>
      <c r="K2442" s="619" t="s">
        <v>5033</v>
      </c>
      <c r="L2442" s="620">
        <v>3040.6</v>
      </c>
      <c r="M2442" s="620">
        <v>9121.7999999999993</v>
      </c>
      <c r="N2442" s="619">
        <v>3</v>
      </c>
      <c r="O2442" s="683">
        <v>2</v>
      </c>
      <c r="P2442" s="620">
        <v>9121.7999999999993</v>
      </c>
      <c r="Q2442" s="635">
        <v>1</v>
      </c>
      <c r="R2442" s="619">
        <v>3</v>
      </c>
      <c r="S2442" s="635">
        <v>1</v>
      </c>
      <c r="T2442" s="683">
        <v>2</v>
      </c>
      <c r="U2442" s="665">
        <v>1</v>
      </c>
    </row>
    <row r="2443" spans="1:21" ht="14.4" customHeight="1" x14ac:dyDescent="0.3">
      <c r="A2443" s="618">
        <v>21</v>
      </c>
      <c r="B2443" s="619" t="s">
        <v>565</v>
      </c>
      <c r="C2443" s="619">
        <v>89301212</v>
      </c>
      <c r="D2443" s="681" t="s">
        <v>6723</v>
      </c>
      <c r="E2443" s="682" t="s">
        <v>4538</v>
      </c>
      <c r="F2443" s="619" t="s">
        <v>4509</v>
      </c>
      <c r="G2443" s="619" t="s">
        <v>4684</v>
      </c>
      <c r="H2443" s="619" t="s">
        <v>564</v>
      </c>
      <c r="I2443" s="619" t="s">
        <v>4687</v>
      </c>
      <c r="J2443" s="619" t="s">
        <v>2072</v>
      </c>
      <c r="K2443" s="619" t="s">
        <v>4688</v>
      </c>
      <c r="L2443" s="620">
        <v>1139.93</v>
      </c>
      <c r="M2443" s="620">
        <v>22798.600000000002</v>
      </c>
      <c r="N2443" s="619">
        <v>20</v>
      </c>
      <c r="O2443" s="683">
        <v>7</v>
      </c>
      <c r="P2443" s="620">
        <v>2279.86</v>
      </c>
      <c r="Q2443" s="635">
        <v>9.9999999999999992E-2</v>
      </c>
      <c r="R2443" s="619">
        <v>2</v>
      </c>
      <c r="S2443" s="635">
        <v>0.1</v>
      </c>
      <c r="T2443" s="683">
        <v>1</v>
      </c>
      <c r="U2443" s="665">
        <v>0.14285714285714285</v>
      </c>
    </row>
    <row r="2444" spans="1:21" ht="14.4" customHeight="1" x14ac:dyDescent="0.3">
      <c r="A2444" s="618">
        <v>21</v>
      </c>
      <c r="B2444" s="619" t="s">
        <v>565</v>
      </c>
      <c r="C2444" s="619">
        <v>89301212</v>
      </c>
      <c r="D2444" s="681" t="s">
        <v>6723</v>
      </c>
      <c r="E2444" s="682" t="s">
        <v>4538</v>
      </c>
      <c r="F2444" s="619" t="s">
        <v>4509</v>
      </c>
      <c r="G2444" s="619" t="s">
        <v>4689</v>
      </c>
      <c r="H2444" s="619" t="s">
        <v>564</v>
      </c>
      <c r="I2444" s="619" t="s">
        <v>1369</v>
      </c>
      <c r="J2444" s="619" t="s">
        <v>1370</v>
      </c>
      <c r="K2444" s="619" t="s">
        <v>1371</v>
      </c>
      <c r="L2444" s="620">
        <v>20.239999999999998</v>
      </c>
      <c r="M2444" s="620">
        <v>60.72</v>
      </c>
      <c r="N2444" s="619">
        <v>3</v>
      </c>
      <c r="O2444" s="683">
        <v>1.5</v>
      </c>
      <c r="P2444" s="620">
        <v>20.239999999999998</v>
      </c>
      <c r="Q2444" s="635">
        <v>0.33333333333333331</v>
      </c>
      <c r="R2444" s="619">
        <v>1</v>
      </c>
      <c r="S2444" s="635">
        <v>0.33333333333333331</v>
      </c>
      <c r="T2444" s="683">
        <v>0.5</v>
      </c>
      <c r="U2444" s="665">
        <v>0.33333333333333331</v>
      </c>
    </row>
    <row r="2445" spans="1:21" ht="14.4" customHeight="1" x14ac:dyDescent="0.3">
      <c r="A2445" s="618">
        <v>21</v>
      </c>
      <c r="B2445" s="619" t="s">
        <v>565</v>
      </c>
      <c r="C2445" s="619">
        <v>89301212</v>
      </c>
      <c r="D2445" s="681" t="s">
        <v>6723</v>
      </c>
      <c r="E2445" s="682" t="s">
        <v>4538</v>
      </c>
      <c r="F2445" s="619" t="s">
        <v>4509</v>
      </c>
      <c r="G2445" s="619" t="s">
        <v>4689</v>
      </c>
      <c r="H2445" s="619" t="s">
        <v>564</v>
      </c>
      <c r="I2445" s="619" t="s">
        <v>4690</v>
      </c>
      <c r="J2445" s="619" t="s">
        <v>1011</v>
      </c>
      <c r="K2445" s="619" t="s">
        <v>3658</v>
      </c>
      <c r="L2445" s="620">
        <v>0</v>
      </c>
      <c r="M2445" s="620">
        <v>0</v>
      </c>
      <c r="N2445" s="619">
        <v>3</v>
      </c>
      <c r="O2445" s="683">
        <v>2</v>
      </c>
      <c r="P2445" s="620">
        <v>0</v>
      </c>
      <c r="Q2445" s="635"/>
      <c r="R2445" s="619">
        <v>1</v>
      </c>
      <c r="S2445" s="635">
        <v>0.33333333333333331</v>
      </c>
      <c r="T2445" s="683">
        <v>0.5</v>
      </c>
      <c r="U2445" s="665">
        <v>0.25</v>
      </c>
    </row>
    <row r="2446" spans="1:21" ht="14.4" customHeight="1" x14ac:dyDescent="0.3">
      <c r="A2446" s="618">
        <v>21</v>
      </c>
      <c r="B2446" s="619" t="s">
        <v>565</v>
      </c>
      <c r="C2446" s="619">
        <v>89301212</v>
      </c>
      <c r="D2446" s="681" t="s">
        <v>6723</v>
      </c>
      <c r="E2446" s="682" t="s">
        <v>4538</v>
      </c>
      <c r="F2446" s="619" t="s">
        <v>4509</v>
      </c>
      <c r="G2446" s="619" t="s">
        <v>4689</v>
      </c>
      <c r="H2446" s="619" t="s">
        <v>564</v>
      </c>
      <c r="I2446" s="619" t="s">
        <v>1010</v>
      </c>
      <c r="J2446" s="619" t="s">
        <v>1011</v>
      </c>
      <c r="K2446" s="619" t="s">
        <v>2601</v>
      </c>
      <c r="L2446" s="620">
        <v>50.6</v>
      </c>
      <c r="M2446" s="620">
        <v>1062.6000000000004</v>
      </c>
      <c r="N2446" s="619">
        <v>21</v>
      </c>
      <c r="O2446" s="683">
        <v>15</v>
      </c>
      <c r="P2446" s="620">
        <v>556.60000000000014</v>
      </c>
      <c r="Q2446" s="635">
        <v>0.52380952380952372</v>
      </c>
      <c r="R2446" s="619">
        <v>11</v>
      </c>
      <c r="S2446" s="635">
        <v>0.52380952380952384</v>
      </c>
      <c r="T2446" s="683">
        <v>8.5</v>
      </c>
      <c r="U2446" s="665">
        <v>0.56666666666666665</v>
      </c>
    </row>
    <row r="2447" spans="1:21" ht="14.4" customHeight="1" x14ac:dyDescent="0.3">
      <c r="A2447" s="618">
        <v>21</v>
      </c>
      <c r="B2447" s="619" t="s">
        <v>565</v>
      </c>
      <c r="C2447" s="619">
        <v>89301212</v>
      </c>
      <c r="D2447" s="681" t="s">
        <v>6723</v>
      </c>
      <c r="E2447" s="682" t="s">
        <v>4538</v>
      </c>
      <c r="F2447" s="619" t="s">
        <v>4509</v>
      </c>
      <c r="G2447" s="619" t="s">
        <v>4689</v>
      </c>
      <c r="H2447" s="619" t="s">
        <v>564</v>
      </c>
      <c r="I2447" s="619" t="s">
        <v>1010</v>
      </c>
      <c r="J2447" s="619" t="s">
        <v>1011</v>
      </c>
      <c r="K2447" s="619" t="s">
        <v>2601</v>
      </c>
      <c r="L2447" s="620">
        <v>40.36</v>
      </c>
      <c r="M2447" s="620">
        <v>80.72</v>
      </c>
      <c r="N2447" s="619">
        <v>2</v>
      </c>
      <c r="O2447" s="683">
        <v>1.5</v>
      </c>
      <c r="P2447" s="620">
        <v>40.36</v>
      </c>
      <c r="Q2447" s="635">
        <v>0.5</v>
      </c>
      <c r="R2447" s="619">
        <v>1</v>
      </c>
      <c r="S2447" s="635">
        <v>0.5</v>
      </c>
      <c r="T2447" s="683">
        <v>1</v>
      </c>
      <c r="U2447" s="665">
        <v>0.66666666666666663</v>
      </c>
    </row>
    <row r="2448" spans="1:21" ht="14.4" customHeight="1" x14ac:dyDescent="0.3">
      <c r="A2448" s="618">
        <v>21</v>
      </c>
      <c r="B2448" s="619" t="s">
        <v>565</v>
      </c>
      <c r="C2448" s="619">
        <v>89301212</v>
      </c>
      <c r="D2448" s="681" t="s">
        <v>6723</v>
      </c>
      <c r="E2448" s="682" t="s">
        <v>4538</v>
      </c>
      <c r="F2448" s="619" t="s">
        <v>4509</v>
      </c>
      <c r="G2448" s="619" t="s">
        <v>6203</v>
      </c>
      <c r="H2448" s="619" t="s">
        <v>564</v>
      </c>
      <c r="I2448" s="619" t="s">
        <v>3768</v>
      </c>
      <c r="J2448" s="619" t="s">
        <v>3769</v>
      </c>
      <c r="K2448" s="619" t="s">
        <v>3770</v>
      </c>
      <c r="L2448" s="620">
        <v>0</v>
      </c>
      <c r="M2448" s="620">
        <v>0</v>
      </c>
      <c r="N2448" s="619">
        <v>2</v>
      </c>
      <c r="O2448" s="683">
        <v>0.5</v>
      </c>
      <c r="P2448" s="620">
        <v>0</v>
      </c>
      <c r="Q2448" s="635"/>
      <c r="R2448" s="619">
        <v>2</v>
      </c>
      <c r="S2448" s="635">
        <v>1</v>
      </c>
      <c r="T2448" s="683">
        <v>0.5</v>
      </c>
      <c r="U2448" s="665">
        <v>1</v>
      </c>
    </row>
    <row r="2449" spans="1:21" ht="14.4" customHeight="1" x14ac:dyDescent="0.3">
      <c r="A2449" s="618">
        <v>21</v>
      </c>
      <c r="B2449" s="619" t="s">
        <v>565</v>
      </c>
      <c r="C2449" s="619">
        <v>89301212</v>
      </c>
      <c r="D2449" s="681" t="s">
        <v>6723</v>
      </c>
      <c r="E2449" s="682" t="s">
        <v>4538</v>
      </c>
      <c r="F2449" s="619" t="s">
        <v>4509</v>
      </c>
      <c r="G2449" s="619" t="s">
        <v>4796</v>
      </c>
      <c r="H2449" s="619" t="s">
        <v>564</v>
      </c>
      <c r="I2449" s="619" t="s">
        <v>1739</v>
      </c>
      <c r="J2449" s="619" t="s">
        <v>1740</v>
      </c>
      <c r="K2449" s="619" t="s">
        <v>5653</v>
      </c>
      <c r="L2449" s="620">
        <v>31.84</v>
      </c>
      <c r="M2449" s="620">
        <v>222.88</v>
      </c>
      <c r="N2449" s="619">
        <v>7</v>
      </c>
      <c r="O2449" s="683">
        <v>2.5</v>
      </c>
      <c r="P2449" s="620"/>
      <c r="Q2449" s="635">
        <v>0</v>
      </c>
      <c r="R2449" s="619"/>
      <c r="S2449" s="635">
        <v>0</v>
      </c>
      <c r="T2449" s="683"/>
      <c r="U2449" s="665">
        <v>0</v>
      </c>
    </row>
    <row r="2450" spans="1:21" ht="14.4" customHeight="1" x14ac:dyDescent="0.3">
      <c r="A2450" s="618">
        <v>21</v>
      </c>
      <c r="B2450" s="619" t="s">
        <v>565</v>
      </c>
      <c r="C2450" s="619">
        <v>89301212</v>
      </c>
      <c r="D2450" s="681" t="s">
        <v>6723</v>
      </c>
      <c r="E2450" s="682" t="s">
        <v>4538</v>
      </c>
      <c r="F2450" s="619" t="s">
        <v>4509</v>
      </c>
      <c r="G2450" s="619" t="s">
        <v>4796</v>
      </c>
      <c r="H2450" s="619" t="s">
        <v>564</v>
      </c>
      <c r="I2450" s="619" t="s">
        <v>1544</v>
      </c>
      <c r="J2450" s="619" t="s">
        <v>1545</v>
      </c>
      <c r="K2450" s="619" t="s">
        <v>4797</v>
      </c>
      <c r="L2450" s="620">
        <v>63.67</v>
      </c>
      <c r="M2450" s="620">
        <v>5284.6100000000015</v>
      </c>
      <c r="N2450" s="619">
        <v>83</v>
      </c>
      <c r="O2450" s="683">
        <v>26</v>
      </c>
      <c r="P2450" s="620">
        <v>3183.5000000000018</v>
      </c>
      <c r="Q2450" s="635">
        <v>0.60240963855421703</v>
      </c>
      <c r="R2450" s="619">
        <v>50</v>
      </c>
      <c r="S2450" s="635">
        <v>0.60240963855421692</v>
      </c>
      <c r="T2450" s="683">
        <v>17.5</v>
      </c>
      <c r="U2450" s="665">
        <v>0.67307692307692313</v>
      </c>
    </row>
    <row r="2451" spans="1:21" ht="14.4" customHeight="1" x14ac:dyDescent="0.3">
      <c r="A2451" s="618">
        <v>21</v>
      </c>
      <c r="B2451" s="619" t="s">
        <v>565</v>
      </c>
      <c r="C2451" s="619">
        <v>89301212</v>
      </c>
      <c r="D2451" s="681" t="s">
        <v>6723</v>
      </c>
      <c r="E2451" s="682" t="s">
        <v>4538</v>
      </c>
      <c r="F2451" s="619" t="s">
        <v>4509</v>
      </c>
      <c r="G2451" s="619" t="s">
        <v>5201</v>
      </c>
      <c r="H2451" s="619" t="s">
        <v>2184</v>
      </c>
      <c r="I2451" s="619" t="s">
        <v>5202</v>
      </c>
      <c r="J2451" s="619" t="s">
        <v>5203</v>
      </c>
      <c r="K2451" s="619" t="s">
        <v>5204</v>
      </c>
      <c r="L2451" s="620">
        <v>7349.67</v>
      </c>
      <c r="M2451" s="620">
        <v>14699.34</v>
      </c>
      <c r="N2451" s="619">
        <v>2</v>
      </c>
      <c r="O2451" s="683">
        <v>0.5</v>
      </c>
      <c r="P2451" s="620"/>
      <c r="Q2451" s="635">
        <v>0</v>
      </c>
      <c r="R2451" s="619"/>
      <c r="S2451" s="635">
        <v>0</v>
      </c>
      <c r="T2451" s="683"/>
      <c r="U2451" s="665">
        <v>0</v>
      </c>
    </row>
    <row r="2452" spans="1:21" ht="14.4" customHeight="1" x14ac:dyDescent="0.3">
      <c r="A2452" s="618">
        <v>21</v>
      </c>
      <c r="B2452" s="619" t="s">
        <v>565</v>
      </c>
      <c r="C2452" s="619">
        <v>89301212</v>
      </c>
      <c r="D2452" s="681" t="s">
        <v>6723</v>
      </c>
      <c r="E2452" s="682" t="s">
        <v>4538</v>
      </c>
      <c r="F2452" s="619" t="s">
        <v>4509</v>
      </c>
      <c r="G2452" s="619" t="s">
        <v>5201</v>
      </c>
      <c r="H2452" s="619" t="s">
        <v>2184</v>
      </c>
      <c r="I2452" s="619" t="s">
        <v>5208</v>
      </c>
      <c r="J2452" s="619" t="s">
        <v>5209</v>
      </c>
      <c r="K2452" s="619" t="s">
        <v>5210</v>
      </c>
      <c r="L2452" s="620">
        <v>2449.89</v>
      </c>
      <c r="M2452" s="620">
        <v>9799.56</v>
      </c>
      <c r="N2452" s="619">
        <v>4</v>
      </c>
      <c r="O2452" s="683">
        <v>2</v>
      </c>
      <c r="P2452" s="620">
        <v>7349.67</v>
      </c>
      <c r="Q2452" s="635">
        <v>0.75</v>
      </c>
      <c r="R2452" s="619">
        <v>3</v>
      </c>
      <c r="S2452" s="635">
        <v>0.75</v>
      </c>
      <c r="T2452" s="683">
        <v>1.5</v>
      </c>
      <c r="U2452" s="665">
        <v>0.75</v>
      </c>
    </row>
    <row r="2453" spans="1:21" ht="14.4" customHeight="1" x14ac:dyDescent="0.3">
      <c r="A2453" s="618">
        <v>21</v>
      </c>
      <c r="B2453" s="619" t="s">
        <v>565</v>
      </c>
      <c r="C2453" s="619">
        <v>89301212</v>
      </c>
      <c r="D2453" s="681" t="s">
        <v>6723</v>
      </c>
      <c r="E2453" s="682" t="s">
        <v>4538</v>
      </c>
      <c r="F2453" s="619" t="s">
        <v>4509</v>
      </c>
      <c r="G2453" s="619" t="s">
        <v>5219</v>
      </c>
      <c r="H2453" s="619" t="s">
        <v>564</v>
      </c>
      <c r="I2453" s="619" t="s">
        <v>2686</v>
      </c>
      <c r="J2453" s="619" t="s">
        <v>2687</v>
      </c>
      <c r="K2453" s="619" t="s">
        <v>5220</v>
      </c>
      <c r="L2453" s="620">
        <v>31.64</v>
      </c>
      <c r="M2453" s="620">
        <v>316.39999999999998</v>
      </c>
      <c r="N2453" s="619">
        <v>10</v>
      </c>
      <c r="O2453" s="683">
        <v>3.5</v>
      </c>
      <c r="P2453" s="620">
        <v>253.11999999999998</v>
      </c>
      <c r="Q2453" s="635">
        <v>0.79999999999999993</v>
      </c>
      <c r="R2453" s="619">
        <v>8</v>
      </c>
      <c r="S2453" s="635">
        <v>0.8</v>
      </c>
      <c r="T2453" s="683">
        <v>3</v>
      </c>
      <c r="U2453" s="665">
        <v>0.8571428571428571</v>
      </c>
    </row>
    <row r="2454" spans="1:21" ht="14.4" customHeight="1" x14ac:dyDescent="0.3">
      <c r="A2454" s="618">
        <v>21</v>
      </c>
      <c r="B2454" s="619" t="s">
        <v>565</v>
      </c>
      <c r="C2454" s="619">
        <v>89301212</v>
      </c>
      <c r="D2454" s="681" t="s">
        <v>6723</v>
      </c>
      <c r="E2454" s="682" t="s">
        <v>4538</v>
      </c>
      <c r="F2454" s="619" t="s">
        <v>4509</v>
      </c>
      <c r="G2454" s="619" t="s">
        <v>4806</v>
      </c>
      <c r="H2454" s="619" t="s">
        <v>564</v>
      </c>
      <c r="I2454" s="619" t="s">
        <v>905</v>
      </c>
      <c r="J2454" s="619" t="s">
        <v>906</v>
      </c>
      <c r="K2454" s="619" t="s">
        <v>4807</v>
      </c>
      <c r="L2454" s="620">
        <v>26.17</v>
      </c>
      <c r="M2454" s="620">
        <v>968.29000000000008</v>
      </c>
      <c r="N2454" s="619">
        <v>37</v>
      </c>
      <c r="O2454" s="683">
        <v>11.5</v>
      </c>
      <c r="P2454" s="620">
        <v>314.04000000000008</v>
      </c>
      <c r="Q2454" s="635">
        <v>0.3243243243243244</v>
      </c>
      <c r="R2454" s="619">
        <v>12</v>
      </c>
      <c r="S2454" s="635">
        <v>0.32432432432432434</v>
      </c>
      <c r="T2454" s="683">
        <v>4.5</v>
      </c>
      <c r="U2454" s="665">
        <v>0.39130434782608697</v>
      </c>
    </row>
    <row r="2455" spans="1:21" ht="14.4" customHeight="1" x14ac:dyDescent="0.3">
      <c r="A2455" s="618">
        <v>21</v>
      </c>
      <c r="B2455" s="619" t="s">
        <v>565</v>
      </c>
      <c r="C2455" s="619">
        <v>89301212</v>
      </c>
      <c r="D2455" s="681" t="s">
        <v>6723</v>
      </c>
      <c r="E2455" s="682" t="s">
        <v>4538</v>
      </c>
      <c r="F2455" s="619" t="s">
        <v>4509</v>
      </c>
      <c r="G2455" s="619" t="s">
        <v>4600</v>
      </c>
      <c r="H2455" s="619" t="s">
        <v>564</v>
      </c>
      <c r="I2455" s="619" t="s">
        <v>1354</v>
      </c>
      <c r="J2455" s="619" t="s">
        <v>1355</v>
      </c>
      <c r="K2455" s="619" t="s">
        <v>668</v>
      </c>
      <c r="L2455" s="620">
        <v>0</v>
      </c>
      <c r="M2455" s="620">
        <v>0</v>
      </c>
      <c r="N2455" s="619">
        <v>2</v>
      </c>
      <c r="O2455" s="683">
        <v>0.5</v>
      </c>
      <c r="P2455" s="620">
        <v>0</v>
      </c>
      <c r="Q2455" s="635"/>
      <c r="R2455" s="619">
        <v>2</v>
      </c>
      <c r="S2455" s="635">
        <v>1</v>
      </c>
      <c r="T2455" s="683">
        <v>0.5</v>
      </c>
      <c r="U2455" s="665">
        <v>1</v>
      </c>
    </row>
    <row r="2456" spans="1:21" ht="14.4" customHeight="1" x14ac:dyDescent="0.3">
      <c r="A2456" s="618">
        <v>21</v>
      </c>
      <c r="B2456" s="619" t="s">
        <v>565</v>
      </c>
      <c r="C2456" s="619">
        <v>89301212</v>
      </c>
      <c r="D2456" s="681" t="s">
        <v>6723</v>
      </c>
      <c r="E2456" s="682" t="s">
        <v>4538</v>
      </c>
      <c r="F2456" s="619" t="s">
        <v>4509</v>
      </c>
      <c r="G2456" s="619" t="s">
        <v>6204</v>
      </c>
      <c r="H2456" s="619" t="s">
        <v>564</v>
      </c>
      <c r="I2456" s="619" t="s">
        <v>6205</v>
      </c>
      <c r="J2456" s="619" t="s">
        <v>6206</v>
      </c>
      <c r="K2456" s="619" t="s">
        <v>6207</v>
      </c>
      <c r="L2456" s="620">
        <v>143.72999999999999</v>
      </c>
      <c r="M2456" s="620">
        <v>287.45999999999998</v>
      </c>
      <c r="N2456" s="619">
        <v>2</v>
      </c>
      <c r="O2456" s="683">
        <v>1</v>
      </c>
      <c r="P2456" s="620"/>
      <c r="Q2456" s="635">
        <v>0</v>
      </c>
      <c r="R2456" s="619"/>
      <c r="S2456" s="635">
        <v>0</v>
      </c>
      <c r="T2456" s="683"/>
      <c r="U2456" s="665">
        <v>0</v>
      </c>
    </row>
    <row r="2457" spans="1:21" ht="14.4" customHeight="1" x14ac:dyDescent="0.3">
      <c r="A2457" s="618">
        <v>21</v>
      </c>
      <c r="B2457" s="619" t="s">
        <v>565</v>
      </c>
      <c r="C2457" s="619">
        <v>89301212</v>
      </c>
      <c r="D2457" s="681" t="s">
        <v>6723</v>
      </c>
      <c r="E2457" s="682" t="s">
        <v>4538</v>
      </c>
      <c r="F2457" s="619" t="s">
        <v>4509</v>
      </c>
      <c r="G2457" s="619" t="s">
        <v>5070</v>
      </c>
      <c r="H2457" s="619" t="s">
        <v>564</v>
      </c>
      <c r="I2457" s="619" t="s">
        <v>5666</v>
      </c>
      <c r="J2457" s="619" t="s">
        <v>5667</v>
      </c>
      <c r="K2457" s="619" t="s">
        <v>5668</v>
      </c>
      <c r="L2457" s="620">
        <v>1538.52</v>
      </c>
      <c r="M2457" s="620">
        <v>15385.2</v>
      </c>
      <c r="N2457" s="619">
        <v>10</v>
      </c>
      <c r="O2457" s="683">
        <v>5</v>
      </c>
      <c r="P2457" s="620">
        <v>12308.16</v>
      </c>
      <c r="Q2457" s="635">
        <v>0.79999999999999993</v>
      </c>
      <c r="R2457" s="619">
        <v>8</v>
      </c>
      <c r="S2457" s="635">
        <v>0.8</v>
      </c>
      <c r="T2457" s="683">
        <v>3.5</v>
      </c>
      <c r="U2457" s="665">
        <v>0.7</v>
      </c>
    </row>
    <row r="2458" spans="1:21" ht="14.4" customHeight="1" x14ac:dyDescent="0.3">
      <c r="A2458" s="618">
        <v>21</v>
      </c>
      <c r="B2458" s="619" t="s">
        <v>565</v>
      </c>
      <c r="C2458" s="619">
        <v>89301212</v>
      </c>
      <c r="D2458" s="681" t="s">
        <v>6723</v>
      </c>
      <c r="E2458" s="682" t="s">
        <v>4538</v>
      </c>
      <c r="F2458" s="619" t="s">
        <v>4509</v>
      </c>
      <c r="G2458" s="619" t="s">
        <v>5070</v>
      </c>
      <c r="H2458" s="619" t="s">
        <v>564</v>
      </c>
      <c r="I2458" s="619" t="s">
        <v>5071</v>
      </c>
      <c r="J2458" s="619" t="s">
        <v>5072</v>
      </c>
      <c r="K2458" s="619" t="s">
        <v>3621</v>
      </c>
      <c r="L2458" s="620">
        <v>10256.77</v>
      </c>
      <c r="M2458" s="620">
        <v>441041.10999999987</v>
      </c>
      <c r="N2458" s="619">
        <v>43</v>
      </c>
      <c r="O2458" s="683">
        <v>27</v>
      </c>
      <c r="P2458" s="620">
        <v>225648.93999999994</v>
      </c>
      <c r="Q2458" s="635">
        <v>0.51162790697674421</v>
      </c>
      <c r="R2458" s="619">
        <v>22</v>
      </c>
      <c r="S2458" s="635">
        <v>0.51162790697674421</v>
      </c>
      <c r="T2458" s="683">
        <v>14</v>
      </c>
      <c r="U2458" s="665">
        <v>0.51851851851851849</v>
      </c>
    </row>
    <row r="2459" spans="1:21" ht="14.4" customHeight="1" x14ac:dyDescent="0.3">
      <c r="A2459" s="618">
        <v>21</v>
      </c>
      <c r="B2459" s="619" t="s">
        <v>565</v>
      </c>
      <c r="C2459" s="619">
        <v>89301212</v>
      </c>
      <c r="D2459" s="681" t="s">
        <v>6723</v>
      </c>
      <c r="E2459" s="682" t="s">
        <v>4538</v>
      </c>
      <c r="F2459" s="619" t="s">
        <v>4509</v>
      </c>
      <c r="G2459" s="619" t="s">
        <v>5073</v>
      </c>
      <c r="H2459" s="619" t="s">
        <v>564</v>
      </c>
      <c r="I2459" s="619" t="s">
        <v>5074</v>
      </c>
      <c r="J2459" s="619" t="s">
        <v>2788</v>
      </c>
      <c r="K2459" s="619" t="s">
        <v>5075</v>
      </c>
      <c r="L2459" s="620">
        <v>121.41</v>
      </c>
      <c r="M2459" s="620">
        <v>121.41</v>
      </c>
      <c r="N2459" s="619">
        <v>1</v>
      </c>
      <c r="O2459" s="683">
        <v>0.5</v>
      </c>
      <c r="P2459" s="620"/>
      <c r="Q2459" s="635">
        <v>0</v>
      </c>
      <c r="R2459" s="619"/>
      <c r="S2459" s="635">
        <v>0</v>
      </c>
      <c r="T2459" s="683"/>
      <c r="U2459" s="665">
        <v>0</v>
      </c>
    </row>
    <row r="2460" spans="1:21" ht="14.4" customHeight="1" x14ac:dyDescent="0.3">
      <c r="A2460" s="618">
        <v>21</v>
      </c>
      <c r="B2460" s="619" t="s">
        <v>565</v>
      </c>
      <c r="C2460" s="619">
        <v>89301212</v>
      </c>
      <c r="D2460" s="681" t="s">
        <v>6723</v>
      </c>
      <c r="E2460" s="682" t="s">
        <v>4538</v>
      </c>
      <c r="F2460" s="619" t="s">
        <v>4509</v>
      </c>
      <c r="G2460" s="619" t="s">
        <v>5073</v>
      </c>
      <c r="H2460" s="619" t="s">
        <v>564</v>
      </c>
      <c r="I2460" s="619" t="s">
        <v>2787</v>
      </c>
      <c r="J2460" s="619" t="s">
        <v>2788</v>
      </c>
      <c r="K2460" s="619" t="s">
        <v>4414</v>
      </c>
      <c r="L2460" s="620">
        <v>364.22</v>
      </c>
      <c r="M2460" s="620">
        <v>4734.8599999999997</v>
      </c>
      <c r="N2460" s="619">
        <v>13</v>
      </c>
      <c r="O2460" s="683">
        <v>3</v>
      </c>
      <c r="P2460" s="620">
        <v>4370.6399999999994</v>
      </c>
      <c r="Q2460" s="635">
        <v>0.92307692307692302</v>
      </c>
      <c r="R2460" s="619">
        <v>12</v>
      </c>
      <c r="S2460" s="635">
        <v>0.92307692307692313</v>
      </c>
      <c r="T2460" s="683">
        <v>2.5</v>
      </c>
      <c r="U2460" s="665">
        <v>0.83333333333333337</v>
      </c>
    </row>
    <row r="2461" spans="1:21" ht="14.4" customHeight="1" x14ac:dyDescent="0.3">
      <c r="A2461" s="618">
        <v>21</v>
      </c>
      <c r="B2461" s="619" t="s">
        <v>565</v>
      </c>
      <c r="C2461" s="619">
        <v>89301212</v>
      </c>
      <c r="D2461" s="681" t="s">
        <v>6723</v>
      </c>
      <c r="E2461" s="682" t="s">
        <v>4538</v>
      </c>
      <c r="F2461" s="619" t="s">
        <v>4509</v>
      </c>
      <c r="G2461" s="619" t="s">
        <v>4691</v>
      </c>
      <c r="H2461" s="619" t="s">
        <v>2184</v>
      </c>
      <c r="I2461" s="619" t="s">
        <v>2751</v>
      </c>
      <c r="J2461" s="619" t="s">
        <v>2752</v>
      </c>
      <c r="K2461" s="619" t="s">
        <v>4275</v>
      </c>
      <c r="L2461" s="620">
        <v>399.92</v>
      </c>
      <c r="M2461" s="620">
        <v>399.92</v>
      </c>
      <c r="N2461" s="619">
        <v>1</v>
      </c>
      <c r="O2461" s="683">
        <v>1</v>
      </c>
      <c r="P2461" s="620">
        <v>399.92</v>
      </c>
      <c r="Q2461" s="635">
        <v>1</v>
      </c>
      <c r="R2461" s="619">
        <v>1</v>
      </c>
      <c r="S2461" s="635">
        <v>1</v>
      </c>
      <c r="T2461" s="683">
        <v>1</v>
      </c>
      <c r="U2461" s="665">
        <v>1</v>
      </c>
    </row>
    <row r="2462" spans="1:21" ht="14.4" customHeight="1" x14ac:dyDescent="0.3">
      <c r="A2462" s="618">
        <v>21</v>
      </c>
      <c r="B2462" s="619" t="s">
        <v>565</v>
      </c>
      <c r="C2462" s="619">
        <v>89301212</v>
      </c>
      <c r="D2462" s="681" t="s">
        <v>6723</v>
      </c>
      <c r="E2462" s="682" t="s">
        <v>4538</v>
      </c>
      <c r="F2462" s="619" t="s">
        <v>4509</v>
      </c>
      <c r="G2462" s="619" t="s">
        <v>4691</v>
      </c>
      <c r="H2462" s="619" t="s">
        <v>2184</v>
      </c>
      <c r="I2462" s="619" t="s">
        <v>5848</v>
      </c>
      <c r="J2462" s="619" t="s">
        <v>5849</v>
      </c>
      <c r="K2462" s="619" t="s">
        <v>5850</v>
      </c>
      <c r="L2462" s="620">
        <v>199.96</v>
      </c>
      <c r="M2462" s="620">
        <v>399.92</v>
      </c>
      <c r="N2462" s="619">
        <v>2</v>
      </c>
      <c r="O2462" s="683">
        <v>1.5</v>
      </c>
      <c r="P2462" s="620">
        <v>399.92</v>
      </c>
      <c r="Q2462" s="635">
        <v>1</v>
      </c>
      <c r="R2462" s="619">
        <v>2</v>
      </c>
      <c r="S2462" s="635">
        <v>1</v>
      </c>
      <c r="T2462" s="683">
        <v>1.5</v>
      </c>
      <c r="U2462" s="665">
        <v>1</v>
      </c>
    </row>
    <row r="2463" spans="1:21" ht="14.4" customHeight="1" x14ac:dyDescent="0.3">
      <c r="A2463" s="618">
        <v>21</v>
      </c>
      <c r="B2463" s="619" t="s">
        <v>565</v>
      </c>
      <c r="C2463" s="619">
        <v>89301212</v>
      </c>
      <c r="D2463" s="681" t="s">
        <v>6723</v>
      </c>
      <c r="E2463" s="682" t="s">
        <v>4538</v>
      </c>
      <c r="F2463" s="619" t="s">
        <v>4509</v>
      </c>
      <c r="G2463" s="619" t="s">
        <v>6208</v>
      </c>
      <c r="H2463" s="619" t="s">
        <v>564</v>
      </c>
      <c r="I2463" s="619" t="s">
        <v>6209</v>
      </c>
      <c r="J2463" s="619" t="s">
        <v>6210</v>
      </c>
      <c r="K2463" s="619" t="s">
        <v>6211</v>
      </c>
      <c r="L2463" s="620">
        <v>113.82</v>
      </c>
      <c r="M2463" s="620">
        <v>341.46</v>
      </c>
      <c r="N2463" s="619">
        <v>3</v>
      </c>
      <c r="O2463" s="683">
        <v>0.5</v>
      </c>
      <c r="P2463" s="620"/>
      <c r="Q2463" s="635">
        <v>0</v>
      </c>
      <c r="R2463" s="619"/>
      <c r="S2463" s="635">
        <v>0</v>
      </c>
      <c r="T2463" s="683"/>
      <c r="U2463" s="665">
        <v>0</v>
      </c>
    </row>
    <row r="2464" spans="1:21" ht="14.4" customHeight="1" x14ac:dyDescent="0.3">
      <c r="A2464" s="618">
        <v>21</v>
      </c>
      <c r="B2464" s="619" t="s">
        <v>565</v>
      </c>
      <c r="C2464" s="619">
        <v>89301212</v>
      </c>
      <c r="D2464" s="681" t="s">
        <v>6723</v>
      </c>
      <c r="E2464" s="682" t="s">
        <v>4538</v>
      </c>
      <c r="F2464" s="619" t="s">
        <v>4509</v>
      </c>
      <c r="G2464" s="619" t="s">
        <v>6208</v>
      </c>
      <c r="H2464" s="619" t="s">
        <v>564</v>
      </c>
      <c r="I2464" s="619" t="s">
        <v>6212</v>
      </c>
      <c r="J2464" s="619" t="s">
        <v>6210</v>
      </c>
      <c r="K2464" s="619" t="s">
        <v>6213</v>
      </c>
      <c r="L2464" s="620">
        <v>113.82</v>
      </c>
      <c r="M2464" s="620">
        <v>113.82</v>
      </c>
      <c r="N2464" s="619">
        <v>1</v>
      </c>
      <c r="O2464" s="683">
        <v>0.5</v>
      </c>
      <c r="P2464" s="620"/>
      <c r="Q2464" s="635">
        <v>0</v>
      </c>
      <c r="R2464" s="619"/>
      <c r="S2464" s="635">
        <v>0</v>
      </c>
      <c r="T2464" s="683"/>
      <c r="U2464" s="665">
        <v>0</v>
      </c>
    </row>
    <row r="2465" spans="1:21" ht="14.4" customHeight="1" x14ac:dyDescent="0.3">
      <c r="A2465" s="618">
        <v>21</v>
      </c>
      <c r="B2465" s="619" t="s">
        <v>565</v>
      </c>
      <c r="C2465" s="619">
        <v>89301212</v>
      </c>
      <c r="D2465" s="681" t="s">
        <v>6723</v>
      </c>
      <c r="E2465" s="682" t="s">
        <v>4538</v>
      </c>
      <c r="F2465" s="619" t="s">
        <v>4509</v>
      </c>
      <c r="G2465" s="619" t="s">
        <v>5115</v>
      </c>
      <c r="H2465" s="619" t="s">
        <v>564</v>
      </c>
      <c r="I2465" s="619" t="s">
        <v>998</v>
      </c>
      <c r="J2465" s="619" t="s">
        <v>5116</v>
      </c>
      <c r="K2465" s="619" t="s">
        <v>5117</v>
      </c>
      <c r="L2465" s="620">
        <v>55.71</v>
      </c>
      <c r="M2465" s="620">
        <v>278.55</v>
      </c>
      <c r="N2465" s="619">
        <v>5</v>
      </c>
      <c r="O2465" s="683">
        <v>1.5</v>
      </c>
      <c r="P2465" s="620">
        <v>278.55</v>
      </c>
      <c r="Q2465" s="635">
        <v>1</v>
      </c>
      <c r="R2465" s="619">
        <v>5</v>
      </c>
      <c r="S2465" s="635">
        <v>1</v>
      </c>
      <c r="T2465" s="683">
        <v>1.5</v>
      </c>
      <c r="U2465" s="665">
        <v>1</v>
      </c>
    </row>
    <row r="2466" spans="1:21" ht="14.4" customHeight="1" x14ac:dyDescent="0.3">
      <c r="A2466" s="618">
        <v>21</v>
      </c>
      <c r="B2466" s="619" t="s">
        <v>565</v>
      </c>
      <c r="C2466" s="619">
        <v>89301212</v>
      </c>
      <c r="D2466" s="681" t="s">
        <v>6723</v>
      </c>
      <c r="E2466" s="682" t="s">
        <v>4538</v>
      </c>
      <c r="F2466" s="619" t="s">
        <v>4509</v>
      </c>
      <c r="G2466" s="619" t="s">
        <v>5670</v>
      </c>
      <c r="H2466" s="619" t="s">
        <v>564</v>
      </c>
      <c r="I2466" s="619" t="s">
        <v>6214</v>
      </c>
      <c r="J2466" s="619" t="s">
        <v>6215</v>
      </c>
      <c r="K2466" s="619" t="s">
        <v>6216</v>
      </c>
      <c r="L2466" s="620">
        <v>0</v>
      </c>
      <c r="M2466" s="620">
        <v>0</v>
      </c>
      <c r="N2466" s="619">
        <v>3</v>
      </c>
      <c r="O2466" s="683">
        <v>1</v>
      </c>
      <c r="P2466" s="620"/>
      <c r="Q2466" s="635"/>
      <c r="R2466" s="619"/>
      <c r="S2466" s="635">
        <v>0</v>
      </c>
      <c r="T2466" s="683"/>
      <c r="U2466" s="665">
        <v>0</v>
      </c>
    </row>
    <row r="2467" spans="1:21" ht="14.4" customHeight="1" x14ac:dyDescent="0.3">
      <c r="A2467" s="618">
        <v>21</v>
      </c>
      <c r="B2467" s="619" t="s">
        <v>565</v>
      </c>
      <c r="C2467" s="619">
        <v>89301212</v>
      </c>
      <c r="D2467" s="681" t="s">
        <v>6723</v>
      </c>
      <c r="E2467" s="682" t="s">
        <v>4538</v>
      </c>
      <c r="F2467" s="619" t="s">
        <v>4509</v>
      </c>
      <c r="G2467" s="619" t="s">
        <v>4605</v>
      </c>
      <c r="H2467" s="619" t="s">
        <v>564</v>
      </c>
      <c r="I2467" s="619" t="s">
        <v>1155</v>
      </c>
      <c r="J2467" s="619" t="s">
        <v>4606</v>
      </c>
      <c r="K2467" s="619" t="s">
        <v>4607</v>
      </c>
      <c r="L2467" s="620">
        <v>54.04</v>
      </c>
      <c r="M2467" s="620">
        <v>270.2</v>
      </c>
      <c r="N2467" s="619">
        <v>5</v>
      </c>
      <c r="O2467" s="683">
        <v>2</v>
      </c>
      <c r="P2467" s="620"/>
      <c r="Q2467" s="635">
        <v>0</v>
      </c>
      <c r="R2467" s="619"/>
      <c r="S2467" s="635">
        <v>0</v>
      </c>
      <c r="T2467" s="683"/>
      <c r="U2467" s="665">
        <v>0</v>
      </c>
    </row>
    <row r="2468" spans="1:21" ht="14.4" customHeight="1" x14ac:dyDescent="0.3">
      <c r="A2468" s="618">
        <v>21</v>
      </c>
      <c r="B2468" s="619" t="s">
        <v>565</v>
      </c>
      <c r="C2468" s="619">
        <v>89301212</v>
      </c>
      <c r="D2468" s="681" t="s">
        <v>6723</v>
      </c>
      <c r="E2468" s="682" t="s">
        <v>4538</v>
      </c>
      <c r="F2468" s="619" t="s">
        <v>4509</v>
      </c>
      <c r="G2468" s="619" t="s">
        <v>4605</v>
      </c>
      <c r="H2468" s="619" t="s">
        <v>564</v>
      </c>
      <c r="I2468" s="619" t="s">
        <v>1159</v>
      </c>
      <c r="J2468" s="619" t="s">
        <v>4696</v>
      </c>
      <c r="K2468" s="619" t="s">
        <v>4697</v>
      </c>
      <c r="L2468" s="620">
        <v>72.05</v>
      </c>
      <c r="M2468" s="620">
        <v>3314.2999999999997</v>
      </c>
      <c r="N2468" s="619">
        <v>46</v>
      </c>
      <c r="O2468" s="683">
        <v>13.5</v>
      </c>
      <c r="P2468" s="620">
        <v>1657.15</v>
      </c>
      <c r="Q2468" s="635">
        <v>0.50000000000000011</v>
      </c>
      <c r="R2468" s="619">
        <v>23</v>
      </c>
      <c r="S2468" s="635">
        <v>0.5</v>
      </c>
      <c r="T2468" s="683">
        <v>6</v>
      </c>
      <c r="U2468" s="665">
        <v>0.44444444444444442</v>
      </c>
    </row>
    <row r="2469" spans="1:21" ht="14.4" customHeight="1" x14ac:dyDescent="0.3">
      <c r="A2469" s="618">
        <v>21</v>
      </c>
      <c r="B2469" s="619" t="s">
        <v>565</v>
      </c>
      <c r="C2469" s="619">
        <v>89301212</v>
      </c>
      <c r="D2469" s="681" t="s">
        <v>6723</v>
      </c>
      <c r="E2469" s="682" t="s">
        <v>4538</v>
      </c>
      <c r="F2469" s="619" t="s">
        <v>4509</v>
      </c>
      <c r="G2469" s="619" t="s">
        <v>4605</v>
      </c>
      <c r="H2469" s="619" t="s">
        <v>564</v>
      </c>
      <c r="I2469" s="619" t="s">
        <v>4698</v>
      </c>
      <c r="J2469" s="619" t="s">
        <v>4696</v>
      </c>
      <c r="K2469" s="619" t="s">
        <v>4697</v>
      </c>
      <c r="L2469" s="620">
        <v>0</v>
      </c>
      <c r="M2469" s="620">
        <v>0</v>
      </c>
      <c r="N2469" s="619">
        <v>8</v>
      </c>
      <c r="O2469" s="683">
        <v>1.5</v>
      </c>
      <c r="P2469" s="620">
        <v>0</v>
      </c>
      <c r="Q2469" s="635"/>
      <c r="R2469" s="619">
        <v>3</v>
      </c>
      <c r="S2469" s="635">
        <v>0.375</v>
      </c>
      <c r="T2469" s="683">
        <v>0.5</v>
      </c>
      <c r="U2469" s="665">
        <v>0.33333333333333331</v>
      </c>
    </row>
    <row r="2470" spans="1:21" ht="14.4" customHeight="1" x14ac:dyDescent="0.3">
      <c r="A2470" s="618">
        <v>21</v>
      </c>
      <c r="B2470" s="619" t="s">
        <v>565</v>
      </c>
      <c r="C2470" s="619">
        <v>89301212</v>
      </c>
      <c r="D2470" s="681" t="s">
        <v>6723</v>
      </c>
      <c r="E2470" s="682" t="s">
        <v>4538</v>
      </c>
      <c r="F2470" s="619" t="s">
        <v>4509</v>
      </c>
      <c r="G2470" s="619" t="s">
        <v>4907</v>
      </c>
      <c r="H2470" s="619" t="s">
        <v>564</v>
      </c>
      <c r="I2470" s="619" t="s">
        <v>1280</v>
      </c>
      <c r="J2470" s="619" t="s">
        <v>1083</v>
      </c>
      <c r="K2470" s="619" t="s">
        <v>4908</v>
      </c>
      <c r="L2470" s="620">
        <v>0</v>
      </c>
      <c r="M2470" s="620">
        <v>0</v>
      </c>
      <c r="N2470" s="619">
        <v>1</v>
      </c>
      <c r="O2470" s="683">
        <v>1</v>
      </c>
      <c r="P2470" s="620"/>
      <c r="Q2470" s="635"/>
      <c r="R2470" s="619"/>
      <c r="S2470" s="635">
        <v>0</v>
      </c>
      <c r="T2470" s="683"/>
      <c r="U2470" s="665">
        <v>0</v>
      </c>
    </row>
    <row r="2471" spans="1:21" ht="14.4" customHeight="1" x14ac:dyDescent="0.3">
      <c r="A2471" s="618">
        <v>21</v>
      </c>
      <c r="B2471" s="619" t="s">
        <v>565</v>
      </c>
      <c r="C2471" s="619">
        <v>89301212</v>
      </c>
      <c r="D2471" s="681" t="s">
        <v>6723</v>
      </c>
      <c r="E2471" s="682" t="s">
        <v>4538</v>
      </c>
      <c r="F2471" s="619" t="s">
        <v>4509</v>
      </c>
      <c r="G2471" s="619" t="s">
        <v>4907</v>
      </c>
      <c r="H2471" s="619" t="s">
        <v>564</v>
      </c>
      <c r="I2471" s="619" t="s">
        <v>6217</v>
      </c>
      <c r="J2471" s="619" t="s">
        <v>6218</v>
      </c>
      <c r="K2471" s="619" t="s">
        <v>6219</v>
      </c>
      <c r="L2471" s="620">
        <v>0</v>
      </c>
      <c r="M2471" s="620">
        <v>0</v>
      </c>
      <c r="N2471" s="619">
        <v>1</v>
      </c>
      <c r="O2471" s="683">
        <v>0.5</v>
      </c>
      <c r="P2471" s="620"/>
      <c r="Q2471" s="635"/>
      <c r="R2471" s="619"/>
      <c r="S2471" s="635">
        <v>0</v>
      </c>
      <c r="T2471" s="683"/>
      <c r="U2471" s="665">
        <v>0</v>
      </c>
    </row>
    <row r="2472" spans="1:21" ht="14.4" customHeight="1" x14ac:dyDescent="0.3">
      <c r="A2472" s="618">
        <v>21</v>
      </c>
      <c r="B2472" s="619" t="s">
        <v>565</v>
      </c>
      <c r="C2472" s="619">
        <v>89301212</v>
      </c>
      <c r="D2472" s="681" t="s">
        <v>6723</v>
      </c>
      <c r="E2472" s="682" t="s">
        <v>4538</v>
      </c>
      <c r="F2472" s="619" t="s">
        <v>4509</v>
      </c>
      <c r="G2472" s="619" t="s">
        <v>4907</v>
      </c>
      <c r="H2472" s="619" t="s">
        <v>564</v>
      </c>
      <c r="I2472" s="619" t="s">
        <v>6220</v>
      </c>
      <c r="J2472" s="619" t="s">
        <v>6221</v>
      </c>
      <c r="K2472" s="619" t="s">
        <v>6222</v>
      </c>
      <c r="L2472" s="620">
        <v>0</v>
      </c>
      <c r="M2472" s="620">
        <v>0</v>
      </c>
      <c r="N2472" s="619">
        <v>1</v>
      </c>
      <c r="O2472" s="683">
        <v>0.5</v>
      </c>
      <c r="P2472" s="620"/>
      <c r="Q2472" s="635"/>
      <c r="R2472" s="619"/>
      <c r="S2472" s="635">
        <v>0</v>
      </c>
      <c r="T2472" s="683"/>
      <c r="U2472" s="665">
        <v>0</v>
      </c>
    </row>
    <row r="2473" spans="1:21" ht="14.4" customHeight="1" x14ac:dyDescent="0.3">
      <c r="A2473" s="618">
        <v>21</v>
      </c>
      <c r="B2473" s="619" t="s">
        <v>565</v>
      </c>
      <c r="C2473" s="619">
        <v>89301212</v>
      </c>
      <c r="D2473" s="681" t="s">
        <v>6723</v>
      </c>
      <c r="E2473" s="682" t="s">
        <v>4538</v>
      </c>
      <c r="F2473" s="619" t="s">
        <v>4509</v>
      </c>
      <c r="G2473" s="619" t="s">
        <v>5229</v>
      </c>
      <c r="H2473" s="619" t="s">
        <v>564</v>
      </c>
      <c r="I2473" s="619" t="s">
        <v>2690</v>
      </c>
      <c r="J2473" s="619" t="s">
        <v>2691</v>
      </c>
      <c r="K2473" s="619" t="s">
        <v>5230</v>
      </c>
      <c r="L2473" s="620">
        <v>38.65</v>
      </c>
      <c r="M2473" s="620">
        <v>231.89999999999998</v>
      </c>
      <c r="N2473" s="619">
        <v>6</v>
      </c>
      <c r="O2473" s="683">
        <v>2.5</v>
      </c>
      <c r="P2473" s="620">
        <v>154.6</v>
      </c>
      <c r="Q2473" s="635">
        <v>0.66666666666666674</v>
      </c>
      <c r="R2473" s="619">
        <v>4</v>
      </c>
      <c r="S2473" s="635">
        <v>0.66666666666666663</v>
      </c>
      <c r="T2473" s="683">
        <v>2</v>
      </c>
      <c r="U2473" s="665">
        <v>0.8</v>
      </c>
    </row>
    <row r="2474" spans="1:21" ht="14.4" customHeight="1" x14ac:dyDescent="0.3">
      <c r="A2474" s="618">
        <v>21</v>
      </c>
      <c r="B2474" s="619" t="s">
        <v>565</v>
      </c>
      <c r="C2474" s="619">
        <v>89301212</v>
      </c>
      <c r="D2474" s="681" t="s">
        <v>6723</v>
      </c>
      <c r="E2474" s="682" t="s">
        <v>4538</v>
      </c>
      <c r="F2474" s="619" t="s">
        <v>4509</v>
      </c>
      <c r="G2474" s="619" t="s">
        <v>4553</v>
      </c>
      <c r="H2474" s="619" t="s">
        <v>564</v>
      </c>
      <c r="I2474" s="619" t="s">
        <v>1397</v>
      </c>
      <c r="J2474" s="619" t="s">
        <v>1398</v>
      </c>
      <c r="K2474" s="619" t="s">
        <v>1399</v>
      </c>
      <c r="L2474" s="620">
        <v>61.29</v>
      </c>
      <c r="M2474" s="620">
        <v>61.29</v>
      </c>
      <c r="N2474" s="619">
        <v>1</v>
      </c>
      <c r="O2474" s="683">
        <v>0.5</v>
      </c>
      <c r="P2474" s="620"/>
      <c r="Q2474" s="635">
        <v>0</v>
      </c>
      <c r="R2474" s="619"/>
      <c r="S2474" s="635">
        <v>0</v>
      </c>
      <c r="T2474" s="683"/>
      <c r="U2474" s="665">
        <v>0</v>
      </c>
    </row>
    <row r="2475" spans="1:21" ht="14.4" customHeight="1" x14ac:dyDescent="0.3">
      <c r="A2475" s="618">
        <v>21</v>
      </c>
      <c r="B2475" s="619" t="s">
        <v>565</v>
      </c>
      <c r="C2475" s="619">
        <v>89301212</v>
      </c>
      <c r="D2475" s="681" t="s">
        <v>6723</v>
      </c>
      <c r="E2475" s="682" t="s">
        <v>4538</v>
      </c>
      <c r="F2475" s="619" t="s">
        <v>4509</v>
      </c>
      <c r="G2475" s="619" t="s">
        <v>4553</v>
      </c>
      <c r="H2475" s="619" t="s">
        <v>564</v>
      </c>
      <c r="I2475" s="619" t="s">
        <v>5480</v>
      </c>
      <c r="J2475" s="619" t="s">
        <v>4554</v>
      </c>
      <c r="K2475" s="619" t="s">
        <v>5481</v>
      </c>
      <c r="L2475" s="620">
        <v>34.31</v>
      </c>
      <c r="M2475" s="620">
        <v>34.31</v>
      </c>
      <c r="N2475" s="619">
        <v>1</v>
      </c>
      <c r="O2475" s="683">
        <v>0.5</v>
      </c>
      <c r="P2475" s="620">
        <v>34.31</v>
      </c>
      <c r="Q2475" s="635">
        <v>1</v>
      </c>
      <c r="R2475" s="619">
        <v>1</v>
      </c>
      <c r="S2475" s="635">
        <v>1</v>
      </c>
      <c r="T2475" s="683">
        <v>0.5</v>
      </c>
      <c r="U2475" s="665">
        <v>1</v>
      </c>
    </row>
    <row r="2476" spans="1:21" ht="14.4" customHeight="1" x14ac:dyDescent="0.3">
      <c r="A2476" s="618">
        <v>21</v>
      </c>
      <c r="B2476" s="619" t="s">
        <v>565</v>
      </c>
      <c r="C2476" s="619">
        <v>89301212</v>
      </c>
      <c r="D2476" s="681" t="s">
        <v>6723</v>
      </c>
      <c r="E2476" s="682" t="s">
        <v>4538</v>
      </c>
      <c r="F2476" s="619" t="s">
        <v>4509</v>
      </c>
      <c r="G2476" s="619" t="s">
        <v>5482</v>
      </c>
      <c r="H2476" s="619" t="s">
        <v>564</v>
      </c>
      <c r="I2476" s="619" t="s">
        <v>5483</v>
      </c>
      <c r="J2476" s="619" t="s">
        <v>5484</v>
      </c>
      <c r="K2476" s="619" t="s">
        <v>2832</v>
      </c>
      <c r="L2476" s="620">
        <v>8264.7900000000009</v>
      </c>
      <c r="M2476" s="620">
        <v>206619.75000000003</v>
      </c>
      <c r="N2476" s="619">
        <v>25</v>
      </c>
      <c r="O2476" s="683">
        <v>7</v>
      </c>
      <c r="P2476" s="620">
        <v>99177.48000000001</v>
      </c>
      <c r="Q2476" s="635">
        <v>0.48</v>
      </c>
      <c r="R2476" s="619">
        <v>12</v>
      </c>
      <c r="S2476" s="635">
        <v>0.48</v>
      </c>
      <c r="T2476" s="683">
        <v>3</v>
      </c>
      <c r="U2476" s="665">
        <v>0.42857142857142855</v>
      </c>
    </row>
    <row r="2477" spans="1:21" ht="14.4" customHeight="1" x14ac:dyDescent="0.3">
      <c r="A2477" s="618">
        <v>21</v>
      </c>
      <c r="B2477" s="619" t="s">
        <v>565</v>
      </c>
      <c r="C2477" s="619">
        <v>89301212</v>
      </c>
      <c r="D2477" s="681" t="s">
        <v>6723</v>
      </c>
      <c r="E2477" s="682" t="s">
        <v>4538</v>
      </c>
      <c r="F2477" s="619" t="s">
        <v>4509</v>
      </c>
      <c r="G2477" s="619" t="s">
        <v>5482</v>
      </c>
      <c r="H2477" s="619" t="s">
        <v>564</v>
      </c>
      <c r="I2477" s="619" t="s">
        <v>5678</v>
      </c>
      <c r="J2477" s="619" t="s">
        <v>5484</v>
      </c>
      <c r="K2477" s="619" t="s">
        <v>5255</v>
      </c>
      <c r="L2477" s="620">
        <v>0</v>
      </c>
      <c r="M2477" s="620">
        <v>0</v>
      </c>
      <c r="N2477" s="619">
        <v>3</v>
      </c>
      <c r="O2477" s="683">
        <v>2.5</v>
      </c>
      <c r="P2477" s="620">
        <v>0</v>
      </c>
      <c r="Q2477" s="635"/>
      <c r="R2477" s="619">
        <v>1</v>
      </c>
      <c r="S2477" s="635">
        <v>0.33333333333333331</v>
      </c>
      <c r="T2477" s="683">
        <v>1</v>
      </c>
      <c r="U2477" s="665">
        <v>0.4</v>
      </c>
    </row>
    <row r="2478" spans="1:21" ht="14.4" customHeight="1" x14ac:dyDescent="0.3">
      <c r="A2478" s="618">
        <v>21</v>
      </c>
      <c r="B2478" s="619" t="s">
        <v>565</v>
      </c>
      <c r="C2478" s="619">
        <v>89301212</v>
      </c>
      <c r="D2478" s="681" t="s">
        <v>6723</v>
      </c>
      <c r="E2478" s="682" t="s">
        <v>4538</v>
      </c>
      <c r="F2478" s="619" t="s">
        <v>4509</v>
      </c>
      <c r="G2478" s="619" t="s">
        <v>4910</v>
      </c>
      <c r="H2478" s="619" t="s">
        <v>564</v>
      </c>
      <c r="I2478" s="619" t="s">
        <v>5681</v>
      </c>
      <c r="J2478" s="619" t="s">
        <v>5682</v>
      </c>
      <c r="K2478" s="619" t="s">
        <v>5683</v>
      </c>
      <c r="L2478" s="620">
        <v>6176.77</v>
      </c>
      <c r="M2478" s="620">
        <v>154419.25</v>
      </c>
      <c r="N2478" s="619">
        <v>25</v>
      </c>
      <c r="O2478" s="683">
        <v>8</v>
      </c>
      <c r="P2478" s="620">
        <v>111181.86000000002</v>
      </c>
      <c r="Q2478" s="635">
        <v>0.72000000000000008</v>
      </c>
      <c r="R2478" s="619">
        <v>18</v>
      </c>
      <c r="S2478" s="635">
        <v>0.72</v>
      </c>
      <c r="T2478" s="683">
        <v>5.5</v>
      </c>
      <c r="U2478" s="665">
        <v>0.6875</v>
      </c>
    </row>
    <row r="2479" spans="1:21" ht="14.4" customHeight="1" x14ac:dyDescent="0.3">
      <c r="A2479" s="618">
        <v>21</v>
      </c>
      <c r="B2479" s="619" t="s">
        <v>565</v>
      </c>
      <c r="C2479" s="619">
        <v>89301212</v>
      </c>
      <c r="D2479" s="681" t="s">
        <v>6723</v>
      </c>
      <c r="E2479" s="682" t="s">
        <v>4538</v>
      </c>
      <c r="F2479" s="619" t="s">
        <v>4509</v>
      </c>
      <c r="G2479" s="619" t="s">
        <v>4910</v>
      </c>
      <c r="H2479" s="619" t="s">
        <v>564</v>
      </c>
      <c r="I2479" s="619" t="s">
        <v>5681</v>
      </c>
      <c r="J2479" s="619" t="s">
        <v>5682</v>
      </c>
      <c r="K2479" s="619" t="s">
        <v>5683</v>
      </c>
      <c r="L2479" s="620">
        <v>6196.71</v>
      </c>
      <c r="M2479" s="620">
        <v>260261.82000000012</v>
      </c>
      <c r="N2479" s="619">
        <v>42</v>
      </c>
      <c r="O2479" s="683">
        <v>14</v>
      </c>
      <c r="P2479" s="620">
        <v>247868.40000000011</v>
      </c>
      <c r="Q2479" s="635">
        <v>0.95238095238095233</v>
      </c>
      <c r="R2479" s="619">
        <v>40</v>
      </c>
      <c r="S2479" s="635">
        <v>0.95238095238095233</v>
      </c>
      <c r="T2479" s="683">
        <v>13</v>
      </c>
      <c r="U2479" s="665">
        <v>0.9285714285714286</v>
      </c>
    </row>
    <row r="2480" spans="1:21" ht="14.4" customHeight="1" x14ac:dyDescent="0.3">
      <c r="A2480" s="618">
        <v>21</v>
      </c>
      <c r="B2480" s="619" t="s">
        <v>565</v>
      </c>
      <c r="C2480" s="619">
        <v>89301212</v>
      </c>
      <c r="D2480" s="681" t="s">
        <v>6723</v>
      </c>
      <c r="E2480" s="682" t="s">
        <v>4538</v>
      </c>
      <c r="F2480" s="619" t="s">
        <v>4509</v>
      </c>
      <c r="G2480" s="619" t="s">
        <v>4910</v>
      </c>
      <c r="H2480" s="619" t="s">
        <v>564</v>
      </c>
      <c r="I2480" s="619" t="s">
        <v>5235</v>
      </c>
      <c r="J2480" s="619" t="s">
        <v>4912</v>
      </c>
      <c r="K2480" s="619" t="s">
        <v>4913</v>
      </c>
      <c r="L2480" s="620">
        <v>5889.88</v>
      </c>
      <c r="M2480" s="620">
        <v>11779.76</v>
      </c>
      <c r="N2480" s="619">
        <v>2</v>
      </c>
      <c r="O2480" s="683">
        <v>0.5</v>
      </c>
      <c r="P2480" s="620"/>
      <c r="Q2480" s="635">
        <v>0</v>
      </c>
      <c r="R2480" s="619"/>
      <c r="S2480" s="635">
        <v>0</v>
      </c>
      <c r="T2480" s="683"/>
      <c r="U2480" s="665">
        <v>0</v>
      </c>
    </row>
    <row r="2481" spans="1:21" ht="14.4" customHeight="1" x14ac:dyDescent="0.3">
      <c r="A2481" s="618">
        <v>21</v>
      </c>
      <c r="B2481" s="619" t="s">
        <v>565</v>
      </c>
      <c r="C2481" s="619">
        <v>89301212</v>
      </c>
      <c r="D2481" s="681" t="s">
        <v>6723</v>
      </c>
      <c r="E2481" s="682" t="s">
        <v>4538</v>
      </c>
      <c r="F2481" s="619" t="s">
        <v>4509</v>
      </c>
      <c r="G2481" s="619" t="s">
        <v>4910</v>
      </c>
      <c r="H2481" s="619" t="s">
        <v>564</v>
      </c>
      <c r="I2481" s="619" t="s">
        <v>6223</v>
      </c>
      <c r="J2481" s="619" t="s">
        <v>5682</v>
      </c>
      <c r="K2481" s="619" t="s">
        <v>5683</v>
      </c>
      <c r="L2481" s="620">
        <v>6196.71</v>
      </c>
      <c r="M2481" s="620">
        <v>37180.26</v>
      </c>
      <c r="N2481" s="619">
        <v>6</v>
      </c>
      <c r="O2481" s="683">
        <v>1.5</v>
      </c>
      <c r="P2481" s="620">
        <v>24786.84</v>
      </c>
      <c r="Q2481" s="635">
        <v>0.66666666666666663</v>
      </c>
      <c r="R2481" s="619">
        <v>4</v>
      </c>
      <c r="S2481" s="635">
        <v>0.66666666666666663</v>
      </c>
      <c r="T2481" s="683">
        <v>1</v>
      </c>
      <c r="U2481" s="665">
        <v>0.66666666666666663</v>
      </c>
    </row>
    <row r="2482" spans="1:21" ht="14.4" customHeight="1" x14ac:dyDescent="0.3">
      <c r="A2482" s="618">
        <v>21</v>
      </c>
      <c r="B2482" s="619" t="s">
        <v>565</v>
      </c>
      <c r="C2482" s="619">
        <v>89301212</v>
      </c>
      <c r="D2482" s="681" t="s">
        <v>6723</v>
      </c>
      <c r="E2482" s="682" t="s">
        <v>4538</v>
      </c>
      <c r="F2482" s="619" t="s">
        <v>4509</v>
      </c>
      <c r="G2482" s="619" t="s">
        <v>4701</v>
      </c>
      <c r="H2482" s="619" t="s">
        <v>564</v>
      </c>
      <c r="I2482" s="619" t="s">
        <v>982</v>
      </c>
      <c r="J2482" s="619" t="s">
        <v>983</v>
      </c>
      <c r="K2482" s="619" t="s">
        <v>4702</v>
      </c>
      <c r="L2482" s="620">
        <v>709.97</v>
      </c>
      <c r="M2482" s="620">
        <v>7099.7000000000007</v>
      </c>
      <c r="N2482" s="619">
        <v>10</v>
      </c>
      <c r="O2482" s="683">
        <v>5</v>
      </c>
      <c r="P2482" s="620">
        <v>5679.76</v>
      </c>
      <c r="Q2482" s="635">
        <v>0.79999999999999993</v>
      </c>
      <c r="R2482" s="619">
        <v>8</v>
      </c>
      <c r="S2482" s="635">
        <v>0.8</v>
      </c>
      <c r="T2482" s="683">
        <v>4.5</v>
      </c>
      <c r="U2482" s="665">
        <v>0.9</v>
      </c>
    </row>
    <row r="2483" spans="1:21" ht="14.4" customHeight="1" x14ac:dyDescent="0.3">
      <c r="A2483" s="618">
        <v>21</v>
      </c>
      <c r="B2483" s="619" t="s">
        <v>565</v>
      </c>
      <c r="C2483" s="619">
        <v>89301212</v>
      </c>
      <c r="D2483" s="681" t="s">
        <v>6723</v>
      </c>
      <c r="E2483" s="682" t="s">
        <v>4538</v>
      </c>
      <c r="F2483" s="619" t="s">
        <v>4509</v>
      </c>
      <c r="G2483" s="619" t="s">
        <v>4808</v>
      </c>
      <c r="H2483" s="619" t="s">
        <v>2184</v>
      </c>
      <c r="I2483" s="619" t="s">
        <v>3515</v>
      </c>
      <c r="J2483" s="619" t="s">
        <v>2415</v>
      </c>
      <c r="K2483" s="619" t="s">
        <v>3516</v>
      </c>
      <c r="L2483" s="620">
        <v>0</v>
      </c>
      <c r="M2483" s="620">
        <v>0</v>
      </c>
      <c r="N2483" s="619">
        <v>10</v>
      </c>
      <c r="O2483" s="683">
        <v>7.5</v>
      </c>
      <c r="P2483" s="620">
        <v>0</v>
      </c>
      <c r="Q2483" s="635"/>
      <c r="R2483" s="619">
        <v>7</v>
      </c>
      <c r="S2483" s="635">
        <v>0.7</v>
      </c>
      <c r="T2483" s="683">
        <v>5.5</v>
      </c>
      <c r="U2483" s="665">
        <v>0.73333333333333328</v>
      </c>
    </row>
    <row r="2484" spans="1:21" ht="14.4" customHeight="1" x14ac:dyDescent="0.3">
      <c r="A2484" s="618">
        <v>21</v>
      </c>
      <c r="B2484" s="619" t="s">
        <v>565</v>
      </c>
      <c r="C2484" s="619">
        <v>89301212</v>
      </c>
      <c r="D2484" s="681" t="s">
        <v>6723</v>
      </c>
      <c r="E2484" s="682" t="s">
        <v>4538</v>
      </c>
      <c r="F2484" s="619" t="s">
        <v>4509</v>
      </c>
      <c r="G2484" s="619" t="s">
        <v>4918</v>
      </c>
      <c r="H2484" s="619" t="s">
        <v>2184</v>
      </c>
      <c r="I2484" s="619" t="s">
        <v>2222</v>
      </c>
      <c r="J2484" s="619" t="s">
        <v>4162</v>
      </c>
      <c r="K2484" s="619" t="s">
        <v>4164</v>
      </c>
      <c r="L2484" s="620">
        <v>380.96</v>
      </c>
      <c r="M2484" s="620">
        <v>1523.84</v>
      </c>
      <c r="N2484" s="619">
        <v>4</v>
      </c>
      <c r="O2484" s="683">
        <v>1.5</v>
      </c>
      <c r="P2484" s="620">
        <v>761.92</v>
      </c>
      <c r="Q2484" s="635">
        <v>0.5</v>
      </c>
      <c r="R2484" s="619">
        <v>2</v>
      </c>
      <c r="S2484" s="635">
        <v>0.5</v>
      </c>
      <c r="T2484" s="683">
        <v>0.5</v>
      </c>
      <c r="U2484" s="665">
        <v>0.33333333333333331</v>
      </c>
    </row>
    <row r="2485" spans="1:21" ht="14.4" customHeight="1" x14ac:dyDescent="0.3">
      <c r="A2485" s="618">
        <v>21</v>
      </c>
      <c r="B2485" s="619" t="s">
        <v>565</v>
      </c>
      <c r="C2485" s="619">
        <v>89301212</v>
      </c>
      <c r="D2485" s="681" t="s">
        <v>6723</v>
      </c>
      <c r="E2485" s="682" t="s">
        <v>4538</v>
      </c>
      <c r="F2485" s="619" t="s">
        <v>4509</v>
      </c>
      <c r="G2485" s="619" t="s">
        <v>4583</v>
      </c>
      <c r="H2485" s="619" t="s">
        <v>564</v>
      </c>
      <c r="I2485" s="619" t="s">
        <v>1593</v>
      </c>
      <c r="J2485" s="619" t="s">
        <v>1594</v>
      </c>
      <c r="K2485" s="619" t="s">
        <v>992</v>
      </c>
      <c r="L2485" s="620">
        <v>0</v>
      </c>
      <c r="M2485" s="620">
        <v>0</v>
      </c>
      <c r="N2485" s="619">
        <v>2</v>
      </c>
      <c r="O2485" s="683">
        <v>1.5</v>
      </c>
      <c r="P2485" s="620">
        <v>0</v>
      </c>
      <c r="Q2485" s="635"/>
      <c r="R2485" s="619">
        <v>2</v>
      </c>
      <c r="S2485" s="635">
        <v>1</v>
      </c>
      <c r="T2485" s="683">
        <v>1.5</v>
      </c>
      <c r="U2485" s="665">
        <v>1</v>
      </c>
    </row>
    <row r="2486" spans="1:21" ht="14.4" customHeight="1" x14ac:dyDescent="0.3">
      <c r="A2486" s="618">
        <v>21</v>
      </c>
      <c r="B2486" s="619" t="s">
        <v>565</v>
      </c>
      <c r="C2486" s="619">
        <v>89301212</v>
      </c>
      <c r="D2486" s="681" t="s">
        <v>6723</v>
      </c>
      <c r="E2486" s="682" t="s">
        <v>4538</v>
      </c>
      <c r="F2486" s="619" t="s">
        <v>4509</v>
      </c>
      <c r="G2486" s="619" t="s">
        <v>4583</v>
      </c>
      <c r="H2486" s="619" t="s">
        <v>564</v>
      </c>
      <c r="I2486" s="619" t="s">
        <v>2963</v>
      </c>
      <c r="J2486" s="619" t="s">
        <v>1594</v>
      </c>
      <c r="K2486" s="619" t="s">
        <v>5240</v>
      </c>
      <c r="L2486" s="620">
        <v>0</v>
      </c>
      <c r="M2486" s="620">
        <v>0</v>
      </c>
      <c r="N2486" s="619">
        <v>2</v>
      </c>
      <c r="O2486" s="683">
        <v>2</v>
      </c>
      <c r="P2486" s="620">
        <v>0</v>
      </c>
      <c r="Q2486" s="635"/>
      <c r="R2486" s="619">
        <v>1</v>
      </c>
      <c r="S2486" s="635">
        <v>0.5</v>
      </c>
      <c r="T2486" s="683">
        <v>1</v>
      </c>
      <c r="U2486" s="665">
        <v>0.5</v>
      </c>
    </row>
    <row r="2487" spans="1:21" ht="14.4" customHeight="1" x14ac:dyDescent="0.3">
      <c r="A2487" s="618">
        <v>21</v>
      </c>
      <c r="B2487" s="619" t="s">
        <v>565</v>
      </c>
      <c r="C2487" s="619">
        <v>89301212</v>
      </c>
      <c r="D2487" s="681" t="s">
        <v>6723</v>
      </c>
      <c r="E2487" s="682" t="s">
        <v>4538</v>
      </c>
      <c r="F2487" s="619" t="s">
        <v>4509</v>
      </c>
      <c r="G2487" s="619" t="s">
        <v>6224</v>
      </c>
      <c r="H2487" s="619" t="s">
        <v>564</v>
      </c>
      <c r="I2487" s="619" t="s">
        <v>6225</v>
      </c>
      <c r="J2487" s="619" t="s">
        <v>2923</v>
      </c>
      <c r="K2487" s="619" t="s">
        <v>641</v>
      </c>
      <c r="L2487" s="620">
        <v>54.88</v>
      </c>
      <c r="M2487" s="620">
        <v>164.64000000000001</v>
      </c>
      <c r="N2487" s="619">
        <v>3</v>
      </c>
      <c r="O2487" s="683">
        <v>0.5</v>
      </c>
      <c r="P2487" s="620">
        <v>164.64000000000001</v>
      </c>
      <c r="Q2487" s="635">
        <v>1</v>
      </c>
      <c r="R2487" s="619">
        <v>3</v>
      </c>
      <c r="S2487" s="635">
        <v>1</v>
      </c>
      <c r="T2487" s="683">
        <v>0.5</v>
      </c>
      <c r="U2487" s="665">
        <v>1</v>
      </c>
    </row>
    <row r="2488" spans="1:21" ht="14.4" customHeight="1" x14ac:dyDescent="0.3">
      <c r="A2488" s="618">
        <v>21</v>
      </c>
      <c r="B2488" s="619" t="s">
        <v>565</v>
      </c>
      <c r="C2488" s="619">
        <v>89301212</v>
      </c>
      <c r="D2488" s="681" t="s">
        <v>6723</v>
      </c>
      <c r="E2488" s="682" t="s">
        <v>4538</v>
      </c>
      <c r="F2488" s="619" t="s">
        <v>4509</v>
      </c>
      <c r="G2488" s="619" t="s">
        <v>4809</v>
      </c>
      <c r="H2488" s="619" t="s">
        <v>2184</v>
      </c>
      <c r="I2488" s="619" t="s">
        <v>4810</v>
      </c>
      <c r="J2488" s="619" t="s">
        <v>4811</v>
      </c>
      <c r="K2488" s="619" t="s">
        <v>4812</v>
      </c>
      <c r="L2488" s="620">
        <v>2279.48</v>
      </c>
      <c r="M2488" s="620">
        <v>273537.60000000009</v>
      </c>
      <c r="N2488" s="619">
        <v>120</v>
      </c>
      <c r="O2488" s="683">
        <v>40.5</v>
      </c>
      <c r="P2488" s="620">
        <v>145886.72000000003</v>
      </c>
      <c r="Q2488" s="635">
        <v>0.53333333333333321</v>
      </c>
      <c r="R2488" s="619">
        <v>64</v>
      </c>
      <c r="S2488" s="635">
        <v>0.53333333333333333</v>
      </c>
      <c r="T2488" s="683">
        <v>22.5</v>
      </c>
      <c r="U2488" s="665">
        <v>0.55555555555555558</v>
      </c>
    </row>
    <row r="2489" spans="1:21" ht="14.4" customHeight="1" x14ac:dyDescent="0.3">
      <c r="A2489" s="618">
        <v>21</v>
      </c>
      <c r="B2489" s="619" t="s">
        <v>565</v>
      </c>
      <c r="C2489" s="619">
        <v>89301212</v>
      </c>
      <c r="D2489" s="681" t="s">
        <v>6723</v>
      </c>
      <c r="E2489" s="682" t="s">
        <v>4538</v>
      </c>
      <c r="F2489" s="619" t="s">
        <v>4509</v>
      </c>
      <c r="G2489" s="619" t="s">
        <v>4809</v>
      </c>
      <c r="H2489" s="619" t="s">
        <v>2184</v>
      </c>
      <c r="I2489" s="619" t="s">
        <v>4810</v>
      </c>
      <c r="J2489" s="619" t="s">
        <v>4811</v>
      </c>
      <c r="K2489" s="619" t="s">
        <v>4812</v>
      </c>
      <c r="L2489" s="620">
        <v>804.58</v>
      </c>
      <c r="M2489" s="620">
        <v>22528.240000000002</v>
      </c>
      <c r="N2489" s="619">
        <v>28</v>
      </c>
      <c r="O2489" s="683">
        <v>9.5</v>
      </c>
      <c r="P2489" s="620">
        <v>10459.540000000001</v>
      </c>
      <c r="Q2489" s="635">
        <v>0.4642857142857143</v>
      </c>
      <c r="R2489" s="619">
        <v>13</v>
      </c>
      <c r="S2489" s="635">
        <v>0.4642857142857143</v>
      </c>
      <c r="T2489" s="683">
        <v>4.5</v>
      </c>
      <c r="U2489" s="665">
        <v>0.47368421052631576</v>
      </c>
    </row>
    <row r="2490" spans="1:21" ht="14.4" customHeight="1" x14ac:dyDescent="0.3">
      <c r="A2490" s="618">
        <v>21</v>
      </c>
      <c r="B2490" s="619" t="s">
        <v>565</v>
      </c>
      <c r="C2490" s="619">
        <v>89301212</v>
      </c>
      <c r="D2490" s="681" t="s">
        <v>6723</v>
      </c>
      <c r="E2490" s="682" t="s">
        <v>4538</v>
      </c>
      <c r="F2490" s="619" t="s">
        <v>4509</v>
      </c>
      <c r="G2490" s="619" t="s">
        <v>4813</v>
      </c>
      <c r="H2490" s="619" t="s">
        <v>2184</v>
      </c>
      <c r="I2490" s="619" t="s">
        <v>2345</v>
      </c>
      <c r="J2490" s="619" t="s">
        <v>2346</v>
      </c>
      <c r="K2490" s="619" t="s">
        <v>675</v>
      </c>
      <c r="L2490" s="620">
        <v>137.74</v>
      </c>
      <c r="M2490" s="620">
        <v>137.74</v>
      </c>
      <c r="N2490" s="619">
        <v>1</v>
      </c>
      <c r="O2490" s="683">
        <v>0.5</v>
      </c>
      <c r="P2490" s="620"/>
      <c r="Q2490" s="635">
        <v>0</v>
      </c>
      <c r="R2490" s="619"/>
      <c r="S2490" s="635">
        <v>0</v>
      </c>
      <c r="T2490" s="683"/>
      <c r="U2490" s="665">
        <v>0</v>
      </c>
    </row>
    <row r="2491" spans="1:21" ht="14.4" customHeight="1" x14ac:dyDescent="0.3">
      <c r="A2491" s="618">
        <v>21</v>
      </c>
      <c r="B2491" s="619" t="s">
        <v>565</v>
      </c>
      <c r="C2491" s="619">
        <v>89301212</v>
      </c>
      <c r="D2491" s="681" t="s">
        <v>6723</v>
      </c>
      <c r="E2491" s="682" t="s">
        <v>4538</v>
      </c>
      <c r="F2491" s="619" t="s">
        <v>4509</v>
      </c>
      <c r="G2491" s="619" t="s">
        <v>4817</v>
      </c>
      <c r="H2491" s="619" t="s">
        <v>2184</v>
      </c>
      <c r="I2491" s="619" t="s">
        <v>2225</v>
      </c>
      <c r="J2491" s="619" t="s">
        <v>2226</v>
      </c>
      <c r="K2491" s="619" t="s">
        <v>4245</v>
      </c>
      <c r="L2491" s="620">
        <v>65.069999999999993</v>
      </c>
      <c r="M2491" s="620">
        <v>585.62999999999988</v>
      </c>
      <c r="N2491" s="619">
        <v>9</v>
      </c>
      <c r="O2491" s="683">
        <v>6.5</v>
      </c>
      <c r="P2491" s="620">
        <v>325.34999999999997</v>
      </c>
      <c r="Q2491" s="635">
        <v>0.55555555555555558</v>
      </c>
      <c r="R2491" s="619">
        <v>5</v>
      </c>
      <c r="S2491" s="635">
        <v>0.55555555555555558</v>
      </c>
      <c r="T2491" s="683">
        <v>3</v>
      </c>
      <c r="U2491" s="665">
        <v>0.46153846153846156</v>
      </c>
    </row>
    <row r="2492" spans="1:21" ht="14.4" customHeight="1" x14ac:dyDescent="0.3">
      <c r="A2492" s="618">
        <v>21</v>
      </c>
      <c r="B2492" s="619" t="s">
        <v>565</v>
      </c>
      <c r="C2492" s="619">
        <v>89301212</v>
      </c>
      <c r="D2492" s="681" t="s">
        <v>6723</v>
      </c>
      <c r="E2492" s="682" t="s">
        <v>4538</v>
      </c>
      <c r="F2492" s="619" t="s">
        <v>4509</v>
      </c>
      <c r="G2492" s="619" t="s">
        <v>4817</v>
      </c>
      <c r="H2492" s="619" t="s">
        <v>2184</v>
      </c>
      <c r="I2492" s="619" t="s">
        <v>2479</v>
      </c>
      <c r="J2492" s="619" t="s">
        <v>2480</v>
      </c>
      <c r="K2492" s="619" t="s">
        <v>2481</v>
      </c>
      <c r="L2492" s="620">
        <v>108.46</v>
      </c>
      <c r="M2492" s="620">
        <v>108.46</v>
      </c>
      <c r="N2492" s="619">
        <v>1</v>
      </c>
      <c r="O2492" s="683">
        <v>0.5</v>
      </c>
      <c r="P2492" s="620"/>
      <c r="Q2492" s="635">
        <v>0</v>
      </c>
      <c r="R2492" s="619"/>
      <c r="S2492" s="635">
        <v>0</v>
      </c>
      <c r="T2492" s="683"/>
      <c r="U2492" s="665">
        <v>0</v>
      </c>
    </row>
    <row r="2493" spans="1:21" ht="14.4" customHeight="1" x14ac:dyDescent="0.3">
      <c r="A2493" s="618">
        <v>21</v>
      </c>
      <c r="B2493" s="619" t="s">
        <v>565</v>
      </c>
      <c r="C2493" s="619">
        <v>89301212</v>
      </c>
      <c r="D2493" s="681" t="s">
        <v>6723</v>
      </c>
      <c r="E2493" s="682" t="s">
        <v>4538</v>
      </c>
      <c r="F2493" s="619" t="s">
        <v>4509</v>
      </c>
      <c r="G2493" s="619" t="s">
        <v>4817</v>
      </c>
      <c r="H2493" s="619" t="s">
        <v>564</v>
      </c>
      <c r="I2493" s="619" t="s">
        <v>3180</v>
      </c>
      <c r="J2493" s="619" t="s">
        <v>4439</v>
      </c>
      <c r="K2493" s="619" t="s">
        <v>4440</v>
      </c>
      <c r="L2493" s="620">
        <v>65.069999999999993</v>
      </c>
      <c r="M2493" s="620">
        <v>65.069999999999993</v>
      </c>
      <c r="N2493" s="619">
        <v>1</v>
      </c>
      <c r="O2493" s="683">
        <v>1</v>
      </c>
      <c r="P2493" s="620"/>
      <c r="Q2493" s="635">
        <v>0</v>
      </c>
      <c r="R2493" s="619"/>
      <c r="S2493" s="635">
        <v>0</v>
      </c>
      <c r="T2493" s="683"/>
      <c r="U2493" s="665">
        <v>0</v>
      </c>
    </row>
    <row r="2494" spans="1:21" ht="14.4" customHeight="1" x14ac:dyDescent="0.3">
      <c r="A2494" s="618">
        <v>21</v>
      </c>
      <c r="B2494" s="619" t="s">
        <v>565</v>
      </c>
      <c r="C2494" s="619">
        <v>89301212</v>
      </c>
      <c r="D2494" s="681" t="s">
        <v>6723</v>
      </c>
      <c r="E2494" s="682" t="s">
        <v>4538</v>
      </c>
      <c r="F2494" s="619" t="s">
        <v>4509</v>
      </c>
      <c r="G2494" s="619" t="s">
        <v>4817</v>
      </c>
      <c r="H2494" s="619" t="s">
        <v>2184</v>
      </c>
      <c r="I2494" s="619" t="s">
        <v>2461</v>
      </c>
      <c r="J2494" s="619" t="s">
        <v>2462</v>
      </c>
      <c r="K2494" s="619" t="s">
        <v>4246</v>
      </c>
      <c r="L2494" s="620">
        <v>130.15</v>
      </c>
      <c r="M2494" s="620">
        <v>260.3</v>
      </c>
      <c r="N2494" s="619">
        <v>2</v>
      </c>
      <c r="O2494" s="683">
        <v>1.5</v>
      </c>
      <c r="P2494" s="620"/>
      <c r="Q2494" s="635">
        <v>0</v>
      </c>
      <c r="R2494" s="619"/>
      <c r="S2494" s="635">
        <v>0</v>
      </c>
      <c r="T2494" s="683"/>
      <c r="U2494" s="665">
        <v>0</v>
      </c>
    </row>
    <row r="2495" spans="1:21" ht="14.4" customHeight="1" x14ac:dyDescent="0.3">
      <c r="A2495" s="618">
        <v>21</v>
      </c>
      <c r="B2495" s="619" t="s">
        <v>565</v>
      </c>
      <c r="C2495" s="619">
        <v>89301212</v>
      </c>
      <c r="D2495" s="681" t="s">
        <v>6723</v>
      </c>
      <c r="E2495" s="682" t="s">
        <v>4538</v>
      </c>
      <c r="F2495" s="619" t="s">
        <v>4509</v>
      </c>
      <c r="G2495" s="619" t="s">
        <v>4817</v>
      </c>
      <c r="H2495" s="619" t="s">
        <v>2184</v>
      </c>
      <c r="I2495" s="619" t="s">
        <v>2248</v>
      </c>
      <c r="J2495" s="619" t="s">
        <v>819</v>
      </c>
      <c r="K2495" s="619" t="s">
        <v>4247</v>
      </c>
      <c r="L2495" s="620">
        <v>50.57</v>
      </c>
      <c r="M2495" s="620">
        <v>404.56</v>
      </c>
      <c r="N2495" s="619">
        <v>8</v>
      </c>
      <c r="O2495" s="683">
        <v>7.5</v>
      </c>
      <c r="P2495" s="620">
        <v>151.71</v>
      </c>
      <c r="Q2495" s="635">
        <v>0.375</v>
      </c>
      <c r="R2495" s="619">
        <v>3</v>
      </c>
      <c r="S2495" s="635">
        <v>0.375</v>
      </c>
      <c r="T2495" s="683">
        <v>2.5</v>
      </c>
      <c r="U2495" s="665">
        <v>0.33333333333333331</v>
      </c>
    </row>
    <row r="2496" spans="1:21" ht="14.4" customHeight="1" x14ac:dyDescent="0.3">
      <c r="A2496" s="618">
        <v>21</v>
      </c>
      <c r="B2496" s="619" t="s">
        <v>565</v>
      </c>
      <c r="C2496" s="619">
        <v>89301212</v>
      </c>
      <c r="D2496" s="681" t="s">
        <v>6723</v>
      </c>
      <c r="E2496" s="682" t="s">
        <v>4538</v>
      </c>
      <c r="F2496" s="619" t="s">
        <v>4509</v>
      </c>
      <c r="G2496" s="619" t="s">
        <v>4817</v>
      </c>
      <c r="H2496" s="619" t="s">
        <v>2184</v>
      </c>
      <c r="I2496" s="619" t="s">
        <v>2250</v>
      </c>
      <c r="J2496" s="619" t="s">
        <v>2251</v>
      </c>
      <c r="K2496" s="619" t="s">
        <v>4248</v>
      </c>
      <c r="L2496" s="620">
        <v>86.76</v>
      </c>
      <c r="M2496" s="620">
        <v>173.52</v>
      </c>
      <c r="N2496" s="619">
        <v>2</v>
      </c>
      <c r="O2496" s="683">
        <v>2</v>
      </c>
      <c r="P2496" s="620">
        <v>86.76</v>
      </c>
      <c r="Q2496" s="635">
        <v>0.5</v>
      </c>
      <c r="R2496" s="619">
        <v>1</v>
      </c>
      <c r="S2496" s="635">
        <v>0.5</v>
      </c>
      <c r="T2496" s="683">
        <v>1</v>
      </c>
      <c r="U2496" s="665">
        <v>0.5</v>
      </c>
    </row>
    <row r="2497" spans="1:21" ht="14.4" customHeight="1" x14ac:dyDescent="0.3">
      <c r="A2497" s="618">
        <v>21</v>
      </c>
      <c r="B2497" s="619" t="s">
        <v>565</v>
      </c>
      <c r="C2497" s="619">
        <v>89301212</v>
      </c>
      <c r="D2497" s="681" t="s">
        <v>6723</v>
      </c>
      <c r="E2497" s="682" t="s">
        <v>4538</v>
      </c>
      <c r="F2497" s="619" t="s">
        <v>4509</v>
      </c>
      <c r="G2497" s="619" t="s">
        <v>4817</v>
      </c>
      <c r="H2497" s="619" t="s">
        <v>564</v>
      </c>
      <c r="I2497" s="619" t="s">
        <v>1523</v>
      </c>
      <c r="J2497" s="619" t="s">
        <v>4249</v>
      </c>
      <c r="K2497" s="619" t="s">
        <v>4250</v>
      </c>
      <c r="L2497" s="620">
        <v>50.57</v>
      </c>
      <c r="M2497" s="620">
        <v>151.71</v>
      </c>
      <c r="N2497" s="619">
        <v>3</v>
      </c>
      <c r="O2497" s="683">
        <v>1.5</v>
      </c>
      <c r="P2497" s="620">
        <v>101.14</v>
      </c>
      <c r="Q2497" s="635">
        <v>0.66666666666666663</v>
      </c>
      <c r="R2497" s="619">
        <v>2</v>
      </c>
      <c r="S2497" s="635">
        <v>0.66666666666666663</v>
      </c>
      <c r="T2497" s="683">
        <v>1</v>
      </c>
      <c r="U2497" s="665">
        <v>0.66666666666666663</v>
      </c>
    </row>
    <row r="2498" spans="1:21" ht="14.4" customHeight="1" x14ac:dyDescent="0.3">
      <c r="A2498" s="618">
        <v>21</v>
      </c>
      <c r="B2498" s="619" t="s">
        <v>565</v>
      </c>
      <c r="C2498" s="619">
        <v>89301212</v>
      </c>
      <c r="D2498" s="681" t="s">
        <v>6723</v>
      </c>
      <c r="E2498" s="682" t="s">
        <v>4538</v>
      </c>
      <c r="F2498" s="619" t="s">
        <v>4509</v>
      </c>
      <c r="G2498" s="619" t="s">
        <v>4919</v>
      </c>
      <c r="H2498" s="619" t="s">
        <v>2184</v>
      </c>
      <c r="I2498" s="619" t="s">
        <v>2338</v>
      </c>
      <c r="J2498" s="619" t="s">
        <v>2339</v>
      </c>
      <c r="K2498" s="619" t="s">
        <v>2340</v>
      </c>
      <c r="L2498" s="620">
        <v>107.81</v>
      </c>
      <c r="M2498" s="620">
        <v>215.62</v>
      </c>
      <c r="N2498" s="619">
        <v>2</v>
      </c>
      <c r="O2498" s="683">
        <v>2</v>
      </c>
      <c r="P2498" s="620">
        <v>107.81</v>
      </c>
      <c r="Q2498" s="635">
        <v>0.5</v>
      </c>
      <c r="R2498" s="619">
        <v>1</v>
      </c>
      <c r="S2498" s="635">
        <v>0.5</v>
      </c>
      <c r="T2498" s="683">
        <v>1</v>
      </c>
      <c r="U2498" s="665">
        <v>0.5</v>
      </c>
    </row>
    <row r="2499" spans="1:21" ht="14.4" customHeight="1" x14ac:dyDescent="0.3">
      <c r="A2499" s="618">
        <v>21</v>
      </c>
      <c r="B2499" s="619" t="s">
        <v>565</v>
      </c>
      <c r="C2499" s="619">
        <v>89301212</v>
      </c>
      <c r="D2499" s="681" t="s">
        <v>6723</v>
      </c>
      <c r="E2499" s="682" t="s">
        <v>4538</v>
      </c>
      <c r="F2499" s="619" t="s">
        <v>4509</v>
      </c>
      <c r="G2499" s="619" t="s">
        <v>4919</v>
      </c>
      <c r="H2499" s="619" t="s">
        <v>2184</v>
      </c>
      <c r="I2499" s="619" t="s">
        <v>5252</v>
      </c>
      <c r="J2499" s="619" t="s">
        <v>2339</v>
      </c>
      <c r="K2499" s="619" t="s">
        <v>5253</v>
      </c>
      <c r="L2499" s="620">
        <v>323.43</v>
      </c>
      <c r="M2499" s="620">
        <v>970.29</v>
      </c>
      <c r="N2499" s="619">
        <v>3</v>
      </c>
      <c r="O2499" s="683">
        <v>2</v>
      </c>
      <c r="P2499" s="620">
        <v>646.86</v>
      </c>
      <c r="Q2499" s="635">
        <v>0.66666666666666674</v>
      </c>
      <c r="R2499" s="619">
        <v>2</v>
      </c>
      <c r="S2499" s="635">
        <v>0.66666666666666663</v>
      </c>
      <c r="T2499" s="683">
        <v>1</v>
      </c>
      <c r="U2499" s="665">
        <v>0.5</v>
      </c>
    </row>
    <row r="2500" spans="1:21" ht="14.4" customHeight="1" x14ac:dyDescent="0.3">
      <c r="A2500" s="618">
        <v>21</v>
      </c>
      <c r="B2500" s="619" t="s">
        <v>565</v>
      </c>
      <c r="C2500" s="619">
        <v>89301212</v>
      </c>
      <c r="D2500" s="681" t="s">
        <v>6723</v>
      </c>
      <c r="E2500" s="682" t="s">
        <v>4538</v>
      </c>
      <c r="F2500" s="619" t="s">
        <v>4509</v>
      </c>
      <c r="G2500" s="619" t="s">
        <v>4919</v>
      </c>
      <c r="H2500" s="619" t="s">
        <v>2184</v>
      </c>
      <c r="I2500" s="619" t="s">
        <v>4920</v>
      </c>
      <c r="J2500" s="619" t="s">
        <v>2339</v>
      </c>
      <c r="K2500" s="619" t="s">
        <v>2340</v>
      </c>
      <c r="L2500" s="620">
        <v>107.81</v>
      </c>
      <c r="M2500" s="620">
        <v>754.67</v>
      </c>
      <c r="N2500" s="619">
        <v>7</v>
      </c>
      <c r="O2500" s="683">
        <v>2.5</v>
      </c>
      <c r="P2500" s="620">
        <v>215.62</v>
      </c>
      <c r="Q2500" s="635">
        <v>0.28571428571428575</v>
      </c>
      <c r="R2500" s="619">
        <v>2</v>
      </c>
      <c r="S2500" s="635">
        <v>0.2857142857142857</v>
      </c>
      <c r="T2500" s="683">
        <v>1</v>
      </c>
      <c r="U2500" s="665">
        <v>0.4</v>
      </c>
    </row>
    <row r="2501" spans="1:21" ht="14.4" customHeight="1" x14ac:dyDescent="0.3">
      <c r="A2501" s="618">
        <v>21</v>
      </c>
      <c r="B2501" s="619" t="s">
        <v>565</v>
      </c>
      <c r="C2501" s="619">
        <v>89301212</v>
      </c>
      <c r="D2501" s="681" t="s">
        <v>6723</v>
      </c>
      <c r="E2501" s="682" t="s">
        <v>4538</v>
      </c>
      <c r="F2501" s="619" t="s">
        <v>4509</v>
      </c>
      <c r="G2501" s="619" t="s">
        <v>4922</v>
      </c>
      <c r="H2501" s="619" t="s">
        <v>2184</v>
      </c>
      <c r="I2501" s="619" t="s">
        <v>2203</v>
      </c>
      <c r="J2501" s="619" t="s">
        <v>2204</v>
      </c>
      <c r="K2501" s="619" t="s">
        <v>1379</v>
      </c>
      <c r="L2501" s="620">
        <v>83.54</v>
      </c>
      <c r="M2501" s="620">
        <v>250.62</v>
      </c>
      <c r="N2501" s="619">
        <v>3</v>
      </c>
      <c r="O2501" s="683">
        <v>1</v>
      </c>
      <c r="P2501" s="620"/>
      <c r="Q2501" s="635">
        <v>0</v>
      </c>
      <c r="R2501" s="619"/>
      <c r="S2501" s="635">
        <v>0</v>
      </c>
      <c r="T2501" s="683"/>
      <c r="U2501" s="665">
        <v>0</v>
      </c>
    </row>
    <row r="2502" spans="1:21" ht="14.4" customHeight="1" x14ac:dyDescent="0.3">
      <c r="A2502" s="618">
        <v>21</v>
      </c>
      <c r="B2502" s="619" t="s">
        <v>565</v>
      </c>
      <c r="C2502" s="619">
        <v>89301212</v>
      </c>
      <c r="D2502" s="681" t="s">
        <v>6723</v>
      </c>
      <c r="E2502" s="682" t="s">
        <v>4538</v>
      </c>
      <c r="F2502" s="619" t="s">
        <v>4509</v>
      </c>
      <c r="G2502" s="619" t="s">
        <v>4922</v>
      </c>
      <c r="H2502" s="619" t="s">
        <v>564</v>
      </c>
      <c r="I2502" s="619" t="s">
        <v>6226</v>
      </c>
      <c r="J2502" s="619" t="s">
        <v>6227</v>
      </c>
      <c r="K2502" s="619" t="s">
        <v>6228</v>
      </c>
      <c r="L2502" s="620">
        <v>389.84</v>
      </c>
      <c r="M2502" s="620">
        <v>389.84</v>
      </c>
      <c r="N2502" s="619">
        <v>1</v>
      </c>
      <c r="O2502" s="683">
        <v>0.5</v>
      </c>
      <c r="P2502" s="620">
        <v>389.84</v>
      </c>
      <c r="Q2502" s="635">
        <v>1</v>
      </c>
      <c r="R2502" s="619">
        <v>1</v>
      </c>
      <c r="S2502" s="635">
        <v>1</v>
      </c>
      <c r="T2502" s="683">
        <v>0.5</v>
      </c>
      <c r="U2502" s="665">
        <v>1</v>
      </c>
    </row>
    <row r="2503" spans="1:21" ht="14.4" customHeight="1" x14ac:dyDescent="0.3">
      <c r="A2503" s="618">
        <v>21</v>
      </c>
      <c r="B2503" s="619" t="s">
        <v>565</v>
      </c>
      <c r="C2503" s="619">
        <v>89301212</v>
      </c>
      <c r="D2503" s="681" t="s">
        <v>6723</v>
      </c>
      <c r="E2503" s="682" t="s">
        <v>4538</v>
      </c>
      <c r="F2503" s="619" t="s">
        <v>4509</v>
      </c>
      <c r="G2503" s="619" t="s">
        <v>4818</v>
      </c>
      <c r="H2503" s="619" t="s">
        <v>564</v>
      </c>
      <c r="I2503" s="619" t="s">
        <v>1014</v>
      </c>
      <c r="J2503" s="619" t="s">
        <v>4820</v>
      </c>
      <c r="K2503" s="619" t="s">
        <v>4859</v>
      </c>
      <c r="L2503" s="620">
        <v>0</v>
      </c>
      <c r="M2503" s="620">
        <v>0</v>
      </c>
      <c r="N2503" s="619">
        <v>4</v>
      </c>
      <c r="O2503" s="683">
        <v>2.5</v>
      </c>
      <c r="P2503" s="620">
        <v>0</v>
      </c>
      <c r="Q2503" s="635"/>
      <c r="R2503" s="619">
        <v>2</v>
      </c>
      <c r="S2503" s="635">
        <v>0.5</v>
      </c>
      <c r="T2503" s="683">
        <v>1</v>
      </c>
      <c r="U2503" s="665">
        <v>0.4</v>
      </c>
    </row>
    <row r="2504" spans="1:21" ht="14.4" customHeight="1" x14ac:dyDescent="0.3">
      <c r="A2504" s="618">
        <v>21</v>
      </c>
      <c r="B2504" s="619" t="s">
        <v>565</v>
      </c>
      <c r="C2504" s="619">
        <v>89301212</v>
      </c>
      <c r="D2504" s="681" t="s">
        <v>6723</v>
      </c>
      <c r="E2504" s="682" t="s">
        <v>4538</v>
      </c>
      <c r="F2504" s="619" t="s">
        <v>4509</v>
      </c>
      <c r="G2504" s="619" t="s">
        <v>4822</v>
      </c>
      <c r="H2504" s="619" t="s">
        <v>564</v>
      </c>
      <c r="I2504" s="619" t="s">
        <v>2047</v>
      </c>
      <c r="J2504" s="619" t="s">
        <v>2048</v>
      </c>
      <c r="K2504" s="619" t="s">
        <v>2049</v>
      </c>
      <c r="L2504" s="620">
        <v>1172.22</v>
      </c>
      <c r="M2504" s="620">
        <v>22272.180000000004</v>
      </c>
      <c r="N2504" s="619">
        <v>19</v>
      </c>
      <c r="O2504" s="683">
        <v>9</v>
      </c>
      <c r="P2504" s="620">
        <v>21099.960000000003</v>
      </c>
      <c r="Q2504" s="635">
        <v>0.94736842105263153</v>
      </c>
      <c r="R2504" s="619">
        <v>18</v>
      </c>
      <c r="S2504" s="635">
        <v>0.94736842105263153</v>
      </c>
      <c r="T2504" s="683">
        <v>8</v>
      </c>
      <c r="U2504" s="665">
        <v>0.88888888888888884</v>
      </c>
    </row>
    <row r="2505" spans="1:21" ht="14.4" customHeight="1" x14ac:dyDescent="0.3">
      <c r="A2505" s="618">
        <v>21</v>
      </c>
      <c r="B2505" s="619" t="s">
        <v>565</v>
      </c>
      <c r="C2505" s="619">
        <v>89301212</v>
      </c>
      <c r="D2505" s="681" t="s">
        <v>6723</v>
      </c>
      <c r="E2505" s="682" t="s">
        <v>4538</v>
      </c>
      <c r="F2505" s="619" t="s">
        <v>4509</v>
      </c>
      <c r="G2505" s="619" t="s">
        <v>4822</v>
      </c>
      <c r="H2505" s="619" t="s">
        <v>564</v>
      </c>
      <c r="I2505" s="619" t="s">
        <v>2100</v>
      </c>
      <c r="J2505" s="619" t="s">
        <v>5259</v>
      </c>
      <c r="K2505" s="619" t="s">
        <v>5260</v>
      </c>
      <c r="L2505" s="620">
        <v>2344.4299999999998</v>
      </c>
      <c r="M2505" s="620">
        <v>112532.64</v>
      </c>
      <c r="N2505" s="619">
        <v>48</v>
      </c>
      <c r="O2505" s="683">
        <v>29</v>
      </c>
      <c r="P2505" s="620">
        <v>63299.61</v>
      </c>
      <c r="Q2505" s="635">
        <v>0.5625</v>
      </c>
      <c r="R2505" s="619">
        <v>27</v>
      </c>
      <c r="S2505" s="635">
        <v>0.5625</v>
      </c>
      <c r="T2505" s="683">
        <v>16.5</v>
      </c>
      <c r="U2505" s="665">
        <v>0.56896551724137934</v>
      </c>
    </row>
    <row r="2506" spans="1:21" ht="14.4" customHeight="1" x14ac:dyDescent="0.3">
      <c r="A2506" s="618">
        <v>21</v>
      </c>
      <c r="B2506" s="619" t="s">
        <v>565</v>
      </c>
      <c r="C2506" s="619">
        <v>89301212</v>
      </c>
      <c r="D2506" s="681" t="s">
        <v>6723</v>
      </c>
      <c r="E2506" s="682" t="s">
        <v>4538</v>
      </c>
      <c r="F2506" s="619" t="s">
        <v>4509</v>
      </c>
      <c r="G2506" s="619" t="s">
        <v>4822</v>
      </c>
      <c r="H2506" s="619" t="s">
        <v>564</v>
      </c>
      <c r="I2506" s="619" t="s">
        <v>5261</v>
      </c>
      <c r="J2506" s="619" t="s">
        <v>5259</v>
      </c>
      <c r="K2506" s="619" t="s">
        <v>5262</v>
      </c>
      <c r="L2506" s="620">
        <v>0</v>
      </c>
      <c r="M2506" s="620">
        <v>0</v>
      </c>
      <c r="N2506" s="619">
        <v>12</v>
      </c>
      <c r="O2506" s="683">
        <v>8.5</v>
      </c>
      <c r="P2506" s="620">
        <v>0</v>
      </c>
      <c r="Q2506" s="635"/>
      <c r="R2506" s="619">
        <v>5</v>
      </c>
      <c r="S2506" s="635">
        <v>0.41666666666666669</v>
      </c>
      <c r="T2506" s="683">
        <v>4</v>
      </c>
      <c r="U2506" s="665">
        <v>0.47058823529411764</v>
      </c>
    </row>
    <row r="2507" spans="1:21" ht="14.4" customHeight="1" x14ac:dyDescent="0.3">
      <c r="A2507" s="618">
        <v>21</v>
      </c>
      <c r="B2507" s="619" t="s">
        <v>565</v>
      </c>
      <c r="C2507" s="619">
        <v>89301212</v>
      </c>
      <c r="D2507" s="681" t="s">
        <v>6723</v>
      </c>
      <c r="E2507" s="682" t="s">
        <v>4538</v>
      </c>
      <c r="F2507" s="619" t="s">
        <v>4509</v>
      </c>
      <c r="G2507" s="619" t="s">
        <v>4822</v>
      </c>
      <c r="H2507" s="619" t="s">
        <v>564</v>
      </c>
      <c r="I2507" s="619" t="s">
        <v>5488</v>
      </c>
      <c r="J2507" s="619" t="s">
        <v>2048</v>
      </c>
      <c r="K2507" s="619" t="s">
        <v>2049</v>
      </c>
      <c r="L2507" s="620">
        <v>1172.22</v>
      </c>
      <c r="M2507" s="620">
        <v>2344.44</v>
      </c>
      <c r="N2507" s="619">
        <v>2</v>
      </c>
      <c r="O2507" s="683">
        <v>0.5</v>
      </c>
      <c r="P2507" s="620">
        <v>2344.44</v>
      </c>
      <c r="Q2507" s="635">
        <v>1</v>
      </c>
      <c r="R2507" s="619">
        <v>2</v>
      </c>
      <c r="S2507" s="635">
        <v>1</v>
      </c>
      <c r="T2507" s="683">
        <v>0.5</v>
      </c>
      <c r="U2507" s="665">
        <v>1</v>
      </c>
    </row>
    <row r="2508" spans="1:21" ht="14.4" customHeight="1" x14ac:dyDescent="0.3">
      <c r="A2508" s="618">
        <v>21</v>
      </c>
      <c r="B2508" s="619" t="s">
        <v>565</v>
      </c>
      <c r="C2508" s="619">
        <v>89301212</v>
      </c>
      <c r="D2508" s="681" t="s">
        <v>6723</v>
      </c>
      <c r="E2508" s="682" t="s">
        <v>4538</v>
      </c>
      <c r="F2508" s="619" t="s">
        <v>4509</v>
      </c>
      <c r="G2508" s="619" t="s">
        <v>4822</v>
      </c>
      <c r="H2508" s="619" t="s">
        <v>564</v>
      </c>
      <c r="I2508" s="619" t="s">
        <v>6229</v>
      </c>
      <c r="J2508" s="619" t="s">
        <v>5259</v>
      </c>
      <c r="K2508" s="619" t="s">
        <v>5260</v>
      </c>
      <c r="L2508" s="620">
        <v>2344.4299999999998</v>
      </c>
      <c r="M2508" s="620">
        <v>18755.439999999999</v>
      </c>
      <c r="N2508" s="619">
        <v>8</v>
      </c>
      <c r="O2508" s="683">
        <v>4</v>
      </c>
      <c r="P2508" s="620">
        <v>11722.15</v>
      </c>
      <c r="Q2508" s="635">
        <v>0.625</v>
      </c>
      <c r="R2508" s="619">
        <v>5</v>
      </c>
      <c r="S2508" s="635">
        <v>0.625</v>
      </c>
      <c r="T2508" s="683">
        <v>3.5</v>
      </c>
      <c r="U2508" s="665">
        <v>0.875</v>
      </c>
    </row>
    <row r="2509" spans="1:21" ht="14.4" customHeight="1" x14ac:dyDescent="0.3">
      <c r="A2509" s="618">
        <v>21</v>
      </c>
      <c r="B2509" s="619" t="s">
        <v>565</v>
      </c>
      <c r="C2509" s="619">
        <v>89301212</v>
      </c>
      <c r="D2509" s="681" t="s">
        <v>6723</v>
      </c>
      <c r="E2509" s="682" t="s">
        <v>4538</v>
      </c>
      <c r="F2509" s="619" t="s">
        <v>4509</v>
      </c>
      <c r="G2509" s="619" t="s">
        <v>5696</v>
      </c>
      <c r="H2509" s="619" t="s">
        <v>564</v>
      </c>
      <c r="I2509" s="619" t="s">
        <v>5697</v>
      </c>
      <c r="J2509" s="619" t="s">
        <v>5854</v>
      </c>
      <c r="K2509" s="619" t="s">
        <v>5665</v>
      </c>
      <c r="L2509" s="620">
        <v>47.71</v>
      </c>
      <c r="M2509" s="620">
        <v>1240.46</v>
      </c>
      <c r="N2509" s="619">
        <v>26</v>
      </c>
      <c r="O2509" s="683">
        <v>14.5</v>
      </c>
      <c r="P2509" s="620">
        <v>381.67999999999995</v>
      </c>
      <c r="Q2509" s="635">
        <v>0.30769230769230765</v>
      </c>
      <c r="R2509" s="619">
        <v>8</v>
      </c>
      <c r="S2509" s="635">
        <v>0.30769230769230771</v>
      </c>
      <c r="T2509" s="683">
        <v>5</v>
      </c>
      <c r="U2509" s="665">
        <v>0.34482758620689657</v>
      </c>
    </row>
    <row r="2510" spans="1:21" ht="14.4" customHeight="1" x14ac:dyDescent="0.3">
      <c r="A2510" s="618">
        <v>21</v>
      </c>
      <c r="B2510" s="619" t="s">
        <v>565</v>
      </c>
      <c r="C2510" s="619">
        <v>89301212</v>
      </c>
      <c r="D2510" s="681" t="s">
        <v>6723</v>
      </c>
      <c r="E2510" s="682" t="s">
        <v>4538</v>
      </c>
      <c r="F2510" s="619" t="s">
        <v>4509</v>
      </c>
      <c r="G2510" s="619" t="s">
        <v>5696</v>
      </c>
      <c r="H2510" s="619" t="s">
        <v>564</v>
      </c>
      <c r="I2510" s="619" t="s">
        <v>5699</v>
      </c>
      <c r="J2510" s="619" t="s">
        <v>6230</v>
      </c>
      <c r="K2510" s="619" t="s">
        <v>5701</v>
      </c>
      <c r="L2510" s="620">
        <v>0</v>
      </c>
      <c r="M2510" s="620">
        <v>0</v>
      </c>
      <c r="N2510" s="619">
        <v>4</v>
      </c>
      <c r="O2510" s="683">
        <v>3</v>
      </c>
      <c r="P2510" s="620">
        <v>0</v>
      </c>
      <c r="Q2510" s="635"/>
      <c r="R2510" s="619">
        <v>1</v>
      </c>
      <c r="S2510" s="635">
        <v>0.25</v>
      </c>
      <c r="T2510" s="683">
        <v>1</v>
      </c>
      <c r="U2510" s="665">
        <v>0.33333333333333331</v>
      </c>
    </row>
    <row r="2511" spans="1:21" ht="14.4" customHeight="1" x14ac:dyDescent="0.3">
      <c r="A2511" s="618">
        <v>21</v>
      </c>
      <c r="B2511" s="619" t="s">
        <v>565</v>
      </c>
      <c r="C2511" s="619">
        <v>89301212</v>
      </c>
      <c r="D2511" s="681" t="s">
        <v>6723</v>
      </c>
      <c r="E2511" s="682" t="s">
        <v>4538</v>
      </c>
      <c r="F2511" s="619" t="s">
        <v>4509</v>
      </c>
      <c r="G2511" s="619" t="s">
        <v>5696</v>
      </c>
      <c r="H2511" s="619" t="s">
        <v>564</v>
      </c>
      <c r="I2511" s="619" t="s">
        <v>6231</v>
      </c>
      <c r="J2511" s="619" t="s">
        <v>6232</v>
      </c>
      <c r="K2511" s="619" t="s">
        <v>1528</v>
      </c>
      <c r="L2511" s="620">
        <v>23.85</v>
      </c>
      <c r="M2511" s="620">
        <v>71.550000000000011</v>
      </c>
      <c r="N2511" s="619">
        <v>3</v>
      </c>
      <c r="O2511" s="683">
        <v>1.5</v>
      </c>
      <c r="P2511" s="620">
        <v>23.85</v>
      </c>
      <c r="Q2511" s="635">
        <v>0.33333333333333331</v>
      </c>
      <c r="R2511" s="619">
        <v>1</v>
      </c>
      <c r="S2511" s="635">
        <v>0.33333333333333331</v>
      </c>
      <c r="T2511" s="683">
        <v>0.5</v>
      </c>
      <c r="U2511" s="665">
        <v>0.33333333333333331</v>
      </c>
    </row>
    <row r="2512" spans="1:21" ht="14.4" customHeight="1" x14ac:dyDescent="0.3">
      <c r="A2512" s="618">
        <v>21</v>
      </c>
      <c r="B2512" s="619" t="s">
        <v>565</v>
      </c>
      <c r="C2512" s="619">
        <v>89301212</v>
      </c>
      <c r="D2512" s="681" t="s">
        <v>6723</v>
      </c>
      <c r="E2512" s="682" t="s">
        <v>4538</v>
      </c>
      <c r="F2512" s="619" t="s">
        <v>4509</v>
      </c>
      <c r="G2512" s="619" t="s">
        <v>5696</v>
      </c>
      <c r="H2512" s="619" t="s">
        <v>564</v>
      </c>
      <c r="I2512" s="619" t="s">
        <v>6233</v>
      </c>
      <c r="J2512" s="619" t="s">
        <v>6230</v>
      </c>
      <c r="K2512" s="619" t="s">
        <v>6234</v>
      </c>
      <c r="L2512" s="620">
        <v>146.82</v>
      </c>
      <c r="M2512" s="620">
        <v>880.91999999999985</v>
      </c>
      <c r="N2512" s="619">
        <v>6</v>
      </c>
      <c r="O2512" s="683">
        <v>3</v>
      </c>
      <c r="P2512" s="620">
        <v>146.82</v>
      </c>
      <c r="Q2512" s="635">
        <v>0.16666666666666669</v>
      </c>
      <c r="R2512" s="619">
        <v>1</v>
      </c>
      <c r="S2512" s="635">
        <v>0.16666666666666666</v>
      </c>
      <c r="T2512" s="683">
        <v>0.5</v>
      </c>
      <c r="U2512" s="665">
        <v>0.16666666666666666</v>
      </c>
    </row>
    <row r="2513" spans="1:21" ht="14.4" customHeight="1" x14ac:dyDescent="0.3">
      <c r="A2513" s="618">
        <v>21</v>
      </c>
      <c r="B2513" s="619" t="s">
        <v>565</v>
      </c>
      <c r="C2513" s="619">
        <v>89301212</v>
      </c>
      <c r="D2513" s="681" t="s">
        <v>6723</v>
      </c>
      <c r="E2513" s="682" t="s">
        <v>4538</v>
      </c>
      <c r="F2513" s="619" t="s">
        <v>4509</v>
      </c>
      <c r="G2513" s="619" t="s">
        <v>6235</v>
      </c>
      <c r="H2513" s="619" t="s">
        <v>564</v>
      </c>
      <c r="I2513" s="619" t="s">
        <v>6236</v>
      </c>
      <c r="J2513" s="619" t="s">
        <v>4322</v>
      </c>
      <c r="K2513" s="619" t="s">
        <v>2594</v>
      </c>
      <c r="L2513" s="620">
        <v>0</v>
      </c>
      <c r="M2513" s="620">
        <v>0</v>
      </c>
      <c r="N2513" s="619">
        <v>2</v>
      </c>
      <c r="O2513" s="683">
        <v>1</v>
      </c>
      <c r="P2513" s="620"/>
      <c r="Q2513" s="635"/>
      <c r="R2513" s="619"/>
      <c r="S2513" s="635">
        <v>0</v>
      </c>
      <c r="T2513" s="683"/>
      <c r="U2513" s="665">
        <v>0</v>
      </c>
    </row>
    <row r="2514" spans="1:21" ht="14.4" customHeight="1" x14ac:dyDescent="0.3">
      <c r="A2514" s="618">
        <v>21</v>
      </c>
      <c r="B2514" s="619" t="s">
        <v>565</v>
      </c>
      <c r="C2514" s="619">
        <v>89301212</v>
      </c>
      <c r="D2514" s="681" t="s">
        <v>6723</v>
      </c>
      <c r="E2514" s="682" t="s">
        <v>4538</v>
      </c>
      <c r="F2514" s="619" t="s">
        <v>4509</v>
      </c>
      <c r="G2514" s="619" t="s">
        <v>6237</v>
      </c>
      <c r="H2514" s="619" t="s">
        <v>564</v>
      </c>
      <c r="I2514" s="619" t="s">
        <v>6238</v>
      </c>
      <c r="J2514" s="619" t="s">
        <v>6239</v>
      </c>
      <c r="K2514" s="619" t="s">
        <v>6240</v>
      </c>
      <c r="L2514" s="620">
        <v>81.540000000000006</v>
      </c>
      <c r="M2514" s="620">
        <v>244.62</v>
      </c>
      <c r="N2514" s="619">
        <v>3</v>
      </c>
      <c r="O2514" s="683">
        <v>0.5</v>
      </c>
      <c r="P2514" s="620">
        <v>244.62</v>
      </c>
      <c r="Q2514" s="635">
        <v>1</v>
      </c>
      <c r="R2514" s="619">
        <v>3</v>
      </c>
      <c r="S2514" s="635">
        <v>1</v>
      </c>
      <c r="T2514" s="683">
        <v>0.5</v>
      </c>
      <c r="U2514" s="665">
        <v>1</v>
      </c>
    </row>
    <row r="2515" spans="1:21" ht="14.4" customHeight="1" x14ac:dyDescent="0.3">
      <c r="A2515" s="618">
        <v>21</v>
      </c>
      <c r="B2515" s="619" t="s">
        <v>565</v>
      </c>
      <c r="C2515" s="619">
        <v>89301212</v>
      </c>
      <c r="D2515" s="681" t="s">
        <v>6723</v>
      </c>
      <c r="E2515" s="682" t="s">
        <v>4538</v>
      </c>
      <c r="F2515" s="619" t="s">
        <v>4509</v>
      </c>
      <c r="G2515" s="619" t="s">
        <v>4706</v>
      </c>
      <c r="H2515" s="619" t="s">
        <v>564</v>
      </c>
      <c r="I2515" s="619" t="s">
        <v>1273</v>
      </c>
      <c r="J2515" s="619" t="s">
        <v>4707</v>
      </c>
      <c r="K2515" s="619" t="s">
        <v>4708</v>
      </c>
      <c r="L2515" s="620">
        <v>56.01</v>
      </c>
      <c r="M2515" s="620">
        <v>2968.5299999999997</v>
      </c>
      <c r="N2515" s="619">
        <v>53</v>
      </c>
      <c r="O2515" s="683">
        <v>18</v>
      </c>
      <c r="P2515" s="620">
        <v>1120.2</v>
      </c>
      <c r="Q2515" s="635">
        <v>0.37735849056603776</v>
      </c>
      <c r="R2515" s="619">
        <v>20</v>
      </c>
      <c r="S2515" s="635">
        <v>0.37735849056603776</v>
      </c>
      <c r="T2515" s="683">
        <v>6.5</v>
      </c>
      <c r="U2515" s="665">
        <v>0.3611111111111111</v>
      </c>
    </row>
    <row r="2516" spans="1:21" ht="14.4" customHeight="1" x14ac:dyDescent="0.3">
      <c r="A2516" s="618">
        <v>21</v>
      </c>
      <c r="B2516" s="619" t="s">
        <v>565</v>
      </c>
      <c r="C2516" s="619">
        <v>89301212</v>
      </c>
      <c r="D2516" s="681" t="s">
        <v>6723</v>
      </c>
      <c r="E2516" s="682" t="s">
        <v>4538</v>
      </c>
      <c r="F2516" s="619" t="s">
        <v>4509</v>
      </c>
      <c r="G2516" s="619" t="s">
        <v>4706</v>
      </c>
      <c r="H2516" s="619" t="s">
        <v>564</v>
      </c>
      <c r="I2516" s="619" t="s">
        <v>1830</v>
      </c>
      <c r="J2516" s="619" t="s">
        <v>1831</v>
      </c>
      <c r="K2516" s="619" t="s">
        <v>1832</v>
      </c>
      <c r="L2516" s="620">
        <v>70.02</v>
      </c>
      <c r="M2516" s="620">
        <v>70.02</v>
      </c>
      <c r="N2516" s="619">
        <v>1</v>
      </c>
      <c r="O2516" s="683">
        <v>0.5</v>
      </c>
      <c r="P2516" s="620">
        <v>70.02</v>
      </c>
      <c r="Q2516" s="635">
        <v>1</v>
      </c>
      <c r="R2516" s="619">
        <v>1</v>
      </c>
      <c r="S2516" s="635">
        <v>1</v>
      </c>
      <c r="T2516" s="683">
        <v>0.5</v>
      </c>
      <c r="U2516" s="665">
        <v>1</v>
      </c>
    </row>
    <row r="2517" spans="1:21" ht="14.4" customHeight="1" x14ac:dyDescent="0.3">
      <c r="A2517" s="618">
        <v>21</v>
      </c>
      <c r="B2517" s="619" t="s">
        <v>565</v>
      </c>
      <c r="C2517" s="619">
        <v>89301212</v>
      </c>
      <c r="D2517" s="681" t="s">
        <v>6723</v>
      </c>
      <c r="E2517" s="682" t="s">
        <v>4538</v>
      </c>
      <c r="F2517" s="619" t="s">
        <v>4509</v>
      </c>
      <c r="G2517" s="619" t="s">
        <v>4556</v>
      </c>
      <c r="H2517" s="619" t="s">
        <v>564</v>
      </c>
      <c r="I2517" s="619" t="s">
        <v>4584</v>
      </c>
      <c r="J2517" s="619" t="s">
        <v>1056</v>
      </c>
      <c r="K2517" s="619" t="s">
        <v>4585</v>
      </c>
      <c r="L2517" s="620">
        <v>0</v>
      </c>
      <c r="M2517" s="620">
        <v>0</v>
      </c>
      <c r="N2517" s="619">
        <v>2</v>
      </c>
      <c r="O2517" s="683">
        <v>0.5</v>
      </c>
      <c r="P2517" s="620">
        <v>0</v>
      </c>
      <c r="Q2517" s="635"/>
      <c r="R2517" s="619">
        <v>2</v>
      </c>
      <c r="S2517" s="635">
        <v>1</v>
      </c>
      <c r="T2517" s="683">
        <v>0.5</v>
      </c>
      <c r="U2517" s="665">
        <v>1</v>
      </c>
    </row>
    <row r="2518" spans="1:21" ht="14.4" customHeight="1" x14ac:dyDescent="0.3">
      <c r="A2518" s="618">
        <v>21</v>
      </c>
      <c r="B2518" s="619" t="s">
        <v>565</v>
      </c>
      <c r="C2518" s="619">
        <v>89301212</v>
      </c>
      <c r="D2518" s="681" t="s">
        <v>6723</v>
      </c>
      <c r="E2518" s="682" t="s">
        <v>4538</v>
      </c>
      <c r="F2518" s="619" t="s">
        <v>4509</v>
      </c>
      <c r="G2518" s="619" t="s">
        <v>4556</v>
      </c>
      <c r="H2518" s="619" t="s">
        <v>564</v>
      </c>
      <c r="I2518" s="619" t="s">
        <v>6241</v>
      </c>
      <c r="J2518" s="619" t="s">
        <v>3077</v>
      </c>
      <c r="K2518" s="619" t="s">
        <v>6242</v>
      </c>
      <c r="L2518" s="620">
        <v>0</v>
      </c>
      <c r="M2518" s="620">
        <v>0</v>
      </c>
      <c r="N2518" s="619">
        <v>1</v>
      </c>
      <c r="O2518" s="683">
        <v>0.5</v>
      </c>
      <c r="P2518" s="620"/>
      <c r="Q2518" s="635"/>
      <c r="R2518" s="619"/>
      <c r="S2518" s="635">
        <v>0</v>
      </c>
      <c r="T2518" s="683"/>
      <c r="U2518" s="665">
        <v>0</v>
      </c>
    </row>
    <row r="2519" spans="1:21" ht="14.4" customHeight="1" x14ac:dyDescent="0.3">
      <c r="A2519" s="618">
        <v>21</v>
      </c>
      <c r="B2519" s="619" t="s">
        <v>565</v>
      </c>
      <c r="C2519" s="619">
        <v>89301212</v>
      </c>
      <c r="D2519" s="681" t="s">
        <v>6723</v>
      </c>
      <c r="E2519" s="682" t="s">
        <v>4538</v>
      </c>
      <c r="F2519" s="619" t="s">
        <v>4509</v>
      </c>
      <c r="G2519" s="619" t="s">
        <v>4556</v>
      </c>
      <c r="H2519" s="619" t="s">
        <v>564</v>
      </c>
      <c r="I2519" s="619" t="s">
        <v>5492</v>
      </c>
      <c r="J2519" s="619" t="s">
        <v>671</v>
      </c>
      <c r="K2519" s="619" t="s">
        <v>672</v>
      </c>
      <c r="L2519" s="620">
        <v>49.92</v>
      </c>
      <c r="M2519" s="620">
        <v>49.92</v>
      </c>
      <c r="N2519" s="619">
        <v>1</v>
      </c>
      <c r="O2519" s="683">
        <v>1</v>
      </c>
      <c r="P2519" s="620"/>
      <c r="Q2519" s="635">
        <v>0</v>
      </c>
      <c r="R2519" s="619"/>
      <c r="S2519" s="635">
        <v>0</v>
      </c>
      <c r="T2519" s="683"/>
      <c r="U2519" s="665">
        <v>0</v>
      </c>
    </row>
    <row r="2520" spans="1:21" ht="14.4" customHeight="1" x14ac:dyDescent="0.3">
      <c r="A2520" s="618">
        <v>21</v>
      </c>
      <c r="B2520" s="619" t="s">
        <v>565</v>
      </c>
      <c r="C2520" s="619">
        <v>89301212</v>
      </c>
      <c r="D2520" s="681" t="s">
        <v>6723</v>
      </c>
      <c r="E2520" s="682" t="s">
        <v>4538</v>
      </c>
      <c r="F2520" s="619" t="s">
        <v>4509</v>
      </c>
      <c r="G2520" s="619" t="s">
        <v>4938</v>
      </c>
      <c r="H2520" s="619" t="s">
        <v>2184</v>
      </c>
      <c r="I2520" s="619" t="s">
        <v>5081</v>
      </c>
      <c r="J2520" s="619" t="s">
        <v>5082</v>
      </c>
      <c r="K2520" s="619" t="s">
        <v>2828</v>
      </c>
      <c r="L2520" s="620">
        <v>185.9</v>
      </c>
      <c r="M2520" s="620">
        <v>371.8</v>
      </c>
      <c r="N2520" s="619">
        <v>2</v>
      </c>
      <c r="O2520" s="683">
        <v>0.5</v>
      </c>
      <c r="P2520" s="620">
        <v>371.8</v>
      </c>
      <c r="Q2520" s="635">
        <v>1</v>
      </c>
      <c r="R2520" s="619">
        <v>2</v>
      </c>
      <c r="S2520" s="635">
        <v>1</v>
      </c>
      <c r="T2520" s="683">
        <v>0.5</v>
      </c>
      <c r="U2520" s="665">
        <v>1</v>
      </c>
    </row>
    <row r="2521" spans="1:21" ht="14.4" customHeight="1" x14ac:dyDescent="0.3">
      <c r="A2521" s="618">
        <v>21</v>
      </c>
      <c r="B2521" s="619" t="s">
        <v>565</v>
      </c>
      <c r="C2521" s="619">
        <v>89301212</v>
      </c>
      <c r="D2521" s="681" t="s">
        <v>6723</v>
      </c>
      <c r="E2521" s="682" t="s">
        <v>4538</v>
      </c>
      <c r="F2521" s="619" t="s">
        <v>4509</v>
      </c>
      <c r="G2521" s="619" t="s">
        <v>4712</v>
      </c>
      <c r="H2521" s="619" t="s">
        <v>564</v>
      </c>
      <c r="I2521" s="619" t="s">
        <v>5084</v>
      </c>
      <c r="J2521" s="619" t="s">
        <v>5085</v>
      </c>
      <c r="K2521" s="619" t="s">
        <v>641</v>
      </c>
      <c r="L2521" s="620">
        <v>57.48</v>
      </c>
      <c r="M2521" s="620">
        <v>57.48</v>
      </c>
      <c r="N2521" s="619">
        <v>1</v>
      </c>
      <c r="O2521" s="683">
        <v>1</v>
      </c>
      <c r="P2521" s="620">
        <v>57.48</v>
      </c>
      <c r="Q2521" s="635">
        <v>1</v>
      </c>
      <c r="R2521" s="619">
        <v>1</v>
      </c>
      <c r="S2521" s="635">
        <v>1</v>
      </c>
      <c r="T2521" s="683">
        <v>1</v>
      </c>
      <c r="U2521" s="665">
        <v>1</v>
      </c>
    </row>
    <row r="2522" spans="1:21" ht="14.4" customHeight="1" x14ac:dyDescent="0.3">
      <c r="A2522" s="618">
        <v>21</v>
      </c>
      <c r="B2522" s="619" t="s">
        <v>565</v>
      </c>
      <c r="C2522" s="619">
        <v>89301212</v>
      </c>
      <c r="D2522" s="681" t="s">
        <v>6723</v>
      </c>
      <c r="E2522" s="682" t="s">
        <v>4538</v>
      </c>
      <c r="F2522" s="619" t="s">
        <v>4509</v>
      </c>
      <c r="G2522" s="619" t="s">
        <v>4712</v>
      </c>
      <c r="H2522" s="619" t="s">
        <v>564</v>
      </c>
      <c r="I2522" s="619" t="s">
        <v>5703</v>
      </c>
      <c r="J2522" s="619" t="s">
        <v>5704</v>
      </c>
      <c r="K2522" s="619" t="s">
        <v>668</v>
      </c>
      <c r="L2522" s="620">
        <v>105.85</v>
      </c>
      <c r="M2522" s="620">
        <v>105.85</v>
      </c>
      <c r="N2522" s="619">
        <v>1</v>
      </c>
      <c r="O2522" s="683">
        <v>1</v>
      </c>
      <c r="P2522" s="620">
        <v>105.85</v>
      </c>
      <c r="Q2522" s="635">
        <v>1</v>
      </c>
      <c r="R2522" s="619">
        <v>1</v>
      </c>
      <c r="S2522" s="635">
        <v>1</v>
      </c>
      <c r="T2522" s="683">
        <v>1</v>
      </c>
      <c r="U2522" s="665">
        <v>1</v>
      </c>
    </row>
    <row r="2523" spans="1:21" ht="14.4" customHeight="1" x14ac:dyDescent="0.3">
      <c r="A2523" s="618">
        <v>21</v>
      </c>
      <c r="B2523" s="619" t="s">
        <v>565</v>
      </c>
      <c r="C2523" s="619">
        <v>89301212</v>
      </c>
      <c r="D2523" s="681" t="s">
        <v>6723</v>
      </c>
      <c r="E2523" s="682" t="s">
        <v>4538</v>
      </c>
      <c r="F2523" s="619" t="s">
        <v>4509</v>
      </c>
      <c r="G2523" s="619" t="s">
        <v>4712</v>
      </c>
      <c r="H2523" s="619" t="s">
        <v>564</v>
      </c>
      <c r="I2523" s="619" t="s">
        <v>883</v>
      </c>
      <c r="J2523" s="619" t="s">
        <v>884</v>
      </c>
      <c r="K2523" s="619" t="s">
        <v>6243</v>
      </c>
      <c r="L2523" s="620">
        <v>55.6</v>
      </c>
      <c r="M2523" s="620">
        <v>166.8</v>
      </c>
      <c r="N2523" s="619">
        <v>3</v>
      </c>
      <c r="O2523" s="683">
        <v>2</v>
      </c>
      <c r="P2523" s="620">
        <v>55.6</v>
      </c>
      <c r="Q2523" s="635">
        <v>0.33333333333333331</v>
      </c>
      <c r="R2523" s="619">
        <v>1</v>
      </c>
      <c r="S2523" s="635">
        <v>0.33333333333333331</v>
      </c>
      <c r="T2523" s="683">
        <v>1</v>
      </c>
      <c r="U2523" s="665">
        <v>0.5</v>
      </c>
    </row>
    <row r="2524" spans="1:21" ht="14.4" customHeight="1" x14ac:dyDescent="0.3">
      <c r="A2524" s="618">
        <v>21</v>
      </c>
      <c r="B2524" s="619" t="s">
        <v>565</v>
      </c>
      <c r="C2524" s="619">
        <v>89301212</v>
      </c>
      <c r="D2524" s="681" t="s">
        <v>6723</v>
      </c>
      <c r="E2524" s="682" t="s">
        <v>4538</v>
      </c>
      <c r="F2524" s="619" t="s">
        <v>4509</v>
      </c>
      <c r="G2524" s="619" t="s">
        <v>6244</v>
      </c>
      <c r="H2524" s="619" t="s">
        <v>2184</v>
      </c>
      <c r="I2524" s="619" t="s">
        <v>2394</v>
      </c>
      <c r="J2524" s="619" t="s">
        <v>2211</v>
      </c>
      <c r="K2524" s="619" t="s">
        <v>4197</v>
      </c>
      <c r="L2524" s="620">
        <v>130.44</v>
      </c>
      <c r="M2524" s="620">
        <v>782.64</v>
      </c>
      <c r="N2524" s="619">
        <v>6</v>
      </c>
      <c r="O2524" s="683">
        <v>2.5</v>
      </c>
      <c r="P2524" s="620">
        <v>521.76</v>
      </c>
      <c r="Q2524" s="635">
        <v>0.66666666666666663</v>
      </c>
      <c r="R2524" s="619">
        <v>4</v>
      </c>
      <c r="S2524" s="635">
        <v>0.66666666666666663</v>
      </c>
      <c r="T2524" s="683">
        <v>1.5</v>
      </c>
      <c r="U2524" s="665">
        <v>0.6</v>
      </c>
    </row>
    <row r="2525" spans="1:21" ht="14.4" customHeight="1" x14ac:dyDescent="0.3">
      <c r="A2525" s="618">
        <v>21</v>
      </c>
      <c r="B2525" s="619" t="s">
        <v>565</v>
      </c>
      <c r="C2525" s="619">
        <v>89301212</v>
      </c>
      <c r="D2525" s="681" t="s">
        <v>6723</v>
      </c>
      <c r="E2525" s="682" t="s">
        <v>4538</v>
      </c>
      <c r="F2525" s="619" t="s">
        <v>4509</v>
      </c>
      <c r="G2525" s="619" t="s">
        <v>6244</v>
      </c>
      <c r="H2525" s="619" t="s">
        <v>2184</v>
      </c>
      <c r="I2525" s="619" t="s">
        <v>2210</v>
      </c>
      <c r="J2525" s="619" t="s">
        <v>2211</v>
      </c>
      <c r="K2525" s="619" t="s">
        <v>2212</v>
      </c>
      <c r="L2525" s="620">
        <v>434.8</v>
      </c>
      <c r="M2525" s="620">
        <v>434.8</v>
      </c>
      <c r="N2525" s="619">
        <v>1</v>
      </c>
      <c r="O2525" s="683">
        <v>0.5</v>
      </c>
      <c r="P2525" s="620">
        <v>434.8</v>
      </c>
      <c r="Q2525" s="635">
        <v>1</v>
      </c>
      <c r="R2525" s="619">
        <v>1</v>
      </c>
      <c r="S2525" s="635">
        <v>1</v>
      </c>
      <c r="T2525" s="683">
        <v>0.5</v>
      </c>
      <c r="U2525" s="665">
        <v>1</v>
      </c>
    </row>
    <row r="2526" spans="1:21" ht="14.4" customHeight="1" x14ac:dyDescent="0.3">
      <c r="A2526" s="618">
        <v>21</v>
      </c>
      <c r="B2526" s="619" t="s">
        <v>565</v>
      </c>
      <c r="C2526" s="619">
        <v>89301212</v>
      </c>
      <c r="D2526" s="681" t="s">
        <v>6723</v>
      </c>
      <c r="E2526" s="682" t="s">
        <v>4538</v>
      </c>
      <c r="F2526" s="619" t="s">
        <v>4509</v>
      </c>
      <c r="G2526" s="619" t="s">
        <v>4715</v>
      </c>
      <c r="H2526" s="619" t="s">
        <v>564</v>
      </c>
      <c r="I2526" s="619" t="s">
        <v>990</v>
      </c>
      <c r="J2526" s="619" t="s">
        <v>991</v>
      </c>
      <c r="K2526" s="619" t="s">
        <v>4716</v>
      </c>
      <c r="L2526" s="620">
        <v>400.53</v>
      </c>
      <c r="M2526" s="620">
        <v>5607.42</v>
      </c>
      <c r="N2526" s="619">
        <v>14</v>
      </c>
      <c r="O2526" s="683">
        <v>3</v>
      </c>
      <c r="P2526" s="620">
        <v>2403.1799999999998</v>
      </c>
      <c r="Q2526" s="635">
        <v>0.42857142857142855</v>
      </c>
      <c r="R2526" s="619">
        <v>6</v>
      </c>
      <c r="S2526" s="635">
        <v>0.42857142857142855</v>
      </c>
      <c r="T2526" s="683">
        <v>1</v>
      </c>
      <c r="U2526" s="665">
        <v>0.33333333333333331</v>
      </c>
    </row>
    <row r="2527" spans="1:21" ht="14.4" customHeight="1" x14ac:dyDescent="0.3">
      <c r="A2527" s="618">
        <v>21</v>
      </c>
      <c r="B2527" s="619" t="s">
        <v>565</v>
      </c>
      <c r="C2527" s="619">
        <v>89301212</v>
      </c>
      <c r="D2527" s="681" t="s">
        <v>6723</v>
      </c>
      <c r="E2527" s="682" t="s">
        <v>4538</v>
      </c>
      <c r="F2527" s="619" t="s">
        <v>4509</v>
      </c>
      <c r="G2527" s="619" t="s">
        <v>4715</v>
      </c>
      <c r="H2527" s="619" t="s">
        <v>564</v>
      </c>
      <c r="I2527" s="619" t="s">
        <v>5961</v>
      </c>
      <c r="J2527" s="619" t="s">
        <v>991</v>
      </c>
      <c r="K2527" s="619" t="s">
        <v>5962</v>
      </c>
      <c r="L2527" s="620">
        <v>0</v>
      </c>
      <c r="M2527" s="620">
        <v>0</v>
      </c>
      <c r="N2527" s="619">
        <v>5</v>
      </c>
      <c r="O2527" s="683">
        <v>3</v>
      </c>
      <c r="P2527" s="620">
        <v>0</v>
      </c>
      <c r="Q2527" s="635"/>
      <c r="R2527" s="619">
        <v>1</v>
      </c>
      <c r="S2527" s="635">
        <v>0.2</v>
      </c>
      <c r="T2527" s="683">
        <v>0.5</v>
      </c>
      <c r="U2527" s="665">
        <v>0.16666666666666666</v>
      </c>
    </row>
    <row r="2528" spans="1:21" ht="14.4" customHeight="1" x14ac:dyDescent="0.3">
      <c r="A2528" s="618">
        <v>21</v>
      </c>
      <c r="B2528" s="619" t="s">
        <v>565</v>
      </c>
      <c r="C2528" s="619">
        <v>89301212</v>
      </c>
      <c r="D2528" s="681" t="s">
        <v>6723</v>
      </c>
      <c r="E2528" s="682" t="s">
        <v>4538</v>
      </c>
      <c r="F2528" s="619" t="s">
        <v>4509</v>
      </c>
      <c r="G2528" s="619" t="s">
        <v>4715</v>
      </c>
      <c r="H2528" s="619" t="s">
        <v>564</v>
      </c>
      <c r="I2528" s="619" t="s">
        <v>5009</v>
      </c>
      <c r="J2528" s="619" t="s">
        <v>2875</v>
      </c>
      <c r="K2528" s="619" t="s">
        <v>5010</v>
      </c>
      <c r="L2528" s="620">
        <v>0</v>
      </c>
      <c r="M2528" s="620">
        <v>0</v>
      </c>
      <c r="N2528" s="619">
        <v>6</v>
      </c>
      <c r="O2528" s="683">
        <v>2</v>
      </c>
      <c r="P2528" s="620"/>
      <c r="Q2528" s="635"/>
      <c r="R2528" s="619"/>
      <c r="S2528" s="635">
        <v>0</v>
      </c>
      <c r="T2528" s="683"/>
      <c r="U2528" s="665">
        <v>0</v>
      </c>
    </row>
    <row r="2529" spans="1:21" ht="14.4" customHeight="1" x14ac:dyDescent="0.3">
      <c r="A2529" s="618">
        <v>21</v>
      </c>
      <c r="B2529" s="619" t="s">
        <v>565</v>
      </c>
      <c r="C2529" s="619">
        <v>89301212</v>
      </c>
      <c r="D2529" s="681" t="s">
        <v>6723</v>
      </c>
      <c r="E2529" s="682" t="s">
        <v>4538</v>
      </c>
      <c r="F2529" s="619" t="s">
        <v>4509</v>
      </c>
      <c r="G2529" s="619" t="s">
        <v>4715</v>
      </c>
      <c r="H2529" s="619" t="s">
        <v>564</v>
      </c>
      <c r="I2529" s="619" t="s">
        <v>6245</v>
      </c>
      <c r="J2529" s="619" t="s">
        <v>991</v>
      </c>
      <c r="K2529" s="619" t="s">
        <v>4716</v>
      </c>
      <c r="L2529" s="620">
        <v>400.53</v>
      </c>
      <c r="M2529" s="620">
        <v>801.06</v>
      </c>
      <c r="N2529" s="619">
        <v>2</v>
      </c>
      <c r="O2529" s="683">
        <v>0.5</v>
      </c>
      <c r="P2529" s="620"/>
      <c r="Q2529" s="635">
        <v>0</v>
      </c>
      <c r="R2529" s="619"/>
      <c r="S2529" s="635">
        <v>0</v>
      </c>
      <c r="T2529" s="683"/>
      <c r="U2529" s="665">
        <v>0</v>
      </c>
    </row>
    <row r="2530" spans="1:21" ht="14.4" customHeight="1" x14ac:dyDescent="0.3">
      <c r="A2530" s="618">
        <v>21</v>
      </c>
      <c r="B2530" s="619" t="s">
        <v>565</v>
      </c>
      <c r="C2530" s="619">
        <v>89301212</v>
      </c>
      <c r="D2530" s="681" t="s">
        <v>6723</v>
      </c>
      <c r="E2530" s="682" t="s">
        <v>4538</v>
      </c>
      <c r="F2530" s="619" t="s">
        <v>4509</v>
      </c>
      <c r="G2530" s="619" t="s">
        <v>5710</v>
      </c>
      <c r="H2530" s="619" t="s">
        <v>564</v>
      </c>
      <c r="I2530" s="619" t="s">
        <v>3727</v>
      </c>
      <c r="J2530" s="619" t="s">
        <v>3728</v>
      </c>
      <c r="K2530" s="619" t="s">
        <v>3729</v>
      </c>
      <c r="L2530" s="620">
        <v>120.37</v>
      </c>
      <c r="M2530" s="620">
        <v>240.74</v>
      </c>
      <c r="N2530" s="619">
        <v>2</v>
      </c>
      <c r="O2530" s="683">
        <v>1</v>
      </c>
      <c r="P2530" s="620">
        <v>120.37</v>
      </c>
      <c r="Q2530" s="635">
        <v>0.5</v>
      </c>
      <c r="R2530" s="619">
        <v>1</v>
      </c>
      <c r="S2530" s="635">
        <v>0.5</v>
      </c>
      <c r="T2530" s="683">
        <v>0.5</v>
      </c>
      <c r="U2530" s="665">
        <v>0.5</v>
      </c>
    </row>
    <row r="2531" spans="1:21" ht="14.4" customHeight="1" x14ac:dyDescent="0.3">
      <c r="A2531" s="618">
        <v>21</v>
      </c>
      <c r="B2531" s="619" t="s">
        <v>565</v>
      </c>
      <c r="C2531" s="619">
        <v>89301212</v>
      </c>
      <c r="D2531" s="681" t="s">
        <v>6723</v>
      </c>
      <c r="E2531" s="682" t="s">
        <v>4538</v>
      </c>
      <c r="F2531" s="619" t="s">
        <v>4509</v>
      </c>
      <c r="G2531" s="619" t="s">
        <v>4717</v>
      </c>
      <c r="H2531" s="619" t="s">
        <v>2184</v>
      </c>
      <c r="I2531" s="619" t="s">
        <v>2454</v>
      </c>
      <c r="J2531" s="619" t="s">
        <v>2455</v>
      </c>
      <c r="K2531" s="619" t="s">
        <v>2456</v>
      </c>
      <c r="L2531" s="620">
        <v>468.96</v>
      </c>
      <c r="M2531" s="620">
        <v>4689.5999999999995</v>
      </c>
      <c r="N2531" s="619">
        <v>10</v>
      </c>
      <c r="O2531" s="683">
        <v>4</v>
      </c>
      <c r="P2531" s="620">
        <v>3282.72</v>
      </c>
      <c r="Q2531" s="635">
        <v>0.70000000000000007</v>
      </c>
      <c r="R2531" s="619">
        <v>7</v>
      </c>
      <c r="S2531" s="635">
        <v>0.7</v>
      </c>
      <c r="T2531" s="683">
        <v>3</v>
      </c>
      <c r="U2531" s="665">
        <v>0.75</v>
      </c>
    </row>
    <row r="2532" spans="1:21" ht="14.4" customHeight="1" x14ac:dyDescent="0.3">
      <c r="A2532" s="618">
        <v>21</v>
      </c>
      <c r="B2532" s="619" t="s">
        <v>565</v>
      </c>
      <c r="C2532" s="619">
        <v>89301212</v>
      </c>
      <c r="D2532" s="681" t="s">
        <v>6723</v>
      </c>
      <c r="E2532" s="682" t="s">
        <v>4538</v>
      </c>
      <c r="F2532" s="619" t="s">
        <v>4509</v>
      </c>
      <c r="G2532" s="619" t="s">
        <v>4717</v>
      </c>
      <c r="H2532" s="619" t="s">
        <v>2184</v>
      </c>
      <c r="I2532" s="619" t="s">
        <v>2458</v>
      </c>
      <c r="J2532" s="619" t="s">
        <v>2455</v>
      </c>
      <c r="K2532" s="619" t="s">
        <v>2459</v>
      </c>
      <c r="L2532" s="620">
        <v>625.29</v>
      </c>
      <c r="M2532" s="620">
        <v>6252.9</v>
      </c>
      <c r="N2532" s="619">
        <v>10</v>
      </c>
      <c r="O2532" s="683">
        <v>3</v>
      </c>
      <c r="P2532" s="620">
        <v>5627.61</v>
      </c>
      <c r="Q2532" s="635">
        <v>0.9</v>
      </c>
      <c r="R2532" s="619">
        <v>9</v>
      </c>
      <c r="S2532" s="635">
        <v>0.9</v>
      </c>
      <c r="T2532" s="683">
        <v>2</v>
      </c>
      <c r="U2532" s="665">
        <v>0.66666666666666663</v>
      </c>
    </row>
    <row r="2533" spans="1:21" ht="14.4" customHeight="1" x14ac:dyDescent="0.3">
      <c r="A2533" s="618">
        <v>21</v>
      </c>
      <c r="B2533" s="619" t="s">
        <v>565</v>
      </c>
      <c r="C2533" s="619">
        <v>89301212</v>
      </c>
      <c r="D2533" s="681" t="s">
        <v>6723</v>
      </c>
      <c r="E2533" s="682" t="s">
        <v>4538</v>
      </c>
      <c r="F2533" s="619" t="s">
        <v>4509</v>
      </c>
      <c r="G2533" s="619" t="s">
        <v>4717</v>
      </c>
      <c r="H2533" s="619" t="s">
        <v>2184</v>
      </c>
      <c r="I2533" s="619" t="s">
        <v>3506</v>
      </c>
      <c r="J2533" s="619" t="s">
        <v>2455</v>
      </c>
      <c r="K2533" s="619" t="s">
        <v>3507</v>
      </c>
      <c r="L2533" s="620">
        <v>937.93</v>
      </c>
      <c r="M2533" s="620">
        <v>8441.369999999999</v>
      </c>
      <c r="N2533" s="619">
        <v>9</v>
      </c>
      <c r="O2533" s="683">
        <v>2</v>
      </c>
      <c r="P2533" s="620">
        <v>5627.58</v>
      </c>
      <c r="Q2533" s="635">
        <v>0.66666666666666674</v>
      </c>
      <c r="R2533" s="619">
        <v>6</v>
      </c>
      <c r="S2533" s="635">
        <v>0.66666666666666663</v>
      </c>
      <c r="T2533" s="683">
        <v>1.5</v>
      </c>
      <c r="U2533" s="665">
        <v>0.75</v>
      </c>
    </row>
    <row r="2534" spans="1:21" ht="14.4" customHeight="1" x14ac:dyDescent="0.3">
      <c r="A2534" s="618">
        <v>21</v>
      </c>
      <c r="B2534" s="619" t="s">
        <v>565</v>
      </c>
      <c r="C2534" s="619">
        <v>89301212</v>
      </c>
      <c r="D2534" s="681" t="s">
        <v>6723</v>
      </c>
      <c r="E2534" s="682" t="s">
        <v>4538</v>
      </c>
      <c r="F2534" s="619" t="s">
        <v>4509</v>
      </c>
      <c r="G2534" s="619" t="s">
        <v>4717</v>
      </c>
      <c r="H2534" s="619" t="s">
        <v>2184</v>
      </c>
      <c r="I2534" s="619" t="s">
        <v>2287</v>
      </c>
      <c r="J2534" s="619" t="s">
        <v>2288</v>
      </c>
      <c r="K2534" s="619" t="s">
        <v>3507</v>
      </c>
      <c r="L2534" s="620">
        <v>1749.69</v>
      </c>
      <c r="M2534" s="620">
        <v>206463.42000000013</v>
      </c>
      <c r="N2534" s="619">
        <v>118</v>
      </c>
      <c r="O2534" s="683">
        <v>32</v>
      </c>
      <c r="P2534" s="620">
        <v>162721.17000000013</v>
      </c>
      <c r="Q2534" s="635">
        <v>0.7881355932203391</v>
      </c>
      <c r="R2534" s="619">
        <v>93</v>
      </c>
      <c r="S2534" s="635">
        <v>0.78813559322033899</v>
      </c>
      <c r="T2534" s="683">
        <v>24.5</v>
      </c>
      <c r="U2534" s="665">
        <v>0.765625</v>
      </c>
    </row>
    <row r="2535" spans="1:21" ht="14.4" customHeight="1" x14ac:dyDescent="0.3">
      <c r="A2535" s="618">
        <v>21</v>
      </c>
      <c r="B2535" s="619" t="s">
        <v>565</v>
      </c>
      <c r="C2535" s="619">
        <v>89301212</v>
      </c>
      <c r="D2535" s="681" t="s">
        <v>6723</v>
      </c>
      <c r="E2535" s="682" t="s">
        <v>4538</v>
      </c>
      <c r="F2535" s="619" t="s">
        <v>4509</v>
      </c>
      <c r="G2535" s="619" t="s">
        <v>4717</v>
      </c>
      <c r="H2535" s="619" t="s">
        <v>2184</v>
      </c>
      <c r="I2535" s="619" t="s">
        <v>2291</v>
      </c>
      <c r="J2535" s="619" t="s">
        <v>2288</v>
      </c>
      <c r="K2535" s="619" t="s">
        <v>3510</v>
      </c>
      <c r="L2535" s="620">
        <v>2332.92</v>
      </c>
      <c r="M2535" s="620">
        <v>340606.32000000012</v>
      </c>
      <c r="N2535" s="619">
        <v>146</v>
      </c>
      <c r="O2535" s="683">
        <v>43.5</v>
      </c>
      <c r="P2535" s="620">
        <v>291615.00000000012</v>
      </c>
      <c r="Q2535" s="635">
        <v>0.85616438356164382</v>
      </c>
      <c r="R2535" s="619">
        <v>125</v>
      </c>
      <c r="S2535" s="635">
        <v>0.85616438356164382</v>
      </c>
      <c r="T2535" s="683">
        <v>37.5</v>
      </c>
      <c r="U2535" s="665">
        <v>0.86206896551724133</v>
      </c>
    </row>
    <row r="2536" spans="1:21" ht="14.4" customHeight="1" x14ac:dyDescent="0.3">
      <c r="A2536" s="618">
        <v>21</v>
      </c>
      <c r="B2536" s="619" t="s">
        <v>565</v>
      </c>
      <c r="C2536" s="619">
        <v>89301212</v>
      </c>
      <c r="D2536" s="681" t="s">
        <v>6723</v>
      </c>
      <c r="E2536" s="682" t="s">
        <v>4538</v>
      </c>
      <c r="F2536" s="619" t="s">
        <v>4509</v>
      </c>
      <c r="G2536" s="619" t="s">
        <v>4717</v>
      </c>
      <c r="H2536" s="619" t="s">
        <v>2184</v>
      </c>
      <c r="I2536" s="619" t="s">
        <v>2294</v>
      </c>
      <c r="J2536" s="619" t="s">
        <v>2288</v>
      </c>
      <c r="K2536" s="619" t="s">
        <v>3513</v>
      </c>
      <c r="L2536" s="620">
        <v>2916.16</v>
      </c>
      <c r="M2536" s="620">
        <v>32077.759999999998</v>
      </c>
      <c r="N2536" s="619">
        <v>11</v>
      </c>
      <c r="O2536" s="683">
        <v>3</v>
      </c>
      <c r="P2536" s="620">
        <v>2916.16</v>
      </c>
      <c r="Q2536" s="635">
        <v>9.0909090909090912E-2</v>
      </c>
      <c r="R2536" s="619">
        <v>1</v>
      </c>
      <c r="S2536" s="635">
        <v>9.0909090909090912E-2</v>
      </c>
      <c r="T2536" s="683">
        <v>1</v>
      </c>
      <c r="U2536" s="665">
        <v>0.33333333333333331</v>
      </c>
    </row>
    <row r="2537" spans="1:21" ht="14.4" customHeight="1" x14ac:dyDescent="0.3">
      <c r="A2537" s="618">
        <v>21</v>
      </c>
      <c r="B2537" s="619" t="s">
        <v>565</v>
      </c>
      <c r="C2537" s="619">
        <v>89301212</v>
      </c>
      <c r="D2537" s="681" t="s">
        <v>6723</v>
      </c>
      <c r="E2537" s="682" t="s">
        <v>4538</v>
      </c>
      <c r="F2537" s="619" t="s">
        <v>4509</v>
      </c>
      <c r="G2537" s="619" t="s">
        <v>5042</v>
      </c>
      <c r="H2537" s="619" t="s">
        <v>564</v>
      </c>
      <c r="I2537" s="619" t="s">
        <v>6246</v>
      </c>
      <c r="J2537" s="619" t="s">
        <v>5044</v>
      </c>
      <c r="K2537" s="619" t="s">
        <v>6247</v>
      </c>
      <c r="L2537" s="620">
        <v>0</v>
      </c>
      <c r="M2537" s="620">
        <v>0</v>
      </c>
      <c r="N2537" s="619">
        <v>3</v>
      </c>
      <c r="O2537" s="683">
        <v>1</v>
      </c>
      <c r="P2537" s="620">
        <v>0</v>
      </c>
      <c r="Q2537" s="635"/>
      <c r="R2537" s="619">
        <v>3</v>
      </c>
      <c r="S2537" s="635">
        <v>1</v>
      </c>
      <c r="T2537" s="683">
        <v>1</v>
      </c>
      <c r="U2537" s="665">
        <v>1</v>
      </c>
    </row>
    <row r="2538" spans="1:21" ht="14.4" customHeight="1" x14ac:dyDescent="0.3">
      <c r="A2538" s="618">
        <v>21</v>
      </c>
      <c r="B2538" s="619" t="s">
        <v>565</v>
      </c>
      <c r="C2538" s="619">
        <v>89301212</v>
      </c>
      <c r="D2538" s="681" t="s">
        <v>6723</v>
      </c>
      <c r="E2538" s="682" t="s">
        <v>4538</v>
      </c>
      <c r="F2538" s="619" t="s">
        <v>4509</v>
      </c>
      <c r="G2538" s="619" t="s">
        <v>5042</v>
      </c>
      <c r="H2538" s="619" t="s">
        <v>564</v>
      </c>
      <c r="I2538" s="619" t="s">
        <v>5043</v>
      </c>
      <c r="J2538" s="619" t="s">
        <v>5044</v>
      </c>
      <c r="K2538" s="619" t="s">
        <v>6248</v>
      </c>
      <c r="L2538" s="620">
        <v>0</v>
      </c>
      <c r="M2538" s="620">
        <v>0</v>
      </c>
      <c r="N2538" s="619">
        <v>3</v>
      </c>
      <c r="O2538" s="683">
        <v>1.5</v>
      </c>
      <c r="P2538" s="620">
        <v>0</v>
      </c>
      <c r="Q2538" s="635"/>
      <c r="R2538" s="619">
        <v>3</v>
      </c>
      <c r="S2538" s="635">
        <v>1</v>
      </c>
      <c r="T2538" s="683">
        <v>1.5</v>
      </c>
      <c r="U2538" s="665">
        <v>1</v>
      </c>
    </row>
    <row r="2539" spans="1:21" ht="14.4" customHeight="1" x14ac:dyDescent="0.3">
      <c r="A2539" s="618">
        <v>21</v>
      </c>
      <c r="B2539" s="619" t="s">
        <v>565</v>
      </c>
      <c r="C2539" s="619">
        <v>89301212</v>
      </c>
      <c r="D2539" s="681" t="s">
        <v>6723</v>
      </c>
      <c r="E2539" s="682" t="s">
        <v>4538</v>
      </c>
      <c r="F2539" s="619" t="s">
        <v>4509</v>
      </c>
      <c r="G2539" s="619" t="s">
        <v>5042</v>
      </c>
      <c r="H2539" s="619" t="s">
        <v>564</v>
      </c>
      <c r="I2539" s="619" t="s">
        <v>5043</v>
      </c>
      <c r="J2539" s="619" t="s">
        <v>5044</v>
      </c>
      <c r="K2539" s="619" t="s">
        <v>5045</v>
      </c>
      <c r="L2539" s="620">
        <v>0</v>
      </c>
      <c r="M2539" s="620">
        <v>0</v>
      </c>
      <c r="N2539" s="619">
        <v>2</v>
      </c>
      <c r="O2539" s="683">
        <v>1.5</v>
      </c>
      <c r="P2539" s="620">
        <v>0</v>
      </c>
      <c r="Q2539" s="635"/>
      <c r="R2539" s="619">
        <v>2</v>
      </c>
      <c r="S2539" s="635">
        <v>1</v>
      </c>
      <c r="T2539" s="683">
        <v>1.5</v>
      </c>
      <c r="U2539" s="665">
        <v>1</v>
      </c>
    </row>
    <row r="2540" spans="1:21" ht="14.4" customHeight="1" x14ac:dyDescent="0.3">
      <c r="A2540" s="618">
        <v>21</v>
      </c>
      <c r="B2540" s="619" t="s">
        <v>565</v>
      </c>
      <c r="C2540" s="619">
        <v>89301212</v>
      </c>
      <c r="D2540" s="681" t="s">
        <v>6723</v>
      </c>
      <c r="E2540" s="682" t="s">
        <v>4538</v>
      </c>
      <c r="F2540" s="619" t="s">
        <v>4509</v>
      </c>
      <c r="G2540" s="619" t="s">
        <v>4609</v>
      </c>
      <c r="H2540" s="619" t="s">
        <v>2184</v>
      </c>
      <c r="I2540" s="619" t="s">
        <v>2193</v>
      </c>
      <c r="J2540" s="619" t="s">
        <v>979</v>
      </c>
      <c r="K2540" s="619" t="s">
        <v>4326</v>
      </c>
      <c r="L2540" s="620">
        <v>96.63</v>
      </c>
      <c r="M2540" s="620">
        <v>386.52</v>
      </c>
      <c r="N2540" s="619">
        <v>4</v>
      </c>
      <c r="O2540" s="683">
        <v>2.5</v>
      </c>
      <c r="P2540" s="620">
        <v>289.89</v>
      </c>
      <c r="Q2540" s="635">
        <v>0.75</v>
      </c>
      <c r="R2540" s="619">
        <v>3</v>
      </c>
      <c r="S2540" s="635">
        <v>0.75</v>
      </c>
      <c r="T2540" s="683">
        <v>2</v>
      </c>
      <c r="U2540" s="665">
        <v>0.8</v>
      </c>
    </row>
    <row r="2541" spans="1:21" ht="14.4" customHeight="1" x14ac:dyDescent="0.3">
      <c r="A2541" s="618">
        <v>21</v>
      </c>
      <c r="B2541" s="619" t="s">
        <v>565</v>
      </c>
      <c r="C2541" s="619">
        <v>89301212</v>
      </c>
      <c r="D2541" s="681" t="s">
        <v>6723</v>
      </c>
      <c r="E2541" s="682" t="s">
        <v>4538</v>
      </c>
      <c r="F2541" s="619" t="s">
        <v>4509</v>
      </c>
      <c r="G2541" s="619" t="s">
        <v>4609</v>
      </c>
      <c r="H2541" s="619" t="s">
        <v>2184</v>
      </c>
      <c r="I2541" s="619" t="s">
        <v>4944</v>
      </c>
      <c r="J2541" s="619" t="s">
        <v>979</v>
      </c>
      <c r="K2541" s="619" t="s">
        <v>4945</v>
      </c>
      <c r="L2541" s="620">
        <v>193.26</v>
      </c>
      <c r="M2541" s="620">
        <v>3285.4199999999996</v>
      </c>
      <c r="N2541" s="619">
        <v>17</v>
      </c>
      <c r="O2541" s="683">
        <v>9.5</v>
      </c>
      <c r="P2541" s="620">
        <v>1159.56</v>
      </c>
      <c r="Q2541" s="635">
        <v>0.35294117647058826</v>
      </c>
      <c r="R2541" s="619">
        <v>6</v>
      </c>
      <c r="S2541" s="635">
        <v>0.35294117647058826</v>
      </c>
      <c r="T2541" s="683">
        <v>3</v>
      </c>
      <c r="U2541" s="665">
        <v>0.31578947368421051</v>
      </c>
    </row>
    <row r="2542" spans="1:21" ht="14.4" customHeight="1" x14ac:dyDescent="0.3">
      <c r="A2542" s="618">
        <v>21</v>
      </c>
      <c r="B2542" s="619" t="s">
        <v>565</v>
      </c>
      <c r="C2542" s="619">
        <v>89301212</v>
      </c>
      <c r="D2542" s="681" t="s">
        <v>6723</v>
      </c>
      <c r="E2542" s="682" t="s">
        <v>4538</v>
      </c>
      <c r="F2542" s="619" t="s">
        <v>4509</v>
      </c>
      <c r="G2542" s="619" t="s">
        <v>4609</v>
      </c>
      <c r="H2542" s="619" t="s">
        <v>564</v>
      </c>
      <c r="I2542" s="619" t="s">
        <v>616</v>
      </c>
      <c r="J2542" s="619" t="s">
        <v>617</v>
      </c>
      <c r="K2542" s="619" t="s">
        <v>4327</v>
      </c>
      <c r="L2542" s="620">
        <v>96.63</v>
      </c>
      <c r="M2542" s="620">
        <v>96.63</v>
      </c>
      <c r="N2542" s="619">
        <v>1</v>
      </c>
      <c r="O2542" s="683">
        <v>1</v>
      </c>
      <c r="P2542" s="620"/>
      <c r="Q2542" s="635">
        <v>0</v>
      </c>
      <c r="R2542" s="619"/>
      <c r="S2542" s="635">
        <v>0</v>
      </c>
      <c r="T2542" s="683"/>
      <c r="U2542" s="665">
        <v>0</v>
      </c>
    </row>
    <row r="2543" spans="1:21" ht="14.4" customHeight="1" x14ac:dyDescent="0.3">
      <c r="A2543" s="618">
        <v>21</v>
      </c>
      <c r="B2543" s="619" t="s">
        <v>565</v>
      </c>
      <c r="C2543" s="619">
        <v>89301212</v>
      </c>
      <c r="D2543" s="681" t="s">
        <v>6723</v>
      </c>
      <c r="E2543" s="682" t="s">
        <v>4538</v>
      </c>
      <c r="F2543" s="619" t="s">
        <v>4509</v>
      </c>
      <c r="G2543" s="619" t="s">
        <v>6020</v>
      </c>
      <c r="H2543" s="619" t="s">
        <v>564</v>
      </c>
      <c r="I2543" s="619" t="s">
        <v>6021</v>
      </c>
      <c r="J2543" s="619" t="s">
        <v>6022</v>
      </c>
      <c r="K2543" s="619" t="s">
        <v>6023</v>
      </c>
      <c r="L2543" s="620">
        <v>92.4</v>
      </c>
      <c r="M2543" s="620">
        <v>92.4</v>
      </c>
      <c r="N2543" s="619">
        <v>1</v>
      </c>
      <c r="O2543" s="683">
        <v>1</v>
      </c>
      <c r="P2543" s="620"/>
      <c r="Q2543" s="635">
        <v>0</v>
      </c>
      <c r="R2543" s="619"/>
      <c r="S2543" s="635">
        <v>0</v>
      </c>
      <c r="T2543" s="683"/>
      <c r="U2543" s="665">
        <v>0</v>
      </c>
    </row>
    <row r="2544" spans="1:21" ht="14.4" customHeight="1" x14ac:dyDescent="0.3">
      <c r="A2544" s="618">
        <v>21</v>
      </c>
      <c r="B2544" s="619" t="s">
        <v>565</v>
      </c>
      <c r="C2544" s="619">
        <v>89301212</v>
      </c>
      <c r="D2544" s="681" t="s">
        <v>6723</v>
      </c>
      <c r="E2544" s="682" t="s">
        <v>4538</v>
      </c>
      <c r="F2544" s="619" t="s">
        <v>4509</v>
      </c>
      <c r="G2544" s="619" t="s">
        <v>4718</v>
      </c>
      <c r="H2544" s="619" t="s">
        <v>2184</v>
      </c>
      <c r="I2544" s="619" t="s">
        <v>3749</v>
      </c>
      <c r="J2544" s="619" t="s">
        <v>3750</v>
      </c>
      <c r="K2544" s="619" t="s">
        <v>4453</v>
      </c>
      <c r="L2544" s="620">
        <v>69.86</v>
      </c>
      <c r="M2544" s="620">
        <v>139.72</v>
      </c>
      <c r="N2544" s="619">
        <v>2</v>
      </c>
      <c r="O2544" s="683">
        <v>1.5</v>
      </c>
      <c r="P2544" s="620"/>
      <c r="Q2544" s="635">
        <v>0</v>
      </c>
      <c r="R2544" s="619"/>
      <c r="S2544" s="635">
        <v>0</v>
      </c>
      <c r="T2544" s="683"/>
      <c r="U2544" s="665">
        <v>0</v>
      </c>
    </row>
    <row r="2545" spans="1:21" ht="14.4" customHeight="1" x14ac:dyDescent="0.3">
      <c r="A2545" s="618">
        <v>21</v>
      </c>
      <c r="B2545" s="619" t="s">
        <v>565</v>
      </c>
      <c r="C2545" s="619">
        <v>89301212</v>
      </c>
      <c r="D2545" s="681" t="s">
        <v>6723</v>
      </c>
      <c r="E2545" s="682" t="s">
        <v>4538</v>
      </c>
      <c r="F2545" s="619" t="s">
        <v>4509</v>
      </c>
      <c r="G2545" s="619" t="s">
        <v>4558</v>
      </c>
      <c r="H2545" s="619" t="s">
        <v>564</v>
      </c>
      <c r="I2545" s="619" t="s">
        <v>3637</v>
      </c>
      <c r="J2545" s="619" t="s">
        <v>1038</v>
      </c>
      <c r="K2545" s="619" t="s">
        <v>1039</v>
      </c>
      <c r="L2545" s="620">
        <v>0</v>
      </c>
      <c r="M2545" s="620">
        <v>0</v>
      </c>
      <c r="N2545" s="619">
        <v>3</v>
      </c>
      <c r="O2545" s="683">
        <v>0.5</v>
      </c>
      <c r="P2545" s="620"/>
      <c r="Q2545" s="635"/>
      <c r="R2545" s="619"/>
      <c r="S2545" s="635">
        <v>0</v>
      </c>
      <c r="T2545" s="683"/>
      <c r="U2545" s="665">
        <v>0</v>
      </c>
    </row>
    <row r="2546" spans="1:21" ht="14.4" customHeight="1" x14ac:dyDescent="0.3">
      <c r="A2546" s="618">
        <v>21</v>
      </c>
      <c r="B2546" s="619" t="s">
        <v>565</v>
      </c>
      <c r="C2546" s="619">
        <v>89301212</v>
      </c>
      <c r="D2546" s="681" t="s">
        <v>6723</v>
      </c>
      <c r="E2546" s="682" t="s">
        <v>4538</v>
      </c>
      <c r="F2546" s="619" t="s">
        <v>4509</v>
      </c>
      <c r="G2546" s="619" t="s">
        <v>4558</v>
      </c>
      <c r="H2546" s="619" t="s">
        <v>564</v>
      </c>
      <c r="I2546" s="619" t="s">
        <v>5280</v>
      </c>
      <c r="J2546" s="619" t="s">
        <v>5281</v>
      </c>
      <c r="K2546" s="619" t="s">
        <v>1039</v>
      </c>
      <c r="L2546" s="620">
        <v>190.48</v>
      </c>
      <c r="M2546" s="620">
        <v>571.43999999999994</v>
      </c>
      <c r="N2546" s="619">
        <v>3</v>
      </c>
      <c r="O2546" s="683">
        <v>0.5</v>
      </c>
      <c r="P2546" s="620"/>
      <c r="Q2546" s="635">
        <v>0</v>
      </c>
      <c r="R2546" s="619"/>
      <c r="S2546" s="635">
        <v>0</v>
      </c>
      <c r="T2546" s="683"/>
      <c r="U2546" s="665">
        <v>0</v>
      </c>
    </row>
    <row r="2547" spans="1:21" ht="14.4" customHeight="1" x14ac:dyDescent="0.3">
      <c r="A2547" s="618">
        <v>21</v>
      </c>
      <c r="B2547" s="619" t="s">
        <v>565</v>
      </c>
      <c r="C2547" s="619">
        <v>89301212</v>
      </c>
      <c r="D2547" s="681" t="s">
        <v>6723</v>
      </c>
      <c r="E2547" s="682" t="s">
        <v>4538</v>
      </c>
      <c r="F2547" s="619" t="s">
        <v>4509</v>
      </c>
      <c r="G2547" s="619" t="s">
        <v>4558</v>
      </c>
      <c r="H2547" s="619" t="s">
        <v>564</v>
      </c>
      <c r="I2547" s="619" t="s">
        <v>5280</v>
      </c>
      <c r="J2547" s="619" t="s">
        <v>5281</v>
      </c>
      <c r="K2547" s="619" t="s">
        <v>1039</v>
      </c>
      <c r="L2547" s="620">
        <v>97.97</v>
      </c>
      <c r="M2547" s="620">
        <v>195.94</v>
      </c>
      <c r="N2547" s="619">
        <v>2</v>
      </c>
      <c r="O2547" s="683">
        <v>1</v>
      </c>
      <c r="P2547" s="620"/>
      <c r="Q2547" s="635">
        <v>0</v>
      </c>
      <c r="R2547" s="619"/>
      <c r="S2547" s="635">
        <v>0</v>
      </c>
      <c r="T2547" s="683"/>
      <c r="U2547" s="665">
        <v>0</v>
      </c>
    </row>
    <row r="2548" spans="1:21" ht="14.4" customHeight="1" x14ac:dyDescent="0.3">
      <c r="A2548" s="618">
        <v>21</v>
      </c>
      <c r="B2548" s="619" t="s">
        <v>565</v>
      </c>
      <c r="C2548" s="619">
        <v>89301212</v>
      </c>
      <c r="D2548" s="681" t="s">
        <v>6723</v>
      </c>
      <c r="E2548" s="682" t="s">
        <v>4538</v>
      </c>
      <c r="F2548" s="619" t="s">
        <v>4509</v>
      </c>
      <c r="G2548" s="619" t="s">
        <v>4558</v>
      </c>
      <c r="H2548" s="619" t="s">
        <v>564</v>
      </c>
      <c r="I2548" s="619" t="s">
        <v>4559</v>
      </c>
      <c r="J2548" s="619" t="s">
        <v>4560</v>
      </c>
      <c r="K2548" s="619" t="s">
        <v>1039</v>
      </c>
      <c r="L2548" s="620">
        <v>190.48</v>
      </c>
      <c r="M2548" s="620">
        <v>952.4</v>
      </c>
      <c r="N2548" s="619">
        <v>5</v>
      </c>
      <c r="O2548" s="683">
        <v>1.5</v>
      </c>
      <c r="P2548" s="620">
        <v>952.4</v>
      </c>
      <c r="Q2548" s="635">
        <v>1</v>
      </c>
      <c r="R2548" s="619">
        <v>5</v>
      </c>
      <c r="S2548" s="635">
        <v>1</v>
      </c>
      <c r="T2548" s="683">
        <v>1.5</v>
      </c>
      <c r="U2548" s="665">
        <v>1</v>
      </c>
    </row>
    <row r="2549" spans="1:21" ht="14.4" customHeight="1" x14ac:dyDescent="0.3">
      <c r="A2549" s="618">
        <v>21</v>
      </c>
      <c r="B2549" s="619" t="s">
        <v>565</v>
      </c>
      <c r="C2549" s="619">
        <v>89301212</v>
      </c>
      <c r="D2549" s="681" t="s">
        <v>6723</v>
      </c>
      <c r="E2549" s="682" t="s">
        <v>4538</v>
      </c>
      <c r="F2549" s="619" t="s">
        <v>4509</v>
      </c>
      <c r="G2549" s="619" t="s">
        <v>4558</v>
      </c>
      <c r="H2549" s="619" t="s">
        <v>564</v>
      </c>
      <c r="I2549" s="619" t="s">
        <v>4559</v>
      </c>
      <c r="J2549" s="619" t="s">
        <v>4560</v>
      </c>
      <c r="K2549" s="619" t="s">
        <v>1039</v>
      </c>
      <c r="L2549" s="620">
        <v>123.72</v>
      </c>
      <c r="M2549" s="620">
        <v>5814.8399999999983</v>
      </c>
      <c r="N2549" s="619">
        <v>47</v>
      </c>
      <c r="O2549" s="683">
        <v>17</v>
      </c>
      <c r="P2549" s="620">
        <v>3711.5999999999981</v>
      </c>
      <c r="Q2549" s="635">
        <v>0.63829787234042534</v>
      </c>
      <c r="R2549" s="619">
        <v>30</v>
      </c>
      <c r="S2549" s="635">
        <v>0.63829787234042556</v>
      </c>
      <c r="T2549" s="683">
        <v>10.5</v>
      </c>
      <c r="U2549" s="665">
        <v>0.61764705882352944</v>
      </c>
    </row>
    <row r="2550" spans="1:21" ht="14.4" customHeight="1" x14ac:dyDescent="0.3">
      <c r="A2550" s="618">
        <v>21</v>
      </c>
      <c r="B2550" s="619" t="s">
        <v>565</v>
      </c>
      <c r="C2550" s="619">
        <v>89301212</v>
      </c>
      <c r="D2550" s="681" t="s">
        <v>6723</v>
      </c>
      <c r="E2550" s="682" t="s">
        <v>4538</v>
      </c>
      <c r="F2550" s="619" t="s">
        <v>4509</v>
      </c>
      <c r="G2550" s="619" t="s">
        <v>4558</v>
      </c>
      <c r="H2550" s="619" t="s">
        <v>564</v>
      </c>
      <c r="I2550" s="619" t="s">
        <v>4559</v>
      </c>
      <c r="J2550" s="619" t="s">
        <v>4560</v>
      </c>
      <c r="K2550" s="619" t="s">
        <v>1039</v>
      </c>
      <c r="L2550" s="620">
        <v>97.97</v>
      </c>
      <c r="M2550" s="620">
        <v>391.88</v>
      </c>
      <c r="N2550" s="619">
        <v>4</v>
      </c>
      <c r="O2550" s="683">
        <v>1.5</v>
      </c>
      <c r="P2550" s="620">
        <v>97.97</v>
      </c>
      <c r="Q2550" s="635">
        <v>0.25</v>
      </c>
      <c r="R2550" s="619">
        <v>1</v>
      </c>
      <c r="S2550" s="635">
        <v>0.25</v>
      </c>
      <c r="T2550" s="683">
        <v>0.5</v>
      </c>
      <c r="U2550" s="665">
        <v>0.33333333333333331</v>
      </c>
    </row>
    <row r="2551" spans="1:21" ht="14.4" customHeight="1" x14ac:dyDescent="0.3">
      <c r="A2551" s="618">
        <v>21</v>
      </c>
      <c r="B2551" s="619" t="s">
        <v>565</v>
      </c>
      <c r="C2551" s="619">
        <v>89301212</v>
      </c>
      <c r="D2551" s="681" t="s">
        <v>6723</v>
      </c>
      <c r="E2551" s="682" t="s">
        <v>4538</v>
      </c>
      <c r="F2551" s="619" t="s">
        <v>4509</v>
      </c>
      <c r="G2551" s="619" t="s">
        <v>4558</v>
      </c>
      <c r="H2551" s="619" t="s">
        <v>564</v>
      </c>
      <c r="I2551" s="619" t="s">
        <v>4719</v>
      </c>
      <c r="J2551" s="619" t="s">
        <v>4560</v>
      </c>
      <c r="K2551" s="619" t="s">
        <v>1042</v>
      </c>
      <c r="L2551" s="620">
        <v>397.65</v>
      </c>
      <c r="M2551" s="620">
        <v>7157.7</v>
      </c>
      <c r="N2551" s="619">
        <v>18</v>
      </c>
      <c r="O2551" s="683">
        <v>9</v>
      </c>
      <c r="P2551" s="620">
        <v>4771.8</v>
      </c>
      <c r="Q2551" s="635">
        <v>0.66666666666666674</v>
      </c>
      <c r="R2551" s="619">
        <v>12</v>
      </c>
      <c r="S2551" s="635">
        <v>0.66666666666666663</v>
      </c>
      <c r="T2551" s="683">
        <v>6.5</v>
      </c>
      <c r="U2551" s="665">
        <v>0.72222222222222221</v>
      </c>
    </row>
    <row r="2552" spans="1:21" ht="14.4" customHeight="1" x14ac:dyDescent="0.3">
      <c r="A2552" s="618">
        <v>21</v>
      </c>
      <c r="B2552" s="619" t="s">
        <v>565</v>
      </c>
      <c r="C2552" s="619">
        <v>89301212</v>
      </c>
      <c r="D2552" s="681" t="s">
        <v>6723</v>
      </c>
      <c r="E2552" s="682" t="s">
        <v>4538</v>
      </c>
      <c r="F2552" s="619" t="s">
        <v>4509</v>
      </c>
      <c r="G2552" s="619" t="s">
        <v>4558</v>
      </c>
      <c r="H2552" s="619" t="s">
        <v>564</v>
      </c>
      <c r="I2552" s="619" t="s">
        <v>4719</v>
      </c>
      <c r="J2552" s="619" t="s">
        <v>4560</v>
      </c>
      <c r="K2552" s="619" t="s">
        <v>1042</v>
      </c>
      <c r="L2552" s="620">
        <v>612.26</v>
      </c>
      <c r="M2552" s="620">
        <v>612.26</v>
      </c>
      <c r="N2552" s="619">
        <v>1</v>
      </c>
      <c r="O2552" s="683">
        <v>0.5</v>
      </c>
      <c r="P2552" s="620">
        <v>612.26</v>
      </c>
      <c r="Q2552" s="635">
        <v>1</v>
      </c>
      <c r="R2552" s="619">
        <v>1</v>
      </c>
      <c r="S2552" s="635">
        <v>1</v>
      </c>
      <c r="T2552" s="683">
        <v>0.5</v>
      </c>
      <c r="U2552" s="665">
        <v>1</v>
      </c>
    </row>
    <row r="2553" spans="1:21" ht="14.4" customHeight="1" x14ac:dyDescent="0.3">
      <c r="A2553" s="618">
        <v>21</v>
      </c>
      <c r="B2553" s="619" t="s">
        <v>565</v>
      </c>
      <c r="C2553" s="619">
        <v>89301212</v>
      </c>
      <c r="D2553" s="681" t="s">
        <v>6723</v>
      </c>
      <c r="E2553" s="682" t="s">
        <v>4538</v>
      </c>
      <c r="F2553" s="619" t="s">
        <v>4509</v>
      </c>
      <c r="G2553" s="619" t="s">
        <v>4558</v>
      </c>
      <c r="H2553" s="619" t="s">
        <v>564</v>
      </c>
      <c r="I2553" s="619" t="s">
        <v>4719</v>
      </c>
      <c r="J2553" s="619" t="s">
        <v>4560</v>
      </c>
      <c r="K2553" s="619" t="s">
        <v>1042</v>
      </c>
      <c r="L2553" s="620">
        <v>314.89999999999998</v>
      </c>
      <c r="M2553" s="620">
        <v>2204.3000000000002</v>
      </c>
      <c r="N2553" s="619">
        <v>7</v>
      </c>
      <c r="O2553" s="683">
        <v>4.5</v>
      </c>
      <c r="P2553" s="620">
        <v>1574.5</v>
      </c>
      <c r="Q2553" s="635">
        <v>0.71428571428571419</v>
      </c>
      <c r="R2553" s="619">
        <v>5</v>
      </c>
      <c r="S2553" s="635">
        <v>0.7142857142857143</v>
      </c>
      <c r="T2553" s="683">
        <v>2.5</v>
      </c>
      <c r="U2553" s="665">
        <v>0.55555555555555558</v>
      </c>
    </row>
    <row r="2554" spans="1:21" ht="14.4" customHeight="1" x14ac:dyDescent="0.3">
      <c r="A2554" s="618">
        <v>21</v>
      </c>
      <c r="B2554" s="619" t="s">
        <v>565</v>
      </c>
      <c r="C2554" s="619">
        <v>89301212</v>
      </c>
      <c r="D2554" s="681" t="s">
        <v>6723</v>
      </c>
      <c r="E2554" s="682" t="s">
        <v>4538</v>
      </c>
      <c r="F2554" s="619" t="s">
        <v>4509</v>
      </c>
      <c r="G2554" s="619" t="s">
        <v>4558</v>
      </c>
      <c r="H2554" s="619" t="s">
        <v>564</v>
      </c>
      <c r="I2554" s="619" t="s">
        <v>1037</v>
      </c>
      <c r="J2554" s="619" t="s">
        <v>1038</v>
      </c>
      <c r="K2554" s="619" t="s">
        <v>1039</v>
      </c>
      <c r="L2554" s="620">
        <v>190.48</v>
      </c>
      <c r="M2554" s="620">
        <v>17714.639999999992</v>
      </c>
      <c r="N2554" s="619">
        <v>93</v>
      </c>
      <c r="O2554" s="683">
        <v>25</v>
      </c>
      <c r="P2554" s="620">
        <v>9333.519999999995</v>
      </c>
      <c r="Q2554" s="635">
        <v>0.5268817204301075</v>
      </c>
      <c r="R2554" s="619">
        <v>49</v>
      </c>
      <c r="S2554" s="635">
        <v>0.5268817204301075</v>
      </c>
      <c r="T2554" s="683">
        <v>13.5</v>
      </c>
      <c r="U2554" s="665">
        <v>0.54</v>
      </c>
    </row>
    <row r="2555" spans="1:21" ht="14.4" customHeight="1" x14ac:dyDescent="0.3">
      <c r="A2555" s="618">
        <v>21</v>
      </c>
      <c r="B2555" s="619" t="s">
        <v>565</v>
      </c>
      <c r="C2555" s="619">
        <v>89301212</v>
      </c>
      <c r="D2555" s="681" t="s">
        <v>6723</v>
      </c>
      <c r="E2555" s="682" t="s">
        <v>4538</v>
      </c>
      <c r="F2555" s="619" t="s">
        <v>4509</v>
      </c>
      <c r="G2555" s="619" t="s">
        <v>4558</v>
      </c>
      <c r="H2555" s="619" t="s">
        <v>564</v>
      </c>
      <c r="I2555" s="619" t="s">
        <v>1037</v>
      </c>
      <c r="J2555" s="619" t="s">
        <v>1038</v>
      </c>
      <c r="K2555" s="619" t="s">
        <v>1039</v>
      </c>
      <c r="L2555" s="620">
        <v>123.72</v>
      </c>
      <c r="M2555" s="620">
        <v>618.59999999999991</v>
      </c>
      <c r="N2555" s="619">
        <v>5</v>
      </c>
      <c r="O2555" s="683">
        <v>2.5</v>
      </c>
      <c r="P2555" s="620">
        <v>371.15999999999997</v>
      </c>
      <c r="Q2555" s="635">
        <v>0.60000000000000009</v>
      </c>
      <c r="R2555" s="619">
        <v>3</v>
      </c>
      <c r="S2555" s="635">
        <v>0.6</v>
      </c>
      <c r="T2555" s="683">
        <v>1.5</v>
      </c>
      <c r="U2555" s="665">
        <v>0.6</v>
      </c>
    </row>
    <row r="2556" spans="1:21" ht="14.4" customHeight="1" x14ac:dyDescent="0.3">
      <c r="A2556" s="618">
        <v>21</v>
      </c>
      <c r="B2556" s="619" t="s">
        <v>565</v>
      </c>
      <c r="C2556" s="619">
        <v>89301212</v>
      </c>
      <c r="D2556" s="681" t="s">
        <v>6723</v>
      </c>
      <c r="E2556" s="682" t="s">
        <v>4538</v>
      </c>
      <c r="F2556" s="619" t="s">
        <v>4509</v>
      </c>
      <c r="G2556" s="619" t="s">
        <v>4558</v>
      </c>
      <c r="H2556" s="619" t="s">
        <v>564</v>
      </c>
      <c r="I2556" s="619" t="s">
        <v>1041</v>
      </c>
      <c r="J2556" s="619" t="s">
        <v>1038</v>
      </c>
      <c r="K2556" s="619" t="s">
        <v>1042</v>
      </c>
      <c r="L2556" s="620">
        <v>397.65</v>
      </c>
      <c r="M2556" s="620">
        <v>1590.6</v>
      </c>
      <c r="N2556" s="619">
        <v>4</v>
      </c>
      <c r="O2556" s="683">
        <v>2</v>
      </c>
      <c r="P2556" s="620">
        <v>1192.9499999999998</v>
      </c>
      <c r="Q2556" s="635">
        <v>0.74999999999999989</v>
      </c>
      <c r="R2556" s="619">
        <v>3</v>
      </c>
      <c r="S2556" s="635">
        <v>0.75</v>
      </c>
      <c r="T2556" s="683">
        <v>1.5</v>
      </c>
      <c r="U2556" s="665">
        <v>0.75</v>
      </c>
    </row>
    <row r="2557" spans="1:21" ht="14.4" customHeight="1" x14ac:dyDescent="0.3">
      <c r="A2557" s="618">
        <v>21</v>
      </c>
      <c r="B2557" s="619" t="s">
        <v>565</v>
      </c>
      <c r="C2557" s="619">
        <v>89301212</v>
      </c>
      <c r="D2557" s="681" t="s">
        <v>6723</v>
      </c>
      <c r="E2557" s="682" t="s">
        <v>4538</v>
      </c>
      <c r="F2557" s="619" t="s">
        <v>4509</v>
      </c>
      <c r="G2557" s="619" t="s">
        <v>4558</v>
      </c>
      <c r="H2557" s="619" t="s">
        <v>564</v>
      </c>
      <c r="I2557" s="619" t="s">
        <v>1041</v>
      </c>
      <c r="J2557" s="619" t="s">
        <v>1038</v>
      </c>
      <c r="K2557" s="619" t="s">
        <v>1042</v>
      </c>
      <c r="L2557" s="620">
        <v>612.26</v>
      </c>
      <c r="M2557" s="620">
        <v>4285.8200000000006</v>
      </c>
      <c r="N2557" s="619">
        <v>7</v>
      </c>
      <c r="O2557" s="683">
        <v>4</v>
      </c>
      <c r="P2557" s="620">
        <v>3673.5600000000004</v>
      </c>
      <c r="Q2557" s="635">
        <v>0.8571428571428571</v>
      </c>
      <c r="R2557" s="619">
        <v>6</v>
      </c>
      <c r="S2557" s="635">
        <v>0.8571428571428571</v>
      </c>
      <c r="T2557" s="683">
        <v>3.5</v>
      </c>
      <c r="U2557" s="665">
        <v>0.875</v>
      </c>
    </row>
    <row r="2558" spans="1:21" ht="14.4" customHeight="1" x14ac:dyDescent="0.3">
      <c r="A2558" s="618">
        <v>21</v>
      </c>
      <c r="B2558" s="619" t="s">
        <v>565</v>
      </c>
      <c r="C2558" s="619">
        <v>89301212</v>
      </c>
      <c r="D2558" s="681" t="s">
        <v>6723</v>
      </c>
      <c r="E2558" s="682" t="s">
        <v>4538</v>
      </c>
      <c r="F2558" s="619" t="s">
        <v>4509</v>
      </c>
      <c r="G2558" s="619" t="s">
        <v>4589</v>
      </c>
      <c r="H2558" s="619" t="s">
        <v>2184</v>
      </c>
      <c r="I2558" s="619" t="s">
        <v>2468</v>
      </c>
      <c r="J2558" s="619" t="s">
        <v>2469</v>
      </c>
      <c r="K2558" s="619" t="s">
        <v>2470</v>
      </c>
      <c r="L2558" s="620">
        <v>497.4</v>
      </c>
      <c r="M2558" s="620">
        <v>87542.40000000014</v>
      </c>
      <c r="N2558" s="619">
        <v>176</v>
      </c>
      <c r="O2558" s="683">
        <v>120.5</v>
      </c>
      <c r="P2558" s="620">
        <v>65159.400000000132</v>
      </c>
      <c r="Q2558" s="635">
        <v>0.7443181818181821</v>
      </c>
      <c r="R2558" s="619">
        <v>131</v>
      </c>
      <c r="S2558" s="635">
        <v>0.74431818181818177</v>
      </c>
      <c r="T2558" s="683">
        <v>90</v>
      </c>
      <c r="U2558" s="665">
        <v>0.74688796680497926</v>
      </c>
    </row>
    <row r="2559" spans="1:21" ht="14.4" customHeight="1" x14ac:dyDescent="0.3">
      <c r="A2559" s="618">
        <v>21</v>
      </c>
      <c r="B2559" s="619" t="s">
        <v>565</v>
      </c>
      <c r="C2559" s="619">
        <v>89301212</v>
      </c>
      <c r="D2559" s="681" t="s">
        <v>6723</v>
      </c>
      <c r="E2559" s="682" t="s">
        <v>4538</v>
      </c>
      <c r="F2559" s="619" t="s">
        <v>4509</v>
      </c>
      <c r="G2559" s="619" t="s">
        <v>4589</v>
      </c>
      <c r="H2559" s="619" t="s">
        <v>2184</v>
      </c>
      <c r="I2559" s="619" t="s">
        <v>5123</v>
      </c>
      <c r="J2559" s="619" t="s">
        <v>2469</v>
      </c>
      <c r="K2559" s="619" t="s">
        <v>5124</v>
      </c>
      <c r="L2559" s="620">
        <v>198.95</v>
      </c>
      <c r="M2559" s="620">
        <v>994.75</v>
      </c>
      <c r="N2559" s="619">
        <v>5</v>
      </c>
      <c r="O2559" s="683">
        <v>0.5</v>
      </c>
      <c r="P2559" s="620">
        <v>994.75</v>
      </c>
      <c r="Q2559" s="635">
        <v>1</v>
      </c>
      <c r="R2559" s="619">
        <v>5</v>
      </c>
      <c r="S2559" s="635">
        <v>1</v>
      </c>
      <c r="T2559" s="683">
        <v>0.5</v>
      </c>
      <c r="U2559" s="665">
        <v>1</v>
      </c>
    </row>
    <row r="2560" spans="1:21" ht="14.4" customHeight="1" x14ac:dyDescent="0.3">
      <c r="A2560" s="618">
        <v>21</v>
      </c>
      <c r="B2560" s="619" t="s">
        <v>565</v>
      </c>
      <c r="C2560" s="619">
        <v>89301212</v>
      </c>
      <c r="D2560" s="681" t="s">
        <v>6723</v>
      </c>
      <c r="E2560" s="682" t="s">
        <v>4538</v>
      </c>
      <c r="F2560" s="619" t="s">
        <v>4509</v>
      </c>
      <c r="G2560" s="619" t="s">
        <v>4589</v>
      </c>
      <c r="H2560" s="619" t="s">
        <v>2184</v>
      </c>
      <c r="I2560" s="619" t="s">
        <v>2493</v>
      </c>
      <c r="J2560" s="619" t="s">
        <v>2494</v>
      </c>
      <c r="K2560" s="619" t="s">
        <v>4170</v>
      </c>
      <c r="L2560" s="620">
        <v>1347.28</v>
      </c>
      <c r="M2560" s="620">
        <v>102393.27999999997</v>
      </c>
      <c r="N2560" s="619">
        <v>76</v>
      </c>
      <c r="O2560" s="683">
        <v>26.5</v>
      </c>
      <c r="P2560" s="620">
        <v>59280.319999999978</v>
      </c>
      <c r="Q2560" s="635">
        <v>0.57894736842105254</v>
      </c>
      <c r="R2560" s="619">
        <v>44</v>
      </c>
      <c r="S2560" s="635">
        <v>0.57894736842105265</v>
      </c>
      <c r="T2560" s="683">
        <v>16</v>
      </c>
      <c r="U2560" s="665">
        <v>0.60377358490566035</v>
      </c>
    </row>
    <row r="2561" spans="1:21" ht="14.4" customHeight="1" x14ac:dyDescent="0.3">
      <c r="A2561" s="618">
        <v>21</v>
      </c>
      <c r="B2561" s="619" t="s">
        <v>565</v>
      </c>
      <c r="C2561" s="619">
        <v>89301212</v>
      </c>
      <c r="D2561" s="681" t="s">
        <v>6723</v>
      </c>
      <c r="E2561" s="682" t="s">
        <v>4538</v>
      </c>
      <c r="F2561" s="619" t="s">
        <v>4509</v>
      </c>
      <c r="G2561" s="619" t="s">
        <v>4589</v>
      </c>
      <c r="H2561" s="619" t="s">
        <v>2184</v>
      </c>
      <c r="I2561" s="619" t="s">
        <v>2493</v>
      </c>
      <c r="J2561" s="619" t="s">
        <v>2494</v>
      </c>
      <c r="K2561" s="619" t="s">
        <v>4170</v>
      </c>
      <c r="L2561" s="620">
        <v>1359.61</v>
      </c>
      <c r="M2561" s="620">
        <v>146837.88000000003</v>
      </c>
      <c r="N2561" s="619">
        <v>108</v>
      </c>
      <c r="O2561" s="683">
        <v>37.5</v>
      </c>
      <c r="P2561" s="620">
        <v>93813.090000000026</v>
      </c>
      <c r="Q2561" s="635">
        <v>0.63888888888888895</v>
      </c>
      <c r="R2561" s="619">
        <v>69</v>
      </c>
      <c r="S2561" s="635">
        <v>0.63888888888888884</v>
      </c>
      <c r="T2561" s="683">
        <v>26</v>
      </c>
      <c r="U2561" s="665">
        <v>0.69333333333333336</v>
      </c>
    </row>
    <row r="2562" spans="1:21" ht="14.4" customHeight="1" x14ac:dyDescent="0.3">
      <c r="A2562" s="618">
        <v>21</v>
      </c>
      <c r="B2562" s="619" t="s">
        <v>565</v>
      </c>
      <c r="C2562" s="619">
        <v>89301212</v>
      </c>
      <c r="D2562" s="681" t="s">
        <v>6723</v>
      </c>
      <c r="E2562" s="682" t="s">
        <v>4538</v>
      </c>
      <c r="F2562" s="619" t="s">
        <v>4509</v>
      </c>
      <c r="G2562" s="619" t="s">
        <v>4561</v>
      </c>
      <c r="H2562" s="619" t="s">
        <v>564</v>
      </c>
      <c r="I2562" s="619" t="s">
        <v>2039</v>
      </c>
      <c r="J2562" s="619" t="s">
        <v>2040</v>
      </c>
      <c r="K2562" s="619" t="s">
        <v>2041</v>
      </c>
      <c r="L2562" s="620">
        <v>3040.6</v>
      </c>
      <c r="M2562" s="620">
        <v>12162.4</v>
      </c>
      <c r="N2562" s="619">
        <v>4</v>
      </c>
      <c r="O2562" s="683">
        <v>2</v>
      </c>
      <c r="P2562" s="620">
        <v>3040.6</v>
      </c>
      <c r="Q2562" s="635">
        <v>0.25</v>
      </c>
      <c r="R2562" s="619">
        <v>1</v>
      </c>
      <c r="S2562" s="635">
        <v>0.25</v>
      </c>
      <c r="T2562" s="683">
        <v>1</v>
      </c>
      <c r="U2562" s="665">
        <v>0.5</v>
      </c>
    </row>
    <row r="2563" spans="1:21" ht="14.4" customHeight="1" x14ac:dyDescent="0.3">
      <c r="A2563" s="618">
        <v>21</v>
      </c>
      <c r="B2563" s="619" t="s">
        <v>565</v>
      </c>
      <c r="C2563" s="619">
        <v>89301212</v>
      </c>
      <c r="D2563" s="681" t="s">
        <v>6723</v>
      </c>
      <c r="E2563" s="682" t="s">
        <v>4538</v>
      </c>
      <c r="F2563" s="619" t="s">
        <v>4509</v>
      </c>
      <c r="G2563" s="619" t="s">
        <v>4561</v>
      </c>
      <c r="H2563" s="619" t="s">
        <v>564</v>
      </c>
      <c r="I2563" s="619" t="s">
        <v>2039</v>
      </c>
      <c r="J2563" s="619" t="s">
        <v>2040</v>
      </c>
      <c r="K2563" s="619" t="s">
        <v>2041</v>
      </c>
      <c r="L2563" s="620">
        <v>3507.07</v>
      </c>
      <c r="M2563" s="620">
        <v>10521.210000000001</v>
      </c>
      <c r="N2563" s="619">
        <v>3</v>
      </c>
      <c r="O2563" s="683">
        <v>1</v>
      </c>
      <c r="P2563" s="620">
        <v>10521.210000000001</v>
      </c>
      <c r="Q2563" s="635">
        <v>1</v>
      </c>
      <c r="R2563" s="619">
        <v>3</v>
      </c>
      <c r="S2563" s="635">
        <v>1</v>
      </c>
      <c r="T2563" s="683">
        <v>1</v>
      </c>
      <c r="U2563" s="665">
        <v>1</v>
      </c>
    </row>
    <row r="2564" spans="1:21" ht="14.4" customHeight="1" x14ac:dyDescent="0.3">
      <c r="A2564" s="618">
        <v>21</v>
      </c>
      <c r="B2564" s="619" t="s">
        <v>565</v>
      </c>
      <c r="C2564" s="619">
        <v>89301212</v>
      </c>
      <c r="D2564" s="681" t="s">
        <v>6723</v>
      </c>
      <c r="E2564" s="682" t="s">
        <v>4538</v>
      </c>
      <c r="F2564" s="619" t="s">
        <v>4509</v>
      </c>
      <c r="G2564" s="619" t="s">
        <v>4561</v>
      </c>
      <c r="H2564" s="619" t="s">
        <v>564</v>
      </c>
      <c r="I2564" s="619" t="s">
        <v>1786</v>
      </c>
      <c r="J2564" s="619" t="s">
        <v>1787</v>
      </c>
      <c r="K2564" s="619" t="s">
        <v>1788</v>
      </c>
      <c r="L2564" s="620">
        <v>569.97</v>
      </c>
      <c r="M2564" s="620">
        <v>569.97</v>
      </c>
      <c r="N2564" s="619">
        <v>1</v>
      </c>
      <c r="O2564" s="683">
        <v>1</v>
      </c>
      <c r="P2564" s="620">
        <v>569.97</v>
      </c>
      <c r="Q2564" s="635">
        <v>1</v>
      </c>
      <c r="R2564" s="619">
        <v>1</v>
      </c>
      <c r="S2564" s="635">
        <v>1</v>
      </c>
      <c r="T2564" s="683">
        <v>1</v>
      </c>
      <c r="U2564" s="665">
        <v>1</v>
      </c>
    </row>
    <row r="2565" spans="1:21" ht="14.4" customHeight="1" x14ac:dyDescent="0.3">
      <c r="A2565" s="618">
        <v>21</v>
      </c>
      <c r="B2565" s="619" t="s">
        <v>565</v>
      </c>
      <c r="C2565" s="619">
        <v>89301212</v>
      </c>
      <c r="D2565" s="681" t="s">
        <v>6723</v>
      </c>
      <c r="E2565" s="682" t="s">
        <v>4538</v>
      </c>
      <c r="F2565" s="619" t="s">
        <v>4509</v>
      </c>
      <c r="G2565" s="619" t="s">
        <v>4561</v>
      </c>
      <c r="H2565" s="619" t="s">
        <v>564</v>
      </c>
      <c r="I2565" s="619" t="s">
        <v>4562</v>
      </c>
      <c r="J2565" s="619" t="s">
        <v>1787</v>
      </c>
      <c r="K2565" s="619" t="s">
        <v>4563</v>
      </c>
      <c r="L2565" s="620">
        <v>1139.93</v>
      </c>
      <c r="M2565" s="620">
        <v>45597.200000000004</v>
      </c>
      <c r="N2565" s="619">
        <v>40</v>
      </c>
      <c r="O2565" s="683">
        <v>22</v>
      </c>
      <c r="P2565" s="620">
        <v>31918.040000000005</v>
      </c>
      <c r="Q2565" s="635">
        <v>0.70000000000000007</v>
      </c>
      <c r="R2565" s="619">
        <v>28</v>
      </c>
      <c r="S2565" s="635">
        <v>0.7</v>
      </c>
      <c r="T2565" s="683">
        <v>16</v>
      </c>
      <c r="U2565" s="665">
        <v>0.72727272727272729</v>
      </c>
    </row>
    <row r="2566" spans="1:21" ht="14.4" customHeight="1" x14ac:dyDescent="0.3">
      <c r="A2566" s="618">
        <v>21</v>
      </c>
      <c r="B2566" s="619" t="s">
        <v>565</v>
      </c>
      <c r="C2566" s="619">
        <v>89301212</v>
      </c>
      <c r="D2566" s="681" t="s">
        <v>6723</v>
      </c>
      <c r="E2566" s="682" t="s">
        <v>4538</v>
      </c>
      <c r="F2566" s="619" t="s">
        <v>4509</v>
      </c>
      <c r="G2566" s="619" t="s">
        <v>4561</v>
      </c>
      <c r="H2566" s="619" t="s">
        <v>564</v>
      </c>
      <c r="I2566" s="619" t="s">
        <v>1790</v>
      </c>
      <c r="J2566" s="619" t="s">
        <v>1791</v>
      </c>
      <c r="K2566" s="619" t="s">
        <v>1792</v>
      </c>
      <c r="L2566" s="620">
        <v>427.79</v>
      </c>
      <c r="M2566" s="620">
        <v>855.58</v>
      </c>
      <c r="N2566" s="619">
        <v>2</v>
      </c>
      <c r="O2566" s="683">
        <v>2</v>
      </c>
      <c r="P2566" s="620">
        <v>855.58</v>
      </c>
      <c r="Q2566" s="635">
        <v>1</v>
      </c>
      <c r="R2566" s="619">
        <v>2</v>
      </c>
      <c r="S2566" s="635">
        <v>1</v>
      </c>
      <c r="T2566" s="683">
        <v>2</v>
      </c>
      <c r="U2566" s="665">
        <v>1</v>
      </c>
    </row>
    <row r="2567" spans="1:21" ht="14.4" customHeight="1" x14ac:dyDescent="0.3">
      <c r="A2567" s="618">
        <v>21</v>
      </c>
      <c r="B2567" s="619" t="s">
        <v>565</v>
      </c>
      <c r="C2567" s="619">
        <v>89301212</v>
      </c>
      <c r="D2567" s="681" t="s">
        <v>6723</v>
      </c>
      <c r="E2567" s="682" t="s">
        <v>4538</v>
      </c>
      <c r="F2567" s="619" t="s">
        <v>4509</v>
      </c>
      <c r="G2567" s="619" t="s">
        <v>4561</v>
      </c>
      <c r="H2567" s="619" t="s">
        <v>564</v>
      </c>
      <c r="I2567" s="619" t="s">
        <v>4949</v>
      </c>
      <c r="J2567" s="619" t="s">
        <v>1791</v>
      </c>
      <c r="K2567" s="619" t="s">
        <v>4950</v>
      </c>
      <c r="L2567" s="620">
        <v>855.56</v>
      </c>
      <c r="M2567" s="620">
        <v>19677.879999999994</v>
      </c>
      <c r="N2567" s="619">
        <v>23</v>
      </c>
      <c r="O2567" s="683">
        <v>20</v>
      </c>
      <c r="P2567" s="620">
        <v>13688.959999999995</v>
      </c>
      <c r="Q2567" s="635">
        <v>0.69565217391304346</v>
      </c>
      <c r="R2567" s="619">
        <v>16</v>
      </c>
      <c r="S2567" s="635">
        <v>0.69565217391304346</v>
      </c>
      <c r="T2567" s="683">
        <v>14</v>
      </c>
      <c r="U2567" s="665">
        <v>0.7</v>
      </c>
    </row>
    <row r="2568" spans="1:21" ht="14.4" customHeight="1" x14ac:dyDescent="0.3">
      <c r="A2568" s="618">
        <v>21</v>
      </c>
      <c r="B2568" s="619" t="s">
        <v>565</v>
      </c>
      <c r="C2568" s="619">
        <v>89301212</v>
      </c>
      <c r="D2568" s="681" t="s">
        <v>6723</v>
      </c>
      <c r="E2568" s="682" t="s">
        <v>4538</v>
      </c>
      <c r="F2568" s="619" t="s">
        <v>4509</v>
      </c>
      <c r="G2568" s="619" t="s">
        <v>4561</v>
      </c>
      <c r="H2568" s="619" t="s">
        <v>564</v>
      </c>
      <c r="I2568" s="619" t="s">
        <v>4949</v>
      </c>
      <c r="J2568" s="619" t="s">
        <v>1791</v>
      </c>
      <c r="K2568" s="619" t="s">
        <v>4950</v>
      </c>
      <c r="L2568" s="620">
        <v>610.23</v>
      </c>
      <c r="M2568" s="620">
        <v>2440.92</v>
      </c>
      <c r="N2568" s="619">
        <v>4</v>
      </c>
      <c r="O2568" s="683">
        <v>4</v>
      </c>
      <c r="P2568" s="620">
        <v>1830.69</v>
      </c>
      <c r="Q2568" s="635">
        <v>0.75</v>
      </c>
      <c r="R2568" s="619">
        <v>3</v>
      </c>
      <c r="S2568" s="635">
        <v>0.75</v>
      </c>
      <c r="T2568" s="683">
        <v>3</v>
      </c>
      <c r="U2568" s="665">
        <v>0.75</v>
      </c>
    </row>
    <row r="2569" spans="1:21" ht="14.4" customHeight="1" x14ac:dyDescent="0.3">
      <c r="A2569" s="618">
        <v>21</v>
      </c>
      <c r="B2569" s="619" t="s">
        <v>565</v>
      </c>
      <c r="C2569" s="619">
        <v>89301212</v>
      </c>
      <c r="D2569" s="681" t="s">
        <v>6723</v>
      </c>
      <c r="E2569" s="682" t="s">
        <v>4538</v>
      </c>
      <c r="F2569" s="619" t="s">
        <v>4509</v>
      </c>
      <c r="G2569" s="619" t="s">
        <v>4561</v>
      </c>
      <c r="H2569" s="619" t="s">
        <v>564</v>
      </c>
      <c r="I2569" s="619" t="s">
        <v>4564</v>
      </c>
      <c r="J2569" s="619" t="s">
        <v>1695</v>
      </c>
      <c r="K2569" s="619" t="s">
        <v>4565</v>
      </c>
      <c r="L2569" s="620">
        <v>1520.3</v>
      </c>
      <c r="M2569" s="620">
        <v>31926.299999999996</v>
      </c>
      <c r="N2569" s="619">
        <v>21</v>
      </c>
      <c r="O2569" s="683">
        <v>8</v>
      </c>
      <c r="P2569" s="620">
        <v>18243.599999999999</v>
      </c>
      <c r="Q2569" s="635">
        <v>0.57142857142857151</v>
      </c>
      <c r="R2569" s="619">
        <v>12</v>
      </c>
      <c r="S2569" s="635">
        <v>0.5714285714285714</v>
      </c>
      <c r="T2569" s="683">
        <v>5</v>
      </c>
      <c r="U2569" s="665">
        <v>0.625</v>
      </c>
    </row>
    <row r="2570" spans="1:21" ht="14.4" customHeight="1" x14ac:dyDescent="0.3">
      <c r="A2570" s="618">
        <v>21</v>
      </c>
      <c r="B2570" s="619" t="s">
        <v>565</v>
      </c>
      <c r="C2570" s="619">
        <v>89301212</v>
      </c>
      <c r="D2570" s="681" t="s">
        <v>6723</v>
      </c>
      <c r="E2570" s="682" t="s">
        <v>4538</v>
      </c>
      <c r="F2570" s="619" t="s">
        <v>4509</v>
      </c>
      <c r="G2570" s="619" t="s">
        <v>4951</v>
      </c>
      <c r="H2570" s="619" t="s">
        <v>564</v>
      </c>
      <c r="I2570" s="619" t="s">
        <v>5495</v>
      </c>
      <c r="J2570" s="619" t="s">
        <v>6249</v>
      </c>
      <c r="K2570" s="619" t="s">
        <v>5497</v>
      </c>
      <c r="L2570" s="620">
        <v>1163.02</v>
      </c>
      <c r="M2570" s="620">
        <v>2326.04</v>
      </c>
      <c r="N2570" s="619">
        <v>2</v>
      </c>
      <c r="O2570" s="683">
        <v>2</v>
      </c>
      <c r="P2570" s="620">
        <v>2326.04</v>
      </c>
      <c r="Q2570" s="635">
        <v>1</v>
      </c>
      <c r="R2570" s="619">
        <v>2</v>
      </c>
      <c r="S2570" s="635">
        <v>1</v>
      </c>
      <c r="T2570" s="683">
        <v>2</v>
      </c>
      <c r="U2570" s="665">
        <v>1</v>
      </c>
    </row>
    <row r="2571" spans="1:21" ht="14.4" customHeight="1" x14ac:dyDescent="0.3">
      <c r="A2571" s="618">
        <v>21</v>
      </c>
      <c r="B2571" s="619" t="s">
        <v>565</v>
      </c>
      <c r="C2571" s="619">
        <v>89301212</v>
      </c>
      <c r="D2571" s="681" t="s">
        <v>6723</v>
      </c>
      <c r="E2571" s="682" t="s">
        <v>4538</v>
      </c>
      <c r="F2571" s="619" t="s">
        <v>4509</v>
      </c>
      <c r="G2571" s="619" t="s">
        <v>4951</v>
      </c>
      <c r="H2571" s="619" t="s">
        <v>564</v>
      </c>
      <c r="I2571" s="619" t="s">
        <v>5495</v>
      </c>
      <c r="J2571" s="619" t="s">
        <v>5496</v>
      </c>
      <c r="K2571" s="619" t="s">
        <v>5497</v>
      </c>
      <c r="L2571" s="620">
        <v>1163.02</v>
      </c>
      <c r="M2571" s="620">
        <v>12793.220000000001</v>
      </c>
      <c r="N2571" s="619">
        <v>11</v>
      </c>
      <c r="O2571" s="683">
        <v>7</v>
      </c>
      <c r="P2571" s="620">
        <v>3489.06</v>
      </c>
      <c r="Q2571" s="635">
        <v>0.27272727272727271</v>
      </c>
      <c r="R2571" s="619">
        <v>3</v>
      </c>
      <c r="S2571" s="635">
        <v>0.27272727272727271</v>
      </c>
      <c r="T2571" s="683">
        <v>2</v>
      </c>
      <c r="U2571" s="665">
        <v>0.2857142857142857</v>
      </c>
    </row>
    <row r="2572" spans="1:21" ht="14.4" customHeight="1" x14ac:dyDescent="0.3">
      <c r="A2572" s="618">
        <v>21</v>
      </c>
      <c r="B2572" s="619" t="s">
        <v>565</v>
      </c>
      <c r="C2572" s="619">
        <v>89301212</v>
      </c>
      <c r="D2572" s="681" t="s">
        <v>6723</v>
      </c>
      <c r="E2572" s="682" t="s">
        <v>4538</v>
      </c>
      <c r="F2572" s="619" t="s">
        <v>4509</v>
      </c>
      <c r="G2572" s="619" t="s">
        <v>4951</v>
      </c>
      <c r="H2572" s="619" t="s">
        <v>564</v>
      </c>
      <c r="I2572" s="619" t="s">
        <v>4952</v>
      </c>
      <c r="J2572" s="619" t="s">
        <v>6250</v>
      </c>
      <c r="K2572" s="619" t="s">
        <v>4954</v>
      </c>
      <c r="L2572" s="620">
        <v>2243.6799999999998</v>
      </c>
      <c r="M2572" s="620">
        <v>6731.0399999999991</v>
      </c>
      <c r="N2572" s="619">
        <v>3</v>
      </c>
      <c r="O2572" s="683">
        <v>3</v>
      </c>
      <c r="P2572" s="620">
        <v>6731.0399999999991</v>
      </c>
      <c r="Q2572" s="635">
        <v>1</v>
      </c>
      <c r="R2572" s="619">
        <v>3</v>
      </c>
      <c r="S2572" s="635">
        <v>1</v>
      </c>
      <c r="T2572" s="683">
        <v>3</v>
      </c>
      <c r="U2572" s="665">
        <v>1</v>
      </c>
    </row>
    <row r="2573" spans="1:21" ht="14.4" customHeight="1" x14ac:dyDescent="0.3">
      <c r="A2573" s="618">
        <v>21</v>
      </c>
      <c r="B2573" s="619" t="s">
        <v>565</v>
      </c>
      <c r="C2573" s="619">
        <v>89301212</v>
      </c>
      <c r="D2573" s="681" t="s">
        <v>6723</v>
      </c>
      <c r="E2573" s="682" t="s">
        <v>4538</v>
      </c>
      <c r="F2573" s="619" t="s">
        <v>4509</v>
      </c>
      <c r="G2573" s="619" t="s">
        <v>4951</v>
      </c>
      <c r="H2573" s="619" t="s">
        <v>564</v>
      </c>
      <c r="I2573" s="619" t="s">
        <v>4952</v>
      </c>
      <c r="J2573" s="619" t="s">
        <v>4953</v>
      </c>
      <c r="K2573" s="619" t="s">
        <v>4954</v>
      </c>
      <c r="L2573" s="620">
        <v>2243.6799999999998</v>
      </c>
      <c r="M2573" s="620">
        <v>87503.51999999999</v>
      </c>
      <c r="N2573" s="619">
        <v>39</v>
      </c>
      <c r="O2573" s="683">
        <v>17</v>
      </c>
      <c r="P2573" s="620">
        <v>42629.919999999998</v>
      </c>
      <c r="Q2573" s="635">
        <v>0.48717948717948723</v>
      </c>
      <c r="R2573" s="619">
        <v>19</v>
      </c>
      <c r="S2573" s="635">
        <v>0.48717948717948717</v>
      </c>
      <c r="T2573" s="683">
        <v>9</v>
      </c>
      <c r="U2573" s="665">
        <v>0.52941176470588236</v>
      </c>
    </row>
    <row r="2574" spans="1:21" ht="14.4" customHeight="1" x14ac:dyDescent="0.3">
      <c r="A2574" s="618">
        <v>21</v>
      </c>
      <c r="B2574" s="619" t="s">
        <v>565</v>
      </c>
      <c r="C2574" s="619">
        <v>89301212</v>
      </c>
      <c r="D2574" s="681" t="s">
        <v>6723</v>
      </c>
      <c r="E2574" s="682" t="s">
        <v>4538</v>
      </c>
      <c r="F2574" s="619" t="s">
        <v>4509</v>
      </c>
      <c r="G2574" s="619" t="s">
        <v>4951</v>
      </c>
      <c r="H2574" s="619" t="s">
        <v>564</v>
      </c>
      <c r="I2574" s="619" t="s">
        <v>6251</v>
      </c>
      <c r="J2574" s="619" t="s">
        <v>6252</v>
      </c>
      <c r="K2574" s="619" t="s">
        <v>6253</v>
      </c>
      <c r="L2574" s="620">
        <v>3858.27</v>
      </c>
      <c r="M2574" s="620">
        <v>30866.16</v>
      </c>
      <c r="N2574" s="619">
        <v>8</v>
      </c>
      <c r="O2574" s="683">
        <v>4</v>
      </c>
      <c r="P2574" s="620">
        <v>27007.89</v>
      </c>
      <c r="Q2574" s="635">
        <v>0.875</v>
      </c>
      <c r="R2574" s="619">
        <v>7</v>
      </c>
      <c r="S2574" s="635">
        <v>0.875</v>
      </c>
      <c r="T2574" s="683">
        <v>3</v>
      </c>
      <c r="U2574" s="665">
        <v>0.75</v>
      </c>
    </row>
    <row r="2575" spans="1:21" ht="14.4" customHeight="1" x14ac:dyDescent="0.3">
      <c r="A2575" s="618">
        <v>21</v>
      </c>
      <c r="B2575" s="619" t="s">
        <v>565</v>
      </c>
      <c r="C2575" s="619">
        <v>89301212</v>
      </c>
      <c r="D2575" s="681" t="s">
        <v>6723</v>
      </c>
      <c r="E2575" s="682" t="s">
        <v>4538</v>
      </c>
      <c r="F2575" s="619" t="s">
        <v>4509</v>
      </c>
      <c r="G2575" s="619" t="s">
        <v>4723</v>
      </c>
      <c r="H2575" s="619" t="s">
        <v>564</v>
      </c>
      <c r="I2575" s="619" t="s">
        <v>4724</v>
      </c>
      <c r="J2575" s="619" t="s">
        <v>4725</v>
      </c>
      <c r="K2575" s="619" t="s">
        <v>4726</v>
      </c>
      <c r="L2575" s="620">
        <v>1044.3599999999999</v>
      </c>
      <c r="M2575" s="620">
        <v>1044.3599999999999</v>
      </c>
      <c r="N2575" s="619">
        <v>1</v>
      </c>
      <c r="O2575" s="683">
        <v>0.5</v>
      </c>
      <c r="P2575" s="620">
        <v>1044.3599999999999</v>
      </c>
      <c r="Q2575" s="635">
        <v>1</v>
      </c>
      <c r="R2575" s="619">
        <v>1</v>
      </c>
      <c r="S2575" s="635">
        <v>1</v>
      </c>
      <c r="T2575" s="683">
        <v>0.5</v>
      </c>
      <c r="U2575" s="665">
        <v>1</v>
      </c>
    </row>
    <row r="2576" spans="1:21" ht="14.4" customHeight="1" x14ac:dyDescent="0.3">
      <c r="A2576" s="618">
        <v>21</v>
      </c>
      <c r="B2576" s="619" t="s">
        <v>565</v>
      </c>
      <c r="C2576" s="619">
        <v>89301212</v>
      </c>
      <c r="D2576" s="681" t="s">
        <v>6723</v>
      </c>
      <c r="E2576" s="682" t="s">
        <v>4538</v>
      </c>
      <c r="F2576" s="619" t="s">
        <v>4509</v>
      </c>
      <c r="G2576" s="619" t="s">
        <v>4723</v>
      </c>
      <c r="H2576" s="619" t="s">
        <v>564</v>
      </c>
      <c r="I2576" s="619" t="s">
        <v>2096</v>
      </c>
      <c r="J2576" s="619" t="s">
        <v>4725</v>
      </c>
      <c r="K2576" s="619" t="s">
        <v>4726</v>
      </c>
      <c r="L2576" s="620">
        <v>1044.3599999999999</v>
      </c>
      <c r="M2576" s="620">
        <v>32375.160000000011</v>
      </c>
      <c r="N2576" s="619">
        <v>31</v>
      </c>
      <c r="O2576" s="683">
        <v>10.5</v>
      </c>
      <c r="P2576" s="620">
        <v>31330.80000000001</v>
      </c>
      <c r="Q2576" s="635">
        <v>0.967741935483871</v>
      </c>
      <c r="R2576" s="619">
        <v>30</v>
      </c>
      <c r="S2576" s="635">
        <v>0.967741935483871</v>
      </c>
      <c r="T2576" s="683">
        <v>10</v>
      </c>
      <c r="U2576" s="665">
        <v>0.95238095238095233</v>
      </c>
    </row>
    <row r="2577" spans="1:21" ht="14.4" customHeight="1" x14ac:dyDescent="0.3">
      <c r="A2577" s="618">
        <v>21</v>
      </c>
      <c r="B2577" s="619" t="s">
        <v>565</v>
      </c>
      <c r="C2577" s="619">
        <v>89301212</v>
      </c>
      <c r="D2577" s="681" t="s">
        <v>6723</v>
      </c>
      <c r="E2577" s="682" t="s">
        <v>4538</v>
      </c>
      <c r="F2577" s="619" t="s">
        <v>4509</v>
      </c>
      <c r="G2577" s="619" t="s">
        <v>4727</v>
      </c>
      <c r="H2577" s="619" t="s">
        <v>564</v>
      </c>
      <c r="I2577" s="619" t="s">
        <v>5741</v>
      </c>
      <c r="J2577" s="619" t="s">
        <v>660</v>
      </c>
      <c r="K2577" s="619" t="s">
        <v>5742</v>
      </c>
      <c r="L2577" s="620">
        <v>494.84</v>
      </c>
      <c r="M2577" s="620">
        <v>494.84</v>
      </c>
      <c r="N2577" s="619">
        <v>1</v>
      </c>
      <c r="O2577" s="683">
        <v>1</v>
      </c>
      <c r="P2577" s="620"/>
      <c r="Q2577" s="635">
        <v>0</v>
      </c>
      <c r="R2577" s="619"/>
      <c r="S2577" s="635">
        <v>0</v>
      </c>
      <c r="T2577" s="683"/>
      <c r="U2577" s="665">
        <v>0</v>
      </c>
    </row>
    <row r="2578" spans="1:21" ht="14.4" customHeight="1" x14ac:dyDescent="0.3">
      <c r="A2578" s="618">
        <v>21</v>
      </c>
      <c r="B2578" s="619" t="s">
        <v>565</v>
      </c>
      <c r="C2578" s="619">
        <v>89301212</v>
      </c>
      <c r="D2578" s="681" t="s">
        <v>6723</v>
      </c>
      <c r="E2578" s="682" t="s">
        <v>4538</v>
      </c>
      <c r="F2578" s="619" t="s">
        <v>4509</v>
      </c>
      <c r="G2578" s="619" t="s">
        <v>4727</v>
      </c>
      <c r="H2578" s="619" t="s">
        <v>2184</v>
      </c>
      <c r="I2578" s="619" t="s">
        <v>5012</v>
      </c>
      <c r="J2578" s="619" t="s">
        <v>3523</v>
      </c>
      <c r="K2578" s="619" t="s">
        <v>5013</v>
      </c>
      <c r="L2578" s="620">
        <v>630.53</v>
      </c>
      <c r="M2578" s="620">
        <v>630.53</v>
      </c>
      <c r="N2578" s="619">
        <v>1</v>
      </c>
      <c r="O2578" s="683">
        <v>1</v>
      </c>
      <c r="P2578" s="620"/>
      <c r="Q2578" s="635">
        <v>0</v>
      </c>
      <c r="R2578" s="619"/>
      <c r="S2578" s="635">
        <v>0</v>
      </c>
      <c r="T2578" s="683"/>
      <c r="U2578" s="665">
        <v>0</v>
      </c>
    </row>
    <row r="2579" spans="1:21" ht="14.4" customHeight="1" x14ac:dyDescent="0.3">
      <c r="A2579" s="618">
        <v>21</v>
      </c>
      <c r="B2579" s="619" t="s">
        <v>565</v>
      </c>
      <c r="C2579" s="619">
        <v>89301212</v>
      </c>
      <c r="D2579" s="681" t="s">
        <v>6723</v>
      </c>
      <c r="E2579" s="682" t="s">
        <v>4538</v>
      </c>
      <c r="F2579" s="619" t="s">
        <v>4509</v>
      </c>
      <c r="G2579" s="619" t="s">
        <v>4727</v>
      </c>
      <c r="H2579" s="619" t="s">
        <v>2184</v>
      </c>
      <c r="I2579" s="619" t="s">
        <v>4728</v>
      </c>
      <c r="J2579" s="619" t="s">
        <v>4729</v>
      </c>
      <c r="K2579" s="619" t="s">
        <v>4730</v>
      </c>
      <c r="L2579" s="620">
        <v>123.71</v>
      </c>
      <c r="M2579" s="620">
        <v>123.71</v>
      </c>
      <c r="N2579" s="619">
        <v>1</v>
      </c>
      <c r="O2579" s="683">
        <v>0.5</v>
      </c>
      <c r="P2579" s="620">
        <v>123.71</v>
      </c>
      <c r="Q2579" s="635">
        <v>1</v>
      </c>
      <c r="R2579" s="619">
        <v>1</v>
      </c>
      <c r="S2579" s="635">
        <v>1</v>
      </c>
      <c r="T2579" s="683">
        <v>0.5</v>
      </c>
      <c r="U2579" s="665">
        <v>1</v>
      </c>
    </row>
    <row r="2580" spans="1:21" ht="14.4" customHeight="1" x14ac:dyDescent="0.3">
      <c r="A2580" s="618">
        <v>21</v>
      </c>
      <c r="B2580" s="619" t="s">
        <v>565</v>
      </c>
      <c r="C2580" s="619">
        <v>89301212</v>
      </c>
      <c r="D2580" s="681" t="s">
        <v>6723</v>
      </c>
      <c r="E2580" s="682" t="s">
        <v>4538</v>
      </c>
      <c r="F2580" s="619" t="s">
        <v>4509</v>
      </c>
      <c r="G2580" s="619" t="s">
        <v>4727</v>
      </c>
      <c r="H2580" s="619" t="s">
        <v>2184</v>
      </c>
      <c r="I2580" s="619" t="s">
        <v>4728</v>
      </c>
      <c r="J2580" s="619" t="s">
        <v>4729</v>
      </c>
      <c r="K2580" s="619" t="s">
        <v>4730</v>
      </c>
      <c r="L2580" s="620">
        <v>92.79</v>
      </c>
      <c r="M2580" s="620">
        <v>371.16</v>
      </c>
      <c r="N2580" s="619">
        <v>4</v>
      </c>
      <c r="O2580" s="683">
        <v>1.5</v>
      </c>
      <c r="P2580" s="620"/>
      <c r="Q2580" s="635">
        <v>0</v>
      </c>
      <c r="R2580" s="619"/>
      <c r="S2580" s="635">
        <v>0</v>
      </c>
      <c r="T2580" s="683"/>
      <c r="U2580" s="665">
        <v>0</v>
      </c>
    </row>
    <row r="2581" spans="1:21" ht="14.4" customHeight="1" x14ac:dyDescent="0.3">
      <c r="A2581" s="618">
        <v>21</v>
      </c>
      <c r="B2581" s="619" t="s">
        <v>565</v>
      </c>
      <c r="C2581" s="619">
        <v>89301212</v>
      </c>
      <c r="D2581" s="681" t="s">
        <v>6723</v>
      </c>
      <c r="E2581" s="682" t="s">
        <v>4538</v>
      </c>
      <c r="F2581" s="619" t="s">
        <v>4509</v>
      </c>
      <c r="G2581" s="619" t="s">
        <v>4727</v>
      </c>
      <c r="H2581" s="619" t="s">
        <v>2184</v>
      </c>
      <c r="I2581" s="619" t="s">
        <v>3522</v>
      </c>
      <c r="J2581" s="619" t="s">
        <v>3523</v>
      </c>
      <c r="K2581" s="619" t="s">
        <v>4400</v>
      </c>
      <c r="L2581" s="620">
        <v>123.72</v>
      </c>
      <c r="M2581" s="620">
        <v>371.15999999999997</v>
      </c>
      <c r="N2581" s="619">
        <v>3</v>
      </c>
      <c r="O2581" s="683">
        <v>0.5</v>
      </c>
      <c r="P2581" s="620">
        <v>371.15999999999997</v>
      </c>
      <c r="Q2581" s="635">
        <v>1</v>
      </c>
      <c r="R2581" s="619">
        <v>3</v>
      </c>
      <c r="S2581" s="635">
        <v>1</v>
      </c>
      <c r="T2581" s="683">
        <v>0.5</v>
      </c>
      <c r="U2581" s="665">
        <v>1</v>
      </c>
    </row>
    <row r="2582" spans="1:21" ht="14.4" customHeight="1" x14ac:dyDescent="0.3">
      <c r="A2582" s="618">
        <v>21</v>
      </c>
      <c r="B2582" s="619" t="s">
        <v>565</v>
      </c>
      <c r="C2582" s="619">
        <v>89301212</v>
      </c>
      <c r="D2582" s="681" t="s">
        <v>6723</v>
      </c>
      <c r="E2582" s="682" t="s">
        <v>4538</v>
      </c>
      <c r="F2582" s="619" t="s">
        <v>4509</v>
      </c>
      <c r="G2582" s="619" t="s">
        <v>4727</v>
      </c>
      <c r="H2582" s="619" t="s">
        <v>2184</v>
      </c>
      <c r="I2582" s="619" t="s">
        <v>6254</v>
      </c>
      <c r="J2582" s="619" t="s">
        <v>3523</v>
      </c>
      <c r="K2582" s="619" t="s">
        <v>661</v>
      </c>
      <c r="L2582" s="620">
        <v>0</v>
      </c>
      <c r="M2582" s="620">
        <v>0</v>
      </c>
      <c r="N2582" s="619">
        <v>2</v>
      </c>
      <c r="O2582" s="683">
        <v>0.5</v>
      </c>
      <c r="P2582" s="620">
        <v>0</v>
      </c>
      <c r="Q2582" s="635"/>
      <c r="R2582" s="619">
        <v>2</v>
      </c>
      <c r="S2582" s="635">
        <v>1</v>
      </c>
      <c r="T2582" s="683">
        <v>0.5</v>
      </c>
      <c r="U2582" s="665">
        <v>1</v>
      </c>
    </row>
    <row r="2583" spans="1:21" ht="14.4" customHeight="1" x14ac:dyDescent="0.3">
      <c r="A2583" s="618">
        <v>21</v>
      </c>
      <c r="B2583" s="619" t="s">
        <v>565</v>
      </c>
      <c r="C2583" s="619">
        <v>89301212</v>
      </c>
      <c r="D2583" s="681" t="s">
        <v>6723</v>
      </c>
      <c r="E2583" s="682" t="s">
        <v>4538</v>
      </c>
      <c r="F2583" s="619" t="s">
        <v>4509</v>
      </c>
      <c r="G2583" s="619" t="s">
        <v>4731</v>
      </c>
      <c r="H2583" s="619" t="s">
        <v>564</v>
      </c>
      <c r="I2583" s="619" t="s">
        <v>1351</v>
      </c>
      <c r="J2583" s="619" t="s">
        <v>1352</v>
      </c>
      <c r="K2583" s="619" t="s">
        <v>675</v>
      </c>
      <c r="L2583" s="620">
        <v>67.42</v>
      </c>
      <c r="M2583" s="620">
        <v>67.42</v>
      </c>
      <c r="N2583" s="619">
        <v>1</v>
      </c>
      <c r="O2583" s="683">
        <v>0.5</v>
      </c>
      <c r="P2583" s="620"/>
      <c r="Q2583" s="635">
        <v>0</v>
      </c>
      <c r="R2583" s="619"/>
      <c r="S2583" s="635">
        <v>0</v>
      </c>
      <c r="T2583" s="683"/>
      <c r="U2583" s="665">
        <v>0</v>
      </c>
    </row>
    <row r="2584" spans="1:21" ht="14.4" customHeight="1" x14ac:dyDescent="0.3">
      <c r="A2584" s="618">
        <v>21</v>
      </c>
      <c r="B2584" s="619" t="s">
        <v>565</v>
      </c>
      <c r="C2584" s="619">
        <v>89301212</v>
      </c>
      <c r="D2584" s="681" t="s">
        <v>6723</v>
      </c>
      <c r="E2584" s="682" t="s">
        <v>4538</v>
      </c>
      <c r="F2584" s="619" t="s">
        <v>4509</v>
      </c>
      <c r="G2584" s="619" t="s">
        <v>4731</v>
      </c>
      <c r="H2584" s="619" t="s">
        <v>564</v>
      </c>
      <c r="I2584" s="619" t="s">
        <v>2975</v>
      </c>
      <c r="J2584" s="619" t="s">
        <v>2976</v>
      </c>
      <c r="K2584" s="619" t="s">
        <v>4372</v>
      </c>
      <c r="L2584" s="620">
        <v>134.83000000000001</v>
      </c>
      <c r="M2584" s="620">
        <v>269.66000000000003</v>
      </c>
      <c r="N2584" s="619">
        <v>2</v>
      </c>
      <c r="O2584" s="683">
        <v>1</v>
      </c>
      <c r="P2584" s="620"/>
      <c r="Q2584" s="635">
        <v>0</v>
      </c>
      <c r="R2584" s="619"/>
      <c r="S2584" s="635">
        <v>0</v>
      </c>
      <c r="T2584" s="683"/>
      <c r="U2584" s="665">
        <v>0</v>
      </c>
    </row>
    <row r="2585" spans="1:21" ht="14.4" customHeight="1" x14ac:dyDescent="0.3">
      <c r="A2585" s="618">
        <v>21</v>
      </c>
      <c r="B2585" s="619" t="s">
        <v>565</v>
      </c>
      <c r="C2585" s="619">
        <v>89301212</v>
      </c>
      <c r="D2585" s="681" t="s">
        <v>6723</v>
      </c>
      <c r="E2585" s="682" t="s">
        <v>4538</v>
      </c>
      <c r="F2585" s="619" t="s">
        <v>4509</v>
      </c>
      <c r="G2585" s="619" t="s">
        <v>4731</v>
      </c>
      <c r="H2585" s="619" t="s">
        <v>2184</v>
      </c>
      <c r="I2585" s="619" t="s">
        <v>2387</v>
      </c>
      <c r="J2585" s="619" t="s">
        <v>2388</v>
      </c>
      <c r="K2585" s="619" t="s">
        <v>2389</v>
      </c>
      <c r="L2585" s="620">
        <v>101.16</v>
      </c>
      <c r="M2585" s="620">
        <v>2933.64</v>
      </c>
      <c r="N2585" s="619">
        <v>29</v>
      </c>
      <c r="O2585" s="683">
        <v>8.5</v>
      </c>
      <c r="P2585" s="620">
        <v>2023.1999999999998</v>
      </c>
      <c r="Q2585" s="635">
        <v>0.68965517241379304</v>
      </c>
      <c r="R2585" s="619">
        <v>20</v>
      </c>
      <c r="S2585" s="635">
        <v>0.68965517241379315</v>
      </c>
      <c r="T2585" s="683">
        <v>6.5</v>
      </c>
      <c r="U2585" s="665">
        <v>0.76470588235294112</v>
      </c>
    </row>
    <row r="2586" spans="1:21" ht="14.4" customHeight="1" x14ac:dyDescent="0.3">
      <c r="A2586" s="618">
        <v>21</v>
      </c>
      <c r="B2586" s="619" t="s">
        <v>565</v>
      </c>
      <c r="C2586" s="619">
        <v>89301212</v>
      </c>
      <c r="D2586" s="681" t="s">
        <v>6723</v>
      </c>
      <c r="E2586" s="682" t="s">
        <v>4538</v>
      </c>
      <c r="F2586" s="619" t="s">
        <v>4509</v>
      </c>
      <c r="G2586" s="619" t="s">
        <v>4731</v>
      </c>
      <c r="H2586" s="619" t="s">
        <v>2184</v>
      </c>
      <c r="I2586" s="619" t="s">
        <v>2387</v>
      </c>
      <c r="J2586" s="619" t="s">
        <v>2388</v>
      </c>
      <c r="K2586" s="619" t="s">
        <v>2389</v>
      </c>
      <c r="L2586" s="620">
        <v>67.42</v>
      </c>
      <c r="M2586" s="620">
        <v>202.26</v>
      </c>
      <c r="N2586" s="619">
        <v>3</v>
      </c>
      <c r="O2586" s="683">
        <v>0.5</v>
      </c>
      <c r="P2586" s="620"/>
      <c r="Q2586" s="635">
        <v>0</v>
      </c>
      <c r="R2586" s="619"/>
      <c r="S2586" s="635">
        <v>0</v>
      </c>
      <c r="T2586" s="683"/>
      <c r="U2586" s="665">
        <v>0</v>
      </c>
    </row>
    <row r="2587" spans="1:21" ht="14.4" customHeight="1" x14ac:dyDescent="0.3">
      <c r="A2587" s="618">
        <v>21</v>
      </c>
      <c r="B2587" s="619" t="s">
        <v>565</v>
      </c>
      <c r="C2587" s="619">
        <v>89301212</v>
      </c>
      <c r="D2587" s="681" t="s">
        <v>6723</v>
      </c>
      <c r="E2587" s="682" t="s">
        <v>4538</v>
      </c>
      <c r="F2587" s="619" t="s">
        <v>4509</v>
      </c>
      <c r="G2587" s="619" t="s">
        <v>4731</v>
      </c>
      <c r="H2587" s="619" t="s">
        <v>2184</v>
      </c>
      <c r="I2587" s="619" t="s">
        <v>2443</v>
      </c>
      <c r="J2587" s="619" t="s">
        <v>2444</v>
      </c>
      <c r="K2587" s="619" t="s">
        <v>2445</v>
      </c>
      <c r="L2587" s="620">
        <v>134.86000000000001</v>
      </c>
      <c r="M2587" s="620">
        <v>539.44000000000005</v>
      </c>
      <c r="N2587" s="619">
        <v>4</v>
      </c>
      <c r="O2587" s="683">
        <v>1</v>
      </c>
      <c r="P2587" s="620">
        <v>269.72000000000003</v>
      </c>
      <c r="Q2587" s="635">
        <v>0.5</v>
      </c>
      <c r="R2587" s="619">
        <v>2</v>
      </c>
      <c r="S2587" s="635">
        <v>0.5</v>
      </c>
      <c r="T2587" s="683">
        <v>0.5</v>
      </c>
      <c r="U2587" s="665">
        <v>0.5</v>
      </c>
    </row>
    <row r="2588" spans="1:21" ht="14.4" customHeight="1" x14ac:dyDescent="0.3">
      <c r="A2588" s="618">
        <v>21</v>
      </c>
      <c r="B2588" s="619" t="s">
        <v>565</v>
      </c>
      <c r="C2588" s="619">
        <v>89301212</v>
      </c>
      <c r="D2588" s="681" t="s">
        <v>6723</v>
      </c>
      <c r="E2588" s="682" t="s">
        <v>4538</v>
      </c>
      <c r="F2588" s="619" t="s">
        <v>4509</v>
      </c>
      <c r="G2588" s="619" t="s">
        <v>4992</v>
      </c>
      <c r="H2588" s="619" t="s">
        <v>2184</v>
      </c>
      <c r="I2588" s="619" t="s">
        <v>6255</v>
      </c>
      <c r="J2588" s="619" t="s">
        <v>2319</v>
      </c>
      <c r="K2588" s="619" t="s">
        <v>3468</v>
      </c>
      <c r="L2588" s="620">
        <v>567.21</v>
      </c>
      <c r="M2588" s="620">
        <v>567.21</v>
      </c>
      <c r="N2588" s="619">
        <v>1</v>
      </c>
      <c r="O2588" s="683">
        <v>0.5</v>
      </c>
      <c r="P2588" s="620">
        <v>567.21</v>
      </c>
      <c r="Q2588" s="635">
        <v>1</v>
      </c>
      <c r="R2588" s="619">
        <v>1</v>
      </c>
      <c r="S2588" s="635">
        <v>1</v>
      </c>
      <c r="T2588" s="683">
        <v>0.5</v>
      </c>
      <c r="U2588" s="665">
        <v>1</v>
      </c>
    </row>
    <row r="2589" spans="1:21" ht="14.4" customHeight="1" x14ac:dyDescent="0.3">
      <c r="A2589" s="618">
        <v>21</v>
      </c>
      <c r="B2589" s="619" t="s">
        <v>565</v>
      </c>
      <c r="C2589" s="619">
        <v>89301212</v>
      </c>
      <c r="D2589" s="681" t="s">
        <v>6723</v>
      </c>
      <c r="E2589" s="682" t="s">
        <v>4538</v>
      </c>
      <c r="F2589" s="619" t="s">
        <v>4509</v>
      </c>
      <c r="G2589" s="619" t="s">
        <v>6256</v>
      </c>
      <c r="H2589" s="619" t="s">
        <v>2184</v>
      </c>
      <c r="I2589" s="619" t="s">
        <v>2342</v>
      </c>
      <c r="J2589" s="619" t="s">
        <v>2343</v>
      </c>
      <c r="K2589" s="619" t="s">
        <v>657</v>
      </c>
      <c r="L2589" s="620">
        <v>101.68</v>
      </c>
      <c r="M2589" s="620">
        <v>305.04000000000002</v>
      </c>
      <c r="N2589" s="619">
        <v>3</v>
      </c>
      <c r="O2589" s="683">
        <v>1</v>
      </c>
      <c r="P2589" s="620">
        <v>305.04000000000002</v>
      </c>
      <c r="Q2589" s="635">
        <v>1</v>
      </c>
      <c r="R2589" s="619">
        <v>3</v>
      </c>
      <c r="S2589" s="635">
        <v>1</v>
      </c>
      <c r="T2589" s="683">
        <v>1</v>
      </c>
      <c r="U2589" s="665">
        <v>1</v>
      </c>
    </row>
    <row r="2590" spans="1:21" ht="14.4" customHeight="1" x14ac:dyDescent="0.3">
      <c r="A2590" s="618">
        <v>21</v>
      </c>
      <c r="B2590" s="619" t="s">
        <v>565</v>
      </c>
      <c r="C2590" s="619">
        <v>89301212</v>
      </c>
      <c r="D2590" s="681" t="s">
        <v>6723</v>
      </c>
      <c r="E2590" s="682" t="s">
        <v>4538</v>
      </c>
      <c r="F2590" s="619" t="s">
        <v>4509</v>
      </c>
      <c r="G2590" s="619" t="s">
        <v>6256</v>
      </c>
      <c r="H2590" s="619" t="s">
        <v>2184</v>
      </c>
      <c r="I2590" s="619" t="s">
        <v>6257</v>
      </c>
      <c r="J2590" s="619" t="s">
        <v>2343</v>
      </c>
      <c r="K2590" s="619" t="s">
        <v>3468</v>
      </c>
      <c r="L2590" s="620">
        <v>305.08</v>
      </c>
      <c r="M2590" s="620">
        <v>305.08</v>
      </c>
      <c r="N2590" s="619">
        <v>1</v>
      </c>
      <c r="O2590" s="683">
        <v>1</v>
      </c>
      <c r="P2590" s="620"/>
      <c r="Q2590" s="635">
        <v>0</v>
      </c>
      <c r="R2590" s="619"/>
      <c r="S2590" s="635">
        <v>0</v>
      </c>
      <c r="T2590" s="683"/>
      <c r="U2590" s="665">
        <v>0</v>
      </c>
    </row>
    <row r="2591" spans="1:21" ht="14.4" customHeight="1" x14ac:dyDescent="0.3">
      <c r="A2591" s="618">
        <v>21</v>
      </c>
      <c r="B2591" s="619" t="s">
        <v>565</v>
      </c>
      <c r="C2591" s="619">
        <v>89301212</v>
      </c>
      <c r="D2591" s="681" t="s">
        <v>6723</v>
      </c>
      <c r="E2591" s="682" t="s">
        <v>4538</v>
      </c>
      <c r="F2591" s="619" t="s">
        <v>4509</v>
      </c>
      <c r="G2591" s="619" t="s">
        <v>4732</v>
      </c>
      <c r="H2591" s="619" t="s">
        <v>564</v>
      </c>
      <c r="I2591" s="619" t="s">
        <v>5014</v>
      </c>
      <c r="J2591" s="619" t="s">
        <v>1122</v>
      </c>
      <c r="K2591" s="619" t="s">
        <v>1532</v>
      </c>
      <c r="L2591" s="620">
        <v>0</v>
      </c>
      <c r="M2591" s="620">
        <v>0</v>
      </c>
      <c r="N2591" s="619">
        <v>21</v>
      </c>
      <c r="O2591" s="683">
        <v>10</v>
      </c>
      <c r="P2591" s="620">
        <v>0</v>
      </c>
      <c r="Q2591" s="635"/>
      <c r="R2591" s="619">
        <v>14</v>
      </c>
      <c r="S2591" s="635">
        <v>0.66666666666666663</v>
      </c>
      <c r="T2591" s="683">
        <v>6.5</v>
      </c>
      <c r="U2591" s="665">
        <v>0.65</v>
      </c>
    </row>
    <row r="2592" spans="1:21" ht="14.4" customHeight="1" x14ac:dyDescent="0.3">
      <c r="A2592" s="618">
        <v>21</v>
      </c>
      <c r="B2592" s="619" t="s">
        <v>565</v>
      </c>
      <c r="C2592" s="619">
        <v>89301212</v>
      </c>
      <c r="D2592" s="681" t="s">
        <v>6723</v>
      </c>
      <c r="E2592" s="682" t="s">
        <v>4538</v>
      </c>
      <c r="F2592" s="619" t="s">
        <v>4509</v>
      </c>
      <c r="G2592" s="619" t="s">
        <v>4732</v>
      </c>
      <c r="H2592" s="619" t="s">
        <v>564</v>
      </c>
      <c r="I2592" s="619" t="s">
        <v>1121</v>
      </c>
      <c r="J2592" s="619" t="s">
        <v>1122</v>
      </c>
      <c r="K2592" s="619" t="s">
        <v>1123</v>
      </c>
      <c r="L2592" s="620">
        <v>56.69</v>
      </c>
      <c r="M2592" s="620">
        <v>4081.6799999999994</v>
      </c>
      <c r="N2592" s="619">
        <v>72</v>
      </c>
      <c r="O2592" s="683">
        <v>23.5</v>
      </c>
      <c r="P2592" s="620">
        <v>1757.3899999999999</v>
      </c>
      <c r="Q2592" s="635">
        <v>0.43055555555555558</v>
      </c>
      <c r="R2592" s="619">
        <v>31</v>
      </c>
      <c r="S2592" s="635">
        <v>0.43055555555555558</v>
      </c>
      <c r="T2592" s="683">
        <v>11.5</v>
      </c>
      <c r="U2592" s="665">
        <v>0.48936170212765956</v>
      </c>
    </row>
    <row r="2593" spans="1:21" ht="14.4" customHeight="1" x14ac:dyDescent="0.3">
      <c r="A2593" s="618">
        <v>21</v>
      </c>
      <c r="B2593" s="619" t="s">
        <v>565</v>
      </c>
      <c r="C2593" s="619">
        <v>89301212</v>
      </c>
      <c r="D2593" s="681" t="s">
        <v>6723</v>
      </c>
      <c r="E2593" s="682" t="s">
        <v>4538</v>
      </c>
      <c r="F2593" s="619" t="s">
        <v>4509</v>
      </c>
      <c r="G2593" s="619" t="s">
        <v>4732</v>
      </c>
      <c r="H2593" s="619" t="s">
        <v>564</v>
      </c>
      <c r="I2593" s="619" t="s">
        <v>3062</v>
      </c>
      <c r="J2593" s="619" t="s">
        <v>3063</v>
      </c>
      <c r="K2593" s="619" t="s">
        <v>1107</v>
      </c>
      <c r="L2593" s="620">
        <v>45.34</v>
      </c>
      <c r="M2593" s="620">
        <v>680.10000000000014</v>
      </c>
      <c r="N2593" s="619">
        <v>15</v>
      </c>
      <c r="O2593" s="683">
        <v>3</v>
      </c>
      <c r="P2593" s="620">
        <v>272.04000000000002</v>
      </c>
      <c r="Q2593" s="635">
        <v>0.39999999999999997</v>
      </c>
      <c r="R2593" s="619">
        <v>6</v>
      </c>
      <c r="S2593" s="635">
        <v>0.4</v>
      </c>
      <c r="T2593" s="683">
        <v>1</v>
      </c>
      <c r="U2593" s="665">
        <v>0.33333333333333331</v>
      </c>
    </row>
    <row r="2594" spans="1:21" ht="14.4" customHeight="1" x14ac:dyDescent="0.3">
      <c r="A2594" s="618">
        <v>21</v>
      </c>
      <c r="B2594" s="619" t="s">
        <v>565</v>
      </c>
      <c r="C2594" s="619">
        <v>89301212</v>
      </c>
      <c r="D2594" s="681" t="s">
        <v>6723</v>
      </c>
      <c r="E2594" s="682" t="s">
        <v>4538</v>
      </c>
      <c r="F2594" s="619" t="s">
        <v>4509</v>
      </c>
      <c r="G2594" s="619" t="s">
        <v>5015</v>
      </c>
      <c r="H2594" s="619" t="s">
        <v>564</v>
      </c>
      <c r="I2594" s="619" t="s">
        <v>3021</v>
      </c>
      <c r="J2594" s="619" t="s">
        <v>3022</v>
      </c>
      <c r="K2594" s="619" t="s">
        <v>3023</v>
      </c>
      <c r="L2594" s="620">
        <v>61.3</v>
      </c>
      <c r="M2594" s="620">
        <v>1287.2999999999997</v>
      </c>
      <c r="N2594" s="619">
        <v>21</v>
      </c>
      <c r="O2594" s="683">
        <v>9.5</v>
      </c>
      <c r="P2594" s="620">
        <v>735.59999999999991</v>
      </c>
      <c r="Q2594" s="635">
        <v>0.57142857142857151</v>
      </c>
      <c r="R2594" s="619">
        <v>12</v>
      </c>
      <c r="S2594" s="635">
        <v>0.5714285714285714</v>
      </c>
      <c r="T2594" s="683">
        <v>4.5</v>
      </c>
      <c r="U2594" s="665">
        <v>0.47368421052631576</v>
      </c>
    </row>
    <row r="2595" spans="1:21" ht="14.4" customHeight="1" x14ac:dyDescent="0.3">
      <c r="A2595" s="618">
        <v>21</v>
      </c>
      <c r="B2595" s="619" t="s">
        <v>565</v>
      </c>
      <c r="C2595" s="619">
        <v>89301212</v>
      </c>
      <c r="D2595" s="681" t="s">
        <v>6723</v>
      </c>
      <c r="E2595" s="682" t="s">
        <v>4538</v>
      </c>
      <c r="F2595" s="619" t="s">
        <v>4509</v>
      </c>
      <c r="G2595" s="619" t="s">
        <v>4610</v>
      </c>
      <c r="H2595" s="619" t="s">
        <v>564</v>
      </c>
      <c r="I2595" s="619" t="s">
        <v>842</v>
      </c>
      <c r="J2595" s="619" t="s">
        <v>843</v>
      </c>
      <c r="K2595" s="619" t="s">
        <v>4624</v>
      </c>
      <c r="L2595" s="620">
        <v>25.42</v>
      </c>
      <c r="M2595" s="620">
        <v>635.5</v>
      </c>
      <c r="N2595" s="619">
        <v>25</v>
      </c>
      <c r="O2595" s="683">
        <v>6</v>
      </c>
      <c r="P2595" s="620">
        <v>406.72</v>
      </c>
      <c r="Q2595" s="635">
        <v>0.64</v>
      </c>
      <c r="R2595" s="619">
        <v>16</v>
      </c>
      <c r="S2595" s="635">
        <v>0.64</v>
      </c>
      <c r="T2595" s="683">
        <v>3</v>
      </c>
      <c r="U2595" s="665">
        <v>0.5</v>
      </c>
    </row>
    <row r="2596" spans="1:21" ht="14.4" customHeight="1" x14ac:dyDescent="0.3">
      <c r="A2596" s="618">
        <v>21</v>
      </c>
      <c r="B2596" s="619" t="s">
        <v>565</v>
      </c>
      <c r="C2596" s="619">
        <v>89301212</v>
      </c>
      <c r="D2596" s="681" t="s">
        <v>6723</v>
      </c>
      <c r="E2596" s="682" t="s">
        <v>4538</v>
      </c>
      <c r="F2596" s="619" t="s">
        <v>4509</v>
      </c>
      <c r="G2596" s="619" t="s">
        <v>4610</v>
      </c>
      <c r="H2596" s="619" t="s">
        <v>564</v>
      </c>
      <c r="I2596" s="619" t="s">
        <v>842</v>
      </c>
      <c r="J2596" s="619" t="s">
        <v>4623</v>
      </c>
      <c r="K2596" s="619" t="s">
        <v>4624</v>
      </c>
      <c r="L2596" s="620">
        <v>22.88</v>
      </c>
      <c r="M2596" s="620">
        <v>3775.2000000000016</v>
      </c>
      <c r="N2596" s="619">
        <v>165</v>
      </c>
      <c r="O2596" s="683">
        <v>33.5</v>
      </c>
      <c r="P2596" s="620">
        <v>2242.2400000000011</v>
      </c>
      <c r="Q2596" s="635">
        <v>0.59393939393939399</v>
      </c>
      <c r="R2596" s="619">
        <v>98</v>
      </c>
      <c r="S2596" s="635">
        <v>0.59393939393939399</v>
      </c>
      <c r="T2596" s="683">
        <v>18.5</v>
      </c>
      <c r="U2596" s="665">
        <v>0.55223880597014929</v>
      </c>
    </row>
    <row r="2597" spans="1:21" ht="14.4" customHeight="1" x14ac:dyDescent="0.3">
      <c r="A2597" s="618">
        <v>21</v>
      </c>
      <c r="B2597" s="619" t="s">
        <v>565</v>
      </c>
      <c r="C2597" s="619">
        <v>89301212</v>
      </c>
      <c r="D2597" s="681" t="s">
        <v>6723</v>
      </c>
      <c r="E2597" s="682" t="s">
        <v>4538</v>
      </c>
      <c r="F2597" s="619" t="s">
        <v>4509</v>
      </c>
      <c r="G2597" s="619" t="s">
        <v>4610</v>
      </c>
      <c r="H2597" s="619" t="s">
        <v>564</v>
      </c>
      <c r="I2597" s="619" t="s">
        <v>842</v>
      </c>
      <c r="J2597" s="619" t="s">
        <v>4623</v>
      </c>
      <c r="K2597" s="619" t="s">
        <v>4624</v>
      </c>
      <c r="L2597" s="620">
        <v>25.42</v>
      </c>
      <c r="M2597" s="620">
        <v>1423.52</v>
      </c>
      <c r="N2597" s="619">
        <v>56</v>
      </c>
      <c r="O2597" s="683">
        <v>13.5</v>
      </c>
      <c r="P2597" s="620">
        <v>1067.6400000000001</v>
      </c>
      <c r="Q2597" s="635">
        <v>0.75000000000000011</v>
      </c>
      <c r="R2597" s="619">
        <v>42</v>
      </c>
      <c r="S2597" s="635">
        <v>0.75</v>
      </c>
      <c r="T2597" s="683">
        <v>9</v>
      </c>
      <c r="U2597" s="665">
        <v>0.66666666666666663</v>
      </c>
    </row>
    <row r="2598" spans="1:21" ht="14.4" customHeight="1" x14ac:dyDescent="0.3">
      <c r="A2598" s="618">
        <v>21</v>
      </c>
      <c r="B2598" s="619" t="s">
        <v>565</v>
      </c>
      <c r="C2598" s="619">
        <v>89301212</v>
      </c>
      <c r="D2598" s="681" t="s">
        <v>6723</v>
      </c>
      <c r="E2598" s="682" t="s">
        <v>4538</v>
      </c>
      <c r="F2598" s="619" t="s">
        <v>4509</v>
      </c>
      <c r="G2598" s="619" t="s">
        <v>4610</v>
      </c>
      <c r="H2598" s="619" t="s">
        <v>564</v>
      </c>
      <c r="I2598" s="619" t="s">
        <v>1664</v>
      </c>
      <c r="J2598" s="619" t="s">
        <v>1665</v>
      </c>
      <c r="K2598" s="619" t="s">
        <v>2067</v>
      </c>
      <c r="L2598" s="620">
        <v>101.69</v>
      </c>
      <c r="M2598" s="620">
        <v>610.14</v>
      </c>
      <c r="N2598" s="619">
        <v>6</v>
      </c>
      <c r="O2598" s="683">
        <v>2.5</v>
      </c>
      <c r="P2598" s="620">
        <v>508.45</v>
      </c>
      <c r="Q2598" s="635">
        <v>0.83333333333333337</v>
      </c>
      <c r="R2598" s="619">
        <v>5</v>
      </c>
      <c r="S2598" s="635">
        <v>0.83333333333333337</v>
      </c>
      <c r="T2598" s="683">
        <v>2</v>
      </c>
      <c r="U2598" s="665">
        <v>0.8</v>
      </c>
    </row>
    <row r="2599" spans="1:21" ht="14.4" customHeight="1" x14ac:dyDescent="0.3">
      <c r="A2599" s="618">
        <v>21</v>
      </c>
      <c r="B2599" s="619" t="s">
        <v>565</v>
      </c>
      <c r="C2599" s="619">
        <v>89301212</v>
      </c>
      <c r="D2599" s="681" t="s">
        <v>6723</v>
      </c>
      <c r="E2599" s="682" t="s">
        <v>4538</v>
      </c>
      <c r="F2599" s="619" t="s">
        <v>4509</v>
      </c>
      <c r="G2599" s="619" t="s">
        <v>4610</v>
      </c>
      <c r="H2599" s="619" t="s">
        <v>564</v>
      </c>
      <c r="I2599" s="619" t="s">
        <v>1664</v>
      </c>
      <c r="J2599" s="619" t="s">
        <v>4611</v>
      </c>
      <c r="K2599" s="619" t="s">
        <v>2067</v>
      </c>
      <c r="L2599" s="620">
        <v>91.52</v>
      </c>
      <c r="M2599" s="620">
        <v>2196.48</v>
      </c>
      <c r="N2599" s="619">
        <v>24</v>
      </c>
      <c r="O2599" s="683">
        <v>8.5</v>
      </c>
      <c r="P2599" s="620">
        <v>1830.3999999999999</v>
      </c>
      <c r="Q2599" s="635">
        <v>0.83333333333333326</v>
      </c>
      <c r="R2599" s="619">
        <v>20</v>
      </c>
      <c r="S2599" s="635">
        <v>0.83333333333333337</v>
      </c>
      <c r="T2599" s="683">
        <v>7.5</v>
      </c>
      <c r="U2599" s="665">
        <v>0.88235294117647056</v>
      </c>
    </row>
    <row r="2600" spans="1:21" ht="14.4" customHeight="1" x14ac:dyDescent="0.3">
      <c r="A2600" s="618">
        <v>21</v>
      </c>
      <c r="B2600" s="619" t="s">
        <v>565</v>
      </c>
      <c r="C2600" s="619">
        <v>89301212</v>
      </c>
      <c r="D2600" s="681" t="s">
        <v>6723</v>
      </c>
      <c r="E2600" s="682" t="s">
        <v>4538</v>
      </c>
      <c r="F2600" s="619" t="s">
        <v>4509</v>
      </c>
      <c r="G2600" s="619" t="s">
        <v>4610</v>
      </c>
      <c r="H2600" s="619" t="s">
        <v>564</v>
      </c>
      <c r="I2600" s="619" t="s">
        <v>1664</v>
      </c>
      <c r="J2600" s="619" t="s">
        <v>4611</v>
      </c>
      <c r="K2600" s="619" t="s">
        <v>2067</v>
      </c>
      <c r="L2600" s="620">
        <v>101.69</v>
      </c>
      <c r="M2600" s="620">
        <v>711.82999999999993</v>
      </c>
      <c r="N2600" s="619">
        <v>7</v>
      </c>
      <c r="O2600" s="683">
        <v>3</v>
      </c>
      <c r="P2600" s="620">
        <v>406.76</v>
      </c>
      <c r="Q2600" s="635">
        <v>0.57142857142857151</v>
      </c>
      <c r="R2600" s="619">
        <v>4</v>
      </c>
      <c r="S2600" s="635">
        <v>0.5714285714285714</v>
      </c>
      <c r="T2600" s="683">
        <v>1.5</v>
      </c>
      <c r="U2600" s="665">
        <v>0.5</v>
      </c>
    </row>
    <row r="2601" spans="1:21" ht="14.4" customHeight="1" x14ac:dyDescent="0.3">
      <c r="A2601" s="618">
        <v>21</v>
      </c>
      <c r="B2601" s="619" t="s">
        <v>565</v>
      </c>
      <c r="C2601" s="619">
        <v>89301212</v>
      </c>
      <c r="D2601" s="681" t="s">
        <v>6723</v>
      </c>
      <c r="E2601" s="682" t="s">
        <v>4538</v>
      </c>
      <c r="F2601" s="619" t="s">
        <v>4509</v>
      </c>
      <c r="G2601" s="619" t="s">
        <v>4831</v>
      </c>
      <c r="H2601" s="619" t="s">
        <v>2184</v>
      </c>
      <c r="I2601" s="619" t="s">
        <v>3611</v>
      </c>
      <c r="J2601" s="619" t="s">
        <v>2407</v>
      </c>
      <c r="K2601" s="619" t="s">
        <v>4469</v>
      </c>
      <c r="L2601" s="620">
        <v>1344.66</v>
      </c>
      <c r="M2601" s="620">
        <v>6723.3000000000011</v>
      </c>
      <c r="N2601" s="619">
        <v>5</v>
      </c>
      <c r="O2601" s="683">
        <v>1</v>
      </c>
      <c r="P2601" s="620">
        <v>4033.9800000000005</v>
      </c>
      <c r="Q2601" s="635">
        <v>0.6</v>
      </c>
      <c r="R2601" s="619">
        <v>3</v>
      </c>
      <c r="S2601" s="635">
        <v>0.6</v>
      </c>
      <c r="T2601" s="683">
        <v>0.5</v>
      </c>
      <c r="U2601" s="665">
        <v>0.5</v>
      </c>
    </row>
    <row r="2602" spans="1:21" ht="14.4" customHeight="1" x14ac:dyDescent="0.3">
      <c r="A2602" s="618">
        <v>21</v>
      </c>
      <c r="B2602" s="619" t="s">
        <v>565</v>
      </c>
      <c r="C2602" s="619">
        <v>89301212</v>
      </c>
      <c r="D2602" s="681" t="s">
        <v>6723</v>
      </c>
      <c r="E2602" s="682" t="s">
        <v>4538</v>
      </c>
      <c r="F2602" s="619" t="s">
        <v>4509</v>
      </c>
      <c r="G2602" s="619" t="s">
        <v>4831</v>
      </c>
      <c r="H2602" s="619" t="s">
        <v>2184</v>
      </c>
      <c r="I2602" s="619" t="s">
        <v>3502</v>
      </c>
      <c r="J2602" s="619" t="s">
        <v>3503</v>
      </c>
      <c r="K2602" s="619" t="s">
        <v>4470</v>
      </c>
      <c r="L2602" s="620">
        <v>448.37</v>
      </c>
      <c r="M2602" s="620">
        <v>448.37</v>
      </c>
      <c r="N2602" s="619">
        <v>1</v>
      </c>
      <c r="O2602" s="683">
        <v>0.5</v>
      </c>
      <c r="P2602" s="620">
        <v>448.37</v>
      </c>
      <c r="Q2602" s="635">
        <v>1</v>
      </c>
      <c r="R2602" s="619">
        <v>1</v>
      </c>
      <c r="S2602" s="635">
        <v>1</v>
      </c>
      <c r="T2602" s="683">
        <v>0.5</v>
      </c>
      <c r="U2602" s="665">
        <v>1</v>
      </c>
    </row>
    <row r="2603" spans="1:21" ht="14.4" customHeight="1" x14ac:dyDescent="0.3">
      <c r="A2603" s="618">
        <v>21</v>
      </c>
      <c r="B2603" s="619" t="s">
        <v>565</v>
      </c>
      <c r="C2603" s="619">
        <v>89301212</v>
      </c>
      <c r="D2603" s="681" t="s">
        <v>6723</v>
      </c>
      <c r="E2603" s="682" t="s">
        <v>4538</v>
      </c>
      <c r="F2603" s="619" t="s">
        <v>4509</v>
      </c>
      <c r="G2603" s="619" t="s">
        <v>4831</v>
      </c>
      <c r="H2603" s="619" t="s">
        <v>2184</v>
      </c>
      <c r="I2603" s="619" t="s">
        <v>5368</v>
      </c>
      <c r="J2603" s="619" t="s">
        <v>3503</v>
      </c>
      <c r="K2603" s="619" t="s">
        <v>5369</v>
      </c>
      <c r="L2603" s="620">
        <v>1793.46</v>
      </c>
      <c r="M2603" s="620">
        <v>39456.119999999995</v>
      </c>
      <c r="N2603" s="619">
        <v>22</v>
      </c>
      <c r="O2603" s="683">
        <v>8.5</v>
      </c>
      <c r="P2603" s="620">
        <v>25108.44</v>
      </c>
      <c r="Q2603" s="635">
        <v>0.63636363636363635</v>
      </c>
      <c r="R2603" s="619">
        <v>14</v>
      </c>
      <c r="S2603" s="635">
        <v>0.63636363636363635</v>
      </c>
      <c r="T2603" s="683">
        <v>6</v>
      </c>
      <c r="U2603" s="665">
        <v>0.70588235294117652</v>
      </c>
    </row>
    <row r="2604" spans="1:21" ht="14.4" customHeight="1" x14ac:dyDescent="0.3">
      <c r="A2604" s="618">
        <v>21</v>
      </c>
      <c r="B2604" s="619" t="s">
        <v>565</v>
      </c>
      <c r="C2604" s="619">
        <v>89301212</v>
      </c>
      <c r="D2604" s="681" t="s">
        <v>6723</v>
      </c>
      <c r="E2604" s="682" t="s">
        <v>4538</v>
      </c>
      <c r="F2604" s="619" t="s">
        <v>4509</v>
      </c>
      <c r="G2604" s="619" t="s">
        <v>4734</v>
      </c>
      <c r="H2604" s="619" t="s">
        <v>2184</v>
      </c>
      <c r="I2604" s="619" t="s">
        <v>4166</v>
      </c>
      <c r="J2604" s="619" t="s">
        <v>4167</v>
      </c>
      <c r="K2604" s="619" t="s">
        <v>4168</v>
      </c>
      <c r="L2604" s="620">
        <v>56.01</v>
      </c>
      <c r="M2604" s="620">
        <v>280.05</v>
      </c>
      <c r="N2604" s="619">
        <v>5</v>
      </c>
      <c r="O2604" s="683">
        <v>3</v>
      </c>
      <c r="P2604" s="620">
        <v>168.03</v>
      </c>
      <c r="Q2604" s="635">
        <v>0.6</v>
      </c>
      <c r="R2604" s="619">
        <v>3</v>
      </c>
      <c r="S2604" s="635">
        <v>0.6</v>
      </c>
      <c r="T2604" s="683">
        <v>1.5</v>
      </c>
      <c r="U2604" s="665">
        <v>0.5</v>
      </c>
    </row>
    <row r="2605" spans="1:21" ht="14.4" customHeight="1" x14ac:dyDescent="0.3">
      <c r="A2605" s="618">
        <v>21</v>
      </c>
      <c r="B2605" s="619" t="s">
        <v>565</v>
      </c>
      <c r="C2605" s="619">
        <v>89301212</v>
      </c>
      <c r="D2605" s="681" t="s">
        <v>6723</v>
      </c>
      <c r="E2605" s="682" t="s">
        <v>4538</v>
      </c>
      <c r="F2605" s="619" t="s">
        <v>4509</v>
      </c>
      <c r="G2605" s="619" t="s">
        <v>4734</v>
      </c>
      <c r="H2605" s="619" t="s">
        <v>2184</v>
      </c>
      <c r="I2605" s="619" t="s">
        <v>5747</v>
      </c>
      <c r="J2605" s="619" t="s">
        <v>5748</v>
      </c>
      <c r="K2605" s="619" t="s">
        <v>5749</v>
      </c>
      <c r="L2605" s="620">
        <v>140.03</v>
      </c>
      <c r="M2605" s="620">
        <v>140.03</v>
      </c>
      <c r="N2605" s="619">
        <v>1</v>
      </c>
      <c r="O2605" s="683">
        <v>0.5</v>
      </c>
      <c r="P2605" s="620">
        <v>140.03</v>
      </c>
      <c r="Q2605" s="635">
        <v>1</v>
      </c>
      <c r="R2605" s="619">
        <v>1</v>
      </c>
      <c r="S2605" s="635">
        <v>1</v>
      </c>
      <c r="T2605" s="683">
        <v>0.5</v>
      </c>
      <c r="U2605" s="665">
        <v>1</v>
      </c>
    </row>
    <row r="2606" spans="1:21" ht="14.4" customHeight="1" x14ac:dyDescent="0.3">
      <c r="A2606" s="618">
        <v>21</v>
      </c>
      <c r="B2606" s="619" t="s">
        <v>565</v>
      </c>
      <c r="C2606" s="619">
        <v>89301212</v>
      </c>
      <c r="D2606" s="681" t="s">
        <v>6723</v>
      </c>
      <c r="E2606" s="682" t="s">
        <v>4538</v>
      </c>
      <c r="F2606" s="619" t="s">
        <v>4509</v>
      </c>
      <c r="G2606" s="619" t="s">
        <v>4734</v>
      </c>
      <c r="H2606" s="619" t="s">
        <v>2184</v>
      </c>
      <c r="I2606" s="619" t="s">
        <v>5747</v>
      </c>
      <c r="J2606" s="619" t="s">
        <v>4167</v>
      </c>
      <c r="K2606" s="619" t="s">
        <v>5749</v>
      </c>
      <c r="L2606" s="620">
        <v>140.03</v>
      </c>
      <c r="M2606" s="620">
        <v>3080.66</v>
      </c>
      <c r="N2606" s="619">
        <v>22</v>
      </c>
      <c r="O2606" s="683">
        <v>13.5</v>
      </c>
      <c r="P2606" s="620">
        <v>1960.4199999999998</v>
      </c>
      <c r="Q2606" s="635">
        <v>0.63636363636363635</v>
      </c>
      <c r="R2606" s="619">
        <v>14</v>
      </c>
      <c r="S2606" s="635">
        <v>0.63636363636363635</v>
      </c>
      <c r="T2606" s="683">
        <v>8</v>
      </c>
      <c r="U2606" s="665">
        <v>0.59259259259259256</v>
      </c>
    </row>
    <row r="2607" spans="1:21" ht="14.4" customHeight="1" x14ac:dyDescent="0.3">
      <c r="A2607" s="618">
        <v>21</v>
      </c>
      <c r="B2607" s="619" t="s">
        <v>565</v>
      </c>
      <c r="C2607" s="619">
        <v>89301212</v>
      </c>
      <c r="D2607" s="681" t="s">
        <v>6723</v>
      </c>
      <c r="E2607" s="682" t="s">
        <v>4538</v>
      </c>
      <c r="F2607" s="619" t="s">
        <v>4509</v>
      </c>
      <c r="G2607" s="619" t="s">
        <v>4738</v>
      </c>
      <c r="H2607" s="619" t="s">
        <v>2184</v>
      </c>
      <c r="I2607" s="619" t="s">
        <v>2324</v>
      </c>
      <c r="J2607" s="619" t="s">
        <v>4150</v>
      </c>
      <c r="K2607" s="619" t="s">
        <v>4151</v>
      </c>
      <c r="L2607" s="620">
        <v>32.630000000000003</v>
      </c>
      <c r="M2607" s="620">
        <v>261.04000000000008</v>
      </c>
      <c r="N2607" s="619">
        <v>8</v>
      </c>
      <c r="O2607" s="683">
        <v>2.5</v>
      </c>
      <c r="P2607" s="620">
        <v>163.15000000000003</v>
      </c>
      <c r="Q2607" s="635">
        <v>0.625</v>
      </c>
      <c r="R2607" s="619">
        <v>5</v>
      </c>
      <c r="S2607" s="635">
        <v>0.625</v>
      </c>
      <c r="T2607" s="683">
        <v>1.5</v>
      </c>
      <c r="U2607" s="665">
        <v>0.6</v>
      </c>
    </row>
    <row r="2608" spans="1:21" ht="14.4" customHeight="1" x14ac:dyDescent="0.3">
      <c r="A2608" s="618">
        <v>21</v>
      </c>
      <c r="B2608" s="619" t="s">
        <v>565</v>
      </c>
      <c r="C2608" s="619">
        <v>89301212</v>
      </c>
      <c r="D2608" s="681" t="s">
        <v>6723</v>
      </c>
      <c r="E2608" s="682" t="s">
        <v>4538</v>
      </c>
      <c r="F2608" s="619" t="s">
        <v>4509</v>
      </c>
      <c r="G2608" s="619" t="s">
        <v>4966</v>
      </c>
      <c r="H2608" s="619" t="s">
        <v>564</v>
      </c>
      <c r="I2608" s="619" t="s">
        <v>6069</v>
      </c>
      <c r="J2608" s="619" t="s">
        <v>5372</v>
      </c>
      <c r="K2608" s="619" t="s">
        <v>6070</v>
      </c>
      <c r="L2608" s="620">
        <v>330.74</v>
      </c>
      <c r="M2608" s="620">
        <v>330.74</v>
      </c>
      <c r="N2608" s="619">
        <v>1</v>
      </c>
      <c r="O2608" s="683">
        <v>0.5</v>
      </c>
      <c r="P2608" s="620">
        <v>330.74</v>
      </c>
      <c r="Q2608" s="635">
        <v>1</v>
      </c>
      <c r="R2608" s="619">
        <v>1</v>
      </c>
      <c r="S2608" s="635">
        <v>1</v>
      </c>
      <c r="T2608" s="683">
        <v>0.5</v>
      </c>
      <c r="U2608" s="665">
        <v>1</v>
      </c>
    </row>
    <row r="2609" spans="1:21" ht="14.4" customHeight="1" x14ac:dyDescent="0.3">
      <c r="A2609" s="618">
        <v>21</v>
      </c>
      <c r="B2609" s="619" t="s">
        <v>565</v>
      </c>
      <c r="C2609" s="619">
        <v>89301212</v>
      </c>
      <c r="D2609" s="681" t="s">
        <v>6723</v>
      </c>
      <c r="E2609" s="682" t="s">
        <v>4538</v>
      </c>
      <c r="F2609" s="619" t="s">
        <v>4509</v>
      </c>
      <c r="G2609" s="619" t="s">
        <v>4832</v>
      </c>
      <c r="H2609" s="619" t="s">
        <v>564</v>
      </c>
      <c r="I2609" s="619" t="s">
        <v>6258</v>
      </c>
      <c r="J2609" s="619" t="s">
        <v>6259</v>
      </c>
      <c r="K2609" s="619" t="s">
        <v>6260</v>
      </c>
      <c r="L2609" s="620">
        <v>0</v>
      </c>
      <c r="M2609" s="620">
        <v>0</v>
      </c>
      <c r="N2609" s="619">
        <v>4</v>
      </c>
      <c r="O2609" s="683">
        <v>1</v>
      </c>
      <c r="P2609" s="620"/>
      <c r="Q2609" s="635"/>
      <c r="R2609" s="619"/>
      <c r="S2609" s="635">
        <v>0</v>
      </c>
      <c r="T2609" s="683"/>
      <c r="U2609" s="665">
        <v>0</v>
      </c>
    </row>
    <row r="2610" spans="1:21" ht="14.4" customHeight="1" x14ac:dyDescent="0.3">
      <c r="A2610" s="618">
        <v>21</v>
      </c>
      <c r="B2610" s="619" t="s">
        <v>565</v>
      </c>
      <c r="C2610" s="619">
        <v>89301212</v>
      </c>
      <c r="D2610" s="681" t="s">
        <v>6723</v>
      </c>
      <c r="E2610" s="682" t="s">
        <v>4538</v>
      </c>
      <c r="F2610" s="619" t="s">
        <v>4509</v>
      </c>
      <c r="G2610" s="619" t="s">
        <v>6261</v>
      </c>
      <c r="H2610" s="619" t="s">
        <v>564</v>
      </c>
      <c r="I2610" s="619" t="s">
        <v>966</v>
      </c>
      <c r="J2610" s="619" t="s">
        <v>967</v>
      </c>
      <c r="K2610" s="619" t="s">
        <v>6262</v>
      </c>
      <c r="L2610" s="620">
        <v>0</v>
      </c>
      <c r="M2610" s="620">
        <v>0</v>
      </c>
      <c r="N2610" s="619">
        <v>3</v>
      </c>
      <c r="O2610" s="683">
        <v>1</v>
      </c>
      <c r="P2610" s="620">
        <v>0</v>
      </c>
      <c r="Q2610" s="635"/>
      <c r="R2610" s="619">
        <v>3</v>
      </c>
      <c r="S2610" s="635">
        <v>1</v>
      </c>
      <c r="T2610" s="683">
        <v>1</v>
      </c>
      <c r="U2610" s="665">
        <v>1</v>
      </c>
    </row>
    <row r="2611" spans="1:21" ht="14.4" customHeight="1" x14ac:dyDescent="0.3">
      <c r="A2611" s="618">
        <v>21</v>
      </c>
      <c r="B2611" s="619" t="s">
        <v>565</v>
      </c>
      <c r="C2611" s="619">
        <v>89301212</v>
      </c>
      <c r="D2611" s="681" t="s">
        <v>6723</v>
      </c>
      <c r="E2611" s="682" t="s">
        <v>4538</v>
      </c>
      <c r="F2611" s="619" t="s">
        <v>4509</v>
      </c>
      <c r="G2611" s="619" t="s">
        <v>5373</v>
      </c>
      <c r="H2611" s="619" t="s">
        <v>2184</v>
      </c>
      <c r="I2611" s="619" t="s">
        <v>2410</v>
      </c>
      <c r="J2611" s="619" t="s">
        <v>2411</v>
      </c>
      <c r="K2611" s="619" t="s">
        <v>4386</v>
      </c>
      <c r="L2611" s="620">
        <v>94.8</v>
      </c>
      <c r="M2611" s="620">
        <v>94.8</v>
      </c>
      <c r="N2611" s="619">
        <v>1</v>
      </c>
      <c r="O2611" s="683">
        <v>0.5</v>
      </c>
      <c r="P2611" s="620"/>
      <c r="Q2611" s="635">
        <v>0</v>
      </c>
      <c r="R2611" s="619"/>
      <c r="S2611" s="635">
        <v>0</v>
      </c>
      <c r="T2611" s="683"/>
      <c r="U2611" s="665">
        <v>0</v>
      </c>
    </row>
    <row r="2612" spans="1:21" ht="14.4" customHeight="1" x14ac:dyDescent="0.3">
      <c r="A2612" s="618">
        <v>21</v>
      </c>
      <c r="B2612" s="619" t="s">
        <v>565</v>
      </c>
      <c r="C2612" s="619">
        <v>89301212</v>
      </c>
      <c r="D2612" s="681" t="s">
        <v>6723</v>
      </c>
      <c r="E2612" s="682" t="s">
        <v>4538</v>
      </c>
      <c r="F2612" s="619" t="s">
        <v>4509</v>
      </c>
      <c r="G2612" s="619" t="s">
        <v>4593</v>
      </c>
      <c r="H2612" s="619" t="s">
        <v>2184</v>
      </c>
      <c r="I2612" s="619" t="s">
        <v>2485</v>
      </c>
      <c r="J2612" s="619" t="s">
        <v>4376</v>
      </c>
      <c r="K2612" s="619" t="s">
        <v>2832</v>
      </c>
      <c r="L2612" s="620">
        <v>201.75</v>
      </c>
      <c r="M2612" s="620">
        <v>807</v>
      </c>
      <c r="N2612" s="619">
        <v>4</v>
      </c>
      <c r="O2612" s="683">
        <v>2.5</v>
      </c>
      <c r="P2612" s="620">
        <v>807</v>
      </c>
      <c r="Q2612" s="635">
        <v>1</v>
      </c>
      <c r="R2612" s="619">
        <v>4</v>
      </c>
      <c r="S2612" s="635">
        <v>1</v>
      </c>
      <c r="T2612" s="683">
        <v>2.5</v>
      </c>
      <c r="U2612" s="665">
        <v>1</v>
      </c>
    </row>
    <row r="2613" spans="1:21" ht="14.4" customHeight="1" x14ac:dyDescent="0.3">
      <c r="A2613" s="618">
        <v>21</v>
      </c>
      <c r="B2613" s="619" t="s">
        <v>565</v>
      </c>
      <c r="C2613" s="619">
        <v>89301212</v>
      </c>
      <c r="D2613" s="681" t="s">
        <v>6723</v>
      </c>
      <c r="E2613" s="682" t="s">
        <v>4538</v>
      </c>
      <c r="F2613" s="619" t="s">
        <v>4509</v>
      </c>
      <c r="G2613" s="619" t="s">
        <v>6263</v>
      </c>
      <c r="H2613" s="619" t="s">
        <v>564</v>
      </c>
      <c r="I2613" s="619" t="s">
        <v>6264</v>
      </c>
      <c r="J2613" s="619" t="s">
        <v>6265</v>
      </c>
      <c r="K2613" s="619" t="s">
        <v>6266</v>
      </c>
      <c r="L2613" s="620">
        <v>58.26</v>
      </c>
      <c r="M2613" s="620">
        <v>116.52</v>
      </c>
      <c r="N2613" s="619">
        <v>2</v>
      </c>
      <c r="O2613" s="683">
        <v>0.5</v>
      </c>
      <c r="P2613" s="620"/>
      <c r="Q2613" s="635">
        <v>0</v>
      </c>
      <c r="R2613" s="619"/>
      <c r="S2613" s="635">
        <v>0</v>
      </c>
      <c r="T2613" s="683"/>
      <c r="U2613" s="665">
        <v>0</v>
      </c>
    </row>
    <row r="2614" spans="1:21" ht="14.4" customHeight="1" x14ac:dyDescent="0.3">
      <c r="A2614" s="618">
        <v>21</v>
      </c>
      <c r="B2614" s="619" t="s">
        <v>565</v>
      </c>
      <c r="C2614" s="619">
        <v>89301212</v>
      </c>
      <c r="D2614" s="681" t="s">
        <v>6723</v>
      </c>
      <c r="E2614" s="682" t="s">
        <v>4538</v>
      </c>
      <c r="F2614" s="619" t="s">
        <v>4509</v>
      </c>
      <c r="G2614" s="619" t="s">
        <v>6263</v>
      </c>
      <c r="H2614" s="619" t="s">
        <v>564</v>
      </c>
      <c r="I2614" s="619" t="s">
        <v>6267</v>
      </c>
      <c r="J2614" s="619" t="s">
        <v>6268</v>
      </c>
      <c r="K2614" s="619" t="s">
        <v>6269</v>
      </c>
      <c r="L2614" s="620">
        <v>22</v>
      </c>
      <c r="M2614" s="620">
        <v>66</v>
      </c>
      <c r="N2614" s="619">
        <v>3</v>
      </c>
      <c r="O2614" s="683">
        <v>1</v>
      </c>
      <c r="P2614" s="620">
        <v>66</v>
      </c>
      <c r="Q2614" s="635">
        <v>1</v>
      </c>
      <c r="R2614" s="619">
        <v>3</v>
      </c>
      <c r="S2614" s="635">
        <v>1</v>
      </c>
      <c r="T2614" s="683">
        <v>1</v>
      </c>
      <c r="U2614" s="665">
        <v>1</v>
      </c>
    </row>
    <row r="2615" spans="1:21" ht="14.4" customHeight="1" x14ac:dyDescent="0.3">
      <c r="A2615" s="618">
        <v>21</v>
      </c>
      <c r="B2615" s="619" t="s">
        <v>565</v>
      </c>
      <c r="C2615" s="619">
        <v>89301212</v>
      </c>
      <c r="D2615" s="681" t="s">
        <v>6723</v>
      </c>
      <c r="E2615" s="682" t="s">
        <v>4538</v>
      </c>
      <c r="F2615" s="619" t="s">
        <v>4509</v>
      </c>
      <c r="G2615" s="619" t="s">
        <v>4835</v>
      </c>
      <c r="H2615" s="619" t="s">
        <v>564</v>
      </c>
      <c r="I2615" s="619" t="s">
        <v>974</v>
      </c>
      <c r="J2615" s="619" t="s">
        <v>975</v>
      </c>
      <c r="K2615" s="619" t="s">
        <v>4836</v>
      </c>
      <c r="L2615" s="620">
        <v>127.5</v>
      </c>
      <c r="M2615" s="620">
        <v>382.5</v>
      </c>
      <c r="N2615" s="619">
        <v>3</v>
      </c>
      <c r="O2615" s="683">
        <v>2</v>
      </c>
      <c r="P2615" s="620">
        <v>382.5</v>
      </c>
      <c r="Q2615" s="635">
        <v>1</v>
      </c>
      <c r="R2615" s="619">
        <v>3</v>
      </c>
      <c r="S2615" s="635">
        <v>1</v>
      </c>
      <c r="T2615" s="683">
        <v>2</v>
      </c>
      <c r="U2615" s="665">
        <v>1</v>
      </c>
    </row>
    <row r="2616" spans="1:21" ht="14.4" customHeight="1" x14ac:dyDescent="0.3">
      <c r="A2616" s="618">
        <v>21</v>
      </c>
      <c r="B2616" s="619" t="s">
        <v>565</v>
      </c>
      <c r="C2616" s="619">
        <v>89301212</v>
      </c>
      <c r="D2616" s="681" t="s">
        <v>6723</v>
      </c>
      <c r="E2616" s="682" t="s">
        <v>4538</v>
      </c>
      <c r="F2616" s="619" t="s">
        <v>4509</v>
      </c>
      <c r="G2616" s="619" t="s">
        <v>4835</v>
      </c>
      <c r="H2616" s="619" t="s">
        <v>564</v>
      </c>
      <c r="I2616" s="619" t="s">
        <v>4969</v>
      </c>
      <c r="J2616" s="619" t="s">
        <v>975</v>
      </c>
      <c r="K2616" s="619" t="s">
        <v>4970</v>
      </c>
      <c r="L2616" s="620">
        <v>637.5</v>
      </c>
      <c r="M2616" s="620">
        <v>637.5</v>
      </c>
      <c r="N2616" s="619">
        <v>1</v>
      </c>
      <c r="O2616" s="683">
        <v>1</v>
      </c>
      <c r="P2616" s="620">
        <v>637.5</v>
      </c>
      <c r="Q2616" s="635">
        <v>1</v>
      </c>
      <c r="R2616" s="619">
        <v>1</v>
      </c>
      <c r="S2616" s="635">
        <v>1</v>
      </c>
      <c r="T2616" s="683">
        <v>1</v>
      </c>
      <c r="U2616" s="665">
        <v>1</v>
      </c>
    </row>
    <row r="2617" spans="1:21" ht="14.4" customHeight="1" x14ac:dyDescent="0.3">
      <c r="A2617" s="618">
        <v>21</v>
      </c>
      <c r="B2617" s="619" t="s">
        <v>565</v>
      </c>
      <c r="C2617" s="619">
        <v>89301212</v>
      </c>
      <c r="D2617" s="681" t="s">
        <v>6723</v>
      </c>
      <c r="E2617" s="682" t="s">
        <v>4538</v>
      </c>
      <c r="F2617" s="619" t="s">
        <v>4509</v>
      </c>
      <c r="G2617" s="619" t="s">
        <v>4566</v>
      </c>
      <c r="H2617" s="619" t="s">
        <v>564</v>
      </c>
      <c r="I2617" s="619" t="s">
        <v>1133</v>
      </c>
      <c r="J2617" s="619" t="s">
        <v>4567</v>
      </c>
      <c r="K2617" s="619" t="s">
        <v>4568</v>
      </c>
      <c r="L2617" s="620">
        <v>0</v>
      </c>
      <c r="M2617" s="620">
        <v>0</v>
      </c>
      <c r="N2617" s="619">
        <v>63</v>
      </c>
      <c r="O2617" s="683">
        <v>16</v>
      </c>
      <c r="P2617" s="620">
        <v>0</v>
      </c>
      <c r="Q2617" s="635"/>
      <c r="R2617" s="619">
        <v>41</v>
      </c>
      <c r="S2617" s="635">
        <v>0.65079365079365081</v>
      </c>
      <c r="T2617" s="683">
        <v>9.5</v>
      </c>
      <c r="U2617" s="665">
        <v>0.59375</v>
      </c>
    </row>
    <row r="2618" spans="1:21" ht="14.4" customHeight="1" x14ac:dyDescent="0.3">
      <c r="A2618" s="618">
        <v>21</v>
      </c>
      <c r="B2618" s="619" t="s">
        <v>565</v>
      </c>
      <c r="C2618" s="619">
        <v>89301212</v>
      </c>
      <c r="D2618" s="681" t="s">
        <v>6723</v>
      </c>
      <c r="E2618" s="682" t="s">
        <v>4538</v>
      </c>
      <c r="F2618" s="619" t="s">
        <v>4509</v>
      </c>
      <c r="G2618" s="619" t="s">
        <v>4739</v>
      </c>
      <c r="H2618" s="619" t="s">
        <v>564</v>
      </c>
      <c r="I2618" s="619" t="s">
        <v>1052</v>
      </c>
      <c r="J2618" s="619" t="s">
        <v>933</v>
      </c>
      <c r="K2618" s="619" t="s">
        <v>4740</v>
      </c>
      <c r="L2618" s="620">
        <v>219.94</v>
      </c>
      <c r="M2618" s="620">
        <v>1099.7</v>
      </c>
      <c r="N2618" s="619">
        <v>5</v>
      </c>
      <c r="O2618" s="683">
        <v>2.5</v>
      </c>
      <c r="P2618" s="620"/>
      <c r="Q2618" s="635">
        <v>0</v>
      </c>
      <c r="R2618" s="619"/>
      <c r="S2618" s="635">
        <v>0</v>
      </c>
      <c r="T2618" s="683"/>
      <c r="U2618" s="665">
        <v>0</v>
      </c>
    </row>
    <row r="2619" spans="1:21" ht="14.4" customHeight="1" x14ac:dyDescent="0.3">
      <c r="A2619" s="618">
        <v>21</v>
      </c>
      <c r="B2619" s="619" t="s">
        <v>565</v>
      </c>
      <c r="C2619" s="619">
        <v>89301212</v>
      </c>
      <c r="D2619" s="681" t="s">
        <v>6723</v>
      </c>
      <c r="E2619" s="682" t="s">
        <v>4538</v>
      </c>
      <c r="F2619" s="619" t="s">
        <v>4509</v>
      </c>
      <c r="G2619" s="619" t="s">
        <v>4739</v>
      </c>
      <c r="H2619" s="619" t="s">
        <v>564</v>
      </c>
      <c r="I2619" s="619" t="s">
        <v>932</v>
      </c>
      <c r="J2619" s="619" t="s">
        <v>933</v>
      </c>
      <c r="K2619" s="619" t="s">
        <v>4741</v>
      </c>
      <c r="L2619" s="620">
        <v>43.99</v>
      </c>
      <c r="M2619" s="620">
        <v>703.84</v>
      </c>
      <c r="N2619" s="619">
        <v>16</v>
      </c>
      <c r="O2619" s="683">
        <v>5.5</v>
      </c>
      <c r="P2619" s="620">
        <v>131.97</v>
      </c>
      <c r="Q2619" s="635">
        <v>0.1875</v>
      </c>
      <c r="R2619" s="619">
        <v>3</v>
      </c>
      <c r="S2619" s="635">
        <v>0.1875</v>
      </c>
      <c r="T2619" s="683">
        <v>1.5</v>
      </c>
      <c r="U2619" s="665">
        <v>0.27272727272727271</v>
      </c>
    </row>
    <row r="2620" spans="1:21" ht="14.4" customHeight="1" x14ac:dyDescent="0.3">
      <c r="A2620" s="618">
        <v>21</v>
      </c>
      <c r="B2620" s="619" t="s">
        <v>565</v>
      </c>
      <c r="C2620" s="619">
        <v>89301212</v>
      </c>
      <c r="D2620" s="681" t="s">
        <v>6723</v>
      </c>
      <c r="E2620" s="682" t="s">
        <v>4538</v>
      </c>
      <c r="F2620" s="619" t="s">
        <v>4509</v>
      </c>
      <c r="G2620" s="619" t="s">
        <v>4612</v>
      </c>
      <c r="H2620" s="619" t="s">
        <v>564</v>
      </c>
      <c r="I2620" s="619" t="s">
        <v>4613</v>
      </c>
      <c r="J2620" s="619" t="s">
        <v>4614</v>
      </c>
      <c r="K2620" s="619" t="s">
        <v>4615</v>
      </c>
      <c r="L2620" s="620">
        <v>38.99</v>
      </c>
      <c r="M2620" s="620">
        <v>194.95</v>
      </c>
      <c r="N2620" s="619">
        <v>5</v>
      </c>
      <c r="O2620" s="683">
        <v>3</v>
      </c>
      <c r="P2620" s="620">
        <v>116.97</v>
      </c>
      <c r="Q2620" s="635">
        <v>0.6</v>
      </c>
      <c r="R2620" s="619">
        <v>3</v>
      </c>
      <c r="S2620" s="635">
        <v>0.6</v>
      </c>
      <c r="T2620" s="683">
        <v>1.5</v>
      </c>
      <c r="U2620" s="665">
        <v>0.5</v>
      </c>
    </row>
    <row r="2621" spans="1:21" ht="14.4" customHeight="1" x14ac:dyDescent="0.3">
      <c r="A2621" s="618">
        <v>21</v>
      </c>
      <c r="B2621" s="619" t="s">
        <v>565</v>
      </c>
      <c r="C2621" s="619">
        <v>89301212</v>
      </c>
      <c r="D2621" s="681" t="s">
        <v>6723</v>
      </c>
      <c r="E2621" s="682" t="s">
        <v>4538</v>
      </c>
      <c r="F2621" s="619" t="s">
        <v>4509</v>
      </c>
      <c r="G2621" s="619" t="s">
        <v>4837</v>
      </c>
      <c r="H2621" s="619" t="s">
        <v>2184</v>
      </c>
      <c r="I2621" s="619" t="s">
        <v>4463</v>
      </c>
      <c r="J2621" s="619" t="s">
        <v>4464</v>
      </c>
      <c r="K2621" s="619" t="s">
        <v>2376</v>
      </c>
      <c r="L2621" s="620">
        <v>226.79</v>
      </c>
      <c r="M2621" s="620">
        <v>1587.53</v>
      </c>
      <c r="N2621" s="619">
        <v>7</v>
      </c>
      <c r="O2621" s="683">
        <v>6</v>
      </c>
      <c r="P2621" s="620">
        <v>680.37</v>
      </c>
      <c r="Q2621" s="635">
        <v>0.4285714285714286</v>
      </c>
      <c r="R2621" s="619">
        <v>3</v>
      </c>
      <c r="S2621" s="635">
        <v>0.42857142857142855</v>
      </c>
      <c r="T2621" s="683">
        <v>2</v>
      </c>
      <c r="U2621" s="665">
        <v>0.33333333333333331</v>
      </c>
    </row>
    <row r="2622" spans="1:21" ht="14.4" customHeight="1" x14ac:dyDescent="0.3">
      <c r="A2622" s="618">
        <v>21</v>
      </c>
      <c r="B2622" s="619" t="s">
        <v>565</v>
      </c>
      <c r="C2622" s="619">
        <v>89301212</v>
      </c>
      <c r="D2622" s="681" t="s">
        <v>6723</v>
      </c>
      <c r="E2622" s="682" t="s">
        <v>4538</v>
      </c>
      <c r="F2622" s="619" t="s">
        <v>4509</v>
      </c>
      <c r="G2622" s="619" t="s">
        <v>4837</v>
      </c>
      <c r="H2622" s="619" t="s">
        <v>2184</v>
      </c>
      <c r="I2622" s="619" t="s">
        <v>5381</v>
      </c>
      <c r="J2622" s="619" t="s">
        <v>4840</v>
      </c>
      <c r="K2622" s="619" t="s">
        <v>5382</v>
      </c>
      <c r="L2622" s="620">
        <v>302.39</v>
      </c>
      <c r="M2622" s="620">
        <v>3628.6799999999994</v>
      </c>
      <c r="N2622" s="619">
        <v>12</v>
      </c>
      <c r="O2622" s="683">
        <v>10</v>
      </c>
      <c r="P2622" s="620">
        <v>1209.56</v>
      </c>
      <c r="Q2622" s="635">
        <v>0.33333333333333337</v>
      </c>
      <c r="R2622" s="619">
        <v>4</v>
      </c>
      <c r="S2622" s="635">
        <v>0.33333333333333331</v>
      </c>
      <c r="T2622" s="683">
        <v>3</v>
      </c>
      <c r="U2622" s="665">
        <v>0.3</v>
      </c>
    </row>
    <row r="2623" spans="1:21" ht="14.4" customHeight="1" x14ac:dyDescent="0.3">
      <c r="A2623" s="618">
        <v>21</v>
      </c>
      <c r="B2623" s="619" t="s">
        <v>565</v>
      </c>
      <c r="C2623" s="619">
        <v>89301212</v>
      </c>
      <c r="D2623" s="681" t="s">
        <v>6723</v>
      </c>
      <c r="E2623" s="682" t="s">
        <v>4538</v>
      </c>
      <c r="F2623" s="619" t="s">
        <v>4509</v>
      </c>
      <c r="G2623" s="619" t="s">
        <v>4977</v>
      </c>
      <c r="H2623" s="619" t="s">
        <v>2184</v>
      </c>
      <c r="I2623" s="619" t="s">
        <v>2199</v>
      </c>
      <c r="J2623" s="619" t="s">
        <v>2200</v>
      </c>
      <c r="K2623" s="619" t="s">
        <v>4239</v>
      </c>
      <c r="L2623" s="620">
        <v>254.43</v>
      </c>
      <c r="M2623" s="620">
        <v>508.86</v>
      </c>
      <c r="N2623" s="619">
        <v>2</v>
      </c>
      <c r="O2623" s="683">
        <v>0.5</v>
      </c>
      <c r="P2623" s="620">
        <v>508.86</v>
      </c>
      <c r="Q2623" s="635">
        <v>1</v>
      </c>
      <c r="R2623" s="619">
        <v>2</v>
      </c>
      <c r="S2623" s="635">
        <v>1</v>
      </c>
      <c r="T2623" s="683">
        <v>0.5</v>
      </c>
      <c r="U2623" s="665">
        <v>1</v>
      </c>
    </row>
    <row r="2624" spans="1:21" ht="14.4" customHeight="1" x14ac:dyDescent="0.3">
      <c r="A2624" s="618">
        <v>21</v>
      </c>
      <c r="B2624" s="619" t="s">
        <v>565</v>
      </c>
      <c r="C2624" s="619">
        <v>89301212</v>
      </c>
      <c r="D2624" s="681" t="s">
        <v>6723</v>
      </c>
      <c r="E2624" s="682" t="s">
        <v>4538</v>
      </c>
      <c r="F2624" s="619" t="s">
        <v>4509</v>
      </c>
      <c r="G2624" s="619" t="s">
        <v>5090</v>
      </c>
      <c r="H2624" s="619" t="s">
        <v>564</v>
      </c>
      <c r="I2624" s="619" t="s">
        <v>6270</v>
      </c>
      <c r="J2624" s="619" t="s">
        <v>5092</v>
      </c>
      <c r="K2624" s="619" t="s">
        <v>6271</v>
      </c>
      <c r="L2624" s="620">
        <v>0</v>
      </c>
      <c r="M2624" s="620">
        <v>0</v>
      </c>
      <c r="N2624" s="619">
        <v>5</v>
      </c>
      <c r="O2624" s="683">
        <v>3</v>
      </c>
      <c r="P2624" s="620">
        <v>0</v>
      </c>
      <c r="Q2624" s="635"/>
      <c r="R2624" s="619">
        <v>4</v>
      </c>
      <c r="S2624" s="635">
        <v>0.8</v>
      </c>
      <c r="T2624" s="683">
        <v>2</v>
      </c>
      <c r="U2624" s="665">
        <v>0.66666666666666663</v>
      </c>
    </row>
    <row r="2625" spans="1:21" ht="14.4" customHeight="1" x14ac:dyDescent="0.3">
      <c r="A2625" s="618">
        <v>21</v>
      </c>
      <c r="B2625" s="619" t="s">
        <v>565</v>
      </c>
      <c r="C2625" s="619">
        <v>89301212</v>
      </c>
      <c r="D2625" s="681" t="s">
        <v>6723</v>
      </c>
      <c r="E2625" s="682" t="s">
        <v>4538</v>
      </c>
      <c r="F2625" s="619" t="s">
        <v>4509</v>
      </c>
      <c r="G2625" s="619" t="s">
        <v>5090</v>
      </c>
      <c r="H2625" s="619" t="s">
        <v>564</v>
      </c>
      <c r="I2625" s="619" t="s">
        <v>5771</v>
      </c>
      <c r="J2625" s="619" t="s">
        <v>5772</v>
      </c>
      <c r="K2625" s="619" t="s">
        <v>2128</v>
      </c>
      <c r="L2625" s="620">
        <v>975.16</v>
      </c>
      <c r="M2625" s="620">
        <v>975.16</v>
      </c>
      <c r="N2625" s="619">
        <v>1</v>
      </c>
      <c r="O2625" s="683">
        <v>1</v>
      </c>
      <c r="P2625" s="620">
        <v>975.16</v>
      </c>
      <c r="Q2625" s="635">
        <v>1</v>
      </c>
      <c r="R2625" s="619">
        <v>1</v>
      </c>
      <c r="S2625" s="635">
        <v>1</v>
      </c>
      <c r="T2625" s="683">
        <v>1</v>
      </c>
      <c r="U2625" s="665">
        <v>1</v>
      </c>
    </row>
    <row r="2626" spans="1:21" ht="14.4" customHeight="1" x14ac:dyDescent="0.3">
      <c r="A2626" s="618">
        <v>21</v>
      </c>
      <c r="B2626" s="619" t="s">
        <v>565</v>
      </c>
      <c r="C2626" s="619">
        <v>89301212</v>
      </c>
      <c r="D2626" s="681" t="s">
        <v>6723</v>
      </c>
      <c r="E2626" s="682" t="s">
        <v>4538</v>
      </c>
      <c r="F2626" s="619" t="s">
        <v>4509</v>
      </c>
      <c r="G2626" s="619" t="s">
        <v>5090</v>
      </c>
      <c r="H2626" s="619" t="s">
        <v>564</v>
      </c>
      <c r="I2626" s="619" t="s">
        <v>6272</v>
      </c>
      <c r="J2626" s="619" t="s">
        <v>5772</v>
      </c>
      <c r="K2626" s="619" t="s">
        <v>4931</v>
      </c>
      <c r="L2626" s="620">
        <v>487.59</v>
      </c>
      <c r="M2626" s="620">
        <v>2437.9499999999998</v>
      </c>
      <c r="N2626" s="619">
        <v>5</v>
      </c>
      <c r="O2626" s="683">
        <v>2</v>
      </c>
      <c r="P2626" s="620">
        <v>2437.9499999999998</v>
      </c>
      <c r="Q2626" s="635">
        <v>1</v>
      </c>
      <c r="R2626" s="619">
        <v>5</v>
      </c>
      <c r="S2626" s="635">
        <v>1</v>
      </c>
      <c r="T2626" s="683">
        <v>2</v>
      </c>
      <c r="U2626" s="665">
        <v>1</v>
      </c>
    </row>
    <row r="2627" spans="1:21" ht="14.4" customHeight="1" x14ac:dyDescent="0.3">
      <c r="A2627" s="618">
        <v>21</v>
      </c>
      <c r="B2627" s="619" t="s">
        <v>565</v>
      </c>
      <c r="C2627" s="619">
        <v>89301212</v>
      </c>
      <c r="D2627" s="681" t="s">
        <v>6723</v>
      </c>
      <c r="E2627" s="682" t="s">
        <v>4538</v>
      </c>
      <c r="F2627" s="619" t="s">
        <v>4509</v>
      </c>
      <c r="G2627" s="619" t="s">
        <v>5090</v>
      </c>
      <c r="H2627" s="619" t="s">
        <v>564</v>
      </c>
      <c r="I2627" s="619" t="s">
        <v>2126</v>
      </c>
      <c r="J2627" s="619" t="s">
        <v>5772</v>
      </c>
      <c r="K2627" s="619" t="s">
        <v>2128</v>
      </c>
      <c r="L2627" s="620">
        <v>975.16</v>
      </c>
      <c r="M2627" s="620">
        <v>5850.96</v>
      </c>
      <c r="N2627" s="619">
        <v>6</v>
      </c>
      <c r="O2627" s="683">
        <v>5</v>
      </c>
      <c r="P2627" s="620">
        <v>5850.96</v>
      </c>
      <c r="Q2627" s="635">
        <v>1</v>
      </c>
      <c r="R2627" s="619">
        <v>6</v>
      </c>
      <c r="S2627" s="635">
        <v>1</v>
      </c>
      <c r="T2627" s="683">
        <v>5</v>
      </c>
      <c r="U2627" s="665">
        <v>1</v>
      </c>
    </row>
    <row r="2628" spans="1:21" ht="14.4" customHeight="1" x14ac:dyDescent="0.3">
      <c r="A2628" s="618">
        <v>21</v>
      </c>
      <c r="B2628" s="619" t="s">
        <v>565</v>
      </c>
      <c r="C2628" s="619">
        <v>89301212</v>
      </c>
      <c r="D2628" s="681" t="s">
        <v>6723</v>
      </c>
      <c r="E2628" s="682" t="s">
        <v>4538</v>
      </c>
      <c r="F2628" s="619" t="s">
        <v>4509</v>
      </c>
      <c r="G2628" s="619" t="s">
        <v>5090</v>
      </c>
      <c r="H2628" s="619" t="s">
        <v>564</v>
      </c>
      <c r="I2628" s="619" t="s">
        <v>2126</v>
      </c>
      <c r="J2628" s="619" t="s">
        <v>5772</v>
      </c>
      <c r="K2628" s="619" t="s">
        <v>2128</v>
      </c>
      <c r="L2628" s="620">
        <v>610.23</v>
      </c>
      <c r="M2628" s="620">
        <v>1830.69</v>
      </c>
      <c r="N2628" s="619">
        <v>3</v>
      </c>
      <c r="O2628" s="683">
        <v>1</v>
      </c>
      <c r="P2628" s="620">
        <v>1830.69</v>
      </c>
      <c r="Q2628" s="635">
        <v>1</v>
      </c>
      <c r="R2628" s="619">
        <v>3</v>
      </c>
      <c r="S2628" s="635">
        <v>1</v>
      </c>
      <c r="T2628" s="683">
        <v>1</v>
      </c>
      <c r="U2628" s="665">
        <v>1</v>
      </c>
    </row>
    <row r="2629" spans="1:21" ht="14.4" customHeight="1" x14ac:dyDescent="0.3">
      <c r="A2629" s="618">
        <v>21</v>
      </c>
      <c r="B2629" s="619" t="s">
        <v>565</v>
      </c>
      <c r="C2629" s="619">
        <v>89301212</v>
      </c>
      <c r="D2629" s="681" t="s">
        <v>6723</v>
      </c>
      <c r="E2629" s="682" t="s">
        <v>4538</v>
      </c>
      <c r="F2629" s="619" t="s">
        <v>4509</v>
      </c>
      <c r="G2629" s="619" t="s">
        <v>5090</v>
      </c>
      <c r="H2629" s="619" t="s">
        <v>564</v>
      </c>
      <c r="I2629" s="619" t="s">
        <v>5091</v>
      </c>
      <c r="J2629" s="619" t="s">
        <v>5092</v>
      </c>
      <c r="K2629" s="619" t="s">
        <v>5093</v>
      </c>
      <c r="L2629" s="620">
        <v>0</v>
      </c>
      <c r="M2629" s="620">
        <v>0</v>
      </c>
      <c r="N2629" s="619">
        <v>13</v>
      </c>
      <c r="O2629" s="683">
        <v>8</v>
      </c>
      <c r="P2629" s="620">
        <v>0</v>
      </c>
      <c r="Q2629" s="635"/>
      <c r="R2629" s="619">
        <v>12</v>
      </c>
      <c r="S2629" s="635">
        <v>0.92307692307692313</v>
      </c>
      <c r="T2629" s="683">
        <v>7</v>
      </c>
      <c r="U2629" s="665">
        <v>0.875</v>
      </c>
    </row>
    <row r="2630" spans="1:21" ht="14.4" customHeight="1" x14ac:dyDescent="0.3">
      <c r="A2630" s="618">
        <v>21</v>
      </c>
      <c r="B2630" s="619" t="s">
        <v>565</v>
      </c>
      <c r="C2630" s="619">
        <v>89301212</v>
      </c>
      <c r="D2630" s="681" t="s">
        <v>6723</v>
      </c>
      <c r="E2630" s="682" t="s">
        <v>4538</v>
      </c>
      <c r="F2630" s="619" t="s">
        <v>4509</v>
      </c>
      <c r="G2630" s="619" t="s">
        <v>5090</v>
      </c>
      <c r="H2630" s="619" t="s">
        <v>564</v>
      </c>
      <c r="I2630" s="619" t="s">
        <v>6273</v>
      </c>
      <c r="J2630" s="619" t="s">
        <v>5092</v>
      </c>
      <c r="K2630" s="619" t="s">
        <v>6271</v>
      </c>
      <c r="L2630" s="620">
        <v>0</v>
      </c>
      <c r="M2630" s="620">
        <v>0</v>
      </c>
      <c r="N2630" s="619">
        <v>4</v>
      </c>
      <c r="O2630" s="683">
        <v>2</v>
      </c>
      <c r="P2630" s="620">
        <v>0</v>
      </c>
      <c r="Q2630" s="635"/>
      <c r="R2630" s="619">
        <v>4</v>
      </c>
      <c r="S2630" s="635">
        <v>1</v>
      </c>
      <c r="T2630" s="683">
        <v>2</v>
      </c>
      <c r="U2630" s="665">
        <v>1</v>
      </c>
    </row>
    <row r="2631" spans="1:21" ht="14.4" customHeight="1" x14ac:dyDescent="0.3">
      <c r="A2631" s="618">
        <v>21</v>
      </c>
      <c r="B2631" s="619" t="s">
        <v>565</v>
      </c>
      <c r="C2631" s="619">
        <v>89301212</v>
      </c>
      <c r="D2631" s="681" t="s">
        <v>6723</v>
      </c>
      <c r="E2631" s="682" t="s">
        <v>4538</v>
      </c>
      <c r="F2631" s="619" t="s">
        <v>4509</v>
      </c>
      <c r="G2631" s="619" t="s">
        <v>5383</v>
      </c>
      <c r="H2631" s="619" t="s">
        <v>2184</v>
      </c>
      <c r="I2631" s="619" t="s">
        <v>5384</v>
      </c>
      <c r="J2631" s="619" t="s">
        <v>5385</v>
      </c>
      <c r="K2631" s="619" t="s">
        <v>5386</v>
      </c>
      <c r="L2631" s="620">
        <v>17706.39</v>
      </c>
      <c r="M2631" s="620">
        <v>53119.17</v>
      </c>
      <c r="N2631" s="619">
        <v>3</v>
      </c>
      <c r="O2631" s="683">
        <v>2</v>
      </c>
      <c r="P2631" s="620">
        <v>53119.17</v>
      </c>
      <c r="Q2631" s="635">
        <v>1</v>
      </c>
      <c r="R2631" s="619">
        <v>3</v>
      </c>
      <c r="S2631" s="635">
        <v>1</v>
      </c>
      <c r="T2631" s="683">
        <v>2</v>
      </c>
      <c r="U2631" s="665">
        <v>1</v>
      </c>
    </row>
    <row r="2632" spans="1:21" ht="14.4" customHeight="1" x14ac:dyDescent="0.3">
      <c r="A2632" s="618">
        <v>21</v>
      </c>
      <c r="B2632" s="619" t="s">
        <v>565</v>
      </c>
      <c r="C2632" s="619">
        <v>89301212</v>
      </c>
      <c r="D2632" s="681" t="s">
        <v>6723</v>
      </c>
      <c r="E2632" s="682" t="s">
        <v>4538</v>
      </c>
      <c r="F2632" s="619" t="s">
        <v>4509</v>
      </c>
      <c r="G2632" s="619" t="s">
        <v>5050</v>
      </c>
      <c r="H2632" s="619" t="s">
        <v>564</v>
      </c>
      <c r="I2632" s="619" t="s">
        <v>5051</v>
      </c>
      <c r="J2632" s="619" t="s">
        <v>5052</v>
      </c>
      <c r="K2632" s="619" t="s">
        <v>5053</v>
      </c>
      <c r="L2632" s="620">
        <v>85.49</v>
      </c>
      <c r="M2632" s="620">
        <v>85.49</v>
      </c>
      <c r="N2632" s="619">
        <v>1</v>
      </c>
      <c r="O2632" s="683">
        <v>1</v>
      </c>
      <c r="P2632" s="620">
        <v>85.49</v>
      </c>
      <c r="Q2632" s="635">
        <v>1</v>
      </c>
      <c r="R2632" s="619">
        <v>1</v>
      </c>
      <c r="S2632" s="635">
        <v>1</v>
      </c>
      <c r="T2632" s="683">
        <v>1</v>
      </c>
      <c r="U2632" s="665">
        <v>1</v>
      </c>
    </row>
    <row r="2633" spans="1:21" ht="14.4" customHeight="1" x14ac:dyDescent="0.3">
      <c r="A2633" s="618">
        <v>21</v>
      </c>
      <c r="B2633" s="619" t="s">
        <v>565</v>
      </c>
      <c r="C2633" s="619">
        <v>89301212</v>
      </c>
      <c r="D2633" s="681" t="s">
        <v>6723</v>
      </c>
      <c r="E2633" s="682" t="s">
        <v>4538</v>
      </c>
      <c r="F2633" s="619" t="s">
        <v>4509</v>
      </c>
      <c r="G2633" s="619" t="s">
        <v>4743</v>
      </c>
      <c r="H2633" s="619" t="s">
        <v>564</v>
      </c>
      <c r="I2633" s="619" t="s">
        <v>1461</v>
      </c>
      <c r="J2633" s="619" t="s">
        <v>959</v>
      </c>
      <c r="K2633" s="619" t="s">
        <v>4744</v>
      </c>
      <c r="L2633" s="620">
        <v>96.72</v>
      </c>
      <c r="M2633" s="620">
        <v>1934.4</v>
      </c>
      <c r="N2633" s="619">
        <v>20</v>
      </c>
      <c r="O2633" s="683">
        <v>11</v>
      </c>
      <c r="P2633" s="620">
        <v>386.88</v>
      </c>
      <c r="Q2633" s="635">
        <v>0.19999999999999998</v>
      </c>
      <c r="R2633" s="619">
        <v>4</v>
      </c>
      <c r="S2633" s="635">
        <v>0.2</v>
      </c>
      <c r="T2633" s="683">
        <v>3</v>
      </c>
      <c r="U2633" s="665">
        <v>0.27272727272727271</v>
      </c>
    </row>
    <row r="2634" spans="1:21" ht="14.4" customHeight="1" x14ac:dyDescent="0.3">
      <c r="A2634" s="618">
        <v>21</v>
      </c>
      <c r="B2634" s="619" t="s">
        <v>565</v>
      </c>
      <c r="C2634" s="619">
        <v>89301212</v>
      </c>
      <c r="D2634" s="681" t="s">
        <v>6723</v>
      </c>
      <c r="E2634" s="682" t="s">
        <v>4538</v>
      </c>
      <c r="F2634" s="619" t="s">
        <v>4509</v>
      </c>
      <c r="G2634" s="619" t="s">
        <v>4743</v>
      </c>
      <c r="H2634" s="619" t="s">
        <v>564</v>
      </c>
      <c r="I2634" s="619" t="s">
        <v>958</v>
      </c>
      <c r="J2634" s="619" t="s">
        <v>959</v>
      </c>
      <c r="K2634" s="619" t="s">
        <v>4745</v>
      </c>
      <c r="L2634" s="620">
        <v>57.85</v>
      </c>
      <c r="M2634" s="620">
        <v>925.60000000000014</v>
      </c>
      <c r="N2634" s="619">
        <v>16</v>
      </c>
      <c r="O2634" s="683">
        <v>4.5</v>
      </c>
      <c r="P2634" s="620">
        <v>173.55</v>
      </c>
      <c r="Q2634" s="635">
        <v>0.18749999999999997</v>
      </c>
      <c r="R2634" s="619">
        <v>3</v>
      </c>
      <c r="S2634" s="635">
        <v>0.1875</v>
      </c>
      <c r="T2634" s="683">
        <v>2</v>
      </c>
      <c r="U2634" s="665">
        <v>0.44444444444444442</v>
      </c>
    </row>
    <row r="2635" spans="1:21" ht="14.4" customHeight="1" x14ac:dyDescent="0.3">
      <c r="A2635" s="618">
        <v>21</v>
      </c>
      <c r="B2635" s="619" t="s">
        <v>565</v>
      </c>
      <c r="C2635" s="619">
        <v>89301212</v>
      </c>
      <c r="D2635" s="681" t="s">
        <v>6723</v>
      </c>
      <c r="E2635" s="682" t="s">
        <v>4538</v>
      </c>
      <c r="F2635" s="619" t="s">
        <v>4509</v>
      </c>
      <c r="G2635" s="619" t="s">
        <v>4841</v>
      </c>
      <c r="H2635" s="619" t="s">
        <v>564</v>
      </c>
      <c r="I2635" s="619" t="s">
        <v>6274</v>
      </c>
      <c r="J2635" s="619" t="s">
        <v>1102</v>
      </c>
      <c r="K2635" s="619" t="s">
        <v>4330</v>
      </c>
      <c r="L2635" s="620">
        <v>97.46</v>
      </c>
      <c r="M2635" s="620">
        <v>97.46</v>
      </c>
      <c r="N2635" s="619">
        <v>1</v>
      </c>
      <c r="O2635" s="683">
        <v>0.5</v>
      </c>
      <c r="P2635" s="620">
        <v>97.46</v>
      </c>
      <c r="Q2635" s="635">
        <v>1</v>
      </c>
      <c r="R2635" s="619">
        <v>1</v>
      </c>
      <c r="S2635" s="635">
        <v>1</v>
      </c>
      <c r="T2635" s="683">
        <v>0.5</v>
      </c>
      <c r="U2635" s="665">
        <v>1</v>
      </c>
    </row>
    <row r="2636" spans="1:21" ht="14.4" customHeight="1" x14ac:dyDescent="0.3">
      <c r="A2636" s="618">
        <v>21</v>
      </c>
      <c r="B2636" s="619" t="s">
        <v>565</v>
      </c>
      <c r="C2636" s="619">
        <v>89301212</v>
      </c>
      <c r="D2636" s="681" t="s">
        <v>6723</v>
      </c>
      <c r="E2636" s="682" t="s">
        <v>4538</v>
      </c>
      <c r="F2636" s="619" t="s">
        <v>4509</v>
      </c>
      <c r="G2636" s="619" t="s">
        <v>4841</v>
      </c>
      <c r="H2636" s="619" t="s">
        <v>564</v>
      </c>
      <c r="I2636" s="619" t="s">
        <v>4842</v>
      </c>
      <c r="J2636" s="619" t="s">
        <v>4843</v>
      </c>
      <c r="K2636" s="619" t="s">
        <v>4844</v>
      </c>
      <c r="L2636" s="620">
        <v>98.31</v>
      </c>
      <c r="M2636" s="620">
        <v>294.93</v>
      </c>
      <c r="N2636" s="619">
        <v>3</v>
      </c>
      <c r="O2636" s="683">
        <v>2.5</v>
      </c>
      <c r="P2636" s="620">
        <v>294.93</v>
      </c>
      <c r="Q2636" s="635">
        <v>1</v>
      </c>
      <c r="R2636" s="619">
        <v>3</v>
      </c>
      <c r="S2636" s="635">
        <v>1</v>
      </c>
      <c r="T2636" s="683">
        <v>2.5</v>
      </c>
      <c r="U2636" s="665">
        <v>1</v>
      </c>
    </row>
    <row r="2637" spans="1:21" ht="14.4" customHeight="1" x14ac:dyDescent="0.3">
      <c r="A2637" s="618">
        <v>21</v>
      </c>
      <c r="B2637" s="619" t="s">
        <v>565</v>
      </c>
      <c r="C2637" s="619">
        <v>89301212</v>
      </c>
      <c r="D2637" s="681" t="s">
        <v>6723</v>
      </c>
      <c r="E2637" s="682" t="s">
        <v>4538</v>
      </c>
      <c r="F2637" s="619" t="s">
        <v>4509</v>
      </c>
      <c r="G2637" s="619" t="s">
        <v>4569</v>
      </c>
      <c r="H2637" s="619" t="s">
        <v>2184</v>
      </c>
      <c r="I2637" s="619" t="s">
        <v>2232</v>
      </c>
      <c r="J2637" s="619" t="s">
        <v>2233</v>
      </c>
      <c r="K2637" s="619" t="s">
        <v>2234</v>
      </c>
      <c r="L2637" s="620">
        <v>32.74</v>
      </c>
      <c r="M2637" s="620">
        <v>65.48</v>
      </c>
      <c r="N2637" s="619">
        <v>2</v>
      </c>
      <c r="O2637" s="683">
        <v>0.5</v>
      </c>
      <c r="P2637" s="620"/>
      <c r="Q2637" s="635">
        <v>0</v>
      </c>
      <c r="R2637" s="619"/>
      <c r="S2637" s="635">
        <v>0</v>
      </c>
      <c r="T2637" s="683"/>
      <c r="U2637" s="665">
        <v>0</v>
      </c>
    </row>
    <row r="2638" spans="1:21" ht="14.4" customHeight="1" x14ac:dyDescent="0.3">
      <c r="A2638" s="618">
        <v>21</v>
      </c>
      <c r="B2638" s="619" t="s">
        <v>565</v>
      </c>
      <c r="C2638" s="619">
        <v>89301212</v>
      </c>
      <c r="D2638" s="681" t="s">
        <v>6723</v>
      </c>
      <c r="E2638" s="682" t="s">
        <v>4538</v>
      </c>
      <c r="F2638" s="619" t="s">
        <v>4509</v>
      </c>
      <c r="G2638" s="619" t="s">
        <v>4569</v>
      </c>
      <c r="H2638" s="619" t="s">
        <v>2184</v>
      </c>
      <c r="I2638" s="619" t="s">
        <v>3518</v>
      </c>
      <c r="J2638" s="619" t="s">
        <v>3519</v>
      </c>
      <c r="K2638" s="619" t="s">
        <v>4466</v>
      </c>
      <c r="L2638" s="620">
        <v>147.36000000000001</v>
      </c>
      <c r="M2638" s="620">
        <v>3389.28</v>
      </c>
      <c r="N2638" s="619">
        <v>23</v>
      </c>
      <c r="O2638" s="683">
        <v>6</v>
      </c>
      <c r="P2638" s="620">
        <v>589.44000000000005</v>
      </c>
      <c r="Q2638" s="635">
        <v>0.17391304347826086</v>
      </c>
      <c r="R2638" s="619">
        <v>4</v>
      </c>
      <c r="S2638" s="635">
        <v>0.17391304347826086</v>
      </c>
      <c r="T2638" s="683">
        <v>1.5</v>
      </c>
      <c r="U2638" s="665">
        <v>0.25</v>
      </c>
    </row>
    <row r="2639" spans="1:21" ht="14.4" customHeight="1" x14ac:dyDescent="0.3">
      <c r="A2639" s="618">
        <v>21</v>
      </c>
      <c r="B2639" s="619" t="s">
        <v>565</v>
      </c>
      <c r="C2639" s="619">
        <v>89301212</v>
      </c>
      <c r="D2639" s="681" t="s">
        <v>6723</v>
      </c>
      <c r="E2639" s="682" t="s">
        <v>4538</v>
      </c>
      <c r="F2639" s="619" t="s">
        <v>4509</v>
      </c>
      <c r="G2639" s="619" t="s">
        <v>4569</v>
      </c>
      <c r="H2639" s="619" t="s">
        <v>2184</v>
      </c>
      <c r="I2639" s="619" t="s">
        <v>2544</v>
      </c>
      <c r="J2639" s="619" t="s">
        <v>2545</v>
      </c>
      <c r="K2639" s="619" t="s">
        <v>1181</v>
      </c>
      <c r="L2639" s="620">
        <v>166.07</v>
      </c>
      <c r="M2639" s="620">
        <v>996.42</v>
      </c>
      <c r="N2639" s="619">
        <v>6</v>
      </c>
      <c r="O2639" s="683">
        <v>1</v>
      </c>
      <c r="P2639" s="620"/>
      <c r="Q2639" s="635">
        <v>0</v>
      </c>
      <c r="R2639" s="619"/>
      <c r="S2639" s="635">
        <v>0</v>
      </c>
      <c r="T2639" s="683"/>
      <c r="U2639" s="665">
        <v>0</v>
      </c>
    </row>
    <row r="2640" spans="1:21" ht="14.4" customHeight="1" x14ac:dyDescent="0.3">
      <c r="A2640" s="618">
        <v>21</v>
      </c>
      <c r="B2640" s="619" t="s">
        <v>565</v>
      </c>
      <c r="C2640" s="619">
        <v>89301212</v>
      </c>
      <c r="D2640" s="681" t="s">
        <v>6723</v>
      </c>
      <c r="E2640" s="682" t="s">
        <v>4538</v>
      </c>
      <c r="F2640" s="619" t="s">
        <v>4509</v>
      </c>
      <c r="G2640" s="619" t="s">
        <v>4569</v>
      </c>
      <c r="H2640" s="619" t="s">
        <v>2184</v>
      </c>
      <c r="I2640" s="619" t="s">
        <v>2281</v>
      </c>
      <c r="J2640" s="619" t="s">
        <v>2278</v>
      </c>
      <c r="K2640" s="619" t="s">
        <v>4347</v>
      </c>
      <c r="L2640" s="620">
        <v>124.51</v>
      </c>
      <c r="M2640" s="620">
        <v>249.02</v>
      </c>
      <c r="N2640" s="619">
        <v>2</v>
      </c>
      <c r="O2640" s="683">
        <v>0.5</v>
      </c>
      <c r="P2640" s="620">
        <v>249.02</v>
      </c>
      <c r="Q2640" s="635">
        <v>1</v>
      </c>
      <c r="R2640" s="619">
        <v>2</v>
      </c>
      <c r="S2640" s="635">
        <v>1</v>
      </c>
      <c r="T2640" s="683">
        <v>0.5</v>
      </c>
      <c r="U2640" s="665">
        <v>1</v>
      </c>
    </row>
    <row r="2641" spans="1:21" ht="14.4" customHeight="1" x14ac:dyDescent="0.3">
      <c r="A2641" s="618">
        <v>21</v>
      </c>
      <c r="B2641" s="619" t="s">
        <v>565</v>
      </c>
      <c r="C2641" s="619">
        <v>89301212</v>
      </c>
      <c r="D2641" s="681" t="s">
        <v>6723</v>
      </c>
      <c r="E2641" s="682" t="s">
        <v>4538</v>
      </c>
      <c r="F2641" s="619" t="s">
        <v>4509</v>
      </c>
      <c r="G2641" s="619" t="s">
        <v>4569</v>
      </c>
      <c r="H2641" s="619" t="s">
        <v>2184</v>
      </c>
      <c r="I2641" s="619" t="s">
        <v>2284</v>
      </c>
      <c r="J2641" s="619" t="s">
        <v>2278</v>
      </c>
      <c r="K2641" s="619" t="s">
        <v>4348</v>
      </c>
      <c r="L2641" s="620">
        <v>207.53</v>
      </c>
      <c r="M2641" s="620">
        <v>2075.3000000000002</v>
      </c>
      <c r="N2641" s="619">
        <v>10</v>
      </c>
      <c r="O2641" s="683">
        <v>3</v>
      </c>
      <c r="P2641" s="620">
        <v>2075.3000000000002</v>
      </c>
      <c r="Q2641" s="635">
        <v>1</v>
      </c>
      <c r="R2641" s="619">
        <v>10</v>
      </c>
      <c r="S2641" s="635">
        <v>1</v>
      </c>
      <c r="T2641" s="683">
        <v>3</v>
      </c>
      <c r="U2641" s="665">
        <v>1</v>
      </c>
    </row>
    <row r="2642" spans="1:21" ht="14.4" customHeight="1" x14ac:dyDescent="0.3">
      <c r="A2642" s="618">
        <v>21</v>
      </c>
      <c r="B2642" s="619" t="s">
        <v>565</v>
      </c>
      <c r="C2642" s="619">
        <v>89301212</v>
      </c>
      <c r="D2642" s="681" t="s">
        <v>6723</v>
      </c>
      <c r="E2642" s="682" t="s">
        <v>4538</v>
      </c>
      <c r="F2642" s="619" t="s">
        <v>4509</v>
      </c>
      <c r="G2642" s="619" t="s">
        <v>4569</v>
      </c>
      <c r="H2642" s="619" t="s">
        <v>2184</v>
      </c>
      <c r="I2642" s="619" t="s">
        <v>2284</v>
      </c>
      <c r="J2642" s="619" t="s">
        <v>2278</v>
      </c>
      <c r="K2642" s="619" t="s">
        <v>4348</v>
      </c>
      <c r="L2642" s="620">
        <v>163.72999999999999</v>
      </c>
      <c r="M2642" s="620">
        <v>491.18999999999994</v>
      </c>
      <c r="N2642" s="619">
        <v>3</v>
      </c>
      <c r="O2642" s="683">
        <v>0.5</v>
      </c>
      <c r="P2642" s="620">
        <v>491.18999999999994</v>
      </c>
      <c r="Q2642" s="635">
        <v>1</v>
      </c>
      <c r="R2642" s="619">
        <v>3</v>
      </c>
      <c r="S2642" s="635">
        <v>1</v>
      </c>
      <c r="T2642" s="683">
        <v>0.5</v>
      </c>
      <c r="U2642" s="665">
        <v>1</v>
      </c>
    </row>
    <row r="2643" spans="1:21" ht="14.4" customHeight="1" x14ac:dyDescent="0.3">
      <c r="A2643" s="618">
        <v>21</v>
      </c>
      <c r="B2643" s="619" t="s">
        <v>565</v>
      </c>
      <c r="C2643" s="619">
        <v>89301212</v>
      </c>
      <c r="D2643" s="681" t="s">
        <v>6723</v>
      </c>
      <c r="E2643" s="682" t="s">
        <v>4538</v>
      </c>
      <c r="F2643" s="619" t="s">
        <v>4509</v>
      </c>
      <c r="G2643" s="619" t="s">
        <v>4569</v>
      </c>
      <c r="H2643" s="619" t="s">
        <v>2184</v>
      </c>
      <c r="I2643" s="619" t="s">
        <v>2464</v>
      </c>
      <c r="J2643" s="619" t="s">
        <v>2465</v>
      </c>
      <c r="K2643" s="619" t="s">
        <v>2466</v>
      </c>
      <c r="L2643" s="620">
        <v>314.35000000000002</v>
      </c>
      <c r="M2643" s="620">
        <v>628.70000000000005</v>
      </c>
      <c r="N2643" s="619">
        <v>2</v>
      </c>
      <c r="O2643" s="683">
        <v>1.5</v>
      </c>
      <c r="P2643" s="620">
        <v>628.70000000000005</v>
      </c>
      <c r="Q2643" s="635">
        <v>1</v>
      </c>
      <c r="R2643" s="619">
        <v>2</v>
      </c>
      <c r="S2643" s="635">
        <v>1</v>
      </c>
      <c r="T2643" s="683">
        <v>1.5</v>
      </c>
      <c r="U2643" s="665">
        <v>1</v>
      </c>
    </row>
    <row r="2644" spans="1:21" ht="14.4" customHeight="1" x14ac:dyDescent="0.3">
      <c r="A2644" s="618">
        <v>21</v>
      </c>
      <c r="B2644" s="619" t="s">
        <v>565</v>
      </c>
      <c r="C2644" s="619">
        <v>89301212</v>
      </c>
      <c r="D2644" s="681" t="s">
        <v>6723</v>
      </c>
      <c r="E2644" s="682" t="s">
        <v>4538</v>
      </c>
      <c r="F2644" s="619" t="s">
        <v>4509</v>
      </c>
      <c r="G2644" s="619" t="s">
        <v>4569</v>
      </c>
      <c r="H2644" s="619" t="s">
        <v>2184</v>
      </c>
      <c r="I2644" s="619" t="s">
        <v>2464</v>
      </c>
      <c r="J2644" s="619" t="s">
        <v>2465</v>
      </c>
      <c r="K2644" s="619" t="s">
        <v>2466</v>
      </c>
      <c r="L2644" s="620">
        <v>314.33999999999997</v>
      </c>
      <c r="M2644" s="620">
        <v>628.67999999999995</v>
      </c>
      <c r="N2644" s="619">
        <v>2</v>
      </c>
      <c r="O2644" s="683">
        <v>2</v>
      </c>
      <c r="P2644" s="620">
        <v>314.33999999999997</v>
      </c>
      <c r="Q2644" s="635">
        <v>0.5</v>
      </c>
      <c r="R2644" s="619">
        <v>1</v>
      </c>
      <c r="S2644" s="635">
        <v>0.5</v>
      </c>
      <c r="T2644" s="683">
        <v>1</v>
      </c>
      <c r="U2644" s="665">
        <v>0.5</v>
      </c>
    </row>
    <row r="2645" spans="1:21" ht="14.4" customHeight="1" x14ac:dyDescent="0.3">
      <c r="A2645" s="618">
        <v>21</v>
      </c>
      <c r="B2645" s="619" t="s">
        <v>565</v>
      </c>
      <c r="C2645" s="619">
        <v>89301212</v>
      </c>
      <c r="D2645" s="681" t="s">
        <v>6723</v>
      </c>
      <c r="E2645" s="682" t="s">
        <v>4538</v>
      </c>
      <c r="F2645" s="619" t="s">
        <v>4509</v>
      </c>
      <c r="G2645" s="619" t="s">
        <v>4748</v>
      </c>
      <c r="H2645" s="619" t="s">
        <v>564</v>
      </c>
      <c r="I2645" s="619" t="s">
        <v>4749</v>
      </c>
      <c r="J2645" s="619" t="s">
        <v>4750</v>
      </c>
      <c r="K2645" s="619" t="s">
        <v>1379</v>
      </c>
      <c r="L2645" s="620">
        <v>154.33000000000001</v>
      </c>
      <c r="M2645" s="620">
        <v>29940.02</v>
      </c>
      <c r="N2645" s="619">
        <v>194</v>
      </c>
      <c r="O2645" s="683">
        <v>52.5</v>
      </c>
      <c r="P2645" s="620">
        <v>18982.590000000004</v>
      </c>
      <c r="Q2645" s="635">
        <v>0.63402061855670111</v>
      </c>
      <c r="R2645" s="619">
        <v>123</v>
      </c>
      <c r="S2645" s="635">
        <v>0.634020618556701</v>
      </c>
      <c r="T2645" s="683">
        <v>30</v>
      </c>
      <c r="U2645" s="665">
        <v>0.5714285714285714</v>
      </c>
    </row>
    <row r="2646" spans="1:21" ht="14.4" customHeight="1" x14ac:dyDescent="0.3">
      <c r="A2646" s="618">
        <v>21</v>
      </c>
      <c r="B2646" s="619" t="s">
        <v>565</v>
      </c>
      <c r="C2646" s="619">
        <v>89301212</v>
      </c>
      <c r="D2646" s="681" t="s">
        <v>6723</v>
      </c>
      <c r="E2646" s="682" t="s">
        <v>4538</v>
      </c>
      <c r="F2646" s="619" t="s">
        <v>4509</v>
      </c>
      <c r="G2646" s="619" t="s">
        <v>4748</v>
      </c>
      <c r="H2646" s="619" t="s">
        <v>564</v>
      </c>
      <c r="I2646" s="619" t="s">
        <v>5874</v>
      </c>
      <c r="J2646" s="619" t="s">
        <v>4750</v>
      </c>
      <c r="K2646" s="619" t="s">
        <v>988</v>
      </c>
      <c r="L2646" s="620">
        <v>0</v>
      </c>
      <c r="M2646" s="620">
        <v>0</v>
      </c>
      <c r="N2646" s="619">
        <v>17</v>
      </c>
      <c r="O2646" s="683">
        <v>6.5</v>
      </c>
      <c r="P2646" s="620">
        <v>0</v>
      </c>
      <c r="Q2646" s="635"/>
      <c r="R2646" s="619">
        <v>11</v>
      </c>
      <c r="S2646" s="635">
        <v>0.6470588235294118</v>
      </c>
      <c r="T2646" s="683">
        <v>3</v>
      </c>
      <c r="U2646" s="665">
        <v>0.46153846153846156</v>
      </c>
    </row>
    <row r="2647" spans="1:21" ht="14.4" customHeight="1" x14ac:dyDescent="0.3">
      <c r="A2647" s="618">
        <v>21</v>
      </c>
      <c r="B2647" s="619" t="s">
        <v>565</v>
      </c>
      <c r="C2647" s="619">
        <v>89301212</v>
      </c>
      <c r="D2647" s="681" t="s">
        <v>6723</v>
      </c>
      <c r="E2647" s="682" t="s">
        <v>4538</v>
      </c>
      <c r="F2647" s="619" t="s">
        <v>4509</v>
      </c>
      <c r="G2647" s="619" t="s">
        <v>4748</v>
      </c>
      <c r="H2647" s="619" t="s">
        <v>564</v>
      </c>
      <c r="I2647" s="619" t="s">
        <v>6275</v>
      </c>
      <c r="J2647" s="619" t="s">
        <v>5789</v>
      </c>
      <c r="K2647" s="619" t="s">
        <v>988</v>
      </c>
      <c r="L2647" s="620">
        <v>121.94</v>
      </c>
      <c r="M2647" s="620">
        <v>243.88</v>
      </c>
      <c r="N2647" s="619">
        <v>2</v>
      </c>
      <c r="O2647" s="683">
        <v>0.5</v>
      </c>
      <c r="P2647" s="620"/>
      <c r="Q2647" s="635">
        <v>0</v>
      </c>
      <c r="R2647" s="619"/>
      <c r="S2647" s="635">
        <v>0</v>
      </c>
      <c r="T2647" s="683"/>
      <c r="U2647" s="665">
        <v>0</v>
      </c>
    </row>
    <row r="2648" spans="1:21" ht="14.4" customHeight="1" x14ac:dyDescent="0.3">
      <c r="A2648" s="618">
        <v>21</v>
      </c>
      <c r="B2648" s="619" t="s">
        <v>565</v>
      </c>
      <c r="C2648" s="619">
        <v>89301212</v>
      </c>
      <c r="D2648" s="681" t="s">
        <v>6723</v>
      </c>
      <c r="E2648" s="682" t="s">
        <v>4538</v>
      </c>
      <c r="F2648" s="619" t="s">
        <v>4509</v>
      </c>
      <c r="G2648" s="619" t="s">
        <v>4748</v>
      </c>
      <c r="H2648" s="619" t="s">
        <v>564</v>
      </c>
      <c r="I2648" s="619" t="s">
        <v>5790</v>
      </c>
      <c r="J2648" s="619" t="s">
        <v>5791</v>
      </c>
      <c r="K2648" s="619" t="s">
        <v>1379</v>
      </c>
      <c r="L2648" s="620">
        <v>60.97</v>
      </c>
      <c r="M2648" s="620">
        <v>548.73</v>
      </c>
      <c r="N2648" s="619">
        <v>9</v>
      </c>
      <c r="O2648" s="683">
        <v>2.5</v>
      </c>
      <c r="P2648" s="620"/>
      <c r="Q2648" s="635">
        <v>0</v>
      </c>
      <c r="R2648" s="619"/>
      <c r="S2648" s="635">
        <v>0</v>
      </c>
      <c r="T2648" s="683"/>
      <c r="U2648" s="665">
        <v>0</v>
      </c>
    </row>
    <row r="2649" spans="1:21" ht="14.4" customHeight="1" x14ac:dyDescent="0.3">
      <c r="A2649" s="618">
        <v>21</v>
      </c>
      <c r="B2649" s="619" t="s">
        <v>565</v>
      </c>
      <c r="C2649" s="619">
        <v>89301212</v>
      </c>
      <c r="D2649" s="681" t="s">
        <v>6723</v>
      </c>
      <c r="E2649" s="682" t="s">
        <v>4538</v>
      </c>
      <c r="F2649" s="619" t="s">
        <v>4509</v>
      </c>
      <c r="G2649" s="619" t="s">
        <v>4748</v>
      </c>
      <c r="H2649" s="619" t="s">
        <v>564</v>
      </c>
      <c r="I2649" s="619" t="s">
        <v>6276</v>
      </c>
      <c r="J2649" s="619" t="s">
        <v>1489</v>
      </c>
      <c r="K2649" s="619" t="s">
        <v>5965</v>
      </c>
      <c r="L2649" s="620">
        <v>0</v>
      </c>
      <c r="M2649" s="620">
        <v>0</v>
      </c>
      <c r="N2649" s="619">
        <v>1</v>
      </c>
      <c r="O2649" s="683">
        <v>1</v>
      </c>
      <c r="P2649" s="620">
        <v>0</v>
      </c>
      <c r="Q2649" s="635"/>
      <c r="R2649" s="619">
        <v>1</v>
      </c>
      <c r="S2649" s="635">
        <v>1</v>
      </c>
      <c r="T2649" s="683">
        <v>1</v>
      </c>
      <c r="U2649" s="665">
        <v>1</v>
      </c>
    </row>
    <row r="2650" spans="1:21" ht="14.4" customHeight="1" x14ac:dyDescent="0.3">
      <c r="A2650" s="618">
        <v>21</v>
      </c>
      <c r="B2650" s="619" t="s">
        <v>565</v>
      </c>
      <c r="C2650" s="619">
        <v>89301212</v>
      </c>
      <c r="D2650" s="681" t="s">
        <v>6723</v>
      </c>
      <c r="E2650" s="682" t="s">
        <v>4538</v>
      </c>
      <c r="F2650" s="619" t="s">
        <v>4509</v>
      </c>
      <c r="G2650" s="619" t="s">
        <v>4988</v>
      </c>
      <c r="H2650" s="619" t="s">
        <v>564</v>
      </c>
      <c r="I2650" s="619" t="s">
        <v>3176</v>
      </c>
      <c r="J2650" s="619" t="s">
        <v>3177</v>
      </c>
      <c r="K2650" s="619" t="s">
        <v>5792</v>
      </c>
      <c r="L2650" s="620">
        <v>432.32</v>
      </c>
      <c r="M2650" s="620">
        <v>4755.5200000000004</v>
      </c>
      <c r="N2650" s="619">
        <v>11</v>
      </c>
      <c r="O2650" s="683">
        <v>7.5</v>
      </c>
      <c r="P2650" s="620">
        <v>1729.28</v>
      </c>
      <c r="Q2650" s="635">
        <v>0.36363636363636359</v>
      </c>
      <c r="R2650" s="619">
        <v>4</v>
      </c>
      <c r="S2650" s="635">
        <v>0.36363636363636365</v>
      </c>
      <c r="T2650" s="683">
        <v>2.5</v>
      </c>
      <c r="U2650" s="665">
        <v>0.33333333333333331</v>
      </c>
    </row>
    <row r="2651" spans="1:21" ht="14.4" customHeight="1" x14ac:dyDescent="0.3">
      <c r="A2651" s="618">
        <v>21</v>
      </c>
      <c r="B2651" s="619" t="s">
        <v>565</v>
      </c>
      <c r="C2651" s="619">
        <v>89301212</v>
      </c>
      <c r="D2651" s="681" t="s">
        <v>6723</v>
      </c>
      <c r="E2651" s="682" t="s">
        <v>4538</v>
      </c>
      <c r="F2651" s="619" t="s">
        <v>4509</v>
      </c>
      <c r="G2651" s="619" t="s">
        <v>4988</v>
      </c>
      <c r="H2651" s="619" t="s">
        <v>564</v>
      </c>
      <c r="I2651" s="619" t="s">
        <v>5793</v>
      </c>
      <c r="J2651" s="619" t="s">
        <v>3177</v>
      </c>
      <c r="K2651" s="619" t="s">
        <v>4604</v>
      </c>
      <c r="L2651" s="620">
        <v>144.1</v>
      </c>
      <c r="M2651" s="620">
        <v>2881.9999999999995</v>
      </c>
      <c r="N2651" s="619">
        <v>20</v>
      </c>
      <c r="O2651" s="683">
        <v>14</v>
      </c>
      <c r="P2651" s="620">
        <v>2017.3999999999994</v>
      </c>
      <c r="Q2651" s="635">
        <v>0.7</v>
      </c>
      <c r="R2651" s="619">
        <v>14</v>
      </c>
      <c r="S2651" s="635">
        <v>0.7</v>
      </c>
      <c r="T2651" s="683">
        <v>9</v>
      </c>
      <c r="U2651" s="665">
        <v>0.6428571428571429</v>
      </c>
    </row>
    <row r="2652" spans="1:21" ht="14.4" customHeight="1" x14ac:dyDescent="0.3">
      <c r="A2652" s="618">
        <v>21</v>
      </c>
      <c r="B2652" s="619" t="s">
        <v>565</v>
      </c>
      <c r="C2652" s="619">
        <v>89301212</v>
      </c>
      <c r="D2652" s="681" t="s">
        <v>6723</v>
      </c>
      <c r="E2652" s="682" t="s">
        <v>4538</v>
      </c>
      <c r="F2652" s="619" t="s">
        <v>4509</v>
      </c>
      <c r="G2652" s="619" t="s">
        <v>5797</v>
      </c>
      <c r="H2652" s="619" t="s">
        <v>564</v>
      </c>
      <c r="I2652" s="619" t="s">
        <v>1006</v>
      </c>
      <c r="J2652" s="619" t="s">
        <v>1007</v>
      </c>
      <c r="K2652" s="619" t="s">
        <v>1008</v>
      </c>
      <c r="L2652" s="620">
        <v>82.67</v>
      </c>
      <c r="M2652" s="620">
        <v>496.02</v>
      </c>
      <c r="N2652" s="619">
        <v>6</v>
      </c>
      <c r="O2652" s="683">
        <v>3</v>
      </c>
      <c r="P2652" s="620">
        <v>165.34</v>
      </c>
      <c r="Q2652" s="635">
        <v>0.33333333333333337</v>
      </c>
      <c r="R2652" s="619">
        <v>2</v>
      </c>
      <c r="S2652" s="635">
        <v>0.33333333333333331</v>
      </c>
      <c r="T2652" s="683">
        <v>1.5</v>
      </c>
      <c r="U2652" s="665">
        <v>0.5</v>
      </c>
    </row>
    <row r="2653" spans="1:21" ht="14.4" customHeight="1" x14ac:dyDescent="0.3">
      <c r="A2653" s="618">
        <v>21</v>
      </c>
      <c r="B2653" s="619" t="s">
        <v>565</v>
      </c>
      <c r="C2653" s="619">
        <v>89301212</v>
      </c>
      <c r="D2653" s="681" t="s">
        <v>6723</v>
      </c>
      <c r="E2653" s="682" t="s">
        <v>4538</v>
      </c>
      <c r="F2653" s="619" t="s">
        <v>4509</v>
      </c>
      <c r="G2653" s="619" t="s">
        <v>6277</v>
      </c>
      <c r="H2653" s="619" t="s">
        <v>564</v>
      </c>
      <c r="I2653" s="619" t="s">
        <v>6278</v>
      </c>
      <c r="J2653" s="619" t="s">
        <v>6279</v>
      </c>
      <c r="K2653" s="619" t="s">
        <v>6280</v>
      </c>
      <c r="L2653" s="620">
        <v>0</v>
      </c>
      <c r="M2653" s="620">
        <v>0</v>
      </c>
      <c r="N2653" s="619">
        <v>3</v>
      </c>
      <c r="O2653" s="683">
        <v>1.5</v>
      </c>
      <c r="P2653" s="620">
        <v>0</v>
      </c>
      <c r="Q2653" s="635"/>
      <c r="R2653" s="619">
        <v>2</v>
      </c>
      <c r="S2653" s="635">
        <v>0.66666666666666663</v>
      </c>
      <c r="T2653" s="683">
        <v>1</v>
      </c>
      <c r="U2653" s="665">
        <v>0.66666666666666663</v>
      </c>
    </row>
    <row r="2654" spans="1:21" ht="14.4" customHeight="1" x14ac:dyDescent="0.3">
      <c r="A2654" s="618">
        <v>21</v>
      </c>
      <c r="B2654" s="619" t="s">
        <v>565</v>
      </c>
      <c r="C2654" s="619">
        <v>89301212</v>
      </c>
      <c r="D2654" s="681" t="s">
        <v>6723</v>
      </c>
      <c r="E2654" s="682" t="s">
        <v>4538</v>
      </c>
      <c r="F2654" s="619" t="s">
        <v>4509</v>
      </c>
      <c r="G2654" s="619" t="s">
        <v>4990</v>
      </c>
      <c r="H2654" s="619" t="s">
        <v>564</v>
      </c>
      <c r="I2654" s="619" t="s">
        <v>5407</v>
      </c>
      <c r="J2654" s="619" t="s">
        <v>5408</v>
      </c>
      <c r="K2654" s="619" t="s">
        <v>5409</v>
      </c>
      <c r="L2654" s="620">
        <v>167.42</v>
      </c>
      <c r="M2654" s="620">
        <v>19085.880000000005</v>
      </c>
      <c r="N2654" s="619">
        <v>114</v>
      </c>
      <c r="O2654" s="683">
        <v>45</v>
      </c>
      <c r="P2654" s="620">
        <v>13226.180000000004</v>
      </c>
      <c r="Q2654" s="635">
        <v>0.69298245614035092</v>
      </c>
      <c r="R2654" s="619">
        <v>79</v>
      </c>
      <c r="S2654" s="635">
        <v>0.69298245614035092</v>
      </c>
      <c r="T2654" s="683">
        <v>29</v>
      </c>
      <c r="U2654" s="665">
        <v>0.64444444444444449</v>
      </c>
    </row>
    <row r="2655" spans="1:21" ht="14.4" customHeight="1" x14ac:dyDescent="0.3">
      <c r="A2655" s="618">
        <v>21</v>
      </c>
      <c r="B2655" s="619" t="s">
        <v>565</v>
      </c>
      <c r="C2655" s="619">
        <v>89301212</v>
      </c>
      <c r="D2655" s="681" t="s">
        <v>6723</v>
      </c>
      <c r="E2655" s="682" t="s">
        <v>4538</v>
      </c>
      <c r="F2655" s="619" t="s">
        <v>4509</v>
      </c>
      <c r="G2655" s="619" t="s">
        <v>4990</v>
      </c>
      <c r="H2655" s="619" t="s">
        <v>564</v>
      </c>
      <c r="I2655" s="619" t="s">
        <v>6281</v>
      </c>
      <c r="J2655" s="619" t="s">
        <v>5408</v>
      </c>
      <c r="K2655" s="619" t="s">
        <v>5803</v>
      </c>
      <c r="L2655" s="620">
        <v>0</v>
      </c>
      <c r="M2655" s="620">
        <v>0</v>
      </c>
      <c r="N2655" s="619">
        <v>1</v>
      </c>
      <c r="O2655" s="683">
        <v>0.5</v>
      </c>
      <c r="P2655" s="620">
        <v>0</v>
      </c>
      <c r="Q2655" s="635"/>
      <c r="R2655" s="619">
        <v>1</v>
      </c>
      <c r="S2655" s="635">
        <v>1</v>
      </c>
      <c r="T2655" s="683">
        <v>0.5</v>
      </c>
      <c r="U2655" s="665">
        <v>1</v>
      </c>
    </row>
    <row r="2656" spans="1:21" ht="14.4" customHeight="1" x14ac:dyDescent="0.3">
      <c r="A2656" s="618">
        <v>21</v>
      </c>
      <c r="B2656" s="619" t="s">
        <v>565</v>
      </c>
      <c r="C2656" s="619">
        <v>89301212</v>
      </c>
      <c r="D2656" s="681" t="s">
        <v>6723</v>
      </c>
      <c r="E2656" s="682" t="s">
        <v>4538</v>
      </c>
      <c r="F2656" s="619" t="s">
        <v>4509</v>
      </c>
      <c r="G2656" s="619" t="s">
        <v>4990</v>
      </c>
      <c r="H2656" s="619" t="s">
        <v>564</v>
      </c>
      <c r="I2656" s="619" t="s">
        <v>5800</v>
      </c>
      <c r="J2656" s="619" t="s">
        <v>5801</v>
      </c>
      <c r="K2656" s="619" t="s">
        <v>5409</v>
      </c>
      <c r="L2656" s="620">
        <v>0</v>
      </c>
      <c r="M2656" s="620">
        <v>0</v>
      </c>
      <c r="N2656" s="619">
        <v>9</v>
      </c>
      <c r="O2656" s="683">
        <v>3.5</v>
      </c>
      <c r="P2656" s="620">
        <v>0</v>
      </c>
      <c r="Q2656" s="635"/>
      <c r="R2656" s="619">
        <v>7</v>
      </c>
      <c r="S2656" s="635">
        <v>0.77777777777777779</v>
      </c>
      <c r="T2656" s="683">
        <v>3</v>
      </c>
      <c r="U2656" s="665">
        <v>0.8571428571428571</v>
      </c>
    </row>
    <row r="2657" spans="1:21" ht="14.4" customHeight="1" x14ac:dyDescent="0.3">
      <c r="A2657" s="618">
        <v>21</v>
      </c>
      <c r="B2657" s="619" t="s">
        <v>565</v>
      </c>
      <c r="C2657" s="619">
        <v>89301212</v>
      </c>
      <c r="D2657" s="681" t="s">
        <v>6723</v>
      </c>
      <c r="E2657" s="682" t="s">
        <v>4538</v>
      </c>
      <c r="F2657" s="619" t="s">
        <v>4509</v>
      </c>
      <c r="G2657" s="619" t="s">
        <v>4756</v>
      </c>
      <c r="H2657" s="619" t="s">
        <v>2184</v>
      </c>
      <c r="I2657" s="619" t="s">
        <v>2430</v>
      </c>
      <c r="J2657" s="619" t="s">
        <v>4187</v>
      </c>
      <c r="K2657" s="619" t="s">
        <v>4188</v>
      </c>
      <c r="L2657" s="620">
        <v>156.25</v>
      </c>
      <c r="M2657" s="620">
        <v>156.25</v>
      </c>
      <c r="N2657" s="619">
        <v>1</v>
      </c>
      <c r="O2657" s="683">
        <v>0.5</v>
      </c>
      <c r="P2657" s="620">
        <v>156.25</v>
      </c>
      <c r="Q2657" s="635">
        <v>1</v>
      </c>
      <c r="R2657" s="619">
        <v>1</v>
      </c>
      <c r="S2657" s="635">
        <v>1</v>
      </c>
      <c r="T2657" s="683">
        <v>0.5</v>
      </c>
      <c r="U2657" s="665">
        <v>1</v>
      </c>
    </row>
    <row r="2658" spans="1:21" ht="14.4" customHeight="1" x14ac:dyDescent="0.3">
      <c r="A2658" s="618">
        <v>21</v>
      </c>
      <c r="B2658" s="619" t="s">
        <v>565</v>
      </c>
      <c r="C2658" s="619">
        <v>89301212</v>
      </c>
      <c r="D2658" s="681" t="s">
        <v>6723</v>
      </c>
      <c r="E2658" s="682" t="s">
        <v>4538</v>
      </c>
      <c r="F2658" s="619" t="s">
        <v>4509</v>
      </c>
      <c r="G2658" s="619" t="s">
        <v>4616</v>
      </c>
      <c r="H2658" s="619" t="s">
        <v>564</v>
      </c>
      <c r="I2658" s="619" t="s">
        <v>4757</v>
      </c>
      <c r="J2658" s="619" t="s">
        <v>4618</v>
      </c>
      <c r="K2658" s="619" t="s">
        <v>1297</v>
      </c>
      <c r="L2658" s="620">
        <v>0</v>
      </c>
      <c r="M2658" s="620">
        <v>0</v>
      </c>
      <c r="N2658" s="619">
        <v>15</v>
      </c>
      <c r="O2658" s="683">
        <v>5.5</v>
      </c>
      <c r="P2658" s="620">
        <v>0</v>
      </c>
      <c r="Q2658" s="635"/>
      <c r="R2658" s="619">
        <v>9</v>
      </c>
      <c r="S2658" s="635">
        <v>0.6</v>
      </c>
      <c r="T2658" s="683">
        <v>3</v>
      </c>
      <c r="U2658" s="665">
        <v>0.54545454545454541</v>
      </c>
    </row>
    <row r="2659" spans="1:21" ht="14.4" customHeight="1" x14ac:dyDescent="0.3">
      <c r="A2659" s="618">
        <v>21</v>
      </c>
      <c r="B2659" s="619" t="s">
        <v>565</v>
      </c>
      <c r="C2659" s="619">
        <v>89301212</v>
      </c>
      <c r="D2659" s="681" t="s">
        <v>6723</v>
      </c>
      <c r="E2659" s="682" t="s">
        <v>4538</v>
      </c>
      <c r="F2659" s="619" t="s">
        <v>4509</v>
      </c>
      <c r="G2659" s="619" t="s">
        <v>4616</v>
      </c>
      <c r="H2659" s="619" t="s">
        <v>564</v>
      </c>
      <c r="I2659" s="619" t="s">
        <v>4617</v>
      </c>
      <c r="J2659" s="619" t="s">
        <v>4618</v>
      </c>
      <c r="K2659" s="619" t="s">
        <v>3426</v>
      </c>
      <c r="L2659" s="620">
        <v>0</v>
      </c>
      <c r="M2659" s="620">
        <v>0</v>
      </c>
      <c r="N2659" s="619">
        <v>1</v>
      </c>
      <c r="O2659" s="683">
        <v>1</v>
      </c>
      <c r="P2659" s="620"/>
      <c r="Q2659" s="635"/>
      <c r="R2659" s="619"/>
      <c r="S2659" s="635">
        <v>0</v>
      </c>
      <c r="T2659" s="683"/>
      <c r="U2659" s="665">
        <v>0</v>
      </c>
    </row>
    <row r="2660" spans="1:21" ht="14.4" customHeight="1" x14ac:dyDescent="0.3">
      <c r="A2660" s="618">
        <v>21</v>
      </c>
      <c r="B2660" s="619" t="s">
        <v>565</v>
      </c>
      <c r="C2660" s="619">
        <v>89301212</v>
      </c>
      <c r="D2660" s="681" t="s">
        <v>6723</v>
      </c>
      <c r="E2660" s="682" t="s">
        <v>4538</v>
      </c>
      <c r="F2660" s="619" t="s">
        <v>4509</v>
      </c>
      <c r="G2660" s="619" t="s">
        <v>4616</v>
      </c>
      <c r="H2660" s="619" t="s">
        <v>564</v>
      </c>
      <c r="I2660" s="619" t="s">
        <v>4758</v>
      </c>
      <c r="J2660" s="619" t="s">
        <v>4620</v>
      </c>
      <c r="K2660" s="619" t="s">
        <v>1297</v>
      </c>
      <c r="L2660" s="620">
        <v>0</v>
      </c>
      <c r="M2660" s="620">
        <v>0</v>
      </c>
      <c r="N2660" s="619">
        <v>8</v>
      </c>
      <c r="O2660" s="683">
        <v>3</v>
      </c>
      <c r="P2660" s="620">
        <v>0</v>
      </c>
      <c r="Q2660" s="635"/>
      <c r="R2660" s="619">
        <v>1</v>
      </c>
      <c r="S2660" s="635">
        <v>0.125</v>
      </c>
      <c r="T2660" s="683">
        <v>0.5</v>
      </c>
      <c r="U2660" s="665">
        <v>0.16666666666666666</v>
      </c>
    </row>
    <row r="2661" spans="1:21" ht="14.4" customHeight="1" x14ac:dyDescent="0.3">
      <c r="A2661" s="618">
        <v>21</v>
      </c>
      <c r="B2661" s="619" t="s">
        <v>565</v>
      </c>
      <c r="C2661" s="619">
        <v>89301212</v>
      </c>
      <c r="D2661" s="681" t="s">
        <v>6723</v>
      </c>
      <c r="E2661" s="682" t="s">
        <v>4538</v>
      </c>
      <c r="F2661" s="619" t="s">
        <v>4509</v>
      </c>
      <c r="G2661" s="619" t="s">
        <v>4616</v>
      </c>
      <c r="H2661" s="619" t="s">
        <v>564</v>
      </c>
      <c r="I2661" s="619" t="s">
        <v>4619</v>
      </c>
      <c r="J2661" s="619" t="s">
        <v>4620</v>
      </c>
      <c r="K2661" s="619" t="s">
        <v>1297</v>
      </c>
      <c r="L2661" s="620">
        <v>0</v>
      </c>
      <c r="M2661" s="620">
        <v>0</v>
      </c>
      <c r="N2661" s="619">
        <v>11</v>
      </c>
      <c r="O2661" s="683">
        <v>2</v>
      </c>
      <c r="P2661" s="620">
        <v>0</v>
      </c>
      <c r="Q2661" s="635"/>
      <c r="R2661" s="619">
        <v>6</v>
      </c>
      <c r="S2661" s="635">
        <v>0.54545454545454541</v>
      </c>
      <c r="T2661" s="683">
        <v>1</v>
      </c>
      <c r="U2661" s="665">
        <v>0.5</v>
      </c>
    </row>
    <row r="2662" spans="1:21" ht="14.4" customHeight="1" x14ac:dyDescent="0.3">
      <c r="A2662" s="618">
        <v>21</v>
      </c>
      <c r="B2662" s="619" t="s">
        <v>565</v>
      </c>
      <c r="C2662" s="619">
        <v>89301212</v>
      </c>
      <c r="D2662" s="681" t="s">
        <v>6723</v>
      </c>
      <c r="E2662" s="682" t="s">
        <v>4538</v>
      </c>
      <c r="F2662" s="619" t="s">
        <v>4509</v>
      </c>
      <c r="G2662" s="619" t="s">
        <v>4616</v>
      </c>
      <c r="H2662" s="619" t="s">
        <v>564</v>
      </c>
      <c r="I2662" s="619" t="s">
        <v>5992</v>
      </c>
      <c r="J2662" s="619" t="s">
        <v>4620</v>
      </c>
      <c r="K2662" s="619" t="s">
        <v>641</v>
      </c>
      <c r="L2662" s="620">
        <v>0</v>
      </c>
      <c r="M2662" s="620">
        <v>0</v>
      </c>
      <c r="N2662" s="619">
        <v>1</v>
      </c>
      <c r="O2662" s="683">
        <v>0.5</v>
      </c>
      <c r="P2662" s="620">
        <v>0</v>
      </c>
      <c r="Q2662" s="635"/>
      <c r="R2662" s="619">
        <v>1</v>
      </c>
      <c r="S2662" s="635">
        <v>1</v>
      </c>
      <c r="T2662" s="683">
        <v>0.5</v>
      </c>
      <c r="U2662" s="665">
        <v>1</v>
      </c>
    </row>
    <row r="2663" spans="1:21" ht="14.4" customHeight="1" x14ac:dyDescent="0.3">
      <c r="A2663" s="618">
        <v>21</v>
      </c>
      <c r="B2663" s="619" t="s">
        <v>565</v>
      </c>
      <c r="C2663" s="619">
        <v>89301212</v>
      </c>
      <c r="D2663" s="681" t="s">
        <v>6723</v>
      </c>
      <c r="E2663" s="682" t="s">
        <v>4538</v>
      </c>
      <c r="F2663" s="619" t="s">
        <v>4509</v>
      </c>
      <c r="G2663" s="619" t="s">
        <v>4616</v>
      </c>
      <c r="H2663" s="619" t="s">
        <v>564</v>
      </c>
      <c r="I2663" s="619" t="s">
        <v>6282</v>
      </c>
      <c r="J2663" s="619" t="s">
        <v>4620</v>
      </c>
      <c r="K2663" s="619" t="s">
        <v>5419</v>
      </c>
      <c r="L2663" s="620">
        <v>0</v>
      </c>
      <c r="M2663" s="620">
        <v>0</v>
      </c>
      <c r="N2663" s="619">
        <v>1</v>
      </c>
      <c r="O2663" s="683">
        <v>0.5</v>
      </c>
      <c r="P2663" s="620"/>
      <c r="Q2663" s="635"/>
      <c r="R2663" s="619"/>
      <c r="S2663" s="635">
        <v>0</v>
      </c>
      <c r="T2663" s="683"/>
      <c r="U2663" s="665">
        <v>0</v>
      </c>
    </row>
    <row r="2664" spans="1:21" ht="14.4" customHeight="1" x14ac:dyDescent="0.3">
      <c r="A2664" s="618">
        <v>21</v>
      </c>
      <c r="B2664" s="619" t="s">
        <v>565</v>
      </c>
      <c r="C2664" s="619">
        <v>89301212</v>
      </c>
      <c r="D2664" s="681" t="s">
        <v>6723</v>
      </c>
      <c r="E2664" s="682" t="s">
        <v>4538</v>
      </c>
      <c r="F2664" s="619" t="s">
        <v>4509</v>
      </c>
      <c r="G2664" s="619" t="s">
        <v>4616</v>
      </c>
      <c r="H2664" s="619" t="s">
        <v>564</v>
      </c>
      <c r="I2664" s="619" t="s">
        <v>5054</v>
      </c>
      <c r="J2664" s="619" t="s">
        <v>5055</v>
      </c>
      <c r="K2664" s="619" t="s">
        <v>1297</v>
      </c>
      <c r="L2664" s="620">
        <v>0</v>
      </c>
      <c r="M2664" s="620">
        <v>0</v>
      </c>
      <c r="N2664" s="619">
        <v>12</v>
      </c>
      <c r="O2664" s="683">
        <v>3</v>
      </c>
      <c r="P2664" s="620">
        <v>0</v>
      </c>
      <c r="Q2664" s="635"/>
      <c r="R2664" s="619">
        <v>10</v>
      </c>
      <c r="S2664" s="635">
        <v>0.83333333333333337</v>
      </c>
      <c r="T2664" s="683">
        <v>2.5</v>
      </c>
      <c r="U2664" s="665">
        <v>0.83333333333333337</v>
      </c>
    </row>
    <row r="2665" spans="1:21" ht="14.4" customHeight="1" x14ac:dyDescent="0.3">
      <c r="A2665" s="618">
        <v>21</v>
      </c>
      <c r="B2665" s="619" t="s">
        <v>565</v>
      </c>
      <c r="C2665" s="619">
        <v>89301212</v>
      </c>
      <c r="D2665" s="681" t="s">
        <v>6723</v>
      </c>
      <c r="E2665" s="682" t="s">
        <v>4538</v>
      </c>
      <c r="F2665" s="619" t="s">
        <v>4509</v>
      </c>
      <c r="G2665" s="619" t="s">
        <v>4616</v>
      </c>
      <c r="H2665" s="619" t="s">
        <v>564</v>
      </c>
      <c r="I2665" s="619" t="s">
        <v>5807</v>
      </c>
      <c r="J2665" s="619" t="s">
        <v>5413</v>
      </c>
      <c r="K2665" s="619" t="s">
        <v>1297</v>
      </c>
      <c r="L2665" s="620">
        <v>0</v>
      </c>
      <c r="M2665" s="620">
        <v>0</v>
      </c>
      <c r="N2665" s="619">
        <v>10</v>
      </c>
      <c r="O2665" s="683">
        <v>2.5</v>
      </c>
      <c r="P2665" s="620">
        <v>0</v>
      </c>
      <c r="Q2665" s="635"/>
      <c r="R2665" s="619">
        <v>2</v>
      </c>
      <c r="S2665" s="635">
        <v>0.2</v>
      </c>
      <c r="T2665" s="683">
        <v>0.5</v>
      </c>
      <c r="U2665" s="665">
        <v>0.2</v>
      </c>
    </row>
    <row r="2666" spans="1:21" ht="14.4" customHeight="1" x14ac:dyDescent="0.3">
      <c r="A2666" s="618">
        <v>21</v>
      </c>
      <c r="B2666" s="619" t="s">
        <v>565</v>
      </c>
      <c r="C2666" s="619">
        <v>89301212</v>
      </c>
      <c r="D2666" s="681" t="s">
        <v>6723</v>
      </c>
      <c r="E2666" s="682" t="s">
        <v>4538</v>
      </c>
      <c r="F2666" s="619" t="s">
        <v>4509</v>
      </c>
      <c r="G2666" s="619" t="s">
        <v>4616</v>
      </c>
      <c r="H2666" s="619" t="s">
        <v>564</v>
      </c>
      <c r="I2666" s="619" t="s">
        <v>5412</v>
      </c>
      <c r="J2666" s="619" t="s">
        <v>5413</v>
      </c>
      <c r="K2666" s="619" t="s">
        <v>3426</v>
      </c>
      <c r="L2666" s="620">
        <v>0</v>
      </c>
      <c r="M2666" s="620">
        <v>0</v>
      </c>
      <c r="N2666" s="619">
        <v>2</v>
      </c>
      <c r="O2666" s="683">
        <v>2</v>
      </c>
      <c r="P2666" s="620"/>
      <c r="Q2666" s="635"/>
      <c r="R2666" s="619"/>
      <c r="S2666" s="635">
        <v>0</v>
      </c>
      <c r="T2666" s="683"/>
      <c r="U2666" s="665">
        <v>0</v>
      </c>
    </row>
    <row r="2667" spans="1:21" ht="14.4" customHeight="1" x14ac:dyDescent="0.3">
      <c r="A2667" s="618">
        <v>21</v>
      </c>
      <c r="B2667" s="619" t="s">
        <v>565</v>
      </c>
      <c r="C2667" s="619">
        <v>89301212</v>
      </c>
      <c r="D2667" s="681" t="s">
        <v>6723</v>
      </c>
      <c r="E2667" s="682" t="s">
        <v>4538</v>
      </c>
      <c r="F2667" s="619" t="s">
        <v>4509</v>
      </c>
      <c r="G2667" s="619" t="s">
        <v>4616</v>
      </c>
      <c r="H2667" s="619" t="s">
        <v>564</v>
      </c>
      <c r="I2667" s="619" t="s">
        <v>6283</v>
      </c>
      <c r="J2667" s="619" t="s">
        <v>5814</v>
      </c>
      <c r="K2667" s="619" t="s">
        <v>6284</v>
      </c>
      <c r="L2667" s="620">
        <v>0</v>
      </c>
      <c r="M2667" s="620">
        <v>0</v>
      </c>
      <c r="N2667" s="619">
        <v>6</v>
      </c>
      <c r="O2667" s="683">
        <v>1</v>
      </c>
      <c r="P2667" s="620">
        <v>0</v>
      </c>
      <c r="Q2667" s="635"/>
      <c r="R2667" s="619">
        <v>3</v>
      </c>
      <c r="S2667" s="635">
        <v>0.5</v>
      </c>
      <c r="T2667" s="683">
        <v>0.5</v>
      </c>
      <c r="U2667" s="665">
        <v>0.5</v>
      </c>
    </row>
    <row r="2668" spans="1:21" ht="14.4" customHeight="1" x14ac:dyDescent="0.3">
      <c r="A2668" s="618">
        <v>21</v>
      </c>
      <c r="B2668" s="619" t="s">
        <v>565</v>
      </c>
      <c r="C2668" s="619">
        <v>89301212</v>
      </c>
      <c r="D2668" s="681" t="s">
        <v>6723</v>
      </c>
      <c r="E2668" s="682" t="s">
        <v>4538</v>
      </c>
      <c r="F2668" s="619" t="s">
        <v>4509</v>
      </c>
      <c r="G2668" s="619" t="s">
        <v>4616</v>
      </c>
      <c r="H2668" s="619" t="s">
        <v>564</v>
      </c>
      <c r="I2668" s="619" t="s">
        <v>5809</v>
      </c>
      <c r="J2668" s="619" t="s">
        <v>5413</v>
      </c>
      <c r="K2668" s="619" t="s">
        <v>1297</v>
      </c>
      <c r="L2668" s="620">
        <v>0</v>
      </c>
      <c r="M2668" s="620">
        <v>0</v>
      </c>
      <c r="N2668" s="619">
        <v>4</v>
      </c>
      <c r="O2668" s="683">
        <v>1</v>
      </c>
      <c r="P2668" s="620">
        <v>0</v>
      </c>
      <c r="Q2668" s="635"/>
      <c r="R2668" s="619">
        <v>2</v>
      </c>
      <c r="S2668" s="635">
        <v>0.5</v>
      </c>
      <c r="T2668" s="683">
        <v>0.5</v>
      </c>
      <c r="U2668" s="665">
        <v>0.5</v>
      </c>
    </row>
    <row r="2669" spans="1:21" ht="14.4" customHeight="1" x14ac:dyDescent="0.3">
      <c r="A2669" s="618">
        <v>21</v>
      </c>
      <c r="B2669" s="619" t="s">
        <v>565</v>
      </c>
      <c r="C2669" s="619">
        <v>89301212</v>
      </c>
      <c r="D2669" s="681" t="s">
        <v>6723</v>
      </c>
      <c r="E2669" s="682" t="s">
        <v>4538</v>
      </c>
      <c r="F2669" s="619" t="s">
        <v>4509</v>
      </c>
      <c r="G2669" s="619" t="s">
        <v>4616</v>
      </c>
      <c r="H2669" s="619" t="s">
        <v>564</v>
      </c>
      <c r="I2669" s="619" t="s">
        <v>3327</v>
      </c>
      <c r="J2669" s="619" t="s">
        <v>1293</v>
      </c>
      <c r="K2669" s="619" t="s">
        <v>3426</v>
      </c>
      <c r="L2669" s="620">
        <v>0</v>
      </c>
      <c r="M2669" s="620">
        <v>0</v>
      </c>
      <c r="N2669" s="619">
        <v>1</v>
      </c>
      <c r="O2669" s="683">
        <v>1</v>
      </c>
      <c r="P2669" s="620"/>
      <c r="Q2669" s="635"/>
      <c r="R2669" s="619"/>
      <c r="S2669" s="635">
        <v>0</v>
      </c>
      <c r="T2669" s="683"/>
      <c r="U2669" s="665">
        <v>0</v>
      </c>
    </row>
    <row r="2670" spans="1:21" ht="14.4" customHeight="1" x14ac:dyDescent="0.3">
      <c r="A2670" s="618">
        <v>21</v>
      </c>
      <c r="B2670" s="619" t="s">
        <v>565</v>
      </c>
      <c r="C2670" s="619">
        <v>89301212</v>
      </c>
      <c r="D2670" s="681" t="s">
        <v>6723</v>
      </c>
      <c r="E2670" s="682" t="s">
        <v>4538</v>
      </c>
      <c r="F2670" s="619" t="s">
        <v>4509</v>
      </c>
      <c r="G2670" s="619" t="s">
        <v>4616</v>
      </c>
      <c r="H2670" s="619" t="s">
        <v>564</v>
      </c>
      <c r="I2670" s="619" t="s">
        <v>6285</v>
      </c>
      <c r="J2670" s="619" t="s">
        <v>1293</v>
      </c>
      <c r="K2670" s="619" t="s">
        <v>3426</v>
      </c>
      <c r="L2670" s="620">
        <v>0</v>
      </c>
      <c r="M2670" s="620">
        <v>0</v>
      </c>
      <c r="N2670" s="619">
        <v>1</v>
      </c>
      <c r="O2670" s="683">
        <v>1</v>
      </c>
      <c r="P2670" s="620"/>
      <c r="Q2670" s="635"/>
      <c r="R2670" s="619"/>
      <c r="S2670" s="635">
        <v>0</v>
      </c>
      <c r="T2670" s="683"/>
      <c r="U2670" s="665">
        <v>0</v>
      </c>
    </row>
    <row r="2671" spans="1:21" ht="14.4" customHeight="1" x14ac:dyDescent="0.3">
      <c r="A2671" s="618">
        <v>21</v>
      </c>
      <c r="B2671" s="619" t="s">
        <v>565</v>
      </c>
      <c r="C2671" s="619">
        <v>89301212</v>
      </c>
      <c r="D2671" s="681" t="s">
        <v>6723</v>
      </c>
      <c r="E2671" s="682" t="s">
        <v>4538</v>
      </c>
      <c r="F2671" s="619" t="s">
        <v>4509</v>
      </c>
      <c r="G2671" s="619" t="s">
        <v>4616</v>
      </c>
      <c r="H2671" s="619" t="s">
        <v>564</v>
      </c>
      <c r="I2671" s="619" t="s">
        <v>1296</v>
      </c>
      <c r="J2671" s="619" t="s">
        <v>1293</v>
      </c>
      <c r="K2671" s="619" t="s">
        <v>1297</v>
      </c>
      <c r="L2671" s="620">
        <v>0</v>
      </c>
      <c r="M2671" s="620">
        <v>0</v>
      </c>
      <c r="N2671" s="619">
        <v>4</v>
      </c>
      <c r="O2671" s="683">
        <v>2</v>
      </c>
      <c r="P2671" s="620">
        <v>0</v>
      </c>
      <c r="Q2671" s="635"/>
      <c r="R2671" s="619">
        <v>3</v>
      </c>
      <c r="S2671" s="635">
        <v>0.75</v>
      </c>
      <c r="T2671" s="683">
        <v>1</v>
      </c>
      <c r="U2671" s="665">
        <v>0.5</v>
      </c>
    </row>
    <row r="2672" spans="1:21" ht="14.4" customHeight="1" x14ac:dyDescent="0.3">
      <c r="A2672" s="618">
        <v>21</v>
      </c>
      <c r="B2672" s="619" t="s">
        <v>565</v>
      </c>
      <c r="C2672" s="619">
        <v>89301212</v>
      </c>
      <c r="D2672" s="681" t="s">
        <v>6723</v>
      </c>
      <c r="E2672" s="682" t="s">
        <v>4538</v>
      </c>
      <c r="F2672" s="619" t="s">
        <v>4509</v>
      </c>
      <c r="G2672" s="619" t="s">
        <v>4616</v>
      </c>
      <c r="H2672" s="619" t="s">
        <v>564</v>
      </c>
      <c r="I2672" s="619" t="s">
        <v>5810</v>
      </c>
      <c r="J2672" s="619" t="s">
        <v>5418</v>
      </c>
      <c r="K2672" s="619" t="s">
        <v>1297</v>
      </c>
      <c r="L2672" s="620">
        <v>0</v>
      </c>
      <c r="M2672" s="620">
        <v>0</v>
      </c>
      <c r="N2672" s="619">
        <v>3</v>
      </c>
      <c r="O2672" s="683">
        <v>0.5</v>
      </c>
      <c r="P2672" s="620">
        <v>0</v>
      </c>
      <c r="Q2672" s="635"/>
      <c r="R2672" s="619">
        <v>3</v>
      </c>
      <c r="S2672" s="635">
        <v>1</v>
      </c>
      <c r="T2672" s="683">
        <v>0.5</v>
      </c>
      <c r="U2672" s="665">
        <v>1</v>
      </c>
    </row>
    <row r="2673" spans="1:21" ht="14.4" customHeight="1" x14ac:dyDescent="0.3">
      <c r="A2673" s="618">
        <v>21</v>
      </c>
      <c r="B2673" s="619" t="s">
        <v>565</v>
      </c>
      <c r="C2673" s="619">
        <v>89301212</v>
      </c>
      <c r="D2673" s="681" t="s">
        <v>6723</v>
      </c>
      <c r="E2673" s="682" t="s">
        <v>4538</v>
      </c>
      <c r="F2673" s="619" t="s">
        <v>4509</v>
      </c>
      <c r="G2673" s="619" t="s">
        <v>4616</v>
      </c>
      <c r="H2673" s="619" t="s">
        <v>564</v>
      </c>
      <c r="I2673" s="619" t="s">
        <v>5811</v>
      </c>
      <c r="J2673" s="619" t="s">
        <v>5418</v>
      </c>
      <c r="K2673" s="619" t="s">
        <v>641</v>
      </c>
      <c r="L2673" s="620">
        <v>0</v>
      </c>
      <c r="M2673" s="620">
        <v>0</v>
      </c>
      <c r="N2673" s="619">
        <v>2</v>
      </c>
      <c r="O2673" s="683">
        <v>1</v>
      </c>
      <c r="P2673" s="620">
        <v>0</v>
      </c>
      <c r="Q2673" s="635"/>
      <c r="R2673" s="619">
        <v>2</v>
      </c>
      <c r="S2673" s="635">
        <v>1</v>
      </c>
      <c r="T2673" s="683">
        <v>1</v>
      </c>
      <c r="U2673" s="665">
        <v>1</v>
      </c>
    </row>
    <row r="2674" spans="1:21" ht="14.4" customHeight="1" x14ac:dyDescent="0.3">
      <c r="A2674" s="618">
        <v>21</v>
      </c>
      <c r="B2674" s="619" t="s">
        <v>565</v>
      </c>
      <c r="C2674" s="619">
        <v>89301212</v>
      </c>
      <c r="D2674" s="681" t="s">
        <v>6723</v>
      </c>
      <c r="E2674" s="682" t="s">
        <v>4538</v>
      </c>
      <c r="F2674" s="619" t="s">
        <v>4509</v>
      </c>
      <c r="G2674" s="619" t="s">
        <v>4616</v>
      </c>
      <c r="H2674" s="619" t="s">
        <v>564</v>
      </c>
      <c r="I2674" s="619" t="s">
        <v>5417</v>
      </c>
      <c r="J2674" s="619" t="s">
        <v>5418</v>
      </c>
      <c r="K2674" s="619" t="s">
        <v>5419</v>
      </c>
      <c r="L2674" s="620">
        <v>0</v>
      </c>
      <c r="M2674" s="620">
        <v>0</v>
      </c>
      <c r="N2674" s="619">
        <v>12</v>
      </c>
      <c r="O2674" s="683">
        <v>10.5</v>
      </c>
      <c r="P2674" s="620">
        <v>0</v>
      </c>
      <c r="Q2674" s="635"/>
      <c r="R2674" s="619">
        <v>7</v>
      </c>
      <c r="S2674" s="635">
        <v>0.58333333333333337</v>
      </c>
      <c r="T2674" s="683">
        <v>6</v>
      </c>
      <c r="U2674" s="665">
        <v>0.5714285714285714</v>
      </c>
    </row>
    <row r="2675" spans="1:21" ht="14.4" customHeight="1" x14ac:dyDescent="0.3">
      <c r="A2675" s="618">
        <v>21</v>
      </c>
      <c r="B2675" s="619" t="s">
        <v>565</v>
      </c>
      <c r="C2675" s="619">
        <v>89301212</v>
      </c>
      <c r="D2675" s="681" t="s">
        <v>6723</v>
      </c>
      <c r="E2675" s="682" t="s">
        <v>4538</v>
      </c>
      <c r="F2675" s="619" t="s">
        <v>4509</v>
      </c>
      <c r="G2675" s="619" t="s">
        <v>4616</v>
      </c>
      <c r="H2675" s="619" t="s">
        <v>564</v>
      </c>
      <c r="I2675" s="619" t="s">
        <v>6286</v>
      </c>
      <c r="J2675" s="619" t="s">
        <v>5413</v>
      </c>
      <c r="K2675" s="619" t="s">
        <v>641</v>
      </c>
      <c r="L2675" s="620">
        <v>0</v>
      </c>
      <c r="M2675" s="620">
        <v>0</v>
      </c>
      <c r="N2675" s="619">
        <v>7</v>
      </c>
      <c r="O2675" s="683">
        <v>3.5</v>
      </c>
      <c r="P2675" s="620">
        <v>0</v>
      </c>
      <c r="Q2675" s="635"/>
      <c r="R2675" s="619">
        <v>4</v>
      </c>
      <c r="S2675" s="635">
        <v>0.5714285714285714</v>
      </c>
      <c r="T2675" s="683">
        <v>2</v>
      </c>
      <c r="U2675" s="665">
        <v>0.5714285714285714</v>
      </c>
    </row>
    <row r="2676" spans="1:21" ht="14.4" customHeight="1" x14ac:dyDescent="0.3">
      <c r="A2676" s="618">
        <v>21</v>
      </c>
      <c r="B2676" s="619" t="s">
        <v>565</v>
      </c>
      <c r="C2676" s="619">
        <v>89301212</v>
      </c>
      <c r="D2676" s="681" t="s">
        <v>6723</v>
      </c>
      <c r="E2676" s="682" t="s">
        <v>4538</v>
      </c>
      <c r="F2676" s="619" t="s">
        <v>4509</v>
      </c>
      <c r="G2676" s="619" t="s">
        <v>4616</v>
      </c>
      <c r="H2676" s="619" t="s">
        <v>564</v>
      </c>
      <c r="I2676" s="619" t="s">
        <v>6287</v>
      </c>
      <c r="J2676" s="619" t="s">
        <v>4620</v>
      </c>
      <c r="K2676" s="619" t="s">
        <v>641</v>
      </c>
      <c r="L2676" s="620">
        <v>0</v>
      </c>
      <c r="M2676" s="620">
        <v>0</v>
      </c>
      <c r="N2676" s="619">
        <v>6</v>
      </c>
      <c r="O2676" s="683">
        <v>2.5</v>
      </c>
      <c r="P2676" s="620">
        <v>0</v>
      </c>
      <c r="Q2676" s="635"/>
      <c r="R2676" s="619">
        <v>6</v>
      </c>
      <c r="S2676" s="635">
        <v>1</v>
      </c>
      <c r="T2676" s="683">
        <v>2.5</v>
      </c>
      <c r="U2676" s="665">
        <v>1</v>
      </c>
    </row>
    <row r="2677" spans="1:21" ht="14.4" customHeight="1" x14ac:dyDescent="0.3">
      <c r="A2677" s="618">
        <v>21</v>
      </c>
      <c r="B2677" s="619" t="s">
        <v>565</v>
      </c>
      <c r="C2677" s="619">
        <v>89301212</v>
      </c>
      <c r="D2677" s="681" t="s">
        <v>6723</v>
      </c>
      <c r="E2677" s="682" t="s">
        <v>4538</v>
      </c>
      <c r="F2677" s="619" t="s">
        <v>4509</v>
      </c>
      <c r="G2677" s="619" t="s">
        <v>4616</v>
      </c>
      <c r="H2677" s="619" t="s">
        <v>564</v>
      </c>
      <c r="I2677" s="619" t="s">
        <v>6288</v>
      </c>
      <c r="J2677" s="619" t="s">
        <v>4618</v>
      </c>
      <c r="K2677" s="619" t="s">
        <v>6289</v>
      </c>
      <c r="L2677" s="620">
        <v>0</v>
      </c>
      <c r="M2677" s="620">
        <v>0</v>
      </c>
      <c r="N2677" s="619">
        <v>1</v>
      </c>
      <c r="O2677" s="683">
        <v>1</v>
      </c>
      <c r="P2677" s="620">
        <v>0</v>
      </c>
      <c r="Q2677" s="635"/>
      <c r="R2677" s="619">
        <v>1</v>
      </c>
      <c r="S2677" s="635">
        <v>1</v>
      </c>
      <c r="T2677" s="683">
        <v>1</v>
      </c>
      <c r="U2677" s="665">
        <v>1</v>
      </c>
    </row>
    <row r="2678" spans="1:21" ht="14.4" customHeight="1" x14ac:dyDescent="0.3">
      <c r="A2678" s="618">
        <v>21</v>
      </c>
      <c r="B2678" s="619" t="s">
        <v>565</v>
      </c>
      <c r="C2678" s="619">
        <v>89301212</v>
      </c>
      <c r="D2678" s="681" t="s">
        <v>6723</v>
      </c>
      <c r="E2678" s="682" t="s">
        <v>4538</v>
      </c>
      <c r="F2678" s="619" t="s">
        <v>4509</v>
      </c>
      <c r="G2678" s="619" t="s">
        <v>4616</v>
      </c>
      <c r="H2678" s="619" t="s">
        <v>564</v>
      </c>
      <c r="I2678" s="619" t="s">
        <v>5888</v>
      </c>
      <c r="J2678" s="619" t="s">
        <v>5055</v>
      </c>
      <c r="K2678" s="619" t="s">
        <v>1297</v>
      </c>
      <c r="L2678" s="620">
        <v>0</v>
      </c>
      <c r="M2678" s="620">
        <v>0</v>
      </c>
      <c r="N2678" s="619">
        <v>3</v>
      </c>
      <c r="O2678" s="683">
        <v>1</v>
      </c>
      <c r="P2678" s="620">
        <v>0</v>
      </c>
      <c r="Q2678" s="635"/>
      <c r="R2678" s="619">
        <v>3</v>
      </c>
      <c r="S2678" s="635">
        <v>1</v>
      </c>
      <c r="T2678" s="683">
        <v>1</v>
      </c>
      <c r="U2678" s="665">
        <v>1</v>
      </c>
    </row>
    <row r="2679" spans="1:21" ht="14.4" customHeight="1" x14ac:dyDescent="0.3">
      <c r="A2679" s="618">
        <v>21</v>
      </c>
      <c r="B2679" s="619" t="s">
        <v>565</v>
      </c>
      <c r="C2679" s="619">
        <v>89301212</v>
      </c>
      <c r="D2679" s="681" t="s">
        <v>6723</v>
      </c>
      <c r="E2679" s="682" t="s">
        <v>4538</v>
      </c>
      <c r="F2679" s="619" t="s">
        <v>4510</v>
      </c>
      <c r="G2679" s="619" t="s">
        <v>5019</v>
      </c>
      <c r="H2679" s="619" t="s">
        <v>564</v>
      </c>
      <c r="I2679" s="619" t="s">
        <v>5020</v>
      </c>
      <c r="J2679" s="619" t="s">
        <v>4526</v>
      </c>
      <c r="K2679" s="619"/>
      <c r="L2679" s="620">
        <v>0</v>
      </c>
      <c r="M2679" s="620">
        <v>0</v>
      </c>
      <c r="N2679" s="619">
        <v>4</v>
      </c>
      <c r="O2679" s="683">
        <v>4</v>
      </c>
      <c r="P2679" s="620">
        <v>0</v>
      </c>
      <c r="Q2679" s="635"/>
      <c r="R2679" s="619">
        <v>3</v>
      </c>
      <c r="S2679" s="635">
        <v>0.75</v>
      </c>
      <c r="T2679" s="683">
        <v>3</v>
      </c>
      <c r="U2679" s="665">
        <v>0.75</v>
      </c>
    </row>
    <row r="2680" spans="1:21" ht="14.4" customHeight="1" x14ac:dyDescent="0.3">
      <c r="A2680" s="618">
        <v>21</v>
      </c>
      <c r="B2680" s="619" t="s">
        <v>565</v>
      </c>
      <c r="C2680" s="619">
        <v>89301212</v>
      </c>
      <c r="D2680" s="681" t="s">
        <v>6723</v>
      </c>
      <c r="E2680" s="682" t="s">
        <v>4538</v>
      </c>
      <c r="F2680" s="619" t="s">
        <v>4510</v>
      </c>
      <c r="G2680" s="619" t="s">
        <v>5019</v>
      </c>
      <c r="H2680" s="619" t="s">
        <v>564</v>
      </c>
      <c r="I2680" s="619" t="s">
        <v>6290</v>
      </c>
      <c r="J2680" s="619" t="s">
        <v>4526</v>
      </c>
      <c r="K2680" s="619"/>
      <c r="L2680" s="620">
        <v>0</v>
      </c>
      <c r="M2680" s="620">
        <v>0</v>
      </c>
      <c r="N2680" s="619">
        <v>1</v>
      </c>
      <c r="O2680" s="683">
        <v>1</v>
      </c>
      <c r="P2680" s="620">
        <v>0</v>
      </c>
      <c r="Q2680" s="635"/>
      <c r="R2680" s="619">
        <v>1</v>
      </c>
      <c r="S2680" s="635">
        <v>1</v>
      </c>
      <c r="T2680" s="683">
        <v>1</v>
      </c>
      <c r="U2680" s="665">
        <v>1</v>
      </c>
    </row>
    <row r="2681" spans="1:21" ht="14.4" customHeight="1" x14ac:dyDescent="0.3">
      <c r="A2681" s="618">
        <v>21</v>
      </c>
      <c r="B2681" s="619" t="s">
        <v>565</v>
      </c>
      <c r="C2681" s="619">
        <v>89301212</v>
      </c>
      <c r="D2681" s="681" t="s">
        <v>6723</v>
      </c>
      <c r="E2681" s="682" t="s">
        <v>4538</v>
      </c>
      <c r="F2681" s="619" t="s">
        <v>4510</v>
      </c>
      <c r="G2681" s="619" t="s">
        <v>5019</v>
      </c>
      <c r="H2681" s="619" t="s">
        <v>564</v>
      </c>
      <c r="I2681" s="619" t="s">
        <v>5420</v>
      </c>
      <c r="J2681" s="619" t="s">
        <v>4526</v>
      </c>
      <c r="K2681" s="619"/>
      <c r="L2681" s="620">
        <v>0</v>
      </c>
      <c r="M2681" s="620">
        <v>0</v>
      </c>
      <c r="N2681" s="619">
        <v>3</v>
      </c>
      <c r="O2681" s="683">
        <v>3</v>
      </c>
      <c r="P2681" s="620">
        <v>0</v>
      </c>
      <c r="Q2681" s="635"/>
      <c r="R2681" s="619">
        <v>3</v>
      </c>
      <c r="S2681" s="635">
        <v>1</v>
      </c>
      <c r="T2681" s="683">
        <v>3</v>
      </c>
      <c r="U2681" s="665">
        <v>1</v>
      </c>
    </row>
    <row r="2682" spans="1:21" ht="14.4" customHeight="1" x14ac:dyDescent="0.3">
      <c r="A2682" s="618">
        <v>21</v>
      </c>
      <c r="B2682" s="619" t="s">
        <v>565</v>
      </c>
      <c r="C2682" s="619">
        <v>89301212</v>
      </c>
      <c r="D2682" s="681" t="s">
        <v>6723</v>
      </c>
      <c r="E2682" s="682" t="s">
        <v>4538</v>
      </c>
      <c r="F2682" s="619" t="s">
        <v>4510</v>
      </c>
      <c r="G2682" s="619" t="s">
        <v>5019</v>
      </c>
      <c r="H2682" s="619" t="s">
        <v>564</v>
      </c>
      <c r="I2682" s="619" t="s">
        <v>6291</v>
      </c>
      <c r="J2682" s="619" t="s">
        <v>4526</v>
      </c>
      <c r="K2682" s="619"/>
      <c r="L2682" s="620">
        <v>0</v>
      </c>
      <c r="M2682" s="620">
        <v>0</v>
      </c>
      <c r="N2682" s="619">
        <v>1</v>
      </c>
      <c r="O2682" s="683">
        <v>1</v>
      </c>
      <c r="P2682" s="620">
        <v>0</v>
      </c>
      <c r="Q2682" s="635"/>
      <c r="R2682" s="619">
        <v>1</v>
      </c>
      <c r="S2682" s="635">
        <v>1</v>
      </c>
      <c r="T2682" s="683">
        <v>1</v>
      </c>
      <c r="U2682" s="665">
        <v>1</v>
      </c>
    </row>
    <row r="2683" spans="1:21" ht="14.4" customHeight="1" x14ac:dyDescent="0.3">
      <c r="A2683" s="618">
        <v>21</v>
      </c>
      <c r="B2683" s="619" t="s">
        <v>565</v>
      </c>
      <c r="C2683" s="619">
        <v>89301212</v>
      </c>
      <c r="D2683" s="681" t="s">
        <v>6723</v>
      </c>
      <c r="E2683" s="682" t="s">
        <v>4538</v>
      </c>
      <c r="F2683" s="619" t="s">
        <v>4510</v>
      </c>
      <c r="G2683" s="619" t="s">
        <v>5019</v>
      </c>
      <c r="H2683" s="619" t="s">
        <v>564</v>
      </c>
      <c r="I2683" s="619" t="s">
        <v>5817</v>
      </c>
      <c r="J2683" s="619" t="s">
        <v>4526</v>
      </c>
      <c r="K2683" s="619"/>
      <c r="L2683" s="620">
        <v>0</v>
      </c>
      <c r="M2683" s="620">
        <v>0</v>
      </c>
      <c r="N2683" s="619">
        <v>4</v>
      </c>
      <c r="O2683" s="683">
        <v>4</v>
      </c>
      <c r="P2683" s="620">
        <v>0</v>
      </c>
      <c r="Q2683" s="635"/>
      <c r="R2683" s="619">
        <v>1</v>
      </c>
      <c r="S2683" s="635">
        <v>0.25</v>
      </c>
      <c r="T2683" s="683">
        <v>1</v>
      </c>
      <c r="U2683" s="665">
        <v>0.25</v>
      </c>
    </row>
    <row r="2684" spans="1:21" ht="14.4" customHeight="1" x14ac:dyDescent="0.3">
      <c r="A2684" s="618">
        <v>21</v>
      </c>
      <c r="B2684" s="619" t="s">
        <v>565</v>
      </c>
      <c r="C2684" s="619">
        <v>89301212</v>
      </c>
      <c r="D2684" s="681" t="s">
        <v>6723</v>
      </c>
      <c r="E2684" s="682" t="s">
        <v>4538</v>
      </c>
      <c r="F2684" s="619" t="s">
        <v>4510</v>
      </c>
      <c r="G2684" s="619" t="s">
        <v>5019</v>
      </c>
      <c r="H2684" s="619" t="s">
        <v>564</v>
      </c>
      <c r="I2684" s="619" t="s">
        <v>6292</v>
      </c>
      <c r="J2684" s="619" t="s">
        <v>4526</v>
      </c>
      <c r="K2684" s="619"/>
      <c r="L2684" s="620">
        <v>0</v>
      </c>
      <c r="M2684" s="620">
        <v>0</v>
      </c>
      <c r="N2684" s="619">
        <v>2</v>
      </c>
      <c r="O2684" s="683">
        <v>2</v>
      </c>
      <c r="P2684" s="620">
        <v>0</v>
      </c>
      <c r="Q2684" s="635"/>
      <c r="R2684" s="619">
        <v>1</v>
      </c>
      <c r="S2684" s="635">
        <v>0.5</v>
      </c>
      <c r="T2684" s="683">
        <v>1</v>
      </c>
      <c r="U2684" s="665">
        <v>0.5</v>
      </c>
    </row>
    <row r="2685" spans="1:21" ht="14.4" customHeight="1" x14ac:dyDescent="0.3">
      <c r="A2685" s="618">
        <v>21</v>
      </c>
      <c r="B2685" s="619" t="s">
        <v>565</v>
      </c>
      <c r="C2685" s="619">
        <v>89301212</v>
      </c>
      <c r="D2685" s="681" t="s">
        <v>6723</v>
      </c>
      <c r="E2685" s="682" t="s">
        <v>4538</v>
      </c>
      <c r="F2685" s="619" t="s">
        <v>4510</v>
      </c>
      <c r="G2685" s="619" t="s">
        <v>5019</v>
      </c>
      <c r="H2685" s="619" t="s">
        <v>564</v>
      </c>
      <c r="I2685" s="619" t="s">
        <v>5994</v>
      </c>
      <c r="J2685" s="619" t="s">
        <v>4526</v>
      </c>
      <c r="K2685" s="619"/>
      <c r="L2685" s="620">
        <v>0</v>
      </c>
      <c r="M2685" s="620">
        <v>0</v>
      </c>
      <c r="N2685" s="619">
        <v>4</v>
      </c>
      <c r="O2685" s="683">
        <v>4</v>
      </c>
      <c r="P2685" s="620">
        <v>0</v>
      </c>
      <c r="Q2685" s="635"/>
      <c r="R2685" s="619">
        <v>3</v>
      </c>
      <c r="S2685" s="635">
        <v>0.75</v>
      </c>
      <c r="T2685" s="683">
        <v>3</v>
      </c>
      <c r="U2685" s="665">
        <v>0.75</v>
      </c>
    </row>
    <row r="2686" spans="1:21" ht="14.4" customHeight="1" x14ac:dyDescent="0.3">
      <c r="A2686" s="618">
        <v>21</v>
      </c>
      <c r="B2686" s="619" t="s">
        <v>565</v>
      </c>
      <c r="C2686" s="619">
        <v>89301212</v>
      </c>
      <c r="D2686" s="681" t="s">
        <v>6723</v>
      </c>
      <c r="E2686" s="682" t="s">
        <v>4538</v>
      </c>
      <c r="F2686" s="619" t="s">
        <v>4511</v>
      </c>
      <c r="G2686" s="619" t="s">
        <v>4764</v>
      </c>
      <c r="H2686" s="619" t="s">
        <v>564</v>
      </c>
      <c r="I2686" s="619" t="s">
        <v>2013</v>
      </c>
      <c r="J2686" s="619" t="s">
        <v>4765</v>
      </c>
      <c r="K2686" s="619" t="s">
        <v>4766</v>
      </c>
      <c r="L2686" s="620">
        <v>1267.1199999999999</v>
      </c>
      <c r="M2686" s="620">
        <v>16472.559999999994</v>
      </c>
      <c r="N2686" s="619">
        <v>13</v>
      </c>
      <c r="O2686" s="683">
        <v>13</v>
      </c>
      <c r="P2686" s="620">
        <v>15205.439999999995</v>
      </c>
      <c r="Q2686" s="635">
        <v>0.92307692307692313</v>
      </c>
      <c r="R2686" s="619">
        <v>12</v>
      </c>
      <c r="S2686" s="635">
        <v>0.92307692307692313</v>
      </c>
      <c r="T2686" s="683">
        <v>12</v>
      </c>
      <c r="U2686" s="665">
        <v>0.92307692307692313</v>
      </c>
    </row>
    <row r="2687" spans="1:21" ht="14.4" customHeight="1" x14ac:dyDescent="0.3">
      <c r="A2687" s="618">
        <v>21</v>
      </c>
      <c r="B2687" s="619" t="s">
        <v>565</v>
      </c>
      <c r="C2687" s="619">
        <v>89301212</v>
      </c>
      <c r="D2687" s="681" t="s">
        <v>6723</v>
      </c>
      <c r="E2687" s="682" t="s">
        <v>4538</v>
      </c>
      <c r="F2687" s="619" t="s">
        <v>4511</v>
      </c>
      <c r="G2687" s="619" t="s">
        <v>4764</v>
      </c>
      <c r="H2687" s="619" t="s">
        <v>564</v>
      </c>
      <c r="I2687" s="619" t="s">
        <v>5056</v>
      </c>
      <c r="J2687" s="619" t="s">
        <v>5057</v>
      </c>
      <c r="K2687" s="619" t="s">
        <v>5058</v>
      </c>
      <c r="L2687" s="620">
        <v>1000</v>
      </c>
      <c r="M2687" s="620">
        <v>20000</v>
      </c>
      <c r="N2687" s="619">
        <v>20</v>
      </c>
      <c r="O2687" s="683">
        <v>20</v>
      </c>
      <c r="P2687" s="620"/>
      <c r="Q2687" s="635">
        <v>0</v>
      </c>
      <c r="R2687" s="619"/>
      <c r="S2687" s="635">
        <v>0</v>
      </c>
      <c r="T2687" s="683"/>
      <c r="U2687" s="665">
        <v>0</v>
      </c>
    </row>
    <row r="2688" spans="1:21" ht="14.4" customHeight="1" x14ac:dyDescent="0.3">
      <c r="A2688" s="618">
        <v>21</v>
      </c>
      <c r="B2688" s="619" t="s">
        <v>565</v>
      </c>
      <c r="C2688" s="619">
        <v>89301212</v>
      </c>
      <c r="D2688" s="681" t="s">
        <v>6723</v>
      </c>
      <c r="E2688" s="682" t="s">
        <v>4538</v>
      </c>
      <c r="F2688" s="619" t="s">
        <v>4511</v>
      </c>
      <c r="G2688" s="619" t="s">
        <v>4764</v>
      </c>
      <c r="H2688" s="619" t="s">
        <v>564</v>
      </c>
      <c r="I2688" s="619" t="s">
        <v>5821</v>
      </c>
      <c r="J2688" s="619" t="s">
        <v>5822</v>
      </c>
      <c r="K2688" s="619" t="s">
        <v>5823</v>
      </c>
      <c r="L2688" s="620">
        <v>1324.45</v>
      </c>
      <c r="M2688" s="620">
        <v>7946.7</v>
      </c>
      <c r="N2688" s="619">
        <v>6</v>
      </c>
      <c r="O2688" s="683">
        <v>6</v>
      </c>
      <c r="P2688" s="620">
        <v>7946.7</v>
      </c>
      <c r="Q2688" s="635">
        <v>1</v>
      </c>
      <c r="R2688" s="619">
        <v>6</v>
      </c>
      <c r="S2688" s="635">
        <v>1</v>
      </c>
      <c r="T2688" s="683">
        <v>6</v>
      </c>
      <c r="U2688" s="665">
        <v>1</v>
      </c>
    </row>
    <row r="2689" spans="1:21" ht="14.4" customHeight="1" x14ac:dyDescent="0.3">
      <c r="A2689" s="618">
        <v>21</v>
      </c>
      <c r="B2689" s="619" t="s">
        <v>565</v>
      </c>
      <c r="C2689" s="619">
        <v>89301212</v>
      </c>
      <c r="D2689" s="681" t="s">
        <v>6723</v>
      </c>
      <c r="E2689" s="682" t="s">
        <v>4538</v>
      </c>
      <c r="F2689" s="619" t="s">
        <v>4511</v>
      </c>
      <c r="G2689" s="619" t="s">
        <v>5421</v>
      </c>
      <c r="H2689" s="619" t="s">
        <v>564</v>
      </c>
      <c r="I2689" s="619" t="s">
        <v>5824</v>
      </c>
      <c r="J2689" s="619" t="s">
        <v>5825</v>
      </c>
      <c r="K2689" s="619" t="s">
        <v>5826</v>
      </c>
      <c r="L2689" s="620">
        <v>1800</v>
      </c>
      <c r="M2689" s="620">
        <v>1800</v>
      </c>
      <c r="N2689" s="619">
        <v>1</v>
      </c>
      <c r="O2689" s="683">
        <v>1</v>
      </c>
      <c r="P2689" s="620"/>
      <c r="Q2689" s="635">
        <v>0</v>
      </c>
      <c r="R2689" s="619"/>
      <c r="S2689" s="635">
        <v>0</v>
      </c>
      <c r="T2689" s="683"/>
      <c r="U2689" s="665">
        <v>0</v>
      </c>
    </row>
    <row r="2690" spans="1:21" ht="14.4" customHeight="1" x14ac:dyDescent="0.3">
      <c r="A2690" s="618">
        <v>21</v>
      </c>
      <c r="B2690" s="619" t="s">
        <v>565</v>
      </c>
      <c r="C2690" s="619">
        <v>89301212</v>
      </c>
      <c r="D2690" s="681" t="s">
        <v>6723</v>
      </c>
      <c r="E2690" s="682" t="s">
        <v>4538</v>
      </c>
      <c r="F2690" s="619" t="s">
        <v>4511</v>
      </c>
      <c r="G2690" s="619" t="s">
        <v>5421</v>
      </c>
      <c r="H2690" s="619" t="s">
        <v>564</v>
      </c>
      <c r="I2690" s="619" t="s">
        <v>5425</v>
      </c>
      <c r="J2690" s="619" t="s">
        <v>5426</v>
      </c>
      <c r="K2690" s="619" t="s">
        <v>5427</v>
      </c>
      <c r="L2690" s="620">
        <v>1800</v>
      </c>
      <c r="M2690" s="620">
        <v>5400</v>
      </c>
      <c r="N2690" s="619">
        <v>3</v>
      </c>
      <c r="O2690" s="683">
        <v>3</v>
      </c>
      <c r="P2690" s="620">
        <v>1800</v>
      </c>
      <c r="Q2690" s="635">
        <v>0.33333333333333331</v>
      </c>
      <c r="R2690" s="619">
        <v>1</v>
      </c>
      <c r="S2690" s="635">
        <v>0.33333333333333331</v>
      </c>
      <c r="T2690" s="683">
        <v>1</v>
      </c>
      <c r="U2690" s="665">
        <v>0.33333333333333331</v>
      </c>
    </row>
    <row r="2691" spans="1:21" ht="14.4" customHeight="1" x14ac:dyDescent="0.3">
      <c r="A2691" s="618">
        <v>21</v>
      </c>
      <c r="B2691" s="619" t="s">
        <v>565</v>
      </c>
      <c r="C2691" s="619">
        <v>89301212</v>
      </c>
      <c r="D2691" s="681" t="s">
        <v>6723</v>
      </c>
      <c r="E2691" s="682" t="s">
        <v>4539</v>
      </c>
      <c r="F2691" s="619" t="s">
        <v>4509</v>
      </c>
      <c r="G2691" s="619" t="s">
        <v>4570</v>
      </c>
      <c r="H2691" s="619" t="s">
        <v>2184</v>
      </c>
      <c r="I2691" s="619" t="s">
        <v>2348</v>
      </c>
      <c r="J2691" s="619" t="s">
        <v>2349</v>
      </c>
      <c r="K2691" s="619" t="s">
        <v>2350</v>
      </c>
      <c r="L2691" s="620">
        <v>89.6</v>
      </c>
      <c r="M2691" s="620">
        <v>358.4</v>
      </c>
      <c r="N2691" s="619">
        <v>4</v>
      </c>
      <c r="O2691" s="683">
        <v>3.5</v>
      </c>
      <c r="P2691" s="620">
        <v>268.79999999999995</v>
      </c>
      <c r="Q2691" s="635">
        <v>0.74999999999999989</v>
      </c>
      <c r="R2691" s="619">
        <v>3</v>
      </c>
      <c r="S2691" s="635">
        <v>0.75</v>
      </c>
      <c r="T2691" s="683">
        <v>2.5</v>
      </c>
      <c r="U2691" s="665">
        <v>0.7142857142857143</v>
      </c>
    </row>
    <row r="2692" spans="1:21" ht="14.4" customHeight="1" x14ac:dyDescent="0.3">
      <c r="A2692" s="618">
        <v>21</v>
      </c>
      <c r="B2692" s="619" t="s">
        <v>565</v>
      </c>
      <c r="C2692" s="619">
        <v>89301212</v>
      </c>
      <c r="D2692" s="681" t="s">
        <v>6723</v>
      </c>
      <c r="E2692" s="682" t="s">
        <v>4539</v>
      </c>
      <c r="F2692" s="619" t="s">
        <v>4509</v>
      </c>
      <c r="G2692" s="619" t="s">
        <v>4570</v>
      </c>
      <c r="H2692" s="619" t="s">
        <v>2184</v>
      </c>
      <c r="I2692" s="619" t="s">
        <v>2348</v>
      </c>
      <c r="J2692" s="619" t="s">
        <v>2349</v>
      </c>
      <c r="K2692" s="619" t="s">
        <v>2350</v>
      </c>
      <c r="L2692" s="620">
        <v>95.25</v>
      </c>
      <c r="M2692" s="620">
        <v>381</v>
      </c>
      <c r="N2692" s="619">
        <v>4</v>
      </c>
      <c r="O2692" s="683">
        <v>2.5</v>
      </c>
      <c r="P2692" s="620">
        <v>285.75</v>
      </c>
      <c r="Q2692" s="635">
        <v>0.75</v>
      </c>
      <c r="R2692" s="619">
        <v>3</v>
      </c>
      <c r="S2692" s="635">
        <v>0.75</v>
      </c>
      <c r="T2692" s="683">
        <v>2</v>
      </c>
      <c r="U2692" s="665">
        <v>0.8</v>
      </c>
    </row>
    <row r="2693" spans="1:21" ht="14.4" customHeight="1" x14ac:dyDescent="0.3">
      <c r="A2693" s="618">
        <v>21</v>
      </c>
      <c r="B2693" s="619" t="s">
        <v>565</v>
      </c>
      <c r="C2693" s="619">
        <v>89301212</v>
      </c>
      <c r="D2693" s="681" t="s">
        <v>6723</v>
      </c>
      <c r="E2693" s="682" t="s">
        <v>4539</v>
      </c>
      <c r="F2693" s="619" t="s">
        <v>4509</v>
      </c>
      <c r="G2693" s="619" t="s">
        <v>4570</v>
      </c>
      <c r="H2693" s="619" t="s">
        <v>564</v>
      </c>
      <c r="I2693" s="619" t="s">
        <v>5135</v>
      </c>
      <c r="J2693" s="619" t="s">
        <v>4329</v>
      </c>
      <c r="K2693" s="619" t="s">
        <v>2350</v>
      </c>
      <c r="L2693" s="620">
        <v>89.58</v>
      </c>
      <c r="M2693" s="620">
        <v>89.58</v>
      </c>
      <c r="N2693" s="619">
        <v>1</v>
      </c>
      <c r="O2693" s="683">
        <v>1</v>
      </c>
      <c r="P2693" s="620"/>
      <c r="Q2693" s="635">
        <v>0</v>
      </c>
      <c r="R2693" s="619"/>
      <c r="S2693" s="635">
        <v>0</v>
      </c>
      <c r="T2693" s="683"/>
      <c r="U2693" s="665">
        <v>0</v>
      </c>
    </row>
    <row r="2694" spans="1:21" ht="14.4" customHeight="1" x14ac:dyDescent="0.3">
      <c r="A2694" s="618">
        <v>21</v>
      </c>
      <c r="B2694" s="619" t="s">
        <v>565</v>
      </c>
      <c r="C2694" s="619">
        <v>89301212</v>
      </c>
      <c r="D2694" s="681" t="s">
        <v>6723</v>
      </c>
      <c r="E2694" s="682" t="s">
        <v>4539</v>
      </c>
      <c r="F2694" s="619" t="s">
        <v>4509</v>
      </c>
      <c r="G2694" s="619" t="s">
        <v>4570</v>
      </c>
      <c r="H2694" s="619" t="s">
        <v>564</v>
      </c>
      <c r="I2694" s="619" t="s">
        <v>5135</v>
      </c>
      <c r="J2694" s="619" t="s">
        <v>4329</v>
      </c>
      <c r="K2694" s="619" t="s">
        <v>2350</v>
      </c>
      <c r="L2694" s="620">
        <v>95.25</v>
      </c>
      <c r="M2694" s="620">
        <v>95.25</v>
      </c>
      <c r="N2694" s="619">
        <v>1</v>
      </c>
      <c r="O2694" s="683">
        <v>1</v>
      </c>
      <c r="P2694" s="620"/>
      <c r="Q2694" s="635">
        <v>0</v>
      </c>
      <c r="R2694" s="619"/>
      <c r="S2694" s="635">
        <v>0</v>
      </c>
      <c r="T2694" s="683"/>
      <c r="U2694" s="665">
        <v>0</v>
      </c>
    </row>
    <row r="2695" spans="1:21" ht="14.4" customHeight="1" x14ac:dyDescent="0.3">
      <c r="A2695" s="618">
        <v>21</v>
      </c>
      <c r="B2695" s="619" t="s">
        <v>565</v>
      </c>
      <c r="C2695" s="619">
        <v>89301212</v>
      </c>
      <c r="D2695" s="681" t="s">
        <v>6723</v>
      </c>
      <c r="E2695" s="682" t="s">
        <v>4539</v>
      </c>
      <c r="F2695" s="619" t="s">
        <v>4509</v>
      </c>
      <c r="G2695" s="619" t="s">
        <v>4570</v>
      </c>
      <c r="H2695" s="619" t="s">
        <v>564</v>
      </c>
      <c r="I2695" s="619" t="s">
        <v>891</v>
      </c>
      <c r="J2695" s="619" t="s">
        <v>892</v>
      </c>
      <c r="K2695" s="619" t="s">
        <v>4627</v>
      </c>
      <c r="L2695" s="620">
        <v>42.42</v>
      </c>
      <c r="M2695" s="620">
        <v>424.20000000000005</v>
      </c>
      <c r="N2695" s="619">
        <v>10</v>
      </c>
      <c r="O2695" s="683">
        <v>7.5</v>
      </c>
      <c r="P2695" s="620">
        <v>339.36000000000007</v>
      </c>
      <c r="Q2695" s="635">
        <v>0.8</v>
      </c>
      <c r="R2695" s="619">
        <v>8</v>
      </c>
      <c r="S2695" s="635">
        <v>0.8</v>
      </c>
      <c r="T2695" s="683">
        <v>5.5</v>
      </c>
      <c r="U2695" s="665">
        <v>0.73333333333333328</v>
      </c>
    </row>
    <row r="2696" spans="1:21" ht="14.4" customHeight="1" x14ac:dyDescent="0.3">
      <c r="A2696" s="618">
        <v>21</v>
      </c>
      <c r="B2696" s="619" t="s">
        <v>565</v>
      </c>
      <c r="C2696" s="619">
        <v>89301212</v>
      </c>
      <c r="D2696" s="681" t="s">
        <v>6723</v>
      </c>
      <c r="E2696" s="682" t="s">
        <v>4539</v>
      </c>
      <c r="F2696" s="619" t="s">
        <v>4509</v>
      </c>
      <c r="G2696" s="619" t="s">
        <v>4570</v>
      </c>
      <c r="H2696" s="619" t="s">
        <v>564</v>
      </c>
      <c r="I2696" s="619" t="s">
        <v>891</v>
      </c>
      <c r="J2696" s="619" t="s">
        <v>892</v>
      </c>
      <c r="K2696" s="619" t="s">
        <v>4627</v>
      </c>
      <c r="L2696" s="620">
        <v>85.72</v>
      </c>
      <c r="M2696" s="620">
        <v>771.48</v>
      </c>
      <c r="N2696" s="619">
        <v>9</v>
      </c>
      <c r="O2696" s="683">
        <v>7.5</v>
      </c>
      <c r="P2696" s="620">
        <v>428.6</v>
      </c>
      <c r="Q2696" s="635">
        <v>0.55555555555555558</v>
      </c>
      <c r="R2696" s="619">
        <v>5</v>
      </c>
      <c r="S2696" s="635">
        <v>0.55555555555555558</v>
      </c>
      <c r="T2696" s="683">
        <v>4</v>
      </c>
      <c r="U2696" s="665">
        <v>0.53333333333333333</v>
      </c>
    </row>
    <row r="2697" spans="1:21" ht="14.4" customHeight="1" x14ac:dyDescent="0.3">
      <c r="A2697" s="618">
        <v>21</v>
      </c>
      <c r="B2697" s="619" t="s">
        <v>565</v>
      </c>
      <c r="C2697" s="619">
        <v>89301212</v>
      </c>
      <c r="D2697" s="681" t="s">
        <v>6723</v>
      </c>
      <c r="E2697" s="682" t="s">
        <v>4539</v>
      </c>
      <c r="F2697" s="619" t="s">
        <v>4509</v>
      </c>
      <c r="G2697" s="619" t="s">
        <v>4570</v>
      </c>
      <c r="H2697" s="619" t="s">
        <v>564</v>
      </c>
      <c r="I2697" s="619" t="s">
        <v>4628</v>
      </c>
      <c r="J2697" s="619" t="s">
        <v>892</v>
      </c>
      <c r="K2697" s="619" t="s">
        <v>4629</v>
      </c>
      <c r="L2697" s="620">
        <v>141.38999999999999</v>
      </c>
      <c r="M2697" s="620">
        <v>282.77999999999997</v>
      </c>
      <c r="N2697" s="619">
        <v>2</v>
      </c>
      <c r="O2697" s="683">
        <v>2</v>
      </c>
      <c r="P2697" s="620"/>
      <c r="Q2697" s="635">
        <v>0</v>
      </c>
      <c r="R2697" s="619"/>
      <c r="S2697" s="635">
        <v>0</v>
      </c>
      <c r="T2697" s="683"/>
      <c r="U2697" s="665">
        <v>0</v>
      </c>
    </row>
    <row r="2698" spans="1:21" ht="14.4" customHeight="1" x14ac:dyDescent="0.3">
      <c r="A2698" s="618">
        <v>21</v>
      </c>
      <c r="B2698" s="619" t="s">
        <v>565</v>
      </c>
      <c r="C2698" s="619">
        <v>89301212</v>
      </c>
      <c r="D2698" s="681" t="s">
        <v>6723</v>
      </c>
      <c r="E2698" s="682" t="s">
        <v>4539</v>
      </c>
      <c r="F2698" s="619" t="s">
        <v>4509</v>
      </c>
      <c r="G2698" s="619" t="s">
        <v>4570</v>
      </c>
      <c r="H2698" s="619" t="s">
        <v>564</v>
      </c>
      <c r="I2698" s="619" t="s">
        <v>596</v>
      </c>
      <c r="J2698" s="619" t="s">
        <v>4329</v>
      </c>
      <c r="K2698" s="619" t="s">
        <v>4330</v>
      </c>
      <c r="L2698" s="620">
        <v>44.8</v>
      </c>
      <c r="M2698" s="620">
        <v>44.8</v>
      </c>
      <c r="N2698" s="619">
        <v>1</v>
      </c>
      <c r="O2698" s="683">
        <v>0.5</v>
      </c>
      <c r="P2698" s="620">
        <v>44.8</v>
      </c>
      <c r="Q2698" s="635">
        <v>1</v>
      </c>
      <c r="R2698" s="619">
        <v>1</v>
      </c>
      <c r="S2698" s="635">
        <v>1</v>
      </c>
      <c r="T2698" s="683">
        <v>0.5</v>
      </c>
      <c r="U2698" s="665">
        <v>1</v>
      </c>
    </row>
    <row r="2699" spans="1:21" ht="14.4" customHeight="1" x14ac:dyDescent="0.3">
      <c r="A2699" s="618">
        <v>21</v>
      </c>
      <c r="B2699" s="619" t="s">
        <v>565</v>
      </c>
      <c r="C2699" s="619">
        <v>89301212</v>
      </c>
      <c r="D2699" s="681" t="s">
        <v>6723</v>
      </c>
      <c r="E2699" s="682" t="s">
        <v>4539</v>
      </c>
      <c r="F2699" s="619" t="s">
        <v>4509</v>
      </c>
      <c r="G2699" s="619" t="s">
        <v>4570</v>
      </c>
      <c r="H2699" s="619" t="s">
        <v>564</v>
      </c>
      <c r="I2699" s="619" t="s">
        <v>596</v>
      </c>
      <c r="J2699" s="619" t="s">
        <v>4329</v>
      </c>
      <c r="K2699" s="619" t="s">
        <v>4330</v>
      </c>
      <c r="L2699" s="620">
        <v>47.63</v>
      </c>
      <c r="M2699" s="620">
        <v>47.63</v>
      </c>
      <c r="N2699" s="619">
        <v>1</v>
      </c>
      <c r="O2699" s="683">
        <v>1</v>
      </c>
      <c r="P2699" s="620"/>
      <c r="Q2699" s="635">
        <v>0</v>
      </c>
      <c r="R2699" s="619"/>
      <c r="S2699" s="635">
        <v>0</v>
      </c>
      <c r="T2699" s="683"/>
      <c r="U2699" s="665">
        <v>0</v>
      </c>
    </row>
    <row r="2700" spans="1:21" ht="14.4" customHeight="1" x14ac:dyDescent="0.3">
      <c r="A2700" s="618">
        <v>21</v>
      </c>
      <c r="B2700" s="619" t="s">
        <v>565</v>
      </c>
      <c r="C2700" s="619">
        <v>89301212</v>
      </c>
      <c r="D2700" s="681" t="s">
        <v>6723</v>
      </c>
      <c r="E2700" s="682" t="s">
        <v>4539</v>
      </c>
      <c r="F2700" s="619" t="s">
        <v>4509</v>
      </c>
      <c r="G2700" s="619" t="s">
        <v>4549</v>
      </c>
      <c r="H2700" s="619" t="s">
        <v>2184</v>
      </c>
      <c r="I2700" s="619" t="s">
        <v>2472</v>
      </c>
      <c r="J2700" s="619" t="s">
        <v>4367</v>
      </c>
      <c r="K2700" s="619" t="s">
        <v>4368</v>
      </c>
      <c r="L2700" s="620">
        <v>10.73</v>
      </c>
      <c r="M2700" s="620">
        <v>21.46</v>
      </c>
      <c r="N2700" s="619">
        <v>2</v>
      </c>
      <c r="O2700" s="683">
        <v>1.5</v>
      </c>
      <c r="P2700" s="620">
        <v>21.46</v>
      </c>
      <c r="Q2700" s="635">
        <v>1</v>
      </c>
      <c r="R2700" s="619">
        <v>2</v>
      </c>
      <c r="S2700" s="635">
        <v>1</v>
      </c>
      <c r="T2700" s="683">
        <v>1.5</v>
      </c>
      <c r="U2700" s="665">
        <v>1</v>
      </c>
    </row>
    <row r="2701" spans="1:21" ht="14.4" customHeight="1" x14ac:dyDescent="0.3">
      <c r="A2701" s="618">
        <v>21</v>
      </c>
      <c r="B2701" s="619" t="s">
        <v>565</v>
      </c>
      <c r="C2701" s="619">
        <v>89301212</v>
      </c>
      <c r="D2701" s="681" t="s">
        <v>6723</v>
      </c>
      <c r="E2701" s="682" t="s">
        <v>4539</v>
      </c>
      <c r="F2701" s="619" t="s">
        <v>4509</v>
      </c>
      <c r="G2701" s="619" t="s">
        <v>4549</v>
      </c>
      <c r="H2701" s="619" t="s">
        <v>564</v>
      </c>
      <c r="I2701" s="619" t="s">
        <v>4630</v>
      </c>
      <c r="J2701" s="619" t="s">
        <v>4631</v>
      </c>
      <c r="K2701" s="619" t="s">
        <v>4366</v>
      </c>
      <c r="L2701" s="620">
        <v>6.98</v>
      </c>
      <c r="M2701" s="620">
        <v>300.14000000000004</v>
      </c>
      <c r="N2701" s="619">
        <v>43</v>
      </c>
      <c r="O2701" s="683">
        <v>14.5</v>
      </c>
      <c r="P2701" s="620">
        <v>223.36000000000004</v>
      </c>
      <c r="Q2701" s="635">
        <v>0.7441860465116279</v>
      </c>
      <c r="R2701" s="619">
        <v>32</v>
      </c>
      <c r="S2701" s="635">
        <v>0.7441860465116279</v>
      </c>
      <c r="T2701" s="683">
        <v>8.5</v>
      </c>
      <c r="U2701" s="665">
        <v>0.58620689655172409</v>
      </c>
    </row>
    <row r="2702" spans="1:21" ht="14.4" customHeight="1" x14ac:dyDescent="0.3">
      <c r="A2702" s="618">
        <v>21</v>
      </c>
      <c r="B2702" s="619" t="s">
        <v>565</v>
      </c>
      <c r="C2702" s="619">
        <v>89301212</v>
      </c>
      <c r="D2702" s="681" t="s">
        <v>6723</v>
      </c>
      <c r="E2702" s="682" t="s">
        <v>4539</v>
      </c>
      <c r="F2702" s="619" t="s">
        <v>4509</v>
      </c>
      <c r="G2702" s="619" t="s">
        <v>4549</v>
      </c>
      <c r="H2702" s="619" t="s">
        <v>564</v>
      </c>
      <c r="I2702" s="619" t="s">
        <v>4630</v>
      </c>
      <c r="J2702" s="619" t="s">
        <v>4631</v>
      </c>
      <c r="K2702" s="619" t="s">
        <v>4366</v>
      </c>
      <c r="L2702" s="620">
        <v>5.37</v>
      </c>
      <c r="M2702" s="620">
        <v>161.1</v>
      </c>
      <c r="N2702" s="619">
        <v>30</v>
      </c>
      <c r="O2702" s="683">
        <v>8.5</v>
      </c>
      <c r="P2702" s="620">
        <v>134.25</v>
      </c>
      <c r="Q2702" s="635">
        <v>0.83333333333333337</v>
      </c>
      <c r="R2702" s="619">
        <v>25</v>
      </c>
      <c r="S2702" s="635">
        <v>0.83333333333333337</v>
      </c>
      <c r="T2702" s="683">
        <v>7.5</v>
      </c>
      <c r="U2702" s="665">
        <v>0.88235294117647056</v>
      </c>
    </row>
    <row r="2703" spans="1:21" ht="14.4" customHeight="1" x14ac:dyDescent="0.3">
      <c r="A2703" s="618">
        <v>21</v>
      </c>
      <c r="B2703" s="619" t="s">
        <v>565</v>
      </c>
      <c r="C2703" s="619">
        <v>89301212</v>
      </c>
      <c r="D2703" s="681" t="s">
        <v>6723</v>
      </c>
      <c r="E2703" s="682" t="s">
        <v>4539</v>
      </c>
      <c r="F2703" s="619" t="s">
        <v>4509</v>
      </c>
      <c r="G2703" s="619" t="s">
        <v>4632</v>
      </c>
      <c r="H2703" s="619" t="s">
        <v>564</v>
      </c>
      <c r="I2703" s="619" t="s">
        <v>6293</v>
      </c>
      <c r="J2703" s="619" t="s">
        <v>6294</v>
      </c>
      <c r="K2703" s="619" t="s">
        <v>6127</v>
      </c>
      <c r="L2703" s="620">
        <v>0</v>
      </c>
      <c r="M2703" s="620">
        <v>0</v>
      </c>
      <c r="N2703" s="619">
        <v>1</v>
      </c>
      <c r="O2703" s="683">
        <v>0.5</v>
      </c>
      <c r="P2703" s="620">
        <v>0</v>
      </c>
      <c r="Q2703" s="635"/>
      <c r="R2703" s="619">
        <v>1</v>
      </c>
      <c r="S2703" s="635">
        <v>1</v>
      </c>
      <c r="T2703" s="683">
        <v>0.5</v>
      </c>
      <c r="U2703" s="665">
        <v>1</v>
      </c>
    </row>
    <row r="2704" spans="1:21" ht="14.4" customHeight="1" x14ac:dyDescent="0.3">
      <c r="A2704" s="618">
        <v>21</v>
      </c>
      <c r="B2704" s="619" t="s">
        <v>565</v>
      </c>
      <c r="C2704" s="619">
        <v>89301212</v>
      </c>
      <c r="D2704" s="681" t="s">
        <v>6723</v>
      </c>
      <c r="E2704" s="682" t="s">
        <v>4539</v>
      </c>
      <c r="F2704" s="619" t="s">
        <v>4509</v>
      </c>
      <c r="G2704" s="619" t="s">
        <v>6295</v>
      </c>
      <c r="H2704" s="619" t="s">
        <v>564</v>
      </c>
      <c r="I2704" s="619" t="s">
        <v>6296</v>
      </c>
      <c r="J2704" s="619" t="s">
        <v>6297</v>
      </c>
      <c r="K2704" s="619" t="s">
        <v>3770</v>
      </c>
      <c r="L2704" s="620">
        <v>0</v>
      </c>
      <c r="M2704" s="620">
        <v>0</v>
      </c>
      <c r="N2704" s="619">
        <v>1</v>
      </c>
      <c r="O2704" s="683">
        <v>1</v>
      </c>
      <c r="P2704" s="620"/>
      <c r="Q2704" s="635"/>
      <c r="R2704" s="619"/>
      <c r="S2704" s="635">
        <v>0</v>
      </c>
      <c r="T2704" s="683"/>
      <c r="U2704" s="665">
        <v>0</v>
      </c>
    </row>
    <row r="2705" spans="1:21" ht="14.4" customHeight="1" x14ac:dyDescent="0.3">
      <c r="A2705" s="618">
        <v>21</v>
      </c>
      <c r="B2705" s="619" t="s">
        <v>565</v>
      </c>
      <c r="C2705" s="619">
        <v>89301212</v>
      </c>
      <c r="D2705" s="681" t="s">
        <v>6723</v>
      </c>
      <c r="E2705" s="682" t="s">
        <v>4539</v>
      </c>
      <c r="F2705" s="619" t="s">
        <v>4509</v>
      </c>
      <c r="G2705" s="619" t="s">
        <v>4637</v>
      </c>
      <c r="H2705" s="619" t="s">
        <v>2184</v>
      </c>
      <c r="I2705" s="619" t="s">
        <v>2372</v>
      </c>
      <c r="J2705" s="619" t="s">
        <v>2369</v>
      </c>
      <c r="K2705" s="619" t="s">
        <v>1928</v>
      </c>
      <c r="L2705" s="620">
        <v>60.92</v>
      </c>
      <c r="M2705" s="620">
        <v>60.92</v>
      </c>
      <c r="N2705" s="619">
        <v>1</v>
      </c>
      <c r="O2705" s="683">
        <v>0.5</v>
      </c>
      <c r="P2705" s="620">
        <v>60.92</v>
      </c>
      <c r="Q2705" s="635">
        <v>1</v>
      </c>
      <c r="R2705" s="619">
        <v>1</v>
      </c>
      <c r="S2705" s="635">
        <v>1</v>
      </c>
      <c r="T2705" s="683">
        <v>0.5</v>
      </c>
      <c r="U2705" s="665">
        <v>1</v>
      </c>
    </row>
    <row r="2706" spans="1:21" ht="14.4" customHeight="1" x14ac:dyDescent="0.3">
      <c r="A2706" s="618">
        <v>21</v>
      </c>
      <c r="B2706" s="619" t="s">
        <v>565</v>
      </c>
      <c r="C2706" s="619">
        <v>89301212</v>
      </c>
      <c r="D2706" s="681" t="s">
        <v>6723</v>
      </c>
      <c r="E2706" s="682" t="s">
        <v>4539</v>
      </c>
      <c r="F2706" s="619" t="s">
        <v>4509</v>
      </c>
      <c r="G2706" s="619" t="s">
        <v>4594</v>
      </c>
      <c r="H2706" s="619" t="s">
        <v>564</v>
      </c>
      <c r="I2706" s="619" t="s">
        <v>5145</v>
      </c>
      <c r="J2706" s="619" t="s">
        <v>5146</v>
      </c>
      <c r="K2706" s="619" t="s">
        <v>4257</v>
      </c>
      <c r="L2706" s="620">
        <v>333.31</v>
      </c>
      <c r="M2706" s="620">
        <v>10665.920000000002</v>
      </c>
      <c r="N2706" s="619">
        <v>32</v>
      </c>
      <c r="O2706" s="683">
        <v>26.5</v>
      </c>
      <c r="P2706" s="620">
        <v>5999.5800000000017</v>
      </c>
      <c r="Q2706" s="635">
        <v>0.56250000000000011</v>
      </c>
      <c r="R2706" s="619">
        <v>18</v>
      </c>
      <c r="S2706" s="635">
        <v>0.5625</v>
      </c>
      <c r="T2706" s="683">
        <v>14</v>
      </c>
      <c r="U2706" s="665">
        <v>0.52830188679245282</v>
      </c>
    </row>
    <row r="2707" spans="1:21" ht="14.4" customHeight="1" x14ac:dyDescent="0.3">
      <c r="A2707" s="618">
        <v>21</v>
      </c>
      <c r="B2707" s="619" t="s">
        <v>565</v>
      </c>
      <c r="C2707" s="619">
        <v>89301212</v>
      </c>
      <c r="D2707" s="681" t="s">
        <v>6723</v>
      </c>
      <c r="E2707" s="682" t="s">
        <v>4539</v>
      </c>
      <c r="F2707" s="619" t="s">
        <v>4509</v>
      </c>
      <c r="G2707" s="619" t="s">
        <v>4594</v>
      </c>
      <c r="H2707" s="619" t="s">
        <v>2184</v>
      </c>
      <c r="I2707" s="619" t="s">
        <v>2728</v>
      </c>
      <c r="J2707" s="619" t="s">
        <v>4256</v>
      </c>
      <c r="K2707" s="619" t="s">
        <v>4257</v>
      </c>
      <c r="L2707" s="620">
        <v>333.31</v>
      </c>
      <c r="M2707" s="620">
        <v>6666.2</v>
      </c>
      <c r="N2707" s="619">
        <v>20</v>
      </c>
      <c r="O2707" s="683">
        <v>18.5</v>
      </c>
      <c r="P2707" s="620">
        <v>3999.72</v>
      </c>
      <c r="Q2707" s="635">
        <v>0.6</v>
      </c>
      <c r="R2707" s="619">
        <v>12</v>
      </c>
      <c r="S2707" s="635">
        <v>0.6</v>
      </c>
      <c r="T2707" s="683">
        <v>11</v>
      </c>
      <c r="U2707" s="665">
        <v>0.59459459459459463</v>
      </c>
    </row>
    <row r="2708" spans="1:21" ht="14.4" customHeight="1" x14ac:dyDescent="0.3">
      <c r="A2708" s="618">
        <v>21</v>
      </c>
      <c r="B2708" s="619" t="s">
        <v>565</v>
      </c>
      <c r="C2708" s="619">
        <v>89301212</v>
      </c>
      <c r="D2708" s="681" t="s">
        <v>6723</v>
      </c>
      <c r="E2708" s="682" t="s">
        <v>4539</v>
      </c>
      <c r="F2708" s="619" t="s">
        <v>4509</v>
      </c>
      <c r="G2708" s="619" t="s">
        <v>5147</v>
      </c>
      <c r="H2708" s="619" t="s">
        <v>2184</v>
      </c>
      <c r="I2708" s="619" t="s">
        <v>5151</v>
      </c>
      <c r="J2708" s="619" t="s">
        <v>5149</v>
      </c>
      <c r="K2708" s="619" t="s">
        <v>5150</v>
      </c>
      <c r="L2708" s="620">
        <v>2279.48</v>
      </c>
      <c r="M2708" s="620">
        <v>15956.36</v>
      </c>
      <c r="N2708" s="619">
        <v>7</v>
      </c>
      <c r="O2708" s="683">
        <v>2.5</v>
      </c>
      <c r="P2708" s="620">
        <v>9117.92</v>
      </c>
      <c r="Q2708" s="635">
        <v>0.5714285714285714</v>
      </c>
      <c r="R2708" s="619">
        <v>4</v>
      </c>
      <c r="S2708" s="635">
        <v>0.5714285714285714</v>
      </c>
      <c r="T2708" s="683">
        <v>1.5</v>
      </c>
      <c r="U2708" s="665">
        <v>0.6</v>
      </c>
    </row>
    <row r="2709" spans="1:21" ht="14.4" customHeight="1" x14ac:dyDescent="0.3">
      <c r="A2709" s="618">
        <v>21</v>
      </c>
      <c r="B2709" s="619" t="s">
        <v>565</v>
      </c>
      <c r="C2709" s="619">
        <v>89301212</v>
      </c>
      <c r="D2709" s="681" t="s">
        <v>6723</v>
      </c>
      <c r="E2709" s="682" t="s">
        <v>4539</v>
      </c>
      <c r="F2709" s="619" t="s">
        <v>4509</v>
      </c>
      <c r="G2709" s="619" t="s">
        <v>5147</v>
      </c>
      <c r="H2709" s="619" t="s">
        <v>2184</v>
      </c>
      <c r="I2709" s="619" t="s">
        <v>5151</v>
      </c>
      <c r="J2709" s="619" t="s">
        <v>5149</v>
      </c>
      <c r="K2709" s="619" t="s">
        <v>5150</v>
      </c>
      <c r="L2709" s="620">
        <v>804.58</v>
      </c>
      <c r="M2709" s="620">
        <v>2413.7400000000002</v>
      </c>
      <c r="N2709" s="619">
        <v>3</v>
      </c>
      <c r="O2709" s="683">
        <v>0.5</v>
      </c>
      <c r="P2709" s="620">
        <v>2413.7400000000002</v>
      </c>
      <c r="Q2709" s="635">
        <v>1</v>
      </c>
      <c r="R2709" s="619">
        <v>3</v>
      </c>
      <c r="S2709" s="635">
        <v>1</v>
      </c>
      <c r="T2709" s="683">
        <v>0.5</v>
      </c>
      <c r="U2709" s="665">
        <v>1</v>
      </c>
    </row>
    <row r="2710" spans="1:21" ht="14.4" customHeight="1" x14ac:dyDescent="0.3">
      <c r="A2710" s="618">
        <v>21</v>
      </c>
      <c r="B2710" s="619" t="s">
        <v>565</v>
      </c>
      <c r="C2710" s="619">
        <v>89301212</v>
      </c>
      <c r="D2710" s="681" t="s">
        <v>6723</v>
      </c>
      <c r="E2710" s="682" t="s">
        <v>4539</v>
      </c>
      <c r="F2710" s="619" t="s">
        <v>4509</v>
      </c>
      <c r="G2710" s="619" t="s">
        <v>5147</v>
      </c>
      <c r="H2710" s="619" t="s">
        <v>564</v>
      </c>
      <c r="I2710" s="619" t="s">
        <v>5154</v>
      </c>
      <c r="J2710" s="619" t="s">
        <v>789</v>
      </c>
      <c r="K2710" s="619" t="s">
        <v>790</v>
      </c>
      <c r="L2710" s="620">
        <v>2127.52</v>
      </c>
      <c r="M2710" s="620">
        <v>14892.64</v>
      </c>
      <c r="N2710" s="619">
        <v>7</v>
      </c>
      <c r="O2710" s="683">
        <v>2.5</v>
      </c>
      <c r="P2710" s="620">
        <v>6382.5599999999995</v>
      </c>
      <c r="Q2710" s="635">
        <v>0.42857142857142855</v>
      </c>
      <c r="R2710" s="619">
        <v>3</v>
      </c>
      <c r="S2710" s="635">
        <v>0.42857142857142855</v>
      </c>
      <c r="T2710" s="683">
        <v>1</v>
      </c>
      <c r="U2710" s="665">
        <v>0.4</v>
      </c>
    </row>
    <row r="2711" spans="1:21" ht="14.4" customHeight="1" x14ac:dyDescent="0.3">
      <c r="A2711" s="618">
        <v>21</v>
      </c>
      <c r="B2711" s="619" t="s">
        <v>565</v>
      </c>
      <c r="C2711" s="619">
        <v>89301212</v>
      </c>
      <c r="D2711" s="681" t="s">
        <v>6723</v>
      </c>
      <c r="E2711" s="682" t="s">
        <v>4539</v>
      </c>
      <c r="F2711" s="619" t="s">
        <v>4509</v>
      </c>
      <c r="G2711" s="619" t="s">
        <v>4571</v>
      </c>
      <c r="H2711" s="619" t="s">
        <v>564</v>
      </c>
      <c r="I2711" s="619" t="s">
        <v>4572</v>
      </c>
      <c r="J2711" s="619" t="s">
        <v>4573</v>
      </c>
      <c r="K2711" s="619" t="s">
        <v>4574</v>
      </c>
      <c r="L2711" s="620">
        <v>1789.73</v>
      </c>
      <c r="M2711" s="620">
        <v>250562.20000000048</v>
      </c>
      <c r="N2711" s="619">
        <v>140</v>
      </c>
      <c r="O2711" s="683">
        <v>77.5</v>
      </c>
      <c r="P2711" s="620">
        <v>239823.82000000047</v>
      </c>
      <c r="Q2711" s="635">
        <v>0.95714285714285718</v>
      </c>
      <c r="R2711" s="619">
        <v>134</v>
      </c>
      <c r="S2711" s="635">
        <v>0.95714285714285718</v>
      </c>
      <c r="T2711" s="683">
        <v>73</v>
      </c>
      <c r="U2711" s="665">
        <v>0.9419354838709677</v>
      </c>
    </row>
    <row r="2712" spans="1:21" ht="14.4" customHeight="1" x14ac:dyDescent="0.3">
      <c r="A2712" s="618">
        <v>21</v>
      </c>
      <c r="B2712" s="619" t="s">
        <v>565</v>
      </c>
      <c r="C2712" s="619">
        <v>89301212</v>
      </c>
      <c r="D2712" s="681" t="s">
        <v>6723</v>
      </c>
      <c r="E2712" s="682" t="s">
        <v>4539</v>
      </c>
      <c r="F2712" s="619" t="s">
        <v>4509</v>
      </c>
      <c r="G2712" s="619" t="s">
        <v>5439</v>
      </c>
      <c r="H2712" s="619" t="s">
        <v>564</v>
      </c>
      <c r="I2712" s="619" t="s">
        <v>6298</v>
      </c>
      <c r="J2712" s="619" t="s">
        <v>2794</v>
      </c>
      <c r="K2712" s="619" t="s">
        <v>672</v>
      </c>
      <c r="L2712" s="620">
        <v>74.88</v>
      </c>
      <c r="M2712" s="620">
        <v>74.88</v>
      </c>
      <c r="N2712" s="619">
        <v>1</v>
      </c>
      <c r="O2712" s="683">
        <v>0.5</v>
      </c>
      <c r="P2712" s="620"/>
      <c r="Q2712" s="635">
        <v>0</v>
      </c>
      <c r="R2712" s="619"/>
      <c r="S2712" s="635">
        <v>0</v>
      </c>
      <c r="T2712" s="683"/>
      <c r="U2712" s="665">
        <v>0</v>
      </c>
    </row>
    <row r="2713" spans="1:21" ht="14.4" customHeight="1" x14ac:dyDescent="0.3">
      <c r="A2713" s="618">
        <v>21</v>
      </c>
      <c r="B2713" s="619" t="s">
        <v>565</v>
      </c>
      <c r="C2713" s="619">
        <v>89301212</v>
      </c>
      <c r="D2713" s="681" t="s">
        <v>6723</v>
      </c>
      <c r="E2713" s="682" t="s">
        <v>4539</v>
      </c>
      <c r="F2713" s="619" t="s">
        <v>4509</v>
      </c>
      <c r="G2713" s="619" t="s">
        <v>5096</v>
      </c>
      <c r="H2713" s="619" t="s">
        <v>2184</v>
      </c>
      <c r="I2713" s="619" t="s">
        <v>6299</v>
      </c>
      <c r="J2713" s="619" t="s">
        <v>6300</v>
      </c>
      <c r="K2713" s="619" t="s">
        <v>668</v>
      </c>
      <c r="L2713" s="620">
        <v>262.33999999999997</v>
      </c>
      <c r="M2713" s="620">
        <v>262.33999999999997</v>
      </c>
      <c r="N2713" s="619">
        <v>1</v>
      </c>
      <c r="O2713" s="683">
        <v>1</v>
      </c>
      <c r="P2713" s="620">
        <v>262.33999999999997</v>
      </c>
      <c r="Q2713" s="635">
        <v>1</v>
      </c>
      <c r="R2713" s="619">
        <v>1</v>
      </c>
      <c r="S2713" s="635">
        <v>1</v>
      </c>
      <c r="T2713" s="683">
        <v>1</v>
      </c>
      <c r="U2713" s="665">
        <v>1</v>
      </c>
    </row>
    <row r="2714" spans="1:21" ht="14.4" customHeight="1" x14ac:dyDescent="0.3">
      <c r="A2714" s="618">
        <v>21</v>
      </c>
      <c r="B2714" s="619" t="s">
        <v>565</v>
      </c>
      <c r="C2714" s="619">
        <v>89301212</v>
      </c>
      <c r="D2714" s="681" t="s">
        <v>6723</v>
      </c>
      <c r="E2714" s="682" t="s">
        <v>4539</v>
      </c>
      <c r="F2714" s="619" t="s">
        <v>4509</v>
      </c>
      <c r="G2714" s="619" t="s">
        <v>5096</v>
      </c>
      <c r="H2714" s="619" t="s">
        <v>2184</v>
      </c>
      <c r="I2714" s="619" t="s">
        <v>2328</v>
      </c>
      <c r="J2714" s="619" t="s">
        <v>4232</v>
      </c>
      <c r="K2714" s="619" t="s">
        <v>641</v>
      </c>
      <c r="L2714" s="620">
        <v>119.41</v>
      </c>
      <c r="M2714" s="620">
        <v>119.41</v>
      </c>
      <c r="N2714" s="619">
        <v>1</v>
      </c>
      <c r="O2714" s="683">
        <v>0.5</v>
      </c>
      <c r="P2714" s="620"/>
      <c r="Q2714" s="635">
        <v>0</v>
      </c>
      <c r="R2714" s="619"/>
      <c r="S2714" s="635">
        <v>0</v>
      </c>
      <c r="T2714" s="683"/>
      <c r="U2714" s="665">
        <v>0</v>
      </c>
    </row>
    <row r="2715" spans="1:21" ht="14.4" customHeight="1" x14ac:dyDescent="0.3">
      <c r="A2715" s="618">
        <v>21</v>
      </c>
      <c r="B2715" s="619" t="s">
        <v>565</v>
      </c>
      <c r="C2715" s="619">
        <v>89301212</v>
      </c>
      <c r="D2715" s="681" t="s">
        <v>6723</v>
      </c>
      <c r="E2715" s="682" t="s">
        <v>4539</v>
      </c>
      <c r="F2715" s="619" t="s">
        <v>4509</v>
      </c>
      <c r="G2715" s="619" t="s">
        <v>5096</v>
      </c>
      <c r="H2715" s="619" t="s">
        <v>2184</v>
      </c>
      <c r="I2715" s="619" t="s">
        <v>2331</v>
      </c>
      <c r="J2715" s="619" t="s">
        <v>4233</v>
      </c>
      <c r="K2715" s="619" t="s">
        <v>668</v>
      </c>
      <c r="L2715" s="620">
        <v>238.81</v>
      </c>
      <c r="M2715" s="620">
        <v>477.62</v>
      </c>
      <c r="N2715" s="619">
        <v>2</v>
      </c>
      <c r="O2715" s="683">
        <v>0.5</v>
      </c>
      <c r="P2715" s="620">
        <v>477.62</v>
      </c>
      <c r="Q2715" s="635">
        <v>1</v>
      </c>
      <c r="R2715" s="619">
        <v>2</v>
      </c>
      <c r="S2715" s="635">
        <v>1</v>
      </c>
      <c r="T2715" s="683">
        <v>0.5</v>
      </c>
      <c r="U2715" s="665">
        <v>1</v>
      </c>
    </row>
    <row r="2716" spans="1:21" ht="14.4" customHeight="1" x14ac:dyDescent="0.3">
      <c r="A2716" s="618">
        <v>21</v>
      </c>
      <c r="B2716" s="619" t="s">
        <v>565</v>
      </c>
      <c r="C2716" s="619">
        <v>89301212</v>
      </c>
      <c r="D2716" s="681" t="s">
        <v>6723</v>
      </c>
      <c r="E2716" s="682" t="s">
        <v>4539</v>
      </c>
      <c r="F2716" s="619" t="s">
        <v>4509</v>
      </c>
      <c r="G2716" s="619" t="s">
        <v>5096</v>
      </c>
      <c r="H2716" s="619" t="s">
        <v>2184</v>
      </c>
      <c r="I2716" s="619" t="s">
        <v>2331</v>
      </c>
      <c r="J2716" s="619" t="s">
        <v>4233</v>
      </c>
      <c r="K2716" s="619" t="s">
        <v>668</v>
      </c>
      <c r="L2716" s="620">
        <v>130.59</v>
      </c>
      <c r="M2716" s="620">
        <v>130.59</v>
      </c>
      <c r="N2716" s="619">
        <v>1</v>
      </c>
      <c r="O2716" s="683">
        <v>0.5</v>
      </c>
      <c r="P2716" s="620"/>
      <c r="Q2716" s="635">
        <v>0</v>
      </c>
      <c r="R2716" s="619"/>
      <c r="S2716" s="635">
        <v>0</v>
      </c>
      <c r="T2716" s="683"/>
      <c r="U2716" s="665">
        <v>0</v>
      </c>
    </row>
    <row r="2717" spans="1:21" ht="14.4" customHeight="1" x14ac:dyDescent="0.3">
      <c r="A2717" s="618">
        <v>21</v>
      </c>
      <c r="B2717" s="619" t="s">
        <v>565</v>
      </c>
      <c r="C2717" s="619">
        <v>89301212</v>
      </c>
      <c r="D2717" s="681" t="s">
        <v>6723</v>
      </c>
      <c r="E2717" s="682" t="s">
        <v>4539</v>
      </c>
      <c r="F2717" s="619" t="s">
        <v>4509</v>
      </c>
      <c r="G2717" s="619" t="s">
        <v>5096</v>
      </c>
      <c r="H2717" s="619" t="s">
        <v>2184</v>
      </c>
      <c r="I2717" s="619" t="s">
        <v>5155</v>
      </c>
      <c r="J2717" s="619" t="s">
        <v>4233</v>
      </c>
      <c r="K2717" s="619" t="s">
        <v>5156</v>
      </c>
      <c r="L2717" s="620">
        <v>874.69</v>
      </c>
      <c r="M2717" s="620">
        <v>874.69</v>
      </c>
      <c r="N2717" s="619">
        <v>1</v>
      </c>
      <c r="O2717" s="683">
        <v>0.5</v>
      </c>
      <c r="P2717" s="620"/>
      <c r="Q2717" s="635">
        <v>0</v>
      </c>
      <c r="R2717" s="619"/>
      <c r="S2717" s="635">
        <v>0</v>
      </c>
      <c r="T2717" s="683"/>
      <c r="U2717" s="665">
        <v>0</v>
      </c>
    </row>
    <row r="2718" spans="1:21" ht="14.4" customHeight="1" x14ac:dyDescent="0.3">
      <c r="A2718" s="618">
        <v>21</v>
      </c>
      <c r="B2718" s="619" t="s">
        <v>565</v>
      </c>
      <c r="C2718" s="619">
        <v>89301212</v>
      </c>
      <c r="D2718" s="681" t="s">
        <v>6723</v>
      </c>
      <c r="E2718" s="682" t="s">
        <v>4539</v>
      </c>
      <c r="F2718" s="619" t="s">
        <v>4509</v>
      </c>
      <c r="G2718" s="619" t="s">
        <v>5159</v>
      </c>
      <c r="H2718" s="619" t="s">
        <v>2184</v>
      </c>
      <c r="I2718" s="619" t="s">
        <v>1614</v>
      </c>
      <c r="J2718" s="619" t="s">
        <v>6301</v>
      </c>
      <c r="K2718" s="619" t="s">
        <v>5162</v>
      </c>
      <c r="L2718" s="620">
        <v>137.6</v>
      </c>
      <c r="M2718" s="620">
        <v>275.2</v>
      </c>
      <c r="N2718" s="619">
        <v>2</v>
      </c>
      <c r="O2718" s="683">
        <v>1</v>
      </c>
      <c r="P2718" s="620">
        <v>275.2</v>
      </c>
      <c r="Q2718" s="635">
        <v>1</v>
      </c>
      <c r="R2718" s="619">
        <v>2</v>
      </c>
      <c r="S2718" s="635">
        <v>1</v>
      </c>
      <c r="T2718" s="683">
        <v>1</v>
      </c>
      <c r="U2718" s="665">
        <v>1</v>
      </c>
    </row>
    <row r="2719" spans="1:21" ht="14.4" customHeight="1" x14ac:dyDescent="0.3">
      <c r="A2719" s="618">
        <v>21</v>
      </c>
      <c r="B2719" s="619" t="s">
        <v>565</v>
      </c>
      <c r="C2719" s="619">
        <v>89301212</v>
      </c>
      <c r="D2719" s="681" t="s">
        <v>6723</v>
      </c>
      <c r="E2719" s="682" t="s">
        <v>4539</v>
      </c>
      <c r="F2719" s="619" t="s">
        <v>4509</v>
      </c>
      <c r="G2719" s="619" t="s">
        <v>4879</v>
      </c>
      <c r="H2719" s="619" t="s">
        <v>564</v>
      </c>
      <c r="I2719" s="619" t="s">
        <v>6302</v>
      </c>
      <c r="J2719" s="619" t="s">
        <v>1639</v>
      </c>
      <c r="K2719" s="619" t="s">
        <v>6303</v>
      </c>
      <c r="L2719" s="620">
        <v>68.3</v>
      </c>
      <c r="M2719" s="620">
        <v>68.3</v>
      </c>
      <c r="N2719" s="619">
        <v>1</v>
      </c>
      <c r="O2719" s="683">
        <v>1</v>
      </c>
      <c r="P2719" s="620"/>
      <c r="Q2719" s="635">
        <v>0</v>
      </c>
      <c r="R2719" s="619"/>
      <c r="S2719" s="635">
        <v>0</v>
      </c>
      <c r="T2719" s="683"/>
      <c r="U2719" s="665">
        <v>0</v>
      </c>
    </row>
    <row r="2720" spans="1:21" ht="14.4" customHeight="1" x14ac:dyDescent="0.3">
      <c r="A2720" s="618">
        <v>21</v>
      </c>
      <c r="B2720" s="619" t="s">
        <v>565</v>
      </c>
      <c r="C2720" s="619">
        <v>89301212</v>
      </c>
      <c r="D2720" s="681" t="s">
        <v>6723</v>
      </c>
      <c r="E2720" s="682" t="s">
        <v>4539</v>
      </c>
      <c r="F2720" s="619" t="s">
        <v>4509</v>
      </c>
      <c r="G2720" s="619" t="s">
        <v>6304</v>
      </c>
      <c r="H2720" s="619" t="s">
        <v>564</v>
      </c>
      <c r="I2720" s="619" t="s">
        <v>6305</v>
      </c>
      <c r="J2720" s="619" t="s">
        <v>6306</v>
      </c>
      <c r="K2720" s="619" t="s">
        <v>6307</v>
      </c>
      <c r="L2720" s="620">
        <v>45.75</v>
      </c>
      <c r="M2720" s="620">
        <v>137.25</v>
      </c>
      <c r="N2720" s="619">
        <v>3</v>
      </c>
      <c r="O2720" s="683">
        <v>3</v>
      </c>
      <c r="P2720" s="620">
        <v>45.75</v>
      </c>
      <c r="Q2720" s="635">
        <v>0.33333333333333331</v>
      </c>
      <c r="R2720" s="619">
        <v>1</v>
      </c>
      <c r="S2720" s="635">
        <v>0.33333333333333331</v>
      </c>
      <c r="T2720" s="683">
        <v>1</v>
      </c>
      <c r="U2720" s="665">
        <v>0.33333333333333331</v>
      </c>
    </row>
    <row r="2721" spans="1:21" ht="14.4" customHeight="1" x14ac:dyDescent="0.3">
      <c r="A2721" s="618">
        <v>21</v>
      </c>
      <c r="B2721" s="619" t="s">
        <v>565</v>
      </c>
      <c r="C2721" s="619">
        <v>89301212</v>
      </c>
      <c r="D2721" s="681" t="s">
        <v>6723</v>
      </c>
      <c r="E2721" s="682" t="s">
        <v>4539</v>
      </c>
      <c r="F2721" s="619" t="s">
        <v>4509</v>
      </c>
      <c r="G2721" s="619" t="s">
        <v>4642</v>
      </c>
      <c r="H2721" s="619" t="s">
        <v>2184</v>
      </c>
      <c r="I2721" s="619" t="s">
        <v>3673</v>
      </c>
      <c r="J2721" s="619" t="s">
        <v>3674</v>
      </c>
      <c r="K2721" s="619" t="s">
        <v>3675</v>
      </c>
      <c r="L2721" s="620">
        <v>1140.7</v>
      </c>
      <c r="M2721" s="620">
        <v>10266.300000000001</v>
      </c>
      <c r="N2721" s="619">
        <v>9</v>
      </c>
      <c r="O2721" s="683">
        <v>3</v>
      </c>
      <c r="P2721" s="620">
        <v>10266.300000000001</v>
      </c>
      <c r="Q2721" s="635">
        <v>1</v>
      </c>
      <c r="R2721" s="619">
        <v>9</v>
      </c>
      <c r="S2721" s="635">
        <v>1</v>
      </c>
      <c r="T2721" s="683">
        <v>3</v>
      </c>
      <c r="U2721" s="665">
        <v>1</v>
      </c>
    </row>
    <row r="2722" spans="1:21" ht="14.4" customHeight="1" x14ac:dyDescent="0.3">
      <c r="A2722" s="618">
        <v>21</v>
      </c>
      <c r="B2722" s="619" t="s">
        <v>565</v>
      </c>
      <c r="C2722" s="619">
        <v>89301212</v>
      </c>
      <c r="D2722" s="681" t="s">
        <v>6723</v>
      </c>
      <c r="E2722" s="682" t="s">
        <v>4539</v>
      </c>
      <c r="F2722" s="619" t="s">
        <v>4509</v>
      </c>
      <c r="G2722" s="619" t="s">
        <v>4643</v>
      </c>
      <c r="H2722" s="619" t="s">
        <v>564</v>
      </c>
      <c r="I2722" s="619" t="s">
        <v>600</v>
      </c>
      <c r="J2722" s="619" t="s">
        <v>4205</v>
      </c>
      <c r="K2722" s="619" t="s">
        <v>4206</v>
      </c>
      <c r="L2722" s="620">
        <v>31.43</v>
      </c>
      <c r="M2722" s="620">
        <v>31.43</v>
      </c>
      <c r="N2722" s="619">
        <v>1</v>
      </c>
      <c r="O2722" s="683">
        <v>1</v>
      </c>
      <c r="P2722" s="620"/>
      <c r="Q2722" s="635">
        <v>0</v>
      </c>
      <c r="R2722" s="619"/>
      <c r="S2722" s="635">
        <v>0</v>
      </c>
      <c r="T2722" s="683"/>
      <c r="U2722" s="665">
        <v>0</v>
      </c>
    </row>
    <row r="2723" spans="1:21" ht="14.4" customHeight="1" x14ac:dyDescent="0.3">
      <c r="A2723" s="618">
        <v>21</v>
      </c>
      <c r="B2723" s="619" t="s">
        <v>565</v>
      </c>
      <c r="C2723" s="619">
        <v>89301212</v>
      </c>
      <c r="D2723" s="681" t="s">
        <v>6723</v>
      </c>
      <c r="E2723" s="682" t="s">
        <v>4539</v>
      </c>
      <c r="F2723" s="619" t="s">
        <v>4509</v>
      </c>
      <c r="G2723" s="619" t="s">
        <v>4643</v>
      </c>
      <c r="H2723" s="619" t="s">
        <v>564</v>
      </c>
      <c r="I2723" s="619" t="s">
        <v>6308</v>
      </c>
      <c r="J2723" s="619" t="s">
        <v>6309</v>
      </c>
      <c r="K2723" s="619" t="s">
        <v>641</v>
      </c>
      <c r="L2723" s="620">
        <v>60.02</v>
      </c>
      <c r="M2723" s="620">
        <v>300.10000000000002</v>
      </c>
      <c r="N2723" s="619">
        <v>5</v>
      </c>
      <c r="O2723" s="683">
        <v>2.5</v>
      </c>
      <c r="P2723" s="620">
        <v>300.10000000000002</v>
      </c>
      <c r="Q2723" s="635">
        <v>1</v>
      </c>
      <c r="R2723" s="619">
        <v>5</v>
      </c>
      <c r="S2723" s="635">
        <v>1</v>
      </c>
      <c r="T2723" s="683">
        <v>2.5</v>
      </c>
      <c r="U2723" s="665">
        <v>1</v>
      </c>
    </row>
    <row r="2724" spans="1:21" ht="14.4" customHeight="1" x14ac:dyDescent="0.3">
      <c r="A2724" s="618">
        <v>21</v>
      </c>
      <c r="B2724" s="619" t="s">
        <v>565</v>
      </c>
      <c r="C2724" s="619">
        <v>89301212</v>
      </c>
      <c r="D2724" s="681" t="s">
        <v>6723</v>
      </c>
      <c r="E2724" s="682" t="s">
        <v>4539</v>
      </c>
      <c r="F2724" s="619" t="s">
        <v>4509</v>
      </c>
      <c r="G2724" s="619" t="s">
        <v>4575</v>
      </c>
      <c r="H2724" s="619" t="s">
        <v>564</v>
      </c>
      <c r="I2724" s="619" t="s">
        <v>1241</v>
      </c>
      <c r="J2724" s="619" t="s">
        <v>4576</v>
      </c>
      <c r="K2724" s="619" t="s">
        <v>4577</v>
      </c>
      <c r="L2724" s="620">
        <v>0</v>
      </c>
      <c r="M2724" s="620">
        <v>0</v>
      </c>
      <c r="N2724" s="619">
        <v>24</v>
      </c>
      <c r="O2724" s="683">
        <v>17</v>
      </c>
      <c r="P2724" s="620">
        <v>0</v>
      </c>
      <c r="Q2724" s="635"/>
      <c r="R2724" s="619">
        <v>15</v>
      </c>
      <c r="S2724" s="635">
        <v>0.625</v>
      </c>
      <c r="T2724" s="683">
        <v>11</v>
      </c>
      <c r="U2724" s="665">
        <v>0.6470588235294118</v>
      </c>
    </row>
    <row r="2725" spans="1:21" ht="14.4" customHeight="1" x14ac:dyDescent="0.3">
      <c r="A2725" s="618">
        <v>21</v>
      </c>
      <c r="B2725" s="619" t="s">
        <v>565</v>
      </c>
      <c r="C2725" s="619">
        <v>89301212</v>
      </c>
      <c r="D2725" s="681" t="s">
        <v>6723</v>
      </c>
      <c r="E2725" s="682" t="s">
        <v>4539</v>
      </c>
      <c r="F2725" s="619" t="s">
        <v>4509</v>
      </c>
      <c r="G2725" s="619" t="s">
        <v>4575</v>
      </c>
      <c r="H2725" s="619" t="s">
        <v>564</v>
      </c>
      <c r="I2725" s="619" t="s">
        <v>1245</v>
      </c>
      <c r="J2725" s="619" t="s">
        <v>4644</v>
      </c>
      <c r="K2725" s="619" t="s">
        <v>2362</v>
      </c>
      <c r="L2725" s="620">
        <v>0</v>
      </c>
      <c r="M2725" s="620">
        <v>0</v>
      </c>
      <c r="N2725" s="619">
        <v>19</v>
      </c>
      <c r="O2725" s="683">
        <v>11.5</v>
      </c>
      <c r="P2725" s="620">
        <v>0</v>
      </c>
      <c r="Q2725" s="635"/>
      <c r="R2725" s="619">
        <v>7</v>
      </c>
      <c r="S2725" s="635">
        <v>0.36842105263157893</v>
      </c>
      <c r="T2725" s="683">
        <v>4.5</v>
      </c>
      <c r="U2725" s="665">
        <v>0.39130434782608697</v>
      </c>
    </row>
    <row r="2726" spans="1:21" ht="14.4" customHeight="1" x14ac:dyDescent="0.3">
      <c r="A2726" s="618">
        <v>21</v>
      </c>
      <c r="B2726" s="619" t="s">
        <v>565</v>
      </c>
      <c r="C2726" s="619">
        <v>89301212</v>
      </c>
      <c r="D2726" s="681" t="s">
        <v>6723</v>
      </c>
      <c r="E2726" s="682" t="s">
        <v>4539</v>
      </c>
      <c r="F2726" s="619" t="s">
        <v>4509</v>
      </c>
      <c r="G2726" s="619" t="s">
        <v>4575</v>
      </c>
      <c r="H2726" s="619" t="s">
        <v>564</v>
      </c>
      <c r="I2726" s="619" t="s">
        <v>5061</v>
      </c>
      <c r="J2726" s="619" t="s">
        <v>4576</v>
      </c>
      <c r="K2726" s="619" t="s">
        <v>4577</v>
      </c>
      <c r="L2726" s="620">
        <v>0</v>
      </c>
      <c r="M2726" s="620">
        <v>0</v>
      </c>
      <c r="N2726" s="619">
        <v>9</v>
      </c>
      <c r="O2726" s="683">
        <v>5</v>
      </c>
      <c r="P2726" s="620">
        <v>0</v>
      </c>
      <c r="Q2726" s="635"/>
      <c r="R2726" s="619">
        <v>2</v>
      </c>
      <c r="S2726" s="635">
        <v>0.22222222222222221</v>
      </c>
      <c r="T2726" s="683">
        <v>1.5</v>
      </c>
      <c r="U2726" s="665">
        <v>0.3</v>
      </c>
    </row>
    <row r="2727" spans="1:21" ht="14.4" customHeight="1" x14ac:dyDescent="0.3">
      <c r="A2727" s="618">
        <v>21</v>
      </c>
      <c r="B2727" s="619" t="s">
        <v>565</v>
      </c>
      <c r="C2727" s="619">
        <v>89301212</v>
      </c>
      <c r="D2727" s="681" t="s">
        <v>6723</v>
      </c>
      <c r="E2727" s="682" t="s">
        <v>4539</v>
      </c>
      <c r="F2727" s="619" t="s">
        <v>4509</v>
      </c>
      <c r="G2727" s="619" t="s">
        <v>4575</v>
      </c>
      <c r="H2727" s="619" t="s">
        <v>564</v>
      </c>
      <c r="I2727" s="619" t="s">
        <v>5564</v>
      </c>
      <c r="J2727" s="619" t="s">
        <v>4644</v>
      </c>
      <c r="K2727" s="619" t="s">
        <v>2362</v>
      </c>
      <c r="L2727" s="620">
        <v>0</v>
      </c>
      <c r="M2727" s="620">
        <v>0</v>
      </c>
      <c r="N2727" s="619">
        <v>2</v>
      </c>
      <c r="O2727" s="683">
        <v>1.5</v>
      </c>
      <c r="P2727" s="620">
        <v>0</v>
      </c>
      <c r="Q2727" s="635"/>
      <c r="R2727" s="619">
        <v>2</v>
      </c>
      <c r="S2727" s="635">
        <v>1</v>
      </c>
      <c r="T2727" s="683">
        <v>1.5</v>
      </c>
      <c r="U2727" s="665">
        <v>1</v>
      </c>
    </row>
    <row r="2728" spans="1:21" ht="14.4" customHeight="1" x14ac:dyDescent="0.3">
      <c r="A2728" s="618">
        <v>21</v>
      </c>
      <c r="B2728" s="619" t="s">
        <v>565</v>
      </c>
      <c r="C2728" s="619">
        <v>89301212</v>
      </c>
      <c r="D2728" s="681" t="s">
        <v>6723</v>
      </c>
      <c r="E2728" s="682" t="s">
        <v>4539</v>
      </c>
      <c r="F2728" s="619" t="s">
        <v>4509</v>
      </c>
      <c r="G2728" s="619" t="s">
        <v>6310</v>
      </c>
      <c r="H2728" s="619" t="s">
        <v>564</v>
      </c>
      <c r="I2728" s="619" t="s">
        <v>3318</v>
      </c>
      <c r="J2728" s="619" t="s">
        <v>3319</v>
      </c>
      <c r="K2728" s="619" t="s">
        <v>6311</v>
      </c>
      <c r="L2728" s="620">
        <v>0</v>
      </c>
      <c r="M2728" s="620">
        <v>0</v>
      </c>
      <c r="N2728" s="619">
        <v>2</v>
      </c>
      <c r="O2728" s="683">
        <v>1</v>
      </c>
      <c r="P2728" s="620">
        <v>0</v>
      </c>
      <c r="Q2728" s="635"/>
      <c r="R2728" s="619">
        <v>1</v>
      </c>
      <c r="S2728" s="635">
        <v>0.5</v>
      </c>
      <c r="T2728" s="683">
        <v>0.5</v>
      </c>
      <c r="U2728" s="665">
        <v>0.5</v>
      </c>
    </row>
    <row r="2729" spans="1:21" ht="14.4" customHeight="1" x14ac:dyDescent="0.3">
      <c r="A2729" s="618">
        <v>21</v>
      </c>
      <c r="B2729" s="619" t="s">
        <v>565</v>
      </c>
      <c r="C2729" s="619">
        <v>89301212</v>
      </c>
      <c r="D2729" s="681" t="s">
        <v>6723</v>
      </c>
      <c r="E2729" s="682" t="s">
        <v>4539</v>
      </c>
      <c r="F2729" s="619" t="s">
        <v>4509</v>
      </c>
      <c r="G2729" s="619" t="s">
        <v>6312</v>
      </c>
      <c r="H2729" s="619" t="s">
        <v>564</v>
      </c>
      <c r="I2729" s="619" t="s">
        <v>3216</v>
      </c>
      <c r="J2729" s="619" t="s">
        <v>3217</v>
      </c>
      <c r="K2729" s="619" t="s">
        <v>1123</v>
      </c>
      <c r="L2729" s="620">
        <v>0</v>
      </c>
      <c r="M2729" s="620">
        <v>0</v>
      </c>
      <c r="N2729" s="619">
        <v>2</v>
      </c>
      <c r="O2729" s="683">
        <v>1</v>
      </c>
      <c r="P2729" s="620"/>
      <c r="Q2729" s="635"/>
      <c r="R2729" s="619"/>
      <c r="S2729" s="635">
        <v>0</v>
      </c>
      <c r="T2729" s="683"/>
      <c r="U2729" s="665">
        <v>0</v>
      </c>
    </row>
    <row r="2730" spans="1:21" ht="14.4" customHeight="1" x14ac:dyDescent="0.3">
      <c r="A2730" s="618">
        <v>21</v>
      </c>
      <c r="B2730" s="619" t="s">
        <v>565</v>
      </c>
      <c r="C2730" s="619">
        <v>89301212</v>
      </c>
      <c r="D2730" s="681" t="s">
        <v>6723</v>
      </c>
      <c r="E2730" s="682" t="s">
        <v>4539</v>
      </c>
      <c r="F2730" s="619" t="s">
        <v>4509</v>
      </c>
      <c r="G2730" s="619" t="s">
        <v>4883</v>
      </c>
      <c r="H2730" s="619" t="s">
        <v>564</v>
      </c>
      <c r="I2730" s="619" t="s">
        <v>6313</v>
      </c>
      <c r="J2730" s="619" t="s">
        <v>5448</v>
      </c>
      <c r="K2730" s="619" t="s">
        <v>641</v>
      </c>
      <c r="L2730" s="620">
        <v>0</v>
      </c>
      <c r="M2730" s="620">
        <v>0</v>
      </c>
      <c r="N2730" s="619">
        <v>1</v>
      </c>
      <c r="O2730" s="683">
        <v>1</v>
      </c>
      <c r="P2730" s="620">
        <v>0</v>
      </c>
      <c r="Q2730" s="635"/>
      <c r="R2730" s="619">
        <v>1</v>
      </c>
      <c r="S2730" s="635">
        <v>1</v>
      </c>
      <c r="T2730" s="683">
        <v>1</v>
      </c>
      <c r="U2730" s="665">
        <v>1</v>
      </c>
    </row>
    <row r="2731" spans="1:21" ht="14.4" customHeight="1" x14ac:dyDescent="0.3">
      <c r="A2731" s="618">
        <v>21</v>
      </c>
      <c r="B2731" s="619" t="s">
        <v>565</v>
      </c>
      <c r="C2731" s="619">
        <v>89301212</v>
      </c>
      <c r="D2731" s="681" t="s">
        <v>6723</v>
      </c>
      <c r="E2731" s="682" t="s">
        <v>4539</v>
      </c>
      <c r="F2731" s="619" t="s">
        <v>4509</v>
      </c>
      <c r="G2731" s="619" t="s">
        <v>4883</v>
      </c>
      <c r="H2731" s="619" t="s">
        <v>2184</v>
      </c>
      <c r="I2731" s="619" t="s">
        <v>3481</v>
      </c>
      <c r="J2731" s="619" t="s">
        <v>2298</v>
      </c>
      <c r="K2731" s="619" t="s">
        <v>4484</v>
      </c>
      <c r="L2731" s="620">
        <v>275.48</v>
      </c>
      <c r="M2731" s="620">
        <v>275.48</v>
      </c>
      <c r="N2731" s="619">
        <v>1</v>
      </c>
      <c r="O2731" s="683">
        <v>0.5</v>
      </c>
      <c r="P2731" s="620">
        <v>275.48</v>
      </c>
      <c r="Q2731" s="635">
        <v>1</v>
      </c>
      <c r="R2731" s="619">
        <v>1</v>
      </c>
      <c r="S2731" s="635">
        <v>1</v>
      </c>
      <c r="T2731" s="683">
        <v>0.5</v>
      </c>
      <c r="U2731" s="665">
        <v>1</v>
      </c>
    </row>
    <row r="2732" spans="1:21" ht="14.4" customHeight="1" x14ac:dyDescent="0.3">
      <c r="A2732" s="618">
        <v>21</v>
      </c>
      <c r="B2732" s="619" t="s">
        <v>565</v>
      </c>
      <c r="C2732" s="619">
        <v>89301212</v>
      </c>
      <c r="D2732" s="681" t="s">
        <v>6723</v>
      </c>
      <c r="E2732" s="682" t="s">
        <v>4539</v>
      </c>
      <c r="F2732" s="619" t="s">
        <v>4509</v>
      </c>
      <c r="G2732" s="619" t="s">
        <v>4883</v>
      </c>
      <c r="H2732" s="619" t="s">
        <v>2184</v>
      </c>
      <c r="I2732" s="619" t="s">
        <v>2297</v>
      </c>
      <c r="J2732" s="619" t="s">
        <v>2298</v>
      </c>
      <c r="K2732" s="619" t="s">
        <v>1294</v>
      </c>
      <c r="L2732" s="620">
        <v>0</v>
      </c>
      <c r="M2732" s="620">
        <v>0</v>
      </c>
      <c r="N2732" s="619">
        <v>1</v>
      </c>
      <c r="O2732" s="683">
        <v>0.5</v>
      </c>
      <c r="P2732" s="620"/>
      <c r="Q2732" s="635"/>
      <c r="R2732" s="619"/>
      <c r="S2732" s="635">
        <v>0</v>
      </c>
      <c r="T2732" s="683"/>
      <c r="U2732" s="665">
        <v>0</v>
      </c>
    </row>
    <row r="2733" spans="1:21" ht="14.4" customHeight="1" x14ac:dyDescent="0.3">
      <c r="A2733" s="618">
        <v>21</v>
      </c>
      <c r="B2733" s="619" t="s">
        <v>565</v>
      </c>
      <c r="C2733" s="619">
        <v>89301212</v>
      </c>
      <c r="D2733" s="681" t="s">
        <v>6723</v>
      </c>
      <c r="E2733" s="682" t="s">
        <v>4539</v>
      </c>
      <c r="F2733" s="619" t="s">
        <v>4509</v>
      </c>
      <c r="G2733" s="619" t="s">
        <v>4883</v>
      </c>
      <c r="H2733" s="619" t="s">
        <v>2184</v>
      </c>
      <c r="I2733" s="619" t="s">
        <v>2301</v>
      </c>
      <c r="J2733" s="619" t="s">
        <v>2298</v>
      </c>
      <c r="K2733" s="619" t="s">
        <v>641</v>
      </c>
      <c r="L2733" s="620">
        <v>137.74</v>
      </c>
      <c r="M2733" s="620">
        <v>3168.0200000000004</v>
      </c>
      <c r="N2733" s="619">
        <v>23</v>
      </c>
      <c r="O2733" s="683">
        <v>19</v>
      </c>
      <c r="P2733" s="620">
        <v>2066.1000000000004</v>
      </c>
      <c r="Q2733" s="635">
        <v>0.65217391304347827</v>
      </c>
      <c r="R2733" s="619">
        <v>15</v>
      </c>
      <c r="S2733" s="635">
        <v>0.65217391304347827</v>
      </c>
      <c r="T2733" s="683">
        <v>12.5</v>
      </c>
      <c r="U2733" s="665">
        <v>0.65789473684210531</v>
      </c>
    </row>
    <row r="2734" spans="1:21" ht="14.4" customHeight="1" x14ac:dyDescent="0.3">
      <c r="A2734" s="618">
        <v>21</v>
      </c>
      <c r="B2734" s="619" t="s">
        <v>565</v>
      </c>
      <c r="C2734" s="619">
        <v>89301212</v>
      </c>
      <c r="D2734" s="681" t="s">
        <v>6723</v>
      </c>
      <c r="E2734" s="682" t="s">
        <v>4539</v>
      </c>
      <c r="F2734" s="619" t="s">
        <v>4509</v>
      </c>
      <c r="G2734" s="619" t="s">
        <v>4883</v>
      </c>
      <c r="H2734" s="619" t="s">
        <v>2184</v>
      </c>
      <c r="I2734" s="619" t="s">
        <v>6144</v>
      </c>
      <c r="J2734" s="619" t="s">
        <v>2298</v>
      </c>
      <c r="K2734" s="619" t="s">
        <v>6145</v>
      </c>
      <c r="L2734" s="620">
        <v>413.22</v>
      </c>
      <c r="M2734" s="620">
        <v>413.22</v>
      </c>
      <c r="N2734" s="619">
        <v>1</v>
      </c>
      <c r="O2734" s="683">
        <v>0.5</v>
      </c>
      <c r="P2734" s="620">
        <v>413.22</v>
      </c>
      <c r="Q2734" s="635">
        <v>1</v>
      </c>
      <c r="R2734" s="619">
        <v>1</v>
      </c>
      <c r="S2734" s="635">
        <v>1</v>
      </c>
      <c r="T2734" s="683">
        <v>0.5</v>
      </c>
      <c r="U2734" s="665">
        <v>1</v>
      </c>
    </row>
    <row r="2735" spans="1:21" ht="14.4" customHeight="1" x14ac:dyDescent="0.3">
      <c r="A2735" s="618">
        <v>21</v>
      </c>
      <c r="B2735" s="619" t="s">
        <v>565</v>
      </c>
      <c r="C2735" s="619">
        <v>89301212</v>
      </c>
      <c r="D2735" s="681" t="s">
        <v>6723</v>
      </c>
      <c r="E2735" s="682" t="s">
        <v>4539</v>
      </c>
      <c r="F2735" s="619" t="s">
        <v>4509</v>
      </c>
      <c r="G2735" s="619" t="s">
        <v>4883</v>
      </c>
      <c r="H2735" s="619" t="s">
        <v>564</v>
      </c>
      <c r="I2735" s="619" t="s">
        <v>6314</v>
      </c>
      <c r="J2735" s="619" t="s">
        <v>6315</v>
      </c>
      <c r="K2735" s="619" t="s">
        <v>5419</v>
      </c>
      <c r="L2735" s="620">
        <v>229.57</v>
      </c>
      <c r="M2735" s="620">
        <v>229.57</v>
      </c>
      <c r="N2735" s="619">
        <v>1</v>
      </c>
      <c r="O2735" s="683">
        <v>0.5</v>
      </c>
      <c r="P2735" s="620"/>
      <c r="Q2735" s="635">
        <v>0</v>
      </c>
      <c r="R2735" s="619"/>
      <c r="S2735" s="635">
        <v>0</v>
      </c>
      <c r="T2735" s="683"/>
      <c r="U2735" s="665">
        <v>0</v>
      </c>
    </row>
    <row r="2736" spans="1:21" ht="14.4" customHeight="1" x14ac:dyDescent="0.3">
      <c r="A2736" s="618">
        <v>21</v>
      </c>
      <c r="B2736" s="619" t="s">
        <v>565</v>
      </c>
      <c r="C2736" s="619">
        <v>89301212</v>
      </c>
      <c r="D2736" s="681" t="s">
        <v>6723</v>
      </c>
      <c r="E2736" s="682" t="s">
        <v>4539</v>
      </c>
      <c r="F2736" s="619" t="s">
        <v>4509</v>
      </c>
      <c r="G2736" s="619" t="s">
        <v>6316</v>
      </c>
      <c r="H2736" s="619" t="s">
        <v>564</v>
      </c>
      <c r="I2736" s="619" t="s">
        <v>6317</v>
      </c>
      <c r="J2736" s="619" t="s">
        <v>6318</v>
      </c>
      <c r="K2736" s="619" t="s">
        <v>2859</v>
      </c>
      <c r="L2736" s="620">
        <v>158.18</v>
      </c>
      <c r="M2736" s="620">
        <v>316.36</v>
      </c>
      <c r="N2736" s="619">
        <v>2</v>
      </c>
      <c r="O2736" s="683">
        <v>0.5</v>
      </c>
      <c r="P2736" s="620">
        <v>316.36</v>
      </c>
      <c r="Q2736" s="635">
        <v>1</v>
      </c>
      <c r="R2736" s="619">
        <v>2</v>
      </c>
      <c r="S2736" s="635">
        <v>1</v>
      </c>
      <c r="T2736" s="683">
        <v>0.5</v>
      </c>
      <c r="U2736" s="665">
        <v>1</v>
      </c>
    </row>
    <row r="2737" spans="1:21" ht="14.4" customHeight="1" x14ac:dyDescent="0.3">
      <c r="A2737" s="618">
        <v>21</v>
      </c>
      <c r="B2737" s="619" t="s">
        <v>565</v>
      </c>
      <c r="C2737" s="619">
        <v>89301212</v>
      </c>
      <c r="D2737" s="681" t="s">
        <v>6723</v>
      </c>
      <c r="E2737" s="682" t="s">
        <v>4539</v>
      </c>
      <c r="F2737" s="619" t="s">
        <v>4509</v>
      </c>
      <c r="G2737" s="619" t="s">
        <v>4648</v>
      </c>
      <c r="H2737" s="619" t="s">
        <v>2184</v>
      </c>
      <c r="I2737" s="619" t="s">
        <v>2748</v>
      </c>
      <c r="J2737" s="619" t="s">
        <v>2749</v>
      </c>
      <c r="K2737" s="619" t="s">
        <v>4267</v>
      </c>
      <c r="L2737" s="620">
        <v>69.86</v>
      </c>
      <c r="M2737" s="620">
        <v>628.74</v>
      </c>
      <c r="N2737" s="619">
        <v>9</v>
      </c>
      <c r="O2737" s="683">
        <v>6</v>
      </c>
      <c r="P2737" s="620">
        <v>558.88</v>
      </c>
      <c r="Q2737" s="635">
        <v>0.88888888888888884</v>
      </c>
      <c r="R2737" s="619">
        <v>8</v>
      </c>
      <c r="S2737" s="635">
        <v>0.88888888888888884</v>
      </c>
      <c r="T2737" s="683">
        <v>5</v>
      </c>
      <c r="U2737" s="665">
        <v>0.83333333333333337</v>
      </c>
    </row>
    <row r="2738" spans="1:21" ht="14.4" customHeight="1" x14ac:dyDescent="0.3">
      <c r="A2738" s="618">
        <v>21</v>
      </c>
      <c r="B2738" s="619" t="s">
        <v>565</v>
      </c>
      <c r="C2738" s="619">
        <v>89301212</v>
      </c>
      <c r="D2738" s="681" t="s">
        <v>6723</v>
      </c>
      <c r="E2738" s="682" t="s">
        <v>4539</v>
      </c>
      <c r="F2738" s="619" t="s">
        <v>4509</v>
      </c>
      <c r="G2738" s="619" t="s">
        <v>4578</v>
      </c>
      <c r="H2738" s="619" t="s">
        <v>2184</v>
      </c>
      <c r="I2738" s="619" t="s">
        <v>5064</v>
      </c>
      <c r="J2738" s="619" t="s">
        <v>2476</v>
      </c>
      <c r="K2738" s="619" t="s">
        <v>668</v>
      </c>
      <c r="L2738" s="620">
        <v>216.16</v>
      </c>
      <c r="M2738" s="620">
        <v>432.32</v>
      </c>
      <c r="N2738" s="619">
        <v>2</v>
      </c>
      <c r="O2738" s="683">
        <v>0.5</v>
      </c>
      <c r="P2738" s="620">
        <v>432.32</v>
      </c>
      <c r="Q2738" s="635">
        <v>1</v>
      </c>
      <c r="R2738" s="619">
        <v>2</v>
      </c>
      <c r="S2738" s="635">
        <v>1</v>
      </c>
      <c r="T2738" s="683">
        <v>0.5</v>
      </c>
      <c r="U2738" s="665">
        <v>1</v>
      </c>
    </row>
    <row r="2739" spans="1:21" ht="14.4" customHeight="1" x14ac:dyDescent="0.3">
      <c r="A2739" s="618">
        <v>21</v>
      </c>
      <c r="B2739" s="619" t="s">
        <v>565</v>
      </c>
      <c r="C2739" s="619">
        <v>89301212</v>
      </c>
      <c r="D2739" s="681" t="s">
        <v>6723</v>
      </c>
      <c r="E2739" s="682" t="s">
        <v>4539</v>
      </c>
      <c r="F2739" s="619" t="s">
        <v>4509</v>
      </c>
      <c r="G2739" s="619" t="s">
        <v>4578</v>
      </c>
      <c r="H2739" s="619" t="s">
        <v>2184</v>
      </c>
      <c r="I2739" s="619" t="s">
        <v>6319</v>
      </c>
      <c r="J2739" s="619" t="s">
        <v>2476</v>
      </c>
      <c r="K2739" s="619" t="s">
        <v>6320</v>
      </c>
      <c r="L2739" s="620">
        <v>432.32</v>
      </c>
      <c r="M2739" s="620">
        <v>432.32</v>
      </c>
      <c r="N2739" s="619">
        <v>1</v>
      </c>
      <c r="O2739" s="683">
        <v>1</v>
      </c>
      <c r="P2739" s="620">
        <v>432.32</v>
      </c>
      <c r="Q2739" s="635">
        <v>1</v>
      </c>
      <c r="R2739" s="619">
        <v>1</v>
      </c>
      <c r="S2739" s="635">
        <v>1</v>
      </c>
      <c r="T2739" s="683">
        <v>1</v>
      </c>
      <c r="U2739" s="665">
        <v>1</v>
      </c>
    </row>
    <row r="2740" spans="1:21" ht="14.4" customHeight="1" x14ac:dyDescent="0.3">
      <c r="A2740" s="618">
        <v>21</v>
      </c>
      <c r="B2740" s="619" t="s">
        <v>565</v>
      </c>
      <c r="C2740" s="619">
        <v>89301212</v>
      </c>
      <c r="D2740" s="681" t="s">
        <v>6723</v>
      </c>
      <c r="E2740" s="682" t="s">
        <v>4539</v>
      </c>
      <c r="F2740" s="619" t="s">
        <v>4509</v>
      </c>
      <c r="G2740" s="619" t="s">
        <v>4578</v>
      </c>
      <c r="H2740" s="619" t="s">
        <v>2184</v>
      </c>
      <c r="I2740" s="619" t="s">
        <v>2398</v>
      </c>
      <c r="J2740" s="619" t="s">
        <v>2399</v>
      </c>
      <c r="K2740" s="619" t="s">
        <v>4372</v>
      </c>
      <c r="L2740" s="620">
        <v>162.13</v>
      </c>
      <c r="M2740" s="620">
        <v>2269.8199999999997</v>
      </c>
      <c r="N2740" s="619">
        <v>14</v>
      </c>
      <c r="O2740" s="683">
        <v>5.5</v>
      </c>
      <c r="P2740" s="620">
        <v>1134.9099999999999</v>
      </c>
      <c r="Q2740" s="635">
        <v>0.5</v>
      </c>
      <c r="R2740" s="619">
        <v>7</v>
      </c>
      <c r="S2740" s="635">
        <v>0.5</v>
      </c>
      <c r="T2740" s="683">
        <v>2.5</v>
      </c>
      <c r="U2740" s="665">
        <v>0.45454545454545453</v>
      </c>
    </row>
    <row r="2741" spans="1:21" ht="14.4" customHeight="1" x14ac:dyDescent="0.3">
      <c r="A2741" s="618">
        <v>21</v>
      </c>
      <c r="B2741" s="619" t="s">
        <v>565</v>
      </c>
      <c r="C2741" s="619">
        <v>89301212</v>
      </c>
      <c r="D2741" s="681" t="s">
        <v>6723</v>
      </c>
      <c r="E2741" s="682" t="s">
        <v>4539</v>
      </c>
      <c r="F2741" s="619" t="s">
        <v>4509</v>
      </c>
      <c r="G2741" s="619" t="s">
        <v>4578</v>
      </c>
      <c r="H2741" s="619" t="s">
        <v>2184</v>
      </c>
      <c r="I2741" s="619" t="s">
        <v>2475</v>
      </c>
      <c r="J2741" s="619" t="s">
        <v>2476</v>
      </c>
      <c r="K2741" s="619" t="s">
        <v>4373</v>
      </c>
      <c r="L2741" s="620">
        <v>216.16</v>
      </c>
      <c r="M2741" s="620">
        <v>864.64</v>
      </c>
      <c r="N2741" s="619">
        <v>4</v>
      </c>
      <c r="O2741" s="683">
        <v>2</v>
      </c>
      <c r="P2741" s="620">
        <v>648.48</v>
      </c>
      <c r="Q2741" s="635">
        <v>0.75</v>
      </c>
      <c r="R2741" s="619">
        <v>3</v>
      </c>
      <c r="S2741" s="635">
        <v>0.75</v>
      </c>
      <c r="T2741" s="683">
        <v>1.5</v>
      </c>
      <c r="U2741" s="665">
        <v>0.75</v>
      </c>
    </row>
    <row r="2742" spans="1:21" ht="14.4" customHeight="1" x14ac:dyDescent="0.3">
      <c r="A2742" s="618">
        <v>21</v>
      </c>
      <c r="B2742" s="619" t="s">
        <v>565</v>
      </c>
      <c r="C2742" s="619">
        <v>89301212</v>
      </c>
      <c r="D2742" s="681" t="s">
        <v>6723</v>
      </c>
      <c r="E2742" s="682" t="s">
        <v>4539</v>
      </c>
      <c r="F2742" s="619" t="s">
        <v>4509</v>
      </c>
      <c r="G2742" s="619" t="s">
        <v>4578</v>
      </c>
      <c r="H2742" s="619" t="s">
        <v>2184</v>
      </c>
      <c r="I2742" s="619" t="s">
        <v>4884</v>
      </c>
      <c r="J2742" s="619" t="s">
        <v>2476</v>
      </c>
      <c r="K2742" s="619" t="s">
        <v>4885</v>
      </c>
      <c r="L2742" s="620">
        <v>432.32</v>
      </c>
      <c r="M2742" s="620">
        <v>1296.96</v>
      </c>
      <c r="N2742" s="619">
        <v>3</v>
      </c>
      <c r="O2742" s="683">
        <v>2</v>
      </c>
      <c r="P2742" s="620"/>
      <c r="Q2742" s="635">
        <v>0</v>
      </c>
      <c r="R2742" s="619"/>
      <c r="S2742" s="635">
        <v>0</v>
      </c>
      <c r="T2742" s="683"/>
      <c r="U2742" s="665">
        <v>0</v>
      </c>
    </row>
    <row r="2743" spans="1:21" ht="14.4" customHeight="1" x14ac:dyDescent="0.3">
      <c r="A2743" s="618">
        <v>21</v>
      </c>
      <c r="B2743" s="619" t="s">
        <v>565</v>
      </c>
      <c r="C2743" s="619">
        <v>89301212</v>
      </c>
      <c r="D2743" s="681" t="s">
        <v>6723</v>
      </c>
      <c r="E2743" s="682" t="s">
        <v>4539</v>
      </c>
      <c r="F2743" s="619" t="s">
        <v>4509</v>
      </c>
      <c r="G2743" s="619" t="s">
        <v>4578</v>
      </c>
      <c r="H2743" s="619" t="s">
        <v>564</v>
      </c>
      <c r="I2743" s="619" t="s">
        <v>6321</v>
      </c>
      <c r="J2743" s="619" t="s">
        <v>2399</v>
      </c>
      <c r="K2743" s="619" t="s">
        <v>6322</v>
      </c>
      <c r="L2743" s="620">
        <v>0</v>
      </c>
      <c r="M2743" s="620">
        <v>0</v>
      </c>
      <c r="N2743" s="619">
        <v>1</v>
      </c>
      <c r="O2743" s="683">
        <v>1</v>
      </c>
      <c r="P2743" s="620"/>
      <c r="Q2743" s="635"/>
      <c r="R2743" s="619"/>
      <c r="S2743" s="635">
        <v>0</v>
      </c>
      <c r="T2743" s="683"/>
      <c r="U2743" s="665">
        <v>0</v>
      </c>
    </row>
    <row r="2744" spans="1:21" ht="14.4" customHeight="1" x14ac:dyDescent="0.3">
      <c r="A2744" s="618">
        <v>21</v>
      </c>
      <c r="B2744" s="619" t="s">
        <v>565</v>
      </c>
      <c r="C2744" s="619">
        <v>89301212</v>
      </c>
      <c r="D2744" s="681" t="s">
        <v>6723</v>
      </c>
      <c r="E2744" s="682" t="s">
        <v>4539</v>
      </c>
      <c r="F2744" s="619" t="s">
        <v>4509</v>
      </c>
      <c r="G2744" s="619" t="s">
        <v>4649</v>
      </c>
      <c r="H2744" s="619" t="s">
        <v>564</v>
      </c>
      <c r="I2744" s="619" t="s">
        <v>6323</v>
      </c>
      <c r="J2744" s="619" t="s">
        <v>6324</v>
      </c>
      <c r="K2744" s="619" t="s">
        <v>672</v>
      </c>
      <c r="L2744" s="620">
        <v>1583.05</v>
      </c>
      <c r="M2744" s="620">
        <v>4749.1499999999996</v>
      </c>
      <c r="N2744" s="619">
        <v>3</v>
      </c>
      <c r="O2744" s="683">
        <v>1</v>
      </c>
      <c r="P2744" s="620"/>
      <c r="Q2744" s="635">
        <v>0</v>
      </c>
      <c r="R2744" s="619"/>
      <c r="S2744" s="635">
        <v>0</v>
      </c>
      <c r="T2744" s="683"/>
      <c r="U2744" s="665">
        <v>0</v>
      </c>
    </row>
    <row r="2745" spans="1:21" ht="14.4" customHeight="1" x14ac:dyDescent="0.3">
      <c r="A2745" s="618">
        <v>21</v>
      </c>
      <c r="B2745" s="619" t="s">
        <v>565</v>
      </c>
      <c r="C2745" s="619">
        <v>89301212</v>
      </c>
      <c r="D2745" s="681" t="s">
        <v>6723</v>
      </c>
      <c r="E2745" s="682" t="s">
        <v>4539</v>
      </c>
      <c r="F2745" s="619" t="s">
        <v>4509</v>
      </c>
      <c r="G2745" s="619" t="s">
        <v>4579</v>
      </c>
      <c r="H2745" s="619" t="s">
        <v>564</v>
      </c>
      <c r="I2745" s="619" t="s">
        <v>1482</v>
      </c>
      <c r="J2745" s="619" t="s">
        <v>1045</v>
      </c>
      <c r="K2745" s="619" t="s">
        <v>675</v>
      </c>
      <c r="L2745" s="620">
        <v>137.74</v>
      </c>
      <c r="M2745" s="620">
        <v>137.74</v>
      </c>
      <c r="N2745" s="619">
        <v>1</v>
      </c>
      <c r="O2745" s="683">
        <v>0.5</v>
      </c>
      <c r="P2745" s="620">
        <v>137.74</v>
      </c>
      <c r="Q2745" s="635">
        <v>1</v>
      </c>
      <c r="R2745" s="619">
        <v>1</v>
      </c>
      <c r="S2745" s="635">
        <v>1</v>
      </c>
      <c r="T2745" s="683">
        <v>0.5</v>
      </c>
      <c r="U2745" s="665">
        <v>1</v>
      </c>
    </row>
    <row r="2746" spans="1:21" ht="14.4" customHeight="1" x14ac:dyDescent="0.3">
      <c r="A2746" s="618">
        <v>21</v>
      </c>
      <c r="B2746" s="619" t="s">
        <v>565</v>
      </c>
      <c r="C2746" s="619">
        <v>89301212</v>
      </c>
      <c r="D2746" s="681" t="s">
        <v>6723</v>
      </c>
      <c r="E2746" s="682" t="s">
        <v>4539</v>
      </c>
      <c r="F2746" s="619" t="s">
        <v>4509</v>
      </c>
      <c r="G2746" s="619" t="s">
        <v>4579</v>
      </c>
      <c r="H2746" s="619" t="s">
        <v>564</v>
      </c>
      <c r="I2746" s="619" t="s">
        <v>5455</v>
      </c>
      <c r="J2746" s="619" t="s">
        <v>1045</v>
      </c>
      <c r="K2746" s="619" t="s">
        <v>5456</v>
      </c>
      <c r="L2746" s="620">
        <v>229.57</v>
      </c>
      <c r="M2746" s="620">
        <v>229.57</v>
      </c>
      <c r="N2746" s="619">
        <v>1</v>
      </c>
      <c r="O2746" s="683">
        <v>0.5</v>
      </c>
      <c r="P2746" s="620"/>
      <c r="Q2746" s="635">
        <v>0</v>
      </c>
      <c r="R2746" s="619"/>
      <c r="S2746" s="635">
        <v>0</v>
      </c>
      <c r="T2746" s="683"/>
      <c r="U2746" s="665">
        <v>0</v>
      </c>
    </row>
    <row r="2747" spans="1:21" ht="14.4" customHeight="1" x14ac:dyDescent="0.3">
      <c r="A2747" s="618">
        <v>21</v>
      </c>
      <c r="B2747" s="619" t="s">
        <v>565</v>
      </c>
      <c r="C2747" s="619">
        <v>89301212</v>
      </c>
      <c r="D2747" s="681" t="s">
        <v>6723</v>
      </c>
      <c r="E2747" s="682" t="s">
        <v>4539</v>
      </c>
      <c r="F2747" s="619" t="s">
        <v>4509</v>
      </c>
      <c r="G2747" s="619" t="s">
        <v>4579</v>
      </c>
      <c r="H2747" s="619" t="s">
        <v>564</v>
      </c>
      <c r="I2747" s="619" t="s">
        <v>6325</v>
      </c>
      <c r="J2747" s="619" t="s">
        <v>5836</v>
      </c>
      <c r="K2747" s="619" t="s">
        <v>6326</v>
      </c>
      <c r="L2747" s="620">
        <v>206.61</v>
      </c>
      <c r="M2747" s="620">
        <v>206.61</v>
      </c>
      <c r="N2747" s="619">
        <v>1</v>
      </c>
      <c r="O2747" s="683">
        <v>1</v>
      </c>
      <c r="P2747" s="620"/>
      <c r="Q2747" s="635">
        <v>0</v>
      </c>
      <c r="R2747" s="619"/>
      <c r="S2747" s="635">
        <v>0</v>
      </c>
      <c r="T2747" s="683"/>
      <c r="U2747" s="665">
        <v>0</v>
      </c>
    </row>
    <row r="2748" spans="1:21" ht="14.4" customHeight="1" x14ac:dyDescent="0.3">
      <c r="A2748" s="618">
        <v>21</v>
      </c>
      <c r="B2748" s="619" t="s">
        <v>565</v>
      </c>
      <c r="C2748" s="619">
        <v>89301212</v>
      </c>
      <c r="D2748" s="681" t="s">
        <v>6723</v>
      </c>
      <c r="E2748" s="682" t="s">
        <v>4539</v>
      </c>
      <c r="F2748" s="619" t="s">
        <v>4509</v>
      </c>
      <c r="G2748" s="619" t="s">
        <v>4579</v>
      </c>
      <c r="H2748" s="619" t="s">
        <v>564</v>
      </c>
      <c r="I2748" s="619" t="s">
        <v>6327</v>
      </c>
      <c r="J2748" s="619" t="s">
        <v>5584</v>
      </c>
      <c r="K2748" s="619" t="s">
        <v>6328</v>
      </c>
      <c r="L2748" s="620">
        <v>27.55</v>
      </c>
      <c r="M2748" s="620">
        <v>27.55</v>
      </c>
      <c r="N2748" s="619">
        <v>1</v>
      </c>
      <c r="O2748" s="683">
        <v>1</v>
      </c>
      <c r="P2748" s="620">
        <v>27.55</v>
      </c>
      <c r="Q2748" s="635">
        <v>1</v>
      </c>
      <c r="R2748" s="619">
        <v>1</v>
      </c>
      <c r="S2748" s="635">
        <v>1</v>
      </c>
      <c r="T2748" s="683">
        <v>1</v>
      </c>
      <c r="U2748" s="665">
        <v>1</v>
      </c>
    </row>
    <row r="2749" spans="1:21" ht="14.4" customHeight="1" x14ac:dyDescent="0.3">
      <c r="A2749" s="618">
        <v>21</v>
      </c>
      <c r="B2749" s="619" t="s">
        <v>565</v>
      </c>
      <c r="C2749" s="619">
        <v>89301212</v>
      </c>
      <c r="D2749" s="681" t="s">
        <v>6723</v>
      </c>
      <c r="E2749" s="682" t="s">
        <v>4539</v>
      </c>
      <c r="F2749" s="619" t="s">
        <v>4509</v>
      </c>
      <c r="G2749" s="619" t="s">
        <v>4654</v>
      </c>
      <c r="H2749" s="619" t="s">
        <v>564</v>
      </c>
      <c r="I2749" s="619" t="s">
        <v>1716</v>
      </c>
      <c r="J2749" s="619" t="s">
        <v>1717</v>
      </c>
      <c r="K2749" s="619" t="s">
        <v>1718</v>
      </c>
      <c r="L2749" s="620">
        <v>400.21</v>
      </c>
      <c r="M2749" s="620">
        <v>6403.36</v>
      </c>
      <c r="N2749" s="619">
        <v>16</v>
      </c>
      <c r="O2749" s="683">
        <v>8</v>
      </c>
      <c r="P2749" s="620">
        <v>4002.1</v>
      </c>
      <c r="Q2749" s="635">
        <v>0.625</v>
      </c>
      <c r="R2749" s="619">
        <v>10</v>
      </c>
      <c r="S2749" s="635">
        <v>0.625</v>
      </c>
      <c r="T2749" s="683">
        <v>3.5</v>
      </c>
      <c r="U2749" s="665">
        <v>0.4375</v>
      </c>
    </row>
    <row r="2750" spans="1:21" ht="14.4" customHeight="1" x14ac:dyDescent="0.3">
      <c r="A2750" s="618">
        <v>21</v>
      </c>
      <c r="B2750" s="619" t="s">
        <v>565</v>
      </c>
      <c r="C2750" s="619">
        <v>89301212</v>
      </c>
      <c r="D2750" s="681" t="s">
        <v>6723</v>
      </c>
      <c r="E2750" s="682" t="s">
        <v>4539</v>
      </c>
      <c r="F2750" s="619" t="s">
        <v>4509</v>
      </c>
      <c r="G2750" s="619" t="s">
        <v>4654</v>
      </c>
      <c r="H2750" s="619" t="s">
        <v>564</v>
      </c>
      <c r="I2750" s="619" t="s">
        <v>4875</v>
      </c>
      <c r="J2750" s="619" t="s">
        <v>1717</v>
      </c>
      <c r="K2750" s="619" t="s">
        <v>2389</v>
      </c>
      <c r="L2750" s="620">
        <v>0</v>
      </c>
      <c r="M2750" s="620">
        <v>0</v>
      </c>
      <c r="N2750" s="619">
        <v>20</v>
      </c>
      <c r="O2750" s="683">
        <v>10.5</v>
      </c>
      <c r="P2750" s="620">
        <v>0</v>
      </c>
      <c r="Q2750" s="635"/>
      <c r="R2750" s="619">
        <v>17</v>
      </c>
      <c r="S2750" s="635">
        <v>0.85</v>
      </c>
      <c r="T2750" s="683">
        <v>8.5</v>
      </c>
      <c r="U2750" s="665">
        <v>0.80952380952380953</v>
      </c>
    </row>
    <row r="2751" spans="1:21" ht="14.4" customHeight="1" x14ac:dyDescent="0.3">
      <c r="A2751" s="618">
        <v>21</v>
      </c>
      <c r="B2751" s="619" t="s">
        <v>565</v>
      </c>
      <c r="C2751" s="619">
        <v>89301212</v>
      </c>
      <c r="D2751" s="681" t="s">
        <v>6723</v>
      </c>
      <c r="E2751" s="682" t="s">
        <v>4539</v>
      </c>
      <c r="F2751" s="619" t="s">
        <v>4509</v>
      </c>
      <c r="G2751" s="619" t="s">
        <v>6153</v>
      </c>
      <c r="H2751" s="619" t="s">
        <v>564</v>
      </c>
      <c r="I2751" s="619" t="s">
        <v>6154</v>
      </c>
      <c r="J2751" s="619" t="s">
        <v>6155</v>
      </c>
      <c r="K2751" s="619" t="s">
        <v>6156</v>
      </c>
      <c r="L2751" s="620">
        <v>45.75</v>
      </c>
      <c r="M2751" s="620">
        <v>91.5</v>
      </c>
      <c r="N2751" s="619">
        <v>2</v>
      </c>
      <c r="O2751" s="683">
        <v>1</v>
      </c>
      <c r="P2751" s="620">
        <v>91.5</v>
      </c>
      <c r="Q2751" s="635">
        <v>1</v>
      </c>
      <c r="R2751" s="619">
        <v>2</v>
      </c>
      <c r="S2751" s="635">
        <v>1</v>
      </c>
      <c r="T2751" s="683">
        <v>1</v>
      </c>
      <c r="U2751" s="665">
        <v>1</v>
      </c>
    </row>
    <row r="2752" spans="1:21" ht="14.4" customHeight="1" x14ac:dyDescent="0.3">
      <c r="A2752" s="618">
        <v>21</v>
      </c>
      <c r="B2752" s="619" t="s">
        <v>565</v>
      </c>
      <c r="C2752" s="619">
        <v>89301212</v>
      </c>
      <c r="D2752" s="681" t="s">
        <v>6723</v>
      </c>
      <c r="E2752" s="682" t="s">
        <v>4539</v>
      </c>
      <c r="F2752" s="619" t="s">
        <v>4509</v>
      </c>
      <c r="G2752" s="619" t="s">
        <v>6153</v>
      </c>
      <c r="H2752" s="619" t="s">
        <v>564</v>
      </c>
      <c r="I2752" s="619" t="s">
        <v>6157</v>
      </c>
      <c r="J2752" s="619" t="s">
        <v>6155</v>
      </c>
      <c r="K2752" s="619" t="s">
        <v>6158</v>
      </c>
      <c r="L2752" s="620">
        <v>45.75</v>
      </c>
      <c r="M2752" s="620">
        <v>91.5</v>
      </c>
      <c r="N2752" s="619">
        <v>2</v>
      </c>
      <c r="O2752" s="683">
        <v>1.5</v>
      </c>
      <c r="P2752" s="620">
        <v>45.75</v>
      </c>
      <c r="Q2752" s="635">
        <v>0.5</v>
      </c>
      <c r="R2752" s="619">
        <v>1</v>
      </c>
      <c r="S2752" s="635">
        <v>0.5</v>
      </c>
      <c r="T2752" s="683">
        <v>0.5</v>
      </c>
      <c r="U2752" s="665">
        <v>0.33333333333333331</v>
      </c>
    </row>
    <row r="2753" spans="1:21" ht="14.4" customHeight="1" x14ac:dyDescent="0.3">
      <c r="A2753" s="618">
        <v>21</v>
      </c>
      <c r="B2753" s="619" t="s">
        <v>565</v>
      </c>
      <c r="C2753" s="619">
        <v>89301212</v>
      </c>
      <c r="D2753" s="681" t="s">
        <v>6723</v>
      </c>
      <c r="E2753" s="682" t="s">
        <v>4539</v>
      </c>
      <c r="F2753" s="619" t="s">
        <v>4509</v>
      </c>
      <c r="G2753" s="619" t="s">
        <v>4657</v>
      </c>
      <c r="H2753" s="619" t="s">
        <v>564</v>
      </c>
      <c r="I2753" s="619" t="s">
        <v>899</v>
      </c>
      <c r="J2753" s="619" t="s">
        <v>4658</v>
      </c>
      <c r="K2753" s="619" t="s">
        <v>4624</v>
      </c>
      <c r="L2753" s="620">
        <v>14.75</v>
      </c>
      <c r="M2753" s="620">
        <v>14.75</v>
      </c>
      <c r="N2753" s="619">
        <v>1</v>
      </c>
      <c r="O2753" s="683">
        <v>1</v>
      </c>
      <c r="P2753" s="620"/>
      <c r="Q2753" s="635">
        <v>0</v>
      </c>
      <c r="R2753" s="619"/>
      <c r="S2753" s="635">
        <v>0</v>
      </c>
      <c r="T2753" s="683"/>
      <c r="U2753" s="665">
        <v>0</v>
      </c>
    </row>
    <row r="2754" spans="1:21" ht="14.4" customHeight="1" x14ac:dyDescent="0.3">
      <c r="A2754" s="618">
        <v>21</v>
      </c>
      <c r="B2754" s="619" t="s">
        <v>565</v>
      </c>
      <c r="C2754" s="619">
        <v>89301212</v>
      </c>
      <c r="D2754" s="681" t="s">
        <v>6723</v>
      </c>
      <c r="E2754" s="682" t="s">
        <v>4539</v>
      </c>
      <c r="F2754" s="619" t="s">
        <v>4509</v>
      </c>
      <c r="G2754" s="619" t="s">
        <v>4657</v>
      </c>
      <c r="H2754" s="619" t="s">
        <v>564</v>
      </c>
      <c r="I2754" s="619" t="s">
        <v>899</v>
      </c>
      <c r="J2754" s="619" t="s">
        <v>4658</v>
      </c>
      <c r="K2754" s="619" t="s">
        <v>4624</v>
      </c>
      <c r="L2754" s="620">
        <v>14.2</v>
      </c>
      <c r="M2754" s="620">
        <v>42.599999999999994</v>
      </c>
      <c r="N2754" s="619">
        <v>3</v>
      </c>
      <c r="O2754" s="683">
        <v>2.5</v>
      </c>
      <c r="P2754" s="620">
        <v>42.599999999999994</v>
      </c>
      <c r="Q2754" s="635">
        <v>1</v>
      </c>
      <c r="R2754" s="619">
        <v>3</v>
      </c>
      <c r="S2754" s="635">
        <v>1</v>
      </c>
      <c r="T2754" s="683">
        <v>2.5</v>
      </c>
      <c r="U2754" s="665">
        <v>1</v>
      </c>
    </row>
    <row r="2755" spans="1:21" ht="14.4" customHeight="1" x14ac:dyDescent="0.3">
      <c r="A2755" s="618">
        <v>21</v>
      </c>
      <c r="B2755" s="619" t="s">
        <v>565</v>
      </c>
      <c r="C2755" s="619">
        <v>89301212</v>
      </c>
      <c r="D2755" s="681" t="s">
        <v>6723</v>
      </c>
      <c r="E2755" s="682" t="s">
        <v>4539</v>
      </c>
      <c r="F2755" s="619" t="s">
        <v>4509</v>
      </c>
      <c r="G2755" s="619" t="s">
        <v>4657</v>
      </c>
      <c r="H2755" s="619" t="s">
        <v>564</v>
      </c>
      <c r="I2755" s="619" t="s">
        <v>902</v>
      </c>
      <c r="J2755" s="619" t="s">
        <v>4996</v>
      </c>
      <c r="K2755" s="619" t="s">
        <v>4997</v>
      </c>
      <c r="L2755" s="620">
        <v>29.49</v>
      </c>
      <c r="M2755" s="620">
        <v>530.82000000000005</v>
      </c>
      <c r="N2755" s="619">
        <v>18</v>
      </c>
      <c r="O2755" s="683">
        <v>12.5</v>
      </c>
      <c r="P2755" s="620">
        <v>324.39000000000004</v>
      </c>
      <c r="Q2755" s="635">
        <v>0.61111111111111116</v>
      </c>
      <c r="R2755" s="619">
        <v>11</v>
      </c>
      <c r="S2755" s="635">
        <v>0.61111111111111116</v>
      </c>
      <c r="T2755" s="683">
        <v>6.5</v>
      </c>
      <c r="U2755" s="665">
        <v>0.52</v>
      </c>
    </row>
    <row r="2756" spans="1:21" ht="14.4" customHeight="1" x14ac:dyDescent="0.3">
      <c r="A2756" s="618">
        <v>21</v>
      </c>
      <c r="B2756" s="619" t="s">
        <v>565</v>
      </c>
      <c r="C2756" s="619">
        <v>89301212</v>
      </c>
      <c r="D2756" s="681" t="s">
        <v>6723</v>
      </c>
      <c r="E2756" s="682" t="s">
        <v>4539</v>
      </c>
      <c r="F2756" s="619" t="s">
        <v>4509</v>
      </c>
      <c r="G2756" s="619" t="s">
        <v>4657</v>
      </c>
      <c r="H2756" s="619" t="s">
        <v>564</v>
      </c>
      <c r="I2756" s="619" t="s">
        <v>902</v>
      </c>
      <c r="J2756" s="619" t="s">
        <v>4996</v>
      </c>
      <c r="K2756" s="619" t="s">
        <v>4997</v>
      </c>
      <c r="L2756" s="620">
        <v>18.940000000000001</v>
      </c>
      <c r="M2756" s="620">
        <v>94.7</v>
      </c>
      <c r="N2756" s="619">
        <v>5</v>
      </c>
      <c r="O2756" s="683">
        <v>4</v>
      </c>
      <c r="P2756" s="620">
        <v>75.760000000000005</v>
      </c>
      <c r="Q2756" s="635">
        <v>0.8</v>
      </c>
      <c r="R2756" s="619">
        <v>4</v>
      </c>
      <c r="S2756" s="635">
        <v>0.8</v>
      </c>
      <c r="T2756" s="683">
        <v>3</v>
      </c>
      <c r="U2756" s="665">
        <v>0.75</v>
      </c>
    </row>
    <row r="2757" spans="1:21" ht="14.4" customHeight="1" x14ac:dyDescent="0.3">
      <c r="A2757" s="618">
        <v>21</v>
      </c>
      <c r="B2757" s="619" t="s">
        <v>565</v>
      </c>
      <c r="C2757" s="619">
        <v>89301212</v>
      </c>
      <c r="D2757" s="681" t="s">
        <v>6723</v>
      </c>
      <c r="E2757" s="682" t="s">
        <v>4539</v>
      </c>
      <c r="F2757" s="619" t="s">
        <v>4509</v>
      </c>
      <c r="G2757" s="619" t="s">
        <v>6329</v>
      </c>
      <c r="H2757" s="619" t="s">
        <v>564</v>
      </c>
      <c r="I2757" s="619" t="s">
        <v>6330</v>
      </c>
      <c r="J2757" s="619" t="s">
        <v>6331</v>
      </c>
      <c r="K2757" s="619" t="s">
        <v>5644</v>
      </c>
      <c r="L2757" s="620">
        <v>0</v>
      </c>
      <c r="M2757" s="620">
        <v>0</v>
      </c>
      <c r="N2757" s="619">
        <v>1</v>
      </c>
      <c r="O2757" s="683">
        <v>1</v>
      </c>
      <c r="P2757" s="620"/>
      <c r="Q2757" s="635"/>
      <c r="R2757" s="619"/>
      <c r="S2757" s="635">
        <v>0</v>
      </c>
      <c r="T2757" s="683"/>
      <c r="U2757" s="665">
        <v>0</v>
      </c>
    </row>
    <row r="2758" spans="1:21" ht="14.4" customHeight="1" x14ac:dyDescent="0.3">
      <c r="A2758" s="618">
        <v>21</v>
      </c>
      <c r="B2758" s="619" t="s">
        <v>565</v>
      </c>
      <c r="C2758" s="619">
        <v>89301212</v>
      </c>
      <c r="D2758" s="681" t="s">
        <v>6723</v>
      </c>
      <c r="E2758" s="682" t="s">
        <v>4539</v>
      </c>
      <c r="F2758" s="619" t="s">
        <v>4509</v>
      </c>
      <c r="G2758" s="619" t="s">
        <v>4595</v>
      </c>
      <c r="H2758" s="619" t="s">
        <v>564</v>
      </c>
      <c r="I2758" s="619" t="s">
        <v>1584</v>
      </c>
      <c r="J2758" s="619" t="s">
        <v>1585</v>
      </c>
      <c r="K2758" s="619" t="s">
        <v>1586</v>
      </c>
      <c r="L2758" s="620">
        <v>84.78</v>
      </c>
      <c r="M2758" s="620">
        <v>339.12</v>
      </c>
      <c r="N2758" s="619">
        <v>4</v>
      </c>
      <c r="O2758" s="683">
        <v>2</v>
      </c>
      <c r="P2758" s="620">
        <v>169.56</v>
      </c>
      <c r="Q2758" s="635">
        <v>0.5</v>
      </c>
      <c r="R2758" s="619">
        <v>2</v>
      </c>
      <c r="S2758" s="635">
        <v>0.5</v>
      </c>
      <c r="T2758" s="683">
        <v>1</v>
      </c>
      <c r="U2758" s="665">
        <v>0.5</v>
      </c>
    </row>
    <row r="2759" spans="1:21" ht="14.4" customHeight="1" x14ac:dyDescent="0.3">
      <c r="A2759" s="618">
        <v>21</v>
      </c>
      <c r="B2759" s="619" t="s">
        <v>565</v>
      </c>
      <c r="C2759" s="619">
        <v>89301212</v>
      </c>
      <c r="D2759" s="681" t="s">
        <v>6723</v>
      </c>
      <c r="E2759" s="682" t="s">
        <v>4539</v>
      </c>
      <c r="F2759" s="619" t="s">
        <v>4509</v>
      </c>
      <c r="G2759" s="619" t="s">
        <v>4595</v>
      </c>
      <c r="H2759" s="619" t="s">
        <v>564</v>
      </c>
      <c r="I2759" s="619" t="s">
        <v>1621</v>
      </c>
      <c r="J2759" s="619" t="s">
        <v>5178</v>
      </c>
      <c r="K2759" s="619" t="s">
        <v>5179</v>
      </c>
      <c r="L2759" s="620">
        <v>32.409999999999997</v>
      </c>
      <c r="M2759" s="620">
        <v>324.09999999999997</v>
      </c>
      <c r="N2759" s="619">
        <v>10</v>
      </c>
      <c r="O2759" s="683">
        <v>3</v>
      </c>
      <c r="P2759" s="620">
        <v>226.86999999999998</v>
      </c>
      <c r="Q2759" s="635">
        <v>0.7</v>
      </c>
      <c r="R2759" s="619">
        <v>7</v>
      </c>
      <c r="S2759" s="635">
        <v>0.7</v>
      </c>
      <c r="T2759" s="683">
        <v>2.5</v>
      </c>
      <c r="U2759" s="665">
        <v>0.83333333333333337</v>
      </c>
    </row>
    <row r="2760" spans="1:21" ht="14.4" customHeight="1" x14ac:dyDescent="0.3">
      <c r="A2760" s="618">
        <v>21</v>
      </c>
      <c r="B2760" s="619" t="s">
        <v>565</v>
      </c>
      <c r="C2760" s="619">
        <v>89301212</v>
      </c>
      <c r="D2760" s="681" t="s">
        <v>6723</v>
      </c>
      <c r="E2760" s="682" t="s">
        <v>4539</v>
      </c>
      <c r="F2760" s="619" t="s">
        <v>4509</v>
      </c>
      <c r="G2760" s="619" t="s">
        <v>4595</v>
      </c>
      <c r="H2760" s="619" t="s">
        <v>564</v>
      </c>
      <c r="I2760" s="619" t="s">
        <v>4596</v>
      </c>
      <c r="J2760" s="619" t="s">
        <v>4597</v>
      </c>
      <c r="K2760" s="619" t="s">
        <v>4598</v>
      </c>
      <c r="L2760" s="620">
        <v>75.36</v>
      </c>
      <c r="M2760" s="620">
        <v>527.52</v>
      </c>
      <c r="N2760" s="619">
        <v>7</v>
      </c>
      <c r="O2760" s="683">
        <v>4.5</v>
      </c>
      <c r="P2760" s="620">
        <v>226.07999999999998</v>
      </c>
      <c r="Q2760" s="635">
        <v>0.42857142857142855</v>
      </c>
      <c r="R2760" s="619">
        <v>3</v>
      </c>
      <c r="S2760" s="635">
        <v>0.42857142857142855</v>
      </c>
      <c r="T2760" s="683">
        <v>1</v>
      </c>
      <c r="U2760" s="665">
        <v>0.22222222222222221</v>
      </c>
    </row>
    <row r="2761" spans="1:21" ht="14.4" customHeight="1" x14ac:dyDescent="0.3">
      <c r="A2761" s="618">
        <v>21</v>
      </c>
      <c r="B2761" s="619" t="s">
        <v>565</v>
      </c>
      <c r="C2761" s="619">
        <v>89301212</v>
      </c>
      <c r="D2761" s="681" t="s">
        <v>6723</v>
      </c>
      <c r="E2761" s="682" t="s">
        <v>4539</v>
      </c>
      <c r="F2761" s="619" t="s">
        <v>4509</v>
      </c>
      <c r="G2761" s="619" t="s">
        <v>4595</v>
      </c>
      <c r="H2761" s="619" t="s">
        <v>564</v>
      </c>
      <c r="I2761" s="619" t="s">
        <v>1195</v>
      </c>
      <c r="J2761" s="619" t="s">
        <v>1196</v>
      </c>
      <c r="K2761" s="619" t="s">
        <v>5839</v>
      </c>
      <c r="L2761" s="620">
        <v>75.36</v>
      </c>
      <c r="M2761" s="620">
        <v>150.72</v>
      </c>
      <c r="N2761" s="619">
        <v>2</v>
      </c>
      <c r="O2761" s="683">
        <v>1.5</v>
      </c>
      <c r="P2761" s="620">
        <v>150.72</v>
      </c>
      <c r="Q2761" s="635">
        <v>1</v>
      </c>
      <c r="R2761" s="619">
        <v>2</v>
      </c>
      <c r="S2761" s="635">
        <v>1</v>
      </c>
      <c r="T2761" s="683">
        <v>1.5</v>
      </c>
      <c r="U2761" s="665">
        <v>1</v>
      </c>
    </row>
    <row r="2762" spans="1:21" ht="14.4" customHeight="1" x14ac:dyDescent="0.3">
      <c r="A2762" s="618">
        <v>21</v>
      </c>
      <c r="B2762" s="619" t="s">
        <v>565</v>
      </c>
      <c r="C2762" s="619">
        <v>89301212</v>
      </c>
      <c r="D2762" s="681" t="s">
        <v>6723</v>
      </c>
      <c r="E2762" s="682" t="s">
        <v>4539</v>
      </c>
      <c r="F2762" s="619" t="s">
        <v>4509</v>
      </c>
      <c r="G2762" s="619" t="s">
        <v>4595</v>
      </c>
      <c r="H2762" s="619" t="s">
        <v>564</v>
      </c>
      <c r="I2762" s="619" t="s">
        <v>6167</v>
      </c>
      <c r="J2762" s="619" t="s">
        <v>1196</v>
      </c>
      <c r="K2762" s="619" t="s">
        <v>6168</v>
      </c>
      <c r="L2762" s="620">
        <v>188.41</v>
      </c>
      <c r="M2762" s="620">
        <v>565.23</v>
      </c>
      <c r="N2762" s="619">
        <v>3</v>
      </c>
      <c r="O2762" s="683">
        <v>2</v>
      </c>
      <c r="P2762" s="620">
        <v>376.82</v>
      </c>
      <c r="Q2762" s="635">
        <v>0.66666666666666663</v>
      </c>
      <c r="R2762" s="619">
        <v>2</v>
      </c>
      <c r="S2762" s="635">
        <v>0.66666666666666663</v>
      </c>
      <c r="T2762" s="683">
        <v>1.5</v>
      </c>
      <c r="U2762" s="665">
        <v>0.75</v>
      </c>
    </row>
    <row r="2763" spans="1:21" ht="14.4" customHeight="1" x14ac:dyDescent="0.3">
      <c r="A2763" s="618">
        <v>21</v>
      </c>
      <c r="B2763" s="619" t="s">
        <v>565</v>
      </c>
      <c r="C2763" s="619">
        <v>89301212</v>
      </c>
      <c r="D2763" s="681" t="s">
        <v>6723</v>
      </c>
      <c r="E2763" s="682" t="s">
        <v>4539</v>
      </c>
      <c r="F2763" s="619" t="s">
        <v>4509</v>
      </c>
      <c r="G2763" s="619" t="s">
        <v>4666</v>
      </c>
      <c r="H2763" s="619" t="s">
        <v>564</v>
      </c>
      <c r="I2763" s="619" t="s">
        <v>1667</v>
      </c>
      <c r="J2763" s="619" t="s">
        <v>987</v>
      </c>
      <c r="K2763" s="619" t="s">
        <v>988</v>
      </c>
      <c r="L2763" s="620">
        <v>138.61000000000001</v>
      </c>
      <c r="M2763" s="620">
        <v>277.22000000000003</v>
      </c>
      <c r="N2763" s="619">
        <v>2</v>
      </c>
      <c r="O2763" s="683">
        <v>1.5</v>
      </c>
      <c r="P2763" s="620"/>
      <c r="Q2763" s="635">
        <v>0</v>
      </c>
      <c r="R2763" s="619"/>
      <c r="S2763" s="635">
        <v>0</v>
      </c>
      <c r="T2763" s="683"/>
      <c r="U2763" s="665">
        <v>0</v>
      </c>
    </row>
    <row r="2764" spans="1:21" ht="14.4" customHeight="1" x14ac:dyDescent="0.3">
      <c r="A2764" s="618">
        <v>21</v>
      </c>
      <c r="B2764" s="619" t="s">
        <v>565</v>
      </c>
      <c r="C2764" s="619">
        <v>89301212</v>
      </c>
      <c r="D2764" s="681" t="s">
        <v>6723</v>
      </c>
      <c r="E2764" s="682" t="s">
        <v>4539</v>
      </c>
      <c r="F2764" s="619" t="s">
        <v>4509</v>
      </c>
      <c r="G2764" s="619" t="s">
        <v>4666</v>
      </c>
      <c r="H2764" s="619" t="s">
        <v>564</v>
      </c>
      <c r="I2764" s="619" t="s">
        <v>1667</v>
      </c>
      <c r="J2764" s="619" t="s">
        <v>987</v>
      </c>
      <c r="K2764" s="619" t="s">
        <v>4183</v>
      </c>
      <c r="L2764" s="620">
        <v>115.3</v>
      </c>
      <c r="M2764" s="620">
        <v>1498.8999999999996</v>
      </c>
      <c r="N2764" s="619">
        <v>13</v>
      </c>
      <c r="O2764" s="683">
        <v>10</v>
      </c>
      <c r="P2764" s="620">
        <v>230.6</v>
      </c>
      <c r="Q2764" s="635">
        <v>0.15384615384615388</v>
      </c>
      <c r="R2764" s="619">
        <v>2</v>
      </c>
      <c r="S2764" s="635">
        <v>0.15384615384615385</v>
      </c>
      <c r="T2764" s="683">
        <v>1.5</v>
      </c>
      <c r="U2764" s="665">
        <v>0.15</v>
      </c>
    </row>
    <row r="2765" spans="1:21" ht="14.4" customHeight="1" x14ac:dyDescent="0.3">
      <c r="A2765" s="618">
        <v>21</v>
      </c>
      <c r="B2765" s="619" t="s">
        <v>565</v>
      </c>
      <c r="C2765" s="619">
        <v>89301212</v>
      </c>
      <c r="D2765" s="681" t="s">
        <v>6723</v>
      </c>
      <c r="E2765" s="682" t="s">
        <v>4539</v>
      </c>
      <c r="F2765" s="619" t="s">
        <v>4509</v>
      </c>
      <c r="G2765" s="619" t="s">
        <v>4666</v>
      </c>
      <c r="H2765" s="619" t="s">
        <v>564</v>
      </c>
      <c r="I2765" s="619" t="s">
        <v>986</v>
      </c>
      <c r="J2765" s="619" t="s">
        <v>987</v>
      </c>
      <c r="K2765" s="619" t="s">
        <v>4183</v>
      </c>
      <c r="L2765" s="620">
        <v>115.3</v>
      </c>
      <c r="M2765" s="620">
        <v>461.2</v>
      </c>
      <c r="N2765" s="619">
        <v>4</v>
      </c>
      <c r="O2765" s="683">
        <v>2</v>
      </c>
      <c r="P2765" s="620">
        <v>115.3</v>
      </c>
      <c r="Q2765" s="635">
        <v>0.25</v>
      </c>
      <c r="R2765" s="619">
        <v>1</v>
      </c>
      <c r="S2765" s="635">
        <v>0.25</v>
      </c>
      <c r="T2765" s="683">
        <v>0.5</v>
      </c>
      <c r="U2765" s="665">
        <v>0.25</v>
      </c>
    </row>
    <row r="2766" spans="1:21" ht="14.4" customHeight="1" x14ac:dyDescent="0.3">
      <c r="A2766" s="618">
        <v>21</v>
      </c>
      <c r="B2766" s="619" t="s">
        <v>565</v>
      </c>
      <c r="C2766" s="619">
        <v>89301212</v>
      </c>
      <c r="D2766" s="681" t="s">
        <v>6723</v>
      </c>
      <c r="E2766" s="682" t="s">
        <v>4539</v>
      </c>
      <c r="F2766" s="619" t="s">
        <v>4509</v>
      </c>
      <c r="G2766" s="619" t="s">
        <v>4666</v>
      </c>
      <c r="H2766" s="619" t="s">
        <v>564</v>
      </c>
      <c r="I2766" s="619" t="s">
        <v>6332</v>
      </c>
      <c r="J2766" s="619" t="s">
        <v>987</v>
      </c>
      <c r="K2766" s="619" t="s">
        <v>4183</v>
      </c>
      <c r="L2766" s="620">
        <v>115.3</v>
      </c>
      <c r="M2766" s="620">
        <v>115.3</v>
      </c>
      <c r="N2766" s="619">
        <v>1</v>
      </c>
      <c r="O2766" s="683">
        <v>1</v>
      </c>
      <c r="P2766" s="620"/>
      <c r="Q2766" s="635">
        <v>0</v>
      </c>
      <c r="R2766" s="619"/>
      <c r="S2766" s="635">
        <v>0</v>
      </c>
      <c r="T2766" s="683"/>
      <c r="U2766" s="665">
        <v>0</v>
      </c>
    </row>
    <row r="2767" spans="1:21" ht="14.4" customHeight="1" x14ac:dyDescent="0.3">
      <c r="A2767" s="618">
        <v>21</v>
      </c>
      <c r="B2767" s="619" t="s">
        <v>565</v>
      </c>
      <c r="C2767" s="619">
        <v>89301212</v>
      </c>
      <c r="D2767" s="681" t="s">
        <v>6723</v>
      </c>
      <c r="E2767" s="682" t="s">
        <v>4539</v>
      </c>
      <c r="F2767" s="619" t="s">
        <v>4509</v>
      </c>
      <c r="G2767" s="619" t="s">
        <v>4666</v>
      </c>
      <c r="H2767" s="619" t="s">
        <v>564</v>
      </c>
      <c r="I2767" s="619" t="s">
        <v>1311</v>
      </c>
      <c r="J2767" s="619" t="s">
        <v>987</v>
      </c>
      <c r="K2767" s="619" t="s">
        <v>1379</v>
      </c>
      <c r="L2767" s="620">
        <v>69.31</v>
      </c>
      <c r="M2767" s="620">
        <v>69.31</v>
      </c>
      <c r="N2767" s="619">
        <v>1</v>
      </c>
      <c r="O2767" s="683">
        <v>0.5</v>
      </c>
      <c r="P2767" s="620"/>
      <c r="Q2767" s="635">
        <v>0</v>
      </c>
      <c r="R2767" s="619"/>
      <c r="S2767" s="635">
        <v>0</v>
      </c>
      <c r="T2767" s="683"/>
      <c r="U2767" s="665">
        <v>0</v>
      </c>
    </row>
    <row r="2768" spans="1:21" ht="14.4" customHeight="1" x14ac:dyDescent="0.3">
      <c r="A2768" s="618">
        <v>21</v>
      </c>
      <c r="B2768" s="619" t="s">
        <v>565</v>
      </c>
      <c r="C2768" s="619">
        <v>89301212</v>
      </c>
      <c r="D2768" s="681" t="s">
        <v>6723</v>
      </c>
      <c r="E2768" s="682" t="s">
        <v>4539</v>
      </c>
      <c r="F2768" s="619" t="s">
        <v>4509</v>
      </c>
      <c r="G2768" s="619" t="s">
        <v>4667</v>
      </c>
      <c r="H2768" s="619" t="s">
        <v>564</v>
      </c>
      <c r="I2768" s="619" t="s">
        <v>1690</v>
      </c>
      <c r="J2768" s="619" t="s">
        <v>4668</v>
      </c>
      <c r="K2768" s="619" t="s">
        <v>4669</v>
      </c>
      <c r="L2768" s="620">
        <v>53.67</v>
      </c>
      <c r="M2768" s="620">
        <v>375.69000000000005</v>
      </c>
      <c r="N2768" s="619">
        <v>7</v>
      </c>
      <c r="O2768" s="683">
        <v>2</v>
      </c>
      <c r="P2768" s="620">
        <v>375.69000000000005</v>
      </c>
      <c r="Q2768" s="635">
        <v>1</v>
      </c>
      <c r="R2768" s="619">
        <v>7</v>
      </c>
      <c r="S2768" s="635">
        <v>1</v>
      </c>
      <c r="T2768" s="683">
        <v>2</v>
      </c>
      <c r="U2768" s="665">
        <v>1</v>
      </c>
    </row>
    <row r="2769" spans="1:21" ht="14.4" customHeight="1" x14ac:dyDescent="0.3">
      <c r="A2769" s="618">
        <v>21</v>
      </c>
      <c r="B2769" s="619" t="s">
        <v>565</v>
      </c>
      <c r="C2769" s="619">
        <v>89301212</v>
      </c>
      <c r="D2769" s="681" t="s">
        <v>6723</v>
      </c>
      <c r="E2769" s="682" t="s">
        <v>4539</v>
      </c>
      <c r="F2769" s="619" t="s">
        <v>4509</v>
      </c>
      <c r="G2769" s="619" t="s">
        <v>4667</v>
      </c>
      <c r="H2769" s="619" t="s">
        <v>564</v>
      </c>
      <c r="I2769" s="619" t="s">
        <v>1690</v>
      </c>
      <c r="J2769" s="619" t="s">
        <v>4668</v>
      </c>
      <c r="K2769" s="619" t="s">
        <v>4669</v>
      </c>
      <c r="L2769" s="620">
        <v>25.8</v>
      </c>
      <c r="M2769" s="620">
        <v>154.80000000000001</v>
      </c>
      <c r="N2769" s="619">
        <v>6</v>
      </c>
      <c r="O2769" s="683">
        <v>2.5</v>
      </c>
      <c r="P2769" s="620">
        <v>25.8</v>
      </c>
      <c r="Q2769" s="635">
        <v>0.16666666666666666</v>
      </c>
      <c r="R2769" s="619">
        <v>1</v>
      </c>
      <c r="S2769" s="635">
        <v>0.16666666666666666</v>
      </c>
      <c r="T2769" s="683">
        <v>0.5</v>
      </c>
      <c r="U2769" s="665">
        <v>0.2</v>
      </c>
    </row>
    <row r="2770" spans="1:21" ht="14.4" customHeight="1" x14ac:dyDescent="0.3">
      <c r="A2770" s="618">
        <v>21</v>
      </c>
      <c r="B2770" s="619" t="s">
        <v>565</v>
      </c>
      <c r="C2770" s="619">
        <v>89301212</v>
      </c>
      <c r="D2770" s="681" t="s">
        <v>6723</v>
      </c>
      <c r="E2770" s="682" t="s">
        <v>4539</v>
      </c>
      <c r="F2770" s="619" t="s">
        <v>4509</v>
      </c>
      <c r="G2770" s="619" t="s">
        <v>4667</v>
      </c>
      <c r="H2770" s="619" t="s">
        <v>564</v>
      </c>
      <c r="I2770" s="619" t="s">
        <v>1859</v>
      </c>
      <c r="J2770" s="619" t="s">
        <v>1860</v>
      </c>
      <c r="K2770" s="619" t="s">
        <v>2382</v>
      </c>
      <c r="L2770" s="620">
        <v>165.67</v>
      </c>
      <c r="M2770" s="620">
        <v>165.67</v>
      </c>
      <c r="N2770" s="619">
        <v>1</v>
      </c>
      <c r="O2770" s="683">
        <v>0.5</v>
      </c>
      <c r="P2770" s="620">
        <v>165.67</v>
      </c>
      <c r="Q2770" s="635">
        <v>1</v>
      </c>
      <c r="R2770" s="619">
        <v>1</v>
      </c>
      <c r="S2770" s="635">
        <v>1</v>
      </c>
      <c r="T2770" s="683">
        <v>0.5</v>
      </c>
      <c r="U2770" s="665">
        <v>1</v>
      </c>
    </row>
    <row r="2771" spans="1:21" ht="14.4" customHeight="1" x14ac:dyDescent="0.3">
      <c r="A2771" s="618">
        <v>21</v>
      </c>
      <c r="B2771" s="619" t="s">
        <v>565</v>
      </c>
      <c r="C2771" s="619">
        <v>89301212</v>
      </c>
      <c r="D2771" s="681" t="s">
        <v>6723</v>
      </c>
      <c r="E2771" s="682" t="s">
        <v>4539</v>
      </c>
      <c r="F2771" s="619" t="s">
        <v>4509</v>
      </c>
      <c r="G2771" s="619" t="s">
        <v>5180</v>
      </c>
      <c r="H2771" s="619" t="s">
        <v>2184</v>
      </c>
      <c r="I2771" s="619" t="s">
        <v>6041</v>
      </c>
      <c r="J2771" s="619" t="s">
        <v>6042</v>
      </c>
      <c r="K2771" s="619" t="s">
        <v>6043</v>
      </c>
      <c r="L2771" s="620">
        <v>41.55</v>
      </c>
      <c r="M2771" s="620">
        <v>83.1</v>
      </c>
      <c r="N2771" s="619">
        <v>2</v>
      </c>
      <c r="O2771" s="683">
        <v>1</v>
      </c>
      <c r="P2771" s="620">
        <v>83.1</v>
      </c>
      <c r="Q2771" s="635">
        <v>1</v>
      </c>
      <c r="R2771" s="619">
        <v>2</v>
      </c>
      <c r="S2771" s="635">
        <v>1</v>
      </c>
      <c r="T2771" s="683">
        <v>1</v>
      </c>
      <c r="U2771" s="665">
        <v>1</v>
      </c>
    </row>
    <row r="2772" spans="1:21" ht="14.4" customHeight="1" x14ac:dyDescent="0.3">
      <c r="A2772" s="618">
        <v>21</v>
      </c>
      <c r="B2772" s="619" t="s">
        <v>565</v>
      </c>
      <c r="C2772" s="619">
        <v>89301212</v>
      </c>
      <c r="D2772" s="681" t="s">
        <v>6723</v>
      </c>
      <c r="E2772" s="682" t="s">
        <v>4539</v>
      </c>
      <c r="F2772" s="619" t="s">
        <v>4509</v>
      </c>
      <c r="G2772" s="619" t="s">
        <v>6333</v>
      </c>
      <c r="H2772" s="619" t="s">
        <v>564</v>
      </c>
      <c r="I2772" s="619" t="s">
        <v>1248</v>
      </c>
      <c r="J2772" s="619" t="s">
        <v>1249</v>
      </c>
      <c r="K2772" s="619" t="s">
        <v>1399</v>
      </c>
      <c r="L2772" s="620">
        <v>0</v>
      </c>
      <c r="M2772" s="620">
        <v>0</v>
      </c>
      <c r="N2772" s="619">
        <v>1</v>
      </c>
      <c r="O2772" s="683">
        <v>0.5</v>
      </c>
      <c r="P2772" s="620"/>
      <c r="Q2772" s="635"/>
      <c r="R2772" s="619"/>
      <c r="S2772" s="635">
        <v>0</v>
      </c>
      <c r="T2772" s="683"/>
      <c r="U2772" s="665">
        <v>0</v>
      </c>
    </row>
    <row r="2773" spans="1:21" ht="14.4" customHeight="1" x14ac:dyDescent="0.3">
      <c r="A2773" s="618">
        <v>21</v>
      </c>
      <c r="B2773" s="619" t="s">
        <v>565</v>
      </c>
      <c r="C2773" s="619">
        <v>89301212</v>
      </c>
      <c r="D2773" s="681" t="s">
        <v>6723</v>
      </c>
      <c r="E2773" s="682" t="s">
        <v>4539</v>
      </c>
      <c r="F2773" s="619" t="s">
        <v>4509</v>
      </c>
      <c r="G2773" s="619" t="s">
        <v>6334</v>
      </c>
      <c r="H2773" s="619" t="s">
        <v>564</v>
      </c>
      <c r="I2773" s="619" t="s">
        <v>6335</v>
      </c>
      <c r="J2773" s="619" t="s">
        <v>6336</v>
      </c>
      <c r="K2773" s="619" t="s">
        <v>6337</v>
      </c>
      <c r="L2773" s="620">
        <v>0</v>
      </c>
      <c r="M2773" s="620">
        <v>0</v>
      </c>
      <c r="N2773" s="619">
        <v>1</v>
      </c>
      <c r="O2773" s="683">
        <v>1</v>
      </c>
      <c r="P2773" s="620"/>
      <c r="Q2773" s="635"/>
      <c r="R2773" s="619"/>
      <c r="S2773" s="635">
        <v>0</v>
      </c>
      <c r="T2773" s="683"/>
      <c r="U2773" s="665">
        <v>0</v>
      </c>
    </row>
    <row r="2774" spans="1:21" ht="14.4" customHeight="1" x14ac:dyDescent="0.3">
      <c r="A2774" s="618">
        <v>21</v>
      </c>
      <c r="B2774" s="619" t="s">
        <v>565</v>
      </c>
      <c r="C2774" s="619">
        <v>89301212</v>
      </c>
      <c r="D2774" s="681" t="s">
        <v>6723</v>
      </c>
      <c r="E2774" s="682" t="s">
        <v>4539</v>
      </c>
      <c r="F2774" s="619" t="s">
        <v>4509</v>
      </c>
      <c r="G2774" s="619" t="s">
        <v>6338</v>
      </c>
      <c r="H2774" s="619" t="s">
        <v>564</v>
      </c>
      <c r="I2774" s="619" t="s">
        <v>6339</v>
      </c>
      <c r="J2774" s="619" t="s">
        <v>2996</v>
      </c>
      <c r="K2774" s="619" t="s">
        <v>4679</v>
      </c>
      <c r="L2774" s="620">
        <v>43.23</v>
      </c>
      <c r="M2774" s="620">
        <v>172.92</v>
      </c>
      <c r="N2774" s="619">
        <v>4</v>
      </c>
      <c r="O2774" s="683">
        <v>1.5</v>
      </c>
      <c r="P2774" s="620">
        <v>172.92</v>
      </c>
      <c r="Q2774" s="635">
        <v>1</v>
      </c>
      <c r="R2774" s="619">
        <v>4</v>
      </c>
      <c r="S2774" s="635">
        <v>1</v>
      </c>
      <c r="T2774" s="683">
        <v>1.5</v>
      </c>
      <c r="U2774" s="665">
        <v>1</v>
      </c>
    </row>
    <row r="2775" spans="1:21" ht="14.4" customHeight="1" x14ac:dyDescent="0.3">
      <c r="A2775" s="618">
        <v>21</v>
      </c>
      <c r="B2775" s="619" t="s">
        <v>565</v>
      </c>
      <c r="C2775" s="619">
        <v>89301212</v>
      </c>
      <c r="D2775" s="681" t="s">
        <v>6723</v>
      </c>
      <c r="E2775" s="682" t="s">
        <v>4539</v>
      </c>
      <c r="F2775" s="619" t="s">
        <v>4509</v>
      </c>
      <c r="G2775" s="619" t="s">
        <v>4777</v>
      </c>
      <c r="H2775" s="619" t="s">
        <v>564</v>
      </c>
      <c r="I2775" s="619" t="s">
        <v>1237</v>
      </c>
      <c r="J2775" s="619" t="s">
        <v>4778</v>
      </c>
      <c r="K2775" s="619" t="s">
        <v>4779</v>
      </c>
      <c r="L2775" s="620">
        <v>128.9</v>
      </c>
      <c r="M2775" s="620">
        <v>386.70000000000005</v>
      </c>
      <c r="N2775" s="619">
        <v>3</v>
      </c>
      <c r="O2775" s="683">
        <v>1.5</v>
      </c>
      <c r="P2775" s="620">
        <v>257.8</v>
      </c>
      <c r="Q2775" s="635">
        <v>0.66666666666666663</v>
      </c>
      <c r="R2775" s="619">
        <v>2</v>
      </c>
      <c r="S2775" s="635">
        <v>0.66666666666666663</v>
      </c>
      <c r="T2775" s="683">
        <v>0.5</v>
      </c>
      <c r="U2775" s="665">
        <v>0.33333333333333331</v>
      </c>
    </row>
    <row r="2776" spans="1:21" ht="14.4" customHeight="1" x14ac:dyDescent="0.3">
      <c r="A2776" s="618">
        <v>21</v>
      </c>
      <c r="B2776" s="619" t="s">
        <v>565</v>
      </c>
      <c r="C2776" s="619">
        <v>89301212</v>
      </c>
      <c r="D2776" s="681" t="s">
        <v>6723</v>
      </c>
      <c r="E2776" s="682" t="s">
        <v>4539</v>
      </c>
      <c r="F2776" s="619" t="s">
        <v>4509</v>
      </c>
      <c r="G2776" s="619" t="s">
        <v>6340</v>
      </c>
      <c r="H2776" s="619" t="s">
        <v>564</v>
      </c>
      <c r="I2776" s="619" t="s">
        <v>6341</v>
      </c>
      <c r="J2776" s="619" t="s">
        <v>6342</v>
      </c>
      <c r="K2776" s="619" t="s">
        <v>6343</v>
      </c>
      <c r="L2776" s="620">
        <v>28.87</v>
      </c>
      <c r="M2776" s="620">
        <v>28.87</v>
      </c>
      <c r="N2776" s="619">
        <v>1</v>
      </c>
      <c r="O2776" s="683">
        <v>0.5</v>
      </c>
      <c r="P2776" s="620"/>
      <c r="Q2776" s="635">
        <v>0</v>
      </c>
      <c r="R2776" s="619"/>
      <c r="S2776" s="635">
        <v>0</v>
      </c>
      <c r="T2776" s="683"/>
      <c r="U2776" s="665">
        <v>0</v>
      </c>
    </row>
    <row r="2777" spans="1:21" ht="14.4" customHeight="1" x14ac:dyDescent="0.3">
      <c r="A2777" s="618">
        <v>21</v>
      </c>
      <c r="B2777" s="619" t="s">
        <v>565</v>
      </c>
      <c r="C2777" s="619">
        <v>89301212</v>
      </c>
      <c r="D2777" s="681" t="s">
        <v>6723</v>
      </c>
      <c r="E2777" s="682" t="s">
        <v>4539</v>
      </c>
      <c r="F2777" s="619" t="s">
        <v>4509</v>
      </c>
      <c r="G2777" s="619" t="s">
        <v>4998</v>
      </c>
      <c r="H2777" s="619" t="s">
        <v>564</v>
      </c>
      <c r="I2777" s="619" t="s">
        <v>3226</v>
      </c>
      <c r="J2777" s="619" t="s">
        <v>3188</v>
      </c>
      <c r="K2777" s="619" t="s">
        <v>4999</v>
      </c>
      <c r="L2777" s="620">
        <v>120.46</v>
      </c>
      <c r="M2777" s="620">
        <v>481.84</v>
      </c>
      <c r="N2777" s="619">
        <v>4</v>
      </c>
      <c r="O2777" s="683">
        <v>2</v>
      </c>
      <c r="P2777" s="620">
        <v>481.84</v>
      </c>
      <c r="Q2777" s="635">
        <v>1</v>
      </c>
      <c r="R2777" s="619">
        <v>4</v>
      </c>
      <c r="S2777" s="635">
        <v>1</v>
      </c>
      <c r="T2777" s="683">
        <v>2</v>
      </c>
      <c r="U2777" s="665">
        <v>1</v>
      </c>
    </row>
    <row r="2778" spans="1:21" ht="14.4" customHeight="1" x14ac:dyDescent="0.3">
      <c r="A2778" s="618">
        <v>21</v>
      </c>
      <c r="B2778" s="619" t="s">
        <v>565</v>
      </c>
      <c r="C2778" s="619">
        <v>89301212</v>
      </c>
      <c r="D2778" s="681" t="s">
        <v>6723</v>
      </c>
      <c r="E2778" s="682" t="s">
        <v>4539</v>
      </c>
      <c r="F2778" s="619" t="s">
        <v>4509</v>
      </c>
      <c r="G2778" s="619" t="s">
        <v>5102</v>
      </c>
      <c r="H2778" s="619" t="s">
        <v>2184</v>
      </c>
      <c r="I2778" s="619" t="s">
        <v>6344</v>
      </c>
      <c r="J2778" s="619" t="s">
        <v>6345</v>
      </c>
      <c r="K2778" s="619" t="s">
        <v>6346</v>
      </c>
      <c r="L2778" s="620">
        <v>164.95</v>
      </c>
      <c r="M2778" s="620">
        <v>164.95</v>
      </c>
      <c r="N2778" s="619">
        <v>1</v>
      </c>
      <c r="O2778" s="683">
        <v>1</v>
      </c>
      <c r="P2778" s="620">
        <v>164.95</v>
      </c>
      <c r="Q2778" s="635">
        <v>1</v>
      </c>
      <c r="R2778" s="619">
        <v>1</v>
      </c>
      <c r="S2778" s="635">
        <v>1</v>
      </c>
      <c r="T2778" s="683">
        <v>1</v>
      </c>
      <c r="U2778" s="665">
        <v>1</v>
      </c>
    </row>
    <row r="2779" spans="1:21" ht="14.4" customHeight="1" x14ac:dyDescent="0.3">
      <c r="A2779" s="618">
        <v>21</v>
      </c>
      <c r="B2779" s="619" t="s">
        <v>565</v>
      </c>
      <c r="C2779" s="619">
        <v>89301212</v>
      </c>
      <c r="D2779" s="681" t="s">
        <v>6723</v>
      </c>
      <c r="E2779" s="682" t="s">
        <v>4539</v>
      </c>
      <c r="F2779" s="619" t="s">
        <v>4509</v>
      </c>
      <c r="G2779" s="619" t="s">
        <v>6347</v>
      </c>
      <c r="H2779" s="619" t="s">
        <v>564</v>
      </c>
      <c r="I2779" s="619" t="s">
        <v>6348</v>
      </c>
      <c r="J2779" s="619" t="s">
        <v>6349</v>
      </c>
      <c r="K2779" s="619" t="s">
        <v>790</v>
      </c>
      <c r="L2779" s="620">
        <v>96.91</v>
      </c>
      <c r="M2779" s="620">
        <v>290.73</v>
      </c>
      <c r="N2779" s="619">
        <v>3</v>
      </c>
      <c r="O2779" s="683">
        <v>2</v>
      </c>
      <c r="P2779" s="620">
        <v>290.73</v>
      </c>
      <c r="Q2779" s="635">
        <v>1</v>
      </c>
      <c r="R2779" s="619">
        <v>3</v>
      </c>
      <c r="S2779" s="635">
        <v>1</v>
      </c>
      <c r="T2779" s="683">
        <v>2</v>
      </c>
      <c r="U2779" s="665">
        <v>1</v>
      </c>
    </row>
    <row r="2780" spans="1:21" ht="14.4" customHeight="1" x14ac:dyDescent="0.3">
      <c r="A2780" s="618">
        <v>21</v>
      </c>
      <c r="B2780" s="619" t="s">
        <v>565</v>
      </c>
      <c r="C2780" s="619">
        <v>89301212</v>
      </c>
      <c r="D2780" s="681" t="s">
        <v>6723</v>
      </c>
      <c r="E2780" s="682" t="s">
        <v>4539</v>
      </c>
      <c r="F2780" s="619" t="s">
        <v>4509</v>
      </c>
      <c r="G2780" s="619" t="s">
        <v>6347</v>
      </c>
      <c r="H2780" s="619" t="s">
        <v>564</v>
      </c>
      <c r="I2780" s="619" t="s">
        <v>6350</v>
      </c>
      <c r="J2780" s="619" t="s">
        <v>6349</v>
      </c>
      <c r="K2780" s="619" t="s">
        <v>6351</v>
      </c>
      <c r="L2780" s="620">
        <v>342.02</v>
      </c>
      <c r="M2780" s="620">
        <v>684.04</v>
      </c>
      <c r="N2780" s="619">
        <v>2</v>
      </c>
      <c r="O2780" s="683">
        <v>1</v>
      </c>
      <c r="P2780" s="620">
        <v>684.04</v>
      </c>
      <c r="Q2780" s="635">
        <v>1</v>
      </c>
      <c r="R2780" s="619">
        <v>2</v>
      </c>
      <c r="S2780" s="635">
        <v>1</v>
      </c>
      <c r="T2780" s="683">
        <v>1</v>
      </c>
      <c r="U2780" s="665">
        <v>1</v>
      </c>
    </row>
    <row r="2781" spans="1:21" ht="14.4" customHeight="1" x14ac:dyDescent="0.3">
      <c r="A2781" s="618">
        <v>21</v>
      </c>
      <c r="B2781" s="619" t="s">
        <v>565</v>
      </c>
      <c r="C2781" s="619">
        <v>89301212</v>
      </c>
      <c r="D2781" s="681" t="s">
        <v>6723</v>
      </c>
      <c r="E2781" s="682" t="s">
        <v>4539</v>
      </c>
      <c r="F2781" s="619" t="s">
        <v>4509</v>
      </c>
      <c r="G2781" s="619" t="s">
        <v>4894</v>
      </c>
      <c r="H2781" s="619" t="s">
        <v>2184</v>
      </c>
      <c r="I2781" s="619" t="s">
        <v>5608</v>
      </c>
      <c r="J2781" s="619" t="s">
        <v>4896</v>
      </c>
      <c r="K2781" s="619" t="s">
        <v>5609</v>
      </c>
      <c r="L2781" s="620">
        <v>6838.44</v>
      </c>
      <c r="M2781" s="620">
        <v>34192.199999999997</v>
      </c>
      <c r="N2781" s="619">
        <v>5</v>
      </c>
      <c r="O2781" s="683">
        <v>5</v>
      </c>
      <c r="P2781" s="620">
        <v>6838.44</v>
      </c>
      <c r="Q2781" s="635">
        <v>0.2</v>
      </c>
      <c r="R2781" s="619">
        <v>1</v>
      </c>
      <c r="S2781" s="635">
        <v>0.2</v>
      </c>
      <c r="T2781" s="683">
        <v>1</v>
      </c>
      <c r="U2781" s="665">
        <v>0.2</v>
      </c>
    </row>
    <row r="2782" spans="1:21" ht="14.4" customHeight="1" x14ac:dyDescent="0.3">
      <c r="A2782" s="618">
        <v>21</v>
      </c>
      <c r="B2782" s="619" t="s">
        <v>565</v>
      </c>
      <c r="C2782" s="619">
        <v>89301212</v>
      </c>
      <c r="D2782" s="681" t="s">
        <v>6723</v>
      </c>
      <c r="E2782" s="682" t="s">
        <v>4539</v>
      </c>
      <c r="F2782" s="619" t="s">
        <v>4509</v>
      </c>
      <c r="G2782" s="619" t="s">
        <v>4894</v>
      </c>
      <c r="H2782" s="619" t="s">
        <v>2184</v>
      </c>
      <c r="I2782" s="619" t="s">
        <v>5608</v>
      </c>
      <c r="J2782" s="619" t="s">
        <v>4896</v>
      </c>
      <c r="K2782" s="619" t="s">
        <v>5609</v>
      </c>
      <c r="L2782" s="620">
        <v>2413.7600000000002</v>
      </c>
      <c r="M2782" s="620">
        <v>2413.7600000000002</v>
      </c>
      <c r="N2782" s="619">
        <v>1</v>
      </c>
      <c r="O2782" s="683">
        <v>1</v>
      </c>
      <c r="P2782" s="620"/>
      <c r="Q2782" s="635">
        <v>0</v>
      </c>
      <c r="R2782" s="619"/>
      <c r="S2782" s="635">
        <v>0</v>
      </c>
      <c r="T2782" s="683"/>
      <c r="U2782" s="665">
        <v>0</v>
      </c>
    </row>
    <row r="2783" spans="1:21" ht="14.4" customHeight="1" x14ac:dyDescent="0.3">
      <c r="A2783" s="618">
        <v>21</v>
      </c>
      <c r="B2783" s="619" t="s">
        <v>565</v>
      </c>
      <c r="C2783" s="619">
        <v>89301212</v>
      </c>
      <c r="D2783" s="681" t="s">
        <v>6723</v>
      </c>
      <c r="E2783" s="682" t="s">
        <v>4539</v>
      </c>
      <c r="F2783" s="619" t="s">
        <v>4509</v>
      </c>
      <c r="G2783" s="619" t="s">
        <v>4599</v>
      </c>
      <c r="H2783" s="619" t="s">
        <v>564</v>
      </c>
      <c r="I2783" s="619" t="s">
        <v>2057</v>
      </c>
      <c r="J2783" s="619" t="s">
        <v>4334</v>
      </c>
      <c r="K2783" s="619" t="s">
        <v>4335</v>
      </c>
      <c r="L2783" s="620">
        <v>2787.72</v>
      </c>
      <c r="M2783" s="620">
        <v>33452.639999999999</v>
      </c>
      <c r="N2783" s="619">
        <v>12</v>
      </c>
      <c r="O2783" s="683">
        <v>2</v>
      </c>
      <c r="P2783" s="620">
        <v>25089.48</v>
      </c>
      <c r="Q2783" s="635">
        <v>0.75</v>
      </c>
      <c r="R2783" s="619">
        <v>9</v>
      </c>
      <c r="S2783" s="635">
        <v>0.75</v>
      </c>
      <c r="T2783" s="683">
        <v>1.5</v>
      </c>
      <c r="U2783" s="665">
        <v>0.75</v>
      </c>
    </row>
    <row r="2784" spans="1:21" ht="14.4" customHeight="1" x14ac:dyDescent="0.3">
      <c r="A2784" s="618">
        <v>21</v>
      </c>
      <c r="B2784" s="619" t="s">
        <v>565</v>
      </c>
      <c r="C2784" s="619">
        <v>89301212</v>
      </c>
      <c r="D2784" s="681" t="s">
        <v>6723</v>
      </c>
      <c r="E2784" s="682" t="s">
        <v>4539</v>
      </c>
      <c r="F2784" s="619" t="s">
        <v>4509</v>
      </c>
      <c r="G2784" s="619" t="s">
        <v>4599</v>
      </c>
      <c r="H2784" s="619" t="s">
        <v>564</v>
      </c>
      <c r="I2784" s="619" t="s">
        <v>1511</v>
      </c>
      <c r="J2784" s="619" t="s">
        <v>4338</v>
      </c>
      <c r="K2784" s="619" t="s">
        <v>4339</v>
      </c>
      <c r="L2784" s="620">
        <v>880.88</v>
      </c>
      <c r="M2784" s="620">
        <v>2642.64</v>
      </c>
      <c r="N2784" s="619">
        <v>3</v>
      </c>
      <c r="O2784" s="683">
        <v>1</v>
      </c>
      <c r="P2784" s="620">
        <v>2642.64</v>
      </c>
      <c r="Q2784" s="635">
        <v>1</v>
      </c>
      <c r="R2784" s="619">
        <v>3</v>
      </c>
      <c r="S2784" s="635">
        <v>1</v>
      </c>
      <c r="T2784" s="683">
        <v>1</v>
      </c>
      <c r="U2784" s="665">
        <v>1</v>
      </c>
    </row>
    <row r="2785" spans="1:21" ht="14.4" customHeight="1" x14ac:dyDescent="0.3">
      <c r="A2785" s="618">
        <v>21</v>
      </c>
      <c r="B2785" s="619" t="s">
        <v>565</v>
      </c>
      <c r="C2785" s="619">
        <v>89301212</v>
      </c>
      <c r="D2785" s="681" t="s">
        <v>6723</v>
      </c>
      <c r="E2785" s="682" t="s">
        <v>4539</v>
      </c>
      <c r="F2785" s="619" t="s">
        <v>4509</v>
      </c>
      <c r="G2785" s="619" t="s">
        <v>4599</v>
      </c>
      <c r="H2785" s="619" t="s">
        <v>564</v>
      </c>
      <c r="I2785" s="619" t="s">
        <v>1724</v>
      </c>
      <c r="J2785" s="619" t="s">
        <v>4340</v>
      </c>
      <c r="K2785" s="619" t="s">
        <v>4341</v>
      </c>
      <c r="L2785" s="620">
        <v>1629.03</v>
      </c>
      <c r="M2785" s="620">
        <v>34209.630000000005</v>
      </c>
      <c r="N2785" s="619">
        <v>21</v>
      </c>
      <c r="O2785" s="683">
        <v>5.5</v>
      </c>
      <c r="P2785" s="620">
        <v>29322.540000000005</v>
      </c>
      <c r="Q2785" s="635">
        <v>0.85714285714285721</v>
      </c>
      <c r="R2785" s="619">
        <v>18</v>
      </c>
      <c r="S2785" s="635">
        <v>0.8571428571428571</v>
      </c>
      <c r="T2785" s="683">
        <v>5</v>
      </c>
      <c r="U2785" s="665">
        <v>0.90909090909090906</v>
      </c>
    </row>
    <row r="2786" spans="1:21" ht="14.4" customHeight="1" x14ac:dyDescent="0.3">
      <c r="A2786" s="618">
        <v>21</v>
      </c>
      <c r="B2786" s="619" t="s">
        <v>565</v>
      </c>
      <c r="C2786" s="619">
        <v>89301212</v>
      </c>
      <c r="D2786" s="681" t="s">
        <v>6723</v>
      </c>
      <c r="E2786" s="682" t="s">
        <v>4539</v>
      </c>
      <c r="F2786" s="619" t="s">
        <v>4509</v>
      </c>
      <c r="G2786" s="619" t="s">
        <v>4550</v>
      </c>
      <c r="H2786" s="619" t="s">
        <v>564</v>
      </c>
      <c r="I2786" s="619" t="s">
        <v>4681</v>
      </c>
      <c r="J2786" s="619" t="s">
        <v>4551</v>
      </c>
      <c r="K2786" s="619" t="s">
        <v>4679</v>
      </c>
      <c r="L2786" s="620">
        <v>0</v>
      </c>
      <c r="M2786" s="620">
        <v>0</v>
      </c>
      <c r="N2786" s="619">
        <v>4</v>
      </c>
      <c r="O2786" s="683">
        <v>2.5</v>
      </c>
      <c r="P2786" s="620">
        <v>0</v>
      </c>
      <c r="Q2786" s="635"/>
      <c r="R2786" s="619">
        <v>3</v>
      </c>
      <c r="S2786" s="635">
        <v>0.75</v>
      </c>
      <c r="T2786" s="683">
        <v>2</v>
      </c>
      <c r="U2786" s="665">
        <v>0.8</v>
      </c>
    </row>
    <row r="2787" spans="1:21" ht="14.4" customHeight="1" x14ac:dyDescent="0.3">
      <c r="A2787" s="618">
        <v>21</v>
      </c>
      <c r="B2787" s="619" t="s">
        <v>565</v>
      </c>
      <c r="C2787" s="619">
        <v>89301212</v>
      </c>
      <c r="D2787" s="681" t="s">
        <v>6723</v>
      </c>
      <c r="E2787" s="682" t="s">
        <v>4539</v>
      </c>
      <c r="F2787" s="619" t="s">
        <v>4509</v>
      </c>
      <c r="G2787" s="619" t="s">
        <v>4550</v>
      </c>
      <c r="H2787" s="619" t="s">
        <v>564</v>
      </c>
      <c r="I2787" s="619" t="s">
        <v>1318</v>
      </c>
      <c r="J2787" s="619" t="s">
        <v>4551</v>
      </c>
      <c r="K2787" s="619" t="s">
        <v>4552</v>
      </c>
      <c r="L2787" s="620">
        <v>58.23</v>
      </c>
      <c r="M2787" s="620">
        <v>989.91000000000008</v>
      </c>
      <c r="N2787" s="619">
        <v>17</v>
      </c>
      <c r="O2787" s="683">
        <v>11</v>
      </c>
      <c r="P2787" s="620">
        <v>582.30000000000007</v>
      </c>
      <c r="Q2787" s="635">
        <v>0.58823529411764708</v>
      </c>
      <c r="R2787" s="619">
        <v>10</v>
      </c>
      <c r="S2787" s="635">
        <v>0.58823529411764708</v>
      </c>
      <c r="T2787" s="683">
        <v>6</v>
      </c>
      <c r="U2787" s="665">
        <v>0.54545454545454541</v>
      </c>
    </row>
    <row r="2788" spans="1:21" ht="14.4" customHeight="1" x14ac:dyDescent="0.3">
      <c r="A2788" s="618">
        <v>21</v>
      </c>
      <c r="B2788" s="619" t="s">
        <v>565</v>
      </c>
      <c r="C2788" s="619">
        <v>89301212</v>
      </c>
      <c r="D2788" s="681" t="s">
        <v>6723</v>
      </c>
      <c r="E2788" s="682" t="s">
        <v>4539</v>
      </c>
      <c r="F2788" s="619" t="s">
        <v>4509</v>
      </c>
      <c r="G2788" s="619" t="s">
        <v>4550</v>
      </c>
      <c r="H2788" s="619" t="s">
        <v>564</v>
      </c>
      <c r="I2788" s="619" t="s">
        <v>1318</v>
      </c>
      <c r="J2788" s="619" t="s">
        <v>4551</v>
      </c>
      <c r="K2788" s="619" t="s">
        <v>4552</v>
      </c>
      <c r="L2788" s="620">
        <v>66.599999999999994</v>
      </c>
      <c r="M2788" s="620">
        <v>399.6</v>
      </c>
      <c r="N2788" s="619">
        <v>6</v>
      </c>
      <c r="O2788" s="683">
        <v>3</v>
      </c>
      <c r="P2788" s="620">
        <v>66.599999999999994</v>
      </c>
      <c r="Q2788" s="635">
        <v>0.16666666666666663</v>
      </c>
      <c r="R2788" s="619">
        <v>1</v>
      </c>
      <c r="S2788" s="635">
        <v>0.16666666666666666</v>
      </c>
      <c r="T2788" s="683">
        <v>0.5</v>
      </c>
      <c r="U2788" s="665">
        <v>0.16666666666666666</v>
      </c>
    </row>
    <row r="2789" spans="1:21" ht="14.4" customHeight="1" x14ac:dyDescent="0.3">
      <c r="A2789" s="618">
        <v>21</v>
      </c>
      <c r="B2789" s="619" t="s">
        <v>565</v>
      </c>
      <c r="C2789" s="619">
        <v>89301212</v>
      </c>
      <c r="D2789" s="681" t="s">
        <v>6723</v>
      </c>
      <c r="E2789" s="682" t="s">
        <v>4539</v>
      </c>
      <c r="F2789" s="619" t="s">
        <v>4509</v>
      </c>
      <c r="G2789" s="619" t="s">
        <v>4682</v>
      </c>
      <c r="H2789" s="619" t="s">
        <v>564</v>
      </c>
      <c r="I2789" s="619" t="s">
        <v>1440</v>
      </c>
      <c r="J2789" s="619" t="s">
        <v>866</v>
      </c>
      <c r="K2789" s="619" t="s">
        <v>6352</v>
      </c>
      <c r="L2789" s="620">
        <v>41.26</v>
      </c>
      <c r="M2789" s="620">
        <v>82.52</v>
      </c>
      <c r="N2789" s="619">
        <v>2</v>
      </c>
      <c r="O2789" s="683">
        <v>1</v>
      </c>
      <c r="P2789" s="620"/>
      <c r="Q2789" s="635">
        <v>0</v>
      </c>
      <c r="R2789" s="619"/>
      <c r="S2789" s="635">
        <v>0</v>
      </c>
      <c r="T2789" s="683"/>
      <c r="U2789" s="665">
        <v>0</v>
      </c>
    </row>
    <row r="2790" spans="1:21" ht="14.4" customHeight="1" x14ac:dyDescent="0.3">
      <c r="A2790" s="618">
        <v>21</v>
      </c>
      <c r="B2790" s="619" t="s">
        <v>565</v>
      </c>
      <c r="C2790" s="619">
        <v>89301212</v>
      </c>
      <c r="D2790" s="681" t="s">
        <v>6723</v>
      </c>
      <c r="E2790" s="682" t="s">
        <v>4539</v>
      </c>
      <c r="F2790" s="619" t="s">
        <v>4509</v>
      </c>
      <c r="G2790" s="619" t="s">
        <v>4682</v>
      </c>
      <c r="H2790" s="619" t="s">
        <v>564</v>
      </c>
      <c r="I2790" s="619" t="s">
        <v>865</v>
      </c>
      <c r="J2790" s="619" t="s">
        <v>866</v>
      </c>
      <c r="K2790" s="619" t="s">
        <v>4683</v>
      </c>
      <c r="L2790" s="620">
        <v>99</v>
      </c>
      <c r="M2790" s="620">
        <v>396</v>
      </c>
      <c r="N2790" s="619">
        <v>4</v>
      </c>
      <c r="O2790" s="683">
        <v>3</v>
      </c>
      <c r="P2790" s="620"/>
      <c r="Q2790" s="635">
        <v>0</v>
      </c>
      <c r="R2790" s="619"/>
      <c r="S2790" s="635">
        <v>0</v>
      </c>
      <c r="T2790" s="683"/>
      <c r="U2790" s="665">
        <v>0</v>
      </c>
    </row>
    <row r="2791" spans="1:21" ht="14.4" customHeight="1" x14ac:dyDescent="0.3">
      <c r="A2791" s="618">
        <v>21</v>
      </c>
      <c r="B2791" s="619" t="s">
        <v>565</v>
      </c>
      <c r="C2791" s="619">
        <v>89301212</v>
      </c>
      <c r="D2791" s="681" t="s">
        <v>6723</v>
      </c>
      <c r="E2791" s="682" t="s">
        <v>4539</v>
      </c>
      <c r="F2791" s="619" t="s">
        <v>4509</v>
      </c>
      <c r="G2791" s="619" t="s">
        <v>4786</v>
      </c>
      <c r="H2791" s="619" t="s">
        <v>2184</v>
      </c>
      <c r="I2791" s="619" t="s">
        <v>2311</v>
      </c>
      <c r="J2791" s="619" t="s">
        <v>2316</v>
      </c>
      <c r="K2791" s="619" t="s">
        <v>4355</v>
      </c>
      <c r="L2791" s="620">
        <v>443.52</v>
      </c>
      <c r="M2791" s="620">
        <v>443.52</v>
      </c>
      <c r="N2791" s="619">
        <v>1</v>
      </c>
      <c r="O2791" s="683">
        <v>1</v>
      </c>
      <c r="P2791" s="620">
        <v>443.52</v>
      </c>
      <c r="Q2791" s="635">
        <v>1</v>
      </c>
      <c r="R2791" s="619">
        <v>1</v>
      </c>
      <c r="S2791" s="635">
        <v>1</v>
      </c>
      <c r="T2791" s="683">
        <v>1</v>
      </c>
      <c r="U2791" s="665">
        <v>1</v>
      </c>
    </row>
    <row r="2792" spans="1:21" ht="14.4" customHeight="1" x14ac:dyDescent="0.3">
      <c r="A2792" s="618">
        <v>21</v>
      </c>
      <c r="B2792" s="619" t="s">
        <v>565</v>
      </c>
      <c r="C2792" s="619">
        <v>89301212</v>
      </c>
      <c r="D2792" s="681" t="s">
        <v>6723</v>
      </c>
      <c r="E2792" s="682" t="s">
        <v>4539</v>
      </c>
      <c r="F2792" s="619" t="s">
        <v>4509</v>
      </c>
      <c r="G2792" s="619" t="s">
        <v>4786</v>
      </c>
      <c r="H2792" s="619" t="s">
        <v>2184</v>
      </c>
      <c r="I2792" s="619" t="s">
        <v>2315</v>
      </c>
      <c r="J2792" s="619" t="s">
        <v>2316</v>
      </c>
      <c r="K2792" s="619" t="s">
        <v>2317</v>
      </c>
      <c r="L2792" s="620">
        <v>887.05</v>
      </c>
      <c r="M2792" s="620">
        <v>4435.25</v>
      </c>
      <c r="N2792" s="619">
        <v>5</v>
      </c>
      <c r="O2792" s="683">
        <v>5</v>
      </c>
      <c r="P2792" s="620"/>
      <c r="Q2792" s="635">
        <v>0</v>
      </c>
      <c r="R2792" s="619"/>
      <c r="S2792" s="635">
        <v>0</v>
      </c>
      <c r="T2792" s="683"/>
      <c r="U2792" s="665">
        <v>0</v>
      </c>
    </row>
    <row r="2793" spans="1:21" ht="14.4" customHeight="1" x14ac:dyDescent="0.3">
      <c r="A2793" s="618">
        <v>21</v>
      </c>
      <c r="B2793" s="619" t="s">
        <v>565</v>
      </c>
      <c r="C2793" s="619">
        <v>89301212</v>
      </c>
      <c r="D2793" s="681" t="s">
        <v>6723</v>
      </c>
      <c r="E2793" s="682" t="s">
        <v>4539</v>
      </c>
      <c r="F2793" s="619" t="s">
        <v>4509</v>
      </c>
      <c r="G2793" s="619" t="s">
        <v>4897</v>
      </c>
      <c r="H2793" s="619" t="s">
        <v>564</v>
      </c>
      <c r="I2793" s="619" t="s">
        <v>4898</v>
      </c>
      <c r="J2793" s="619" t="s">
        <v>4899</v>
      </c>
      <c r="K2793" s="619" t="s">
        <v>4900</v>
      </c>
      <c r="L2793" s="620">
        <v>0</v>
      </c>
      <c r="M2793" s="620">
        <v>0</v>
      </c>
      <c r="N2793" s="619">
        <v>1</v>
      </c>
      <c r="O2793" s="683">
        <v>1</v>
      </c>
      <c r="P2793" s="620"/>
      <c r="Q2793" s="635"/>
      <c r="R2793" s="619"/>
      <c r="S2793" s="635">
        <v>0</v>
      </c>
      <c r="T2793" s="683"/>
      <c r="U2793" s="665">
        <v>0</v>
      </c>
    </row>
    <row r="2794" spans="1:21" ht="14.4" customHeight="1" x14ac:dyDescent="0.3">
      <c r="A2794" s="618">
        <v>21</v>
      </c>
      <c r="B2794" s="619" t="s">
        <v>565</v>
      </c>
      <c r="C2794" s="619">
        <v>89301212</v>
      </c>
      <c r="D2794" s="681" t="s">
        <v>6723</v>
      </c>
      <c r="E2794" s="682" t="s">
        <v>4539</v>
      </c>
      <c r="F2794" s="619" t="s">
        <v>4509</v>
      </c>
      <c r="G2794" s="619" t="s">
        <v>4897</v>
      </c>
      <c r="H2794" s="619" t="s">
        <v>564</v>
      </c>
      <c r="I2794" s="619" t="s">
        <v>887</v>
      </c>
      <c r="J2794" s="619" t="s">
        <v>888</v>
      </c>
      <c r="K2794" s="619" t="s">
        <v>6353</v>
      </c>
      <c r="L2794" s="620">
        <v>73.709999999999994</v>
      </c>
      <c r="M2794" s="620">
        <v>73.709999999999994</v>
      </c>
      <c r="N2794" s="619">
        <v>1</v>
      </c>
      <c r="O2794" s="683">
        <v>0.5</v>
      </c>
      <c r="P2794" s="620"/>
      <c r="Q2794" s="635">
        <v>0</v>
      </c>
      <c r="R2794" s="619"/>
      <c r="S2794" s="635">
        <v>0</v>
      </c>
      <c r="T2794" s="683"/>
      <c r="U2794" s="665">
        <v>0</v>
      </c>
    </row>
    <row r="2795" spans="1:21" ht="14.4" customHeight="1" x14ac:dyDescent="0.3">
      <c r="A2795" s="618">
        <v>21</v>
      </c>
      <c r="B2795" s="619" t="s">
        <v>565</v>
      </c>
      <c r="C2795" s="619">
        <v>89301212</v>
      </c>
      <c r="D2795" s="681" t="s">
        <v>6723</v>
      </c>
      <c r="E2795" s="682" t="s">
        <v>4539</v>
      </c>
      <c r="F2795" s="619" t="s">
        <v>4509</v>
      </c>
      <c r="G2795" s="619" t="s">
        <v>4790</v>
      </c>
      <c r="H2795" s="619" t="s">
        <v>564</v>
      </c>
      <c r="I2795" s="619" t="s">
        <v>1191</v>
      </c>
      <c r="J2795" s="619" t="s">
        <v>1192</v>
      </c>
      <c r="K2795" s="619" t="s">
        <v>4791</v>
      </c>
      <c r="L2795" s="620">
        <v>153.37</v>
      </c>
      <c r="M2795" s="620">
        <v>2453.92</v>
      </c>
      <c r="N2795" s="619">
        <v>16</v>
      </c>
      <c r="O2795" s="683">
        <v>6</v>
      </c>
      <c r="P2795" s="620">
        <v>460.11</v>
      </c>
      <c r="Q2795" s="635">
        <v>0.1875</v>
      </c>
      <c r="R2795" s="619">
        <v>3</v>
      </c>
      <c r="S2795" s="635">
        <v>0.1875</v>
      </c>
      <c r="T2795" s="683">
        <v>2</v>
      </c>
      <c r="U2795" s="665">
        <v>0.33333333333333331</v>
      </c>
    </row>
    <row r="2796" spans="1:21" ht="14.4" customHeight="1" x14ac:dyDescent="0.3">
      <c r="A2796" s="618">
        <v>21</v>
      </c>
      <c r="B2796" s="619" t="s">
        <v>565</v>
      </c>
      <c r="C2796" s="619">
        <v>89301212</v>
      </c>
      <c r="D2796" s="681" t="s">
        <v>6723</v>
      </c>
      <c r="E2796" s="682" t="s">
        <v>4539</v>
      </c>
      <c r="F2796" s="619" t="s">
        <v>4509</v>
      </c>
      <c r="G2796" s="619" t="s">
        <v>4689</v>
      </c>
      <c r="H2796" s="619" t="s">
        <v>564</v>
      </c>
      <c r="I2796" s="619" t="s">
        <v>1369</v>
      </c>
      <c r="J2796" s="619" t="s">
        <v>1370</v>
      </c>
      <c r="K2796" s="619" t="s">
        <v>1371</v>
      </c>
      <c r="L2796" s="620">
        <v>20.239999999999998</v>
      </c>
      <c r="M2796" s="620">
        <v>202.39999999999998</v>
      </c>
      <c r="N2796" s="619">
        <v>10</v>
      </c>
      <c r="O2796" s="683">
        <v>8.5</v>
      </c>
      <c r="P2796" s="620">
        <v>101.19999999999999</v>
      </c>
      <c r="Q2796" s="635">
        <v>0.5</v>
      </c>
      <c r="R2796" s="619">
        <v>5</v>
      </c>
      <c r="S2796" s="635">
        <v>0.5</v>
      </c>
      <c r="T2796" s="683">
        <v>4</v>
      </c>
      <c r="U2796" s="665">
        <v>0.47058823529411764</v>
      </c>
    </row>
    <row r="2797" spans="1:21" ht="14.4" customHeight="1" x14ac:dyDescent="0.3">
      <c r="A2797" s="618">
        <v>21</v>
      </c>
      <c r="B2797" s="619" t="s">
        <v>565</v>
      </c>
      <c r="C2797" s="619">
        <v>89301212</v>
      </c>
      <c r="D2797" s="681" t="s">
        <v>6723</v>
      </c>
      <c r="E2797" s="682" t="s">
        <v>4539</v>
      </c>
      <c r="F2797" s="619" t="s">
        <v>4509</v>
      </c>
      <c r="G2797" s="619" t="s">
        <v>4689</v>
      </c>
      <c r="H2797" s="619" t="s">
        <v>564</v>
      </c>
      <c r="I2797" s="619" t="s">
        <v>6354</v>
      </c>
      <c r="J2797" s="619" t="s">
        <v>1370</v>
      </c>
      <c r="K2797" s="619" t="s">
        <v>1371</v>
      </c>
      <c r="L2797" s="620">
        <v>24.22</v>
      </c>
      <c r="M2797" s="620">
        <v>24.22</v>
      </c>
      <c r="N2797" s="619">
        <v>1</v>
      </c>
      <c r="O2797" s="683">
        <v>0.5</v>
      </c>
      <c r="P2797" s="620"/>
      <c r="Q2797" s="635">
        <v>0</v>
      </c>
      <c r="R2797" s="619"/>
      <c r="S2797" s="635">
        <v>0</v>
      </c>
      <c r="T2797" s="683"/>
      <c r="U2797" s="665">
        <v>0</v>
      </c>
    </row>
    <row r="2798" spans="1:21" ht="14.4" customHeight="1" x14ac:dyDescent="0.3">
      <c r="A2798" s="618">
        <v>21</v>
      </c>
      <c r="B2798" s="619" t="s">
        <v>565</v>
      </c>
      <c r="C2798" s="619">
        <v>89301212</v>
      </c>
      <c r="D2798" s="681" t="s">
        <v>6723</v>
      </c>
      <c r="E2798" s="682" t="s">
        <v>4539</v>
      </c>
      <c r="F2798" s="619" t="s">
        <v>4509</v>
      </c>
      <c r="G2798" s="619" t="s">
        <v>6355</v>
      </c>
      <c r="H2798" s="619" t="s">
        <v>564</v>
      </c>
      <c r="I2798" s="619" t="s">
        <v>6356</v>
      </c>
      <c r="J2798" s="619" t="s">
        <v>6357</v>
      </c>
      <c r="K2798" s="619" t="s">
        <v>6358</v>
      </c>
      <c r="L2798" s="620">
        <v>0</v>
      </c>
      <c r="M2798" s="620">
        <v>0</v>
      </c>
      <c r="N2798" s="619">
        <v>1</v>
      </c>
      <c r="O2798" s="683">
        <v>1</v>
      </c>
      <c r="P2798" s="620"/>
      <c r="Q2798" s="635"/>
      <c r="R2798" s="619"/>
      <c r="S2798" s="635">
        <v>0</v>
      </c>
      <c r="T2798" s="683"/>
      <c r="U2798" s="665">
        <v>0</v>
      </c>
    </row>
    <row r="2799" spans="1:21" ht="14.4" customHeight="1" x14ac:dyDescent="0.3">
      <c r="A2799" s="618">
        <v>21</v>
      </c>
      <c r="B2799" s="619" t="s">
        <v>565</v>
      </c>
      <c r="C2799" s="619">
        <v>89301212</v>
      </c>
      <c r="D2799" s="681" t="s">
        <v>6723</v>
      </c>
      <c r="E2799" s="682" t="s">
        <v>4539</v>
      </c>
      <c r="F2799" s="619" t="s">
        <v>4509</v>
      </c>
      <c r="G2799" s="619" t="s">
        <v>4792</v>
      </c>
      <c r="H2799" s="619" t="s">
        <v>564</v>
      </c>
      <c r="I2799" s="619" t="s">
        <v>4793</v>
      </c>
      <c r="J2799" s="619" t="s">
        <v>4794</v>
      </c>
      <c r="K2799" s="619" t="s">
        <v>4795</v>
      </c>
      <c r="L2799" s="620">
        <v>25.89</v>
      </c>
      <c r="M2799" s="620">
        <v>129.44999999999999</v>
      </c>
      <c r="N2799" s="619">
        <v>5</v>
      </c>
      <c r="O2799" s="683">
        <v>1.5</v>
      </c>
      <c r="P2799" s="620">
        <v>77.67</v>
      </c>
      <c r="Q2799" s="635">
        <v>0.60000000000000009</v>
      </c>
      <c r="R2799" s="619">
        <v>3</v>
      </c>
      <c r="S2799" s="635">
        <v>0.6</v>
      </c>
      <c r="T2799" s="683">
        <v>1</v>
      </c>
      <c r="U2799" s="665">
        <v>0.66666666666666663</v>
      </c>
    </row>
    <row r="2800" spans="1:21" ht="14.4" customHeight="1" x14ac:dyDescent="0.3">
      <c r="A2800" s="618">
        <v>21</v>
      </c>
      <c r="B2800" s="619" t="s">
        <v>565</v>
      </c>
      <c r="C2800" s="619">
        <v>89301212</v>
      </c>
      <c r="D2800" s="681" t="s">
        <v>6723</v>
      </c>
      <c r="E2800" s="682" t="s">
        <v>4539</v>
      </c>
      <c r="F2800" s="619" t="s">
        <v>4509</v>
      </c>
      <c r="G2800" s="619" t="s">
        <v>4792</v>
      </c>
      <c r="H2800" s="619" t="s">
        <v>564</v>
      </c>
      <c r="I2800" s="619" t="s">
        <v>6359</v>
      </c>
      <c r="J2800" s="619" t="s">
        <v>6360</v>
      </c>
      <c r="K2800" s="619" t="s">
        <v>6361</v>
      </c>
      <c r="L2800" s="620">
        <v>70.819999999999993</v>
      </c>
      <c r="M2800" s="620">
        <v>70.819999999999993</v>
      </c>
      <c r="N2800" s="619">
        <v>1</v>
      </c>
      <c r="O2800" s="683">
        <v>0.5</v>
      </c>
      <c r="P2800" s="620"/>
      <c r="Q2800" s="635">
        <v>0</v>
      </c>
      <c r="R2800" s="619"/>
      <c r="S2800" s="635">
        <v>0</v>
      </c>
      <c r="T2800" s="683"/>
      <c r="U2800" s="665">
        <v>0</v>
      </c>
    </row>
    <row r="2801" spans="1:21" ht="14.4" customHeight="1" x14ac:dyDescent="0.3">
      <c r="A2801" s="618">
        <v>21</v>
      </c>
      <c r="B2801" s="619" t="s">
        <v>565</v>
      </c>
      <c r="C2801" s="619">
        <v>89301212</v>
      </c>
      <c r="D2801" s="681" t="s">
        <v>6723</v>
      </c>
      <c r="E2801" s="682" t="s">
        <v>4539</v>
      </c>
      <c r="F2801" s="619" t="s">
        <v>4509</v>
      </c>
      <c r="G2801" s="619" t="s">
        <v>4792</v>
      </c>
      <c r="H2801" s="619" t="s">
        <v>564</v>
      </c>
      <c r="I2801" s="619" t="s">
        <v>6362</v>
      </c>
      <c r="J2801" s="619" t="s">
        <v>5199</v>
      </c>
      <c r="K2801" s="619" t="s">
        <v>2985</v>
      </c>
      <c r="L2801" s="620">
        <v>0</v>
      </c>
      <c r="M2801" s="620">
        <v>0</v>
      </c>
      <c r="N2801" s="619">
        <v>3</v>
      </c>
      <c r="O2801" s="683">
        <v>1.5</v>
      </c>
      <c r="P2801" s="620">
        <v>0</v>
      </c>
      <c r="Q2801" s="635"/>
      <c r="R2801" s="619">
        <v>3</v>
      </c>
      <c r="S2801" s="635">
        <v>1</v>
      </c>
      <c r="T2801" s="683">
        <v>1.5</v>
      </c>
      <c r="U2801" s="665">
        <v>1</v>
      </c>
    </row>
    <row r="2802" spans="1:21" ht="14.4" customHeight="1" x14ac:dyDescent="0.3">
      <c r="A2802" s="618">
        <v>21</v>
      </c>
      <c r="B2802" s="619" t="s">
        <v>565</v>
      </c>
      <c r="C2802" s="619">
        <v>89301212</v>
      </c>
      <c r="D2802" s="681" t="s">
        <v>6723</v>
      </c>
      <c r="E2802" s="682" t="s">
        <v>4539</v>
      </c>
      <c r="F2802" s="619" t="s">
        <v>4509</v>
      </c>
      <c r="G2802" s="619" t="s">
        <v>4792</v>
      </c>
      <c r="H2802" s="619" t="s">
        <v>564</v>
      </c>
      <c r="I2802" s="619" t="s">
        <v>6363</v>
      </c>
      <c r="J2802" s="619" t="s">
        <v>6364</v>
      </c>
      <c r="K2802" s="619" t="s">
        <v>6365</v>
      </c>
      <c r="L2802" s="620">
        <v>0</v>
      </c>
      <c r="M2802" s="620">
        <v>0</v>
      </c>
      <c r="N2802" s="619">
        <v>1</v>
      </c>
      <c r="O2802" s="683">
        <v>0.5</v>
      </c>
      <c r="P2802" s="620">
        <v>0</v>
      </c>
      <c r="Q2802" s="635"/>
      <c r="R2802" s="619">
        <v>1</v>
      </c>
      <c r="S2802" s="635">
        <v>1</v>
      </c>
      <c r="T2802" s="683">
        <v>0.5</v>
      </c>
      <c r="U2802" s="665">
        <v>1</v>
      </c>
    </row>
    <row r="2803" spans="1:21" ht="14.4" customHeight="1" x14ac:dyDescent="0.3">
      <c r="A2803" s="618">
        <v>21</v>
      </c>
      <c r="B2803" s="619" t="s">
        <v>565</v>
      </c>
      <c r="C2803" s="619">
        <v>89301212</v>
      </c>
      <c r="D2803" s="681" t="s">
        <v>6723</v>
      </c>
      <c r="E2803" s="682" t="s">
        <v>4539</v>
      </c>
      <c r="F2803" s="619" t="s">
        <v>4509</v>
      </c>
      <c r="G2803" s="619" t="s">
        <v>6203</v>
      </c>
      <c r="H2803" s="619" t="s">
        <v>564</v>
      </c>
      <c r="I2803" s="619" t="s">
        <v>3768</v>
      </c>
      <c r="J2803" s="619" t="s">
        <v>3769</v>
      </c>
      <c r="K2803" s="619" t="s">
        <v>3770</v>
      </c>
      <c r="L2803" s="620">
        <v>0</v>
      </c>
      <c r="M2803" s="620">
        <v>0</v>
      </c>
      <c r="N2803" s="619">
        <v>1</v>
      </c>
      <c r="O2803" s="683">
        <v>1</v>
      </c>
      <c r="P2803" s="620">
        <v>0</v>
      </c>
      <c r="Q2803" s="635"/>
      <c r="R2803" s="619">
        <v>1</v>
      </c>
      <c r="S2803" s="635">
        <v>1</v>
      </c>
      <c r="T2803" s="683">
        <v>1</v>
      </c>
      <c r="U2803" s="665">
        <v>1</v>
      </c>
    </row>
    <row r="2804" spans="1:21" ht="14.4" customHeight="1" x14ac:dyDescent="0.3">
      <c r="A2804" s="618">
        <v>21</v>
      </c>
      <c r="B2804" s="619" t="s">
        <v>565</v>
      </c>
      <c r="C2804" s="619">
        <v>89301212</v>
      </c>
      <c r="D2804" s="681" t="s">
        <v>6723</v>
      </c>
      <c r="E2804" s="682" t="s">
        <v>4539</v>
      </c>
      <c r="F2804" s="619" t="s">
        <v>4509</v>
      </c>
      <c r="G2804" s="619" t="s">
        <v>4796</v>
      </c>
      <c r="H2804" s="619" t="s">
        <v>564</v>
      </c>
      <c r="I2804" s="619" t="s">
        <v>1739</v>
      </c>
      <c r="J2804" s="619" t="s">
        <v>1740</v>
      </c>
      <c r="K2804" s="619" t="s">
        <v>5653</v>
      </c>
      <c r="L2804" s="620">
        <v>31.84</v>
      </c>
      <c r="M2804" s="620">
        <v>63.68</v>
      </c>
      <c r="N2804" s="619">
        <v>2</v>
      </c>
      <c r="O2804" s="683">
        <v>0.5</v>
      </c>
      <c r="P2804" s="620">
        <v>63.68</v>
      </c>
      <c r="Q2804" s="635">
        <v>1</v>
      </c>
      <c r="R2804" s="619">
        <v>2</v>
      </c>
      <c r="S2804" s="635">
        <v>1</v>
      </c>
      <c r="T2804" s="683">
        <v>0.5</v>
      </c>
      <c r="U2804" s="665">
        <v>1</v>
      </c>
    </row>
    <row r="2805" spans="1:21" ht="14.4" customHeight="1" x14ac:dyDescent="0.3">
      <c r="A2805" s="618">
        <v>21</v>
      </c>
      <c r="B2805" s="619" t="s">
        <v>565</v>
      </c>
      <c r="C2805" s="619">
        <v>89301212</v>
      </c>
      <c r="D2805" s="681" t="s">
        <v>6723</v>
      </c>
      <c r="E2805" s="682" t="s">
        <v>4539</v>
      </c>
      <c r="F2805" s="619" t="s">
        <v>4509</v>
      </c>
      <c r="G2805" s="619" t="s">
        <v>4796</v>
      </c>
      <c r="H2805" s="619" t="s">
        <v>564</v>
      </c>
      <c r="I2805" s="619" t="s">
        <v>1544</v>
      </c>
      <c r="J2805" s="619" t="s">
        <v>1545</v>
      </c>
      <c r="K2805" s="619" t="s">
        <v>4797</v>
      </c>
      <c r="L2805" s="620">
        <v>63.67</v>
      </c>
      <c r="M2805" s="620">
        <v>445.69</v>
      </c>
      <c r="N2805" s="619">
        <v>7</v>
      </c>
      <c r="O2805" s="683">
        <v>2</v>
      </c>
      <c r="P2805" s="620">
        <v>191.01</v>
      </c>
      <c r="Q2805" s="635">
        <v>0.42857142857142855</v>
      </c>
      <c r="R2805" s="619">
        <v>3</v>
      </c>
      <c r="S2805" s="635">
        <v>0.42857142857142855</v>
      </c>
      <c r="T2805" s="683">
        <v>0.5</v>
      </c>
      <c r="U2805" s="665">
        <v>0.25</v>
      </c>
    </row>
    <row r="2806" spans="1:21" ht="14.4" customHeight="1" x14ac:dyDescent="0.3">
      <c r="A2806" s="618">
        <v>21</v>
      </c>
      <c r="B2806" s="619" t="s">
        <v>565</v>
      </c>
      <c r="C2806" s="619">
        <v>89301212</v>
      </c>
      <c r="D2806" s="681" t="s">
        <v>6723</v>
      </c>
      <c r="E2806" s="682" t="s">
        <v>4539</v>
      </c>
      <c r="F2806" s="619" t="s">
        <v>4509</v>
      </c>
      <c r="G2806" s="619" t="s">
        <v>5219</v>
      </c>
      <c r="H2806" s="619" t="s">
        <v>564</v>
      </c>
      <c r="I2806" s="619" t="s">
        <v>2686</v>
      </c>
      <c r="J2806" s="619" t="s">
        <v>2687</v>
      </c>
      <c r="K2806" s="619" t="s">
        <v>5220</v>
      </c>
      <c r="L2806" s="620">
        <v>31.64</v>
      </c>
      <c r="M2806" s="620">
        <v>126.56</v>
      </c>
      <c r="N2806" s="619">
        <v>4</v>
      </c>
      <c r="O2806" s="683">
        <v>2</v>
      </c>
      <c r="P2806" s="620">
        <v>126.56</v>
      </c>
      <c r="Q2806" s="635">
        <v>1</v>
      </c>
      <c r="R2806" s="619">
        <v>4</v>
      </c>
      <c r="S2806" s="635">
        <v>1</v>
      </c>
      <c r="T2806" s="683">
        <v>2</v>
      </c>
      <c r="U2806" s="665">
        <v>1</v>
      </c>
    </row>
    <row r="2807" spans="1:21" ht="14.4" customHeight="1" x14ac:dyDescent="0.3">
      <c r="A2807" s="618">
        <v>21</v>
      </c>
      <c r="B2807" s="619" t="s">
        <v>565</v>
      </c>
      <c r="C2807" s="619">
        <v>89301212</v>
      </c>
      <c r="D2807" s="681" t="s">
        <v>6723</v>
      </c>
      <c r="E2807" s="682" t="s">
        <v>4539</v>
      </c>
      <c r="F2807" s="619" t="s">
        <v>4509</v>
      </c>
      <c r="G2807" s="619" t="s">
        <v>5219</v>
      </c>
      <c r="H2807" s="619" t="s">
        <v>564</v>
      </c>
      <c r="I2807" s="619" t="s">
        <v>2686</v>
      </c>
      <c r="J2807" s="619" t="s">
        <v>2687</v>
      </c>
      <c r="K2807" s="619" t="s">
        <v>5220</v>
      </c>
      <c r="L2807" s="620">
        <v>50.27</v>
      </c>
      <c r="M2807" s="620">
        <v>50.27</v>
      </c>
      <c r="N2807" s="619">
        <v>1</v>
      </c>
      <c r="O2807" s="683">
        <v>1</v>
      </c>
      <c r="P2807" s="620">
        <v>50.27</v>
      </c>
      <c r="Q2807" s="635">
        <v>1</v>
      </c>
      <c r="R2807" s="619">
        <v>1</v>
      </c>
      <c r="S2807" s="635">
        <v>1</v>
      </c>
      <c r="T2807" s="683">
        <v>1</v>
      </c>
      <c r="U2807" s="665">
        <v>1</v>
      </c>
    </row>
    <row r="2808" spans="1:21" ht="14.4" customHeight="1" x14ac:dyDescent="0.3">
      <c r="A2808" s="618">
        <v>21</v>
      </c>
      <c r="B2808" s="619" t="s">
        <v>565</v>
      </c>
      <c r="C2808" s="619">
        <v>89301212</v>
      </c>
      <c r="D2808" s="681" t="s">
        <v>6723</v>
      </c>
      <c r="E2808" s="682" t="s">
        <v>4539</v>
      </c>
      <c r="F2808" s="619" t="s">
        <v>4509</v>
      </c>
      <c r="G2808" s="619" t="s">
        <v>5219</v>
      </c>
      <c r="H2808" s="619" t="s">
        <v>564</v>
      </c>
      <c r="I2808" s="619" t="s">
        <v>2724</v>
      </c>
      <c r="J2808" s="619" t="s">
        <v>6366</v>
      </c>
      <c r="K2808" s="619" t="s">
        <v>6367</v>
      </c>
      <c r="L2808" s="620">
        <v>41.07</v>
      </c>
      <c r="M2808" s="620">
        <v>41.07</v>
      </c>
      <c r="N2808" s="619">
        <v>1</v>
      </c>
      <c r="O2808" s="683">
        <v>0.5</v>
      </c>
      <c r="P2808" s="620"/>
      <c r="Q2808" s="635">
        <v>0</v>
      </c>
      <c r="R2808" s="619"/>
      <c r="S2808" s="635">
        <v>0</v>
      </c>
      <c r="T2808" s="683"/>
      <c r="U2808" s="665">
        <v>0</v>
      </c>
    </row>
    <row r="2809" spans="1:21" ht="14.4" customHeight="1" x14ac:dyDescent="0.3">
      <c r="A2809" s="618">
        <v>21</v>
      </c>
      <c r="B2809" s="619" t="s">
        <v>565</v>
      </c>
      <c r="C2809" s="619">
        <v>89301212</v>
      </c>
      <c r="D2809" s="681" t="s">
        <v>6723</v>
      </c>
      <c r="E2809" s="682" t="s">
        <v>4539</v>
      </c>
      <c r="F2809" s="619" t="s">
        <v>4509</v>
      </c>
      <c r="G2809" s="619" t="s">
        <v>4806</v>
      </c>
      <c r="H2809" s="619" t="s">
        <v>564</v>
      </c>
      <c r="I2809" s="619" t="s">
        <v>905</v>
      </c>
      <c r="J2809" s="619" t="s">
        <v>906</v>
      </c>
      <c r="K2809" s="619" t="s">
        <v>4807</v>
      </c>
      <c r="L2809" s="620">
        <v>26.17</v>
      </c>
      <c r="M2809" s="620">
        <v>78.510000000000005</v>
      </c>
      <c r="N2809" s="619">
        <v>3</v>
      </c>
      <c r="O2809" s="683">
        <v>2</v>
      </c>
      <c r="P2809" s="620"/>
      <c r="Q2809" s="635">
        <v>0</v>
      </c>
      <c r="R2809" s="619"/>
      <c r="S2809" s="635">
        <v>0</v>
      </c>
      <c r="T2809" s="683"/>
      <c r="U2809" s="665">
        <v>0</v>
      </c>
    </row>
    <row r="2810" spans="1:21" ht="14.4" customHeight="1" x14ac:dyDescent="0.3">
      <c r="A2810" s="618">
        <v>21</v>
      </c>
      <c r="B2810" s="619" t="s">
        <v>565</v>
      </c>
      <c r="C2810" s="619">
        <v>89301212</v>
      </c>
      <c r="D2810" s="681" t="s">
        <v>6723</v>
      </c>
      <c r="E2810" s="682" t="s">
        <v>4539</v>
      </c>
      <c r="F2810" s="619" t="s">
        <v>4509</v>
      </c>
      <c r="G2810" s="619" t="s">
        <v>4600</v>
      </c>
      <c r="H2810" s="619" t="s">
        <v>564</v>
      </c>
      <c r="I2810" s="619" t="s">
        <v>1354</v>
      </c>
      <c r="J2810" s="619" t="s">
        <v>1355</v>
      </c>
      <c r="K2810" s="619" t="s">
        <v>4905</v>
      </c>
      <c r="L2810" s="620">
        <v>0</v>
      </c>
      <c r="M2810" s="620">
        <v>0</v>
      </c>
      <c r="N2810" s="619">
        <v>17</v>
      </c>
      <c r="O2810" s="683">
        <v>5.5</v>
      </c>
      <c r="P2810" s="620">
        <v>0</v>
      </c>
      <c r="Q2810" s="635"/>
      <c r="R2810" s="619">
        <v>8</v>
      </c>
      <c r="S2810" s="635">
        <v>0.47058823529411764</v>
      </c>
      <c r="T2810" s="683">
        <v>3</v>
      </c>
      <c r="U2810" s="665">
        <v>0.54545454545454541</v>
      </c>
    </row>
    <row r="2811" spans="1:21" ht="14.4" customHeight="1" x14ac:dyDescent="0.3">
      <c r="A2811" s="618">
        <v>21</v>
      </c>
      <c r="B2811" s="619" t="s">
        <v>565</v>
      </c>
      <c r="C2811" s="619">
        <v>89301212</v>
      </c>
      <c r="D2811" s="681" t="s">
        <v>6723</v>
      </c>
      <c r="E2811" s="682" t="s">
        <v>4539</v>
      </c>
      <c r="F2811" s="619" t="s">
        <v>4509</v>
      </c>
      <c r="G2811" s="619" t="s">
        <v>4600</v>
      </c>
      <c r="H2811" s="619" t="s">
        <v>564</v>
      </c>
      <c r="I2811" s="619" t="s">
        <v>1354</v>
      </c>
      <c r="J2811" s="619" t="s">
        <v>1355</v>
      </c>
      <c r="K2811" s="619" t="s">
        <v>668</v>
      </c>
      <c r="L2811" s="620">
        <v>0</v>
      </c>
      <c r="M2811" s="620">
        <v>0</v>
      </c>
      <c r="N2811" s="619">
        <v>17</v>
      </c>
      <c r="O2811" s="683">
        <v>7</v>
      </c>
      <c r="P2811" s="620">
        <v>0</v>
      </c>
      <c r="Q2811" s="635"/>
      <c r="R2811" s="619">
        <v>14</v>
      </c>
      <c r="S2811" s="635">
        <v>0.82352941176470584</v>
      </c>
      <c r="T2811" s="683">
        <v>5</v>
      </c>
      <c r="U2811" s="665">
        <v>0.7142857142857143</v>
      </c>
    </row>
    <row r="2812" spans="1:21" ht="14.4" customHeight="1" x14ac:dyDescent="0.3">
      <c r="A2812" s="618">
        <v>21</v>
      </c>
      <c r="B2812" s="619" t="s">
        <v>565</v>
      </c>
      <c r="C2812" s="619">
        <v>89301212</v>
      </c>
      <c r="D2812" s="681" t="s">
        <v>6723</v>
      </c>
      <c r="E2812" s="682" t="s">
        <v>4539</v>
      </c>
      <c r="F2812" s="619" t="s">
        <v>4509</v>
      </c>
      <c r="G2812" s="619" t="s">
        <v>5221</v>
      </c>
      <c r="H2812" s="619" t="s">
        <v>564</v>
      </c>
      <c r="I2812" s="619" t="s">
        <v>6368</v>
      </c>
      <c r="J2812" s="619" t="s">
        <v>6369</v>
      </c>
      <c r="K2812" s="619" t="s">
        <v>6370</v>
      </c>
      <c r="L2812" s="620">
        <v>0</v>
      </c>
      <c r="M2812" s="620">
        <v>0</v>
      </c>
      <c r="N2812" s="619">
        <v>3</v>
      </c>
      <c r="O2812" s="683">
        <v>1.5</v>
      </c>
      <c r="P2812" s="620">
        <v>0</v>
      </c>
      <c r="Q2812" s="635"/>
      <c r="R2812" s="619">
        <v>2</v>
      </c>
      <c r="S2812" s="635">
        <v>0.66666666666666663</v>
      </c>
      <c r="T2812" s="683">
        <v>1</v>
      </c>
      <c r="U2812" s="665">
        <v>0.66666666666666663</v>
      </c>
    </row>
    <row r="2813" spans="1:21" ht="14.4" customHeight="1" x14ac:dyDescent="0.3">
      <c r="A2813" s="618">
        <v>21</v>
      </c>
      <c r="B2813" s="619" t="s">
        <v>565</v>
      </c>
      <c r="C2813" s="619">
        <v>89301212</v>
      </c>
      <c r="D2813" s="681" t="s">
        <v>6723</v>
      </c>
      <c r="E2813" s="682" t="s">
        <v>4539</v>
      </c>
      <c r="F2813" s="619" t="s">
        <v>4509</v>
      </c>
      <c r="G2813" s="619" t="s">
        <v>5224</v>
      </c>
      <c r="H2813" s="619" t="s">
        <v>564</v>
      </c>
      <c r="I2813" s="619" t="s">
        <v>6057</v>
      </c>
      <c r="J2813" s="619" t="s">
        <v>1520</v>
      </c>
      <c r="K2813" s="619" t="s">
        <v>6058</v>
      </c>
      <c r="L2813" s="620">
        <v>0</v>
      </c>
      <c r="M2813" s="620">
        <v>0</v>
      </c>
      <c r="N2813" s="619">
        <v>5</v>
      </c>
      <c r="O2813" s="683">
        <v>4</v>
      </c>
      <c r="P2813" s="620">
        <v>0</v>
      </c>
      <c r="Q2813" s="635"/>
      <c r="R2813" s="619">
        <v>3</v>
      </c>
      <c r="S2813" s="635">
        <v>0.6</v>
      </c>
      <c r="T2813" s="683">
        <v>2</v>
      </c>
      <c r="U2813" s="665">
        <v>0.5</v>
      </c>
    </row>
    <row r="2814" spans="1:21" ht="14.4" customHeight="1" x14ac:dyDescent="0.3">
      <c r="A2814" s="618">
        <v>21</v>
      </c>
      <c r="B2814" s="619" t="s">
        <v>565</v>
      </c>
      <c r="C2814" s="619">
        <v>89301212</v>
      </c>
      <c r="D2814" s="681" t="s">
        <v>6723</v>
      </c>
      <c r="E2814" s="682" t="s">
        <v>4539</v>
      </c>
      <c r="F2814" s="619" t="s">
        <v>4509</v>
      </c>
      <c r="G2814" s="619" t="s">
        <v>6371</v>
      </c>
      <c r="H2814" s="619" t="s">
        <v>564</v>
      </c>
      <c r="I2814" s="619" t="s">
        <v>6372</v>
      </c>
      <c r="J2814" s="619" t="s">
        <v>6373</v>
      </c>
      <c r="K2814" s="619" t="s">
        <v>6374</v>
      </c>
      <c r="L2814" s="620">
        <v>0</v>
      </c>
      <c r="M2814" s="620">
        <v>0</v>
      </c>
      <c r="N2814" s="619">
        <v>5</v>
      </c>
      <c r="O2814" s="683">
        <v>1</v>
      </c>
      <c r="P2814" s="620">
        <v>0</v>
      </c>
      <c r="Q2814" s="635"/>
      <c r="R2814" s="619">
        <v>5</v>
      </c>
      <c r="S2814" s="635">
        <v>1</v>
      </c>
      <c r="T2814" s="683">
        <v>1</v>
      </c>
      <c r="U2814" s="665">
        <v>1</v>
      </c>
    </row>
    <row r="2815" spans="1:21" ht="14.4" customHeight="1" x14ac:dyDescent="0.3">
      <c r="A2815" s="618">
        <v>21</v>
      </c>
      <c r="B2815" s="619" t="s">
        <v>565</v>
      </c>
      <c r="C2815" s="619">
        <v>89301212</v>
      </c>
      <c r="D2815" s="681" t="s">
        <v>6723</v>
      </c>
      <c r="E2815" s="682" t="s">
        <v>4539</v>
      </c>
      <c r="F2815" s="619" t="s">
        <v>4509</v>
      </c>
      <c r="G2815" s="619" t="s">
        <v>6371</v>
      </c>
      <c r="H2815" s="619" t="s">
        <v>564</v>
      </c>
      <c r="I2815" s="619" t="s">
        <v>6375</v>
      </c>
      <c r="J2815" s="619" t="s">
        <v>6373</v>
      </c>
      <c r="K2815" s="619" t="s">
        <v>6374</v>
      </c>
      <c r="L2815" s="620">
        <v>209.33</v>
      </c>
      <c r="M2815" s="620">
        <v>4186.6000000000004</v>
      </c>
      <c r="N2815" s="619">
        <v>20</v>
      </c>
      <c r="O2815" s="683">
        <v>4</v>
      </c>
      <c r="P2815" s="620">
        <v>1465.31</v>
      </c>
      <c r="Q2815" s="635">
        <v>0.35</v>
      </c>
      <c r="R2815" s="619">
        <v>7</v>
      </c>
      <c r="S2815" s="635">
        <v>0.35</v>
      </c>
      <c r="T2815" s="683">
        <v>1.5</v>
      </c>
      <c r="U2815" s="665">
        <v>0.375</v>
      </c>
    </row>
    <row r="2816" spans="1:21" ht="14.4" customHeight="1" x14ac:dyDescent="0.3">
      <c r="A2816" s="618">
        <v>21</v>
      </c>
      <c r="B2816" s="619" t="s">
        <v>565</v>
      </c>
      <c r="C2816" s="619">
        <v>89301212</v>
      </c>
      <c r="D2816" s="681" t="s">
        <v>6723</v>
      </c>
      <c r="E2816" s="682" t="s">
        <v>4539</v>
      </c>
      <c r="F2816" s="619" t="s">
        <v>4509</v>
      </c>
      <c r="G2816" s="619" t="s">
        <v>5036</v>
      </c>
      <c r="H2816" s="619" t="s">
        <v>564</v>
      </c>
      <c r="I2816" s="619" t="s">
        <v>6376</v>
      </c>
      <c r="J2816" s="619" t="s">
        <v>5038</v>
      </c>
      <c r="K2816" s="619" t="s">
        <v>6280</v>
      </c>
      <c r="L2816" s="620">
        <v>0</v>
      </c>
      <c r="M2816" s="620">
        <v>0</v>
      </c>
      <c r="N2816" s="619">
        <v>1</v>
      </c>
      <c r="O2816" s="683">
        <v>1</v>
      </c>
      <c r="P2816" s="620">
        <v>0</v>
      </c>
      <c r="Q2816" s="635"/>
      <c r="R2816" s="619">
        <v>1</v>
      </c>
      <c r="S2816" s="635">
        <v>1</v>
      </c>
      <c r="T2816" s="683">
        <v>1</v>
      </c>
      <c r="U2816" s="665">
        <v>1</v>
      </c>
    </row>
    <row r="2817" spans="1:21" ht="14.4" customHeight="1" x14ac:dyDescent="0.3">
      <c r="A2817" s="618">
        <v>21</v>
      </c>
      <c r="B2817" s="619" t="s">
        <v>565</v>
      </c>
      <c r="C2817" s="619">
        <v>89301212</v>
      </c>
      <c r="D2817" s="681" t="s">
        <v>6723</v>
      </c>
      <c r="E2817" s="682" t="s">
        <v>4539</v>
      </c>
      <c r="F2817" s="619" t="s">
        <v>4509</v>
      </c>
      <c r="G2817" s="619" t="s">
        <v>5036</v>
      </c>
      <c r="H2817" s="619" t="s">
        <v>564</v>
      </c>
      <c r="I2817" s="619" t="s">
        <v>5664</v>
      </c>
      <c r="J2817" s="619" t="s">
        <v>5038</v>
      </c>
      <c r="K2817" s="619" t="s">
        <v>5665</v>
      </c>
      <c r="L2817" s="620">
        <v>0</v>
      </c>
      <c r="M2817" s="620">
        <v>0</v>
      </c>
      <c r="N2817" s="619">
        <v>1</v>
      </c>
      <c r="O2817" s="683">
        <v>0.5</v>
      </c>
      <c r="P2817" s="620">
        <v>0</v>
      </c>
      <c r="Q2817" s="635"/>
      <c r="R2817" s="619">
        <v>1</v>
      </c>
      <c r="S2817" s="635">
        <v>1</v>
      </c>
      <c r="T2817" s="683">
        <v>0.5</v>
      </c>
      <c r="U2817" s="665">
        <v>1</v>
      </c>
    </row>
    <row r="2818" spans="1:21" ht="14.4" customHeight="1" x14ac:dyDescent="0.3">
      <c r="A2818" s="618">
        <v>21</v>
      </c>
      <c r="B2818" s="619" t="s">
        <v>565</v>
      </c>
      <c r="C2818" s="619">
        <v>89301212</v>
      </c>
      <c r="D2818" s="681" t="s">
        <v>6723</v>
      </c>
      <c r="E2818" s="682" t="s">
        <v>4539</v>
      </c>
      <c r="F2818" s="619" t="s">
        <v>4509</v>
      </c>
      <c r="G2818" s="619" t="s">
        <v>5070</v>
      </c>
      <c r="H2818" s="619" t="s">
        <v>564</v>
      </c>
      <c r="I2818" s="619" t="s">
        <v>5071</v>
      </c>
      <c r="J2818" s="619" t="s">
        <v>5072</v>
      </c>
      <c r="K2818" s="619" t="s">
        <v>3621</v>
      </c>
      <c r="L2818" s="620">
        <v>10256.77</v>
      </c>
      <c r="M2818" s="620">
        <v>205135.4</v>
      </c>
      <c r="N2818" s="619">
        <v>20</v>
      </c>
      <c r="O2818" s="683">
        <v>19</v>
      </c>
      <c r="P2818" s="620">
        <v>174365.09</v>
      </c>
      <c r="Q2818" s="635">
        <v>0.85</v>
      </c>
      <c r="R2818" s="619">
        <v>17</v>
      </c>
      <c r="S2818" s="635">
        <v>0.85</v>
      </c>
      <c r="T2818" s="683">
        <v>16.5</v>
      </c>
      <c r="U2818" s="665">
        <v>0.86842105263157898</v>
      </c>
    </row>
    <row r="2819" spans="1:21" ht="14.4" customHeight="1" x14ac:dyDescent="0.3">
      <c r="A2819" s="618">
        <v>21</v>
      </c>
      <c r="B2819" s="619" t="s">
        <v>565</v>
      </c>
      <c r="C2819" s="619">
        <v>89301212</v>
      </c>
      <c r="D2819" s="681" t="s">
        <v>6723</v>
      </c>
      <c r="E2819" s="682" t="s">
        <v>4539</v>
      </c>
      <c r="F2819" s="619" t="s">
        <v>4509</v>
      </c>
      <c r="G2819" s="619" t="s">
        <v>4691</v>
      </c>
      <c r="H2819" s="619" t="s">
        <v>2184</v>
      </c>
      <c r="I2819" s="619" t="s">
        <v>6059</v>
      </c>
      <c r="J2819" s="619" t="s">
        <v>6060</v>
      </c>
      <c r="K2819" s="619" t="s">
        <v>6061</v>
      </c>
      <c r="L2819" s="620">
        <v>399.92</v>
      </c>
      <c r="M2819" s="620">
        <v>399.92</v>
      </c>
      <c r="N2819" s="619">
        <v>1</v>
      </c>
      <c r="O2819" s="683">
        <v>1</v>
      </c>
      <c r="P2819" s="620"/>
      <c r="Q2819" s="635">
        <v>0</v>
      </c>
      <c r="R2819" s="619"/>
      <c r="S2819" s="635">
        <v>0</v>
      </c>
      <c r="T2819" s="683"/>
      <c r="U2819" s="665">
        <v>0</v>
      </c>
    </row>
    <row r="2820" spans="1:21" ht="14.4" customHeight="1" x14ac:dyDescent="0.3">
      <c r="A2820" s="618">
        <v>21</v>
      </c>
      <c r="B2820" s="619" t="s">
        <v>565</v>
      </c>
      <c r="C2820" s="619">
        <v>89301212</v>
      </c>
      <c r="D2820" s="681" t="s">
        <v>6723</v>
      </c>
      <c r="E2820" s="682" t="s">
        <v>4539</v>
      </c>
      <c r="F2820" s="619" t="s">
        <v>4509</v>
      </c>
      <c r="G2820" s="619" t="s">
        <v>4691</v>
      </c>
      <c r="H2820" s="619" t="s">
        <v>2184</v>
      </c>
      <c r="I2820" s="619" t="s">
        <v>2751</v>
      </c>
      <c r="J2820" s="619" t="s">
        <v>2752</v>
      </c>
      <c r="K2820" s="619" t="s">
        <v>4275</v>
      </c>
      <c r="L2820" s="620">
        <v>399.92</v>
      </c>
      <c r="M2820" s="620">
        <v>5198.96</v>
      </c>
      <c r="N2820" s="619">
        <v>13</v>
      </c>
      <c r="O2820" s="683">
        <v>10.5</v>
      </c>
      <c r="P2820" s="620">
        <v>3199.36</v>
      </c>
      <c r="Q2820" s="635">
        <v>0.61538461538461542</v>
      </c>
      <c r="R2820" s="619">
        <v>8</v>
      </c>
      <c r="S2820" s="635">
        <v>0.61538461538461542</v>
      </c>
      <c r="T2820" s="683">
        <v>5.5</v>
      </c>
      <c r="U2820" s="665">
        <v>0.52380952380952384</v>
      </c>
    </row>
    <row r="2821" spans="1:21" ht="14.4" customHeight="1" x14ac:dyDescent="0.3">
      <c r="A2821" s="618">
        <v>21</v>
      </c>
      <c r="B2821" s="619" t="s">
        <v>565</v>
      </c>
      <c r="C2821" s="619">
        <v>89301212</v>
      </c>
      <c r="D2821" s="681" t="s">
        <v>6723</v>
      </c>
      <c r="E2821" s="682" t="s">
        <v>4539</v>
      </c>
      <c r="F2821" s="619" t="s">
        <v>4509</v>
      </c>
      <c r="G2821" s="619" t="s">
        <v>4691</v>
      </c>
      <c r="H2821" s="619" t="s">
        <v>2184</v>
      </c>
      <c r="I2821" s="619" t="s">
        <v>2751</v>
      </c>
      <c r="J2821" s="619" t="s">
        <v>2752</v>
      </c>
      <c r="K2821" s="619" t="s">
        <v>4275</v>
      </c>
      <c r="L2821" s="620">
        <v>116.8</v>
      </c>
      <c r="M2821" s="620">
        <v>467.2</v>
      </c>
      <c r="N2821" s="619">
        <v>4</v>
      </c>
      <c r="O2821" s="683">
        <v>3</v>
      </c>
      <c r="P2821" s="620"/>
      <c r="Q2821" s="635">
        <v>0</v>
      </c>
      <c r="R2821" s="619"/>
      <c r="S2821" s="635">
        <v>0</v>
      </c>
      <c r="T2821" s="683"/>
      <c r="U2821" s="665">
        <v>0</v>
      </c>
    </row>
    <row r="2822" spans="1:21" ht="14.4" customHeight="1" x14ac:dyDescent="0.3">
      <c r="A2822" s="618">
        <v>21</v>
      </c>
      <c r="B2822" s="619" t="s">
        <v>565</v>
      </c>
      <c r="C2822" s="619">
        <v>89301212</v>
      </c>
      <c r="D2822" s="681" t="s">
        <v>6723</v>
      </c>
      <c r="E2822" s="682" t="s">
        <v>4539</v>
      </c>
      <c r="F2822" s="619" t="s">
        <v>4509</v>
      </c>
      <c r="G2822" s="619" t="s">
        <v>5227</v>
      </c>
      <c r="H2822" s="619" t="s">
        <v>564</v>
      </c>
      <c r="I2822" s="619" t="s">
        <v>1472</v>
      </c>
      <c r="J2822" s="619" t="s">
        <v>1473</v>
      </c>
      <c r="K2822" s="619" t="s">
        <v>5228</v>
      </c>
      <c r="L2822" s="620">
        <v>191.56</v>
      </c>
      <c r="M2822" s="620">
        <v>383.12</v>
      </c>
      <c r="N2822" s="619">
        <v>2</v>
      </c>
      <c r="O2822" s="683">
        <v>1</v>
      </c>
      <c r="P2822" s="620"/>
      <c r="Q2822" s="635">
        <v>0</v>
      </c>
      <c r="R2822" s="619"/>
      <c r="S2822" s="635">
        <v>0</v>
      </c>
      <c r="T2822" s="683"/>
      <c r="U2822" s="665">
        <v>0</v>
      </c>
    </row>
    <row r="2823" spans="1:21" ht="14.4" customHeight="1" x14ac:dyDescent="0.3">
      <c r="A2823" s="618">
        <v>21</v>
      </c>
      <c r="B2823" s="619" t="s">
        <v>565</v>
      </c>
      <c r="C2823" s="619">
        <v>89301212</v>
      </c>
      <c r="D2823" s="681" t="s">
        <v>6723</v>
      </c>
      <c r="E2823" s="682" t="s">
        <v>4539</v>
      </c>
      <c r="F2823" s="619" t="s">
        <v>4509</v>
      </c>
      <c r="G2823" s="619" t="s">
        <v>5227</v>
      </c>
      <c r="H2823" s="619" t="s">
        <v>564</v>
      </c>
      <c r="I2823" s="619" t="s">
        <v>1472</v>
      </c>
      <c r="J2823" s="619" t="s">
        <v>1473</v>
      </c>
      <c r="K2823" s="619" t="s">
        <v>5228</v>
      </c>
      <c r="L2823" s="620">
        <v>51.62</v>
      </c>
      <c r="M2823" s="620">
        <v>154.85999999999999</v>
      </c>
      <c r="N2823" s="619">
        <v>3</v>
      </c>
      <c r="O2823" s="683">
        <v>1</v>
      </c>
      <c r="P2823" s="620"/>
      <c r="Q2823" s="635">
        <v>0</v>
      </c>
      <c r="R2823" s="619"/>
      <c r="S2823" s="635">
        <v>0</v>
      </c>
      <c r="T2823" s="683"/>
      <c r="U2823" s="665">
        <v>0</v>
      </c>
    </row>
    <row r="2824" spans="1:21" ht="14.4" customHeight="1" x14ac:dyDescent="0.3">
      <c r="A2824" s="618">
        <v>21</v>
      </c>
      <c r="B2824" s="619" t="s">
        <v>565</v>
      </c>
      <c r="C2824" s="619">
        <v>89301212</v>
      </c>
      <c r="D2824" s="681" t="s">
        <v>6723</v>
      </c>
      <c r="E2824" s="682" t="s">
        <v>4539</v>
      </c>
      <c r="F2824" s="619" t="s">
        <v>4509</v>
      </c>
      <c r="G2824" s="619" t="s">
        <v>5115</v>
      </c>
      <c r="H2824" s="619" t="s">
        <v>564</v>
      </c>
      <c r="I2824" s="619" t="s">
        <v>998</v>
      </c>
      <c r="J2824" s="619" t="s">
        <v>5116</v>
      </c>
      <c r="K2824" s="619" t="s">
        <v>5117</v>
      </c>
      <c r="L2824" s="620">
        <v>55.71</v>
      </c>
      <c r="M2824" s="620">
        <v>55.71</v>
      </c>
      <c r="N2824" s="619">
        <v>1</v>
      </c>
      <c r="O2824" s="683">
        <v>1</v>
      </c>
      <c r="P2824" s="620">
        <v>55.71</v>
      </c>
      <c r="Q2824" s="635">
        <v>1</v>
      </c>
      <c r="R2824" s="619">
        <v>1</v>
      </c>
      <c r="S2824" s="635">
        <v>1</v>
      </c>
      <c r="T2824" s="683">
        <v>1</v>
      </c>
      <c r="U2824" s="665">
        <v>1</v>
      </c>
    </row>
    <row r="2825" spans="1:21" ht="14.4" customHeight="1" x14ac:dyDescent="0.3">
      <c r="A2825" s="618">
        <v>21</v>
      </c>
      <c r="B2825" s="619" t="s">
        <v>565</v>
      </c>
      <c r="C2825" s="619">
        <v>89301212</v>
      </c>
      <c r="D2825" s="681" t="s">
        <v>6723</v>
      </c>
      <c r="E2825" s="682" t="s">
        <v>4539</v>
      </c>
      <c r="F2825" s="619" t="s">
        <v>4509</v>
      </c>
      <c r="G2825" s="619" t="s">
        <v>6377</v>
      </c>
      <c r="H2825" s="619" t="s">
        <v>564</v>
      </c>
      <c r="I2825" s="619" t="s">
        <v>6378</v>
      </c>
      <c r="J2825" s="619" t="s">
        <v>6379</v>
      </c>
      <c r="K2825" s="619" t="s">
        <v>2382</v>
      </c>
      <c r="L2825" s="620">
        <v>497.53</v>
      </c>
      <c r="M2825" s="620">
        <v>497.53</v>
      </c>
      <c r="N2825" s="619">
        <v>1</v>
      </c>
      <c r="O2825" s="683">
        <v>0.5</v>
      </c>
      <c r="P2825" s="620">
        <v>497.53</v>
      </c>
      <c r="Q2825" s="635">
        <v>1</v>
      </c>
      <c r="R2825" s="619">
        <v>1</v>
      </c>
      <c r="S2825" s="635">
        <v>1</v>
      </c>
      <c r="T2825" s="683">
        <v>0.5</v>
      </c>
      <c r="U2825" s="665">
        <v>1</v>
      </c>
    </row>
    <row r="2826" spans="1:21" ht="14.4" customHeight="1" x14ac:dyDescent="0.3">
      <c r="A2826" s="618">
        <v>21</v>
      </c>
      <c r="B2826" s="619" t="s">
        <v>565</v>
      </c>
      <c r="C2826" s="619">
        <v>89301212</v>
      </c>
      <c r="D2826" s="681" t="s">
        <v>6723</v>
      </c>
      <c r="E2826" s="682" t="s">
        <v>4539</v>
      </c>
      <c r="F2826" s="619" t="s">
        <v>4509</v>
      </c>
      <c r="G2826" s="619" t="s">
        <v>6377</v>
      </c>
      <c r="H2826" s="619" t="s">
        <v>564</v>
      </c>
      <c r="I2826" s="619" t="s">
        <v>6380</v>
      </c>
      <c r="J2826" s="619" t="s">
        <v>6379</v>
      </c>
      <c r="K2826" s="619" t="s">
        <v>2382</v>
      </c>
      <c r="L2826" s="620">
        <v>497.53</v>
      </c>
      <c r="M2826" s="620">
        <v>497.53</v>
      </c>
      <c r="N2826" s="619">
        <v>1</v>
      </c>
      <c r="O2826" s="683">
        <v>1</v>
      </c>
      <c r="P2826" s="620">
        <v>497.53</v>
      </c>
      <c r="Q2826" s="635">
        <v>1</v>
      </c>
      <c r="R2826" s="619">
        <v>1</v>
      </c>
      <c r="S2826" s="635">
        <v>1</v>
      </c>
      <c r="T2826" s="683">
        <v>1</v>
      </c>
      <c r="U2826" s="665">
        <v>1</v>
      </c>
    </row>
    <row r="2827" spans="1:21" ht="14.4" customHeight="1" x14ac:dyDescent="0.3">
      <c r="A2827" s="618">
        <v>21</v>
      </c>
      <c r="B2827" s="619" t="s">
        <v>565</v>
      </c>
      <c r="C2827" s="619">
        <v>89301212</v>
      </c>
      <c r="D2827" s="681" t="s">
        <v>6723</v>
      </c>
      <c r="E2827" s="682" t="s">
        <v>4539</v>
      </c>
      <c r="F2827" s="619" t="s">
        <v>4509</v>
      </c>
      <c r="G2827" s="619" t="s">
        <v>4605</v>
      </c>
      <c r="H2827" s="619" t="s">
        <v>564</v>
      </c>
      <c r="I2827" s="619" t="s">
        <v>1155</v>
      </c>
      <c r="J2827" s="619" t="s">
        <v>4606</v>
      </c>
      <c r="K2827" s="619" t="s">
        <v>4607</v>
      </c>
      <c r="L2827" s="620">
        <v>54.04</v>
      </c>
      <c r="M2827" s="620">
        <v>108.08</v>
      </c>
      <c r="N2827" s="619">
        <v>2</v>
      </c>
      <c r="O2827" s="683">
        <v>1</v>
      </c>
      <c r="P2827" s="620">
        <v>108.08</v>
      </c>
      <c r="Q2827" s="635">
        <v>1</v>
      </c>
      <c r="R2827" s="619">
        <v>2</v>
      </c>
      <c r="S2827" s="635">
        <v>1</v>
      </c>
      <c r="T2827" s="683">
        <v>1</v>
      </c>
      <c r="U2827" s="665">
        <v>1</v>
      </c>
    </row>
    <row r="2828" spans="1:21" ht="14.4" customHeight="1" x14ac:dyDescent="0.3">
      <c r="A2828" s="618">
        <v>21</v>
      </c>
      <c r="B2828" s="619" t="s">
        <v>565</v>
      </c>
      <c r="C2828" s="619">
        <v>89301212</v>
      </c>
      <c r="D2828" s="681" t="s">
        <v>6723</v>
      </c>
      <c r="E2828" s="682" t="s">
        <v>4539</v>
      </c>
      <c r="F2828" s="619" t="s">
        <v>4509</v>
      </c>
      <c r="G2828" s="619" t="s">
        <v>4605</v>
      </c>
      <c r="H2828" s="619" t="s">
        <v>564</v>
      </c>
      <c r="I2828" s="619" t="s">
        <v>1159</v>
      </c>
      <c r="J2828" s="619" t="s">
        <v>4696</v>
      </c>
      <c r="K2828" s="619" t="s">
        <v>4697</v>
      </c>
      <c r="L2828" s="620">
        <v>72.05</v>
      </c>
      <c r="M2828" s="620">
        <v>3026.0999999999995</v>
      </c>
      <c r="N2828" s="619">
        <v>42</v>
      </c>
      <c r="O2828" s="683">
        <v>17.5</v>
      </c>
      <c r="P2828" s="620">
        <v>1296.8999999999999</v>
      </c>
      <c r="Q2828" s="635">
        <v>0.4285714285714286</v>
      </c>
      <c r="R2828" s="619">
        <v>18</v>
      </c>
      <c r="S2828" s="635">
        <v>0.42857142857142855</v>
      </c>
      <c r="T2828" s="683">
        <v>7</v>
      </c>
      <c r="U2828" s="665">
        <v>0.4</v>
      </c>
    </row>
    <row r="2829" spans="1:21" ht="14.4" customHeight="1" x14ac:dyDescent="0.3">
      <c r="A2829" s="618">
        <v>21</v>
      </c>
      <c r="B2829" s="619" t="s">
        <v>565</v>
      </c>
      <c r="C2829" s="619">
        <v>89301212</v>
      </c>
      <c r="D2829" s="681" t="s">
        <v>6723</v>
      </c>
      <c r="E2829" s="682" t="s">
        <v>4539</v>
      </c>
      <c r="F2829" s="619" t="s">
        <v>4509</v>
      </c>
      <c r="G2829" s="619" t="s">
        <v>4605</v>
      </c>
      <c r="H2829" s="619" t="s">
        <v>564</v>
      </c>
      <c r="I2829" s="619" t="s">
        <v>4698</v>
      </c>
      <c r="J2829" s="619" t="s">
        <v>4696</v>
      </c>
      <c r="K2829" s="619" t="s">
        <v>4697</v>
      </c>
      <c r="L2829" s="620">
        <v>0</v>
      </c>
      <c r="M2829" s="620">
        <v>0</v>
      </c>
      <c r="N2829" s="619">
        <v>2</v>
      </c>
      <c r="O2829" s="683">
        <v>1.5</v>
      </c>
      <c r="P2829" s="620">
        <v>0</v>
      </c>
      <c r="Q2829" s="635"/>
      <c r="R2829" s="619">
        <v>2</v>
      </c>
      <c r="S2829" s="635">
        <v>1</v>
      </c>
      <c r="T2829" s="683">
        <v>1.5</v>
      </c>
      <c r="U2829" s="665">
        <v>1</v>
      </c>
    </row>
    <row r="2830" spans="1:21" ht="14.4" customHeight="1" x14ac:dyDescent="0.3">
      <c r="A2830" s="618">
        <v>21</v>
      </c>
      <c r="B2830" s="619" t="s">
        <v>565</v>
      </c>
      <c r="C2830" s="619">
        <v>89301212</v>
      </c>
      <c r="D2830" s="681" t="s">
        <v>6723</v>
      </c>
      <c r="E2830" s="682" t="s">
        <v>4539</v>
      </c>
      <c r="F2830" s="619" t="s">
        <v>4509</v>
      </c>
      <c r="G2830" s="619" t="s">
        <v>5229</v>
      </c>
      <c r="H2830" s="619" t="s">
        <v>564</v>
      </c>
      <c r="I2830" s="619" t="s">
        <v>2690</v>
      </c>
      <c r="J2830" s="619" t="s">
        <v>2691</v>
      </c>
      <c r="K2830" s="619" t="s">
        <v>5230</v>
      </c>
      <c r="L2830" s="620">
        <v>38.65</v>
      </c>
      <c r="M2830" s="620">
        <v>193.25</v>
      </c>
      <c r="N2830" s="619">
        <v>5</v>
      </c>
      <c r="O2830" s="683">
        <v>3</v>
      </c>
      <c r="P2830" s="620">
        <v>154.6</v>
      </c>
      <c r="Q2830" s="635">
        <v>0.79999999999999993</v>
      </c>
      <c r="R2830" s="619">
        <v>4</v>
      </c>
      <c r="S2830" s="635">
        <v>0.8</v>
      </c>
      <c r="T2830" s="683">
        <v>2</v>
      </c>
      <c r="U2830" s="665">
        <v>0.66666666666666663</v>
      </c>
    </row>
    <row r="2831" spans="1:21" ht="14.4" customHeight="1" x14ac:dyDescent="0.3">
      <c r="A2831" s="618">
        <v>21</v>
      </c>
      <c r="B2831" s="619" t="s">
        <v>565</v>
      </c>
      <c r="C2831" s="619">
        <v>89301212</v>
      </c>
      <c r="D2831" s="681" t="s">
        <v>6723</v>
      </c>
      <c r="E2831" s="682" t="s">
        <v>4539</v>
      </c>
      <c r="F2831" s="619" t="s">
        <v>4509</v>
      </c>
      <c r="G2831" s="619" t="s">
        <v>4553</v>
      </c>
      <c r="H2831" s="619" t="s">
        <v>564</v>
      </c>
      <c r="I2831" s="619" t="s">
        <v>2981</v>
      </c>
      <c r="J2831" s="619" t="s">
        <v>4554</v>
      </c>
      <c r="K2831" s="619" t="s">
        <v>4555</v>
      </c>
      <c r="L2831" s="620">
        <v>36.78</v>
      </c>
      <c r="M2831" s="620">
        <v>73.56</v>
      </c>
      <c r="N2831" s="619">
        <v>2</v>
      </c>
      <c r="O2831" s="683">
        <v>0.5</v>
      </c>
      <c r="P2831" s="620"/>
      <c r="Q2831" s="635">
        <v>0</v>
      </c>
      <c r="R2831" s="619"/>
      <c r="S2831" s="635">
        <v>0</v>
      </c>
      <c r="T2831" s="683"/>
      <c r="U2831" s="665">
        <v>0</v>
      </c>
    </row>
    <row r="2832" spans="1:21" ht="14.4" customHeight="1" x14ac:dyDescent="0.3">
      <c r="A2832" s="618">
        <v>21</v>
      </c>
      <c r="B2832" s="619" t="s">
        <v>565</v>
      </c>
      <c r="C2832" s="619">
        <v>89301212</v>
      </c>
      <c r="D2832" s="681" t="s">
        <v>6723</v>
      </c>
      <c r="E2832" s="682" t="s">
        <v>4539</v>
      </c>
      <c r="F2832" s="619" t="s">
        <v>4509</v>
      </c>
      <c r="G2832" s="619" t="s">
        <v>4553</v>
      </c>
      <c r="H2832" s="619" t="s">
        <v>564</v>
      </c>
      <c r="I2832" s="619" t="s">
        <v>4699</v>
      </c>
      <c r="J2832" s="619" t="s">
        <v>1398</v>
      </c>
      <c r="K2832" s="619" t="s">
        <v>637</v>
      </c>
      <c r="L2832" s="620">
        <v>30.65</v>
      </c>
      <c r="M2832" s="620">
        <v>61.3</v>
      </c>
      <c r="N2832" s="619">
        <v>2</v>
      </c>
      <c r="O2832" s="683">
        <v>1.5</v>
      </c>
      <c r="P2832" s="620">
        <v>30.65</v>
      </c>
      <c r="Q2832" s="635">
        <v>0.5</v>
      </c>
      <c r="R2832" s="619">
        <v>1</v>
      </c>
      <c r="S2832" s="635">
        <v>0.5</v>
      </c>
      <c r="T2832" s="683">
        <v>1</v>
      </c>
      <c r="U2832" s="665">
        <v>0.66666666666666663</v>
      </c>
    </row>
    <row r="2833" spans="1:21" ht="14.4" customHeight="1" x14ac:dyDescent="0.3">
      <c r="A2833" s="618">
        <v>21</v>
      </c>
      <c r="B2833" s="619" t="s">
        <v>565</v>
      </c>
      <c r="C2833" s="619">
        <v>89301212</v>
      </c>
      <c r="D2833" s="681" t="s">
        <v>6723</v>
      </c>
      <c r="E2833" s="682" t="s">
        <v>4539</v>
      </c>
      <c r="F2833" s="619" t="s">
        <v>4509</v>
      </c>
      <c r="G2833" s="619" t="s">
        <v>4553</v>
      </c>
      <c r="H2833" s="619" t="s">
        <v>564</v>
      </c>
      <c r="I2833" s="619" t="s">
        <v>1408</v>
      </c>
      <c r="J2833" s="619" t="s">
        <v>1398</v>
      </c>
      <c r="K2833" s="619" t="s">
        <v>637</v>
      </c>
      <c r="L2833" s="620">
        <v>30.65</v>
      </c>
      <c r="M2833" s="620">
        <v>61.3</v>
      </c>
      <c r="N2833" s="619">
        <v>2</v>
      </c>
      <c r="O2833" s="683">
        <v>1.5</v>
      </c>
      <c r="P2833" s="620">
        <v>61.3</v>
      </c>
      <c r="Q2833" s="635">
        <v>1</v>
      </c>
      <c r="R2833" s="619">
        <v>2</v>
      </c>
      <c r="S2833" s="635">
        <v>1</v>
      </c>
      <c r="T2833" s="683">
        <v>1.5</v>
      </c>
      <c r="U2833" s="665">
        <v>1</v>
      </c>
    </row>
    <row r="2834" spans="1:21" ht="14.4" customHeight="1" x14ac:dyDescent="0.3">
      <c r="A2834" s="618">
        <v>21</v>
      </c>
      <c r="B2834" s="619" t="s">
        <v>565</v>
      </c>
      <c r="C2834" s="619">
        <v>89301212</v>
      </c>
      <c r="D2834" s="681" t="s">
        <v>6723</v>
      </c>
      <c r="E2834" s="682" t="s">
        <v>4539</v>
      </c>
      <c r="F2834" s="619" t="s">
        <v>4509</v>
      </c>
      <c r="G2834" s="619" t="s">
        <v>4553</v>
      </c>
      <c r="H2834" s="619" t="s">
        <v>564</v>
      </c>
      <c r="I2834" s="619" t="s">
        <v>1397</v>
      </c>
      <c r="J2834" s="619" t="s">
        <v>1398</v>
      </c>
      <c r="K2834" s="619" t="s">
        <v>1399</v>
      </c>
      <c r="L2834" s="620">
        <v>61.29</v>
      </c>
      <c r="M2834" s="620">
        <v>122.58</v>
      </c>
      <c r="N2834" s="619">
        <v>2</v>
      </c>
      <c r="O2834" s="683">
        <v>1</v>
      </c>
      <c r="P2834" s="620">
        <v>122.58</v>
      </c>
      <c r="Q2834" s="635">
        <v>1</v>
      </c>
      <c r="R2834" s="619">
        <v>2</v>
      </c>
      <c r="S2834" s="635">
        <v>1</v>
      </c>
      <c r="T2834" s="683">
        <v>1</v>
      </c>
      <c r="U2834" s="665">
        <v>1</v>
      </c>
    </row>
    <row r="2835" spans="1:21" ht="14.4" customHeight="1" x14ac:dyDescent="0.3">
      <c r="A2835" s="618">
        <v>21</v>
      </c>
      <c r="B2835" s="619" t="s">
        <v>565</v>
      </c>
      <c r="C2835" s="619">
        <v>89301212</v>
      </c>
      <c r="D2835" s="681" t="s">
        <v>6723</v>
      </c>
      <c r="E2835" s="682" t="s">
        <v>4539</v>
      </c>
      <c r="F2835" s="619" t="s">
        <v>4509</v>
      </c>
      <c r="G2835" s="619" t="s">
        <v>4553</v>
      </c>
      <c r="H2835" s="619" t="s">
        <v>564</v>
      </c>
      <c r="I2835" s="619" t="s">
        <v>6381</v>
      </c>
      <c r="J2835" s="619" t="s">
        <v>3052</v>
      </c>
      <c r="K2835" s="619" t="s">
        <v>3053</v>
      </c>
      <c r="L2835" s="620">
        <v>30.65</v>
      </c>
      <c r="M2835" s="620">
        <v>30.65</v>
      </c>
      <c r="N2835" s="619">
        <v>1</v>
      </c>
      <c r="O2835" s="683">
        <v>1</v>
      </c>
      <c r="P2835" s="620"/>
      <c r="Q2835" s="635">
        <v>0</v>
      </c>
      <c r="R2835" s="619"/>
      <c r="S2835" s="635">
        <v>0</v>
      </c>
      <c r="T2835" s="683"/>
      <c r="U2835" s="665">
        <v>0</v>
      </c>
    </row>
    <row r="2836" spans="1:21" ht="14.4" customHeight="1" x14ac:dyDescent="0.3">
      <c r="A2836" s="618">
        <v>21</v>
      </c>
      <c r="B2836" s="619" t="s">
        <v>565</v>
      </c>
      <c r="C2836" s="619">
        <v>89301212</v>
      </c>
      <c r="D2836" s="681" t="s">
        <v>6723</v>
      </c>
      <c r="E2836" s="682" t="s">
        <v>4539</v>
      </c>
      <c r="F2836" s="619" t="s">
        <v>4509</v>
      </c>
      <c r="G2836" s="619" t="s">
        <v>4553</v>
      </c>
      <c r="H2836" s="619" t="s">
        <v>564</v>
      </c>
      <c r="I2836" s="619" t="s">
        <v>1322</v>
      </c>
      <c r="J2836" s="619" t="s">
        <v>4554</v>
      </c>
      <c r="K2836" s="619" t="s">
        <v>4700</v>
      </c>
      <c r="L2836" s="620">
        <v>12.26</v>
      </c>
      <c r="M2836" s="620">
        <v>36.78</v>
      </c>
      <c r="N2836" s="619">
        <v>3</v>
      </c>
      <c r="O2836" s="683">
        <v>0.5</v>
      </c>
      <c r="P2836" s="620"/>
      <c r="Q2836" s="635">
        <v>0</v>
      </c>
      <c r="R2836" s="619"/>
      <c r="S2836" s="635">
        <v>0</v>
      </c>
      <c r="T2836" s="683"/>
      <c r="U2836" s="665">
        <v>0</v>
      </c>
    </row>
    <row r="2837" spans="1:21" ht="14.4" customHeight="1" x14ac:dyDescent="0.3">
      <c r="A2837" s="618">
        <v>21</v>
      </c>
      <c r="B2837" s="619" t="s">
        <v>565</v>
      </c>
      <c r="C2837" s="619">
        <v>89301212</v>
      </c>
      <c r="D2837" s="681" t="s">
        <v>6723</v>
      </c>
      <c r="E2837" s="682" t="s">
        <v>4539</v>
      </c>
      <c r="F2837" s="619" t="s">
        <v>4509</v>
      </c>
      <c r="G2837" s="619" t="s">
        <v>5482</v>
      </c>
      <c r="H2837" s="619" t="s">
        <v>564</v>
      </c>
      <c r="I2837" s="619" t="s">
        <v>5483</v>
      </c>
      <c r="J2837" s="619" t="s">
        <v>5484</v>
      </c>
      <c r="K2837" s="619" t="s">
        <v>2832</v>
      </c>
      <c r="L2837" s="620">
        <v>8264.7900000000009</v>
      </c>
      <c r="M2837" s="620">
        <v>107442.27000000002</v>
      </c>
      <c r="N2837" s="619">
        <v>13</v>
      </c>
      <c r="O2837" s="683">
        <v>6.5</v>
      </c>
      <c r="P2837" s="620">
        <v>107442.27000000002</v>
      </c>
      <c r="Q2837" s="635">
        <v>1</v>
      </c>
      <c r="R2837" s="619">
        <v>13</v>
      </c>
      <c r="S2837" s="635">
        <v>1</v>
      </c>
      <c r="T2837" s="683">
        <v>6.5</v>
      </c>
      <c r="U2837" s="665">
        <v>1</v>
      </c>
    </row>
    <row r="2838" spans="1:21" ht="14.4" customHeight="1" x14ac:dyDescent="0.3">
      <c r="A2838" s="618">
        <v>21</v>
      </c>
      <c r="B2838" s="619" t="s">
        <v>565</v>
      </c>
      <c r="C2838" s="619">
        <v>89301212</v>
      </c>
      <c r="D2838" s="681" t="s">
        <v>6723</v>
      </c>
      <c r="E2838" s="682" t="s">
        <v>4539</v>
      </c>
      <c r="F2838" s="619" t="s">
        <v>4509</v>
      </c>
      <c r="G2838" s="619" t="s">
        <v>4910</v>
      </c>
      <c r="H2838" s="619" t="s">
        <v>564</v>
      </c>
      <c r="I2838" s="619" t="s">
        <v>5681</v>
      </c>
      <c r="J2838" s="619" t="s">
        <v>5682</v>
      </c>
      <c r="K2838" s="619" t="s">
        <v>5683</v>
      </c>
      <c r="L2838" s="620">
        <v>6196.71</v>
      </c>
      <c r="M2838" s="620">
        <v>12393.42</v>
      </c>
      <c r="N2838" s="619">
        <v>2</v>
      </c>
      <c r="O2838" s="683">
        <v>1.5</v>
      </c>
      <c r="P2838" s="620"/>
      <c r="Q2838" s="635">
        <v>0</v>
      </c>
      <c r="R2838" s="619"/>
      <c r="S2838" s="635">
        <v>0</v>
      </c>
      <c r="T2838" s="683"/>
      <c r="U2838" s="665">
        <v>0</v>
      </c>
    </row>
    <row r="2839" spans="1:21" ht="14.4" customHeight="1" x14ac:dyDescent="0.3">
      <c r="A2839" s="618">
        <v>21</v>
      </c>
      <c r="B2839" s="619" t="s">
        <v>565</v>
      </c>
      <c r="C2839" s="619">
        <v>89301212</v>
      </c>
      <c r="D2839" s="681" t="s">
        <v>6723</v>
      </c>
      <c r="E2839" s="682" t="s">
        <v>4539</v>
      </c>
      <c r="F2839" s="619" t="s">
        <v>4509</v>
      </c>
      <c r="G2839" s="619" t="s">
        <v>5236</v>
      </c>
      <c r="H2839" s="619" t="s">
        <v>564</v>
      </c>
      <c r="I2839" s="619" t="s">
        <v>5237</v>
      </c>
      <c r="J2839" s="619" t="s">
        <v>5238</v>
      </c>
      <c r="K2839" s="619" t="s">
        <v>5239</v>
      </c>
      <c r="L2839" s="620">
        <v>37.68</v>
      </c>
      <c r="M2839" s="620">
        <v>75.36</v>
      </c>
      <c r="N2839" s="619">
        <v>2</v>
      </c>
      <c r="O2839" s="683">
        <v>1</v>
      </c>
      <c r="P2839" s="620">
        <v>75.36</v>
      </c>
      <c r="Q2839" s="635">
        <v>1</v>
      </c>
      <c r="R2839" s="619">
        <v>2</v>
      </c>
      <c r="S2839" s="635">
        <v>1</v>
      </c>
      <c r="T2839" s="683">
        <v>1</v>
      </c>
      <c r="U2839" s="665">
        <v>1</v>
      </c>
    </row>
    <row r="2840" spans="1:21" ht="14.4" customHeight="1" x14ac:dyDescent="0.3">
      <c r="A2840" s="618">
        <v>21</v>
      </c>
      <c r="B2840" s="619" t="s">
        <v>565</v>
      </c>
      <c r="C2840" s="619">
        <v>89301212</v>
      </c>
      <c r="D2840" s="681" t="s">
        <v>6723</v>
      </c>
      <c r="E2840" s="682" t="s">
        <v>4539</v>
      </c>
      <c r="F2840" s="619" t="s">
        <v>4509</v>
      </c>
      <c r="G2840" s="619" t="s">
        <v>4701</v>
      </c>
      <c r="H2840" s="619" t="s">
        <v>564</v>
      </c>
      <c r="I2840" s="619" t="s">
        <v>982</v>
      </c>
      <c r="J2840" s="619" t="s">
        <v>983</v>
      </c>
      <c r="K2840" s="619" t="s">
        <v>4702</v>
      </c>
      <c r="L2840" s="620">
        <v>709.97</v>
      </c>
      <c r="M2840" s="620">
        <v>4259.82</v>
      </c>
      <c r="N2840" s="619">
        <v>6</v>
      </c>
      <c r="O2840" s="683">
        <v>3.5</v>
      </c>
      <c r="P2840" s="620">
        <v>2839.88</v>
      </c>
      <c r="Q2840" s="635">
        <v>0.66666666666666674</v>
      </c>
      <c r="R2840" s="619">
        <v>4</v>
      </c>
      <c r="S2840" s="635">
        <v>0.66666666666666663</v>
      </c>
      <c r="T2840" s="683">
        <v>2.5</v>
      </c>
      <c r="U2840" s="665">
        <v>0.7142857142857143</v>
      </c>
    </row>
    <row r="2841" spans="1:21" ht="14.4" customHeight="1" x14ac:dyDescent="0.3">
      <c r="A2841" s="618">
        <v>21</v>
      </c>
      <c r="B2841" s="619" t="s">
        <v>565</v>
      </c>
      <c r="C2841" s="619">
        <v>89301212</v>
      </c>
      <c r="D2841" s="681" t="s">
        <v>6723</v>
      </c>
      <c r="E2841" s="682" t="s">
        <v>4539</v>
      </c>
      <c r="F2841" s="619" t="s">
        <v>4509</v>
      </c>
      <c r="G2841" s="619" t="s">
        <v>4808</v>
      </c>
      <c r="H2841" s="619" t="s">
        <v>2184</v>
      </c>
      <c r="I2841" s="619" t="s">
        <v>3515</v>
      </c>
      <c r="J2841" s="619" t="s">
        <v>2415</v>
      </c>
      <c r="K2841" s="619" t="s">
        <v>3516</v>
      </c>
      <c r="L2841" s="620">
        <v>0</v>
      </c>
      <c r="M2841" s="620">
        <v>0</v>
      </c>
      <c r="N2841" s="619">
        <v>3</v>
      </c>
      <c r="O2841" s="683">
        <v>2.5</v>
      </c>
      <c r="P2841" s="620">
        <v>0</v>
      </c>
      <c r="Q2841" s="635"/>
      <c r="R2841" s="619">
        <v>2</v>
      </c>
      <c r="S2841" s="635">
        <v>0.66666666666666663</v>
      </c>
      <c r="T2841" s="683">
        <v>1.5</v>
      </c>
      <c r="U2841" s="665">
        <v>0.6</v>
      </c>
    </row>
    <row r="2842" spans="1:21" ht="14.4" customHeight="1" x14ac:dyDescent="0.3">
      <c r="A2842" s="618">
        <v>21</v>
      </c>
      <c r="B2842" s="619" t="s">
        <v>565</v>
      </c>
      <c r="C2842" s="619">
        <v>89301212</v>
      </c>
      <c r="D2842" s="681" t="s">
        <v>6723</v>
      </c>
      <c r="E2842" s="682" t="s">
        <v>4539</v>
      </c>
      <c r="F2842" s="619" t="s">
        <v>4509</v>
      </c>
      <c r="G2842" s="619" t="s">
        <v>4918</v>
      </c>
      <c r="H2842" s="619" t="s">
        <v>564</v>
      </c>
      <c r="I2842" s="619" t="s">
        <v>6382</v>
      </c>
      <c r="J2842" s="619" t="s">
        <v>6383</v>
      </c>
      <c r="K2842" s="619" t="s">
        <v>6384</v>
      </c>
      <c r="L2842" s="620">
        <v>0</v>
      </c>
      <c r="M2842" s="620">
        <v>0</v>
      </c>
      <c r="N2842" s="619">
        <v>1</v>
      </c>
      <c r="O2842" s="683">
        <v>1</v>
      </c>
      <c r="P2842" s="620">
        <v>0</v>
      </c>
      <c r="Q2842" s="635"/>
      <c r="R2842" s="619">
        <v>1</v>
      </c>
      <c r="S2842" s="635">
        <v>1</v>
      </c>
      <c r="T2842" s="683">
        <v>1</v>
      </c>
      <c r="U2842" s="665">
        <v>1</v>
      </c>
    </row>
    <row r="2843" spans="1:21" ht="14.4" customHeight="1" x14ac:dyDescent="0.3">
      <c r="A2843" s="618">
        <v>21</v>
      </c>
      <c r="B2843" s="619" t="s">
        <v>565</v>
      </c>
      <c r="C2843" s="619">
        <v>89301212</v>
      </c>
      <c r="D2843" s="681" t="s">
        <v>6723</v>
      </c>
      <c r="E2843" s="682" t="s">
        <v>4539</v>
      </c>
      <c r="F2843" s="619" t="s">
        <v>4509</v>
      </c>
      <c r="G2843" s="619" t="s">
        <v>4918</v>
      </c>
      <c r="H2843" s="619" t="s">
        <v>2184</v>
      </c>
      <c r="I2843" s="619" t="s">
        <v>2218</v>
      </c>
      <c r="J2843" s="619" t="s">
        <v>4162</v>
      </c>
      <c r="K2843" s="619" t="s">
        <v>4163</v>
      </c>
      <c r="L2843" s="620">
        <v>190.48</v>
      </c>
      <c r="M2843" s="620">
        <v>380.96</v>
      </c>
      <c r="N2843" s="619">
        <v>2</v>
      </c>
      <c r="O2843" s="683">
        <v>1</v>
      </c>
      <c r="P2843" s="620">
        <v>380.96</v>
      </c>
      <c r="Q2843" s="635">
        <v>1</v>
      </c>
      <c r="R2843" s="619">
        <v>2</v>
      </c>
      <c r="S2843" s="635">
        <v>1</v>
      </c>
      <c r="T2843" s="683">
        <v>1</v>
      </c>
      <c r="U2843" s="665">
        <v>1</v>
      </c>
    </row>
    <row r="2844" spans="1:21" ht="14.4" customHeight="1" x14ac:dyDescent="0.3">
      <c r="A2844" s="618">
        <v>21</v>
      </c>
      <c r="B2844" s="619" t="s">
        <v>565</v>
      </c>
      <c r="C2844" s="619">
        <v>89301212</v>
      </c>
      <c r="D2844" s="681" t="s">
        <v>6723</v>
      </c>
      <c r="E2844" s="682" t="s">
        <v>4539</v>
      </c>
      <c r="F2844" s="619" t="s">
        <v>4509</v>
      </c>
      <c r="G2844" s="619" t="s">
        <v>4918</v>
      </c>
      <c r="H2844" s="619" t="s">
        <v>2184</v>
      </c>
      <c r="I2844" s="619" t="s">
        <v>2218</v>
      </c>
      <c r="J2844" s="619" t="s">
        <v>4162</v>
      </c>
      <c r="K2844" s="619" t="s">
        <v>4163</v>
      </c>
      <c r="L2844" s="620">
        <v>123.72</v>
      </c>
      <c r="M2844" s="620">
        <v>247.44</v>
      </c>
      <c r="N2844" s="619">
        <v>2</v>
      </c>
      <c r="O2844" s="683">
        <v>0.5</v>
      </c>
      <c r="P2844" s="620">
        <v>247.44</v>
      </c>
      <c r="Q2844" s="635">
        <v>1</v>
      </c>
      <c r="R2844" s="619">
        <v>2</v>
      </c>
      <c r="S2844" s="635">
        <v>1</v>
      </c>
      <c r="T2844" s="683">
        <v>0.5</v>
      </c>
      <c r="U2844" s="665">
        <v>1</v>
      </c>
    </row>
    <row r="2845" spans="1:21" ht="14.4" customHeight="1" x14ac:dyDescent="0.3">
      <c r="A2845" s="618">
        <v>21</v>
      </c>
      <c r="B2845" s="619" t="s">
        <v>565</v>
      </c>
      <c r="C2845" s="619">
        <v>89301212</v>
      </c>
      <c r="D2845" s="681" t="s">
        <v>6723</v>
      </c>
      <c r="E2845" s="682" t="s">
        <v>4539</v>
      </c>
      <c r="F2845" s="619" t="s">
        <v>4509</v>
      </c>
      <c r="G2845" s="619" t="s">
        <v>4918</v>
      </c>
      <c r="H2845" s="619" t="s">
        <v>2184</v>
      </c>
      <c r="I2845" s="619" t="s">
        <v>2222</v>
      </c>
      <c r="J2845" s="619" t="s">
        <v>4162</v>
      </c>
      <c r="K2845" s="619" t="s">
        <v>4164</v>
      </c>
      <c r="L2845" s="620">
        <v>380.96</v>
      </c>
      <c r="M2845" s="620">
        <v>380.96</v>
      </c>
      <c r="N2845" s="619">
        <v>1</v>
      </c>
      <c r="O2845" s="683">
        <v>0.5</v>
      </c>
      <c r="P2845" s="620">
        <v>380.96</v>
      </c>
      <c r="Q2845" s="635">
        <v>1</v>
      </c>
      <c r="R2845" s="619">
        <v>1</v>
      </c>
      <c r="S2845" s="635">
        <v>1</v>
      </c>
      <c r="T2845" s="683">
        <v>0.5</v>
      </c>
      <c r="U2845" s="665">
        <v>1</v>
      </c>
    </row>
    <row r="2846" spans="1:21" ht="14.4" customHeight="1" x14ac:dyDescent="0.3">
      <c r="A2846" s="618">
        <v>21</v>
      </c>
      <c r="B2846" s="619" t="s">
        <v>565</v>
      </c>
      <c r="C2846" s="619">
        <v>89301212</v>
      </c>
      <c r="D2846" s="681" t="s">
        <v>6723</v>
      </c>
      <c r="E2846" s="682" t="s">
        <v>4539</v>
      </c>
      <c r="F2846" s="619" t="s">
        <v>4509</v>
      </c>
      <c r="G2846" s="619" t="s">
        <v>4918</v>
      </c>
      <c r="H2846" s="619" t="s">
        <v>2184</v>
      </c>
      <c r="I2846" s="619" t="s">
        <v>2222</v>
      </c>
      <c r="J2846" s="619" t="s">
        <v>4162</v>
      </c>
      <c r="K2846" s="619" t="s">
        <v>4164</v>
      </c>
      <c r="L2846" s="620">
        <v>247.42</v>
      </c>
      <c r="M2846" s="620">
        <v>247.42</v>
      </c>
      <c r="N2846" s="619">
        <v>1</v>
      </c>
      <c r="O2846" s="683">
        <v>0.5</v>
      </c>
      <c r="P2846" s="620"/>
      <c r="Q2846" s="635">
        <v>0</v>
      </c>
      <c r="R2846" s="619"/>
      <c r="S2846" s="635">
        <v>0</v>
      </c>
      <c r="T2846" s="683"/>
      <c r="U2846" s="665">
        <v>0</v>
      </c>
    </row>
    <row r="2847" spans="1:21" ht="14.4" customHeight="1" x14ac:dyDescent="0.3">
      <c r="A2847" s="618">
        <v>21</v>
      </c>
      <c r="B2847" s="619" t="s">
        <v>565</v>
      </c>
      <c r="C2847" s="619">
        <v>89301212</v>
      </c>
      <c r="D2847" s="681" t="s">
        <v>6723</v>
      </c>
      <c r="E2847" s="682" t="s">
        <v>4539</v>
      </c>
      <c r="F2847" s="619" t="s">
        <v>4509</v>
      </c>
      <c r="G2847" s="619" t="s">
        <v>4918</v>
      </c>
      <c r="H2847" s="619" t="s">
        <v>2184</v>
      </c>
      <c r="I2847" s="619" t="s">
        <v>2222</v>
      </c>
      <c r="J2847" s="619" t="s">
        <v>4162</v>
      </c>
      <c r="K2847" s="619" t="s">
        <v>4164</v>
      </c>
      <c r="L2847" s="620">
        <v>195.92</v>
      </c>
      <c r="M2847" s="620">
        <v>195.92</v>
      </c>
      <c r="N2847" s="619">
        <v>1</v>
      </c>
      <c r="O2847" s="683">
        <v>0.5</v>
      </c>
      <c r="P2847" s="620">
        <v>195.92</v>
      </c>
      <c r="Q2847" s="635">
        <v>1</v>
      </c>
      <c r="R2847" s="619">
        <v>1</v>
      </c>
      <c r="S2847" s="635">
        <v>1</v>
      </c>
      <c r="T2847" s="683">
        <v>0.5</v>
      </c>
      <c r="U2847" s="665">
        <v>1</v>
      </c>
    </row>
    <row r="2848" spans="1:21" ht="14.4" customHeight="1" x14ac:dyDescent="0.3">
      <c r="A2848" s="618">
        <v>21</v>
      </c>
      <c r="B2848" s="619" t="s">
        <v>565</v>
      </c>
      <c r="C2848" s="619">
        <v>89301212</v>
      </c>
      <c r="D2848" s="681" t="s">
        <v>6723</v>
      </c>
      <c r="E2848" s="682" t="s">
        <v>4539</v>
      </c>
      <c r="F2848" s="619" t="s">
        <v>4509</v>
      </c>
      <c r="G2848" s="619" t="s">
        <v>4583</v>
      </c>
      <c r="H2848" s="619" t="s">
        <v>564</v>
      </c>
      <c r="I2848" s="619" t="s">
        <v>2963</v>
      </c>
      <c r="J2848" s="619" t="s">
        <v>1594</v>
      </c>
      <c r="K2848" s="619" t="s">
        <v>5240</v>
      </c>
      <c r="L2848" s="620">
        <v>0</v>
      </c>
      <c r="M2848" s="620">
        <v>0</v>
      </c>
      <c r="N2848" s="619">
        <v>39</v>
      </c>
      <c r="O2848" s="683">
        <v>22.5</v>
      </c>
      <c r="P2848" s="620">
        <v>0</v>
      </c>
      <c r="Q2848" s="635"/>
      <c r="R2848" s="619">
        <v>23</v>
      </c>
      <c r="S2848" s="635">
        <v>0.58974358974358976</v>
      </c>
      <c r="T2848" s="683">
        <v>12.5</v>
      </c>
      <c r="U2848" s="665">
        <v>0.55555555555555558</v>
      </c>
    </row>
    <row r="2849" spans="1:21" ht="14.4" customHeight="1" x14ac:dyDescent="0.3">
      <c r="A2849" s="618">
        <v>21</v>
      </c>
      <c r="B2849" s="619" t="s">
        <v>565</v>
      </c>
      <c r="C2849" s="619">
        <v>89301212</v>
      </c>
      <c r="D2849" s="681" t="s">
        <v>6723</v>
      </c>
      <c r="E2849" s="682" t="s">
        <v>4539</v>
      </c>
      <c r="F2849" s="619" t="s">
        <v>4509</v>
      </c>
      <c r="G2849" s="619" t="s">
        <v>4809</v>
      </c>
      <c r="H2849" s="619" t="s">
        <v>2184</v>
      </c>
      <c r="I2849" s="619" t="s">
        <v>4810</v>
      </c>
      <c r="J2849" s="619" t="s">
        <v>4811</v>
      </c>
      <c r="K2849" s="619" t="s">
        <v>4812</v>
      </c>
      <c r="L2849" s="620">
        <v>2279.48</v>
      </c>
      <c r="M2849" s="620">
        <v>492367.68000000005</v>
      </c>
      <c r="N2849" s="619">
        <v>216</v>
      </c>
      <c r="O2849" s="683">
        <v>77.5</v>
      </c>
      <c r="P2849" s="620">
        <v>414865.36000000004</v>
      </c>
      <c r="Q2849" s="635">
        <v>0.84259259259259256</v>
      </c>
      <c r="R2849" s="619">
        <v>182</v>
      </c>
      <c r="S2849" s="635">
        <v>0.84259259259259256</v>
      </c>
      <c r="T2849" s="683">
        <v>65.5</v>
      </c>
      <c r="U2849" s="665">
        <v>0.84516129032258069</v>
      </c>
    </row>
    <row r="2850" spans="1:21" ht="14.4" customHeight="1" x14ac:dyDescent="0.3">
      <c r="A2850" s="618">
        <v>21</v>
      </c>
      <c r="B2850" s="619" t="s">
        <v>565</v>
      </c>
      <c r="C2850" s="619">
        <v>89301212</v>
      </c>
      <c r="D2850" s="681" t="s">
        <v>6723</v>
      </c>
      <c r="E2850" s="682" t="s">
        <v>4539</v>
      </c>
      <c r="F2850" s="619" t="s">
        <v>4509</v>
      </c>
      <c r="G2850" s="619" t="s">
        <v>4809</v>
      </c>
      <c r="H2850" s="619" t="s">
        <v>2184</v>
      </c>
      <c r="I2850" s="619" t="s">
        <v>4810</v>
      </c>
      <c r="J2850" s="619" t="s">
        <v>4811</v>
      </c>
      <c r="K2850" s="619" t="s">
        <v>4812</v>
      </c>
      <c r="L2850" s="620">
        <v>804.58</v>
      </c>
      <c r="M2850" s="620">
        <v>39424.420000000006</v>
      </c>
      <c r="N2850" s="619">
        <v>49</v>
      </c>
      <c r="O2850" s="683">
        <v>15</v>
      </c>
      <c r="P2850" s="620">
        <v>25746.560000000005</v>
      </c>
      <c r="Q2850" s="635">
        <v>0.65306122448979598</v>
      </c>
      <c r="R2850" s="619">
        <v>32</v>
      </c>
      <c r="S2850" s="635">
        <v>0.65306122448979587</v>
      </c>
      <c r="T2850" s="683">
        <v>11</v>
      </c>
      <c r="U2850" s="665">
        <v>0.73333333333333328</v>
      </c>
    </row>
    <row r="2851" spans="1:21" ht="14.4" customHeight="1" x14ac:dyDescent="0.3">
      <c r="A2851" s="618">
        <v>21</v>
      </c>
      <c r="B2851" s="619" t="s">
        <v>565</v>
      </c>
      <c r="C2851" s="619">
        <v>89301212</v>
      </c>
      <c r="D2851" s="681" t="s">
        <v>6723</v>
      </c>
      <c r="E2851" s="682" t="s">
        <v>4539</v>
      </c>
      <c r="F2851" s="619" t="s">
        <v>4509</v>
      </c>
      <c r="G2851" s="619" t="s">
        <v>5688</v>
      </c>
      <c r="H2851" s="619" t="s">
        <v>564</v>
      </c>
      <c r="I2851" s="619" t="s">
        <v>689</v>
      </c>
      <c r="J2851" s="619" t="s">
        <v>690</v>
      </c>
      <c r="K2851" s="619" t="s">
        <v>3658</v>
      </c>
      <c r="L2851" s="620">
        <v>1319.81</v>
      </c>
      <c r="M2851" s="620">
        <v>1319.81</v>
      </c>
      <c r="N2851" s="619">
        <v>1</v>
      </c>
      <c r="O2851" s="683">
        <v>0.5</v>
      </c>
      <c r="P2851" s="620">
        <v>1319.81</v>
      </c>
      <c r="Q2851" s="635">
        <v>1</v>
      </c>
      <c r="R2851" s="619">
        <v>1</v>
      </c>
      <c r="S2851" s="635">
        <v>1</v>
      </c>
      <c r="T2851" s="683">
        <v>0.5</v>
      </c>
      <c r="U2851" s="665">
        <v>1</v>
      </c>
    </row>
    <row r="2852" spans="1:21" ht="14.4" customHeight="1" x14ac:dyDescent="0.3">
      <c r="A2852" s="618">
        <v>21</v>
      </c>
      <c r="B2852" s="619" t="s">
        <v>565</v>
      </c>
      <c r="C2852" s="619">
        <v>89301212</v>
      </c>
      <c r="D2852" s="681" t="s">
        <v>6723</v>
      </c>
      <c r="E2852" s="682" t="s">
        <v>4539</v>
      </c>
      <c r="F2852" s="619" t="s">
        <v>4509</v>
      </c>
      <c r="G2852" s="619" t="s">
        <v>5688</v>
      </c>
      <c r="H2852" s="619" t="s">
        <v>564</v>
      </c>
      <c r="I2852" s="619" t="s">
        <v>6385</v>
      </c>
      <c r="J2852" s="619" t="s">
        <v>690</v>
      </c>
      <c r="K2852" s="619" t="s">
        <v>2601</v>
      </c>
      <c r="L2852" s="620">
        <v>3375.17</v>
      </c>
      <c r="M2852" s="620">
        <v>3375.17</v>
      </c>
      <c r="N2852" s="619">
        <v>1</v>
      </c>
      <c r="O2852" s="683">
        <v>1</v>
      </c>
      <c r="P2852" s="620"/>
      <c r="Q2852" s="635">
        <v>0</v>
      </c>
      <c r="R2852" s="619"/>
      <c r="S2852" s="635">
        <v>0</v>
      </c>
      <c r="T2852" s="683"/>
      <c r="U2852" s="665">
        <v>0</v>
      </c>
    </row>
    <row r="2853" spans="1:21" ht="14.4" customHeight="1" x14ac:dyDescent="0.3">
      <c r="A2853" s="618">
        <v>21</v>
      </c>
      <c r="B2853" s="619" t="s">
        <v>565</v>
      </c>
      <c r="C2853" s="619">
        <v>89301212</v>
      </c>
      <c r="D2853" s="681" t="s">
        <v>6723</v>
      </c>
      <c r="E2853" s="682" t="s">
        <v>4539</v>
      </c>
      <c r="F2853" s="619" t="s">
        <v>4509</v>
      </c>
      <c r="G2853" s="619" t="s">
        <v>5688</v>
      </c>
      <c r="H2853" s="619" t="s">
        <v>564</v>
      </c>
      <c r="I2853" s="619" t="s">
        <v>6385</v>
      </c>
      <c r="J2853" s="619" t="s">
        <v>690</v>
      </c>
      <c r="K2853" s="619" t="s">
        <v>2601</v>
      </c>
      <c r="L2853" s="620">
        <v>1224.1500000000001</v>
      </c>
      <c r="M2853" s="620">
        <v>1224.1500000000001</v>
      </c>
      <c r="N2853" s="619">
        <v>1</v>
      </c>
      <c r="O2853" s="683">
        <v>0.5</v>
      </c>
      <c r="P2853" s="620"/>
      <c r="Q2853" s="635">
        <v>0</v>
      </c>
      <c r="R2853" s="619"/>
      <c r="S2853" s="635">
        <v>0</v>
      </c>
      <c r="T2853" s="683"/>
      <c r="U2853" s="665">
        <v>0</v>
      </c>
    </row>
    <row r="2854" spans="1:21" ht="14.4" customHeight="1" x14ac:dyDescent="0.3">
      <c r="A2854" s="618">
        <v>21</v>
      </c>
      <c r="B2854" s="619" t="s">
        <v>565</v>
      </c>
      <c r="C2854" s="619">
        <v>89301212</v>
      </c>
      <c r="D2854" s="681" t="s">
        <v>6723</v>
      </c>
      <c r="E2854" s="682" t="s">
        <v>4539</v>
      </c>
      <c r="F2854" s="619" t="s">
        <v>4509</v>
      </c>
      <c r="G2854" s="619" t="s">
        <v>6386</v>
      </c>
      <c r="H2854" s="619" t="s">
        <v>564</v>
      </c>
      <c r="I2854" s="619" t="s">
        <v>6387</v>
      </c>
      <c r="J2854" s="619" t="s">
        <v>3311</v>
      </c>
      <c r="K2854" s="619" t="s">
        <v>6388</v>
      </c>
      <c r="L2854" s="620">
        <v>66.13</v>
      </c>
      <c r="M2854" s="620">
        <v>66.13</v>
      </c>
      <c r="N2854" s="619">
        <v>1</v>
      </c>
      <c r="O2854" s="683">
        <v>0.5</v>
      </c>
      <c r="P2854" s="620">
        <v>66.13</v>
      </c>
      <c r="Q2854" s="635">
        <v>1</v>
      </c>
      <c r="R2854" s="619">
        <v>1</v>
      </c>
      <c r="S2854" s="635">
        <v>1</v>
      </c>
      <c r="T2854" s="683">
        <v>0.5</v>
      </c>
      <c r="U2854" s="665">
        <v>1</v>
      </c>
    </row>
    <row r="2855" spans="1:21" ht="14.4" customHeight="1" x14ac:dyDescent="0.3">
      <c r="A2855" s="618">
        <v>21</v>
      </c>
      <c r="B2855" s="619" t="s">
        <v>565</v>
      </c>
      <c r="C2855" s="619">
        <v>89301212</v>
      </c>
      <c r="D2855" s="681" t="s">
        <v>6723</v>
      </c>
      <c r="E2855" s="682" t="s">
        <v>4539</v>
      </c>
      <c r="F2855" s="619" t="s">
        <v>4509</v>
      </c>
      <c r="G2855" s="619" t="s">
        <v>6389</v>
      </c>
      <c r="H2855" s="619" t="s">
        <v>564</v>
      </c>
      <c r="I2855" s="619" t="s">
        <v>6390</v>
      </c>
      <c r="J2855" s="619" t="s">
        <v>6391</v>
      </c>
      <c r="K2855" s="619" t="s">
        <v>6392</v>
      </c>
      <c r="L2855" s="620">
        <v>0</v>
      </c>
      <c r="M2855" s="620">
        <v>0</v>
      </c>
      <c r="N2855" s="619">
        <v>1</v>
      </c>
      <c r="O2855" s="683">
        <v>1</v>
      </c>
      <c r="P2855" s="620"/>
      <c r="Q2855" s="635"/>
      <c r="R2855" s="619"/>
      <c r="S2855" s="635">
        <v>0</v>
      </c>
      <c r="T2855" s="683"/>
      <c r="U2855" s="665">
        <v>0</v>
      </c>
    </row>
    <row r="2856" spans="1:21" ht="14.4" customHeight="1" x14ac:dyDescent="0.3">
      <c r="A2856" s="618">
        <v>21</v>
      </c>
      <c r="B2856" s="619" t="s">
        <v>565</v>
      </c>
      <c r="C2856" s="619">
        <v>89301212</v>
      </c>
      <c r="D2856" s="681" t="s">
        <v>6723</v>
      </c>
      <c r="E2856" s="682" t="s">
        <v>4539</v>
      </c>
      <c r="F2856" s="619" t="s">
        <v>4509</v>
      </c>
      <c r="G2856" s="619" t="s">
        <v>6393</v>
      </c>
      <c r="H2856" s="619" t="s">
        <v>564</v>
      </c>
      <c r="I2856" s="619" t="s">
        <v>6394</v>
      </c>
      <c r="J2856" s="619" t="s">
        <v>6395</v>
      </c>
      <c r="K2856" s="619" t="s">
        <v>6396</v>
      </c>
      <c r="L2856" s="620">
        <v>0</v>
      </c>
      <c r="M2856" s="620">
        <v>0</v>
      </c>
      <c r="N2856" s="619">
        <v>1</v>
      </c>
      <c r="O2856" s="683">
        <v>1</v>
      </c>
      <c r="P2856" s="620">
        <v>0</v>
      </c>
      <c r="Q2856" s="635"/>
      <c r="R2856" s="619">
        <v>1</v>
      </c>
      <c r="S2856" s="635">
        <v>1</v>
      </c>
      <c r="T2856" s="683">
        <v>1</v>
      </c>
      <c r="U2856" s="665">
        <v>1</v>
      </c>
    </row>
    <row r="2857" spans="1:21" ht="14.4" customHeight="1" x14ac:dyDescent="0.3">
      <c r="A2857" s="618">
        <v>21</v>
      </c>
      <c r="B2857" s="619" t="s">
        <v>565</v>
      </c>
      <c r="C2857" s="619">
        <v>89301212</v>
      </c>
      <c r="D2857" s="681" t="s">
        <v>6723</v>
      </c>
      <c r="E2857" s="682" t="s">
        <v>4539</v>
      </c>
      <c r="F2857" s="619" t="s">
        <v>4509</v>
      </c>
      <c r="G2857" s="619" t="s">
        <v>4817</v>
      </c>
      <c r="H2857" s="619" t="s">
        <v>564</v>
      </c>
      <c r="I2857" s="619" t="s">
        <v>6397</v>
      </c>
      <c r="J2857" s="619" t="s">
        <v>6398</v>
      </c>
      <c r="K2857" s="619" t="s">
        <v>6399</v>
      </c>
      <c r="L2857" s="620">
        <v>97.18</v>
      </c>
      <c r="M2857" s="620">
        <v>97.18</v>
      </c>
      <c r="N2857" s="619">
        <v>1</v>
      </c>
      <c r="O2857" s="683">
        <v>0.5</v>
      </c>
      <c r="P2857" s="620"/>
      <c r="Q2857" s="635">
        <v>0</v>
      </c>
      <c r="R2857" s="619"/>
      <c r="S2857" s="635">
        <v>0</v>
      </c>
      <c r="T2857" s="683"/>
      <c r="U2857" s="665">
        <v>0</v>
      </c>
    </row>
    <row r="2858" spans="1:21" ht="14.4" customHeight="1" x14ac:dyDescent="0.3">
      <c r="A2858" s="618">
        <v>21</v>
      </c>
      <c r="B2858" s="619" t="s">
        <v>565</v>
      </c>
      <c r="C2858" s="619">
        <v>89301212</v>
      </c>
      <c r="D2858" s="681" t="s">
        <v>6723</v>
      </c>
      <c r="E2858" s="682" t="s">
        <v>4539</v>
      </c>
      <c r="F2858" s="619" t="s">
        <v>4509</v>
      </c>
      <c r="G2858" s="619" t="s">
        <v>4817</v>
      </c>
      <c r="H2858" s="619" t="s">
        <v>2184</v>
      </c>
      <c r="I2858" s="619" t="s">
        <v>2225</v>
      </c>
      <c r="J2858" s="619" t="s">
        <v>2226</v>
      </c>
      <c r="K2858" s="619" t="s">
        <v>4245</v>
      </c>
      <c r="L2858" s="620">
        <v>65.069999999999993</v>
      </c>
      <c r="M2858" s="620">
        <v>65.069999999999993</v>
      </c>
      <c r="N2858" s="619">
        <v>1</v>
      </c>
      <c r="O2858" s="683">
        <v>0.5</v>
      </c>
      <c r="P2858" s="620"/>
      <c r="Q2858" s="635">
        <v>0</v>
      </c>
      <c r="R2858" s="619"/>
      <c r="S2858" s="635">
        <v>0</v>
      </c>
      <c r="T2858" s="683"/>
      <c r="U2858" s="665">
        <v>0</v>
      </c>
    </row>
    <row r="2859" spans="1:21" ht="14.4" customHeight="1" x14ac:dyDescent="0.3">
      <c r="A2859" s="618">
        <v>21</v>
      </c>
      <c r="B2859" s="619" t="s">
        <v>565</v>
      </c>
      <c r="C2859" s="619">
        <v>89301212</v>
      </c>
      <c r="D2859" s="681" t="s">
        <v>6723</v>
      </c>
      <c r="E2859" s="682" t="s">
        <v>4539</v>
      </c>
      <c r="F2859" s="619" t="s">
        <v>4509</v>
      </c>
      <c r="G2859" s="619" t="s">
        <v>4817</v>
      </c>
      <c r="H2859" s="619" t="s">
        <v>2184</v>
      </c>
      <c r="I2859" s="619" t="s">
        <v>2248</v>
      </c>
      <c r="J2859" s="619" t="s">
        <v>819</v>
      </c>
      <c r="K2859" s="619" t="s">
        <v>4247</v>
      </c>
      <c r="L2859" s="620">
        <v>50.57</v>
      </c>
      <c r="M2859" s="620">
        <v>101.14</v>
      </c>
      <c r="N2859" s="619">
        <v>2</v>
      </c>
      <c r="O2859" s="683">
        <v>1.5</v>
      </c>
      <c r="P2859" s="620"/>
      <c r="Q2859" s="635">
        <v>0</v>
      </c>
      <c r="R2859" s="619"/>
      <c r="S2859" s="635">
        <v>0</v>
      </c>
      <c r="T2859" s="683"/>
      <c r="U2859" s="665">
        <v>0</v>
      </c>
    </row>
    <row r="2860" spans="1:21" ht="14.4" customHeight="1" x14ac:dyDescent="0.3">
      <c r="A2860" s="618">
        <v>21</v>
      </c>
      <c r="B2860" s="619" t="s">
        <v>565</v>
      </c>
      <c r="C2860" s="619">
        <v>89301212</v>
      </c>
      <c r="D2860" s="681" t="s">
        <v>6723</v>
      </c>
      <c r="E2860" s="682" t="s">
        <v>4539</v>
      </c>
      <c r="F2860" s="619" t="s">
        <v>4509</v>
      </c>
      <c r="G2860" s="619" t="s">
        <v>4817</v>
      </c>
      <c r="H2860" s="619" t="s">
        <v>564</v>
      </c>
      <c r="I2860" s="619" t="s">
        <v>6400</v>
      </c>
      <c r="J2860" s="619" t="s">
        <v>2251</v>
      </c>
      <c r="K2860" s="619" t="s">
        <v>6401</v>
      </c>
      <c r="L2860" s="620">
        <v>0</v>
      </c>
      <c r="M2860" s="620">
        <v>0</v>
      </c>
      <c r="N2860" s="619">
        <v>2</v>
      </c>
      <c r="O2860" s="683">
        <v>1</v>
      </c>
      <c r="P2860" s="620">
        <v>0</v>
      </c>
      <c r="Q2860" s="635"/>
      <c r="R2860" s="619">
        <v>1</v>
      </c>
      <c r="S2860" s="635">
        <v>0.5</v>
      </c>
      <c r="T2860" s="683">
        <v>0.5</v>
      </c>
      <c r="U2860" s="665">
        <v>0.5</v>
      </c>
    </row>
    <row r="2861" spans="1:21" ht="14.4" customHeight="1" x14ac:dyDescent="0.3">
      <c r="A2861" s="618">
        <v>21</v>
      </c>
      <c r="B2861" s="619" t="s">
        <v>565</v>
      </c>
      <c r="C2861" s="619">
        <v>89301212</v>
      </c>
      <c r="D2861" s="681" t="s">
        <v>6723</v>
      </c>
      <c r="E2861" s="682" t="s">
        <v>4539</v>
      </c>
      <c r="F2861" s="619" t="s">
        <v>4509</v>
      </c>
      <c r="G2861" s="619" t="s">
        <v>4817</v>
      </c>
      <c r="H2861" s="619" t="s">
        <v>2184</v>
      </c>
      <c r="I2861" s="619" t="s">
        <v>2250</v>
      </c>
      <c r="J2861" s="619" t="s">
        <v>2251</v>
      </c>
      <c r="K2861" s="619" t="s">
        <v>4248</v>
      </c>
      <c r="L2861" s="620">
        <v>86.76</v>
      </c>
      <c r="M2861" s="620">
        <v>173.52</v>
      </c>
      <c r="N2861" s="619">
        <v>2</v>
      </c>
      <c r="O2861" s="683">
        <v>1.5</v>
      </c>
      <c r="P2861" s="620">
        <v>86.76</v>
      </c>
      <c r="Q2861" s="635">
        <v>0.5</v>
      </c>
      <c r="R2861" s="619">
        <v>1</v>
      </c>
      <c r="S2861" s="635">
        <v>0.5</v>
      </c>
      <c r="T2861" s="683">
        <v>1</v>
      </c>
      <c r="U2861" s="665">
        <v>0.66666666666666663</v>
      </c>
    </row>
    <row r="2862" spans="1:21" ht="14.4" customHeight="1" x14ac:dyDescent="0.3">
      <c r="A2862" s="618">
        <v>21</v>
      </c>
      <c r="B2862" s="619" t="s">
        <v>565</v>
      </c>
      <c r="C2862" s="619">
        <v>89301212</v>
      </c>
      <c r="D2862" s="681" t="s">
        <v>6723</v>
      </c>
      <c r="E2862" s="682" t="s">
        <v>4539</v>
      </c>
      <c r="F2862" s="619" t="s">
        <v>4509</v>
      </c>
      <c r="G2862" s="619" t="s">
        <v>4817</v>
      </c>
      <c r="H2862" s="619" t="s">
        <v>564</v>
      </c>
      <c r="I2862" s="619" t="s">
        <v>1523</v>
      </c>
      <c r="J2862" s="619" t="s">
        <v>4249</v>
      </c>
      <c r="K2862" s="619" t="s">
        <v>4250</v>
      </c>
      <c r="L2862" s="620">
        <v>50.57</v>
      </c>
      <c r="M2862" s="620">
        <v>50.57</v>
      </c>
      <c r="N2862" s="619">
        <v>1</v>
      </c>
      <c r="O2862" s="683">
        <v>0.5</v>
      </c>
      <c r="P2862" s="620">
        <v>50.57</v>
      </c>
      <c r="Q2862" s="635">
        <v>1</v>
      </c>
      <c r="R2862" s="619">
        <v>1</v>
      </c>
      <c r="S2862" s="635">
        <v>1</v>
      </c>
      <c r="T2862" s="683">
        <v>0.5</v>
      </c>
      <c r="U2862" s="665">
        <v>1</v>
      </c>
    </row>
    <row r="2863" spans="1:21" ht="14.4" customHeight="1" x14ac:dyDescent="0.3">
      <c r="A2863" s="618">
        <v>21</v>
      </c>
      <c r="B2863" s="619" t="s">
        <v>565</v>
      </c>
      <c r="C2863" s="619">
        <v>89301212</v>
      </c>
      <c r="D2863" s="681" t="s">
        <v>6723</v>
      </c>
      <c r="E2863" s="682" t="s">
        <v>4539</v>
      </c>
      <c r="F2863" s="619" t="s">
        <v>4509</v>
      </c>
      <c r="G2863" s="619" t="s">
        <v>6402</v>
      </c>
      <c r="H2863" s="619" t="s">
        <v>2184</v>
      </c>
      <c r="I2863" s="619" t="s">
        <v>6403</v>
      </c>
      <c r="J2863" s="619" t="s">
        <v>6404</v>
      </c>
      <c r="K2863" s="619" t="s">
        <v>4216</v>
      </c>
      <c r="L2863" s="620">
        <v>94.41</v>
      </c>
      <c r="M2863" s="620">
        <v>94.41</v>
      </c>
      <c r="N2863" s="619">
        <v>1</v>
      </c>
      <c r="O2863" s="683">
        <v>0.5</v>
      </c>
      <c r="P2863" s="620">
        <v>94.41</v>
      </c>
      <c r="Q2863" s="635">
        <v>1</v>
      </c>
      <c r="R2863" s="619">
        <v>1</v>
      </c>
      <c r="S2863" s="635">
        <v>1</v>
      </c>
      <c r="T2863" s="683">
        <v>0.5</v>
      </c>
      <c r="U2863" s="665">
        <v>1</v>
      </c>
    </row>
    <row r="2864" spans="1:21" ht="14.4" customHeight="1" x14ac:dyDescent="0.3">
      <c r="A2864" s="618">
        <v>21</v>
      </c>
      <c r="B2864" s="619" t="s">
        <v>565</v>
      </c>
      <c r="C2864" s="619">
        <v>89301212</v>
      </c>
      <c r="D2864" s="681" t="s">
        <v>6723</v>
      </c>
      <c r="E2864" s="682" t="s">
        <v>4539</v>
      </c>
      <c r="F2864" s="619" t="s">
        <v>4509</v>
      </c>
      <c r="G2864" s="619" t="s">
        <v>4608</v>
      </c>
      <c r="H2864" s="619" t="s">
        <v>564</v>
      </c>
      <c r="I2864" s="619" t="s">
        <v>962</v>
      </c>
      <c r="J2864" s="619" t="s">
        <v>963</v>
      </c>
      <c r="K2864" s="619" t="s">
        <v>964</v>
      </c>
      <c r="L2864" s="620">
        <v>0</v>
      </c>
      <c r="M2864" s="620">
        <v>0</v>
      </c>
      <c r="N2864" s="619">
        <v>1</v>
      </c>
      <c r="O2864" s="683">
        <v>0.5</v>
      </c>
      <c r="P2864" s="620">
        <v>0</v>
      </c>
      <c r="Q2864" s="635"/>
      <c r="R2864" s="619">
        <v>1</v>
      </c>
      <c r="S2864" s="635">
        <v>1</v>
      </c>
      <c r="T2864" s="683">
        <v>0.5</v>
      </c>
      <c r="U2864" s="665">
        <v>1</v>
      </c>
    </row>
    <row r="2865" spans="1:21" ht="14.4" customHeight="1" x14ac:dyDescent="0.3">
      <c r="A2865" s="618">
        <v>21</v>
      </c>
      <c r="B2865" s="619" t="s">
        <v>565</v>
      </c>
      <c r="C2865" s="619">
        <v>89301212</v>
      </c>
      <c r="D2865" s="681" t="s">
        <v>6723</v>
      </c>
      <c r="E2865" s="682" t="s">
        <v>4539</v>
      </c>
      <c r="F2865" s="619" t="s">
        <v>4509</v>
      </c>
      <c r="G2865" s="619" t="s">
        <v>4919</v>
      </c>
      <c r="H2865" s="619" t="s">
        <v>2184</v>
      </c>
      <c r="I2865" s="619" t="s">
        <v>4920</v>
      </c>
      <c r="J2865" s="619" t="s">
        <v>2339</v>
      </c>
      <c r="K2865" s="619" t="s">
        <v>2340</v>
      </c>
      <c r="L2865" s="620">
        <v>107.81</v>
      </c>
      <c r="M2865" s="620">
        <v>107.81</v>
      </c>
      <c r="N2865" s="619">
        <v>1</v>
      </c>
      <c r="O2865" s="683">
        <v>0.5</v>
      </c>
      <c r="P2865" s="620">
        <v>107.81</v>
      </c>
      <c r="Q2865" s="635">
        <v>1</v>
      </c>
      <c r="R2865" s="619">
        <v>1</v>
      </c>
      <c r="S2865" s="635">
        <v>1</v>
      </c>
      <c r="T2865" s="683">
        <v>0.5</v>
      </c>
      <c r="U2865" s="665">
        <v>1</v>
      </c>
    </row>
    <row r="2866" spans="1:21" ht="14.4" customHeight="1" x14ac:dyDescent="0.3">
      <c r="A2866" s="618">
        <v>21</v>
      </c>
      <c r="B2866" s="619" t="s">
        <v>565</v>
      </c>
      <c r="C2866" s="619">
        <v>89301212</v>
      </c>
      <c r="D2866" s="681" t="s">
        <v>6723</v>
      </c>
      <c r="E2866" s="682" t="s">
        <v>4539</v>
      </c>
      <c r="F2866" s="619" t="s">
        <v>4509</v>
      </c>
      <c r="G2866" s="619" t="s">
        <v>4922</v>
      </c>
      <c r="H2866" s="619" t="s">
        <v>2184</v>
      </c>
      <c r="I2866" s="619" t="s">
        <v>2203</v>
      </c>
      <c r="J2866" s="619" t="s">
        <v>2204</v>
      </c>
      <c r="K2866" s="619" t="s">
        <v>1379</v>
      </c>
      <c r="L2866" s="620">
        <v>83.54</v>
      </c>
      <c r="M2866" s="620">
        <v>83.54</v>
      </c>
      <c r="N2866" s="619">
        <v>1</v>
      </c>
      <c r="O2866" s="683">
        <v>0.5</v>
      </c>
      <c r="P2866" s="620"/>
      <c r="Q2866" s="635">
        <v>0</v>
      </c>
      <c r="R2866" s="619"/>
      <c r="S2866" s="635">
        <v>0</v>
      </c>
      <c r="T2866" s="683"/>
      <c r="U2866" s="665">
        <v>0</v>
      </c>
    </row>
    <row r="2867" spans="1:21" ht="14.4" customHeight="1" x14ac:dyDescent="0.3">
      <c r="A2867" s="618">
        <v>21</v>
      </c>
      <c r="B2867" s="619" t="s">
        <v>565</v>
      </c>
      <c r="C2867" s="619">
        <v>89301212</v>
      </c>
      <c r="D2867" s="681" t="s">
        <v>6723</v>
      </c>
      <c r="E2867" s="682" t="s">
        <v>4539</v>
      </c>
      <c r="F2867" s="619" t="s">
        <v>4509</v>
      </c>
      <c r="G2867" s="619" t="s">
        <v>4922</v>
      </c>
      <c r="H2867" s="619" t="s">
        <v>2184</v>
      </c>
      <c r="I2867" s="619" t="s">
        <v>3638</v>
      </c>
      <c r="J2867" s="619" t="s">
        <v>2204</v>
      </c>
      <c r="K2867" s="619" t="s">
        <v>3056</v>
      </c>
      <c r="L2867" s="620">
        <v>250.62</v>
      </c>
      <c r="M2867" s="620">
        <v>250.62</v>
      </c>
      <c r="N2867" s="619">
        <v>1</v>
      </c>
      <c r="O2867" s="683">
        <v>0.5</v>
      </c>
      <c r="P2867" s="620"/>
      <c r="Q2867" s="635">
        <v>0</v>
      </c>
      <c r="R2867" s="619"/>
      <c r="S2867" s="635">
        <v>0</v>
      </c>
      <c r="T2867" s="683"/>
      <c r="U2867" s="665">
        <v>0</v>
      </c>
    </row>
    <row r="2868" spans="1:21" ht="14.4" customHeight="1" x14ac:dyDescent="0.3">
      <c r="A2868" s="618">
        <v>21</v>
      </c>
      <c r="B2868" s="619" t="s">
        <v>565</v>
      </c>
      <c r="C2868" s="619">
        <v>89301212</v>
      </c>
      <c r="D2868" s="681" t="s">
        <v>6723</v>
      </c>
      <c r="E2868" s="682" t="s">
        <v>4539</v>
      </c>
      <c r="F2868" s="619" t="s">
        <v>4509</v>
      </c>
      <c r="G2868" s="619" t="s">
        <v>5256</v>
      </c>
      <c r="H2868" s="619" t="s">
        <v>564</v>
      </c>
      <c r="I2868" s="619" t="s">
        <v>1187</v>
      </c>
      <c r="J2868" s="619" t="s">
        <v>1188</v>
      </c>
      <c r="K2868" s="619" t="s">
        <v>5257</v>
      </c>
      <c r="L2868" s="620">
        <v>242.93</v>
      </c>
      <c r="M2868" s="620">
        <v>728.79</v>
      </c>
      <c r="N2868" s="619">
        <v>3</v>
      </c>
      <c r="O2868" s="683">
        <v>3</v>
      </c>
      <c r="P2868" s="620">
        <v>485.86</v>
      </c>
      <c r="Q2868" s="635">
        <v>0.66666666666666674</v>
      </c>
      <c r="R2868" s="619">
        <v>2</v>
      </c>
      <c r="S2868" s="635">
        <v>0.66666666666666663</v>
      </c>
      <c r="T2868" s="683">
        <v>2</v>
      </c>
      <c r="U2868" s="665">
        <v>0.66666666666666663</v>
      </c>
    </row>
    <row r="2869" spans="1:21" ht="14.4" customHeight="1" x14ac:dyDescent="0.3">
      <c r="A2869" s="618">
        <v>21</v>
      </c>
      <c r="B2869" s="619" t="s">
        <v>565</v>
      </c>
      <c r="C2869" s="619">
        <v>89301212</v>
      </c>
      <c r="D2869" s="681" t="s">
        <v>6723</v>
      </c>
      <c r="E2869" s="682" t="s">
        <v>4539</v>
      </c>
      <c r="F2869" s="619" t="s">
        <v>4509</v>
      </c>
      <c r="G2869" s="619" t="s">
        <v>5256</v>
      </c>
      <c r="H2869" s="619" t="s">
        <v>564</v>
      </c>
      <c r="I2869" s="619" t="s">
        <v>1187</v>
      </c>
      <c r="J2869" s="619" t="s">
        <v>1188</v>
      </c>
      <c r="K2869" s="619" t="s">
        <v>5258</v>
      </c>
      <c r="L2869" s="620">
        <v>242.93</v>
      </c>
      <c r="M2869" s="620">
        <v>4615.67</v>
      </c>
      <c r="N2869" s="619">
        <v>19</v>
      </c>
      <c r="O2869" s="683">
        <v>18.5</v>
      </c>
      <c r="P2869" s="620">
        <v>2915.16</v>
      </c>
      <c r="Q2869" s="635">
        <v>0.63157894736842102</v>
      </c>
      <c r="R2869" s="619">
        <v>12</v>
      </c>
      <c r="S2869" s="635">
        <v>0.63157894736842102</v>
      </c>
      <c r="T2869" s="683">
        <v>12</v>
      </c>
      <c r="U2869" s="665">
        <v>0.64864864864864868</v>
      </c>
    </row>
    <row r="2870" spans="1:21" ht="14.4" customHeight="1" x14ac:dyDescent="0.3">
      <c r="A2870" s="618">
        <v>21</v>
      </c>
      <c r="B2870" s="619" t="s">
        <v>565</v>
      </c>
      <c r="C2870" s="619">
        <v>89301212</v>
      </c>
      <c r="D2870" s="681" t="s">
        <v>6723</v>
      </c>
      <c r="E2870" s="682" t="s">
        <v>4539</v>
      </c>
      <c r="F2870" s="619" t="s">
        <v>4509</v>
      </c>
      <c r="G2870" s="619" t="s">
        <v>5256</v>
      </c>
      <c r="H2870" s="619" t="s">
        <v>564</v>
      </c>
      <c r="I2870" s="619" t="s">
        <v>6405</v>
      </c>
      <c r="J2870" s="619" t="s">
        <v>1188</v>
      </c>
      <c r="K2870" s="619" t="s">
        <v>6406</v>
      </c>
      <c r="L2870" s="620">
        <v>0</v>
      </c>
      <c r="M2870" s="620">
        <v>0</v>
      </c>
      <c r="N2870" s="619">
        <v>1</v>
      </c>
      <c r="O2870" s="683">
        <v>1</v>
      </c>
      <c r="P2870" s="620"/>
      <c r="Q2870" s="635"/>
      <c r="R2870" s="619"/>
      <c r="S2870" s="635">
        <v>0</v>
      </c>
      <c r="T2870" s="683"/>
      <c r="U2870" s="665">
        <v>0</v>
      </c>
    </row>
    <row r="2871" spans="1:21" ht="14.4" customHeight="1" x14ac:dyDescent="0.3">
      <c r="A2871" s="618">
        <v>21</v>
      </c>
      <c r="B2871" s="619" t="s">
        <v>565</v>
      </c>
      <c r="C2871" s="619">
        <v>89301212</v>
      </c>
      <c r="D2871" s="681" t="s">
        <v>6723</v>
      </c>
      <c r="E2871" s="682" t="s">
        <v>4539</v>
      </c>
      <c r="F2871" s="619" t="s">
        <v>4509</v>
      </c>
      <c r="G2871" s="619" t="s">
        <v>4925</v>
      </c>
      <c r="H2871" s="619" t="s">
        <v>564</v>
      </c>
      <c r="I2871" s="619" t="s">
        <v>1229</v>
      </c>
      <c r="J2871" s="619" t="s">
        <v>4926</v>
      </c>
      <c r="K2871" s="619" t="s">
        <v>4414</v>
      </c>
      <c r="L2871" s="620">
        <v>64.13</v>
      </c>
      <c r="M2871" s="620">
        <v>256.52</v>
      </c>
      <c r="N2871" s="619">
        <v>4</v>
      </c>
      <c r="O2871" s="683">
        <v>1.5</v>
      </c>
      <c r="P2871" s="620">
        <v>64.13</v>
      </c>
      <c r="Q2871" s="635">
        <v>0.25</v>
      </c>
      <c r="R2871" s="619">
        <v>1</v>
      </c>
      <c r="S2871" s="635">
        <v>0.25</v>
      </c>
      <c r="T2871" s="683">
        <v>0.5</v>
      </c>
      <c r="U2871" s="665">
        <v>0.33333333333333331</v>
      </c>
    </row>
    <row r="2872" spans="1:21" ht="14.4" customHeight="1" x14ac:dyDescent="0.3">
      <c r="A2872" s="618">
        <v>21</v>
      </c>
      <c r="B2872" s="619" t="s">
        <v>565</v>
      </c>
      <c r="C2872" s="619">
        <v>89301212</v>
      </c>
      <c r="D2872" s="681" t="s">
        <v>6723</v>
      </c>
      <c r="E2872" s="682" t="s">
        <v>4539</v>
      </c>
      <c r="F2872" s="619" t="s">
        <v>4509</v>
      </c>
      <c r="G2872" s="619" t="s">
        <v>4822</v>
      </c>
      <c r="H2872" s="619" t="s">
        <v>564</v>
      </c>
      <c r="I2872" s="619" t="s">
        <v>2047</v>
      </c>
      <c r="J2872" s="619" t="s">
        <v>2048</v>
      </c>
      <c r="K2872" s="619" t="s">
        <v>2049</v>
      </c>
      <c r="L2872" s="620">
        <v>1172.22</v>
      </c>
      <c r="M2872" s="620">
        <v>23444.399999999998</v>
      </c>
      <c r="N2872" s="619">
        <v>20</v>
      </c>
      <c r="O2872" s="683">
        <v>13.5</v>
      </c>
      <c r="P2872" s="620">
        <v>18755.519999999997</v>
      </c>
      <c r="Q2872" s="635">
        <v>0.79999999999999993</v>
      </c>
      <c r="R2872" s="619">
        <v>16</v>
      </c>
      <c r="S2872" s="635">
        <v>0.8</v>
      </c>
      <c r="T2872" s="683">
        <v>11</v>
      </c>
      <c r="U2872" s="665">
        <v>0.81481481481481477</v>
      </c>
    </row>
    <row r="2873" spans="1:21" ht="14.4" customHeight="1" x14ac:dyDescent="0.3">
      <c r="A2873" s="618">
        <v>21</v>
      </c>
      <c r="B2873" s="619" t="s">
        <v>565</v>
      </c>
      <c r="C2873" s="619">
        <v>89301212</v>
      </c>
      <c r="D2873" s="681" t="s">
        <v>6723</v>
      </c>
      <c r="E2873" s="682" t="s">
        <v>4539</v>
      </c>
      <c r="F2873" s="619" t="s">
        <v>4509</v>
      </c>
      <c r="G2873" s="619" t="s">
        <v>4822</v>
      </c>
      <c r="H2873" s="619" t="s">
        <v>564</v>
      </c>
      <c r="I2873" s="619" t="s">
        <v>5545</v>
      </c>
      <c r="J2873" s="619" t="s">
        <v>5546</v>
      </c>
      <c r="K2873" s="619" t="s">
        <v>2049</v>
      </c>
      <c r="L2873" s="620">
        <v>1172.22</v>
      </c>
      <c r="M2873" s="620">
        <v>1172.22</v>
      </c>
      <c r="N2873" s="619">
        <v>1</v>
      </c>
      <c r="O2873" s="683">
        <v>0.5</v>
      </c>
      <c r="P2873" s="620">
        <v>1172.22</v>
      </c>
      <c r="Q2873" s="635">
        <v>1</v>
      </c>
      <c r="R2873" s="619">
        <v>1</v>
      </c>
      <c r="S2873" s="635">
        <v>1</v>
      </c>
      <c r="T2873" s="683">
        <v>0.5</v>
      </c>
      <c r="U2873" s="665">
        <v>1</v>
      </c>
    </row>
    <row r="2874" spans="1:21" ht="14.4" customHeight="1" x14ac:dyDescent="0.3">
      <c r="A2874" s="618">
        <v>21</v>
      </c>
      <c r="B2874" s="619" t="s">
        <v>565</v>
      </c>
      <c r="C2874" s="619">
        <v>89301212</v>
      </c>
      <c r="D2874" s="681" t="s">
        <v>6723</v>
      </c>
      <c r="E2874" s="682" t="s">
        <v>4539</v>
      </c>
      <c r="F2874" s="619" t="s">
        <v>4509</v>
      </c>
      <c r="G2874" s="619" t="s">
        <v>4822</v>
      </c>
      <c r="H2874" s="619" t="s">
        <v>564</v>
      </c>
      <c r="I2874" s="619" t="s">
        <v>2100</v>
      </c>
      <c r="J2874" s="619" t="s">
        <v>5259</v>
      </c>
      <c r="K2874" s="619" t="s">
        <v>5260</v>
      </c>
      <c r="L2874" s="620">
        <v>2344.4299999999998</v>
      </c>
      <c r="M2874" s="620">
        <v>39855.31</v>
      </c>
      <c r="N2874" s="619">
        <v>17</v>
      </c>
      <c r="O2874" s="683">
        <v>16</v>
      </c>
      <c r="P2874" s="620">
        <v>32822.019999999997</v>
      </c>
      <c r="Q2874" s="635">
        <v>0.82352941176470584</v>
      </c>
      <c r="R2874" s="619">
        <v>14</v>
      </c>
      <c r="S2874" s="635">
        <v>0.82352941176470584</v>
      </c>
      <c r="T2874" s="683">
        <v>13</v>
      </c>
      <c r="U2874" s="665">
        <v>0.8125</v>
      </c>
    </row>
    <row r="2875" spans="1:21" ht="14.4" customHeight="1" x14ac:dyDescent="0.3">
      <c r="A2875" s="618">
        <v>21</v>
      </c>
      <c r="B2875" s="619" t="s">
        <v>565</v>
      </c>
      <c r="C2875" s="619">
        <v>89301212</v>
      </c>
      <c r="D2875" s="681" t="s">
        <v>6723</v>
      </c>
      <c r="E2875" s="682" t="s">
        <v>4539</v>
      </c>
      <c r="F2875" s="619" t="s">
        <v>4509</v>
      </c>
      <c r="G2875" s="619" t="s">
        <v>4822</v>
      </c>
      <c r="H2875" s="619" t="s">
        <v>564</v>
      </c>
      <c r="I2875" s="619" t="s">
        <v>5488</v>
      </c>
      <c r="J2875" s="619" t="s">
        <v>2048</v>
      </c>
      <c r="K2875" s="619" t="s">
        <v>2049</v>
      </c>
      <c r="L2875" s="620">
        <v>1172.22</v>
      </c>
      <c r="M2875" s="620">
        <v>15238.860000000002</v>
      </c>
      <c r="N2875" s="619">
        <v>13</v>
      </c>
      <c r="O2875" s="683">
        <v>7</v>
      </c>
      <c r="P2875" s="620">
        <v>12894.420000000002</v>
      </c>
      <c r="Q2875" s="635">
        <v>0.84615384615384615</v>
      </c>
      <c r="R2875" s="619">
        <v>11</v>
      </c>
      <c r="S2875" s="635">
        <v>0.84615384615384615</v>
      </c>
      <c r="T2875" s="683">
        <v>5</v>
      </c>
      <c r="U2875" s="665">
        <v>0.7142857142857143</v>
      </c>
    </row>
    <row r="2876" spans="1:21" ht="14.4" customHeight="1" x14ac:dyDescent="0.3">
      <c r="A2876" s="618">
        <v>21</v>
      </c>
      <c r="B2876" s="619" t="s">
        <v>565</v>
      </c>
      <c r="C2876" s="619">
        <v>89301212</v>
      </c>
      <c r="D2876" s="681" t="s">
        <v>6723</v>
      </c>
      <c r="E2876" s="682" t="s">
        <v>4539</v>
      </c>
      <c r="F2876" s="619" t="s">
        <v>4509</v>
      </c>
      <c r="G2876" s="619" t="s">
        <v>4822</v>
      </c>
      <c r="H2876" s="619" t="s">
        <v>564</v>
      </c>
      <c r="I2876" s="619" t="s">
        <v>6229</v>
      </c>
      <c r="J2876" s="619" t="s">
        <v>5259</v>
      </c>
      <c r="K2876" s="619" t="s">
        <v>5260</v>
      </c>
      <c r="L2876" s="620">
        <v>2344.4299999999998</v>
      </c>
      <c r="M2876" s="620">
        <v>2344.4299999999998</v>
      </c>
      <c r="N2876" s="619">
        <v>1</v>
      </c>
      <c r="O2876" s="683">
        <v>0.5</v>
      </c>
      <c r="P2876" s="620">
        <v>2344.4299999999998</v>
      </c>
      <c r="Q2876" s="635">
        <v>1</v>
      </c>
      <c r="R2876" s="619">
        <v>1</v>
      </c>
      <c r="S2876" s="635">
        <v>1</v>
      </c>
      <c r="T2876" s="683">
        <v>0.5</v>
      </c>
      <c r="U2876" s="665">
        <v>1</v>
      </c>
    </row>
    <row r="2877" spans="1:21" ht="14.4" customHeight="1" x14ac:dyDescent="0.3">
      <c r="A2877" s="618">
        <v>21</v>
      </c>
      <c r="B2877" s="619" t="s">
        <v>565</v>
      </c>
      <c r="C2877" s="619">
        <v>89301212</v>
      </c>
      <c r="D2877" s="681" t="s">
        <v>6723</v>
      </c>
      <c r="E2877" s="682" t="s">
        <v>4539</v>
      </c>
      <c r="F2877" s="619" t="s">
        <v>4509</v>
      </c>
      <c r="G2877" s="619" t="s">
        <v>6235</v>
      </c>
      <c r="H2877" s="619" t="s">
        <v>2184</v>
      </c>
      <c r="I2877" s="619" t="s">
        <v>2592</v>
      </c>
      <c r="J2877" s="619" t="s">
        <v>2593</v>
      </c>
      <c r="K2877" s="619" t="s">
        <v>2594</v>
      </c>
      <c r="L2877" s="620">
        <v>193.26</v>
      </c>
      <c r="M2877" s="620">
        <v>193.26</v>
      </c>
      <c r="N2877" s="619">
        <v>1</v>
      </c>
      <c r="O2877" s="683">
        <v>1</v>
      </c>
      <c r="P2877" s="620"/>
      <c r="Q2877" s="635">
        <v>0</v>
      </c>
      <c r="R2877" s="619"/>
      <c r="S2877" s="635">
        <v>0</v>
      </c>
      <c r="T2877" s="683"/>
      <c r="U2877" s="665">
        <v>0</v>
      </c>
    </row>
    <row r="2878" spans="1:21" ht="14.4" customHeight="1" x14ac:dyDescent="0.3">
      <c r="A2878" s="618">
        <v>21</v>
      </c>
      <c r="B2878" s="619" t="s">
        <v>565</v>
      </c>
      <c r="C2878" s="619">
        <v>89301212</v>
      </c>
      <c r="D2878" s="681" t="s">
        <v>6723</v>
      </c>
      <c r="E2878" s="682" t="s">
        <v>4539</v>
      </c>
      <c r="F2878" s="619" t="s">
        <v>4509</v>
      </c>
      <c r="G2878" s="619" t="s">
        <v>4705</v>
      </c>
      <c r="H2878" s="619" t="s">
        <v>2184</v>
      </c>
      <c r="I2878" s="619" t="s">
        <v>2270</v>
      </c>
      <c r="J2878" s="619" t="s">
        <v>2271</v>
      </c>
      <c r="K2878" s="619" t="s">
        <v>4183</v>
      </c>
      <c r="L2878" s="620">
        <v>86.41</v>
      </c>
      <c r="M2878" s="620">
        <v>604.86999999999989</v>
      </c>
      <c r="N2878" s="619">
        <v>7</v>
      </c>
      <c r="O2878" s="683">
        <v>5</v>
      </c>
      <c r="P2878" s="620">
        <v>604.86999999999989</v>
      </c>
      <c r="Q2878" s="635">
        <v>1</v>
      </c>
      <c r="R2878" s="619">
        <v>7</v>
      </c>
      <c r="S2878" s="635">
        <v>1</v>
      </c>
      <c r="T2878" s="683">
        <v>5</v>
      </c>
      <c r="U2878" s="665">
        <v>1</v>
      </c>
    </row>
    <row r="2879" spans="1:21" ht="14.4" customHeight="1" x14ac:dyDescent="0.3">
      <c r="A2879" s="618">
        <v>21</v>
      </c>
      <c r="B2879" s="619" t="s">
        <v>565</v>
      </c>
      <c r="C2879" s="619">
        <v>89301212</v>
      </c>
      <c r="D2879" s="681" t="s">
        <v>6723</v>
      </c>
      <c r="E2879" s="682" t="s">
        <v>4539</v>
      </c>
      <c r="F2879" s="619" t="s">
        <v>4509</v>
      </c>
      <c r="G2879" s="619" t="s">
        <v>6407</v>
      </c>
      <c r="H2879" s="619" t="s">
        <v>564</v>
      </c>
      <c r="I2879" s="619" t="s">
        <v>6408</v>
      </c>
      <c r="J2879" s="619" t="s">
        <v>6409</v>
      </c>
      <c r="K2879" s="619" t="s">
        <v>6410</v>
      </c>
      <c r="L2879" s="620">
        <v>0</v>
      </c>
      <c r="M2879" s="620">
        <v>0</v>
      </c>
      <c r="N2879" s="619">
        <v>1</v>
      </c>
      <c r="O2879" s="683">
        <v>1</v>
      </c>
      <c r="P2879" s="620">
        <v>0</v>
      </c>
      <c r="Q2879" s="635"/>
      <c r="R2879" s="619">
        <v>1</v>
      </c>
      <c r="S2879" s="635">
        <v>1</v>
      </c>
      <c r="T2879" s="683">
        <v>1</v>
      </c>
      <c r="U2879" s="665">
        <v>1</v>
      </c>
    </row>
    <row r="2880" spans="1:21" ht="14.4" customHeight="1" x14ac:dyDescent="0.3">
      <c r="A2880" s="618">
        <v>21</v>
      </c>
      <c r="B2880" s="619" t="s">
        <v>565</v>
      </c>
      <c r="C2880" s="619">
        <v>89301212</v>
      </c>
      <c r="D2880" s="681" t="s">
        <v>6723</v>
      </c>
      <c r="E2880" s="682" t="s">
        <v>4539</v>
      </c>
      <c r="F2880" s="619" t="s">
        <v>4509</v>
      </c>
      <c r="G2880" s="619" t="s">
        <v>4706</v>
      </c>
      <c r="H2880" s="619" t="s">
        <v>564</v>
      </c>
      <c r="I2880" s="619" t="s">
        <v>5702</v>
      </c>
      <c r="J2880" s="619" t="s">
        <v>1831</v>
      </c>
      <c r="K2880" s="619" t="s">
        <v>1832</v>
      </c>
      <c r="L2880" s="620">
        <v>70.02</v>
      </c>
      <c r="M2880" s="620">
        <v>420.12</v>
      </c>
      <c r="N2880" s="619">
        <v>6</v>
      </c>
      <c r="O2880" s="683">
        <v>2.5</v>
      </c>
      <c r="P2880" s="620">
        <v>420.12</v>
      </c>
      <c r="Q2880" s="635">
        <v>1</v>
      </c>
      <c r="R2880" s="619">
        <v>6</v>
      </c>
      <c r="S2880" s="635">
        <v>1</v>
      </c>
      <c r="T2880" s="683">
        <v>2.5</v>
      </c>
      <c r="U2880" s="665">
        <v>1</v>
      </c>
    </row>
    <row r="2881" spans="1:21" ht="14.4" customHeight="1" x14ac:dyDescent="0.3">
      <c r="A2881" s="618">
        <v>21</v>
      </c>
      <c r="B2881" s="619" t="s">
        <v>565</v>
      </c>
      <c r="C2881" s="619">
        <v>89301212</v>
      </c>
      <c r="D2881" s="681" t="s">
        <v>6723</v>
      </c>
      <c r="E2881" s="682" t="s">
        <v>4539</v>
      </c>
      <c r="F2881" s="619" t="s">
        <v>4509</v>
      </c>
      <c r="G2881" s="619" t="s">
        <v>4706</v>
      </c>
      <c r="H2881" s="619" t="s">
        <v>564</v>
      </c>
      <c r="I2881" s="619" t="s">
        <v>1273</v>
      </c>
      <c r="J2881" s="619" t="s">
        <v>4707</v>
      </c>
      <c r="K2881" s="619" t="s">
        <v>4708</v>
      </c>
      <c r="L2881" s="620">
        <v>56.01</v>
      </c>
      <c r="M2881" s="620">
        <v>840.15</v>
      </c>
      <c r="N2881" s="619">
        <v>15</v>
      </c>
      <c r="O2881" s="683">
        <v>7.5</v>
      </c>
      <c r="P2881" s="620">
        <v>392.07</v>
      </c>
      <c r="Q2881" s="635">
        <v>0.46666666666666667</v>
      </c>
      <c r="R2881" s="619">
        <v>7</v>
      </c>
      <c r="S2881" s="635">
        <v>0.46666666666666667</v>
      </c>
      <c r="T2881" s="683">
        <v>3.5</v>
      </c>
      <c r="U2881" s="665">
        <v>0.46666666666666667</v>
      </c>
    </row>
    <row r="2882" spans="1:21" ht="14.4" customHeight="1" x14ac:dyDescent="0.3">
      <c r="A2882" s="618">
        <v>21</v>
      </c>
      <c r="B2882" s="619" t="s">
        <v>565</v>
      </c>
      <c r="C2882" s="619">
        <v>89301212</v>
      </c>
      <c r="D2882" s="681" t="s">
        <v>6723</v>
      </c>
      <c r="E2882" s="682" t="s">
        <v>4539</v>
      </c>
      <c r="F2882" s="619" t="s">
        <v>4509</v>
      </c>
      <c r="G2882" s="619" t="s">
        <v>4706</v>
      </c>
      <c r="H2882" s="619" t="s">
        <v>564</v>
      </c>
      <c r="I2882" s="619" t="s">
        <v>1830</v>
      </c>
      <c r="J2882" s="619" t="s">
        <v>1831</v>
      </c>
      <c r="K2882" s="619" t="s">
        <v>1832</v>
      </c>
      <c r="L2882" s="620">
        <v>70.02</v>
      </c>
      <c r="M2882" s="620">
        <v>840.24</v>
      </c>
      <c r="N2882" s="619">
        <v>12</v>
      </c>
      <c r="O2882" s="683">
        <v>3</v>
      </c>
      <c r="P2882" s="620">
        <v>560.16</v>
      </c>
      <c r="Q2882" s="635">
        <v>0.66666666666666663</v>
      </c>
      <c r="R2882" s="619">
        <v>8</v>
      </c>
      <c r="S2882" s="635">
        <v>0.66666666666666663</v>
      </c>
      <c r="T2882" s="683">
        <v>2</v>
      </c>
      <c r="U2882" s="665">
        <v>0.66666666666666663</v>
      </c>
    </row>
    <row r="2883" spans="1:21" ht="14.4" customHeight="1" x14ac:dyDescent="0.3">
      <c r="A2883" s="618">
        <v>21</v>
      </c>
      <c r="B2883" s="619" t="s">
        <v>565</v>
      </c>
      <c r="C2883" s="619">
        <v>89301212</v>
      </c>
      <c r="D2883" s="681" t="s">
        <v>6723</v>
      </c>
      <c r="E2883" s="682" t="s">
        <v>4539</v>
      </c>
      <c r="F2883" s="619" t="s">
        <v>4509</v>
      </c>
      <c r="G2883" s="619" t="s">
        <v>4556</v>
      </c>
      <c r="H2883" s="619" t="s">
        <v>564</v>
      </c>
      <c r="I2883" s="619" t="s">
        <v>6411</v>
      </c>
      <c r="J2883" s="619" t="s">
        <v>671</v>
      </c>
      <c r="K2883" s="619" t="s">
        <v>672</v>
      </c>
      <c r="L2883" s="620">
        <v>49.92</v>
      </c>
      <c r="M2883" s="620">
        <v>49.92</v>
      </c>
      <c r="N2883" s="619">
        <v>1</v>
      </c>
      <c r="O2883" s="683">
        <v>0.5</v>
      </c>
      <c r="P2883" s="620"/>
      <c r="Q2883" s="635">
        <v>0</v>
      </c>
      <c r="R2883" s="619"/>
      <c r="S2883" s="635">
        <v>0</v>
      </c>
      <c r="T2883" s="683"/>
      <c r="U2883" s="665">
        <v>0</v>
      </c>
    </row>
    <row r="2884" spans="1:21" ht="14.4" customHeight="1" x14ac:dyDescent="0.3">
      <c r="A2884" s="618">
        <v>21</v>
      </c>
      <c r="B2884" s="619" t="s">
        <v>565</v>
      </c>
      <c r="C2884" s="619">
        <v>89301212</v>
      </c>
      <c r="D2884" s="681" t="s">
        <v>6723</v>
      </c>
      <c r="E2884" s="682" t="s">
        <v>4539</v>
      </c>
      <c r="F2884" s="619" t="s">
        <v>4509</v>
      </c>
      <c r="G2884" s="619" t="s">
        <v>4556</v>
      </c>
      <c r="H2884" s="619" t="s">
        <v>564</v>
      </c>
      <c r="I2884" s="619" t="s">
        <v>670</v>
      </c>
      <c r="J2884" s="619" t="s">
        <v>671</v>
      </c>
      <c r="K2884" s="619" t="s">
        <v>672</v>
      </c>
      <c r="L2884" s="620">
        <v>49.92</v>
      </c>
      <c r="M2884" s="620">
        <v>299.52000000000004</v>
      </c>
      <c r="N2884" s="619">
        <v>6</v>
      </c>
      <c r="O2884" s="683">
        <v>2.5</v>
      </c>
      <c r="P2884" s="620">
        <v>299.52000000000004</v>
      </c>
      <c r="Q2884" s="635">
        <v>1</v>
      </c>
      <c r="R2884" s="619">
        <v>6</v>
      </c>
      <c r="S2884" s="635">
        <v>1</v>
      </c>
      <c r="T2884" s="683">
        <v>2.5</v>
      </c>
      <c r="U2884" s="665">
        <v>1</v>
      </c>
    </row>
    <row r="2885" spans="1:21" ht="14.4" customHeight="1" x14ac:dyDescent="0.3">
      <c r="A2885" s="618">
        <v>21</v>
      </c>
      <c r="B2885" s="619" t="s">
        <v>565</v>
      </c>
      <c r="C2885" s="619">
        <v>89301212</v>
      </c>
      <c r="D2885" s="681" t="s">
        <v>6723</v>
      </c>
      <c r="E2885" s="682" t="s">
        <v>4539</v>
      </c>
      <c r="F2885" s="619" t="s">
        <v>4509</v>
      </c>
      <c r="G2885" s="619" t="s">
        <v>4556</v>
      </c>
      <c r="H2885" s="619" t="s">
        <v>2184</v>
      </c>
      <c r="I2885" s="619" t="s">
        <v>6412</v>
      </c>
      <c r="J2885" s="619" t="s">
        <v>6413</v>
      </c>
      <c r="K2885" s="619" t="s">
        <v>6414</v>
      </c>
      <c r="L2885" s="620">
        <v>100.04</v>
      </c>
      <c r="M2885" s="620">
        <v>100.04</v>
      </c>
      <c r="N2885" s="619">
        <v>1</v>
      </c>
      <c r="O2885" s="683">
        <v>0.5</v>
      </c>
      <c r="P2885" s="620">
        <v>100.04</v>
      </c>
      <c r="Q2885" s="635">
        <v>1</v>
      </c>
      <c r="R2885" s="619">
        <v>1</v>
      </c>
      <c r="S2885" s="635">
        <v>1</v>
      </c>
      <c r="T2885" s="683">
        <v>0.5</v>
      </c>
      <c r="U2885" s="665">
        <v>1</v>
      </c>
    </row>
    <row r="2886" spans="1:21" ht="14.4" customHeight="1" x14ac:dyDescent="0.3">
      <c r="A2886" s="618">
        <v>21</v>
      </c>
      <c r="B2886" s="619" t="s">
        <v>565</v>
      </c>
      <c r="C2886" s="619">
        <v>89301212</v>
      </c>
      <c r="D2886" s="681" t="s">
        <v>6723</v>
      </c>
      <c r="E2886" s="682" t="s">
        <v>4539</v>
      </c>
      <c r="F2886" s="619" t="s">
        <v>4509</v>
      </c>
      <c r="G2886" s="619" t="s">
        <v>4556</v>
      </c>
      <c r="H2886" s="619" t="s">
        <v>564</v>
      </c>
      <c r="I2886" s="619" t="s">
        <v>2823</v>
      </c>
      <c r="J2886" s="619" t="s">
        <v>4415</v>
      </c>
      <c r="K2886" s="619" t="s">
        <v>4416</v>
      </c>
      <c r="L2886" s="620">
        <v>200.07</v>
      </c>
      <c r="M2886" s="620">
        <v>200.07</v>
      </c>
      <c r="N2886" s="619">
        <v>1</v>
      </c>
      <c r="O2886" s="683">
        <v>1</v>
      </c>
      <c r="P2886" s="620"/>
      <c r="Q2886" s="635">
        <v>0</v>
      </c>
      <c r="R2886" s="619"/>
      <c r="S2886" s="635">
        <v>0</v>
      </c>
      <c r="T2886" s="683"/>
      <c r="U2886" s="665">
        <v>0</v>
      </c>
    </row>
    <row r="2887" spans="1:21" ht="14.4" customHeight="1" x14ac:dyDescent="0.3">
      <c r="A2887" s="618">
        <v>21</v>
      </c>
      <c r="B2887" s="619" t="s">
        <v>565</v>
      </c>
      <c r="C2887" s="619">
        <v>89301212</v>
      </c>
      <c r="D2887" s="681" t="s">
        <v>6723</v>
      </c>
      <c r="E2887" s="682" t="s">
        <v>4539</v>
      </c>
      <c r="F2887" s="619" t="s">
        <v>4509</v>
      </c>
      <c r="G2887" s="619" t="s">
        <v>4556</v>
      </c>
      <c r="H2887" s="619" t="s">
        <v>564</v>
      </c>
      <c r="I2887" s="619" t="s">
        <v>2803</v>
      </c>
      <c r="J2887" s="619" t="s">
        <v>4415</v>
      </c>
      <c r="K2887" s="619" t="s">
        <v>1181</v>
      </c>
      <c r="L2887" s="620">
        <v>60.02</v>
      </c>
      <c r="M2887" s="620">
        <v>180.06</v>
      </c>
      <c r="N2887" s="619">
        <v>3</v>
      </c>
      <c r="O2887" s="683">
        <v>1</v>
      </c>
      <c r="P2887" s="620">
        <v>120.04</v>
      </c>
      <c r="Q2887" s="635">
        <v>0.66666666666666674</v>
      </c>
      <c r="R2887" s="619">
        <v>2</v>
      </c>
      <c r="S2887" s="635">
        <v>0.66666666666666663</v>
      </c>
      <c r="T2887" s="683">
        <v>0.5</v>
      </c>
      <c r="U2887" s="665">
        <v>0.5</v>
      </c>
    </row>
    <row r="2888" spans="1:21" ht="14.4" customHeight="1" x14ac:dyDescent="0.3">
      <c r="A2888" s="618">
        <v>21</v>
      </c>
      <c r="B2888" s="619" t="s">
        <v>565</v>
      </c>
      <c r="C2888" s="619">
        <v>89301212</v>
      </c>
      <c r="D2888" s="681" t="s">
        <v>6723</v>
      </c>
      <c r="E2888" s="682" t="s">
        <v>4539</v>
      </c>
      <c r="F2888" s="619" t="s">
        <v>4509</v>
      </c>
      <c r="G2888" s="619" t="s">
        <v>4556</v>
      </c>
      <c r="H2888" s="619" t="s">
        <v>564</v>
      </c>
      <c r="I2888" s="619" t="s">
        <v>1175</v>
      </c>
      <c r="J2888" s="619" t="s">
        <v>3077</v>
      </c>
      <c r="K2888" s="619" t="s">
        <v>4931</v>
      </c>
      <c r="L2888" s="620">
        <v>33.68</v>
      </c>
      <c r="M2888" s="620">
        <v>33.68</v>
      </c>
      <c r="N2888" s="619">
        <v>1</v>
      </c>
      <c r="O2888" s="683">
        <v>1</v>
      </c>
      <c r="P2888" s="620"/>
      <c r="Q2888" s="635">
        <v>0</v>
      </c>
      <c r="R2888" s="619"/>
      <c r="S2888" s="635">
        <v>0</v>
      </c>
      <c r="T2888" s="683"/>
      <c r="U2888" s="665">
        <v>0</v>
      </c>
    </row>
    <row r="2889" spans="1:21" ht="14.4" customHeight="1" x14ac:dyDescent="0.3">
      <c r="A2889" s="618">
        <v>21</v>
      </c>
      <c r="B2889" s="619" t="s">
        <v>565</v>
      </c>
      <c r="C2889" s="619">
        <v>89301212</v>
      </c>
      <c r="D2889" s="681" t="s">
        <v>6723</v>
      </c>
      <c r="E2889" s="682" t="s">
        <v>4539</v>
      </c>
      <c r="F2889" s="619" t="s">
        <v>4509</v>
      </c>
      <c r="G2889" s="619" t="s">
        <v>4932</v>
      </c>
      <c r="H2889" s="619" t="s">
        <v>564</v>
      </c>
      <c r="I2889" s="619" t="s">
        <v>6415</v>
      </c>
      <c r="J2889" s="619" t="s">
        <v>4934</v>
      </c>
      <c r="K2889" s="619" t="s">
        <v>6416</v>
      </c>
      <c r="L2889" s="620">
        <v>0</v>
      </c>
      <c r="M2889" s="620">
        <v>0</v>
      </c>
      <c r="N2889" s="619">
        <v>1</v>
      </c>
      <c r="O2889" s="683">
        <v>0.5</v>
      </c>
      <c r="P2889" s="620">
        <v>0</v>
      </c>
      <c r="Q2889" s="635"/>
      <c r="R2889" s="619">
        <v>1</v>
      </c>
      <c r="S2889" s="635">
        <v>1</v>
      </c>
      <c r="T2889" s="683">
        <v>0.5</v>
      </c>
      <c r="U2889" s="665">
        <v>1</v>
      </c>
    </row>
    <row r="2890" spans="1:21" ht="14.4" customHeight="1" x14ac:dyDescent="0.3">
      <c r="A2890" s="618">
        <v>21</v>
      </c>
      <c r="B2890" s="619" t="s">
        <v>565</v>
      </c>
      <c r="C2890" s="619">
        <v>89301212</v>
      </c>
      <c r="D2890" s="681" t="s">
        <v>6723</v>
      </c>
      <c r="E2890" s="682" t="s">
        <v>4539</v>
      </c>
      <c r="F2890" s="619" t="s">
        <v>4509</v>
      </c>
      <c r="G2890" s="619" t="s">
        <v>5265</v>
      </c>
      <c r="H2890" s="619" t="s">
        <v>564</v>
      </c>
      <c r="I2890" s="619" t="s">
        <v>5268</v>
      </c>
      <c r="J2890" s="619" t="s">
        <v>5269</v>
      </c>
      <c r="K2890" s="619" t="s">
        <v>5270</v>
      </c>
      <c r="L2890" s="620">
        <v>113.04</v>
      </c>
      <c r="M2890" s="620">
        <v>113.04</v>
      </c>
      <c r="N2890" s="619">
        <v>1</v>
      </c>
      <c r="O2890" s="683">
        <v>1</v>
      </c>
      <c r="P2890" s="620"/>
      <c r="Q2890" s="635">
        <v>0</v>
      </c>
      <c r="R2890" s="619"/>
      <c r="S2890" s="635">
        <v>0</v>
      </c>
      <c r="T2890" s="683"/>
      <c r="U2890" s="665">
        <v>0</v>
      </c>
    </row>
    <row r="2891" spans="1:21" ht="14.4" customHeight="1" x14ac:dyDescent="0.3">
      <c r="A2891" s="618">
        <v>21</v>
      </c>
      <c r="B2891" s="619" t="s">
        <v>565</v>
      </c>
      <c r="C2891" s="619">
        <v>89301212</v>
      </c>
      <c r="D2891" s="681" t="s">
        <v>6723</v>
      </c>
      <c r="E2891" s="682" t="s">
        <v>4539</v>
      </c>
      <c r="F2891" s="619" t="s">
        <v>4509</v>
      </c>
      <c r="G2891" s="619" t="s">
        <v>4938</v>
      </c>
      <c r="H2891" s="619" t="s">
        <v>2184</v>
      </c>
      <c r="I2891" s="619" t="s">
        <v>3623</v>
      </c>
      <c r="J2891" s="619" t="s">
        <v>714</v>
      </c>
      <c r="K2891" s="619" t="s">
        <v>3624</v>
      </c>
      <c r="L2891" s="620">
        <v>418.37</v>
      </c>
      <c r="M2891" s="620">
        <v>418.37</v>
      </c>
      <c r="N2891" s="619">
        <v>1</v>
      </c>
      <c r="O2891" s="683">
        <v>0.5</v>
      </c>
      <c r="P2891" s="620">
        <v>418.37</v>
      </c>
      <c r="Q2891" s="635">
        <v>1</v>
      </c>
      <c r="R2891" s="619">
        <v>1</v>
      </c>
      <c r="S2891" s="635">
        <v>1</v>
      </c>
      <c r="T2891" s="683">
        <v>0.5</v>
      </c>
      <c r="U2891" s="665">
        <v>1</v>
      </c>
    </row>
    <row r="2892" spans="1:21" ht="14.4" customHeight="1" x14ac:dyDescent="0.3">
      <c r="A2892" s="618">
        <v>21</v>
      </c>
      <c r="B2892" s="619" t="s">
        <v>565</v>
      </c>
      <c r="C2892" s="619">
        <v>89301212</v>
      </c>
      <c r="D2892" s="681" t="s">
        <v>6723</v>
      </c>
      <c r="E2892" s="682" t="s">
        <v>4539</v>
      </c>
      <c r="F2892" s="619" t="s">
        <v>4509</v>
      </c>
      <c r="G2892" s="619" t="s">
        <v>4938</v>
      </c>
      <c r="H2892" s="619" t="s">
        <v>2184</v>
      </c>
      <c r="I2892" s="619" t="s">
        <v>5081</v>
      </c>
      <c r="J2892" s="619" t="s">
        <v>5082</v>
      </c>
      <c r="K2892" s="619" t="s">
        <v>2828</v>
      </c>
      <c r="L2892" s="620">
        <v>185.9</v>
      </c>
      <c r="M2892" s="620">
        <v>557.70000000000005</v>
      </c>
      <c r="N2892" s="619">
        <v>3</v>
      </c>
      <c r="O2892" s="683">
        <v>2</v>
      </c>
      <c r="P2892" s="620">
        <v>557.70000000000005</v>
      </c>
      <c r="Q2892" s="635">
        <v>1</v>
      </c>
      <c r="R2892" s="619">
        <v>3</v>
      </c>
      <c r="S2892" s="635">
        <v>1</v>
      </c>
      <c r="T2892" s="683">
        <v>2</v>
      </c>
      <c r="U2892" s="665">
        <v>1</v>
      </c>
    </row>
    <row r="2893" spans="1:21" ht="14.4" customHeight="1" x14ac:dyDescent="0.3">
      <c r="A2893" s="618">
        <v>21</v>
      </c>
      <c r="B2893" s="619" t="s">
        <v>565</v>
      </c>
      <c r="C2893" s="619">
        <v>89301212</v>
      </c>
      <c r="D2893" s="681" t="s">
        <v>6723</v>
      </c>
      <c r="E2893" s="682" t="s">
        <v>4539</v>
      </c>
      <c r="F2893" s="619" t="s">
        <v>4509</v>
      </c>
      <c r="G2893" s="619" t="s">
        <v>4715</v>
      </c>
      <c r="H2893" s="619" t="s">
        <v>564</v>
      </c>
      <c r="I2893" s="619" t="s">
        <v>990</v>
      </c>
      <c r="J2893" s="619" t="s">
        <v>991</v>
      </c>
      <c r="K2893" s="619" t="s">
        <v>4716</v>
      </c>
      <c r="L2893" s="620">
        <v>400.53</v>
      </c>
      <c r="M2893" s="620">
        <v>1602.12</v>
      </c>
      <c r="N2893" s="619">
        <v>4</v>
      </c>
      <c r="O2893" s="683">
        <v>1.5</v>
      </c>
      <c r="P2893" s="620">
        <v>1602.12</v>
      </c>
      <c r="Q2893" s="635">
        <v>1</v>
      </c>
      <c r="R2893" s="619">
        <v>4</v>
      </c>
      <c r="S2893" s="635">
        <v>1</v>
      </c>
      <c r="T2893" s="683">
        <v>1.5</v>
      </c>
      <c r="U2893" s="665">
        <v>1</v>
      </c>
    </row>
    <row r="2894" spans="1:21" ht="14.4" customHeight="1" x14ac:dyDescent="0.3">
      <c r="A2894" s="618">
        <v>21</v>
      </c>
      <c r="B2894" s="619" t="s">
        <v>565</v>
      </c>
      <c r="C2894" s="619">
        <v>89301212</v>
      </c>
      <c r="D2894" s="681" t="s">
        <v>6723</v>
      </c>
      <c r="E2894" s="682" t="s">
        <v>4539</v>
      </c>
      <c r="F2894" s="619" t="s">
        <v>4509</v>
      </c>
      <c r="G2894" s="619" t="s">
        <v>4715</v>
      </c>
      <c r="H2894" s="619" t="s">
        <v>564</v>
      </c>
      <c r="I2894" s="619" t="s">
        <v>5961</v>
      </c>
      <c r="J2894" s="619" t="s">
        <v>991</v>
      </c>
      <c r="K2894" s="619" t="s">
        <v>5962</v>
      </c>
      <c r="L2894" s="620">
        <v>0</v>
      </c>
      <c r="M2894" s="620">
        <v>0</v>
      </c>
      <c r="N2894" s="619">
        <v>3</v>
      </c>
      <c r="O2894" s="683">
        <v>1.5</v>
      </c>
      <c r="P2894" s="620">
        <v>0</v>
      </c>
      <c r="Q2894" s="635"/>
      <c r="R2894" s="619">
        <v>3</v>
      </c>
      <c r="S2894" s="635">
        <v>1</v>
      </c>
      <c r="T2894" s="683">
        <v>1.5</v>
      </c>
      <c r="U2894" s="665">
        <v>1</v>
      </c>
    </row>
    <row r="2895" spans="1:21" ht="14.4" customHeight="1" x14ac:dyDescent="0.3">
      <c r="A2895" s="618">
        <v>21</v>
      </c>
      <c r="B2895" s="619" t="s">
        <v>565</v>
      </c>
      <c r="C2895" s="619">
        <v>89301212</v>
      </c>
      <c r="D2895" s="681" t="s">
        <v>6723</v>
      </c>
      <c r="E2895" s="682" t="s">
        <v>4539</v>
      </c>
      <c r="F2895" s="619" t="s">
        <v>4509</v>
      </c>
      <c r="G2895" s="619" t="s">
        <v>4715</v>
      </c>
      <c r="H2895" s="619" t="s">
        <v>564</v>
      </c>
      <c r="I2895" s="619" t="s">
        <v>6417</v>
      </c>
      <c r="J2895" s="619" t="s">
        <v>5276</v>
      </c>
      <c r="K2895" s="619" t="s">
        <v>6418</v>
      </c>
      <c r="L2895" s="620">
        <v>0</v>
      </c>
      <c r="M2895" s="620">
        <v>0</v>
      </c>
      <c r="N2895" s="619">
        <v>1</v>
      </c>
      <c r="O2895" s="683">
        <v>0.5</v>
      </c>
      <c r="P2895" s="620"/>
      <c r="Q2895" s="635"/>
      <c r="R2895" s="619"/>
      <c r="S2895" s="635">
        <v>0</v>
      </c>
      <c r="T2895" s="683"/>
      <c r="U2895" s="665">
        <v>0</v>
      </c>
    </row>
    <row r="2896" spans="1:21" ht="14.4" customHeight="1" x14ac:dyDescent="0.3">
      <c r="A2896" s="618">
        <v>21</v>
      </c>
      <c r="B2896" s="619" t="s">
        <v>565</v>
      </c>
      <c r="C2896" s="619">
        <v>89301212</v>
      </c>
      <c r="D2896" s="681" t="s">
        <v>6723</v>
      </c>
      <c r="E2896" s="682" t="s">
        <v>4539</v>
      </c>
      <c r="F2896" s="619" t="s">
        <v>4509</v>
      </c>
      <c r="G2896" s="619" t="s">
        <v>4715</v>
      </c>
      <c r="H2896" s="619" t="s">
        <v>564</v>
      </c>
      <c r="I2896" s="619" t="s">
        <v>6419</v>
      </c>
      <c r="J2896" s="619" t="s">
        <v>5964</v>
      </c>
      <c r="K2896" s="619" t="s">
        <v>1379</v>
      </c>
      <c r="L2896" s="620">
        <v>149.54</v>
      </c>
      <c r="M2896" s="620">
        <v>299.08</v>
      </c>
      <c r="N2896" s="619">
        <v>2</v>
      </c>
      <c r="O2896" s="683">
        <v>0.5</v>
      </c>
      <c r="P2896" s="620"/>
      <c r="Q2896" s="635">
        <v>0</v>
      </c>
      <c r="R2896" s="619"/>
      <c r="S2896" s="635">
        <v>0</v>
      </c>
      <c r="T2896" s="683"/>
      <c r="U2896" s="665">
        <v>0</v>
      </c>
    </row>
    <row r="2897" spans="1:21" ht="14.4" customHeight="1" x14ac:dyDescent="0.3">
      <c r="A2897" s="618">
        <v>21</v>
      </c>
      <c r="B2897" s="619" t="s">
        <v>565</v>
      </c>
      <c r="C2897" s="619">
        <v>89301212</v>
      </c>
      <c r="D2897" s="681" t="s">
        <v>6723</v>
      </c>
      <c r="E2897" s="682" t="s">
        <v>4539</v>
      </c>
      <c r="F2897" s="619" t="s">
        <v>4509</v>
      </c>
      <c r="G2897" s="619" t="s">
        <v>4715</v>
      </c>
      <c r="H2897" s="619" t="s">
        <v>564</v>
      </c>
      <c r="I2897" s="619" t="s">
        <v>5708</v>
      </c>
      <c r="J2897" s="619" t="s">
        <v>5706</v>
      </c>
      <c r="K2897" s="619" t="s">
        <v>5709</v>
      </c>
      <c r="L2897" s="620">
        <v>1281.7</v>
      </c>
      <c r="M2897" s="620">
        <v>1281.7</v>
      </c>
      <c r="N2897" s="619">
        <v>1</v>
      </c>
      <c r="O2897" s="683">
        <v>1</v>
      </c>
      <c r="P2897" s="620">
        <v>1281.7</v>
      </c>
      <c r="Q2897" s="635">
        <v>1</v>
      </c>
      <c r="R2897" s="619">
        <v>1</v>
      </c>
      <c r="S2897" s="635">
        <v>1</v>
      </c>
      <c r="T2897" s="683">
        <v>1</v>
      </c>
      <c r="U2897" s="665">
        <v>1</v>
      </c>
    </row>
    <row r="2898" spans="1:21" ht="14.4" customHeight="1" x14ac:dyDescent="0.3">
      <c r="A2898" s="618">
        <v>21</v>
      </c>
      <c r="B2898" s="619" t="s">
        <v>565</v>
      </c>
      <c r="C2898" s="619">
        <v>89301212</v>
      </c>
      <c r="D2898" s="681" t="s">
        <v>6723</v>
      </c>
      <c r="E2898" s="682" t="s">
        <v>4539</v>
      </c>
      <c r="F2898" s="619" t="s">
        <v>4509</v>
      </c>
      <c r="G2898" s="619" t="s">
        <v>4715</v>
      </c>
      <c r="H2898" s="619" t="s">
        <v>564</v>
      </c>
      <c r="I2898" s="619" t="s">
        <v>6245</v>
      </c>
      <c r="J2898" s="619" t="s">
        <v>991</v>
      </c>
      <c r="K2898" s="619" t="s">
        <v>4716</v>
      </c>
      <c r="L2898" s="620">
        <v>391.83</v>
      </c>
      <c r="M2898" s="620">
        <v>1567.32</v>
      </c>
      <c r="N2898" s="619">
        <v>4</v>
      </c>
      <c r="O2898" s="683">
        <v>1</v>
      </c>
      <c r="P2898" s="620">
        <v>1567.32</v>
      </c>
      <c r="Q2898" s="635">
        <v>1</v>
      </c>
      <c r="R2898" s="619">
        <v>4</v>
      </c>
      <c r="S2898" s="635">
        <v>1</v>
      </c>
      <c r="T2898" s="683">
        <v>1</v>
      </c>
      <c r="U2898" s="665">
        <v>1</v>
      </c>
    </row>
    <row r="2899" spans="1:21" ht="14.4" customHeight="1" x14ac:dyDescent="0.3">
      <c r="A2899" s="618">
        <v>21</v>
      </c>
      <c r="B2899" s="619" t="s">
        <v>565</v>
      </c>
      <c r="C2899" s="619">
        <v>89301212</v>
      </c>
      <c r="D2899" s="681" t="s">
        <v>6723</v>
      </c>
      <c r="E2899" s="682" t="s">
        <v>4539</v>
      </c>
      <c r="F2899" s="619" t="s">
        <v>4509</v>
      </c>
      <c r="G2899" s="619" t="s">
        <v>5710</v>
      </c>
      <c r="H2899" s="619" t="s">
        <v>564</v>
      </c>
      <c r="I2899" s="619" t="s">
        <v>3727</v>
      </c>
      <c r="J2899" s="619" t="s">
        <v>3728</v>
      </c>
      <c r="K2899" s="619" t="s">
        <v>3729</v>
      </c>
      <c r="L2899" s="620">
        <v>72.94</v>
      </c>
      <c r="M2899" s="620">
        <v>72.94</v>
      </c>
      <c r="N2899" s="619">
        <v>1</v>
      </c>
      <c r="O2899" s="683">
        <v>1</v>
      </c>
      <c r="P2899" s="620">
        <v>72.94</v>
      </c>
      <c r="Q2899" s="635">
        <v>1</v>
      </c>
      <c r="R2899" s="619">
        <v>1</v>
      </c>
      <c r="S2899" s="635">
        <v>1</v>
      </c>
      <c r="T2899" s="683">
        <v>1</v>
      </c>
      <c r="U2899" s="665">
        <v>1</v>
      </c>
    </row>
    <row r="2900" spans="1:21" ht="14.4" customHeight="1" x14ac:dyDescent="0.3">
      <c r="A2900" s="618">
        <v>21</v>
      </c>
      <c r="B2900" s="619" t="s">
        <v>565</v>
      </c>
      <c r="C2900" s="619">
        <v>89301212</v>
      </c>
      <c r="D2900" s="681" t="s">
        <v>6723</v>
      </c>
      <c r="E2900" s="682" t="s">
        <v>4539</v>
      </c>
      <c r="F2900" s="619" t="s">
        <v>4509</v>
      </c>
      <c r="G2900" s="619" t="s">
        <v>4717</v>
      </c>
      <c r="H2900" s="619" t="s">
        <v>2184</v>
      </c>
      <c r="I2900" s="619" t="s">
        <v>2454</v>
      </c>
      <c r="J2900" s="619" t="s">
        <v>2455</v>
      </c>
      <c r="K2900" s="619" t="s">
        <v>2456</v>
      </c>
      <c r="L2900" s="620">
        <v>468.96</v>
      </c>
      <c r="M2900" s="620">
        <v>7034.4</v>
      </c>
      <c r="N2900" s="619">
        <v>15</v>
      </c>
      <c r="O2900" s="683">
        <v>3.5</v>
      </c>
      <c r="P2900" s="620">
        <v>7034.4</v>
      </c>
      <c r="Q2900" s="635">
        <v>1</v>
      </c>
      <c r="R2900" s="619">
        <v>15</v>
      </c>
      <c r="S2900" s="635">
        <v>1</v>
      </c>
      <c r="T2900" s="683">
        <v>3.5</v>
      </c>
      <c r="U2900" s="665">
        <v>1</v>
      </c>
    </row>
    <row r="2901" spans="1:21" ht="14.4" customHeight="1" x14ac:dyDescent="0.3">
      <c r="A2901" s="618">
        <v>21</v>
      </c>
      <c r="B2901" s="619" t="s">
        <v>565</v>
      </c>
      <c r="C2901" s="619">
        <v>89301212</v>
      </c>
      <c r="D2901" s="681" t="s">
        <v>6723</v>
      </c>
      <c r="E2901" s="682" t="s">
        <v>4539</v>
      </c>
      <c r="F2901" s="619" t="s">
        <v>4509</v>
      </c>
      <c r="G2901" s="619" t="s">
        <v>4717</v>
      </c>
      <c r="H2901" s="619" t="s">
        <v>2184</v>
      </c>
      <c r="I2901" s="619" t="s">
        <v>3506</v>
      </c>
      <c r="J2901" s="619" t="s">
        <v>2455</v>
      </c>
      <c r="K2901" s="619" t="s">
        <v>3507</v>
      </c>
      <c r="L2901" s="620">
        <v>937.93</v>
      </c>
      <c r="M2901" s="620">
        <v>74096.47</v>
      </c>
      <c r="N2901" s="619">
        <v>79</v>
      </c>
      <c r="O2901" s="683">
        <v>23.5</v>
      </c>
      <c r="P2901" s="620">
        <v>54399.94000000001</v>
      </c>
      <c r="Q2901" s="635">
        <v>0.73417721518987356</v>
      </c>
      <c r="R2901" s="619">
        <v>58</v>
      </c>
      <c r="S2901" s="635">
        <v>0.73417721518987344</v>
      </c>
      <c r="T2901" s="683">
        <v>16.5</v>
      </c>
      <c r="U2901" s="665">
        <v>0.7021276595744681</v>
      </c>
    </row>
    <row r="2902" spans="1:21" ht="14.4" customHeight="1" x14ac:dyDescent="0.3">
      <c r="A2902" s="618">
        <v>21</v>
      </c>
      <c r="B2902" s="619" t="s">
        <v>565</v>
      </c>
      <c r="C2902" s="619">
        <v>89301212</v>
      </c>
      <c r="D2902" s="681" t="s">
        <v>6723</v>
      </c>
      <c r="E2902" s="682" t="s">
        <v>4539</v>
      </c>
      <c r="F2902" s="619" t="s">
        <v>4509</v>
      </c>
      <c r="G2902" s="619" t="s">
        <v>4717</v>
      </c>
      <c r="H2902" s="619" t="s">
        <v>2184</v>
      </c>
      <c r="I2902" s="619" t="s">
        <v>3509</v>
      </c>
      <c r="J2902" s="619" t="s">
        <v>2455</v>
      </c>
      <c r="K2902" s="619" t="s">
        <v>3510</v>
      </c>
      <c r="L2902" s="620">
        <v>1166.47</v>
      </c>
      <c r="M2902" s="620">
        <v>6998.82</v>
      </c>
      <c r="N2902" s="619">
        <v>6</v>
      </c>
      <c r="O2902" s="683">
        <v>1</v>
      </c>
      <c r="P2902" s="620">
        <v>4665.88</v>
      </c>
      <c r="Q2902" s="635">
        <v>0.66666666666666674</v>
      </c>
      <c r="R2902" s="619">
        <v>4</v>
      </c>
      <c r="S2902" s="635">
        <v>0.66666666666666663</v>
      </c>
      <c r="T2902" s="683">
        <v>0.5</v>
      </c>
      <c r="U2902" s="665">
        <v>0.5</v>
      </c>
    </row>
    <row r="2903" spans="1:21" ht="14.4" customHeight="1" x14ac:dyDescent="0.3">
      <c r="A2903" s="618">
        <v>21</v>
      </c>
      <c r="B2903" s="619" t="s">
        <v>565</v>
      </c>
      <c r="C2903" s="619">
        <v>89301212</v>
      </c>
      <c r="D2903" s="681" t="s">
        <v>6723</v>
      </c>
      <c r="E2903" s="682" t="s">
        <v>4539</v>
      </c>
      <c r="F2903" s="619" t="s">
        <v>4509</v>
      </c>
      <c r="G2903" s="619" t="s">
        <v>4717</v>
      </c>
      <c r="H2903" s="619" t="s">
        <v>2184</v>
      </c>
      <c r="I2903" s="619" t="s">
        <v>2287</v>
      </c>
      <c r="J2903" s="619" t="s">
        <v>2288</v>
      </c>
      <c r="K2903" s="619" t="s">
        <v>3507</v>
      </c>
      <c r="L2903" s="620">
        <v>1749.69</v>
      </c>
      <c r="M2903" s="620">
        <v>48991.32</v>
      </c>
      <c r="N2903" s="619">
        <v>28</v>
      </c>
      <c r="O2903" s="683">
        <v>9.5</v>
      </c>
      <c r="P2903" s="620">
        <v>43742.25</v>
      </c>
      <c r="Q2903" s="635">
        <v>0.8928571428571429</v>
      </c>
      <c r="R2903" s="619">
        <v>25</v>
      </c>
      <c r="S2903" s="635">
        <v>0.8928571428571429</v>
      </c>
      <c r="T2903" s="683">
        <v>8.5</v>
      </c>
      <c r="U2903" s="665">
        <v>0.89473684210526316</v>
      </c>
    </row>
    <row r="2904" spans="1:21" ht="14.4" customHeight="1" x14ac:dyDescent="0.3">
      <c r="A2904" s="618">
        <v>21</v>
      </c>
      <c r="B2904" s="619" t="s">
        <v>565</v>
      </c>
      <c r="C2904" s="619">
        <v>89301212</v>
      </c>
      <c r="D2904" s="681" t="s">
        <v>6723</v>
      </c>
      <c r="E2904" s="682" t="s">
        <v>4539</v>
      </c>
      <c r="F2904" s="619" t="s">
        <v>4509</v>
      </c>
      <c r="G2904" s="619" t="s">
        <v>4717</v>
      </c>
      <c r="H2904" s="619" t="s">
        <v>2184</v>
      </c>
      <c r="I2904" s="619" t="s">
        <v>2291</v>
      </c>
      <c r="J2904" s="619" t="s">
        <v>2288</v>
      </c>
      <c r="K2904" s="619" t="s">
        <v>3510</v>
      </c>
      <c r="L2904" s="620">
        <v>2332.92</v>
      </c>
      <c r="M2904" s="620">
        <v>46658.400000000001</v>
      </c>
      <c r="N2904" s="619">
        <v>20</v>
      </c>
      <c r="O2904" s="683">
        <v>5</v>
      </c>
      <c r="P2904" s="620">
        <v>9331.68</v>
      </c>
      <c r="Q2904" s="635">
        <v>0.2</v>
      </c>
      <c r="R2904" s="619">
        <v>4</v>
      </c>
      <c r="S2904" s="635">
        <v>0.2</v>
      </c>
      <c r="T2904" s="683">
        <v>1.5</v>
      </c>
      <c r="U2904" s="665">
        <v>0.3</v>
      </c>
    </row>
    <row r="2905" spans="1:21" ht="14.4" customHeight="1" x14ac:dyDescent="0.3">
      <c r="A2905" s="618">
        <v>21</v>
      </c>
      <c r="B2905" s="619" t="s">
        <v>565</v>
      </c>
      <c r="C2905" s="619">
        <v>89301212</v>
      </c>
      <c r="D2905" s="681" t="s">
        <v>6723</v>
      </c>
      <c r="E2905" s="682" t="s">
        <v>4539</v>
      </c>
      <c r="F2905" s="619" t="s">
        <v>4509</v>
      </c>
      <c r="G2905" s="619" t="s">
        <v>6420</v>
      </c>
      <c r="H2905" s="619" t="s">
        <v>564</v>
      </c>
      <c r="I2905" s="619" t="s">
        <v>6421</v>
      </c>
      <c r="J2905" s="619" t="s">
        <v>6422</v>
      </c>
      <c r="K2905" s="619" t="s">
        <v>6423</v>
      </c>
      <c r="L2905" s="620">
        <v>140.59</v>
      </c>
      <c r="M2905" s="620">
        <v>140.59</v>
      </c>
      <c r="N2905" s="619">
        <v>1</v>
      </c>
      <c r="O2905" s="683">
        <v>0.5</v>
      </c>
      <c r="P2905" s="620"/>
      <c r="Q2905" s="635">
        <v>0</v>
      </c>
      <c r="R2905" s="619"/>
      <c r="S2905" s="635">
        <v>0</v>
      </c>
      <c r="T2905" s="683"/>
      <c r="U2905" s="665">
        <v>0</v>
      </c>
    </row>
    <row r="2906" spans="1:21" ht="14.4" customHeight="1" x14ac:dyDescent="0.3">
      <c r="A2906" s="618">
        <v>21</v>
      </c>
      <c r="B2906" s="619" t="s">
        <v>565</v>
      </c>
      <c r="C2906" s="619">
        <v>89301212</v>
      </c>
      <c r="D2906" s="681" t="s">
        <v>6723</v>
      </c>
      <c r="E2906" s="682" t="s">
        <v>4539</v>
      </c>
      <c r="F2906" s="619" t="s">
        <v>4509</v>
      </c>
      <c r="G2906" s="619" t="s">
        <v>6424</v>
      </c>
      <c r="H2906" s="619" t="s">
        <v>564</v>
      </c>
      <c r="I2906" s="619" t="s">
        <v>6425</v>
      </c>
      <c r="J2906" s="619" t="s">
        <v>6426</v>
      </c>
      <c r="K2906" s="619" t="s">
        <v>4425</v>
      </c>
      <c r="L2906" s="620">
        <v>41.89</v>
      </c>
      <c r="M2906" s="620">
        <v>41.89</v>
      </c>
      <c r="N2906" s="619">
        <v>1</v>
      </c>
      <c r="O2906" s="683">
        <v>0.5</v>
      </c>
      <c r="P2906" s="620"/>
      <c r="Q2906" s="635">
        <v>0</v>
      </c>
      <c r="R2906" s="619"/>
      <c r="S2906" s="635">
        <v>0</v>
      </c>
      <c r="T2906" s="683"/>
      <c r="U2906" s="665">
        <v>0</v>
      </c>
    </row>
    <row r="2907" spans="1:21" ht="14.4" customHeight="1" x14ac:dyDescent="0.3">
      <c r="A2907" s="618">
        <v>21</v>
      </c>
      <c r="B2907" s="619" t="s">
        <v>565</v>
      </c>
      <c r="C2907" s="619">
        <v>89301212</v>
      </c>
      <c r="D2907" s="681" t="s">
        <v>6723</v>
      </c>
      <c r="E2907" s="682" t="s">
        <v>4539</v>
      </c>
      <c r="F2907" s="619" t="s">
        <v>4509</v>
      </c>
      <c r="G2907" s="619" t="s">
        <v>4609</v>
      </c>
      <c r="H2907" s="619" t="s">
        <v>2184</v>
      </c>
      <c r="I2907" s="619" t="s">
        <v>2193</v>
      </c>
      <c r="J2907" s="619" t="s">
        <v>979</v>
      </c>
      <c r="K2907" s="619" t="s">
        <v>4326</v>
      </c>
      <c r="L2907" s="620">
        <v>96.63</v>
      </c>
      <c r="M2907" s="620">
        <v>773.04</v>
      </c>
      <c r="N2907" s="619">
        <v>8</v>
      </c>
      <c r="O2907" s="683">
        <v>3.5</v>
      </c>
      <c r="P2907" s="620"/>
      <c r="Q2907" s="635">
        <v>0</v>
      </c>
      <c r="R2907" s="619"/>
      <c r="S2907" s="635">
        <v>0</v>
      </c>
      <c r="T2907" s="683"/>
      <c r="U2907" s="665">
        <v>0</v>
      </c>
    </row>
    <row r="2908" spans="1:21" ht="14.4" customHeight="1" x14ac:dyDescent="0.3">
      <c r="A2908" s="618">
        <v>21</v>
      </c>
      <c r="B2908" s="619" t="s">
        <v>565</v>
      </c>
      <c r="C2908" s="619">
        <v>89301212</v>
      </c>
      <c r="D2908" s="681" t="s">
        <v>6723</v>
      </c>
      <c r="E2908" s="682" t="s">
        <v>4539</v>
      </c>
      <c r="F2908" s="619" t="s">
        <v>4509</v>
      </c>
      <c r="G2908" s="619" t="s">
        <v>4609</v>
      </c>
      <c r="H2908" s="619" t="s">
        <v>2184</v>
      </c>
      <c r="I2908" s="619" t="s">
        <v>4944</v>
      </c>
      <c r="J2908" s="619" t="s">
        <v>979</v>
      </c>
      <c r="K2908" s="619" t="s">
        <v>4945</v>
      </c>
      <c r="L2908" s="620">
        <v>193.26</v>
      </c>
      <c r="M2908" s="620">
        <v>386.52</v>
      </c>
      <c r="N2908" s="619">
        <v>2</v>
      </c>
      <c r="O2908" s="683">
        <v>1</v>
      </c>
      <c r="P2908" s="620">
        <v>386.52</v>
      </c>
      <c r="Q2908" s="635">
        <v>1</v>
      </c>
      <c r="R2908" s="619">
        <v>2</v>
      </c>
      <c r="S2908" s="635">
        <v>1</v>
      </c>
      <c r="T2908" s="683">
        <v>1</v>
      </c>
      <c r="U2908" s="665">
        <v>1</v>
      </c>
    </row>
    <row r="2909" spans="1:21" ht="14.4" customHeight="1" x14ac:dyDescent="0.3">
      <c r="A2909" s="618">
        <v>21</v>
      </c>
      <c r="B2909" s="619" t="s">
        <v>565</v>
      </c>
      <c r="C2909" s="619">
        <v>89301212</v>
      </c>
      <c r="D2909" s="681" t="s">
        <v>6723</v>
      </c>
      <c r="E2909" s="682" t="s">
        <v>4539</v>
      </c>
      <c r="F2909" s="619" t="s">
        <v>4509</v>
      </c>
      <c r="G2909" s="619" t="s">
        <v>4609</v>
      </c>
      <c r="H2909" s="619" t="s">
        <v>564</v>
      </c>
      <c r="I2909" s="619" t="s">
        <v>2032</v>
      </c>
      <c r="J2909" s="619" t="s">
        <v>979</v>
      </c>
      <c r="K2909" s="619" t="s">
        <v>5279</v>
      </c>
      <c r="L2909" s="620">
        <v>96.63</v>
      </c>
      <c r="M2909" s="620">
        <v>1546.08</v>
      </c>
      <c r="N2909" s="619">
        <v>16</v>
      </c>
      <c r="O2909" s="683">
        <v>7</v>
      </c>
      <c r="P2909" s="620">
        <v>773.04</v>
      </c>
      <c r="Q2909" s="635">
        <v>0.5</v>
      </c>
      <c r="R2909" s="619">
        <v>8</v>
      </c>
      <c r="S2909" s="635">
        <v>0.5</v>
      </c>
      <c r="T2909" s="683">
        <v>3</v>
      </c>
      <c r="U2909" s="665">
        <v>0.42857142857142855</v>
      </c>
    </row>
    <row r="2910" spans="1:21" ht="14.4" customHeight="1" x14ac:dyDescent="0.3">
      <c r="A2910" s="618">
        <v>21</v>
      </c>
      <c r="B2910" s="619" t="s">
        <v>565</v>
      </c>
      <c r="C2910" s="619">
        <v>89301212</v>
      </c>
      <c r="D2910" s="681" t="s">
        <v>6723</v>
      </c>
      <c r="E2910" s="682" t="s">
        <v>4539</v>
      </c>
      <c r="F2910" s="619" t="s">
        <v>4509</v>
      </c>
      <c r="G2910" s="619" t="s">
        <v>4609</v>
      </c>
      <c r="H2910" s="619" t="s">
        <v>564</v>
      </c>
      <c r="I2910" s="619" t="s">
        <v>616</v>
      </c>
      <c r="J2910" s="619" t="s">
        <v>617</v>
      </c>
      <c r="K2910" s="619" t="s">
        <v>4327</v>
      </c>
      <c r="L2910" s="620">
        <v>96.63</v>
      </c>
      <c r="M2910" s="620">
        <v>289.89</v>
      </c>
      <c r="N2910" s="619">
        <v>3</v>
      </c>
      <c r="O2910" s="683">
        <v>1.5</v>
      </c>
      <c r="P2910" s="620">
        <v>96.63</v>
      </c>
      <c r="Q2910" s="635">
        <v>0.33333333333333331</v>
      </c>
      <c r="R2910" s="619">
        <v>1</v>
      </c>
      <c r="S2910" s="635">
        <v>0.33333333333333331</v>
      </c>
      <c r="T2910" s="683">
        <v>1</v>
      </c>
      <c r="U2910" s="665">
        <v>0.66666666666666663</v>
      </c>
    </row>
    <row r="2911" spans="1:21" ht="14.4" customHeight="1" x14ac:dyDescent="0.3">
      <c r="A2911" s="618">
        <v>21</v>
      </c>
      <c r="B2911" s="619" t="s">
        <v>565</v>
      </c>
      <c r="C2911" s="619">
        <v>89301212</v>
      </c>
      <c r="D2911" s="681" t="s">
        <v>6723</v>
      </c>
      <c r="E2911" s="682" t="s">
        <v>4539</v>
      </c>
      <c r="F2911" s="619" t="s">
        <v>4509</v>
      </c>
      <c r="G2911" s="619" t="s">
        <v>4609</v>
      </c>
      <c r="H2911" s="619" t="s">
        <v>564</v>
      </c>
      <c r="I2911" s="619" t="s">
        <v>6427</v>
      </c>
      <c r="J2911" s="619" t="s">
        <v>979</v>
      </c>
      <c r="K2911" s="619" t="s">
        <v>6428</v>
      </c>
      <c r="L2911" s="620">
        <v>0</v>
      </c>
      <c r="M2911" s="620">
        <v>0</v>
      </c>
      <c r="N2911" s="619">
        <v>5</v>
      </c>
      <c r="O2911" s="683">
        <v>2</v>
      </c>
      <c r="P2911" s="620">
        <v>0</v>
      </c>
      <c r="Q2911" s="635"/>
      <c r="R2911" s="619">
        <v>5</v>
      </c>
      <c r="S2911" s="635">
        <v>1</v>
      </c>
      <c r="T2911" s="683">
        <v>2</v>
      </c>
      <c r="U2911" s="665">
        <v>1</v>
      </c>
    </row>
    <row r="2912" spans="1:21" ht="14.4" customHeight="1" x14ac:dyDescent="0.3">
      <c r="A2912" s="618">
        <v>21</v>
      </c>
      <c r="B2912" s="619" t="s">
        <v>565</v>
      </c>
      <c r="C2912" s="619">
        <v>89301212</v>
      </c>
      <c r="D2912" s="681" t="s">
        <v>6723</v>
      </c>
      <c r="E2912" s="682" t="s">
        <v>4539</v>
      </c>
      <c r="F2912" s="619" t="s">
        <v>4509</v>
      </c>
      <c r="G2912" s="619" t="s">
        <v>5719</v>
      </c>
      <c r="H2912" s="619" t="s">
        <v>564</v>
      </c>
      <c r="I2912" s="619" t="s">
        <v>612</v>
      </c>
      <c r="J2912" s="619" t="s">
        <v>613</v>
      </c>
      <c r="K2912" s="619" t="s">
        <v>4216</v>
      </c>
      <c r="L2912" s="620">
        <v>51.69</v>
      </c>
      <c r="M2912" s="620">
        <v>103.38</v>
      </c>
      <c r="N2912" s="619">
        <v>2</v>
      </c>
      <c r="O2912" s="683">
        <v>1.5</v>
      </c>
      <c r="P2912" s="620">
        <v>51.69</v>
      </c>
      <c r="Q2912" s="635">
        <v>0.5</v>
      </c>
      <c r="R2912" s="619">
        <v>1</v>
      </c>
      <c r="S2912" s="635">
        <v>0.5</v>
      </c>
      <c r="T2912" s="683">
        <v>1</v>
      </c>
      <c r="U2912" s="665">
        <v>0.66666666666666663</v>
      </c>
    </row>
    <row r="2913" spans="1:21" ht="14.4" customHeight="1" x14ac:dyDescent="0.3">
      <c r="A2913" s="618">
        <v>21</v>
      </c>
      <c r="B2913" s="619" t="s">
        <v>565</v>
      </c>
      <c r="C2913" s="619">
        <v>89301212</v>
      </c>
      <c r="D2913" s="681" t="s">
        <v>6723</v>
      </c>
      <c r="E2913" s="682" t="s">
        <v>4539</v>
      </c>
      <c r="F2913" s="619" t="s">
        <v>4509</v>
      </c>
      <c r="G2913" s="619" t="s">
        <v>6429</v>
      </c>
      <c r="H2913" s="619" t="s">
        <v>564</v>
      </c>
      <c r="I2913" s="619" t="s">
        <v>1926</v>
      </c>
      <c r="J2913" s="619" t="s">
        <v>1927</v>
      </c>
      <c r="K2913" s="619" t="s">
        <v>1928</v>
      </c>
      <c r="L2913" s="620">
        <v>49.28</v>
      </c>
      <c r="M2913" s="620">
        <v>49.28</v>
      </c>
      <c r="N2913" s="619">
        <v>1</v>
      </c>
      <c r="O2913" s="683">
        <v>1</v>
      </c>
      <c r="P2913" s="620">
        <v>49.28</v>
      </c>
      <c r="Q2913" s="635">
        <v>1</v>
      </c>
      <c r="R2913" s="619">
        <v>1</v>
      </c>
      <c r="S2913" s="635">
        <v>1</v>
      </c>
      <c r="T2913" s="683">
        <v>1</v>
      </c>
      <c r="U2913" s="665">
        <v>1</v>
      </c>
    </row>
    <row r="2914" spans="1:21" ht="14.4" customHeight="1" x14ac:dyDescent="0.3">
      <c r="A2914" s="618">
        <v>21</v>
      </c>
      <c r="B2914" s="619" t="s">
        <v>565</v>
      </c>
      <c r="C2914" s="619">
        <v>89301212</v>
      </c>
      <c r="D2914" s="681" t="s">
        <v>6723</v>
      </c>
      <c r="E2914" s="682" t="s">
        <v>4539</v>
      </c>
      <c r="F2914" s="619" t="s">
        <v>4509</v>
      </c>
      <c r="G2914" s="619" t="s">
        <v>6430</v>
      </c>
      <c r="H2914" s="619" t="s">
        <v>564</v>
      </c>
      <c r="I2914" s="619" t="s">
        <v>6431</v>
      </c>
      <c r="J2914" s="619" t="s">
        <v>6432</v>
      </c>
      <c r="K2914" s="619" t="s">
        <v>5550</v>
      </c>
      <c r="L2914" s="620">
        <v>0</v>
      </c>
      <c r="M2914" s="620">
        <v>0</v>
      </c>
      <c r="N2914" s="619">
        <v>1</v>
      </c>
      <c r="O2914" s="683">
        <v>1</v>
      </c>
      <c r="P2914" s="620"/>
      <c r="Q2914" s="635"/>
      <c r="R2914" s="619"/>
      <c r="S2914" s="635">
        <v>0</v>
      </c>
      <c r="T2914" s="683"/>
      <c r="U2914" s="665">
        <v>0</v>
      </c>
    </row>
    <row r="2915" spans="1:21" ht="14.4" customHeight="1" x14ac:dyDescent="0.3">
      <c r="A2915" s="618">
        <v>21</v>
      </c>
      <c r="B2915" s="619" t="s">
        <v>565</v>
      </c>
      <c r="C2915" s="619">
        <v>89301212</v>
      </c>
      <c r="D2915" s="681" t="s">
        <v>6723</v>
      </c>
      <c r="E2915" s="682" t="s">
        <v>4539</v>
      </c>
      <c r="F2915" s="619" t="s">
        <v>4509</v>
      </c>
      <c r="G2915" s="619" t="s">
        <v>6430</v>
      </c>
      <c r="H2915" s="619" t="s">
        <v>564</v>
      </c>
      <c r="I2915" s="619" t="s">
        <v>6431</v>
      </c>
      <c r="J2915" s="619" t="s">
        <v>6432</v>
      </c>
      <c r="K2915" s="619" t="s">
        <v>6433</v>
      </c>
      <c r="L2915" s="620">
        <v>0</v>
      </c>
      <c r="M2915" s="620">
        <v>0</v>
      </c>
      <c r="N2915" s="619">
        <v>1</v>
      </c>
      <c r="O2915" s="683">
        <v>1</v>
      </c>
      <c r="P2915" s="620">
        <v>0</v>
      </c>
      <c r="Q2915" s="635"/>
      <c r="R2915" s="619">
        <v>1</v>
      </c>
      <c r="S2915" s="635">
        <v>1</v>
      </c>
      <c r="T2915" s="683">
        <v>1</v>
      </c>
      <c r="U2915" s="665">
        <v>1</v>
      </c>
    </row>
    <row r="2916" spans="1:21" ht="14.4" customHeight="1" x14ac:dyDescent="0.3">
      <c r="A2916" s="618">
        <v>21</v>
      </c>
      <c r="B2916" s="619" t="s">
        <v>565</v>
      </c>
      <c r="C2916" s="619">
        <v>89301212</v>
      </c>
      <c r="D2916" s="681" t="s">
        <v>6723</v>
      </c>
      <c r="E2916" s="682" t="s">
        <v>4539</v>
      </c>
      <c r="F2916" s="619" t="s">
        <v>4509</v>
      </c>
      <c r="G2916" s="619" t="s">
        <v>4558</v>
      </c>
      <c r="H2916" s="619" t="s">
        <v>564</v>
      </c>
      <c r="I2916" s="619" t="s">
        <v>4559</v>
      </c>
      <c r="J2916" s="619" t="s">
        <v>4560</v>
      </c>
      <c r="K2916" s="619" t="s">
        <v>1039</v>
      </c>
      <c r="L2916" s="620">
        <v>123.72</v>
      </c>
      <c r="M2916" s="620">
        <v>494.88</v>
      </c>
      <c r="N2916" s="619">
        <v>4</v>
      </c>
      <c r="O2916" s="683">
        <v>1.5</v>
      </c>
      <c r="P2916" s="620">
        <v>247.44</v>
      </c>
      <c r="Q2916" s="635">
        <v>0.5</v>
      </c>
      <c r="R2916" s="619">
        <v>2</v>
      </c>
      <c r="S2916" s="635">
        <v>0.5</v>
      </c>
      <c r="T2916" s="683">
        <v>0.5</v>
      </c>
      <c r="U2916" s="665">
        <v>0.33333333333333331</v>
      </c>
    </row>
    <row r="2917" spans="1:21" ht="14.4" customHeight="1" x14ac:dyDescent="0.3">
      <c r="A2917" s="618">
        <v>21</v>
      </c>
      <c r="B2917" s="619" t="s">
        <v>565</v>
      </c>
      <c r="C2917" s="619">
        <v>89301212</v>
      </c>
      <c r="D2917" s="681" t="s">
        <v>6723</v>
      </c>
      <c r="E2917" s="682" t="s">
        <v>4539</v>
      </c>
      <c r="F2917" s="619" t="s">
        <v>4509</v>
      </c>
      <c r="G2917" s="619" t="s">
        <v>4558</v>
      </c>
      <c r="H2917" s="619" t="s">
        <v>564</v>
      </c>
      <c r="I2917" s="619" t="s">
        <v>4559</v>
      </c>
      <c r="J2917" s="619" t="s">
        <v>4560</v>
      </c>
      <c r="K2917" s="619" t="s">
        <v>1039</v>
      </c>
      <c r="L2917" s="620">
        <v>97.97</v>
      </c>
      <c r="M2917" s="620">
        <v>195.94</v>
      </c>
      <c r="N2917" s="619">
        <v>2</v>
      </c>
      <c r="O2917" s="683">
        <v>1</v>
      </c>
      <c r="P2917" s="620">
        <v>195.94</v>
      </c>
      <c r="Q2917" s="635">
        <v>1</v>
      </c>
      <c r="R2917" s="619">
        <v>2</v>
      </c>
      <c r="S2917" s="635">
        <v>1</v>
      </c>
      <c r="T2917" s="683">
        <v>1</v>
      </c>
      <c r="U2917" s="665">
        <v>1</v>
      </c>
    </row>
    <row r="2918" spans="1:21" ht="14.4" customHeight="1" x14ac:dyDescent="0.3">
      <c r="A2918" s="618">
        <v>21</v>
      </c>
      <c r="B2918" s="619" t="s">
        <v>565</v>
      </c>
      <c r="C2918" s="619">
        <v>89301212</v>
      </c>
      <c r="D2918" s="681" t="s">
        <v>6723</v>
      </c>
      <c r="E2918" s="682" t="s">
        <v>4539</v>
      </c>
      <c r="F2918" s="619" t="s">
        <v>4509</v>
      </c>
      <c r="G2918" s="619" t="s">
        <v>4558</v>
      </c>
      <c r="H2918" s="619" t="s">
        <v>564</v>
      </c>
      <c r="I2918" s="619" t="s">
        <v>4719</v>
      </c>
      <c r="J2918" s="619" t="s">
        <v>4560</v>
      </c>
      <c r="K2918" s="619" t="s">
        <v>1042</v>
      </c>
      <c r="L2918" s="620">
        <v>397.65</v>
      </c>
      <c r="M2918" s="620">
        <v>795.3</v>
      </c>
      <c r="N2918" s="619">
        <v>2</v>
      </c>
      <c r="O2918" s="683">
        <v>1</v>
      </c>
      <c r="P2918" s="620">
        <v>397.65</v>
      </c>
      <c r="Q2918" s="635">
        <v>0.5</v>
      </c>
      <c r="R2918" s="619">
        <v>1</v>
      </c>
      <c r="S2918" s="635">
        <v>0.5</v>
      </c>
      <c r="T2918" s="683">
        <v>0.5</v>
      </c>
      <c r="U2918" s="665">
        <v>0.5</v>
      </c>
    </row>
    <row r="2919" spans="1:21" ht="14.4" customHeight="1" x14ac:dyDescent="0.3">
      <c r="A2919" s="618">
        <v>21</v>
      </c>
      <c r="B2919" s="619" t="s">
        <v>565</v>
      </c>
      <c r="C2919" s="619">
        <v>89301212</v>
      </c>
      <c r="D2919" s="681" t="s">
        <v>6723</v>
      </c>
      <c r="E2919" s="682" t="s">
        <v>4539</v>
      </c>
      <c r="F2919" s="619" t="s">
        <v>4509</v>
      </c>
      <c r="G2919" s="619" t="s">
        <v>4558</v>
      </c>
      <c r="H2919" s="619" t="s">
        <v>564</v>
      </c>
      <c r="I2919" s="619" t="s">
        <v>4719</v>
      </c>
      <c r="J2919" s="619" t="s">
        <v>4560</v>
      </c>
      <c r="K2919" s="619" t="s">
        <v>1042</v>
      </c>
      <c r="L2919" s="620">
        <v>314.89999999999998</v>
      </c>
      <c r="M2919" s="620">
        <v>629.79999999999995</v>
      </c>
      <c r="N2919" s="619">
        <v>2</v>
      </c>
      <c r="O2919" s="683">
        <v>2</v>
      </c>
      <c r="P2919" s="620">
        <v>314.89999999999998</v>
      </c>
      <c r="Q2919" s="635">
        <v>0.5</v>
      </c>
      <c r="R2919" s="619">
        <v>1</v>
      </c>
      <c r="S2919" s="635">
        <v>0.5</v>
      </c>
      <c r="T2919" s="683">
        <v>1</v>
      </c>
      <c r="U2919" s="665">
        <v>0.5</v>
      </c>
    </row>
    <row r="2920" spans="1:21" ht="14.4" customHeight="1" x14ac:dyDescent="0.3">
      <c r="A2920" s="618">
        <v>21</v>
      </c>
      <c r="B2920" s="619" t="s">
        <v>565</v>
      </c>
      <c r="C2920" s="619">
        <v>89301212</v>
      </c>
      <c r="D2920" s="681" t="s">
        <v>6723</v>
      </c>
      <c r="E2920" s="682" t="s">
        <v>4539</v>
      </c>
      <c r="F2920" s="619" t="s">
        <v>4509</v>
      </c>
      <c r="G2920" s="619" t="s">
        <v>4558</v>
      </c>
      <c r="H2920" s="619" t="s">
        <v>564</v>
      </c>
      <c r="I2920" s="619" t="s">
        <v>5968</v>
      </c>
      <c r="J2920" s="619" t="s">
        <v>4947</v>
      </c>
      <c r="K2920" s="619" t="s">
        <v>5969</v>
      </c>
      <c r="L2920" s="620">
        <v>0</v>
      </c>
      <c r="M2920" s="620">
        <v>0</v>
      </c>
      <c r="N2920" s="619">
        <v>4</v>
      </c>
      <c r="O2920" s="683">
        <v>1.5</v>
      </c>
      <c r="P2920" s="620">
        <v>0</v>
      </c>
      <c r="Q2920" s="635"/>
      <c r="R2920" s="619">
        <v>4</v>
      </c>
      <c r="S2920" s="635">
        <v>1</v>
      </c>
      <c r="T2920" s="683">
        <v>1.5</v>
      </c>
      <c r="U2920" s="665">
        <v>1</v>
      </c>
    </row>
    <row r="2921" spans="1:21" ht="14.4" customHeight="1" x14ac:dyDescent="0.3">
      <c r="A2921" s="618">
        <v>21</v>
      </c>
      <c r="B2921" s="619" t="s">
        <v>565</v>
      </c>
      <c r="C2921" s="619">
        <v>89301212</v>
      </c>
      <c r="D2921" s="681" t="s">
        <v>6723</v>
      </c>
      <c r="E2921" s="682" t="s">
        <v>4539</v>
      </c>
      <c r="F2921" s="619" t="s">
        <v>4509</v>
      </c>
      <c r="G2921" s="619" t="s">
        <v>4558</v>
      </c>
      <c r="H2921" s="619" t="s">
        <v>564</v>
      </c>
      <c r="I2921" s="619" t="s">
        <v>1037</v>
      </c>
      <c r="J2921" s="619" t="s">
        <v>1038</v>
      </c>
      <c r="K2921" s="619" t="s">
        <v>1039</v>
      </c>
      <c r="L2921" s="620">
        <v>190.48</v>
      </c>
      <c r="M2921" s="620">
        <v>7428.7199999999993</v>
      </c>
      <c r="N2921" s="619">
        <v>39</v>
      </c>
      <c r="O2921" s="683">
        <v>14.5</v>
      </c>
      <c r="P2921" s="620">
        <v>5523.9199999999992</v>
      </c>
      <c r="Q2921" s="635">
        <v>0.7435897435897435</v>
      </c>
      <c r="R2921" s="619">
        <v>29</v>
      </c>
      <c r="S2921" s="635">
        <v>0.74358974358974361</v>
      </c>
      <c r="T2921" s="683">
        <v>11</v>
      </c>
      <c r="U2921" s="665">
        <v>0.75862068965517238</v>
      </c>
    </row>
    <row r="2922" spans="1:21" ht="14.4" customHeight="1" x14ac:dyDescent="0.3">
      <c r="A2922" s="618">
        <v>21</v>
      </c>
      <c r="B2922" s="619" t="s">
        <v>565</v>
      </c>
      <c r="C2922" s="619">
        <v>89301212</v>
      </c>
      <c r="D2922" s="681" t="s">
        <v>6723</v>
      </c>
      <c r="E2922" s="682" t="s">
        <v>4539</v>
      </c>
      <c r="F2922" s="619" t="s">
        <v>4509</v>
      </c>
      <c r="G2922" s="619" t="s">
        <v>4558</v>
      </c>
      <c r="H2922" s="619" t="s">
        <v>564</v>
      </c>
      <c r="I2922" s="619" t="s">
        <v>1037</v>
      </c>
      <c r="J2922" s="619" t="s">
        <v>1038</v>
      </c>
      <c r="K2922" s="619" t="s">
        <v>1039</v>
      </c>
      <c r="L2922" s="620">
        <v>123.72</v>
      </c>
      <c r="M2922" s="620">
        <v>371.15999999999997</v>
      </c>
      <c r="N2922" s="619">
        <v>3</v>
      </c>
      <c r="O2922" s="683">
        <v>1</v>
      </c>
      <c r="P2922" s="620">
        <v>371.15999999999997</v>
      </c>
      <c r="Q2922" s="635">
        <v>1</v>
      </c>
      <c r="R2922" s="619">
        <v>3</v>
      </c>
      <c r="S2922" s="635">
        <v>1</v>
      </c>
      <c r="T2922" s="683">
        <v>1</v>
      </c>
      <c r="U2922" s="665">
        <v>1</v>
      </c>
    </row>
    <row r="2923" spans="1:21" ht="14.4" customHeight="1" x14ac:dyDescent="0.3">
      <c r="A2923" s="618">
        <v>21</v>
      </c>
      <c r="B2923" s="619" t="s">
        <v>565</v>
      </c>
      <c r="C2923" s="619">
        <v>89301212</v>
      </c>
      <c r="D2923" s="681" t="s">
        <v>6723</v>
      </c>
      <c r="E2923" s="682" t="s">
        <v>4539</v>
      </c>
      <c r="F2923" s="619" t="s">
        <v>4509</v>
      </c>
      <c r="G2923" s="619" t="s">
        <v>4558</v>
      </c>
      <c r="H2923" s="619" t="s">
        <v>564</v>
      </c>
      <c r="I2923" s="619" t="s">
        <v>1037</v>
      </c>
      <c r="J2923" s="619" t="s">
        <v>1038</v>
      </c>
      <c r="K2923" s="619" t="s">
        <v>1039</v>
      </c>
      <c r="L2923" s="620">
        <v>97.97</v>
      </c>
      <c r="M2923" s="620">
        <v>293.90999999999997</v>
      </c>
      <c r="N2923" s="619">
        <v>3</v>
      </c>
      <c r="O2923" s="683">
        <v>1</v>
      </c>
      <c r="P2923" s="620">
        <v>195.94</v>
      </c>
      <c r="Q2923" s="635">
        <v>0.66666666666666674</v>
      </c>
      <c r="R2923" s="619">
        <v>2</v>
      </c>
      <c r="S2923" s="635">
        <v>0.66666666666666663</v>
      </c>
      <c r="T2923" s="683">
        <v>0.5</v>
      </c>
      <c r="U2923" s="665">
        <v>0.5</v>
      </c>
    </row>
    <row r="2924" spans="1:21" ht="14.4" customHeight="1" x14ac:dyDescent="0.3">
      <c r="A2924" s="618">
        <v>21</v>
      </c>
      <c r="B2924" s="619" t="s">
        <v>565</v>
      </c>
      <c r="C2924" s="619">
        <v>89301212</v>
      </c>
      <c r="D2924" s="681" t="s">
        <v>6723</v>
      </c>
      <c r="E2924" s="682" t="s">
        <v>4539</v>
      </c>
      <c r="F2924" s="619" t="s">
        <v>4509</v>
      </c>
      <c r="G2924" s="619" t="s">
        <v>4558</v>
      </c>
      <c r="H2924" s="619" t="s">
        <v>564</v>
      </c>
      <c r="I2924" s="619" t="s">
        <v>1041</v>
      </c>
      <c r="J2924" s="619" t="s">
        <v>1038</v>
      </c>
      <c r="K2924" s="619" t="s">
        <v>1042</v>
      </c>
      <c r="L2924" s="620">
        <v>397.65</v>
      </c>
      <c r="M2924" s="620">
        <v>5169.4500000000007</v>
      </c>
      <c r="N2924" s="619">
        <v>13</v>
      </c>
      <c r="O2924" s="683">
        <v>8</v>
      </c>
      <c r="P2924" s="620">
        <v>3181.2000000000003</v>
      </c>
      <c r="Q2924" s="635">
        <v>0.61538461538461531</v>
      </c>
      <c r="R2924" s="619">
        <v>8</v>
      </c>
      <c r="S2924" s="635">
        <v>0.61538461538461542</v>
      </c>
      <c r="T2924" s="683">
        <v>5</v>
      </c>
      <c r="U2924" s="665">
        <v>0.625</v>
      </c>
    </row>
    <row r="2925" spans="1:21" ht="14.4" customHeight="1" x14ac:dyDescent="0.3">
      <c r="A2925" s="618">
        <v>21</v>
      </c>
      <c r="B2925" s="619" t="s">
        <v>565</v>
      </c>
      <c r="C2925" s="619">
        <v>89301212</v>
      </c>
      <c r="D2925" s="681" t="s">
        <v>6723</v>
      </c>
      <c r="E2925" s="682" t="s">
        <v>4539</v>
      </c>
      <c r="F2925" s="619" t="s">
        <v>4509</v>
      </c>
      <c r="G2925" s="619" t="s">
        <v>4558</v>
      </c>
      <c r="H2925" s="619" t="s">
        <v>564</v>
      </c>
      <c r="I2925" s="619" t="s">
        <v>1041</v>
      </c>
      <c r="J2925" s="619" t="s">
        <v>1038</v>
      </c>
      <c r="K2925" s="619" t="s">
        <v>1042</v>
      </c>
      <c r="L2925" s="620">
        <v>612.26</v>
      </c>
      <c r="M2925" s="620">
        <v>11020.680000000002</v>
      </c>
      <c r="N2925" s="619">
        <v>18</v>
      </c>
      <c r="O2925" s="683">
        <v>12</v>
      </c>
      <c r="P2925" s="620">
        <v>7347.1200000000017</v>
      </c>
      <c r="Q2925" s="635">
        <v>0.66666666666666674</v>
      </c>
      <c r="R2925" s="619">
        <v>12</v>
      </c>
      <c r="S2925" s="635">
        <v>0.66666666666666663</v>
      </c>
      <c r="T2925" s="683">
        <v>8.5</v>
      </c>
      <c r="U2925" s="665">
        <v>0.70833333333333337</v>
      </c>
    </row>
    <row r="2926" spans="1:21" ht="14.4" customHeight="1" x14ac:dyDescent="0.3">
      <c r="A2926" s="618">
        <v>21</v>
      </c>
      <c r="B2926" s="619" t="s">
        <v>565</v>
      </c>
      <c r="C2926" s="619">
        <v>89301212</v>
      </c>
      <c r="D2926" s="681" t="s">
        <v>6723</v>
      </c>
      <c r="E2926" s="682" t="s">
        <v>4539</v>
      </c>
      <c r="F2926" s="619" t="s">
        <v>4509</v>
      </c>
      <c r="G2926" s="619" t="s">
        <v>4558</v>
      </c>
      <c r="H2926" s="619" t="s">
        <v>564</v>
      </c>
      <c r="I2926" s="619" t="s">
        <v>1041</v>
      </c>
      <c r="J2926" s="619" t="s">
        <v>1038</v>
      </c>
      <c r="K2926" s="619" t="s">
        <v>1042</v>
      </c>
      <c r="L2926" s="620">
        <v>314.89999999999998</v>
      </c>
      <c r="M2926" s="620">
        <v>314.89999999999998</v>
      </c>
      <c r="N2926" s="619">
        <v>1</v>
      </c>
      <c r="O2926" s="683">
        <v>1</v>
      </c>
      <c r="P2926" s="620"/>
      <c r="Q2926" s="635">
        <v>0</v>
      </c>
      <c r="R2926" s="619"/>
      <c r="S2926" s="635">
        <v>0</v>
      </c>
      <c r="T2926" s="683"/>
      <c r="U2926" s="665">
        <v>0</v>
      </c>
    </row>
    <row r="2927" spans="1:21" ht="14.4" customHeight="1" x14ac:dyDescent="0.3">
      <c r="A2927" s="618">
        <v>21</v>
      </c>
      <c r="B2927" s="619" t="s">
        <v>565</v>
      </c>
      <c r="C2927" s="619">
        <v>89301212</v>
      </c>
      <c r="D2927" s="681" t="s">
        <v>6723</v>
      </c>
      <c r="E2927" s="682" t="s">
        <v>4539</v>
      </c>
      <c r="F2927" s="619" t="s">
        <v>4509</v>
      </c>
      <c r="G2927" s="619" t="s">
        <v>4589</v>
      </c>
      <c r="H2927" s="619" t="s">
        <v>2184</v>
      </c>
      <c r="I2927" s="619" t="s">
        <v>5864</v>
      </c>
      <c r="J2927" s="619" t="s">
        <v>2469</v>
      </c>
      <c r="K2927" s="619" t="s">
        <v>5865</v>
      </c>
      <c r="L2927" s="620">
        <v>248.7</v>
      </c>
      <c r="M2927" s="620">
        <v>497.4</v>
      </c>
      <c r="N2927" s="619">
        <v>2</v>
      </c>
      <c r="O2927" s="683">
        <v>2</v>
      </c>
      <c r="P2927" s="620">
        <v>497.4</v>
      </c>
      <c r="Q2927" s="635">
        <v>1</v>
      </c>
      <c r="R2927" s="619">
        <v>2</v>
      </c>
      <c r="S2927" s="635">
        <v>1</v>
      </c>
      <c r="T2927" s="683">
        <v>2</v>
      </c>
      <c r="U2927" s="665">
        <v>1</v>
      </c>
    </row>
    <row r="2928" spans="1:21" ht="14.4" customHeight="1" x14ac:dyDescent="0.3">
      <c r="A2928" s="618">
        <v>21</v>
      </c>
      <c r="B2928" s="619" t="s">
        <v>565</v>
      </c>
      <c r="C2928" s="619">
        <v>89301212</v>
      </c>
      <c r="D2928" s="681" t="s">
        <v>6723</v>
      </c>
      <c r="E2928" s="682" t="s">
        <v>4539</v>
      </c>
      <c r="F2928" s="619" t="s">
        <v>4509</v>
      </c>
      <c r="G2928" s="619" t="s">
        <v>4589</v>
      </c>
      <c r="H2928" s="619" t="s">
        <v>2184</v>
      </c>
      <c r="I2928" s="619" t="s">
        <v>2468</v>
      </c>
      <c r="J2928" s="619" t="s">
        <v>2469</v>
      </c>
      <c r="K2928" s="619" t="s">
        <v>2470</v>
      </c>
      <c r="L2928" s="620">
        <v>497.4</v>
      </c>
      <c r="M2928" s="620">
        <v>101966.9999999999</v>
      </c>
      <c r="N2928" s="619">
        <v>205</v>
      </c>
      <c r="O2928" s="683">
        <v>179</v>
      </c>
      <c r="P2928" s="620">
        <v>85552.799999999901</v>
      </c>
      <c r="Q2928" s="635">
        <v>0.8390243902439023</v>
      </c>
      <c r="R2928" s="619">
        <v>172</v>
      </c>
      <c r="S2928" s="635">
        <v>0.83902439024390241</v>
      </c>
      <c r="T2928" s="683">
        <v>149</v>
      </c>
      <c r="U2928" s="665">
        <v>0.83240223463687146</v>
      </c>
    </row>
    <row r="2929" spans="1:21" ht="14.4" customHeight="1" x14ac:dyDescent="0.3">
      <c r="A2929" s="618">
        <v>21</v>
      </c>
      <c r="B2929" s="619" t="s">
        <v>565</v>
      </c>
      <c r="C2929" s="619">
        <v>89301212</v>
      </c>
      <c r="D2929" s="681" t="s">
        <v>6723</v>
      </c>
      <c r="E2929" s="682" t="s">
        <v>4539</v>
      </c>
      <c r="F2929" s="619" t="s">
        <v>4509</v>
      </c>
      <c r="G2929" s="619" t="s">
        <v>4589</v>
      </c>
      <c r="H2929" s="619" t="s">
        <v>2184</v>
      </c>
      <c r="I2929" s="619" t="s">
        <v>2493</v>
      </c>
      <c r="J2929" s="619" t="s">
        <v>2494</v>
      </c>
      <c r="K2929" s="619" t="s">
        <v>4170</v>
      </c>
      <c r="L2929" s="620">
        <v>1347.28</v>
      </c>
      <c r="M2929" s="620">
        <v>56585.75999999998</v>
      </c>
      <c r="N2929" s="619">
        <v>42</v>
      </c>
      <c r="O2929" s="683">
        <v>28.5</v>
      </c>
      <c r="P2929" s="620">
        <v>47154.799999999981</v>
      </c>
      <c r="Q2929" s="635">
        <v>0.83333333333333326</v>
      </c>
      <c r="R2929" s="619">
        <v>35</v>
      </c>
      <c r="S2929" s="635">
        <v>0.83333333333333337</v>
      </c>
      <c r="T2929" s="683">
        <v>24</v>
      </c>
      <c r="U2929" s="665">
        <v>0.84210526315789469</v>
      </c>
    </row>
    <row r="2930" spans="1:21" ht="14.4" customHeight="1" x14ac:dyDescent="0.3">
      <c r="A2930" s="618">
        <v>21</v>
      </c>
      <c r="B2930" s="619" t="s">
        <v>565</v>
      </c>
      <c r="C2930" s="619">
        <v>89301212</v>
      </c>
      <c r="D2930" s="681" t="s">
        <v>6723</v>
      </c>
      <c r="E2930" s="682" t="s">
        <v>4539</v>
      </c>
      <c r="F2930" s="619" t="s">
        <v>4509</v>
      </c>
      <c r="G2930" s="619" t="s">
        <v>4589</v>
      </c>
      <c r="H2930" s="619" t="s">
        <v>2184</v>
      </c>
      <c r="I2930" s="619" t="s">
        <v>2493</v>
      </c>
      <c r="J2930" s="619" t="s">
        <v>2494</v>
      </c>
      <c r="K2930" s="619" t="s">
        <v>4170</v>
      </c>
      <c r="L2930" s="620">
        <v>1359.61</v>
      </c>
      <c r="M2930" s="620">
        <v>96532.310000000027</v>
      </c>
      <c r="N2930" s="619">
        <v>71</v>
      </c>
      <c r="O2930" s="683">
        <v>46</v>
      </c>
      <c r="P2930" s="620">
        <v>72059.330000000016</v>
      </c>
      <c r="Q2930" s="635">
        <v>0.74647887323943662</v>
      </c>
      <c r="R2930" s="619">
        <v>53</v>
      </c>
      <c r="S2930" s="635">
        <v>0.74647887323943662</v>
      </c>
      <c r="T2930" s="683">
        <v>33</v>
      </c>
      <c r="U2930" s="665">
        <v>0.71739130434782605</v>
      </c>
    </row>
    <row r="2931" spans="1:21" ht="14.4" customHeight="1" x14ac:dyDescent="0.3">
      <c r="A2931" s="618">
        <v>21</v>
      </c>
      <c r="B2931" s="619" t="s">
        <v>565</v>
      </c>
      <c r="C2931" s="619">
        <v>89301212</v>
      </c>
      <c r="D2931" s="681" t="s">
        <v>6723</v>
      </c>
      <c r="E2931" s="682" t="s">
        <v>4539</v>
      </c>
      <c r="F2931" s="619" t="s">
        <v>4509</v>
      </c>
      <c r="G2931" s="619" t="s">
        <v>4589</v>
      </c>
      <c r="H2931" s="619" t="s">
        <v>2184</v>
      </c>
      <c r="I2931" s="619" t="s">
        <v>4590</v>
      </c>
      <c r="J2931" s="619" t="s">
        <v>4591</v>
      </c>
      <c r="K2931" s="619" t="s">
        <v>4592</v>
      </c>
      <c r="L2931" s="620">
        <v>1359.61</v>
      </c>
      <c r="M2931" s="620">
        <v>1359.61</v>
      </c>
      <c r="N2931" s="619">
        <v>1</v>
      </c>
      <c r="O2931" s="683">
        <v>0.5</v>
      </c>
      <c r="P2931" s="620"/>
      <c r="Q2931" s="635">
        <v>0</v>
      </c>
      <c r="R2931" s="619"/>
      <c r="S2931" s="635">
        <v>0</v>
      </c>
      <c r="T2931" s="683"/>
      <c r="U2931" s="665">
        <v>0</v>
      </c>
    </row>
    <row r="2932" spans="1:21" ht="14.4" customHeight="1" x14ac:dyDescent="0.3">
      <c r="A2932" s="618">
        <v>21</v>
      </c>
      <c r="B2932" s="619" t="s">
        <v>565</v>
      </c>
      <c r="C2932" s="619">
        <v>89301212</v>
      </c>
      <c r="D2932" s="681" t="s">
        <v>6723</v>
      </c>
      <c r="E2932" s="682" t="s">
        <v>4539</v>
      </c>
      <c r="F2932" s="619" t="s">
        <v>4509</v>
      </c>
      <c r="G2932" s="619" t="s">
        <v>5728</v>
      </c>
      <c r="H2932" s="619" t="s">
        <v>564</v>
      </c>
      <c r="I2932" s="619" t="s">
        <v>935</v>
      </c>
      <c r="J2932" s="619" t="s">
        <v>5731</v>
      </c>
      <c r="K2932" s="619" t="s">
        <v>3770</v>
      </c>
      <c r="L2932" s="620">
        <v>0</v>
      </c>
      <c r="M2932" s="620">
        <v>0</v>
      </c>
      <c r="N2932" s="619">
        <v>3</v>
      </c>
      <c r="O2932" s="683">
        <v>1</v>
      </c>
      <c r="P2932" s="620">
        <v>0</v>
      </c>
      <c r="Q2932" s="635"/>
      <c r="R2932" s="619">
        <v>1</v>
      </c>
      <c r="S2932" s="635">
        <v>0.33333333333333331</v>
      </c>
      <c r="T2932" s="683">
        <v>0.5</v>
      </c>
      <c r="U2932" s="665">
        <v>0.5</v>
      </c>
    </row>
    <row r="2933" spans="1:21" ht="14.4" customHeight="1" x14ac:dyDescent="0.3">
      <c r="A2933" s="618">
        <v>21</v>
      </c>
      <c r="B2933" s="619" t="s">
        <v>565</v>
      </c>
      <c r="C2933" s="619">
        <v>89301212</v>
      </c>
      <c r="D2933" s="681" t="s">
        <v>6723</v>
      </c>
      <c r="E2933" s="682" t="s">
        <v>4539</v>
      </c>
      <c r="F2933" s="619" t="s">
        <v>4509</v>
      </c>
      <c r="G2933" s="619" t="s">
        <v>4561</v>
      </c>
      <c r="H2933" s="619" t="s">
        <v>564</v>
      </c>
      <c r="I2933" s="619" t="s">
        <v>2039</v>
      </c>
      <c r="J2933" s="619" t="s">
        <v>2040</v>
      </c>
      <c r="K2933" s="619" t="s">
        <v>2041</v>
      </c>
      <c r="L2933" s="620">
        <v>3040.6</v>
      </c>
      <c r="M2933" s="620">
        <v>3040.6</v>
      </c>
      <c r="N2933" s="619">
        <v>1</v>
      </c>
      <c r="O2933" s="683">
        <v>0.5</v>
      </c>
      <c r="P2933" s="620">
        <v>3040.6</v>
      </c>
      <c r="Q2933" s="635">
        <v>1</v>
      </c>
      <c r="R2933" s="619">
        <v>1</v>
      </c>
      <c r="S2933" s="635">
        <v>1</v>
      </c>
      <c r="T2933" s="683">
        <v>0.5</v>
      </c>
      <c r="U2933" s="665">
        <v>1</v>
      </c>
    </row>
    <row r="2934" spans="1:21" ht="14.4" customHeight="1" x14ac:dyDescent="0.3">
      <c r="A2934" s="618">
        <v>21</v>
      </c>
      <c r="B2934" s="619" t="s">
        <v>565</v>
      </c>
      <c r="C2934" s="619">
        <v>89301212</v>
      </c>
      <c r="D2934" s="681" t="s">
        <v>6723</v>
      </c>
      <c r="E2934" s="682" t="s">
        <v>4539</v>
      </c>
      <c r="F2934" s="619" t="s">
        <v>4509</v>
      </c>
      <c r="G2934" s="619" t="s">
        <v>4723</v>
      </c>
      <c r="H2934" s="619" t="s">
        <v>564</v>
      </c>
      <c r="I2934" s="619" t="s">
        <v>4724</v>
      </c>
      <c r="J2934" s="619" t="s">
        <v>4725</v>
      </c>
      <c r="K2934" s="619" t="s">
        <v>4726</v>
      </c>
      <c r="L2934" s="620">
        <v>1044.3599999999999</v>
      </c>
      <c r="M2934" s="620">
        <v>45951.840000000018</v>
      </c>
      <c r="N2934" s="619">
        <v>44</v>
      </c>
      <c r="O2934" s="683">
        <v>23</v>
      </c>
      <c r="P2934" s="620">
        <v>44907.480000000018</v>
      </c>
      <c r="Q2934" s="635">
        <v>0.97727272727272729</v>
      </c>
      <c r="R2934" s="619">
        <v>43</v>
      </c>
      <c r="S2934" s="635">
        <v>0.97727272727272729</v>
      </c>
      <c r="T2934" s="683">
        <v>22</v>
      </c>
      <c r="U2934" s="665">
        <v>0.95652173913043481</v>
      </c>
    </row>
    <row r="2935" spans="1:21" ht="14.4" customHeight="1" x14ac:dyDescent="0.3">
      <c r="A2935" s="618">
        <v>21</v>
      </c>
      <c r="B2935" s="619" t="s">
        <v>565</v>
      </c>
      <c r="C2935" s="619">
        <v>89301212</v>
      </c>
      <c r="D2935" s="681" t="s">
        <v>6723</v>
      </c>
      <c r="E2935" s="682" t="s">
        <v>4539</v>
      </c>
      <c r="F2935" s="619" t="s">
        <v>4509</v>
      </c>
      <c r="G2935" s="619" t="s">
        <v>4723</v>
      </c>
      <c r="H2935" s="619" t="s">
        <v>564</v>
      </c>
      <c r="I2935" s="619" t="s">
        <v>2096</v>
      </c>
      <c r="J2935" s="619" t="s">
        <v>4725</v>
      </c>
      <c r="K2935" s="619" t="s">
        <v>4726</v>
      </c>
      <c r="L2935" s="620">
        <v>1044.3599999999999</v>
      </c>
      <c r="M2935" s="620">
        <v>74149.560000000027</v>
      </c>
      <c r="N2935" s="619">
        <v>71</v>
      </c>
      <c r="O2935" s="683">
        <v>36.5</v>
      </c>
      <c r="P2935" s="620">
        <v>74149.560000000027</v>
      </c>
      <c r="Q2935" s="635">
        <v>1</v>
      </c>
      <c r="R2935" s="619">
        <v>71</v>
      </c>
      <c r="S2935" s="635">
        <v>1</v>
      </c>
      <c r="T2935" s="683">
        <v>36.5</v>
      </c>
      <c r="U2935" s="665">
        <v>1</v>
      </c>
    </row>
    <row r="2936" spans="1:21" ht="14.4" customHeight="1" x14ac:dyDescent="0.3">
      <c r="A2936" s="618">
        <v>21</v>
      </c>
      <c r="B2936" s="619" t="s">
        <v>565</v>
      </c>
      <c r="C2936" s="619">
        <v>89301212</v>
      </c>
      <c r="D2936" s="681" t="s">
        <v>6723</v>
      </c>
      <c r="E2936" s="682" t="s">
        <v>4539</v>
      </c>
      <c r="F2936" s="619" t="s">
        <v>4509</v>
      </c>
      <c r="G2936" s="619" t="s">
        <v>4727</v>
      </c>
      <c r="H2936" s="619" t="s">
        <v>2184</v>
      </c>
      <c r="I2936" s="619" t="s">
        <v>3522</v>
      </c>
      <c r="J2936" s="619" t="s">
        <v>3523</v>
      </c>
      <c r="K2936" s="619" t="s">
        <v>4400</v>
      </c>
      <c r="L2936" s="620">
        <v>97.97</v>
      </c>
      <c r="M2936" s="620">
        <v>97.97</v>
      </c>
      <c r="N2936" s="619">
        <v>1</v>
      </c>
      <c r="O2936" s="683">
        <v>0.5</v>
      </c>
      <c r="P2936" s="620">
        <v>97.97</v>
      </c>
      <c r="Q2936" s="635">
        <v>1</v>
      </c>
      <c r="R2936" s="619">
        <v>1</v>
      </c>
      <c r="S2936" s="635">
        <v>1</v>
      </c>
      <c r="T2936" s="683">
        <v>0.5</v>
      </c>
      <c r="U2936" s="665">
        <v>1</v>
      </c>
    </row>
    <row r="2937" spans="1:21" ht="14.4" customHeight="1" x14ac:dyDescent="0.3">
      <c r="A2937" s="618">
        <v>21</v>
      </c>
      <c r="B2937" s="619" t="s">
        <v>565</v>
      </c>
      <c r="C2937" s="619">
        <v>89301212</v>
      </c>
      <c r="D2937" s="681" t="s">
        <v>6723</v>
      </c>
      <c r="E2937" s="682" t="s">
        <v>4539</v>
      </c>
      <c r="F2937" s="619" t="s">
        <v>4509</v>
      </c>
      <c r="G2937" s="619" t="s">
        <v>4727</v>
      </c>
      <c r="H2937" s="619" t="s">
        <v>564</v>
      </c>
      <c r="I2937" s="619" t="s">
        <v>6434</v>
      </c>
      <c r="J2937" s="619" t="s">
        <v>6435</v>
      </c>
      <c r="K2937" s="619" t="s">
        <v>5740</v>
      </c>
      <c r="L2937" s="620">
        <v>104.96</v>
      </c>
      <c r="M2937" s="620">
        <v>209.92</v>
      </c>
      <c r="N2937" s="619">
        <v>2</v>
      </c>
      <c r="O2937" s="683">
        <v>1</v>
      </c>
      <c r="P2937" s="620"/>
      <c r="Q2937" s="635">
        <v>0</v>
      </c>
      <c r="R2937" s="619"/>
      <c r="S2937" s="635">
        <v>0</v>
      </c>
      <c r="T2937" s="683"/>
      <c r="U2937" s="665">
        <v>0</v>
      </c>
    </row>
    <row r="2938" spans="1:21" ht="14.4" customHeight="1" x14ac:dyDescent="0.3">
      <c r="A2938" s="618">
        <v>21</v>
      </c>
      <c r="B2938" s="619" t="s">
        <v>565</v>
      </c>
      <c r="C2938" s="619">
        <v>89301212</v>
      </c>
      <c r="D2938" s="681" t="s">
        <v>6723</v>
      </c>
      <c r="E2938" s="682" t="s">
        <v>4539</v>
      </c>
      <c r="F2938" s="619" t="s">
        <v>4509</v>
      </c>
      <c r="G2938" s="619" t="s">
        <v>5125</v>
      </c>
      <c r="H2938" s="619" t="s">
        <v>564</v>
      </c>
      <c r="I2938" s="619" t="s">
        <v>1417</v>
      </c>
      <c r="J2938" s="619" t="s">
        <v>1411</v>
      </c>
      <c r="K2938" s="619" t="s">
        <v>1418</v>
      </c>
      <c r="L2938" s="620">
        <v>0</v>
      </c>
      <c r="M2938" s="620">
        <v>0</v>
      </c>
      <c r="N2938" s="619">
        <v>1</v>
      </c>
      <c r="O2938" s="683">
        <v>0.5</v>
      </c>
      <c r="P2938" s="620">
        <v>0</v>
      </c>
      <c r="Q2938" s="635"/>
      <c r="R2938" s="619">
        <v>1</v>
      </c>
      <c r="S2938" s="635">
        <v>1</v>
      </c>
      <c r="T2938" s="683">
        <v>0.5</v>
      </c>
      <c r="U2938" s="665">
        <v>1</v>
      </c>
    </row>
    <row r="2939" spans="1:21" ht="14.4" customHeight="1" x14ac:dyDescent="0.3">
      <c r="A2939" s="618">
        <v>21</v>
      </c>
      <c r="B2939" s="619" t="s">
        <v>565</v>
      </c>
      <c r="C2939" s="619">
        <v>89301212</v>
      </c>
      <c r="D2939" s="681" t="s">
        <v>6723</v>
      </c>
      <c r="E2939" s="682" t="s">
        <v>4539</v>
      </c>
      <c r="F2939" s="619" t="s">
        <v>4509</v>
      </c>
      <c r="G2939" s="619" t="s">
        <v>6436</v>
      </c>
      <c r="H2939" s="619" t="s">
        <v>564</v>
      </c>
      <c r="I2939" s="619" t="s">
        <v>6437</v>
      </c>
      <c r="J2939" s="619" t="s">
        <v>6438</v>
      </c>
      <c r="K2939" s="619" t="s">
        <v>6439</v>
      </c>
      <c r="L2939" s="620">
        <v>169</v>
      </c>
      <c r="M2939" s="620">
        <v>338</v>
      </c>
      <c r="N2939" s="619">
        <v>2</v>
      </c>
      <c r="O2939" s="683">
        <v>1</v>
      </c>
      <c r="P2939" s="620">
        <v>338</v>
      </c>
      <c r="Q2939" s="635">
        <v>1</v>
      </c>
      <c r="R2939" s="619">
        <v>2</v>
      </c>
      <c r="S2939" s="635">
        <v>1</v>
      </c>
      <c r="T2939" s="683">
        <v>1</v>
      </c>
      <c r="U2939" s="665">
        <v>1</v>
      </c>
    </row>
    <row r="2940" spans="1:21" ht="14.4" customHeight="1" x14ac:dyDescent="0.3">
      <c r="A2940" s="618">
        <v>21</v>
      </c>
      <c r="B2940" s="619" t="s">
        <v>565</v>
      </c>
      <c r="C2940" s="619">
        <v>89301212</v>
      </c>
      <c r="D2940" s="681" t="s">
        <v>6723</v>
      </c>
      <c r="E2940" s="682" t="s">
        <v>4539</v>
      </c>
      <c r="F2940" s="619" t="s">
        <v>4509</v>
      </c>
      <c r="G2940" s="619" t="s">
        <v>6436</v>
      </c>
      <c r="H2940" s="619" t="s">
        <v>564</v>
      </c>
      <c r="I2940" s="619" t="s">
        <v>1576</v>
      </c>
      <c r="J2940" s="619" t="s">
        <v>6438</v>
      </c>
      <c r="K2940" s="619" t="s">
        <v>6440</v>
      </c>
      <c r="L2940" s="620">
        <v>28.74</v>
      </c>
      <c r="M2940" s="620">
        <v>57.48</v>
      </c>
      <c r="N2940" s="619">
        <v>2</v>
      </c>
      <c r="O2940" s="683">
        <v>0.5</v>
      </c>
      <c r="P2940" s="620">
        <v>57.48</v>
      </c>
      <c r="Q2940" s="635">
        <v>1</v>
      </c>
      <c r="R2940" s="619">
        <v>2</v>
      </c>
      <c r="S2940" s="635">
        <v>1</v>
      </c>
      <c r="T2940" s="683">
        <v>0.5</v>
      </c>
      <c r="U2940" s="665">
        <v>1</v>
      </c>
    </row>
    <row r="2941" spans="1:21" ht="14.4" customHeight="1" x14ac:dyDescent="0.3">
      <c r="A2941" s="618">
        <v>21</v>
      </c>
      <c r="B2941" s="619" t="s">
        <v>565</v>
      </c>
      <c r="C2941" s="619">
        <v>89301212</v>
      </c>
      <c r="D2941" s="681" t="s">
        <v>6723</v>
      </c>
      <c r="E2941" s="682" t="s">
        <v>4539</v>
      </c>
      <c r="F2941" s="619" t="s">
        <v>4509</v>
      </c>
      <c r="G2941" s="619" t="s">
        <v>6436</v>
      </c>
      <c r="H2941" s="619" t="s">
        <v>564</v>
      </c>
      <c r="I2941" s="619" t="s">
        <v>6441</v>
      </c>
      <c r="J2941" s="619" t="s">
        <v>6438</v>
      </c>
      <c r="K2941" s="619" t="s">
        <v>6442</v>
      </c>
      <c r="L2941" s="620">
        <v>0</v>
      </c>
      <c r="M2941" s="620">
        <v>0</v>
      </c>
      <c r="N2941" s="619">
        <v>1</v>
      </c>
      <c r="O2941" s="683">
        <v>1</v>
      </c>
      <c r="P2941" s="620"/>
      <c r="Q2941" s="635"/>
      <c r="R2941" s="619"/>
      <c r="S2941" s="635">
        <v>0</v>
      </c>
      <c r="T2941" s="683"/>
      <c r="U2941" s="665">
        <v>0</v>
      </c>
    </row>
    <row r="2942" spans="1:21" ht="14.4" customHeight="1" x14ac:dyDescent="0.3">
      <c r="A2942" s="618">
        <v>21</v>
      </c>
      <c r="B2942" s="619" t="s">
        <v>565</v>
      </c>
      <c r="C2942" s="619">
        <v>89301212</v>
      </c>
      <c r="D2942" s="681" t="s">
        <v>6723</v>
      </c>
      <c r="E2942" s="682" t="s">
        <v>4539</v>
      </c>
      <c r="F2942" s="619" t="s">
        <v>4509</v>
      </c>
      <c r="G2942" s="619" t="s">
        <v>4731</v>
      </c>
      <c r="H2942" s="619" t="s">
        <v>2184</v>
      </c>
      <c r="I2942" s="619" t="s">
        <v>2387</v>
      </c>
      <c r="J2942" s="619" t="s">
        <v>2388</v>
      </c>
      <c r="K2942" s="619" t="s">
        <v>2389</v>
      </c>
      <c r="L2942" s="620">
        <v>101.16</v>
      </c>
      <c r="M2942" s="620">
        <v>202.32</v>
      </c>
      <c r="N2942" s="619">
        <v>2</v>
      </c>
      <c r="O2942" s="683">
        <v>1</v>
      </c>
      <c r="P2942" s="620">
        <v>202.32</v>
      </c>
      <c r="Q2942" s="635">
        <v>1</v>
      </c>
      <c r="R2942" s="619">
        <v>2</v>
      </c>
      <c r="S2942" s="635">
        <v>1</v>
      </c>
      <c r="T2942" s="683">
        <v>1</v>
      </c>
      <c r="U2942" s="665">
        <v>1</v>
      </c>
    </row>
    <row r="2943" spans="1:21" ht="14.4" customHeight="1" x14ac:dyDescent="0.3">
      <c r="A2943" s="618">
        <v>21</v>
      </c>
      <c r="B2943" s="619" t="s">
        <v>565</v>
      </c>
      <c r="C2943" s="619">
        <v>89301212</v>
      </c>
      <c r="D2943" s="681" t="s">
        <v>6723</v>
      </c>
      <c r="E2943" s="682" t="s">
        <v>4539</v>
      </c>
      <c r="F2943" s="619" t="s">
        <v>4509</v>
      </c>
      <c r="G2943" s="619" t="s">
        <v>4731</v>
      </c>
      <c r="H2943" s="619" t="s">
        <v>2184</v>
      </c>
      <c r="I2943" s="619" t="s">
        <v>2387</v>
      </c>
      <c r="J2943" s="619" t="s">
        <v>2388</v>
      </c>
      <c r="K2943" s="619" t="s">
        <v>2389</v>
      </c>
      <c r="L2943" s="620">
        <v>67.42</v>
      </c>
      <c r="M2943" s="620">
        <v>134.84</v>
      </c>
      <c r="N2943" s="619">
        <v>2</v>
      </c>
      <c r="O2943" s="683">
        <v>1.5</v>
      </c>
      <c r="P2943" s="620"/>
      <c r="Q2943" s="635">
        <v>0</v>
      </c>
      <c r="R2943" s="619"/>
      <c r="S2943" s="635">
        <v>0</v>
      </c>
      <c r="T2943" s="683"/>
      <c r="U2943" s="665">
        <v>0</v>
      </c>
    </row>
    <row r="2944" spans="1:21" ht="14.4" customHeight="1" x14ac:dyDescent="0.3">
      <c r="A2944" s="618">
        <v>21</v>
      </c>
      <c r="B2944" s="619" t="s">
        <v>565</v>
      </c>
      <c r="C2944" s="619">
        <v>89301212</v>
      </c>
      <c r="D2944" s="681" t="s">
        <v>6723</v>
      </c>
      <c r="E2944" s="682" t="s">
        <v>4539</v>
      </c>
      <c r="F2944" s="619" t="s">
        <v>4509</v>
      </c>
      <c r="G2944" s="619" t="s">
        <v>4731</v>
      </c>
      <c r="H2944" s="619" t="s">
        <v>2184</v>
      </c>
      <c r="I2944" s="619" t="s">
        <v>6443</v>
      </c>
      <c r="J2944" s="619" t="s">
        <v>2388</v>
      </c>
      <c r="K2944" s="619" t="s">
        <v>4656</v>
      </c>
      <c r="L2944" s="620">
        <v>337.17</v>
      </c>
      <c r="M2944" s="620">
        <v>674.34</v>
      </c>
      <c r="N2944" s="619">
        <v>2</v>
      </c>
      <c r="O2944" s="683">
        <v>2</v>
      </c>
      <c r="P2944" s="620">
        <v>674.34</v>
      </c>
      <c r="Q2944" s="635">
        <v>1</v>
      </c>
      <c r="R2944" s="619">
        <v>2</v>
      </c>
      <c r="S2944" s="635">
        <v>1</v>
      </c>
      <c r="T2944" s="683">
        <v>2</v>
      </c>
      <c r="U2944" s="665">
        <v>1</v>
      </c>
    </row>
    <row r="2945" spans="1:21" ht="14.4" customHeight="1" x14ac:dyDescent="0.3">
      <c r="A2945" s="618">
        <v>21</v>
      </c>
      <c r="B2945" s="619" t="s">
        <v>565</v>
      </c>
      <c r="C2945" s="619">
        <v>89301212</v>
      </c>
      <c r="D2945" s="681" t="s">
        <v>6723</v>
      </c>
      <c r="E2945" s="682" t="s">
        <v>4539</v>
      </c>
      <c r="F2945" s="619" t="s">
        <v>4509</v>
      </c>
      <c r="G2945" s="619" t="s">
        <v>5501</v>
      </c>
      <c r="H2945" s="619" t="s">
        <v>564</v>
      </c>
      <c r="I2945" s="619" t="s">
        <v>5502</v>
      </c>
      <c r="J2945" s="619" t="s">
        <v>5503</v>
      </c>
      <c r="K2945" s="619" t="s">
        <v>5504</v>
      </c>
      <c r="L2945" s="620">
        <v>0</v>
      </c>
      <c r="M2945" s="620">
        <v>0</v>
      </c>
      <c r="N2945" s="619">
        <v>3</v>
      </c>
      <c r="O2945" s="683">
        <v>1</v>
      </c>
      <c r="P2945" s="620"/>
      <c r="Q2945" s="635"/>
      <c r="R2945" s="619"/>
      <c r="S2945" s="635">
        <v>0</v>
      </c>
      <c r="T2945" s="683"/>
      <c r="U2945" s="665">
        <v>0</v>
      </c>
    </row>
    <row r="2946" spans="1:21" ht="14.4" customHeight="1" x14ac:dyDescent="0.3">
      <c r="A2946" s="618">
        <v>21</v>
      </c>
      <c r="B2946" s="619" t="s">
        <v>565</v>
      </c>
      <c r="C2946" s="619">
        <v>89301212</v>
      </c>
      <c r="D2946" s="681" t="s">
        <v>6723</v>
      </c>
      <c r="E2946" s="682" t="s">
        <v>4539</v>
      </c>
      <c r="F2946" s="619" t="s">
        <v>4509</v>
      </c>
      <c r="G2946" s="619" t="s">
        <v>4732</v>
      </c>
      <c r="H2946" s="619" t="s">
        <v>564</v>
      </c>
      <c r="I2946" s="619" t="s">
        <v>5014</v>
      </c>
      <c r="J2946" s="619" t="s">
        <v>1122</v>
      </c>
      <c r="K2946" s="619" t="s">
        <v>1532</v>
      </c>
      <c r="L2946" s="620">
        <v>0</v>
      </c>
      <c r="M2946" s="620">
        <v>0</v>
      </c>
      <c r="N2946" s="619">
        <v>1</v>
      </c>
      <c r="O2946" s="683">
        <v>0.5</v>
      </c>
      <c r="P2946" s="620"/>
      <c r="Q2946" s="635"/>
      <c r="R2946" s="619"/>
      <c r="S2946" s="635">
        <v>0</v>
      </c>
      <c r="T2946" s="683"/>
      <c r="U2946" s="665">
        <v>0</v>
      </c>
    </row>
    <row r="2947" spans="1:21" ht="14.4" customHeight="1" x14ac:dyDescent="0.3">
      <c r="A2947" s="618">
        <v>21</v>
      </c>
      <c r="B2947" s="619" t="s">
        <v>565</v>
      </c>
      <c r="C2947" s="619">
        <v>89301212</v>
      </c>
      <c r="D2947" s="681" t="s">
        <v>6723</v>
      </c>
      <c r="E2947" s="682" t="s">
        <v>4539</v>
      </c>
      <c r="F2947" s="619" t="s">
        <v>4509</v>
      </c>
      <c r="G2947" s="619" t="s">
        <v>4732</v>
      </c>
      <c r="H2947" s="619" t="s">
        <v>564</v>
      </c>
      <c r="I2947" s="619" t="s">
        <v>1121</v>
      </c>
      <c r="J2947" s="619" t="s">
        <v>1122</v>
      </c>
      <c r="K2947" s="619" t="s">
        <v>1123</v>
      </c>
      <c r="L2947" s="620">
        <v>56.69</v>
      </c>
      <c r="M2947" s="620">
        <v>8163.3600000000024</v>
      </c>
      <c r="N2947" s="619">
        <v>144</v>
      </c>
      <c r="O2947" s="683">
        <v>56</v>
      </c>
      <c r="P2947" s="620">
        <v>5328.8600000000015</v>
      </c>
      <c r="Q2947" s="635">
        <v>0.65277777777777779</v>
      </c>
      <c r="R2947" s="619">
        <v>94</v>
      </c>
      <c r="S2947" s="635">
        <v>0.65277777777777779</v>
      </c>
      <c r="T2947" s="683">
        <v>38</v>
      </c>
      <c r="U2947" s="665">
        <v>0.6785714285714286</v>
      </c>
    </row>
    <row r="2948" spans="1:21" ht="14.4" customHeight="1" x14ac:dyDescent="0.3">
      <c r="A2948" s="618">
        <v>21</v>
      </c>
      <c r="B2948" s="619" t="s">
        <v>565</v>
      </c>
      <c r="C2948" s="619">
        <v>89301212</v>
      </c>
      <c r="D2948" s="681" t="s">
        <v>6723</v>
      </c>
      <c r="E2948" s="682" t="s">
        <v>4539</v>
      </c>
      <c r="F2948" s="619" t="s">
        <v>4509</v>
      </c>
      <c r="G2948" s="619" t="s">
        <v>5015</v>
      </c>
      <c r="H2948" s="619" t="s">
        <v>564</v>
      </c>
      <c r="I2948" s="619" t="s">
        <v>3021</v>
      </c>
      <c r="J2948" s="619" t="s">
        <v>3022</v>
      </c>
      <c r="K2948" s="619" t="s">
        <v>3023</v>
      </c>
      <c r="L2948" s="620">
        <v>61.3</v>
      </c>
      <c r="M2948" s="620">
        <v>1042.0999999999999</v>
      </c>
      <c r="N2948" s="619">
        <v>17</v>
      </c>
      <c r="O2948" s="683">
        <v>7</v>
      </c>
      <c r="P2948" s="620">
        <v>429.1</v>
      </c>
      <c r="Q2948" s="635">
        <v>0.41176470588235298</v>
      </c>
      <c r="R2948" s="619">
        <v>7</v>
      </c>
      <c r="S2948" s="635">
        <v>0.41176470588235292</v>
      </c>
      <c r="T2948" s="683">
        <v>2.5</v>
      </c>
      <c r="U2948" s="665">
        <v>0.35714285714285715</v>
      </c>
    </row>
    <row r="2949" spans="1:21" ht="14.4" customHeight="1" x14ac:dyDescent="0.3">
      <c r="A2949" s="618">
        <v>21</v>
      </c>
      <c r="B2949" s="619" t="s">
        <v>565</v>
      </c>
      <c r="C2949" s="619">
        <v>89301212</v>
      </c>
      <c r="D2949" s="681" t="s">
        <v>6723</v>
      </c>
      <c r="E2949" s="682" t="s">
        <v>4539</v>
      </c>
      <c r="F2949" s="619" t="s">
        <v>4509</v>
      </c>
      <c r="G2949" s="619" t="s">
        <v>4610</v>
      </c>
      <c r="H2949" s="619" t="s">
        <v>564</v>
      </c>
      <c r="I2949" s="619" t="s">
        <v>842</v>
      </c>
      <c r="J2949" s="619" t="s">
        <v>4623</v>
      </c>
      <c r="K2949" s="619" t="s">
        <v>4624</v>
      </c>
      <c r="L2949" s="620">
        <v>22.88</v>
      </c>
      <c r="M2949" s="620">
        <v>205.92000000000002</v>
      </c>
      <c r="N2949" s="619">
        <v>9</v>
      </c>
      <c r="O2949" s="683">
        <v>3.5</v>
      </c>
      <c r="P2949" s="620">
        <v>91.52</v>
      </c>
      <c r="Q2949" s="635">
        <v>0.44444444444444436</v>
      </c>
      <c r="R2949" s="619">
        <v>4</v>
      </c>
      <c r="S2949" s="635">
        <v>0.44444444444444442</v>
      </c>
      <c r="T2949" s="683">
        <v>1.5</v>
      </c>
      <c r="U2949" s="665">
        <v>0.42857142857142855</v>
      </c>
    </row>
    <row r="2950" spans="1:21" ht="14.4" customHeight="1" x14ac:dyDescent="0.3">
      <c r="A2950" s="618">
        <v>21</v>
      </c>
      <c r="B2950" s="619" t="s">
        <v>565</v>
      </c>
      <c r="C2950" s="619">
        <v>89301212</v>
      </c>
      <c r="D2950" s="681" t="s">
        <v>6723</v>
      </c>
      <c r="E2950" s="682" t="s">
        <v>4539</v>
      </c>
      <c r="F2950" s="619" t="s">
        <v>4509</v>
      </c>
      <c r="G2950" s="619" t="s">
        <v>4610</v>
      </c>
      <c r="H2950" s="619" t="s">
        <v>564</v>
      </c>
      <c r="I2950" s="619" t="s">
        <v>842</v>
      </c>
      <c r="J2950" s="619" t="s">
        <v>4623</v>
      </c>
      <c r="K2950" s="619" t="s">
        <v>4624</v>
      </c>
      <c r="L2950" s="620">
        <v>25.42</v>
      </c>
      <c r="M2950" s="620">
        <v>330.46000000000004</v>
      </c>
      <c r="N2950" s="619">
        <v>13</v>
      </c>
      <c r="O2950" s="683">
        <v>5.5</v>
      </c>
      <c r="P2950" s="620">
        <v>127.10000000000001</v>
      </c>
      <c r="Q2950" s="635">
        <v>0.38461538461538458</v>
      </c>
      <c r="R2950" s="619">
        <v>5</v>
      </c>
      <c r="S2950" s="635">
        <v>0.38461538461538464</v>
      </c>
      <c r="T2950" s="683">
        <v>2.5</v>
      </c>
      <c r="U2950" s="665">
        <v>0.45454545454545453</v>
      </c>
    </row>
    <row r="2951" spans="1:21" ht="14.4" customHeight="1" x14ac:dyDescent="0.3">
      <c r="A2951" s="618">
        <v>21</v>
      </c>
      <c r="B2951" s="619" t="s">
        <v>565</v>
      </c>
      <c r="C2951" s="619">
        <v>89301212</v>
      </c>
      <c r="D2951" s="681" t="s">
        <v>6723</v>
      </c>
      <c r="E2951" s="682" t="s">
        <v>4539</v>
      </c>
      <c r="F2951" s="619" t="s">
        <v>4509</v>
      </c>
      <c r="G2951" s="619" t="s">
        <v>4610</v>
      </c>
      <c r="H2951" s="619" t="s">
        <v>564</v>
      </c>
      <c r="I2951" s="619" t="s">
        <v>1664</v>
      </c>
      <c r="J2951" s="619" t="s">
        <v>4611</v>
      </c>
      <c r="K2951" s="619" t="s">
        <v>2067</v>
      </c>
      <c r="L2951" s="620">
        <v>91.52</v>
      </c>
      <c r="M2951" s="620">
        <v>1189.76</v>
      </c>
      <c r="N2951" s="619">
        <v>13</v>
      </c>
      <c r="O2951" s="683">
        <v>5</v>
      </c>
      <c r="P2951" s="620">
        <v>640.64</v>
      </c>
      <c r="Q2951" s="635">
        <v>0.53846153846153844</v>
      </c>
      <c r="R2951" s="619">
        <v>7</v>
      </c>
      <c r="S2951" s="635">
        <v>0.53846153846153844</v>
      </c>
      <c r="T2951" s="683">
        <v>2.5</v>
      </c>
      <c r="U2951" s="665">
        <v>0.5</v>
      </c>
    </row>
    <row r="2952" spans="1:21" ht="14.4" customHeight="1" x14ac:dyDescent="0.3">
      <c r="A2952" s="618">
        <v>21</v>
      </c>
      <c r="B2952" s="619" t="s">
        <v>565</v>
      </c>
      <c r="C2952" s="619">
        <v>89301212</v>
      </c>
      <c r="D2952" s="681" t="s">
        <v>6723</v>
      </c>
      <c r="E2952" s="682" t="s">
        <v>4539</v>
      </c>
      <c r="F2952" s="619" t="s">
        <v>4509</v>
      </c>
      <c r="G2952" s="619" t="s">
        <v>4610</v>
      </c>
      <c r="H2952" s="619" t="s">
        <v>564</v>
      </c>
      <c r="I2952" s="619" t="s">
        <v>1664</v>
      </c>
      <c r="J2952" s="619" t="s">
        <v>4611</v>
      </c>
      <c r="K2952" s="619" t="s">
        <v>2067</v>
      </c>
      <c r="L2952" s="620">
        <v>101.69</v>
      </c>
      <c r="M2952" s="620">
        <v>915.20999999999992</v>
      </c>
      <c r="N2952" s="619">
        <v>9</v>
      </c>
      <c r="O2952" s="683">
        <v>4.5</v>
      </c>
      <c r="P2952" s="620">
        <v>711.82999999999993</v>
      </c>
      <c r="Q2952" s="635">
        <v>0.77777777777777779</v>
      </c>
      <c r="R2952" s="619">
        <v>7</v>
      </c>
      <c r="S2952" s="635">
        <v>0.77777777777777779</v>
      </c>
      <c r="T2952" s="683">
        <v>3.5</v>
      </c>
      <c r="U2952" s="665">
        <v>0.77777777777777779</v>
      </c>
    </row>
    <row r="2953" spans="1:21" ht="14.4" customHeight="1" x14ac:dyDescent="0.3">
      <c r="A2953" s="618">
        <v>21</v>
      </c>
      <c r="B2953" s="619" t="s">
        <v>565</v>
      </c>
      <c r="C2953" s="619">
        <v>89301212</v>
      </c>
      <c r="D2953" s="681" t="s">
        <v>6723</v>
      </c>
      <c r="E2953" s="682" t="s">
        <v>4539</v>
      </c>
      <c r="F2953" s="619" t="s">
        <v>4509</v>
      </c>
      <c r="G2953" s="619" t="s">
        <v>4831</v>
      </c>
      <c r="H2953" s="619" t="s">
        <v>2184</v>
      </c>
      <c r="I2953" s="619" t="s">
        <v>3611</v>
      </c>
      <c r="J2953" s="619" t="s">
        <v>2407</v>
      </c>
      <c r="K2953" s="619" t="s">
        <v>4469</v>
      </c>
      <c r="L2953" s="620">
        <v>1344.66</v>
      </c>
      <c r="M2953" s="620">
        <v>4033.9800000000005</v>
      </c>
      <c r="N2953" s="619">
        <v>3</v>
      </c>
      <c r="O2953" s="683">
        <v>1</v>
      </c>
      <c r="P2953" s="620">
        <v>2689.32</v>
      </c>
      <c r="Q2953" s="635">
        <v>0.66666666666666663</v>
      </c>
      <c r="R2953" s="619">
        <v>2</v>
      </c>
      <c r="S2953" s="635">
        <v>0.66666666666666663</v>
      </c>
      <c r="T2953" s="683">
        <v>0.5</v>
      </c>
      <c r="U2953" s="665">
        <v>0.5</v>
      </c>
    </row>
    <row r="2954" spans="1:21" ht="14.4" customHeight="1" x14ac:dyDescent="0.3">
      <c r="A2954" s="618">
        <v>21</v>
      </c>
      <c r="B2954" s="619" t="s">
        <v>565</v>
      </c>
      <c r="C2954" s="619">
        <v>89301212</v>
      </c>
      <c r="D2954" s="681" t="s">
        <v>6723</v>
      </c>
      <c r="E2954" s="682" t="s">
        <v>4539</v>
      </c>
      <c r="F2954" s="619" t="s">
        <v>4509</v>
      </c>
      <c r="G2954" s="619" t="s">
        <v>4831</v>
      </c>
      <c r="H2954" s="619" t="s">
        <v>2184</v>
      </c>
      <c r="I2954" s="619" t="s">
        <v>5368</v>
      </c>
      <c r="J2954" s="619" t="s">
        <v>3503</v>
      </c>
      <c r="K2954" s="619" t="s">
        <v>5369</v>
      </c>
      <c r="L2954" s="620">
        <v>1793.46</v>
      </c>
      <c r="M2954" s="620">
        <v>7173.84</v>
      </c>
      <c r="N2954" s="619">
        <v>4</v>
      </c>
      <c r="O2954" s="683">
        <v>2</v>
      </c>
      <c r="P2954" s="620">
        <v>3586.92</v>
      </c>
      <c r="Q2954" s="635">
        <v>0.5</v>
      </c>
      <c r="R2954" s="619">
        <v>2</v>
      </c>
      <c r="S2954" s="635">
        <v>0.5</v>
      </c>
      <c r="T2954" s="683">
        <v>0.5</v>
      </c>
      <c r="U2954" s="665">
        <v>0.25</v>
      </c>
    </row>
    <row r="2955" spans="1:21" ht="14.4" customHeight="1" x14ac:dyDescent="0.3">
      <c r="A2955" s="618">
        <v>21</v>
      </c>
      <c r="B2955" s="619" t="s">
        <v>565</v>
      </c>
      <c r="C2955" s="619">
        <v>89301212</v>
      </c>
      <c r="D2955" s="681" t="s">
        <v>6723</v>
      </c>
      <c r="E2955" s="682" t="s">
        <v>4539</v>
      </c>
      <c r="F2955" s="619" t="s">
        <v>4509</v>
      </c>
      <c r="G2955" s="619" t="s">
        <v>6444</v>
      </c>
      <c r="H2955" s="619" t="s">
        <v>564</v>
      </c>
      <c r="I2955" s="619" t="s">
        <v>6445</v>
      </c>
      <c r="J2955" s="619" t="s">
        <v>6446</v>
      </c>
      <c r="K2955" s="619" t="s">
        <v>6447</v>
      </c>
      <c r="L2955" s="620">
        <v>73.67</v>
      </c>
      <c r="M2955" s="620">
        <v>147.34</v>
      </c>
      <c r="N2955" s="619">
        <v>2</v>
      </c>
      <c r="O2955" s="683">
        <v>1.5</v>
      </c>
      <c r="P2955" s="620">
        <v>147.34</v>
      </c>
      <c r="Q2955" s="635">
        <v>1</v>
      </c>
      <c r="R2955" s="619">
        <v>2</v>
      </c>
      <c r="S2955" s="635">
        <v>1</v>
      </c>
      <c r="T2955" s="683">
        <v>1.5</v>
      </c>
      <c r="U2955" s="665">
        <v>1</v>
      </c>
    </row>
    <row r="2956" spans="1:21" ht="14.4" customHeight="1" x14ac:dyDescent="0.3">
      <c r="A2956" s="618">
        <v>21</v>
      </c>
      <c r="B2956" s="619" t="s">
        <v>565</v>
      </c>
      <c r="C2956" s="619">
        <v>89301212</v>
      </c>
      <c r="D2956" s="681" t="s">
        <v>6723</v>
      </c>
      <c r="E2956" s="682" t="s">
        <v>4539</v>
      </c>
      <c r="F2956" s="619" t="s">
        <v>4509</v>
      </c>
      <c r="G2956" s="619" t="s">
        <v>6448</v>
      </c>
      <c r="H2956" s="619" t="s">
        <v>564</v>
      </c>
      <c r="I2956" s="619" t="s">
        <v>6449</v>
      </c>
      <c r="J2956" s="619" t="s">
        <v>6450</v>
      </c>
      <c r="K2956" s="619" t="s">
        <v>6451</v>
      </c>
      <c r="L2956" s="620">
        <v>0</v>
      </c>
      <c r="M2956" s="620">
        <v>0</v>
      </c>
      <c r="N2956" s="619">
        <v>2</v>
      </c>
      <c r="O2956" s="683">
        <v>1</v>
      </c>
      <c r="P2956" s="620"/>
      <c r="Q2956" s="635"/>
      <c r="R2956" s="619"/>
      <c r="S2956" s="635">
        <v>0</v>
      </c>
      <c r="T2956" s="683"/>
      <c r="U2956" s="665">
        <v>0</v>
      </c>
    </row>
    <row r="2957" spans="1:21" ht="14.4" customHeight="1" x14ac:dyDescent="0.3">
      <c r="A2957" s="618">
        <v>21</v>
      </c>
      <c r="B2957" s="619" t="s">
        <v>565</v>
      </c>
      <c r="C2957" s="619">
        <v>89301212</v>
      </c>
      <c r="D2957" s="681" t="s">
        <v>6723</v>
      </c>
      <c r="E2957" s="682" t="s">
        <v>4539</v>
      </c>
      <c r="F2957" s="619" t="s">
        <v>4509</v>
      </c>
      <c r="G2957" s="619" t="s">
        <v>6452</v>
      </c>
      <c r="H2957" s="619" t="s">
        <v>564</v>
      </c>
      <c r="I2957" s="619" t="s">
        <v>6453</v>
      </c>
      <c r="J2957" s="619" t="s">
        <v>6454</v>
      </c>
      <c r="K2957" s="619" t="s">
        <v>6455</v>
      </c>
      <c r="L2957" s="620">
        <v>0</v>
      </c>
      <c r="M2957" s="620">
        <v>0</v>
      </c>
      <c r="N2957" s="619">
        <v>4</v>
      </c>
      <c r="O2957" s="683">
        <v>3</v>
      </c>
      <c r="P2957" s="620">
        <v>0</v>
      </c>
      <c r="Q2957" s="635"/>
      <c r="R2957" s="619">
        <v>1</v>
      </c>
      <c r="S2957" s="635">
        <v>0.25</v>
      </c>
      <c r="T2957" s="683">
        <v>0.5</v>
      </c>
      <c r="U2957" s="665">
        <v>0.16666666666666666</v>
      </c>
    </row>
    <row r="2958" spans="1:21" ht="14.4" customHeight="1" x14ac:dyDescent="0.3">
      <c r="A2958" s="618">
        <v>21</v>
      </c>
      <c r="B2958" s="619" t="s">
        <v>565</v>
      </c>
      <c r="C2958" s="619">
        <v>89301212</v>
      </c>
      <c r="D2958" s="681" t="s">
        <v>6723</v>
      </c>
      <c r="E2958" s="682" t="s">
        <v>4539</v>
      </c>
      <c r="F2958" s="619" t="s">
        <v>4509</v>
      </c>
      <c r="G2958" s="619" t="s">
        <v>4734</v>
      </c>
      <c r="H2958" s="619" t="s">
        <v>2184</v>
      </c>
      <c r="I2958" s="619" t="s">
        <v>5747</v>
      </c>
      <c r="J2958" s="619" t="s">
        <v>4167</v>
      </c>
      <c r="K2958" s="619" t="s">
        <v>5749</v>
      </c>
      <c r="L2958" s="620">
        <v>140.03</v>
      </c>
      <c r="M2958" s="620">
        <v>420.09000000000003</v>
      </c>
      <c r="N2958" s="619">
        <v>3</v>
      </c>
      <c r="O2958" s="683">
        <v>2</v>
      </c>
      <c r="P2958" s="620">
        <v>420.09000000000003</v>
      </c>
      <c r="Q2958" s="635">
        <v>1</v>
      </c>
      <c r="R2958" s="619">
        <v>3</v>
      </c>
      <c r="S2958" s="635">
        <v>1</v>
      </c>
      <c r="T2958" s="683">
        <v>2</v>
      </c>
      <c r="U2958" s="665">
        <v>1</v>
      </c>
    </row>
    <row r="2959" spans="1:21" ht="14.4" customHeight="1" x14ac:dyDescent="0.3">
      <c r="A2959" s="618">
        <v>21</v>
      </c>
      <c r="B2959" s="619" t="s">
        <v>565</v>
      </c>
      <c r="C2959" s="619">
        <v>89301212</v>
      </c>
      <c r="D2959" s="681" t="s">
        <v>6723</v>
      </c>
      <c r="E2959" s="682" t="s">
        <v>4539</v>
      </c>
      <c r="F2959" s="619" t="s">
        <v>4509</v>
      </c>
      <c r="G2959" s="619" t="s">
        <v>4735</v>
      </c>
      <c r="H2959" s="619" t="s">
        <v>2184</v>
      </c>
      <c r="I2959" s="619" t="s">
        <v>2274</v>
      </c>
      <c r="J2959" s="619" t="s">
        <v>4222</v>
      </c>
      <c r="K2959" s="619" t="s">
        <v>1928</v>
      </c>
      <c r="L2959" s="620">
        <v>67.42</v>
      </c>
      <c r="M2959" s="620">
        <v>67.42</v>
      </c>
      <c r="N2959" s="619">
        <v>1</v>
      </c>
      <c r="O2959" s="683">
        <v>1</v>
      </c>
      <c r="P2959" s="620"/>
      <c r="Q2959" s="635">
        <v>0</v>
      </c>
      <c r="R2959" s="619"/>
      <c r="S2959" s="635">
        <v>0</v>
      </c>
      <c r="T2959" s="683"/>
      <c r="U2959" s="665">
        <v>0</v>
      </c>
    </row>
    <row r="2960" spans="1:21" ht="14.4" customHeight="1" x14ac:dyDescent="0.3">
      <c r="A2960" s="618">
        <v>21</v>
      </c>
      <c r="B2960" s="619" t="s">
        <v>565</v>
      </c>
      <c r="C2960" s="619">
        <v>89301212</v>
      </c>
      <c r="D2960" s="681" t="s">
        <v>6723</v>
      </c>
      <c r="E2960" s="682" t="s">
        <v>4539</v>
      </c>
      <c r="F2960" s="619" t="s">
        <v>4509</v>
      </c>
      <c r="G2960" s="619" t="s">
        <v>6456</v>
      </c>
      <c r="H2960" s="619" t="s">
        <v>564</v>
      </c>
      <c r="I2960" s="619" t="s">
        <v>6457</v>
      </c>
      <c r="J2960" s="619" t="s">
        <v>6458</v>
      </c>
      <c r="K2960" s="619" t="s">
        <v>2261</v>
      </c>
      <c r="L2960" s="620">
        <v>1905.38</v>
      </c>
      <c r="M2960" s="620">
        <v>19053.800000000003</v>
      </c>
      <c r="N2960" s="619">
        <v>10</v>
      </c>
      <c r="O2960" s="683">
        <v>3</v>
      </c>
      <c r="P2960" s="620">
        <v>7621.52</v>
      </c>
      <c r="Q2960" s="635">
        <v>0.39999999999999997</v>
      </c>
      <c r="R2960" s="619">
        <v>4</v>
      </c>
      <c r="S2960" s="635">
        <v>0.4</v>
      </c>
      <c r="T2960" s="683">
        <v>1.5</v>
      </c>
      <c r="U2960" s="665">
        <v>0.5</v>
      </c>
    </row>
    <row r="2961" spans="1:21" ht="14.4" customHeight="1" x14ac:dyDescent="0.3">
      <c r="A2961" s="618">
        <v>21</v>
      </c>
      <c r="B2961" s="619" t="s">
        <v>565</v>
      </c>
      <c r="C2961" s="619">
        <v>89301212</v>
      </c>
      <c r="D2961" s="681" t="s">
        <v>6723</v>
      </c>
      <c r="E2961" s="682" t="s">
        <v>4539</v>
      </c>
      <c r="F2961" s="619" t="s">
        <v>4509</v>
      </c>
      <c r="G2961" s="619" t="s">
        <v>4832</v>
      </c>
      <c r="H2961" s="619" t="s">
        <v>564</v>
      </c>
      <c r="I2961" s="619" t="s">
        <v>1299</v>
      </c>
      <c r="J2961" s="619" t="s">
        <v>4833</v>
      </c>
      <c r="K2961" s="619" t="s">
        <v>4834</v>
      </c>
      <c r="L2961" s="620">
        <v>0</v>
      </c>
      <c r="M2961" s="620">
        <v>0</v>
      </c>
      <c r="N2961" s="619">
        <v>3</v>
      </c>
      <c r="O2961" s="683">
        <v>2</v>
      </c>
      <c r="P2961" s="620">
        <v>0</v>
      </c>
      <c r="Q2961" s="635"/>
      <c r="R2961" s="619">
        <v>2</v>
      </c>
      <c r="S2961" s="635">
        <v>0.66666666666666663</v>
      </c>
      <c r="T2961" s="683">
        <v>1</v>
      </c>
      <c r="U2961" s="665">
        <v>0.5</v>
      </c>
    </row>
    <row r="2962" spans="1:21" ht="14.4" customHeight="1" x14ac:dyDescent="0.3">
      <c r="A2962" s="618">
        <v>21</v>
      </c>
      <c r="B2962" s="619" t="s">
        <v>565</v>
      </c>
      <c r="C2962" s="619">
        <v>89301212</v>
      </c>
      <c r="D2962" s="681" t="s">
        <v>6723</v>
      </c>
      <c r="E2962" s="682" t="s">
        <v>4539</v>
      </c>
      <c r="F2962" s="619" t="s">
        <v>4509</v>
      </c>
      <c r="G2962" s="619" t="s">
        <v>4864</v>
      </c>
      <c r="H2962" s="619" t="s">
        <v>564</v>
      </c>
      <c r="I2962" s="619" t="s">
        <v>1548</v>
      </c>
      <c r="J2962" s="619" t="s">
        <v>1549</v>
      </c>
      <c r="K2962" s="619" t="s">
        <v>5512</v>
      </c>
      <c r="L2962" s="620">
        <v>74.930000000000007</v>
      </c>
      <c r="M2962" s="620">
        <v>74.930000000000007</v>
      </c>
      <c r="N2962" s="619">
        <v>1</v>
      </c>
      <c r="O2962" s="683">
        <v>1</v>
      </c>
      <c r="P2962" s="620">
        <v>74.930000000000007</v>
      </c>
      <c r="Q2962" s="635">
        <v>1</v>
      </c>
      <c r="R2962" s="619">
        <v>1</v>
      </c>
      <c r="S2962" s="635">
        <v>1</v>
      </c>
      <c r="T2962" s="683">
        <v>1</v>
      </c>
      <c r="U2962" s="665">
        <v>1</v>
      </c>
    </row>
    <row r="2963" spans="1:21" ht="14.4" customHeight="1" x14ac:dyDescent="0.3">
      <c r="A2963" s="618">
        <v>21</v>
      </c>
      <c r="B2963" s="619" t="s">
        <v>565</v>
      </c>
      <c r="C2963" s="619">
        <v>89301212</v>
      </c>
      <c r="D2963" s="681" t="s">
        <v>6723</v>
      </c>
      <c r="E2963" s="682" t="s">
        <v>4539</v>
      </c>
      <c r="F2963" s="619" t="s">
        <v>4509</v>
      </c>
      <c r="G2963" s="619" t="s">
        <v>6261</v>
      </c>
      <c r="H2963" s="619" t="s">
        <v>564</v>
      </c>
      <c r="I2963" s="619" t="s">
        <v>966</v>
      </c>
      <c r="J2963" s="619" t="s">
        <v>967</v>
      </c>
      <c r="K2963" s="619" t="s">
        <v>6262</v>
      </c>
      <c r="L2963" s="620">
        <v>0</v>
      </c>
      <c r="M2963" s="620">
        <v>0</v>
      </c>
      <c r="N2963" s="619">
        <v>3</v>
      </c>
      <c r="O2963" s="683">
        <v>1</v>
      </c>
      <c r="P2963" s="620"/>
      <c r="Q2963" s="635"/>
      <c r="R2963" s="619"/>
      <c r="S2963" s="635">
        <v>0</v>
      </c>
      <c r="T2963" s="683"/>
      <c r="U2963" s="665">
        <v>0</v>
      </c>
    </row>
    <row r="2964" spans="1:21" ht="14.4" customHeight="1" x14ac:dyDescent="0.3">
      <c r="A2964" s="618">
        <v>21</v>
      </c>
      <c r="B2964" s="619" t="s">
        <v>565</v>
      </c>
      <c r="C2964" s="619">
        <v>89301212</v>
      </c>
      <c r="D2964" s="681" t="s">
        <v>6723</v>
      </c>
      <c r="E2964" s="682" t="s">
        <v>4539</v>
      </c>
      <c r="F2964" s="619" t="s">
        <v>4509</v>
      </c>
      <c r="G2964" s="619" t="s">
        <v>4593</v>
      </c>
      <c r="H2964" s="619" t="s">
        <v>2184</v>
      </c>
      <c r="I2964" s="619" t="s">
        <v>4478</v>
      </c>
      <c r="J2964" s="619" t="s">
        <v>4479</v>
      </c>
      <c r="K2964" s="619" t="s">
        <v>3399</v>
      </c>
      <c r="L2964" s="620">
        <v>269</v>
      </c>
      <c r="M2964" s="620">
        <v>538</v>
      </c>
      <c r="N2964" s="619">
        <v>2</v>
      </c>
      <c r="O2964" s="683">
        <v>0.5</v>
      </c>
      <c r="P2964" s="620">
        <v>538</v>
      </c>
      <c r="Q2964" s="635">
        <v>1</v>
      </c>
      <c r="R2964" s="619">
        <v>2</v>
      </c>
      <c r="S2964" s="635">
        <v>1</v>
      </c>
      <c r="T2964" s="683">
        <v>0.5</v>
      </c>
      <c r="U2964" s="665">
        <v>1</v>
      </c>
    </row>
    <row r="2965" spans="1:21" ht="14.4" customHeight="1" x14ac:dyDescent="0.3">
      <c r="A2965" s="618">
        <v>21</v>
      </c>
      <c r="B2965" s="619" t="s">
        <v>565</v>
      </c>
      <c r="C2965" s="619">
        <v>89301212</v>
      </c>
      <c r="D2965" s="681" t="s">
        <v>6723</v>
      </c>
      <c r="E2965" s="682" t="s">
        <v>4539</v>
      </c>
      <c r="F2965" s="619" t="s">
        <v>4509</v>
      </c>
      <c r="G2965" s="619" t="s">
        <v>6033</v>
      </c>
      <c r="H2965" s="619" t="s">
        <v>564</v>
      </c>
      <c r="I2965" s="619" t="s">
        <v>6459</v>
      </c>
      <c r="J2965" s="619" t="s">
        <v>6460</v>
      </c>
      <c r="K2965" s="619" t="s">
        <v>6461</v>
      </c>
      <c r="L2965" s="620">
        <v>0</v>
      </c>
      <c r="M2965" s="620">
        <v>0</v>
      </c>
      <c r="N2965" s="619">
        <v>1</v>
      </c>
      <c r="O2965" s="683">
        <v>1</v>
      </c>
      <c r="P2965" s="620"/>
      <c r="Q2965" s="635"/>
      <c r="R2965" s="619"/>
      <c r="S2965" s="635">
        <v>0</v>
      </c>
      <c r="T2965" s="683"/>
      <c r="U2965" s="665">
        <v>0</v>
      </c>
    </row>
    <row r="2966" spans="1:21" ht="14.4" customHeight="1" x14ac:dyDescent="0.3">
      <c r="A2966" s="618">
        <v>21</v>
      </c>
      <c r="B2966" s="619" t="s">
        <v>565</v>
      </c>
      <c r="C2966" s="619">
        <v>89301212</v>
      </c>
      <c r="D2966" s="681" t="s">
        <v>6723</v>
      </c>
      <c r="E2966" s="682" t="s">
        <v>4539</v>
      </c>
      <c r="F2966" s="619" t="s">
        <v>4509</v>
      </c>
      <c r="G2966" s="619" t="s">
        <v>4868</v>
      </c>
      <c r="H2966" s="619" t="s">
        <v>564</v>
      </c>
      <c r="I2966" s="619" t="s">
        <v>1381</v>
      </c>
      <c r="J2966" s="619" t="s">
        <v>1172</v>
      </c>
      <c r="K2966" s="619" t="s">
        <v>4869</v>
      </c>
      <c r="L2966" s="620">
        <v>0</v>
      </c>
      <c r="M2966" s="620">
        <v>0</v>
      </c>
      <c r="N2966" s="619">
        <v>1</v>
      </c>
      <c r="O2966" s="683">
        <v>1</v>
      </c>
      <c r="P2966" s="620">
        <v>0</v>
      </c>
      <c r="Q2966" s="635"/>
      <c r="R2966" s="619">
        <v>1</v>
      </c>
      <c r="S2966" s="635">
        <v>1</v>
      </c>
      <c r="T2966" s="683">
        <v>1</v>
      </c>
      <c r="U2966" s="665">
        <v>1</v>
      </c>
    </row>
    <row r="2967" spans="1:21" ht="14.4" customHeight="1" x14ac:dyDescent="0.3">
      <c r="A2967" s="618">
        <v>21</v>
      </c>
      <c r="B2967" s="619" t="s">
        <v>565</v>
      </c>
      <c r="C2967" s="619">
        <v>89301212</v>
      </c>
      <c r="D2967" s="681" t="s">
        <v>6723</v>
      </c>
      <c r="E2967" s="682" t="s">
        <v>4539</v>
      </c>
      <c r="F2967" s="619" t="s">
        <v>4509</v>
      </c>
      <c r="G2967" s="619" t="s">
        <v>4868</v>
      </c>
      <c r="H2967" s="619" t="s">
        <v>564</v>
      </c>
      <c r="I2967" s="619" t="s">
        <v>4967</v>
      </c>
      <c r="J2967" s="619" t="s">
        <v>1172</v>
      </c>
      <c r="K2967" s="619" t="s">
        <v>4968</v>
      </c>
      <c r="L2967" s="620">
        <v>0</v>
      </c>
      <c r="M2967" s="620">
        <v>0</v>
      </c>
      <c r="N2967" s="619">
        <v>1</v>
      </c>
      <c r="O2967" s="683">
        <v>1</v>
      </c>
      <c r="P2967" s="620"/>
      <c r="Q2967" s="635"/>
      <c r="R2967" s="619"/>
      <c r="S2967" s="635">
        <v>0</v>
      </c>
      <c r="T2967" s="683"/>
      <c r="U2967" s="665">
        <v>0</v>
      </c>
    </row>
    <row r="2968" spans="1:21" ht="14.4" customHeight="1" x14ac:dyDescent="0.3">
      <c r="A2968" s="618">
        <v>21</v>
      </c>
      <c r="B2968" s="619" t="s">
        <v>565</v>
      </c>
      <c r="C2968" s="619">
        <v>89301212</v>
      </c>
      <c r="D2968" s="681" t="s">
        <v>6723</v>
      </c>
      <c r="E2968" s="682" t="s">
        <v>4539</v>
      </c>
      <c r="F2968" s="619" t="s">
        <v>4509</v>
      </c>
      <c r="G2968" s="619" t="s">
        <v>6263</v>
      </c>
      <c r="H2968" s="619" t="s">
        <v>564</v>
      </c>
      <c r="I2968" s="619" t="s">
        <v>6462</v>
      </c>
      <c r="J2968" s="619" t="s">
        <v>6268</v>
      </c>
      <c r="K2968" s="619" t="s">
        <v>6463</v>
      </c>
      <c r="L2968" s="620">
        <v>73.34</v>
      </c>
      <c r="M2968" s="620">
        <v>73.34</v>
      </c>
      <c r="N2968" s="619">
        <v>1</v>
      </c>
      <c r="O2968" s="683">
        <v>1</v>
      </c>
      <c r="P2968" s="620">
        <v>73.34</v>
      </c>
      <c r="Q2968" s="635">
        <v>1</v>
      </c>
      <c r="R2968" s="619">
        <v>1</v>
      </c>
      <c r="S2968" s="635">
        <v>1</v>
      </c>
      <c r="T2968" s="683">
        <v>1</v>
      </c>
      <c r="U2968" s="665">
        <v>1</v>
      </c>
    </row>
    <row r="2969" spans="1:21" ht="14.4" customHeight="1" x14ac:dyDescent="0.3">
      <c r="A2969" s="618">
        <v>21</v>
      </c>
      <c r="B2969" s="619" t="s">
        <v>565</v>
      </c>
      <c r="C2969" s="619">
        <v>89301212</v>
      </c>
      <c r="D2969" s="681" t="s">
        <v>6723</v>
      </c>
      <c r="E2969" s="682" t="s">
        <v>4539</v>
      </c>
      <c r="F2969" s="619" t="s">
        <v>4509</v>
      </c>
      <c r="G2969" s="619" t="s">
        <v>6263</v>
      </c>
      <c r="H2969" s="619" t="s">
        <v>564</v>
      </c>
      <c r="I2969" s="619" t="s">
        <v>6264</v>
      </c>
      <c r="J2969" s="619" t="s">
        <v>6265</v>
      </c>
      <c r="K2969" s="619" t="s">
        <v>6266</v>
      </c>
      <c r="L2969" s="620">
        <v>58.26</v>
      </c>
      <c r="M2969" s="620">
        <v>58.26</v>
      </c>
      <c r="N2969" s="619">
        <v>1</v>
      </c>
      <c r="O2969" s="683">
        <v>0.5</v>
      </c>
      <c r="P2969" s="620">
        <v>58.26</v>
      </c>
      <c r="Q2969" s="635">
        <v>1</v>
      </c>
      <c r="R2969" s="619">
        <v>1</v>
      </c>
      <c r="S2969" s="635">
        <v>1</v>
      </c>
      <c r="T2969" s="683">
        <v>0.5</v>
      </c>
      <c r="U2969" s="665">
        <v>1</v>
      </c>
    </row>
    <row r="2970" spans="1:21" ht="14.4" customHeight="1" x14ac:dyDescent="0.3">
      <c r="A2970" s="618">
        <v>21</v>
      </c>
      <c r="B2970" s="619" t="s">
        <v>565</v>
      </c>
      <c r="C2970" s="619">
        <v>89301212</v>
      </c>
      <c r="D2970" s="681" t="s">
        <v>6723</v>
      </c>
      <c r="E2970" s="682" t="s">
        <v>4539</v>
      </c>
      <c r="F2970" s="619" t="s">
        <v>4509</v>
      </c>
      <c r="G2970" s="619" t="s">
        <v>5513</v>
      </c>
      <c r="H2970" s="619" t="s">
        <v>2184</v>
      </c>
      <c r="I2970" s="619" t="s">
        <v>5516</v>
      </c>
      <c r="J2970" s="619" t="s">
        <v>5517</v>
      </c>
      <c r="K2970" s="619" t="s">
        <v>668</v>
      </c>
      <c r="L2970" s="620">
        <v>178.87</v>
      </c>
      <c r="M2970" s="620">
        <v>536.61</v>
      </c>
      <c r="N2970" s="619">
        <v>3</v>
      </c>
      <c r="O2970" s="683">
        <v>0.5</v>
      </c>
      <c r="P2970" s="620">
        <v>536.61</v>
      </c>
      <c r="Q2970" s="635">
        <v>1</v>
      </c>
      <c r="R2970" s="619">
        <v>3</v>
      </c>
      <c r="S2970" s="635">
        <v>1</v>
      </c>
      <c r="T2970" s="683">
        <v>0.5</v>
      </c>
      <c r="U2970" s="665">
        <v>1</v>
      </c>
    </row>
    <row r="2971" spans="1:21" ht="14.4" customHeight="1" x14ac:dyDescent="0.3">
      <c r="A2971" s="618">
        <v>21</v>
      </c>
      <c r="B2971" s="619" t="s">
        <v>565</v>
      </c>
      <c r="C2971" s="619">
        <v>89301212</v>
      </c>
      <c r="D2971" s="681" t="s">
        <v>6723</v>
      </c>
      <c r="E2971" s="682" t="s">
        <v>4539</v>
      </c>
      <c r="F2971" s="619" t="s">
        <v>4509</v>
      </c>
      <c r="G2971" s="619" t="s">
        <v>4835</v>
      </c>
      <c r="H2971" s="619" t="s">
        <v>564</v>
      </c>
      <c r="I2971" s="619" t="s">
        <v>974</v>
      </c>
      <c r="J2971" s="619" t="s">
        <v>975</v>
      </c>
      <c r="K2971" s="619" t="s">
        <v>4836</v>
      </c>
      <c r="L2971" s="620">
        <v>127.5</v>
      </c>
      <c r="M2971" s="620">
        <v>510</v>
      </c>
      <c r="N2971" s="619">
        <v>4</v>
      </c>
      <c r="O2971" s="683">
        <v>4</v>
      </c>
      <c r="P2971" s="620">
        <v>255</v>
      </c>
      <c r="Q2971" s="635">
        <v>0.5</v>
      </c>
      <c r="R2971" s="619">
        <v>2</v>
      </c>
      <c r="S2971" s="635">
        <v>0.5</v>
      </c>
      <c r="T2971" s="683">
        <v>2</v>
      </c>
      <c r="U2971" s="665">
        <v>0.5</v>
      </c>
    </row>
    <row r="2972" spans="1:21" ht="14.4" customHeight="1" x14ac:dyDescent="0.3">
      <c r="A2972" s="618">
        <v>21</v>
      </c>
      <c r="B2972" s="619" t="s">
        <v>565</v>
      </c>
      <c r="C2972" s="619">
        <v>89301212</v>
      </c>
      <c r="D2972" s="681" t="s">
        <v>6723</v>
      </c>
      <c r="E2972" s="682" t="s">
        <v>4539</v>
      </c>
      <c r="F2972" s="619" t="s">
        <v>4509</v>
      </c>
      <c r="G2972" s="619" t="s">
        <v>4835</v>
      </c>
      <c r="H2972" s="619" t="s">
        <v>564</v>
      </c>
      <c r="I2972" s="619" t="s">
        <v>4969</v>
      </c>
      <c r="J2972" s="619" t="s">
        <v>975</v>
      </c>
      <c r="K2972" s="619" t="s">
        <v>4970</v>
      </c>
      <c r="L2972" s="620">
        <v>637.5</v>
      </c>
      <c r="M2972" s="620">
        <v>637.5</v>
      </c>
      <c r="N2972" s="619">
        <v>1</v>
      </c>
      <c r="O2972" s="683">
        <v>1</v>
      </c>
      <c r="P2972" s="620"/>
      <c r="Q2972" s="635">
        <v>0</v>
      </c>
      <c r="R2972" s="619"/>
      <c r="S2972" s="635">
        <v>0</v>
      </c>
      <c r="T2972" s="683"/>
      <c r="U2972" s="665">
        <v>0</v>
      </c>
    </row>
    <row r="2973" spans="1:21" ht="14.4" customHeight="1" x14ac:dyDescent="0.3">
      <c r="A2973" s="618">
        <v>21</v>
      </c>
      <c r="B2973" s="619" t="s">
        <v>565</v>
      </c>
      <c r="C2973" s="619">
        <v>89301212</v>
      </c>
      <c r="D2973" s="681" t="s">
        <v>6723</v>
      </c>
      <c r="E2973" s="682" t="s">
        <v>4539</v>
      </c>
      <c r="F2973" s="619" t="s">
        <v>4509</v>
      </c>
      <c r="G2973" s="619" t="s">
        <v>4566</v>
      </c>
      <c r="H2973" s="619" t="s">
        <v>564</v>
      </c>
      <c r="I2973" s="619" t="s">
        <v>1133</v>
      </c>
      <c r="J2973" s="619" t="s">
        <v>4567</v>
      </c>
      <c r="K2973" s="619" t="s">
        <v>4568</v>
      </c>
      <c r="L2973" s="620">
        <v>0</v>
      </c>
      <c r="M2973" s="620">
        <v>0</v>
      </c>
      <c r="N2973" s="619">
        <v>17</v>
      </c>
      <c r="O2973" s="683">
        <v>10</v>
      </c>
      <c r="P2973" s="620">
        <v>0</v>
      </c>
      <c r="Q2973" s="635"/>
      <c r="R2973" s="619">
        <v>12</v>
      </c>
      <c r="S2973" s="635">
        <v>0.70588235294117652</v>
      </c>
      <c r="T2973" s="683">
        <v>6.5</v>
      </c>
      <c r="U2973" s="665">
        <v>0.65</v>
      </c>
    </row>
    <row r="2974" spans="1:21" ht="14.4" customHeight="1" x14ac:dyDescent="0.3">
      <c r="A2974" s="618">
        <v>21</v>
      </c>
      <c r="B2974" s="619" t="s">
        <v>565</v>
      </c>
      <c r="C2974" s="619">
        <v>89301212</v>
      </c>
      <c r="D2974" s="681" t="s">
        <v>6723</v>
      </c>
      <c r="E2974" s="682" t="s">
        <v>4539</v>
      </c>
      <c r="F2974" s="619" t="s">
        <v>4509</v>
      </c>
      <c r="G2974" s="619" t="s">
        <v>4566</v>
      </c>
      <c r="H2974" s="619" t="s">
        <v>564</v>
      </c>
      <c r="I2974" s="619" t="s">
        <v>1496</v>
      </c>
      <c r="J2974" s="619" t="s">
        <v>6464</v>
      </c>
      <c r="K2974" s="619" t="s">
        <v>6465</v>
      </c>
      <c r="L2974" s="620">
        <v>77.14</v>
      </c>
      <c r="M2974" s="620">
        <v>385.7</v>
      </c>
      <c r="N2974" s="619">
        <v>5</v>
      </c>
      <c r="O2974" s="683">
        <v>1</v>
      </c>
      <c r="P2974" s="620">
        <v>385.7</v>
      </c>
      <c r="Q2974" s="635">
        <v>1</v>
      </c>
      <c r="R2974" s="619">
        <v>5</v>
      </c>
      <c r="S2974" s="635">
        <v>1</v>
      </c>
      <c r="T2974" s="683">
        <v>1</v>
      </c>
      <c r="U2974" s="665">
        <v>1</v>
      </c>
    </row>
    <row r="2975" spans="1:21" ht="14.4" customHeight="1" x14ac:dyDescent="0.3">
      <c r="A2975" s="618">
        <v>21</v>
      </c>
      <c r="B2975" s="619" t="s">
        <v>565</v>
      </c>
      <c r="C2975" s="619">
        <v>89301212</v>
      </c>
      <c r="D2975" s="681" t="s">
        <v>6723</v>
      </c>
      <c r="E2975" s="682" t="s">
        <v>4539</v>
      </c>
      <c r="F2975" s="619" t="s">
        <v>4509</v>
      </c>
      <c r="G2975" s="619" t="s">
        <v>5518</v>
      </c>
      <c r="H2975" s="619" t="s">
        <v>564</v>
      </c>
      <c r="I2975" s="619" t="s">
        <v>5519</v>
      </c>
      <c r="J2975" s="619" t="s">
        <v>5520</v>
      </c>
      <c r="K2975" s="619" t="s">
        <v>5521</v>
      </c>
      <c r="L2975" s="620">
        <v>32.93</v>
      </c>
      <c r="M2975" s="620">
        <v>395.15999999999997</v>
      </c>
      <c r="N2975" s="619">
        <v>12</v>
      </c>
      <c r="O2975" s="683">
        <v>1</v>
      </c>
      <c r="P2975" s="620"/>
      <c r="Q2975" s="635">
        <v>0</v>
      </c>
      <c r="R2975" s="619"/>
      <c r="S2975" s="635">
        <v>0</v>
      </c>
      <c r="T2975" s="683"/>
      <c r="U2975" s="665">
        <v>0</v>
      </c>
    </row>
    <row r="2976" spans="1:21" ht="14.4" customHeight="1" x14ac:dyDescent="0.3">
      <c r="A2976" s="618">
        <v>21</v>
      </c>
      <c r="B2976" s="619" t="s">
        <v>565</v>
      </c>
      <c r="C2976" s="619">
        <v>89301212</v>
      </c>
      <c r="D2976" s="681" t="s">
        <v>6723</v>
      </c>
      <c r="E2976" s="682" t="s">
        <v>4539</v>
      </c>
      <c r="F2976" s="619" t="s">
        <v>4509</v>
      </c>
      <c r="G2976" s="619" t="s">
        <v>5518</v>
      </c>
      <c r="H2976" s="619" t="s">
        <v>564</v>
      </c>
      <c r="I2976" s="619" t="s">
        <v>5519</v>
      </c>
      <c r="J2976" s="619" t="s">
        <v>5520</v>
      </c>
      <c r="K2976" s="619" t="s">
        <v>5521</v>
      </c>
      <c r="L2976" s="620">
        <v>87.55</v>
      </c>
      <c r="M2976" s="620">
        <v>525.29999999999995</v>
      </c>
      <c r="N2976" s="619">
        <v>6</v>
      </c>
      <c r="O2976" s="683">
        <v>0.5</v>
      </c>
      <c r="P2976" s="620"/>
      <c r="Q2976" s="635">
        <v>0</v>
      </c>
      <c r="R2976" s="619"/>
      <c r="S2976" s="635">
        <v>0</v>
      </c>
      <c r="T2976" s="683"/>
      <c r="U2976" s="665">
        <v>0</v>
      </c>
    </row>
    <row r="2977" spans="1:21" ht="14.4" customHeight="1" x14ac:dyDescent="0.3">
      <c r="A2977" s="618">
        <v>21</v>
      </c>
      <c r="B2977" s="619" t="s">
        <v>565</v>
      </c>
      <c r="C2977" s="619">
        <v>89301212</v>
      </c>
      <c r="D2977" s="681" t="s">
        <v>6723</v>
      </c>
      <c r="E2977" s="682" t="s">
        <v>4539</v>
      </c>
      <c r="F2977" s="619" t="s">
        <v>4509</v>
      </c>
      <c r="G2977" s="619" t="s">
        <v>4739</v>
      </c>
      <c r="H2977" s="619" t="s">
        <v>564</v>
      </c>
      <c r="I2977" s="619" t="s">
        <v>1052</v>
      </c>
      <c r="J2977" s="619" t="s">
        <v>933</v>
      </c>
      <c r="K2977" s="619" t="s">
        <v>4740</v>
      </c>
      <c r="L2977" s="620">
        <v>219.94</v>
      </c>
      <c r="M2977" s="620">
        <v>2419.34</v>
      </c>
      <c r="N2977" s="619">
        <v>11</v>
      </c>
      <c r="O2977" s="683">
        <v>6</v>
      </c>
      <c r="P2977" s="620">
        <v>1539.5800000000002</v>
      </c>
      <c r="Q2977" s="635">
        <v>0.63636363636363635</v>
      </c>
      <c r="R2977" s="619">
        <v>7</v>
      </c>
      <c r="S2977" s="635">
        <v>0.63636363636363635</v>
      </c>
      <c r="T2977" s="683">
        <v>3.5</v>
      </c>
      <c r="U2977" s="665">
        <v>0.58333333333333337</v>
      </c>
    </row>
    <row r="2978" spans="1:21" ht="14.4" customHeight="1" x14ac:dyDescent="0.3">
      <c r="A2978" s="618">
        <v>21</v>
      </c>
      <c r="B2978" s="619" t="s">
        <v>565</v>
      </c>
      <c r="C2978" s="619">
        <v>89301212</v>
      </c>
      <c r="D2978" s="681" t="s">
        <v>6723</v>
      </c>
      <c r="E2978" s="682" t="s">
        <v>4539</v>
      </c>
      <c r="F2978" s="619" t="s">
        <v>4509</v>
      </c>
      <c r="G2978" s="619" t="s">
        <v>6466</v>
      </c>
      <c r="H2978" s="619" t="s">
        <v>564</v>
      </c>
      <c r="I2978" s="619" t="s">
        <v>6467</v>
      </c>
      <c r="J2978" s="619" t="s">
        <v>6468</v>
      </c>
      <c r="K2978" s="619" t="s">
        <v>6469</v>
      </c>
      <c r="L2978" s="620">
        <v>314.69</v>
      </c>
      <c r="M2978" s="620">
        <v>314.69</v>
      </c>
      <c r="N2978" s="619">
        <v>1</v>
      </c>
      <c r="O2978" s="683">
        <v>0.5</v>
      </c>
      <c r="P2978" s="620">
        <v>314.69</v>
      </c>
      <c r="Q2978" s="635">
        <v>1</v>
      </c>
      <c r="R2978" s="619">
        <v>1</v>
      </c>
      <c r="S2978" s="635">
        <v>1</v>
      </c>
      <c r="T2978" s="683">
        <v>0.5</v>
      </c>
      <c r="U2978" s="665">
        <v>1</v>
      </c>
    </row>
    <row r="2979" spans="1:21" ht="14.4" customHeight="1" x14ac:dyDescent="0.3">
      <c r="A2979" s="618">
        <v>21</v>
      </c>
      <c r="B2979" s="619" t="s">
        <v>565</v>
      </c>
      <c r="C2979" s="619">
        <v>89301212</v>
      </c>
      <c r="D2979" s="681" t="s">
        <v>6723</v>
      </c>
      <c r="E2979" s="682" t="s">
        <v>4539</v>
      </c>
      <c r="F2979" s="619" t="s">
        <v>4509</v>
      </c>
      <c r="G2979" s="619" t="s">
        <v>4612</v>
      </c>
      <c r="H2979" s="619" t="s">
        <v>564</v>
      </c>
      <c r="I2979" s="619" t="s">
        <v>4613</v>
      </c>
      <c r="J2979" s="619" t="s">
        <v>4614</v>
      </c>
      <c r="K2979" s="619" t="s">
        <v>4615</v>
      </c>
      <c r="L2979" s="620">
        <v>38.99</v>
      </c>
      <c r="M2979" s="620">
        <v>77.98</v>
      </c>
      <c r="N2979" s="619">
        <v>2</v>
      </c>
      <c r="O2979" s="683">
        <v>1.5</v>
      </c>
      <c r="P2979" s="620"/>
      <c r="Q2979" s="635">
        <v>0</v>
      </c>
      <c r="R2979" s="619"/>
      <c r="S2979" s="635">
        <v>0</v>
      </c>
      <c r="T2979" s="683"/>
      <c r="U2979" s="665">
        <v>0</v>
      </c>
    </row>
    <row r="2980" spans="1:21" ht="14.4" customHeight="1" x14ac:dyDescent="0.3">
      <c r="A2980" s="618">
        <v>21</v>
      </c>
      <c r="B2980" s="619" t="s">
        <v>565</v>
      </c>
      <c r="C2980" s="619">
        <v>89301212</v>
      </c>
      <c r="D2980" s="681" t="s">
        <v>6723</v>
      </c>
      <c r="E2980" s="682" t="s">
        <v>4539</v>
      </c>
      <c r="F2980" s="619" t="s">
        <v>4509</v>
      </c>
      <c r="G2980" s="619" t="s">
        <v>4612</v>
      </c>
      <c r="H2980" s="619" t="s">
        <v>564</v>
      </c>
      <c r="I2980" s="619" t="s">
        <v>4613</v>
      </c>
      <c r="J2980" s="619" t="s">
        <v>4614</v>
      </c>
      <c r="K2980" s="619" t="s">
        <v>4615</v>
      </c>
      <c r="L2980" s="620">
        <v>23.46</v>
      </c>
      <c r="M2980" s="620">
        <v>46.92</v>
      </c>
      <c r="N2980" s="619">
        <v>2</v>
      </c>
      <c r="O2980" s="683">
        <v>1.5</v>
      </c>
      <c r="P2980" s="620">
        <v>46.92</v>
      </c>
      <c r="Q2980" s="635">
        <v>1</v>
      </c>
      <c r="R2980" s="619">
        <v>2</v>
      </c>
      <c r="S2980" s="635">
        <v>1</v>
      </c>
      <c r="T2980" s="683">
        <v>1.5</v>
      </c>
      <c r="U2980" s="665">
        <v>1</v>
      </c>
    </row>
    <row r="2981" spans="1:21" ht="14.4" customHeight="1" x14ac:dyDescent="0.3">
      <c r="A2981" s="618">
        <v>21</v>
      </c>
      <c r="B2981" s="619" t="s">
        <v>565</v>
      </c>
      <c r="C2981" s="619">
        <v>89301212</v>
      </c>
      <c r="D2981" s="681" t="s">
        <v>6723</v>
      </c>
      <c r="E2981" s="682" t="s">
        <v>4539</v>
      </c>
      <c r="F2981" s="619" t="s">
        <v>4509</v>
      </c>
      <c r="G2981" s="619" t="s">
        <v>6470</v>
      </c>
      <c r="H2981" s="619" t="s">
        <v>564</v>
      </c>
      <c r="I2981" s="619" t="s">
        <v>6471</v>
      </c>
      <c r="J2981" s="619" t="s">
        <v>6472</v>
      </c>
      <c r="K2981" s="619" t="s">
        <v>1131</v>
      </c>
      <c r="L2981" s="620">
        <v>871.31</v>
      </c>
      <c r="M2981" s="620">
        <v>871.31</v>
      </c>
      <c r="N2981" s="619">
        <v>1</v>
      </c>
      <c r="O2981" s="683">
        <v>0.5</v>
      </c>
      <c r="P2981" s="620">
        <v>871.31</v>
      </c>
      <c r="Q2981" s="635">
        <v>1</v>
      </c>
      <c r="R2981" s="619">
        <v>1</v>
      </c>
      <c r="S2981" s="635">
        <v>1</v>
      </c>
      <c r="T2981" s="683">
        <v>0.5</v>
      </c>
      <c r="U2981" s="665">
        <v>1</v>
      </c>
    </row>
    <row r="2982" spans="1:21" ht="14.4" customHeight="1" x14ac:dyDescent="0.3">
      <c r="A2982" s="618">
        <v>21</v>
      </c>
      <c r="B2982" s="619" t="s">
        <v>565</v>
      </c>
      <c r="C2982" s="619">
        <v>89301212</v>
      </c>
      <c r="D2982" s="681" t="s">
        <v>6723</v>
      </c>
      <c r="E2982" s="682" t="s">
        <v>4539</v>
      </c>
      <c r="F2982" s="619" t="s">
        <v>4509</v>
      </c>
      <c r="G2982" s="619" t="s">
        <v>4837</v>
      </c>
      <c r="H2982" s="619" t="s">
        <v>2184</v>
      </c>
      <c r="I2982" s="619" t="s">
        <v>4839</v>
      </c>
      <c r="J2982" s="619" t="s">
        <v>4840</v>
      </c>
      <c r="K2982" s="619" t="s">
        <v>747</v>
      </c>
      <c r="L2982" s="620">
        <v>90.72</v>
      </c>
      <c r="M2982" s="620">
        <v>181.44</v>
      </c>
      <c r="N2982" s="619">
        <v>2</v>
      </c>
      <c r="O2982" s="683">
        <v>2</v>
      </c>
      <c r="P2982" s="620">
        <v>90.72</v>
      </c>
      <c r="Q2982" s="635">
        <v>0.5</v>
      </c>
      <c r="R2982" s="619">
        <v>1</v>
      </c>
      <c r="S2982" s="635">
        <v>0.5</v>
      </c>
      <c r="T2982" s="683">
        <v>1</v>
      </c>
      <c r="U2982" s="665">
        <v>0.5</v>
      </c>
    </row>
    <row r="2983" spans="1:21" ht="14.4" customHeight="1" x14ac:dyDescent="0.3">
      <c r="A2983" s="618">
        <v>21</v>
      </c>
      <c r="B2983" s="619" t="s">
        <v>565</v>
      </c>
      <c r="C2983" s="619">
        <v>89301212</v>
      </c>
      <c r="D2983" s="681" t="s">
        <v>6723</v>
      </c>
      <c r="E2983" s="682" t="s">
        <v>4539</v>
      </c>
      <c r="F2983" s="619" t="s">
        <v>4509</v>
      </c>
      <c r="G2983" s="619" t="s">
        <v>4837</v>
      </c>
      <c r="H2983" s="619" t="s">
        <v>2184</v>
      </c>
      <c r="I2983" s="619" t="s">
        <v>5381</v>
      </c>
      <c r="J2983" s="619" t="s">
        <v>4840</v>
      </c>
      <c r="K2983" s="619" t="s">
        <v>5382</v>
      </c>
      <c r="L2983" s="620">
        <v>302.39</v>
      </c>
      <c r="M2983" s="620">
        <v>5140.6299999999992</v>
      </c>
      <c r="N2983" s="619">
        <v>17</v>
      </c>
      <c r="O2983" s="683">
        <v>17</v>
      </c>
      <c r="P2983" s="620">
        <v>3023.8999999999992</v>
      </c>
      <c r="Q2983" s="635">
        <v>0.58823529411764697</v>
      </c>
      <c r="R2983" s="619">
        <v>10</v>
      </c>
      <c r="S2983" s="635">
        <v>0.58823529411764708</v>
      </c>
      <c r="T2983" s="683">
        <v>10</v>
      </c>
      <c r="U2983" s="665">
        <v>0.58823529411764708</v>
      </c>
    </row>
    <row r="2984" spans="1:21" ht="14.4" customHeight="1" x14ac:dyDescent="0.3">
      <c r="A2984" s="618">
        <v>21</v>
      </c>
      <c r="B2984" s="619" t="s">
        <v>565</v>
      </c>
      <c r="C2984" s="619">
        <v>89301212</v>
      </c>
      <c r="D2984" s="681" t="s">
        <v>6723</v>
      </c>
      <c r="E2984" s="682" t="s">
        <v>4539</v>
      </c>
      <c r="F2984" s="619" t="s">
        <v>4509</v>
      </c>
      <c r="G2984" s="619" t="s">
        <v>5383</v>
      </c>
      <c r="H2984" s="619" t="s">
        <v>2184</v>
      </c>
      <c r="I2984" s="619" t="s">
        <v>5384</v>
      </c>
      <c r="J2984" s="619" t="s">
        <v>5385</v>
      </c>
      <c r="K2984" s="619" t="s">
        <v>5386</v>
      </c>
      <c r="L2984" s="620">
        <v>17706.39</v>
      </c>
      <c r="M2984" s="620">
        <v>123944.73</v>
      </c>
      <c r="N2984" s="619">
        <v>7</v>
      </c>
      <c r="O2984" s="683">
        <v>5.5</v>
      </c>
      <c r="P2984" s="620">
        <v>88531.95</v>
      </c>
      <c r="Q2984" s="635">
        <v>0.7142857142857143</v>
      </c>
      <c r="R2984" s="619">
        <v>5</v>
      </c>
      <c r="S2984" s="635">
        <v>0.7142857142857143</v>
      </c>
      <c r="T2984" s="683">
        <v>3.5</v>
      </c>
      <c r="U2984" s="665">
        <v>0.63636363636363635</v>
      </c>
    </row>
    <row r="2985" spans="1:21" ht="14.4" customHeight="1" x14ac:dyDescent="0.3">
      <c r="A2985" s="618">
        <v>21</v>
      </c>
      <c r="B2985" s="619" t="s">
        <v>565</v>
      </c>
      <c r="C2985" s="619">
        <v>89301212</v>
      </c>
      <c r="D2985" s="681" t="s">
        <v>6723</v>
      </c>
      <c r="E2985" s="682" t="s">
        <v>4539</v>
      </c>
      <c r="F2985" s="619" t="s">
        <v>4509</v>
      </c>
      <c r="G2985" s="619" t="s">
        <v>4742</v>
      </c>
      <c r="H2985" s="619" t="s">
        <v>564</v>
      </c>
      <c r="I2985" s="619" t="s">
        <v>4978</v>
      </c>
      <c r="J2985" s="619" t="s">
        <v>1075</v>
      </c>
      <c r="K2985" s="619" t="s">
        <v>4979</v>
      </c>
      <c r="L2985" s="620">
        <v>110.66</v>
      </c>
      <c r="M2985" s="620">
        <v>110.66</v>
      </c>
      <c r="N2985" s="619">
        <v>1</v>
      </c>
      <c r="O2985" s="683">
        <v>1</v>
      </c>
      <c r="P2985" s="620"/>
      <c r="Q2985" s="635">
        <v>0</v>
      </c>
      <c r="R2985" s="619"/>
      <c r="S2985" s="635">
        <v>0</v>
      </c>
      <c r="T2985" s="683"/>
      <c r="U2985" s="665">
        <v>0</v>
      </c>
    </row>
    <row r="2986" spans="1:21" ht="14.4" customHeight="1" x14ac:dyDescent="0.3">
      <c r="A2986" s="618">
        <v>21</v>
      </c>
      <c r="B2986" s="619" t="s">
        <v>565</v>
      </c>
      <c r="C2986" s="619">
        <v>89301212</v>
      </c>
      <c r="D2986" s="681" t="s">
        <v>6723</v>
      </c>
      <c r="E2986" s="682" t="s">
        <v>4539</v>
      </c>
      <c r="F2986" s="619" t="s">
        <v>4509</v>
      </c>
      <c r="G2986" s="619" t="s">
        <v>4743</v>
      </c>
      <c r="H2986" s="619" t="s">
        <v>564</v>
      </c>
      <c r="I2986" s="619" t="s">
        <v>1461</v>
      </c>
      <c r="J2986" s="619" t="s">
        <v>959</v>
      </c>
      <c r="K2986" s="619" t="s">
        <v>4744</v>
      </c>
      <c r="L2986" s="620">
        <v>96.72</v>
      </c>
      <c r="M2986" s="620">
        <v>870.48</v>
      </c>
      <c r="N2986" s="619">
        <v>9</v>
      </c>
      <c r="O2986" s="683">
        <v>4.5</v>
      </c>
      <c r="P2986" s="620">
        <v>483.6</v>
      </c>
      <c r="Q2986" s="635">
        <v>0.55555555555555558</v>
      </c>
      <c r="R2986" s="619">
        <v>5</v>
      </c>
      <c r="S2986" s="635">
        <v>0.55555555555555558</v>
      </c>
      <c r="T2986" s="683">
        <v>2</v>
      </c>
      <c r="U2986" s="665">
        <v>0.44444444444444442</v>
      </c>
    </row>
    <row r="2987" spans="1:21" ht="14.4" customHeight="1" x14ac:dyDescent="0.3">
      <c r="A2987" s="618">
        <v>21</v>
      </c>
      <c r="B2987" s="619" t="s">
        <v>565</v>
      </c>
      <c r="C2987" s="619">
        <v>89301212</v>
      </c>
      <c r="D2987" s="681" t="s">
        <v>6723</v>
      </c>
      <c r="E2987" s="682" t="s">
        <v>4539</v>
      </c>
      <c r="F2987" s="619" t="s">
        <v>4509</v>
      </c>
      <c r="G2987" s="619" t="s">
        <v>4743</v>
      </c>
      <c r="H2987" s="619" t="s">
        <v>564</v>
      </c>
      <c r="I2987" s="619" t="s">
        <v>958</v>
      </c>
      <c r="J2987" s="619" t="s">
        <v>959</v>
      </c>
      <c r="K2987" s="619" t="s">
        <v>4745</v>
      </c>
      <c r="L2987" s="620">
        <v>57.85</v>
      </c>
      <c r="M2987" s="620">
        <v>289.25</v>
      </c>
      <c r="N2987" s="619">
        <v>5</v>
      </c>
      <c r="O2987" s="683">
        <v>1.5</v>
      </c>
      <c r="P2987" s="620">
        <v>173.55</v>
      </c>
      <c r="Q2987" s="635">
        <v>0.60000000000000009</v>
      </c>
      <c r="R2987" s="619">
        <v>3</v>
      </c>
      <c r="S2987" s="635">
        <v>0.6</v>
      </c>
      <c r="T2987" s="683">
        <v>0.5</v>
      </c>
      <c r="U2987" s="665">
        <v>0.33333333333333331</v>
      </c>
    </row>
    <row r="2988" spans="1:21" ht="14.4" customHeight="1" x14ac:dyDescent="0.3">
      <c r="A2988" s="618">
        <v>21</v>
      </c>
      <c r="B2988" s="619" t="s">
        <v>565</v>
      </c>
      <c r="C2988" s="619">
        <v>89301212</v>
      </c>
      <c r="D2988" s="681" t="s">
        <v>6723</v>
      </c>
      <c r="E2988" s="682" t="s">
        <v>4539</v>
      </c>
      <c r="F2988" s="619" t="s">
        <v>4509</v>
      </c>
      <c r="G2988" s="619" t="s">
        <v>5388</v>
      </c>
      <c r="H2988" s="619" t="s">
        <v>564</v>
      </c>
      <c r="I2988" s="619" t="s">
        <v>1964</v>
      </c>
      <c r="J2988" s="619" t="s">
        <v>1965</v>
      </c>
      <c r="K2988" s="619" t="s">
        <v>1966</v>
      </c>
      <c r="L2988" s="620">
        <v>113.3</v>
      </c>
      <c r="M2988" s="620">
        <v>113.3</v>
      </c>
      <c r="N2988" s="619">
        <v>1</v>
      </c>
      <c r="O2988" s="683">
        <v>0.5</v>
      </c>
      <c r="P2988" s="620">
        <v>113.3</v>
      </c>
      <c r="Q2988" s="635">
        <v>1</v>
      </c>
      <c r="R2988" s="619">
        <v>1</v>
      </c>
      <c r="S2988" s="635">
        <v>1</v>
      </c>
      <c r="T2988" s="683">
        <v>0.5</v>
      </c>
      <c r="U2988" s="665">
        <v>1</v>
      </c>
    </row>
    <row r="2989" spans="1:21" ht="14.4" customHeight="1" x14ac:dyDescent="0.3">
      <c r="A2989" s="618">
        <v>21</v>
      </c>
      <c r="B2989" s="619" t="s">
        <v>565</v>
      </c>
      <c r="C2989" s="619">
        <v>89301212</v>
      </c>
      <c r="D2989" s="681" t="s">
        <v>6723</v>
      </c>
      <c r="E2989" s="682" t="s">
        <v>4539</v>
      </c>
      <c r="F2989" s="619" t="s">
        <v>4509</v>
      </c>
      <c r="G2989" s="619" t="s">
        <v>6473</v>
      </c>
      <c r="H2989" s="619" t="s">
        <v>564</v>
      </c>
      <c r="I2989" s="619" t="s">
        <v>6474</v>
      </c>
      <c r="J2989" s="619" t="s">
        <v>6475</v>
      </c>
      <c r="K2989" s="619" t="s">
        <v>6476</v>
      </c>
      <c r="L2989" s="620">
        <v>216.16</v>
      </c>
      <c r="M2989" s="620">
        <v>1729.2800000000002</v>
      </c>
      <c r="N2989" s="619">
        <v>8</v>
      </c>
      <c r="O2989" s="683">
        <v>4</v>
      </c>
      <c r="P2989" s="620">
        <v>1513.1200000000001</v>
      </c>
      <c r="Q2989" s="635">
        <v>0.875</v>
      </c>
      <c r="R2989" s="619">
        <v>7</v>
      </c>
      <c r="S2989" s="635">
        <v>0.875</v>
      </c>
      <c r="T2989" s="683">
        <v>3</v>
      </c>
      <c r="U2989" s="665">
        <v>0.75</v>
      </c>
    </row>
    <row r="2990" spans="1:21" ht="14.4" customHeight="1" x14ac:dyDescent="0.3">
      <c r="A2990" s="618">
        <v>21</v>
      </c>
      <c r="B2990" s="619" t="s">
        <v>565</v>
      </c>
      <c r="C2990" s="619">
        <v>89301212</v>
      </c>
      <c r="D2990" s="681" t="s">
        <v>6723</v>
      </c>
      <c r="E2990" s="682" t="s">
        <v>4539</v>
      </c>
      <c r="F2990" s="619" t="s">
        <v>4509</v>
      </c>
      <c r="G2990" s="619" t="s">
        <v>6473</v>
      </c>
      <c r="H2990" s="619" t="s">
        <v>564</v>
      </c>
      <c r="I2990" s="619" t="s">
        <v>6477</v>
      </c>
      <c r="J2990" s="619" t="s">
        <v>6475</v>
      </c>
      <c r="K2990" s="619" t="s">
        <v>6478</v>
      </c>
      <c r="L2990" s="620">
        <v>0</v>
      </c>
      <c r="M2990" s="620">
        <v>0</v>
      </c>
      <c r="N2990" s="619">
        <v>5</v>
      </c>
      <c r="O2990" s="683">
        <v>2</v>
      </c>
      <c r="P2990" s="620">
        <v>0</v>
      </c>
      <c r="Q2990" s="635"/>
      <c r="R2990" s="619">
        <v>2</v>
      </c>
      <c r="S2990" s="635">
        <v>0.4</v>
      </c>
      <c r="T2990" s="683">
        <v>1</v>
      </c>
      <c r="U2990" s="665">
        <v>0.5</v>
      </c>
    </row>
    <row r="2991" spans="1:21" ht="14.4" customHeight="1" x14ac:dyDescent="0.3">
      <c r="A2991" s="618">
        <v>21</v>
      </c>
      <c r="B2991" s="619" t="s">
        <v>565</v>
      </c>
      <c r="C2991" s="619">
        <v>89301212</v>
      </c>
      <c r="D2991" s="681" t="s">
        <v>6723</v>
      </c>
      <c r="E2991" s="682" t="s">
        <v>4539</v>
      </c>
      <c r="F2991" s="619" t="s">
        <v>4509</v>
      </c>
      <c r="G2991" s="619" t="s">
        <v>4841</v>
      </c>
      <c r="H2991" s="619" t="s">
        <v>564</v>
      </c>
      <c r="I2991" s="619" t="s">
        <v>1101</v>
      </c>
      <c r="J2991" s="619" t="s">
        <v>1102</v>
      </c>
      <c r="K2991" s="619" t="s">
        <v>4330</v>
      </c>
      <c r="L2991" s="620">
        <v>98.31</v>
      </c>
      <c r="M2991" s="620">
        <v>98.31</v>
      </c>
      <c r="N2991" s="619">
        <v>1</v>
      </c>
      <c r="O2991" s="683">
        <v>1</v>
      </c>
      <c r="P2991" s="620">
        <v>98.31</v>
      </c>
      <c r="Q2991" s="635">
        <v>1</v>
      </c>
      <c r="R2991" s="619">
        <v>1</v>
      </c>
      <c r="S2991" s="635">
        <v>1</v>
      </c>
      <c r="T2991" s="683">
        <v>1</v>
      </c>
      <c r="U2991" s="665">
        <v>1</v>
      </c>
    </row>
    <row r="2992" spans="1:21" ht="14.4" customHeight="1" x14ac:dyDescent="0.3">
      <c r="A2992" s="618">
        <v>21</v>
      </c>
      <c r="B2992" s="619" t="s">
        <v>565</v>
      </c>
      <c r="C2992" s="619">
        <v>89301212</v>
      </c>
      <c r="D2992" s="681" t="s">
        <v>6723</v>
      </c>
      <c r="E2992" s="682" t="s">
        <v>4539</v>
      </c>
      <c r="F2992" s="619" t="s">
        <v>4509</v>
      </c>
      <c r="G2992" s="619" t="s">
        <v>6479</v>
      </c>
      <c r="H2992" s="619" t="s">
        <v>564</v>
      </c>
      <c r="I2992" s="619" t="s">
        <v>6480</v>
      </c>
      <c r="J2992" s="619" t="s">
        <v>6481</v>
      </c>
      <c r="K2992" s="619" t="s">
        <v>2389</v>
      </c>
      <c r="L2992" s="620">
        <v>85.49</v>
      </c>
      <c r="M2992" s="620">
        <v>512.93999999999994</v>
      </c>
      <c r="N2992" s="619">
        <v>6</v>
      </c>
      <c r="O2992" s="683">
        <v>3.5</v>
      </c>
      <c r="P2992" s="620">
        <v>170.98</v>
      </c>
      <c r="Q2992" s="635">
        <v>0.33333333333333337</v>
      </c>
      <c r="R2992" s="619">
        <v>2</v>
      </c>
      <c r="S2992" s="635">
        <v>0.33333333333333331</v>
      </c>
      <c r="T2992" s="683">
        <v>1</v>
      </c>
      <c r="U2992" s="665">
        <v>0.2857142857142857</v>
      </c>
    </row>
    <row r="2993" spans="1:21" ht="14.4" customHeight="1" x14ac:dyDescent="0.3">
      <c r="A2993" s="618">
        <v>21</v>
      </c>
      <c r="B2993" s="619" t="s">
        <v>565</v>
      </c>
      <c r="C2993" s="619">
        <v>89301212</v>
      </c>
      <c r="D2993" s="681" t="s">
        <v>6723</v>
      </c>
      <c r="E2993" s="682" t="s">
        <v>4539</v>
      </c>
      <c r="F2993" s="619" t="s">
        <v>4509</v>
      </c>
      <c r="G2993" s="619" t="s">
        <v>4980</v>
      </c>
      <c r="H2993" s="619" t="s">
        <v>564</v>
      </c>
      <c r="I2993" s="619" t="s">
        <v>4981</v>
      </c>
      <c r="J2993" s="619" t="s">
        <v>4982</v>
      </c>
      <c r="K2993" s="619" t="s">
        <v>4151</v>
      </c>
      <c r="L2993" s="620">
        <v>85.49</v>
      </c>
      <c r="M2993" s="620">
        <v>170.98</v>
      </c>
      <c r="N2993" s="619">
        <v>2</v>
      </c>
      <c r="O2993" s="683">
        <v>0.5</v>
      </c>
      <c r="P2993" s="620"/>
      <c r="Q2993" s="635">
        <v>0</v>
      </c>
      <c r="R2993" s="619"/>
      <c r="S2993" s="635">
        <v>0</v>
      </c>
      <c r="T2993" s="683"/>
      <c r="U2993" s="665">
        <v>0</v>
      </c>
    </row>
    <row r="2994" spans="1:21" ht="14.4" customHeight="1" x14ac:dyDescent="0.3">
      <c r="A2994" s="618">
        <v>21</v>
      </c>
      <c r="B2994" s="619" t="s">
        <v>565</v>
      </c>
      <c r="C2994" s="619">
        <v>89301212</v>
      </c>
      <c r="D2994" s="681" t="s">
        <v>6723</v>
      </c>
      <c r="E2994" s="682" t="s">
        <v>4539</v>
      </c>
      <c r="F2994" s="619" t="s">
        <v>4509</v>
      </c>
      <c r="G2994" s="619" t="s">
        <v>4569</v>
      </c>
      <c r="H2994" s="619" t="s">
        <v>2184</v>
      </c>
      <c r="I2994" s="619" t="s">
        <v>2483</v>
      </c>
      <c r="J2994" s="619" t="s">
        <v>2465</v>
      </c>
      <c r="K2994" s="619" t="s">
        <v>4343</v>
      </c>
      <c r="L2994" s="620">
        <v>32.74</v>
      </c>
      <c r="M2994" s="620">
        <v>32.74</v>
      </c>
      <c r="N2994" s="619">
        <v>1</v>
      </c>
      <c r="O2994" s="683">
        <v>1</v>
      </c>
      <c r="P2994" s="620"/>
      <c r="Q2994" s="635">
        <v>0</v>
      </c>
      <c r="R2994" s="619"/>
      <c r="S2994" s="635">
        <v>0</v>
      </c>
      <c r="T2994" s="683"/>
      <c r="U2994" s="665">
        <v>0</v>
      </c>
    </row>
    <row r="2995" spans="1:21" ht="14.4" customHeight="1" x14ac:dyDescent="0.3">
      <c r="A2995" s="618">
        <v>21</v>
      </c>
      <c r="B2995" s="619" t="s">
        <v>565</v>
      </c>
      <c r="C2995" s="619">
        <v>89301212</v>
      </c>
      <c r="D2995" s="681" t="s">
        <v>6723</v>
      </c>
      <c r="E2995" s="682" t="s">
        <v>4539</v>
      </c>
      <c r="F2995" s="619" t="s">
        <v>4509</v>
      </c>
      <c r="G2995" s="619" t="s">
        <v>4569</v>
      </c>
      <c r="H2995" s="619" t="s">
        <v>2184</v>
      </c>
      <c r="I2995" s="619" t="s">
        <v>2236</v>
      </c>
      <c r="J2995" s="619" t="s">
        <v>2237</v>
      </c>
      <c r="K2995" s="619" t="s">
        <v>2238</v>
      </c>
      <c r="L2995" s="620">
        <v>71.92</v>
      </c>
      <c r="M2995" s="620">
        <v>215.76</v>
      </c>
      <c r="N2995" s="619">
        <v>3</v>
      </c>
      <c r="O2995" s="683">
        <v>1</v>
      </c>
      <c r="P2995" s="620">
        <v>215.76</v>
      </c>
      <c r="Q2995" s="635">
        <v>1</v>
      </c>
      <c r="R2995" s="619">
        <v>3</v>
      </c>
      <c r="S2995" s="635">
        <v>1</v>
      </c>
      <c r="T2995" s="683">
        <v>1</v>
      </c>
      <c r="U2995" s="665">
        <v>1</v>
      </c>
    </row>
    <row r="2996" spans="1:21" ht="14.4" customHeight="1" x14ac:dyDescent="0.3">
      <c r="A2996" s="618">
        <v>21</v>
      </c>
      <c r="B2996" s="619" t="s">
        <v>565</v>
      </c>
      <c r="C2996" s="619">
        <v>89301212</v>
      </c>
      <c r="D2996" s="681" t="s">
        <v>6723</v>
      </c>
      <c r="E2996" s="682" t="s">
        <v>4539</v>
      </c>
      <c r="F2996" s="619" t="s">
        <v>4509</v>
      </c>
      <c r="G2996" s="619" t="s">
        <v>4569</v>
      </c>
      <c r="H2996" s="619" t="s">
        <v>2184</v>
      </c>
      <c r="I2996" s="619" t="s">
        <v>2236</v>
      </c>
      <c r="J2996" s="619" t="s">
        <v>2237</v>
      </c>
      <c r="K2996" s="619" t="s">
        <v>2238</v>
      </c>
      <c r="L2996" s="620">
        <v>53.77</v>
      </c>
      <c r="M2996" s="620">
        <v>268.85000000000002</v>
      </c>
      <c r="N2996" s="619">
        <v>5</v>
      </c>
      <c r="O2996" s="683">
        <v>1</v>
      </c>
      <c r="P2996" s="620">
        <v>268.85000000000002</v>
      </c>
      <c r="Q2996" s="635">
        <v>1</v>
      </c>
      <c r="R2996" s="619">
        <v>5</v>
      </c>
      <c r="S2996" s="635">
        <v>1</v>
      </c>
      <c r="T2996" s="683">
        <v>1</v>
      </c>
      <c r="U2996" s="665">
        <v>1</v>
      </c>
    </row>
    <row r="2997" spans="1:21" ht="14.4" customHeight="1" x14ac:dyDescent="0.3">
      <c r="A2997" s="618">
        <v>21</v>
      </c>
      <c r="B2997" s="619" t="s">
        <v>565</v>
      </c>
      <c r="C2997" s="619">
        <v>89301212</v>
      </c>
      <c r="D2997" s="681" t="s">
        <v>6723</v>
      </c>
      <c r="E2997" s="682" t="s">
        <v>4539</v>
      </c>
      <c r="F2997" s="619" t="s">
        <v>4509</v>
      </c>
      <c r="G2997" s="619" t="s">
        <v>4569</v>
      </c>
      <c r="H2997" s="619" t="s">
        <v>2184</v>
      </c>
      <c r="I2997" s="619" t="s">
        <v>3518</v>
      </c>
      <c r="J2997" s="619" t="s">
        <v>3519</v>
      </c>
      <c r="K2997" s="619" t="s">
        <v>4466</v>
      </c>
      <c r="L2997" s="620">
        <v>147.36000000000001</v>
      </c>
      <c r="M2997" s="620">
        <v>884.16000000000008</v>
      </c>
      <c r="N2997" s="619">
        <v>6</v>
      </c>
      <c r="O2997" s="683">
        <v>1.5</v>
      </c>
      <c r="P2997" s="620">
        <v>442.08000000000004</v>
      </c>
      <c r="Q2997" s="635">
        <v>0.5</v>
      </c>
      <c r="R2997" s="619">
        <v>3</v>
      </c>
      <c r="S2997" s="635">
        <v>0.5</v>
      </c>
      <c r="T2997" s="683">
        <v>1</v>
      </c>
      <c r="U2997" s="665">
        <v>0.66666666666666663</v>
      </c>
    </row>
    <row r="2998" spans="1:21" ht="14.4" customHeight="1" x14ac:dyDescent="0.3">
      <c r="A2998" s="618">
        <v>21</v>
      </c>
      <c r="B2998" s="619" t="s">
        <v>565</v>
      </c>
      <c r="C2998" s="619">
        <v>89301212</v>
      </c>
      <c r="D2998" s="681" t="s">
        <v>6723</v>
      </c>
      <c r="E2998" s="682" t="s">
        <v>4539</v>
      </c>
      <c r="F2998" s="619" t="s">
        <v>4509</v>
      </c>
      <c r="G2998" s="619" t="s">
        <v>4569</v>
      </c>
      <c r="H2998" s="619" t="s">
        <v>564</v>
      </c>
      <c r="I2998" s="619" t="s">
        <v>6482</v>
      </c>
      <c r="J2998" s="619" t="s">
        <v>4344</v>
      </c>
      <c r="K2998" s="619" t="s">
        <v>1181</v>
      </c>
      <c r="L2998" s="620">
        <v>196.46</v>
      </c>
      <c r="M2998" s="620">
        <v>196.46</v>
      </c>
      <c r="N2998" s="619">
        <v>1</v>
      </c>
      <c r="O2998" s="683">
        <v>1</v>
      </c>
      <c r="P2998" s="620"/>
      <c r="Q2998" s="635">
        <v>0</v>
      </c>
      <c r="R2998" s="619"/>
      <c r="S2998" s="635">
        <v>0</v>
      </c>
      <c r="T2998" s="683"/>
      <c r="U2998" s="665">
        <v>0</v>
      </c>
    </row>
    <row r="2999" spans="1:21" ht="14.4" customHeight="1" x14ac:dyDescent="0.3">
      <c r="A2999" s="618">
        <v>21</v>
      </c>
      <c r="B2999" s="619" t="s">
        <v>565</v>
      </c>
      <c r="C2999" s="619">
        <v>89301212</v>
      </c>
      <c r="D2999" s="681" t="s">
        <v>6723</v>
      </c>
      <c r="E2999" s="682" t="s">
        <v>4539</v>
      </c>
      <c r="F2999" s="619" t="s">
        <v>4509</v>
      </c>
      <c r="G2999" s="619" t="s">
        <v>4569</v>
      </c>
      <c r="H2999" s="619" t="s">
        <v>564</v>
      </c>
      <c r="I2999" s="619" t="s">
        <v>5391</v>
      </c>
      <c r="J2999" s="619" t="s">
        <v>5392</v>
      </c>
      <c r="K2999" s="619" t="s">
        <v>2466</v>
      </c>
      <c r="L2999" s="620">
        <v>314.33999999999997</v>
      </c>
      <c r="M2999" s="620">
        <v>314.33999999999997</v>
      </c>
      <c r="N2999" s="619">
        <v>1</v>
      </c>
      <c r="O2999" s="683">
        <v>1</v>
      </c>
      <c r="P2999" s="620"/>
      <c r="Q2999" s="635">
        <v>0</v>
      </c>
      <c r="R2999" s="619"/>
      <c r="S2999" s="635">
        <v>0</v>
      </c>
      <c r="T2999" s="683"/>
      <c r="U2999" s="665">
        <v>0</v>
      </c>
    </row>
    <row r="3000" spans="1:21" ht="14.4" customHeight="1" x14ac:dyDescent="0.3">
      <c r="A3000" s="618">
        <v>21</v>
      </c>
      <c r="B3000" s="619" t="s">
        <v>565</v>
      </c>
      <c r="C3000" s="619">
        <v>89301212</v>
      </c>
      <c r="D3000" s="681" t="s">
        <v>6723</v>
      </c>
      <c r="E3000" s="682" t="s">
        <v>4539</v>
      </c>
      <c r="F3000" s="619" t="s">
        <v>4509</v>
      </c>
      <c r="G3000" s="619" t="s">
        <v>4569</v>
      </c>
      <c r="H3000" s="619" t="s">
        <v>2184</v>
      </c>
      <c r="I3000" s="619" t="s">
        <v>2284</v>
      </c>
      <c r="J3000" s="619" t="s">
        <v>2278</v>
      </c>
      <c r="K3000" s="619" t="s">
        <v>4348</v>
      </c>
      <c r="L3000" s="620">
        <v>163.72999999999999</v>
      </c>
      <c r="M3000" s="620">
        <v>818.65</v>
      </c>
      <c r="N3000" s="619">
        <v>5</v>
      </c>
      <c r="O3000" s="683">
        <v>2.5</v>
      </c>
      <c r="P3000" s="620">
        <v>163.72999999999999</v>
      </c>
      <c r="Q3000" s="635">
        <v>0.19999999999999998</v>
      </c>
      <c r="R3000" s="619">
        <v>1</v>
      </c>
      <c r="S3000" s="635">
        <v>0.2</v>
      </c>
      <c r="T3000" s="683">
        <v>0.5</v>
      </c>
      <c r="U3000" s="665">
        <v>0.2</v>
      </c>
    </row>
    <row r="3001" spans="1:21" ht="14.4" customHeight="1" x14ac:dyDescent="0.3">
      <c r="A3001" s="618">
        <v>21</v>
      </c>
      <c r="B3001" s="619" t="s">
        <v>565</v>
      </c>
      <c r="C3001" s="619">
        <v>89301212</v>
      </c>
      <c r="D3001" s="681" t="s">
        <v>6723</v>
      </c>
      <c r="E3001" s="682" t="s">
        <v>4539</v>
      </c>
      <c r="F3001" s="619" t="s">
        <v>4509</v>
      </c>
      <c r="G3001" s="619" t="s">
        <v>4569</v>
      </c>
      <c r="H3001" s="619" t="s">
        <v>2184</v>
      </c>
      <c r="I3001" s="619" t="s">
        <v>2464</v>
      </c>
      <c r="J3001" s="619" t="s">
        <v>2465</v>
      </c>
      <c r="K3001" s="619" t="s">
        <v>2466</v>
      </c>
      <c r="L3001" s="620">
        <v>314.35000000000002</v>
      </c>
      <c r="M3001" s="620">
        <v>1257.4000000000001</v>
      </c>
      <c r="N3001" s="619">
        <v>4</v>
      </c>
      <c r="O3001" s="683">
        <v>3</v>
      </c>
      <c r="P3001" s="620"/>
      <c r="Q3001" s="635">
        <v>0</v>
      </c>
      <c r="R3001" s="619"/>
      <c r="S3001" s="635">
        <v>0</v>
      </c>
      <c r="T3001" s="683"/>
      <c r="U3001" s="665">
        <v>0</v>
      </c>
    </row>
    <row r="3002" spans="1:21" ht="14.4" customHeight="1" x14ac:dyDescent="0.3">
      <c r="A3002" s="618">
        <v>21</v>
      </c>
      <c r="B3002" s="619" t="s">
        <v>565</v>
      </c>
      <c r="C3002" s="619">
        <v>89301212</v>
      </c>
      <c r="D3002" s="681" t="s">
        <v>6723</v>
      </c>
      <c r="E3002" s="682" t="s">
        <v>4539</v>
      </c>
      <c r="F3002" s="619" t="s">
        <v>4509</v>
      </c>
      <c r="G3002" s="619" t="s">
        <v>4569</v>
      </c>
      <c r="H3002" s="619" t="s">
        <v>2184</v>
      </c>
      <c r="I3002" s="619" t="s">
        <v>2464</v>
      </c>
      <c r="J3002" s="619" t="s">
        <v>2465</v>
      </c>
      <c r="K3002" s="619" t="s">
        <v>2466</v>
      </c>
      <c r="L3002" s="620">
        <v>314.33999999999997</v>
      </c>
      <c r="M3002" s="620">
        <v>943.02</v>
      </c>
      <c r="N3002" s="619">
        <v>3</v>
      </c>
      <c r="O3002" s="683">
        <v>2</v>
      </c>
      <c r="P3002" s="620">
        <v>943.02</v>
      </c>
      <c r="Q3002" s="635">
        <v>1</v>
      </c>
      <c r="R3002" s="619">
        <v>3</v>
      </c>
      <c r="S3002" s="635">
        <v>1</v>
      </c>
      <c r="T3002" s="683">
        <v>2</v>
      </c>
      <c r="U3002" s="665">
        <v>1</v>
      </c>
    </row>
    <row r="3003" spans="1:21" ht="14.4" customHeight="1" x14ac:dyDescent="0.3">
      <c r="A3003" s="618">
        <v>21</v>
      </c>
      <c r="B3003" s="619" t="s">
        <v>565</v>
      </c>
      <c r="C3003" s="619">
        <v>89301212</v>
      </c>
      <c r="D3003" s="681" t="s">
        <v>6723</v>
      </c>
      <c r="E3003" s="682" t="s">
        <v>4539</v>
      </c>
      <c r="F3003" s="619" t="s">
        <v>4509</v>
      </c>
      <c r="G3003" s="619" t="s">
        <v>4569</v>
      </c>
      <c r="H3003" s="619" t="s">
        <v>564</v>
      </c>
      <c r="I3003" s="619" t="s">
        <v>6483</v>
      </c>
      <c r="J3003" s="619" t="s">
        <v>6484</v>
      </c>
      <c r="K3003" s="619" t="s">
        <v>6485</v>
      </c>
      <c r="L3003" s="620">
        <v>71.92</v>
      </c>
      <c r="M3003" s="620">
        <v>359.6</v>
      </c>
      <c r="N3003" s="619">
        <v>5</v>
      </c>
      <c r="O3003" s="683">
        <v>1</v>
      </c>
      <c r="P3003" s="620">
        <v>359.6</v>
      </c>
      <c r="Q3003" s="635">
        <v>1</v>
      </c>
      <c r="R3003" s="619">
        <v>5</v>
      </c>
      <c r="S3003" s="635">
        <v>1</v>
      </c>
      <c r="T3003" s="683">
        <v>1</v>
      </c>
      <c r="U3003" s="665">
        <v>1</v>
      </c>
    </row>
    <row r="3004" spans="1:21" ht="14.4" customHeight="1" x14ac:dyDescent="0.3">
      <c r="A3004" s="618">
        <v>21</v>
      </c>
      <c r="B3004" s="619" t="s">
        <v>565</v>
      </c>
      <c r="C3004" s="619">
        <v>89301212</v>
      </c>
      <c r="D3004" s="681" t="s">
        <v>6723</v>
      </c>
      <c r="E3004" s="682" t="s">
        <v>4539</v>
      </c>
      <c r="F3004" s="619" t="s">
        <v>4509</v>
      </c>
      <c r="G3004" s="619" t="s">
        <v>4569</v>
      </c>
      <c r="H3004" s="619" t="s">
        <v>564</v>
      </c>
      <c r="I3004" s="619" t="s">
        <v>6486</v>
      </c>
      <c r="J3004" s="619" t="s">
        <v>6484</v>
      </c>
      <c r="K3004" s="619" t="s">
        <v>6487</v>
      </c>
      <c r="L3004" s="620">
        <v>0</v>
      </c>
      <c r="M3004" s="620">
        <v>0</v>
      </c>
      <c r="N3004" s="619">
        <v>1</v>
      </c>
      <c r="O3004" s="683">
        <v>1</v>
      </c>
      <c r="P3004" s="620"/>
      <c r="Q3004" s="635"/>
      <c r="R3004" s="619"/>
      <c r="S3004" s="635">
        <v>0</v>
      </c>
      <c r="T3004" s="683"/>
      <c r="U3004" s="665">
        <v>0</v>
      </c>
    </row>
    <row r="3005" spans="1:21" ht="14.4" customHeight="1" x14ac:dyDescent="0.3">
      <c r="A3005" s="618">
        <v>21</v>
      </c>
      <c r="B3005" s="619" t="s">
        <v>565</v>
      </c>
      <c r="C3005" s="619">
        <v>89301212</v>
      </c>
      <c r="D3005" s="681" t="s">
        <v>6723</v>
      </c>
      <c r="E3005" s="682" t="s">
        <v>4539</v>
      </c>
      <c r="F3005" s="619" t="s">
        <v>4509</v>
      </c>
      <c r="G3005" s="619" t="s">
        <v>4569</v>
      </c>
      <c r="H3005" s="619" t="s">
        <v>564</v>
      </c>
      <c r="I3005" s="619" t="s">
        <v>6488</v>
      </c>
      <c r="J3005" s="619" t="s">
        <v>4846</v>
      </c>
      <c r="K3005" s="619" t="s">
        <v>6489</v>
      </c>
      <c r="L3005" s="620">
        <v>0</v>
      </c>
      <c r="M3005" s="620">
        <v>0</v>
      </c>
      <c r="N3005" s="619">
        <v>3</v>
      </c>
      <c r="O3005" s="683">
        <v>0.5</v>
      </c>
      <c r="P3005" s="620">
        <v>0</v>
      </c>
      <c r="Q3005" s="635"/>
      <c r="R3005" s="619">
        <v>3</v>
      </c>
      <c r="S3005" s="635">
        <v>1</v>
      </c>
      <c r="T3005" s="683">
        <v>0.5</v>
      </c>
      <c r="U3005" s="665">
        <v>1</v>
      </c>
    </row>
    <row r="3006" spans="1:21" ht="14.4" customHeight="1" x14ac:dyDescent="0.3">
      <c r="A3006" s="618">
        <v>21</v>
      </c>
      <c r="B3006" s="619" t="s">
        <v>565</v>
      </c>
      <c r="C3006" s="619">
        <v>89301212</v>
      </c>
      <c r="D3006" s="681" t="s">
        <v>6723</v>
      </c>
      <c r="E3006" s="682" t="s">
        <v>4539</v>
      </c>
      <c r="F3006" s="619" t="s">
        <v>4509</v>
      </c>
      <c r="G3006" s="619" t="s">
        <v>4748</v>
      </c>
      <c r="H3006" s="619" t="s">
        <v>564</v>
      </c>
      <c r="I3006" s="619" t="s">
        <v>4749</v>
      </c>
      <c r="J3006" s="619" t="s">
        <v>4750</v>
      </c>
      <c r="K3006" s="619" t="s">
        <v>1379</v>
      </c>
      <c r="L3006" s="620">
        <v>154.33000000000001</v>
      </c>
      <c r="M3006" s="620">
        <v>20680.219999999994</v>
      </c>
      <c r="N3006" s="619">
        <v>134</v>
      </c>
      <c r="O3006" s="683">
        <v>77</v>
      </c>
      <c r="P3006" s="620">
        <v>12655.059999999996</v>
      </c>
      <c r="Q3006" s="635">
        <v>0.61194029850746268</v>
      </c>
      <c r="R3006" s="619">
        <v>82</v>
      </c>
      <c r="S3006" s="635">
        <v>0.61194029850746268</v>
      </c>
      <c r="T3006" s="683">
        <v>47</v>
      </c>
      <c r="U3006" s="665">
        <v>0.61038961038961037</v>
      </c>
    </row>
    <row r="3007" spans="1:21" ht="14.4" customHeight="1" x14ac:dyDescent="0.3">
      <c r="A3007" s="618">
        <v>21</v>
      </c>
      <c r="B3007" s="619" t="s">
        <v>565</v>
      </c>
      <c r="C3007" s="619">
        <v>89301212</v>
      </c>
      <c r="D3007" s="681" t="s">
        <v>6723</v>
      </c>
      <c r="E3007" s="682" t="s">
        <v>4539</v>
      </c>
      <c r="F3007" s="619" t="s">
        <v>4509</v>
      </c>
      <c r="G3007" s="619" t="s">
        <v>4748</v>
      </c>
      <c r="H3007" s="619" t="s">
        <v>564</v>
      </c>
      <c r="I3007" s="619" t="s">
        <v>5790</v>
      </c>
      <c r="J3007" s="619" t="s">
        <v>5791</v>
      </c>
      <c r="K3007" s="619" t="s">
        <v>1379</v>
      </c>
      <c r="L3007" s="620">
        <v>60.97</v>
      </c>
      <c r="M3007" s="620">
        <v>121.94</v>
      </c>
      <c r="N3007" s="619">
        <v>2</v>
      </c>
      <c r="O3007" s="683">
        <v>0.5</v>
      </c>
      <c r="P3007" s="620"/>
      <c r="Q3007" s="635">
        <v>0</v>
      </c>
      <c r="R3007" s="619"/>
      <c r="S3007" s="635">
        <v>0</v>
      </c>
      <c r="T3007" s="683"/>
      <c r="U3007" s="665">
        <v>0</v>
      </c>
    </row>
    <row r="3008" spans="1:21" ht="14.4" customHeight="1" x14ac:dyDescent="0.3">
      <c r="A3008" s="618">
        <v>21</v>
      </c>
      <c r="B3008" s="619" t="s">
        <v>565</v>
      </c>
      <c r="C3008" s="619">
        <v>89301212</v>
      </c>
      <c r="D3008" s="681" t="s">
        <v>6723</v>
      </c>
      <c r="E3008" s="682" t="s">
        <v>4539</v>
      </c>
      <c r="F3008" s="619" t="s">
        <v>4509</v>
      </c>
      <c r="G3008" s="619" t="s">
        <v>5988</v>
      </c>
      <c r="H3008" s="619" t="s">
        <v>564</v>
      </c>
      <c r="I3008" s="619" t="s">
        <v>6490</v>
      </c>
      <c r="J3008" s="619" t="s">
        <v>6491</v>
      </c>
      <c r="K3008" s="619" t="s">
        <v>5220</v>
      </c>
      <c r="L3008" s="620">
        <v>26.26</v>
      </c>
      <c r="M3008" s="620">
        <v>78.78</v>
      </c>
      <c r="N3008" s="619">
        <v>3</v>
      </c>
      <c r="O3008" s="683">
        <v>2</v>
      </c>
      <c r="P3008" s="620">
        <v>78.78</v>
      </c>
      <c r="Q3008" s="635">
        <v>1</v>
      </c>
      <c r="R3008" s="619">
        <v>3</v>
      </c>
      <c r="S3008" s="635">
        <v>1</v>
      </c>
      <c r="T3008" s="683">
        <v>2</v>
      </c>
      <c r="U3008" s="665">
        <v>1</v>
      </c>
    </row>
    <row r="3009" spans="1:21" ht="14.4" customHeight="1" x14ac:dyDescent="0.3">
      <c r="A3009" s="618">
        <v>21</v>
      </c>
      <c r="B3009" s="619" t="s">
        <v>565</v>
      </c>
      <c r="C3009" s="619">
        <v>89301212</v>
      </c>
      <c r="D3009" s="681" t="s">
        <v>6723</v>
      </c>
      <c r="E3009" s="682" t="s">
        <v>4539</v>
      </c>
      <c r="F3009" s="619" t="s">
        <v>4509</v>
      </c>
      <c r="G3009" s="619" t="s">
        <v>6492</v>
      </c>
      <c r="H3009" s="619" t="s">
        <v>564</v>
      </c>
      <c r="I3009" s="619" t="s">
        <v>3138</v>
      </c>
      <c r="J3009" s="619" t="s">
        <v>3139</v>
      </c>
      <c r="K3009" s="619" t="s">
        <v>3140</v>
      </c>
      <c r="L3009" s="620">
        <v>0</v>
      </c>
      <c r="M3009" s="620">
        <v>0</v>
      </c>
      <c r="N3009" s="619">
        <v>1</v>
      </c>
      <c r="O3009" s="683">
        <v>0.5</v>
      </c>
      <c r="P3009" s="620"/>
      <c r="Q3009" s="635"/>
      <c r="R3009" s="619"/>
      <c r="S3009" s="635">
        <v>0</v>
      </c>
      <c r="T3009" s="683"/>
      <c r="U3009" s="665">
        <v>0</v>
      </c>
    </row>
    <row r="3010" spans="1:21" ht="14.4" customHeight="1" x14ac:dyDescent="0.3">
      <c r="A3010" s="618">
        <v>21</v>
      </c>
      <c r="B3010" s="619" t="s">
        <v>565</v>
      </c>
      <c r="C3010" s="619">
        <v>89301212</v>
      </c>
      <c r="D3010" s="681" t="s">
        <v>6723</v>
      </c>
      <c r="E3010" s="682" t="s">
        <v>4539</v>
      </c>
      <c r="F3010" s="619" t="s">
        <v>4509</v>
      </c>
      <c r="G3010" s="619" t="s">
        <v>5797</v>
      </c>
      <c r="H3010" s="619" t="s">
        <v>564</v>
      </c>
      <c r="I3010" s="619" t="s">
        <v>6493</v>
      </c>
      <c r="J3010" s="619" t="s">
        <v>6494</v>
      </c>
      <c r="K3010" s="619" t="s">
        <v>1008</v>
      </c>
      <c r="L3010" s="620">
        <v>82.67</v>
      </c>
      <c r="M3010" s="620">
        <v>330.68</v>
      </c>
      <c r="N3010" s="619">
        <v>4</v>
      </c>
      <c r="O3010" s="683">
        <v>2.5</v>
      </c>
      <c r="P3010" s="620">
        <v>248.01</v>
      </c>
      <c r="Q3010" s="635">
        <v>0.75</v>
      </c>
      <c r="R3010" s="619">
        <v>3</v>
      </c>
      <c r="S3010" s="635">
        <v>0.75</v>
      </c>
      <c r="T3010" s="683">
        <v>2</v>
      </c>
      <c r="U3010" s="665">
        <v>0.8</v>
      </c>
    </row>
    <row r="3011" spans="1:21" ht="14.4" customHeight="1" x14ac:dyDescent="0.3">
      <c r="A3011" s="618">
        <v>21</v>
      </c>
      <c r="B3011" s="619" t="s">
        <v>565</v>
      </c>
      <c r="C3011" s="619">
        <v>89301212</v>
      </c>
      <c r="D3011" s="681" t="s">
        <v>6723</v>
      </c>
      <c r="E3011" s="682" t="s">
        <v>4539</v>
      </c>
      <c r="F3011" s="619" t="s">
        <v>4509</v>
      </c>
      <c r="G3011" s="619" t="s">
        <v>5094</v>
      </c>
      <c r="H3011" s="619" t="s">
        <v>564</v>
      </c>
      <c r="I3011" s="619" t="s">
        <v>1361</v>
      </c>
      <c r="J3011" s="619" t="s">
        <v>1362</v>
      </c>
      <c r="K3011" s="619" t="s">
        <v>1363</v>
      </c>
      <c r="L3011" s="620">
        <v>100.63</v>
      </c>
      <c r="M3011" s="620">
        <v>100.63</v>
      </c>
      <c r="N3011" s="619">
        <v>1</v>
      </c>
      <c r="O3011" s="683">
        <v>1</v>
      </c>
      <c r="P3011" s="620">
        <v>100.63</v>
      </c>
      <c r="Q3011" s="635">
        <v>1</v>
      </c>
      <c r="R3011" s="619">
        <v>1</v>
      </c>
      <c r="S3011" s="635">
        <v>1</v>
      </c>
      <c r="T3011" s="683">
        <v>1</v>
      </c>
      <c r="U3011" s="665">
        <v>1</v>
      </c>
    </row>
    <row r="3012" spans="1:21" ht="14.4" customHeight="1" x14ac:dyDescent="0.3">
      <c r="A3012" s="618">
        <v>21</v>
      </c>
      <c r="B3012" s="619" t="s">
        <v>565</v>
      </c>
      <c r="C3012" s="619">
        <v>89301212</v>
      </c>
      <c r="D3012" s="681" t="s">
        <v>6723</v>
      </c>
      <c r="E3012" s="682" t="s">
        <v>4539</v>
      </c>
      <c r="F3012" s="619" t="s">
        <v>4509</v>
      </c>
      <c r="G3012" s="619" t="s">
        <v>6495</v>
      </c>
      <c r="H3012" s="619" t="s">
        <v>564</v>
      </c>
      <c r="I3012" s="619" t="s">
        <v>6496</v>
      </c>
      <c r="J3012" s="619" t="s">
        <v>6497</v>
      </c>
      <c r="K3012" s="619" t="s">
        <v>2859</v>
      </c>
      <c r="L3012" s="620">
        <v>129.94999999999999</v>
      </c>
      <c r="M3012" s="620">
        <v>389.84999999999997</v>
      </c>
      <c r="N3012" s="619">
        <v>3</v>
      </c>
      <c r="O3012" s="683">
        <v>0.5</v>
      </c>
      <c r="P3012" s="620"/>
      <c r="Q3012" s="635">
        <v>0</v>
      </c>
      <c r="R3012" s="619"/>
      <c r="S3012" s="635">
        <v>0</v>
      </c>
      <c r="T3012" s="683"/>
      <c r="U3012" s="665">
        <v>0</v>
      </c>
    </row>
    <row r="3013" spans="1:21" ht="14.4" customHeight="1" x14ac:dyDescent="0.3">
      <c r="A3013" s="618">
        <v>21</v>
      </c>
      <c r="B3013" s="619" t="s">
        <v>565</v>
      </c>
      <c r="C3013" s="619">
        <v>89301212</v>
      </c>
      <c r="D3013" s="681" t="s">
        <v>6723</v>
      </c>
      <c r="E3013" s="682" t="s">
        <v>4539</v>
      </c>
      <c r="F3013" s="619" t="s">
        <v>4509</v>
      </c>
      <c r="G3013" s="619" t="s">
        <v>6495</v>
      </c>
      <c r="H3013" s="619" t="s">
        <v>564</v>
      </c>
      <c r="I3013" s="619" t="s">
        <v>6498</v>
      </c>
      <c r="J3013" s="619" t="s">
        <v>6497</v>
      </c>
      <c r="K3013" s="619" t="s">
        <v>1379</v>
      </c>
      <c r="L3013" s="620">
        <v>0</v>
      </c>
      <c r="M3013" s="620">
        <v>0</v>
      </c>
      <c r="N3013" s="619">
        <v>3</v>
      </c>
      <c r="O3013" s="683">
        <v>0.5</v>
      </c>
      <c r="P3013" s="620"/>
      <c r="Q3013" s="635"/>
      <c r="R3013" s="619"/>
      <c r="S3013" s="635">
        <v>0</v>
      </c>
      <c r="T3013" s="683"/>
      <c r="U3013" s="665">
        <v>0</v>
      </c>
    </row>
    <row r="3014" spans="1:21" ht="14.4" customHeight="1" x14ac:dyDescent="0.3">
      <c r="A3014" s="618">
        <v>21</v>
      </c>
      <c r="B3014" s="619" t="s">
        <v>565</v>
      </c>
      <c r="C3014" s="619">
        <v>89301212</v>
      </c>
      <c r="D3014" s="681" t="s">
        <v>6723</v>
      </c>
      <c r="E3014" s="682" t="s">
        <v>4539</v>
      </c>
      <c r="F3014" s="619" t="s">
        <v>4509</v>
      </c>
      <c r="G3014" s="619" t="s">
        <v>4990</v>
      </c>
      <c r="H3014" s="619" t="s">
        <v>564</v>
      </c>
      <c r="I3014" s="619" t="s">
        <v>6499</v>
      </c>
      <c r="J3014" s="619" t="s">
        <v>3055</v>
      </c>
      <c r="K3014" s="619" t="s">
        <v>988</v>
      </c>
      <c r="L3014" s="620">
        <v>0</v>
      </c>
      <c r="M3014" s="620">
        <v>0</v>
      </c>
      <c r="N3014" s="619">
        <v>1</v>
      </c>
      <c r="O3014" s="683">
        <v>0.5</v>
      </c>
      <c r="P3014" s="620"/>
      <c r="Q3014" s="635"/>
      <c r="R3014" s="619"/>
      <c r="S3014" s="635">
        <v>0</v>
      </c>
      <c r="T3014" s="683"/>
      <c r="U3014" s="665">
        <v>0</v>
      </c>
    </row>
    <row r="3015" spans="1:21" ht="14.4" customHeight="1" x14ac:dyDescent="0.3">
      <c r="A3015" s="618">
        <v>21</v>
      </c>
      <c r="B3015" s="619" t="s">
        <v>565</v>
      </c>
      <c r="C3015" s="619">
        <v>89301212</v>
      </c>
      <c r="D3015" s="681" t="s">
        <v>6723</v>
      </c>
      <c r="E3015" s="682" t="s">
        <v>4539</v>
      </c>
      <c r="F3015" s="619" t="s">
        <v>4509</v>
      </c>
      <c r="G3015" s="619" t="s">
        <v>4990</v>
      </c>
      <c r="H3015" s="619" t="s">
        <v>564</v>
      </c>
      <c r="I3015" s="619" t="s">
        <v>3054</v>
      </c>
      <c r="J3015" s="619" t="s">
        <v>3055</v>
      </c>
      <c r="K3015" s="619" t="s">
        <v>3056</v>
      </c>
      <c r="L3015" s="620">
        <v>286.63</v>
      </c>
      <c r="M3015" s="620">
        <v>286.63</v>
      </c>
      <c r="N3015" s="619">
        <v>1</v>
      </c>
      <c r="O3015" s="683">
        <v>1</v>
      </c>
      <c r="P3015" s="620">
        <v>286.63</v>
      </c>
      <c r="Q3015" s="635">
        <v>1</v>
      </c>
      <c r="R3015" s="619">
        <v>1</v>
      </c>
      <c r="S3015" s="635">
        <v>1</v>
      </c>
      <c r="T3015" s="683">
        <v>1</v>
      </c>
      <c r="U3015" s="665">
        <v>1</v>
      </c>
    </row>
    <row r="3016" spans="1:21" ht="14.4" customHeight="1" x14ac:dyDescent="0.3">
      <c r="A3016" s="618">
        <v>21</v>
      </c>
      <c r="B3016" s="619" t="s">
        <v>565</v>
      </c>
      <c r="C3016" s="619">
        <v>89301212</v>
      </c>
      <c r="D3016" s="681" t="s">
        <v>6723</v>
      </c>
      <c r="E3016" s="682" t="s">
        <v>4539</v>
      </c>
      <c r="F3016" s="619" t="s">
        <v>4509</v>
      </c>
      <c r="G3016" s="619" t="s">
        <v>4990</v>
      </c>
      <c r="H3016" s="619" t="s">
        <v>564</v>
      </c>
      <c r="I3016" s="619" t="s">
        <v>2991</v>
      </c>
      <c r="J3016" s="619" t="s">
        <v>2992</v>
      </c>
      <c r="K3016" s="619" t="s">
        <v>1379</v>
      </c>
      <c r="L3016" s="620">
        <v>0</v>
      </c>
      <c r="M3016" s="620">
        <v>0</v>
      </c>
      <c r="N3016" s="619">
        <v>1</v>
      </c>
      <c r="O3016" s="683">
        <v>0.5</v>
      </c>
      <c r="P3016" s="620">
        <v>0</v>
      </c>
      <c r="Q3016" s="635"/>
      <c r="R3016" s="619">
        <v>1</v>
      </c>
      <c r="S3016" s="635">
        <v>1</v>
      </c>
      <c r="T3016" s="683">
        <v>0.5</v>
      </c>
      <c r="U3016" s="665">
        <v>1</v>
      </c>
    </row>
    <row r="3017" spans="1:21" ht="14.4" customHeight="1" x14ac:dyDescent="0.3">
      <c r="A3017" s="618">
        <v>21</v>
      </c>
      <c r="B3017" s="619" t="s">
        <v>565</v>
      </c>
      <c r="C3017" s="619">
        <v>89301212</v>
      </c>
      <c r="D3017" s="681" t="s">
        <v>6723</v>
      </c>
      <c r="E3017" s="682" t="s">
        <v>4539</v>
      </c>
      <c r="F3017" s="619" t="s">
        <v>4509</v>
      </c>
      <c r="G3017" s="619" t="s">
        <v>4616</v>
      </c>
      <c r="H3017" s="619" t="s">
        <v>564</v>
      </c>
      <c r="I3017" s="619" t="s">
        <v>4757</v>
      </c>
      <c r="J3017" s="619" t="s">
        <v>4618</v>
      </c>
      <c r="K3017" s="619" t="s">
        <v>1297</v>
      </c>
      <c r="L3017" s="620">
        <v>0</v>
      </c>
      <c r="M3017" s="620">
        <v>0</v>
      </c>
      <c r="N3017" s="619">
        <v>10</v>
      </c>
      <c r="O3017" s="683">
        <v>7</v>
      </c>
      <c r="P3017" s="620">
        <v>0</v>
      </c>
      <c r="Q3017" s="635"/>
      <c r="R3017" s="619">
        <v>5</v>
      </c>
      <c r="S3017" s="635">
        <v>0.5</v>
      </c>
      <c r="T3017" s="683">
        <v>3.5</v>
      </c>
      <c r="U3017" s="665">
        <v>0.5</v>
      </c>
    </row>
    <row r="3018" spans="1:21" ht="14.4" customHeight="1" x14ac:dyDescent="0.3">
      <c r="A3018" s="618">
        <v>21</v>
      </c>
      <c r="B3018" s="619" t="s">
        <v>565</v>
      </c>
      <c r="C3018" s="619">
        <v>89301212</v>
      </c>
      <c r="D3018" s="681" t="s">
        <v>6723</v>
      </c>
      <c r="E3018" s="682" t="s">
        <v>4539</v>
      </c>
      <c r="F3018" s="619" t="s">
        <v>4509</v>
      </c>
      <c r="G3018" s="619" t="s">
        <v>4616</v>
      </c>
      <c r="H3018" s="619" t="s">
        <v>564</v>
      </c>
      <c r="I3018" s="619" t="s">
        <v>5806</v>
      </c>
      <c r="J3018" s="619" t="s">
        <v>4618</v>
      </c>
      <c r="K3018" s="619" t="s">
        <v>641</v>
      </c>
      <c r="L3018" s="620">
        <v>0</v>
      </c>
      <c r="M3018" s="620">
        <v>0</v>
      </c>
      <c r="N3018" s="619">
        <v>2</v>
      </c>
      <c r="O3018" s="683">
        <v>1</v>
      </c>
      <c r="P3018" s="620">
        <v>0</v>
      </c>
      <c r="Q3018" s="635"/>
      <c r="R3018" s="619">
        <v>2</v>
      </c>
      <c r="S3018" s="635">
        <v>1</v>
      </c>
      <c r="T3018" s="683">
        <v>1</v>
      </c>
      <c r="U3018" s="665">
        <v>1</v>
      </c>
    </row>
    <row r="3019" spans="1:21" ht="14.4" customHeight="1" x14ac:dyDescent="0.3">
      <c r="A3019" s="618">
        <v>21</v>
      </c>
      <c r="B3019" s="619" t="s">
        <v>565</v>
      </c>
      <c r="C3019" s="619">
        <v>89301212</v>
      </c>
      <c r="D3019" s="681" t="s">
        <v>6723</v>
      </c>
      <c r="E3019" s="682" t="s">
        <v>4539</v>
      </c>
      <c r="F3019" s="619" t="s">
        <v>4509</v>
      </c>
      <c r="G3019" s="619" t="s">
        <v>4616</v>
      </c>
      <c r="H3019" s="619" t="s">
        <v>564</v>
      </c>
      <c r="I3019" s="619" t="s">
        <v>4619</v>
      </c>
      <c r="J3019" s="619" t="s">
        <v>4620</v>
      </c>
      <c r="K3019" s="619" t="s">
        <v>1297</v>
      </c>
      <c r="L3019" s="620">
        <v>0</v>
      </c>
      <c r="M3019" s="620">
        <v>0</v>
      </c>
      <c r="N3019" s="619">
        <v>1</v>
      </c>
      <c r="O3019" s="683">
        <v>0.5</v>
      </c>
      <c r="P3019" s="620">
        <v>0</v>
      </c>
      <c r="Q3019" s="635"/>
      <c r="R3019" s="619">
        <v>1</v>
      </c>
      <c r="S3019" s="635">
        <v>1</v>
      </c>
      <c r="T3019" s="683">
        <v>0.5</v>
      </c>
      <c r="U3019" s="665">
        <v>1</v>
      </c>
    </row>
    <row r="3020" spans="1:21" ht="14.4" customHeight="1" x14ac:dyDescent="0.3">
      <c r="A3020" s="618">
        <v>21</v>
      </c>
      <c r="B3020" s="619" t="s">
        <v>565</v>
      </c>
      <c r="C3020" s="619">
        <v>89301212</v>
      </c>
      <c r="D3020" s="681" t="s">
        <v>6723</v>
      </c>
      <c r="E3020" s="682" t="s">
        <v>4539</v>
      </c>
      <c r="F3020" s="619" t="s">
        <v>4509</v>
      </c>
      <c r="G3020" s="619" t="s">
        <v>4616</v>
      </c>
      <c r="H3020" s="619" t="s">
        <v>564</v>
      </c>
      <c r="I3020" s="619" t="s">
        <v>4759</v>
      </c>
      <c r="J3020" s="619" t="s">
        <v>4620</v>
      </c>
      <c r="K3020" s="619" t="s">
        <v>622</v>
      </c>
      <c r="L3020" s="620">
        <v>0</v>
      </c>
      <c r="M3020" s="620">
        <v>0</v>
      </c>
      <c r="N3020" s="619">
        <v>2</v>
      </c>
      <c r="O3020" s="683">
        <v>1.5</v>
      </c>
      <c r="P3020" s="620">
        <v>0</v>
      </c>
      <c r="Q3020" s="635"/>
      <c r="R3020" s="619">
        <v>1</v>
      </c>
      <c r="S3020" s="635">
        <v>0.5</v>
      </c>
      <c r="T3020" s="683">
        <v>0.5</v>
      </c>
      <c r="U3020" s="665">
        <v>0.33333333333333331</v>
      </c>
    </row>
    <row r="3021" spans="1:21" ht="14.4" customHeight="1" x14ac:dyDescent="0.3">
      <c r="A3021" s="618">
        <v>21</v>
      </c>
      <c r="B3021" s="619" t="s">
        <v>565</v>
      </c>
      <c r="C3021" s="619">
        <v>89301212</v>
      </c>
      <c r="D3021" s="681" t="s">
        <v>6723</v>
      </c>
      <c r="E3021" s="682" t="s">
        <v>4539</v>
      </c>
      <c r="F3021" s="619" t="s">
        <v>4509</v>
      </c>
      <c r="G3021" s="619" t="s">
        <v>4616</v>
      </c>
      <c r="H3021" s="619" t="s">
        <v>564</v>
      </c>
      <c r="I3021" s="619" t="s">
        <v>5095</v>
      </c>
      <c r="J3021" s="619" t="s">
        <v>4620</v>
      </c>
      <c r="K3021" s="619" t="s">
        <v>622</v>
      </c>
      <c r="L3021" s="620">
        <v>0</v>
      </c>
      <c r="M3021" s="620">
        <v>0</v>
      </c>
      <c r="N3021" s="619">
        <v>1</v>
      </c>
      <c r="O3021" s="683">
        <v>0.5</v>
      </c>
      <c r="P3021" s="620">
        <v>0</v>
      </c>
      <c r="Q3021" s="635"/>
      <c r="R3021" s="619">
        <v>1</v>
      </c>
      <c r="S3021" s="635">
        <v>1</v>
      </c>
      <c r="T3021" s="683">
        <v>0.5</v>
      </c>
      <c r="U3021" s="665">
        <v>1</v>
      </c>
    </row>
    <row r="3022" spans="1:21" ht="14.4" customHeight="1" x14ac:dyDescent="0.3">
      <c r="A3022" s="618">
        <v>21</v>
      </c>
      <c r="B3022" s="619" t="s">
        <v>565</v>
      </c>
      <c r="C3022" s="619">
        <v>89301212</v>
      </c>
      <c r="D3022" s="681" t="s">
        <v>6723</v>
      </c>
      <c r="E3022" s="682" t="s">
        <v>4539</v>
      </c>
      <c r="F3022" s="619" t="s">
        <v>4509</v>
      </c>
      <c r="G3022" s="619" t="s">
        <v>4616</v>
      </c>
      <c r="H3022" s="619" t="s">
        <v>564</v>
      </c>
      <c r="I3022" s="619" t="s">
        <v>5992</v>
      </c>
      <c r="J3022" s="619" t="s">
        <v>4620</v>
      </c>
      <c r="K3022" s="619" t="s">
        <v>641</v>
      </c>
      <c r="L3022" s="620">
        <v>0</v>
      </c>
      <c r="M3022" s="620">
        <v>0</v>
      </c>
      <c r="N3022" s="619">
        <v>1</v>
      </c>
      <c r="O3022" s="683">
        <v>0.5</v>
      </c>
      <c r="P3022" s="620"/>
      <c r="Q3022" s="635"/>
      <c r="R3022" s="619"/>
      <c r="S3022" s="635">
        <v>0</v>
      </c>
      <c r="T3022" s="683"/>
      <c r="U3022" s="665">
        <v>0</v>
      </c>
    </row>
    <row r="3023" spans="1:21" ht="14.4" customHeight="1" x14ac:dyDescent="0.3">
      <c r="A3023" s="618">
        <v>21</v>
      </c>
      <c r="B3023" s="619" t="s">
        <v>565</v>
      </c>
      <c r="C3023" s="619">
        <v>89301212</v>
      </c>
      <c r="D3023" s="681" t="s">
        <v>6723</v>
      </c>
      <c r="E3023" s="682" t="s">
        <v>4539</v>
      </c>
      <c r="F3023" s="619" t="s">
        <v>4509</v>
      </c>
      <c r="G3023" s="619" t="s">
        <v>4616</v>
      </c>
      <c r="H3023" s="619" t="s">
        <v>564</v>
      </c>
      <c r="I3023" s="619" t="s">
        <v>6027</v>
      </c>
      <c r="J3023" s="619" t="s">
        <v>4620</v>
      </c>
      <c r="K3023" s="619" t="s">
        <v>5419</v>
      </c>
      <c r="L3023" s="620">
        <v>0</v>
      </c>
      <c r="M3023" s="620">
        <v>0</v>
      </c>
      <c r="N3023" s="619">
        <v>1</v>
      </c>
      <c r="O3023" s="683">
        <v>0.5</v>
      </c>
      <c r="P3023" s="620"/>
      <c r="Q3023" s="635"/>
      <c r="R3023" s="619"/>
      <c r="S3023" s="635">
        <v>0</v>
      </c>
      <c r="T3023" s="683"/>
      <c r="U3023" s="665">
        <v>0</v>
      </c>
    </row>
    <row r="3024" spans="1:21" ht="14.4" customHeight="1" x14ac:dyDescent="0.3">
      <c r="A3024" s="618">
        <v>21</v>
      </c>
      <c r="B3024" s="619" t="s">
        <v>565</v>
      </c>
      <c r="C3024" s="619">
        <v>89301212</v>
      </c>
      <c r="D3024" s="681" t="s">
        <v>6723</v>
      </c>
      <c r="E3024" s="682" t="s">
        <v>4539</v>
      </c>
      <c r="F3024" s="619" t="s">
        <v>4509</v>
      </c>
      <c r="G3024" s="619" t="s">
        <v>4616</v>
      </c>
      <c r="H3024" s="619" t="s">
        <v>564</v>
      </c>
      <c r="I3024" s="619" t="s">
        <v>5054</v>
      </c>
      <c r="J3024" s="619" t="s">
        <v>5055</v>
      </c>
      <c r="K3024" s="619" t="s">
        <v>1297</v>
      </c>
      <c r="L3024" s="620">
        <v>0</v>
      </c>
      <c r="M3024" s="620">
        <v>0</v>
      </c>
      <c r="N3024" s="619">
        <v>9</v>
      </c>
      <c r="O3024" s="683">
        <v>7.5</v>
      </c>
      <c r="P3024" s="620">
        <v>0</v>
      </c>
      <c r="Q3024" s="635"/>
      <c r="R3024" s="619">
        <v>7</v>
      </c>
      <c r="S3024" s="635">
        <v>0.77777777777777779</v>
      </c>
      <c r="T3024" s="683">
        <v>5.5</v>
      </c>
      <c r="U3024" s="665">
        <v>0.73333333333333328</v>
      </c>
    </row>
    <row r="3025" spans="1:21" ht="14.4" customHeight="1" x14ac:dyDescent="0.3">
      <c r="A3025" s="618">
        <v>21</v>
      </c>
      <c r="B3025" s="619" t="s">
        <v>565</v>
      </c>
      <c r="C3025" s="619">
        <v>89301212</v>
      </c>
      <c r="D3025" s="681" t="s">
        <v>6723</v>
      </c>
      <c r="E3025" s="682" t="s">
        <v>4539</v>
      </c>
      <c r="F3025" s="619" t="s">
        <v>4509</v>
      </c>
      <c r="G3025" s="619" t="s">
        <v>4616</v>
      </c>
      <c r="H3025" s="619" t="s">
        <v>564</v>
      </c>
      <c r="I3025" s="619" t="s">
        <v>5807</v>
      </c>
      <c r="J3025" s="619" t="s">
        <v>5413</v>
      </c>
      <c r="K3025" s="619" t="s">
        <v>1297</v>
      </c>
      <c r="L3025" s="620">
        <v>0</v>
      </c>
      <c r="M3025" s="620">
        <v>0</v>
      </c>
      <c r="N3025" s="619">
        <v>5</v>
      </c>
      <c r="O3025" s="683">
        <v>3.5</v>
      </c>
      <c r="P3025" s="620">
        <v>0</v>
      </c>
      <c r="Q3025" s="635"/>
      <c r="R3025" s="619">
        <v>4</v>
      </c>
      <c r="S3025" s="635">
        <v>0.8</v>
      </c>
      <c r="T3025" s="683">
        <v>3</v>
      </c>
      <c r="U3025" s="665">
        <v>0.8571428571428571</v>
      </c>
    </row>
    <row r="3026" spans="1:21" ht="14.4" customHeight="1" x14ac:dyDescent="0.3">
      <c r="A3026" s="618">
        <v>21</v>
      </c>
      <c r="B3026" s="619" t="s">
        <v>565</v>
      </c>
      <c r="C3026" s="619">
        <v>89301212</v>
      </c>
      <c r="D3026" s="681" t="s">
        <v>6723</v>
      </c>
      <c r="E3026" s="682" t="s">
        <v>4539</v>
      </c>
      <c r="F3026" s="619" t="s">
        <v>4509</v>
      </c>
      <c r="G3026" s="619" t="s">
        <v>4616</v>
      </c>
      <c r="H3026" s="619" t="s">
        <v>564</v>
      </c>
      <c r="I3026" s="619" t="s">
        <v>5412</v>
      </c>
      <c r="J3026" s="619" t="s">
        <v>5413</v>
      </c>
      <c r="K3026" s="619" t="s">
        <v>3426</v>
      </c>
      <c r="L3026" s="620">
        <v>0</v>
      </c>
      <c r="M3026" s="620">
        <v>0</v>
      </c>
      <c r="N3026" s="619">
        <v>2</v>
      </c>
      <c r="O3026" s="683">
        <v>1.5</v>
      </c>
      <c r="P3026" s="620">
        <v>0</v>
      </c>
      <c r="Q3026" s="635"/>
      <c r="R3026" s="619">
        <v>1</v>
      </c>
      <c r="S3026" s="635">
        <v>0.5</v>
      </c>
      <c r="T3026" s="683">
        <v>0.5</v>
      </c>
      <c r="U3026" s="665">
        <v>0.33333333333333331</v>
      </c>
    </row>
    <row r="3027" spans="1:21" ht="14.4" customHeight="1" x14ac:dyDescent="0.3">
      <c r="A3027" s="618">
        <v>21</v>
      </c>
      <c r="B3027" s="619" t="s">
        <v>565</v>
      </c>
      <c r="C3027" s="619">
        <v>89301212</v>
      </c>
      <c r="D3027" s="681" t="s">
        <v>6723</v>
      </c>
      <c r="E3027" s="682" t="s">
        <v>4539</v>
      </c>
      <c r="F3027" s="619" t="s">
        <v>4509</v>
      </c>
      <c r="G3027" s="619" t="s">
        <v>4616</v>
      </c>
      <c r="H3027" s="619" t="s">
        <v>564</v>
      </c>
      <c r="I3027" s="619" t="s">
        <v>5414</v>
      </c>
      <c r="J3027" s="619" t="s">
        <v>5413</v>
      </c>
      <c r="K3027" s="619" t="s">
        <v>3426</v>
      </c>
      <c r="L3027" s="620">
        <v>0</v>
      </c>
      <c r="M3027" s="620">
        <v>0</v>
      </c>
      <c r="N3027" s="619">
        <v>1</v>
      </c>
      <c r="O3027" s="683">
        <v>1</v>
      </c>
      <c r="P3027" s="620">
        <v>0</v>
      </c>
      <c r="Q3027" s="635"/>
      <c r="R3027" s="619">
        <v>1</v>
      </c>
      <c r="S3027" s="635">
        <v>1</v>
      </c>
      <c r="T3027" s="683">
        <v>1</v>
      </c>
      <c r="U3027" s="665">
        <v>1</v>
      </c>
    </row>
    <row r="3028" spans="1:21" ht="14.4" customHeight="1" x14ac:dyDescent="0.3">
      <c r="A3028" s="618">
        <v>21</v>
      </c>
      <c r="B3028" s="619" t="s">
        <v>565</v>
      </c>
      <c r="C3028" s="619">
        <v>89301212</v>
      </c>
      <c r="D3028" s="681" t="s">
        <v>6723</v>
      </c>
      <c r="E3028" s="682" t="s">
        <v>4539</v>
      </c>
      <c r="F3028" s="619" t="s">
        <v>4509</v>
      </c>
      <c r="G3028" s="619" t="s">
        <v>4616</v>
      </c>
      <c r="H3028" s="619" t="s">
        <v>564</v>
      </c>
      <c r="I3028" s="619" t="s">
        <v>5809</v>
      </c>
      <c r="J3028" s="619" t="s">
        <v>5413</v>
      </c>
      <c r="K3028" s="619" t="s">
        <v>1297</v>
      </c>
      <c r="L3028" s="620">
        <v>0</v>
      </c>
      <c r="M3028" s="620">
        <v>0</v>
      </c>
      <c r="N3028" s="619">
        <v>10</v>
      </c>
      <c r="O3028" s="683">
        <v>6</v>
      </c>
      <c r="P3028" s="620">
        <v>0</v>
      </c>
      <c r="Q3028" s="635"/>
      <c r="R3028" s="619">
        <v>8</v>
      </c>
      <c r="S3028" s="635">
        <v>0.8</v>
      </c>
      <c r="T3028" s="683">
        <v>5</v>
      </c>
      <c r="U3028" s="665">
        <v>0.83333333333333337</v>
      </c>
    </row>
    <row r="3029" spans="1:21" ht="14.4" customHeight="1" x14ac:dyDescent="0.3">
      <c r="A3029" s="618">
        <v>21</v>
      </c>
      <c r="B3029" s="619" t="s">
        <v>565</v>
      </c>
      <c r="C3029" s="619">
        <v>89301212</v>
      </c>
      <c r="D3029" s="681" t="s">
        <v>6723</v>
      </c>
      <c r="E3029" s="682" t="s">
        <v>4539</v>
      </c>
      <c r="F3029" s="619" t="s">
        <v>4509</v>
      </c>
      <c r="G3029" s="619" t="s">
        <v>4616</v>
      </c>
      <c r="H3029" s="619" t="s">
        <v>564</v>
      </c>
      <c r="I3029" s="619" t="s">
        <v>3327</v>
      </c>
      <c r="J3029" s="619" t="s">
        <v>1293</v>
      </c>
      <c r="K3029" s="619" t="s">
        <v>3426</v>
      </c>
      <c r="L3029" s="620">
        <v>0</v>
      </c>
      <c r="M3029" s="620">
        <v>0</v>
      </c>
      <c r="N3029" s="619">
        <v>2</v>
      </c>
      <c r="O3029" s="683">
        <v>2</v>
      </c>
      <c r="P3029" s="620"/>
      <c r="Q3029" s="635"/>
      <c r="R3029" s="619"/>
      <c r="S3029" s="635">
        <v>0</v>
      </c>
      <c r="T3029" s="683"/>
      <c r="U3029" s="665">
        <v>0</v>
      </c>
    </row>
    <row r="3030" spans="1:21" ht="14.4" customHeight="1" x14ac:dyDescent="0.3">
      <c r="A3030" s="618">
        <v>21</v>
      </c>
      <c r="B3030" s="619" t="s">
        <v>565</v>
      </c>
      <c r="C3030" s="619">
        <v>89301212</v>
      </c>
      <c r="D3030" s="681" t="s">
        <v>6723</v>
      </c>
      <c r="E3030" s="682" t="s">
        <v>4539</v>
      </c>
      <c r="F3030" s="619" t="s">
        <v>4509</v>
      </c>
      <c r="G3030" s="619" t="s">
        <v>4616</v>
      </c>
      <c r="H3030" s="619" t="s">
        <v>564</v>
      </c>
      <c r="I3030" s="619" t="s">
        <v>6500</v>
      </c>
      <c r="J3030" s="619" t="s">
        <v>5413</v>
      </c>
      <c r="K3030" s="619" t="s">
        <v>641</v>
      </c>
      <c r="L3030" s="620">
        <v>0</v>
      </c>
      <c r="M3030" s="620">
        <v>0</v>
      </c>
      <c r="N3030" s="619">
        <v>10</v>
      </c>
      <c r="O3030" s="683">
        <v>7</v>
      </c>
      <c r="P3030" s="620">
        <v>0</v>
      </c>
      <c r="Q3030" s="635"/>
      <c r="R3030" s="619">
        <v>7</v>
      </c>
      <c r="S3030" s="635">
        <v>0.7</v>
      </c>
      <c r="T3030" s="683">
        <v>4.5</v>
      </c>
      <c r="U3030" s="665">
        <v>0.6428571428571429</v>
      </c>
    </row>
    <row r="3031" spans="1:21" ht="14.4" customHeight="1" x14ac:dyDescent="0.3">
      <c r="A3031" s="618">
        <v>21</v>
      </c>
      <c r="B3031" s="619" t="s">
        <v>565</v>
      </c>
      <c r="C3031" s="619">
        <v>89301212</v>
      </c>
      <c r="D3031" s="681" t="s">
        <v>6723</v>
      </c>
      <c r="E3031" s="682" t="s">
        <v>4539</v>
      </c>
      <c r="F3031" s="619" t="s">
        <v>4509</v>
      </c>
      <c r="G3031" s="619" t="s">
        <v>4616</v>
      </c>
      <c r="H3031" s="619" t="s">
        <v>564</v>
      </c>
      <c r="I3031" s="619" t="s">
        <v>1296</v>
      </c>
      <c r="J3031" s="619" t="s">
        <v>1293</v>
      </c>
      <c r="K3031" s="619" t="s">
        <v>1297</v>
      </c>
      <c r="L3031" s="620">
        <v>0</v>
      </c>
      <c r="M3031" s="620">
        <v>0</v>
      </c>
      <c r="N3031" s="619">
        <v>7</v>
      </c>
      <c r="O3031" s="683">
        <v>3.5</v>
      </c>
      <c r="P3031" s="620">
        <v>0</v>
      </c>
      <c r="Q3031" s="635"/>
      <c r="R3031" s="619">
        <v>4</v>
      </c>
      <c r="S3031" s="635">
        <v>0.5714285714285714</v>
      </c>
      <c r="T3031" s="683">
        <v>2.5</v>
      </c>
      <c r="U3031" s="665">
        <v>0.7142857142857143</v>
      </c>
    </row>
    <row r="3032" spans="1:21" ht="14.4" customHeight="1" x14ac:dyDescent="0.3">
      <c r="A3032" s="618">
        <v>21</v>
      </c>
      <c r="B3032" s="619" t="s">
        <v>565</v>
      </c>
      <c r="C3032" s="619">
        <v>89301212</v>
      </c>
      <c r="D3032" s="681" t="s">
        <v>6723</v>
      </c>
      <c r="E3032" s="682" t="s">
        <v>4539</v>
      </c>
      <c r="F3032" s="619" t="s">
        <v>4509</v>
      </c>
      <c r="G3032" s="619" t="s">
        <v>4616</v>
      </c>
      <c r="H3032" s="619" t="s">
        <v>564</v>
      </c>
      <c r="I3032" s="619" t="s">
        <v>5810</v>
      </c>
      <c r="J3032" s="619" t="s">
        <v>5418</v>
      </c>
      <c r="K3032" s="619" t="s">
        <v>1297</v>
      </c>
      <c r="L3032" s="620">
        <v>0</v>
      </c>
      <c r="M3032" s="620">
        <v>0</v>
      </c>
      <c r="N3032" s="619">
        <v>1</v>
      </c>
      <c r="O3032" s="683">
        <v>1</v>
      </c>
      <c r="P3032" s="620"/>
      <c r="Q3032" s="635"/>
      <c r="R3032" s="619"/>
      <c r="S3032" s="635">
        <v>0</v>
      </c>
      <c r="T3032" s="683"/>
      <c r="U3032" s="665">
        <v>0</v>
      </c>
    </row>
    <row r="3033" spans="1:21" ht="14.4" customHeight="1" x14ac:dyDescent="0.3">
      <c r="A3033" s="618">
        <v>21</v>
      </c>
      <c r="B3033" s="619" t="s">
        <v>565</v>
      </c>
      <c r="C3033" s="619">
        <v>89301212</v>
      </c>
      <c r="D3033" s="681" t="s">
        <v>6723</v>
      </c>
      <c r="E3033" s="682" t="s">
        <v>4539</v>
      </c>
      <c r="F3033" s="619" t="s">
        <v>4509</v>
      </c>
      <c r="G3033" s="619" t="s">
        <v>4616</v>
      </c>
      <c r="H3033" s="619" t="s">
        <v>564</v>
      </c>
      <c r="I3033" s="619" t="s">
        <v>5811</v>
      </c>
      <c r="J3033" s="619" t="s">
        <v>5418</v>
      </c>
      <c r="K3033" s="619" t="s">
        <v>641</v>
      </c>
      <c r="L3033" s="620">
        <v>0</v>
      </c>
      <c r="M3033" s="620">
        <v>0</v>
      </c>
      <c r="N3033" s="619">
        <v>1</v>
      </c>
      <c r="O3033" s="683">
        <v>0.5</v>
      </c>
      <c r="P3033" s="620">
        <v>0</v>
      </c>
      <c r="Q3033" s="635"/>
      <c r="R3033" s="619">
        <v>1</v>
      </c>
      <c r="S3033" s="635">
        <v>1</v>
      </c>
      <c r="T3033" s="683">
        <v>0.5</v>
      </c>
      <c r="U3033" s="665">
        <v>1</v>
      </c>
    </row>
    <row r="3034" spans="1:21" ht="14.4" customHeight="1" x14ac:dyDescent="0.3">
      <c r="A3034" s="618">
        <v>21</v>
      </c>
      <c r="B3034" s="619" t="s">
        <v>565</v>
      </c>
      <c r="C3034" s="619">
        <v>89301212</v>
      </c>
      <c r="D3034" s="681" t="s">
        <v>6723</v>
      </c>
      <c r="E3034" s="682" t="s">
        <v>4539</v>
      </c>
      <c r="F3034" s="619" t="s">
        <v>4509</v>
      </c>
      <c r="G3034" s="619" t="s">
        <v>4616</v>
      </c>
      <c r="H3034" s="619" t="s">
        <v>564</v>
      </c>
      <c r="I3034" s="619" t="s">
        <v>5417</v>
      </c>
      <c r="J3034" s="619" t="s">
        <v>5418</v>
      </c>
      <c r="K3034" s="619" t="s">
        <v>5419</v>
      </c>
      <c r="L3034" s="620">
        <v>0</v>
      </c>
      <c r="M3034" s="620">
        <v>0</v>
      </c>
      <c r="N3034" s="619">
        <v>1</v>
      </c>
      <c r="O3034" s="683">
        <v>1</v>
      </c>
      <c r="P3034" s="620"/>
      <c r="Q3034" s="635"/>
      <c r="R3034" s="619"/>
      <c r="S3034" s="635">
        <v>0</v>
      </c>
      <c r="T3034" s="683"/>
      <c r="U3034" s="665">
        <v>0</v>
      </c>
    </row>
    <row r="3035" spans="1:21" ht="14.4" customHeight="1" x14ac:dyDescent="0.3">
      <c r="A3035" s="618">
        <v>21</v>
      </c>
      <c r="B3035" s="619" t="s">
        <v>565</v>
      </c>
      <c r="C3035" s="619">
        <v>89301212</v>
      </c>
      <c r="D3035" s="681" t="s">
        <v>6723</v>
      </c>
      <c r="E3035" s="682" t="s">
        <v>4539</v>
      </c>
      <c r="F3035" s="619" t="s">
        <v>4509</v>
      </c>
      <c r="G3035" s="619" t="s">
        <v>4616</v>
      </c>
      <c r="H3035" s="619" t="s">
        <v>564</v>
      </c>
      <c r="I3035" s="619" t="s">
        <v>6286</v>
      </c>
      <c r="J3035" s="619" t="s">
        <v>5413</v>
      </c>
      <c r="K3035" s="619" t="s">
        <v>641</v>
      </c>
      <c r="L3035" s="620">
        <v>0</v>
      </c>
      <c r="M3035" s="620">
        <v>0</v>
      </c>
      <c r="N3035" s="619">
        <v>1</v>
      </c>
      <c r="O3035" s="683">
        <v>0.5</v>
      </c>
      <c r="P3035" s="620">
        <v>0</v>
      </c>
      <c r="Q3035" s="635"/>
      <c r="R3035" s="619">
        <v>1</v>
      </c>
      <c r="S3035" s="635">
        <v>1</v>
      </c>
      <c r="T3035" s="683">
        <v>0.5</v>
      </c>
      <c r="U3035" s="665">
        <v>1</v>
      </c>
    </row>
    <row r="3036" spans="1:21" ht="14.4" customHeight="1" x14ac:dyDescent="0.3">
      <c r="A3036" s="618">
        <v>21</v>
      </c>
      <c r="B3036" s="619" t="s">
        <v>565</v>
      </c>
      <c r="C3036" s="619">
        <v>89301212</v>
      </c>
      <c r="D3036" s="681" t="s">
        <v>6723</v>
      </c>
      <c r="E3036" s="682" t="s">
        <v>4539</v>
      </c>
      <c r="F3036" s="619" t="s">
        <v>4509</v>
      </c>
      <c r="G3036" s="619" t="s">
        <v>4616</v>
      </c>
      <c r="H3036" s="619" t="s">
        <v>564</v>
      </c>
      <c r="I3036" s="619" t="s">
        <v>6287</v>
      </c>
      <c r="J3036" s="619" t="s">
        <v>4620</v>
      </c>
      <c r="K3036" s="619" t="s">
        <v>641</v>
      </c>
      <c r="L3036" s="620">
        <v>0</v>
      </c>
      <c r="M3036" s="620">
        <v>0</v>
      </c>
      <c r="N3036" s="619">
        <v>1</v>
      </c>
      <c r="O3036" s="683">
        <v>0.5</v>
      </c>
      <c r="P3036" s="620"/>
      <c r="Q3036" s="635"/>
      <c r="R3036" s="619"/>
      <c r="S3036" s="635">
        <v>0</v>
      </c>
      <c r="T3036" s="683"/>
      <c r="U3036" s="665">
        <v>0</v>
      </c>
    </row>
    <row r="3037" spans="1:21" ht="14.4" customHeight="1" x14ac:dyDescent="0.3">
      <c r="A3037" s="618">
        <v>21</v>
      </c>
      <c r="B3037" s="619" t="s">
        <v>565</v>
      </c>
      <c r="C3037" s="619">
        <v>89301212</v>
      </c>
      <c r="D3037" s="681" t="s">
        <v>6723</v>
      </c>
      <c r="E3037" s="682" t="s">
        <v>4539</v>
      </c>
      <c r="F3037" s="619" t="s">
        <v>4509</v>
      </c>
      <c r="G3037" s="619" t="s">
        <v>4616</v>
      </c>
      <c r="H3037" s="619" t="s">
        <v>564</v>
      </c>
      <c r="I3037" s="619" t="s">
        <v>5888</v>
      </c>
      <c r="J3037" s="619" t="s">
        <v>5055</v>
      </c>
      <c r="K3037" s="619" t="s">
        <v>1297</v>
      </c>
      <c r="L3037" s="620">
        <v>0</v>
      </c>
      <c r="M3037" s="620">
        <v>0</v>
      </c>
      <c r="N3037" s="619">
        <v>1</v>
      </c>
      <c r="O3037" s="683">
        <v>1</v>
      </c>
      <c r="P3037" s="620"/>
      <c r="Q3037" s="635"/>
      <c r="R3037" s="619"/>
      <c r="S3037" s="635">
        <v>0</v>
      </c>
      <c r="T3037" s="683"/>
      <c r="U3037" s="665">
        <v>0</v>
      </c>
    </row>
    <row r="3038" spans="1:21" ht="14.4" customHeight="1" x14ac:dyDescent="0.3">
      <c r="A3038" s="618">
        <v>21</v>
      </c>
      <c r="B3038" s="619" t="s">
        <v>565</v>
      </c>
      <c r="C3038" s="619">
        <v>89301212</v>
      </c>
      <c r="D3038" s="681" t="s">
        <v>6723</v>
      </c>
      <c r="E3038" s="682" t="s">
        <v>4539</v>
      </c>
      <c r="F3038" s="619" t="s">
        <v>4510</v>
      </c>
      <c r="G3038" s="619" t="s">
        <v>5019</v>
      </c>
      <c r="H3038" s="619" t="s">
        <v>564</v>
      </c>
      <c r="I3038" s="619" t="s">
        <v>6501</v>
      </c>
      <c r="J3038" s="619" t="s">
        <v>4526</v>
      </c>
      <c r="K3038" s="619"/>
      <c r="L3038" s="620">
        <v>0</v>
      </c>
      <c r="M3038" s="620">
        <v>0</v>
      </c>
      <c r="N3038" s="619">
        <v>5</v>
      </c>
      <c r="O3038" s="683">
        <v>3</v>
      </c>
      <c r="P3038" s="620">
        <v>0</v>
      </c>
      <c r="Q3038" s="635"/>
      <c r="R3038" s="619">
        <v>5</v>
      </c>
      <c r="S3038" s="635">
        <v>1</v>
      </c>
      <c r="T3038" s="683">
        <v>3</v>
      </c>
      <c r="U3038" s="665">
        <v>1</v>
      </c>
    </row>
    <row r="3039" spans="1:21" ht="14.4" customHeight="1" x14ac:dyDescent="0.3">
      <c r="A3039" s="618">
        <v>21</v>
      </c>
      <c r="B3039" s="619" t="s">
        <v>565</v>
      </c>
      <c r="C3039" s="619">
        <v>89301212</v>
      </c>
      <c r="D3039" s="681" t="s">
        <v>6723</v>
      </c>
      <c r="E3039" s="682" t="s">
        <v>4539</v>
      </c>
      <c r="F3039" s="619" t="s">
        <v>4510</v>
      </c>
      <c r="G3039" s="619" t="s">
        <v>5019</v>
      </c>
      <c r="H3039" s="619" t="s">
        <v>564</v>
      </c>
      <c r="I3039" s="619" t="s">
        <v>5420</v>
      </c>
      <c r="J3039" s="619" t="s">
        <v>4526</v>
      </c>
      <c r="K3039" s="619"/>
      <c r="L3039" s="620">
        <v>0</v>
      </c>
      <c r="M3039" s="620">
        <v>0</v>
      </c>
      <c r="N3039" s="619">
        <v>17</v>
      </c>
      <c r="O3039" s="683">
        <v>17</v>
      </c>
      <c r="P3039" s="620">
        <v>0</v>
      </c>
      <c r="Q3039" s="635"/>
      <c r="R3039" s="619">
        <v>16</v>
      </c>
      <c r="S3039" s="635">
        <v>0.94117647058823528</v>
      </c>
      <c r="T3039" s="683">
        <v>16</v>
      </c>
      <c r="U3039" s="665">
        <v>0.94117647058823528</v>
      </c>
    </row>
    <row r="3040" spans="1:21" ht="14.4" customHeight="1" x14ac:dyDescent="0.3">
      <c r="A3040" s="618">
        <v>21</v>
      </c>
      <c r="B3040" s="619" t="s">
        <v>565</v>
      </c>
      <c r="C3040" s="619">
        <v>89301212</v>
      </c>
      <c r="D3040" s="681" t="s">
        <v>6723</v>
      </c>
      <c r="E3040" s="682" t="s">
        <v>4539</v>
      </c>
      <c r="F3040" s="619" t="s">
        <v>4510</v>
      </c>
      <c r="G3040" s="619" t="s">
        <v>5019</v>
      </c>
      <c r="H3040" s="619" t="s">
        <v>564</v>
      </c>
      <c r="I3040" s="619" t="s">
        <v>5817</v>
      </c>
      <c r="J3040" s="619" t="s">
        <v>4526</v>
      </c>
      <c r="K3040" s="619"/>
      <c r="L3040" s="620">
        <v>0</v>
      </c>
      <c r="M3040" s="620">
        <v>0</v>
      </c>
      <c r="N3040" s="619">
        <v>10</v>
      </c>
      <c r="O3040" s="683">
        <v>10</v>
      </c>
      <c r="P3040" s="620">
        <v>0</v>
      </c>
      <c r="Q3040" s="635"/>
      <c r="R3040" s="619">
        <v>10</v>
      </c>
      <c r="S3040" s="635">
        <v>1</v>
      </c>
      <c r="T3040" s="683">
        <v>10</v>
      </c>
      <c r="U3040" s="665">
        <v>1</v>
      </c>
    </row>
    <row r="3041" spans="1:21" ht="14.4" customHeight="1" x14ac:dyDescent="0.3">
      <c r="A3041" s="618">
        <v>21</v>
      </c>
      <c r="B3041" s="619" t="s">
        <v>565</v>
      </c>
      <c r="C3041" s="619">
        <v>89301212</v>
      </c>
      <c r="D3041" s="681" t="s">
        <v>6723</v>
      </c>
      <c r="E3041" s="682" t="s">
        <v>4539</v>
      </c>
      <c r="F3041" s="619" t="s">
        <v>4510</v>
      </c>
      <c r="G3041" s="619" t="s">
        <v>5019</v>
      </c>
      <c r="H3041" s="619" t="s">
        <v>564</v>
      </c>
      <c r="I3041" s="619" t="s">
        <v>6502</v>
      </c>
      <c r="J3041" s="619" t="s">
        <v>4526</v>
      </c>
      <c r="K3041" s="619"/>
      <c r="L3041" s="620">
        <v>0</v>
      </c>
      <c r="M3041" s="620">
        <v>0</v>
      </c>
      <c r="N3041" s="619">
        <v>2</v>
      </c>
      <c r="O3041" s="683">
        <v>2</v>
      </c>
      <c r="P3041" s="620">
        <v>0</v>
      </c>
      <c r="Q3041" s="635"/>
      <c r="R3041" s="619">
        <v>2</v>
      </c>
      <c r="S3041" s="635">
        <v>1</v>
      </c>
      <c r="T3041" s="683">
        <v>2</v>
      </c>
      <c r="U3041" s="665">
        <v>1</v>
      </c>
    </row>
    <row r="3042" spans="1:21" ht="14.4" customHeight="1" x14ac:dyDescent="0.3">
      <c r="A3042" s="618">
        <v>21</v>
      </c>
      <c r="B3042" s="619" t="s">
        <v>565</v>
      </c>
      <c r="C3042" s="619">
        <v>89301212</v>
      </c>
      <c r="D3042" s="681" t="s">
        <v>6723</v>
      </c>
      <c r="E3042" s="682" t="s">
        <v>4539</v>
      </c>
      <c r="F3042" s="619" t="s">
        <v>4510</v>
      </c>
      <c r="G3042" s="619" t="s">
        <v>5019</v>
      </c>
      <c r="H3042" s="619" t="s">
        <v>564</v>
      </c>
      <c r="I3042" s="619" t="s">
        <v>6503</v>
      </c>
      <c r="J3042" s="619" t="s">
        <v>4526</v>
      </c>
      <c r="K3042" s="619"/>
      <c r="L3042" s="620">
        <v>0</v>
      </c>
      <c r="M3042" s="620">
        <v>0</v>
      </c>
      <c r="N3042" s="619">
        <v>2</v>
      </c>
      <c r="O3042" s="683">
        <v>2</v>
      </c>
      <c r="P3042" s="620"/>
      <c r="Q3042" s="635"/>
      <c r="R3042" s="619"/>
      <c r="S3042" s="635">
        <v>0</v>
      </c>
      <c r="T3042" s="683"/>
      <c r="U3042" s="665">
        <v>0</v>
      </c>
    </row>
    <row r="3043" spans="1:21" ht="14.4" customHeight="1" x14ac:dyDescent="0.3">
      <c r="A3043" s="618">
        <v>21</v>
      </c>
      <c r="B3043" s="619" t="s">
        <v>565</v>
      </c>
      <c r="C3043" s="619">
        <v>89301212</v>
      </c>
      <c r="D3043" s="681" t="s">
        <v>6723</v>
      </c>
      <c r="E3043" s="682" t="s">
        <v>4539</v>
      </c>
      <c r="F3043" s="619" t="s">
        <v>4510</v>
      </c>
      <c r="G3043" s="619" t="s">
        <v>5019</v>
      </c>
      <c r="H3043" s="619" t="s">
        <v>564</v>
      </c>
      <c r="I3043" s="619" t="s">
        <v>6504</v>
      </c>
      <c r="J3043" s="619" t="s">
        <v>4526</v>
      </c>
      <c r="K3043" s="619"/>
      <c r="L3043" s="620">
        <v>0</v>
      </c>
      <c r="M3043" s="620">
        <v>0</v>
      </c>
      <c r="N3043" s="619">
        <v>1</v>
      </c>
      <c r="O3043" s="683">
        <v>1</v>
      </c>
      <c r="P3043" s="620"/>
      <c r="Q3043" s="635"/>
      <c r="R3043" s="619"/>
      <c r="S3043" s="635">
        <v>0</v>
      </c>
      <c r="T3043" s="683"/>
      <c r="U3043" s="665">
        <v>0</v>
      </c>
    </row>
    <row r="3044" spans="1:21" ht="14.4" customHeight="1" x14ac:dyDescent="0.3">
      <c r="A3044" s="618">
        <v>21</v>
      </c>
      <c r="B3044" s="619" t="s">
        <v>565</v>
      </c>
      <c r="C3044" s="619">
        <v>89301212</v>
      </c>
      <c r="D3044" s="681" t="s">
        <v>6723</v>
      </c>
      <c r="E3044" s="682" t="s">
        <v>4539</v>
      </c>
      <c r="F3044" s="619" t="s">
        <v>4511</v>
      </c>
      <c r="G3044" s="619" t="s">
        <v>5019</v>
      </c>
      <c r="H3044" s="619" t="s">
        <v>564</v>
      </c>
      <c r="I3044" s="619" t="s">
        <v>5218</v>
      </c>
      <c r="J3044" s="619" t="s">
        <v>4526</v>
      </c>
      <c r="K3044" s="619"/>
      <c r="L3044" s="620">
        <v>0</v>
      </c>
      <c r="M3044" s="620">
        <v>0</v>
      </c>
      <c r="N3044" s="619">
        <v>51</v>
      </c>
      <c r="O3044" s="683">
        <v>37</v>
      </c>
      <c r="P3044" s="620">
        <v>0</v>
      </c>
      <c r="Q3044" s="635"/>
      <c r="R3044" s="619">
        <v>43</v>
      </c>
      <c r="S3044" s="635">
        <v>0.84313725490196079</v>
      </c>
      <c r="T3044" s="683">
        <v>32</v>
      </c>
      <c r="U3044" s="665">
        <v>0.86486486486486491</v>
      </c>
    </row>
    <row r="3045" spans="1:21" ht="14.4" customHeight="1" x14ac:dyDescent="0.3">
      <c r="A3045" s="618">
        <v>21</v>
      </c>
      <c r="B3045" s="619" t="s">
        <v>565</v>
      </c>
      <c r="C3045" s="619">
        <v>89301212</v>
      </c>
      <c r="D3045" s="681" t="s">
        <v>6723</v>
      </c>
      <c r="E3045" s="682" t="s">
        <v>4539</v>
      </c>
      <c r="F3045" s="619" t="s">
        <v>4511</v>
      </c>
      <c r="G3045" s="619" t="s">
        <v>4764</v>
      </c>
      <c r="H3045" s="619" t="s">
        <v>564</v>
      </c>
      <c r="I3045" s="619" t="s">
        <v>2013</v>
      </c>
      <c r="J3045" s="619" t="s">
        <v>4765</v>
      </c>
      <c r="K3045" s="619" t="s">
        <v>4766</v>
      </c>
      <c r="L3045" s="620">
        <v>1267.1199999999999</v>
      </c>
      <c r="M3045" s="620">
        <v>76027.200000000041</v>
      </c>
      <c r="N3045" s="619">
        <v>60</v>
      </c>
      <c r="O3045" s="683">
        <v>43</v>
      </c>
      <c r="P3045" s="620">
        <v>69691.600000000035</v>
      </c>
      <c r="Q3045" s="635">
        <v>0.91666666666666663</v>
      </c>
      <c r="R3045" s="619">
        <v>55</v>
      </c>
      <c r="S3045" s="635">
        <v>0.91666666666666663</v>
      </c>
      <c r="T3045" s="683">
        <v>40</v>
      </c>
      <c r="U3045" s="665">
        <v>0.93023255813953487</v>
      </c>
    </row>
    <row r="3046" spans="1:21" ht="14.4" customHeight="1" x14ac:dyDescent="0.3">
      <c r="A3046" s="618">
        <v>21</v>
      </c>
      <c r="B3046" s="619" t="s">
        <v>565</v>
      </c>
      <c r="C3046" s="619">
        <v>89301212</v>
      </c>
      <c r="D3046" s="681" t="s">
        <v>6723</v>
      </c>
      <c r="E3046" s="682" t="s">
        <v>4539</v>
      </c>
      <c r="F3046" s="619" t="s">
        <v>4511</v>
      </c>
      <c r="G3046" s="619" t="s">
        <v>4764</v>
      </c>
      <c r="H3046" s="619" t="s">
        <v>564</v>
      </c>
      <c r="I3046" s="619" t="s">
        <v>5056</v>
      </c>
      <c r="J3046" s="619" t="s">
        <v>5057</v>
      </c>
      <c r="K3046" s="619" t="s">
        <v>5058</v>
      </c>
      <c r="L3046" s="620">
        <v>1000</v>
      </c>
      <c r="M3046" s="620">
        <v>19000</v>
      </c>
      <c r="N3046" s="619">
        <v>19</v>
      </c>
      <c r="O3046" s="683">
        <v>19</v>
      </c>
      <c r="P3046" s="620">
        <v>6000</v>
      </c>
      <c r="Q3046" s="635">
        <v>0.31578947368421051</v>
      </c>
      <c r="R3046" s="619">
        <v>6</v>
      </c>
      <c r="S3046" s="635">
        <v>0.31578947368421051</v>
      </c>
      <c r="T3046" s="683">
        <v>6</v>
      </c>
      <c r="U3046" s="665">
        <v>0.31578947368421051</v>
      </c>
    </row>
    <row r="3047" spans="1:21" ht="14.4" customHeight="1" x14ac:dyDescent="0.3">
      <c r="A3047" s="618">
        <v>21</v>
      </c>
      <c r="B3047" s="619" t="s">
        <v>565</v>
      </c>
      <c r="C3047" s="619">
        <v>89301212</v>
      </c>
      <c r="D3047" s="681" t="s">
        <v>6723</v>
      </c>
      <c r="E3047" s="682" t="s">
        <v>4539</v>
      </c>
      <c r="F3047" s="619" t="s">
        <v>4511</v>
      </c>
      <c r="G3047" s="619" t="s">
        <v>5421</v>
      </c>
      <c r="H3047" s="619" t="s">
        <v>564</v>
      </c>
      <c r="I3047" s="619" t="s">
        <v>5422</v>
      </c>
      <c r="J3047" s="619" t="s">
        <v>5423</v>
      </c>
      <c r="K3047" s="619" t="s">
        <v>5424</v>
      </c>
      <c r="L3047" s="620">
        <v>1800</v>
      </c>
      <c r="M3047" s="620">
        <v>10800</v>
      </c>
      <c r="N3047" s="619">
        <v>6</v>
      </c>
      <c r="O3047" s="683">
        <v>5</v>
      </c>
      <c r="P3047" s="620">
        <v>5400</v>
      </c>
      <c r="Q3047" s="635">
        <v>0.5</v>
      </c>
      <c r="R3047" s="619">
        <v>3</v>
      </c>
      <c r="S3047" s="635">
        <v>0.5</v>
      </c>
      <c r="T3047" s="683">
        <v>3</v>
      </c>
      <c r="U3047" s="665">
        <v>0.6</v>
      </c>
    </row>
    <row r="3048" spans="1:21" ht="14.4" customHeight="1" x14ac:dyDescent="0.3">
      <c r="A3048" s="618">
        <v>21</v>
      </c>
      <c r="B3048" s="619" t="s">
        <v>565</v>
      </c>
      <c r="C3048" s="619">
        <v>89301212</v>
      </c>
      <c r="D3048" s="681" t="s">
        <v>6723</v>
      </c>
      <c r="E3048" s="682" t="s">
        <v>4539</v>
      </c>
      <c r="F3048" s="619" t="s">
        <v>4511</v>
      </c>
      <c r="G3048" s="619" t="s">
        <v>5421</v>
      </c>
      <c r="H3048" s="619" t="s">
        <v>564</v>
      </c>
      <c r="I3048" s="619" t="s">
        <v>5425</v>
      </c>
      <c r="J3048" s="619" t="s">
        <v>5426</v>
      </c>
      <c r="K3048" s="619" t="s">
        <v>5427</v>
      </c>
      <c r="L3048" s="620">
        <v>1800</v>
      </c>
      <c r="M3048" s="620">
        <v>12600</v>
      </c>
      <c r="N3048" s="619">
        <v>7</v>
      </c>
      <c r="O3048" s="683">
        <v>7</v>
      </c>
      <c r="P3048" s="620">
        <v>9000</v>
      </c>
      <c r="Q3048" s="635">
        <v>0.7142857142857143</v>
      </c>
      <c r="R3048" s="619">
        <v>5</v>
      </c>
      <c r="S3048" s="635">
        <v>0.7142857142857143</v>
      </c>
      <c r="T3048" s="683">
        <v>5</v>
      </c>
      <c r="U3048" s="665">
        <v>0.7142857142857143</v>
      </c>
    </row>
    <row r="3049" spans="1:21" ht="14.4" customHeight="1" x14ac:dyDescent="0.3">
      <c r="A3049" s="618">
        <v>21</v>
      </c>
      <c r="B3049" s="619" t="s">
        <v>565</v>
      </c>
      <c r="C3049" s="619">
        <v>89301212</v>
      </c>
      <c r="D3049" s="681" t="s">
        <v>6723</v>
      </c>
      <c r="E3049" s="682" t="s">
        <v>4540</v>
      </c>
      <c r="F3049" s="619" t="s">
        <v>4509</v>
      </c>
      <c r="G3049" s="619" t="s">
        <v>4809</v>
      </c>
      <c r="H3049" s="619" t="s">
        <v>2184</v>
      </c>
      <c r="I3049" s="619" t="s">
        <v>4810</v>
      </c>
      <c r="J3049" s="619" t="s">
        <v>4811</v>
      </c>
      <c r="K3049" s="619" t="s">
        <v>4812</v>
      </c>
      <c r="L3049" s="620">
        <v>2279.48</v>
      </c>
      <c r="M3049" s="620">
        <v>20515.32</v>
      </c>
      <c r="N3049" s="619">
        <v>9</v>
      </c>
      <c r="O3049" s="683">
        <v>3</v>
      </c>
      <c r="P3049" s="620">
        <v>20515.32</v>
      </c>
      <c r="Q3049" s="635">
        <v>1</v>
      </c>
      <c r="R3049" s="619">
        <v>9</v>
      </c>
      <c r="S3049" s="635">
        <v>1</v>
      </c>
      <c r="T3049" s="683">
        <v>3</v>
      </c>
      <c r="U3049" s="665">
        <v>1</v>
      </c>
    </row>
    <row r="3050" spans="1:21" ht="14.4" customHeight="1" x14ac:dyDescent="0.3">
      <c r="A3050" s="618">
        <v>21</v>
      </c>
      <c r="B3050" s="619" t="s">
        <v>565</v>
      </c>
      <c r="C3050" s="619">
        <v>89301212</v>
      </c>
      <c r="D3050" s="681" t="s">
        <v>6723</v>
      </c>
      <c r="E3050" s="682" t="s">
        <v>4540</v>
      </c>
      <c r="F3050" s="619" t="s">
        <v>4509</v>
      </c>
      <c r="G3050" s="619" t="s">
        <v>6505</v>
      </c>
      <c r="H3050" s="619" t="s">
        <v>564</v>
      </c>
      <c r="I3050" s="619" t="s">
        <v>6506</v>
      </c>
      <c r="J3050" s="619" t="s">
        <v>6507</v>
      </c>
      <c r="K3050" s="619" t="s">
        <v>6508</v>
      </c>
      <c r="L3050" s="620">
        <v>0</v>
      </c>
      <c r="M3050" s="620">
        <v>0</v>
      </c>
      <c r="N3050" s="619">
        <v>3</v>
      </c>
      <c r="O3050" s="683">
        <v>3</v>
      </c>
      <c r="P3050" s="620">
        <v>0</v>
      </c>
      <c r="Q3050" s="635"/>
      <c r="R3050" s="619">
        <v>3</v>
      </c>
      <c r="S3050" s="635">
        <v>1</v>
      </c>
      <c r="T3050" s="683">
        <v>3</v>
      </c>
      <c r="U3050" s="665">
        <v>1</v>
      </c>
    </row>
    <row r="3051" spans="1:21" ht="14.4" customHeight="1" x14ac:dyDescent="0.3">
      <c r="A3051" s="618">
        <v>21</v>
      </c>
      <c r="B3051" s="619" t="s">
        <v>565</v>
      </c>
      <c r="C3051" s="619">
        <v>89301212</v>
      </c>
      <c r="D3051" s="681" t="s">
        <v>6723</v>
      </c>
      <c r="E3051" s="682" t="s">
        <v>4540</v>
      </c>
      <c r="F3051" s="619" t="s">
        <v>4511</v>
      </c>
      <c r="G3051" s="619" t="s">
        <v>5421</v>
      </c>
      <c r="H3051" s="619" t="s">
        <v>564</v>
      </c>
      <c r="I3051" s="619" t="s">
        <v>5425</v>
      </c>
      <c r="J3051" s="619" t="s">
        <v>5426</v>
      </c>
      <c r="K3051" s="619" t="s">
        <v>5427</v>
      </c>
      <c r="L3051" s="620">
        <v>1800</v>
      </c>
      <c r="M3051" s="620">
        <v>1800</v>
      </c>
      <c r="N3051" s="619">
        <v>1</v>
      </c>
      <c r="O3051" s="683">
        <v>1</v>
      </c>
      <c r="P3051" s="620"/>
      <c r="Q3051" s="635">
        <v>0</v>
      </c>
      <c r="R3051" s="619"/>
      <c r="S3051" s="635">
        <v>0</v>
      </c>
      <c r="T3051" s="683"/>
      <c r="U3051" s="665">
        <v>0</v>
      </c>
    </row>
    <row r="3052" spans="1:21" ht="14.4" customHeight="1" x14ac:dyDescent="0.3">
      <c r="A3052" s="618">
        <v>21</v>
      </c>
      <c r="B3052" s="619" t="s">
        <v>565</v>
      </c>
      <c r="C3052" s="619">
        <v>89301212</v>
      </c>
      <c r="D3052" s="681" t="s">
        <v>6723</v>
      </c>
      <c r="E3052" s="682" t="s">
        <v>4541</v>
      </c>
      <c r="F3052" s="619" t="s">
        <v>4509</v>
      </c>
      <c r="G3052" s="619" t="s">
        <v>4570</v>
      </c>
      <c r="H3052" s="619" t="s">
        <v>2184</v>
      </c>
      <c r="I3052" s="619" t="s">
        <v>2348</v>
      </c>
      <c r="J3052" s="619" t="s">
        <v>2349</v>
      </c>
      <c r="K3052" s="619" t="s">
        <v>2350</v>
      </c>
      <c r="L3052" s="620">
        <v>89.6</v>
      </c>
      <c r="M3052" s="620">
        <v>537.59999999999991</v>
      </c>
      <c r="N3052" s="619">
        <v>6</v>
      </c>
      <c r="O3052" s="683">
        <v>3.5</v>
      </c>
      <c r="P3052" s="620">
        <v>358.4</v>
      </c>
      <c r="Q3052" s="635">
        <v>0.66666666666666674</v>
      </c>
      <c r="R3052" s="619">
        <v>4</v>
      </c>
      <c r="S3052" s="635">
        <v>0.66666666666666663</v>
      </c>
      <c r="T3052" s="683">
        <v>2.5</v>
      </c>
      <c r="U3052" s="665">
        <v>0.7142857142857143</v>
      </c>
    </row>
    <row r="3053" spans="1:21" ht="14.4" customHeight="1" x14ac:dyDescent="0.3">
      <c r="A3053" s="618">
        <v>21</v>
      </c>
      <c r="B3053" s="619" t="s">
        <v>565</v>
      </c>
      <c r="C3053" s="619">
        <v>89301212</v>
      </c>
      <c r="D3053" s="681" t="s">
        <v>6723</v>
      </c>
      <c r="E3053" s="682" t="s">
        <v>4541</v>
      </c>
      <c r="F3053" s="619" t="s">
        <v>4509</v>
      </c>
      <c r="G3053" s="619" t="s">
        <v>4570</v>
      </c>
      <c r="H3053" s="619" t="s">
        <v>2184</v>
      </c>
      <c r="I3053" s="619" t="s">
        <v>2348</v>
      </c>
      <c r="J3053" s="619" t="s">
        <v>2349</v>
      </c>
      <c r="K3053" s="619" t="s">
        <v>2350</v>
      </c>
      <c r="L3053" s="620">
        <v>95.25</v>
      </c>
      <c r="M3053" s="620">
        <v>476.25</v>
      </c>
      <c r="N3053" s="619">
        <v>5</v>
      </c>
      <c r="O3053" s="683">
        <v>4.5</v>
      </c>
      <c r="P3053" s="620">
        <v>285.75</v>
      </c>
      <c r="Q3053" s="635">
        <v>0.6</v>
      </c>
      <c r="R3053" s="619">
        <v>3</v>
      </c>
      <c r="S3053" s="635">
        <v>0.6</v>
      </c>
      <c r="T3053" s="683">
        <v>2.5</v>
      </c>
      <c r="U3053" s="665">
        <v>0.55555555555555558</v>
      </c>
    </row>
    <row r="3054" spans="1:21" ht="14.4" customHeight="1" x14ac:dyDescent="0.3">
      <c r="A3054" s="618">
        <v>21</v>
      </c>
      <c r="B3054" s="619" t="s">
        <v>565</v>
      </c>
      <c r="C3054" s="619">
        <v>89301212</v>
      </c>
      <c r="D3054" s="681" t="s">
        <v>6723</v>
      </c>
      <c r="E3054" s="682" t="s">
        <v>4541</v>
      </c>
      <c r="F3054" s="619" t="s">
        <v>4509</v>
      </c>
      <c r="G3054" s="619" t="s">
        <v>4570</v>
      </c>
      <c r="H3054" s="619" t="s">
        <v>564</v>
      </c>
      <c r="I3054" s="619" t="s">
        <v>4628</v>
      </c>
      <c r="J3054" s="619" t="s">
        <v>892</v>
      </c>
      <c r="K3054" s="619" t="s">
        <v>4629</v>
      </c>
      <c r="L3054" s="620">
        <v>141.38999999999999</v>
      </c>
      <c r="M3054" s="620">
        <v>141.38999999999999</v>
      </c>
      <c r="N3054" s="619">
        <v>1</v>
      </c>
      <c r="O3054" s="683">
        <v>1</v>
      </c>
      <c r="P3054" s="620"/>
      <c r="Q3054" s="635">
        <v>0</v>
      </c>
      <c r="R3054" s="619"/>
      <c r="S3054" s="635">
        <v>0</v>
      </c>
      <c r="T3054" s="683"/>
      <c r="U3054" s="665">
        <v>0</v>
      </c>
    </row>
    <row r="3055" spans="1:21" ht="14.4" customHeight="1" x14ac:dyDescent="0.3">
      <c r="A3055" s="618">
        <v>21</v>
      </c>
      <c r="B3055" s="619" t="s">
        <v>565</v>
      </c>
      <c r="C3055" s="619">
        <v>89301212</v>
      </c>
      <c r="D3055" s="681" t="s">
        <v>6723</v>
      </c>
      <c r="E3055" s="682" t="s">
        <v>4541</v>
      </c>
      <c r="F3055" s="619" t="s">
        <v>4509</v>
      </c>
      <c r="G3055" s="619" t="s">
        <v>4570</v>
      </c>
      <c r="H3055" s="619" t="s">
        <v>564</v>
      </c>
      <c r="I3055" s="619" t="s">
        <v>596</v>
      </c>
      <c r="J3055" s="619" t="s">
        <v>4329</v>
      </c>
      <c r="K3055" s="619" t="s">
        <v>4330</v>
      </c>
      <c r="L3055" s="620">
        <v>47.63</v>
      </c>
      <c r="M3055" s="620">
        <v>47.63</v>
      </c>
      <c r="N3055" s="619">
        <v>1</v>
      </c>
      <c r="O3055" s="683">
        <v>1</v>
      </c>
      <c r="P3055" s="620"/>
      <c r="Q3055" s="635">
        <v>0</v>
      </c>
      <c r="R3055" s="619"/>
      <c r="S3055" s="635">
        <v>0</v>
      </c>
      <c r="T3055" s="683"/>
      <c r="U3055" s="665">
        <v>0</v>
      </c>
    </row>
    <row r="3056" spans="1:21" ht="14.4" customHeight="1" x14ac:dyDescent="0.3">
      <c r="A3056" s="618">
        <v>21</v>
      </c>
      <c r="B3056" s="619" t="s">
        <v>565</v>
      </c>
      <c r="C3056" s="619">
        <v>89301212</v>
      </c>
      <c r="D3056" s="681" t="s">
        <v>6723</v>
      </c>
      <c r="E3056" s="682" t="s">
        <v>4541</v>
      </c>
      <c r="F3056" s="619" t="s">
        <v>4509</v>
      </c>
      <c r="G3056" s="619" t="s">
        <v>4549</v>
      </c>
      <c r="H3056" s="619" t="s">
        <v>564</v>
      </c>
      <c r="I3056" s="619" t="s">
        <v>5136</v>
      </c>
      <c r="J3056" s="619" t="s">
        <v>5137</v>
      </c>
      <c r="K3056" s="619" t="s">
        <v>4368</v>
      </c>
      <c r="L3056" s="620">
        <v>10.73</v>
      </c>
      <c r="M3056" s="620">
        <v>10.73</v>
      </c>
      <c r="N3056" s="619">
        <v>1</v>
      </c>
      <c r="O3056" s="683">
        <v>0.5</v>
      </c>
      <c r="P3056" s="620"/>
      <c r="Q3056" s="635">
        <v>0</v>
      </c>
      <c r="R3056" s="619"/>
      <c r="S3056" s="635">
        <v>0</v>
      </c>
      <c r="T3056" s="683"/>
      <c r="U3056" s="665">
        <v>0</v>
      </c>
    </row>
    <row r="3057" spans="1:21" ht="14.4" customHeight="1" x14ac:dyDescent="0.3">
      <c r="A3057" s="618">
        <v>21</v>
      </c>
      <c r="B3057" s="619" t="s">
        <v>565</v>
      </c>
      <c r="C3057" s="619">
        <v>89301212</v>
      </c>
      <c r="D3057" s="681" t="s">
        <v>6723</v>
      </c>
      <c r="E3057" s="682" t="s">
        <v>4541</v>
      </c>
      <c r="F3057" s="619" t="s">
        <v>4509</v>
      </c>
      <c r="G3057" s="619" t="s">
        <v>4549</v>
      </c>
      <c r="H3057" s="619" t="s">
        <v>2184</v>
      </c>
      <c r="I3057" s="619" t="s">
        <v>3587</v>
      </c>
      <c r="J3057" s="619" t="s">
        <v>4471</v>
      </c>
      <c r="K3057" s="619" t="s">
        <v>4472</v>
      </c>
      <c r="L3057" s="620">
        <v>16.27</v>
      </c>
      <c r="M3057" s="620">
        <v>48.81</v>
      </c>
      <c r="N3057" s="619">
        <v>3</v>
      </c>
      <c r="O3057" s="683">
        <v>2</v>
      </c>
      <c r="P3057" s="620"/>
      <c r="Q3057" s="635">
        <v>0</v>
      </c>
      <c r="R3057" s="619"/>
      <c r="S3057" s="635">
        <v>0</v>
      </c>
      <c r="T3057" s="683"/>
      <c r="U3057" s="665">
        <v>0</v>
      </c>
    </row>
    <row r="3058" spans="1:21" ht="14.4" customHeight="1" x14ac:dyDescent="0.3">
      <c r="A3058" s="618">
        <v>21</v>
      </c>
      <c r="B3058" s="619" t="s">
        <v>565</v>
      </c>
      <c r="C3058" s="619">
        <v>89301212</v>
      </c>
      <c r="D3058" s="681" t="s">
        <v>6723</v>
      </c>
      <c r="E3058" s="682" t="s">
        <v>4541</v>
      </c>
      <c r="F3058" s="619" t="s">
        <v>4509</v>
      </c>
      <c r="G3058" s="619" t="s">
        <v>4549</v>
      </c>
      <c r="H3058" s="619" t="s">
        <v>2184</v>
      </c>
      <c r="I3058" s="619" t="s">
        <v>5138</v>
      </c>
      <c r="J3058" s="619" t="s">
        <v>5139</v>
      </c>
      <c r="K3058" s="619" t="s">
        <v>5140</v>
      </c>
      <c r="L3058" s="620">
        <v>38.51</v>
      </c>
      <c r="M3058" s="620">
        <v>77.02</v>
      </c>
      <c r="N3058" s="619">
        <v>2</v>
      </c>
      <c r="O3058" s="683">
        <v>0.5</v>
      </c>
      <c r="P3058" s="620"/>
      <c r="Q3058" s="635">
        <v>0</v>
      </c>
      <c r="R3058" s="619"/>
      <c r="S3058" s="635">
        <v>0</v>
      </c>
      <c r="T3058" s="683"/>
      <c r="U3058" s="665">
        <v>0</v>
      </c>
    </row>
    <row r="3059" spans="1:21" ht="14.4" customHeight="1" x14ac:dyDescent="0.3">
      <c r="A3059" s="618">
        <v>21</v>
      </c>
      <c r="B3059" s="619" t="s">
        <v>565</v>
      </c>
      <c r="C3059" s="619">
        <v>89301212</v>
      </c>
      <c r="D3059" s="681" t="s">
        <v>6723</v>
      </c>
      <c r="E3059" s="682" t="s">
        <v>4541</v>
      </c>
      <c r="F3059" s="619" t="s">
        <v>4509</v>
      </c>
      <c r="G3059" s="619" t="s">
        <v>4549</v>
      </c>
      <c r="H3059" s="619" t="s">
        <v>2184</v>
      </c>
      <c r="I3059" s="619" t="s">
        <v>2472</v>
      </c>
      <c r="J3059" s="619" t="s">
        <v>4367</v>
      </c>
      <c r="K3059" s="619" t="s">
        <v>4368</v>
      </c>
      <c r="L3059" s="620">
        <v>10.73</v>
      </c>
      <c r="M3059" s="620">
        <v>21.46</v>
      </c>
      <c r="N3059" s="619">
        <v>2</v>
      </c>
      <c r="O3059" s="683">
        <v>1.5</v>
      </c>
      <c r="P3059" s="620"/>
      <c r="Q3059" s="635">
        <v>0</v>
      </c>
      <c r="R3059" s="619"/>
      <c r="S3059" s="635">
        <v>0</v>
      </c>
      <c r="T3059" s="683"/>
      <c r="U3059" s="665">
        <v>0</v>
      </c>
    </row>
    <row r="3060" spans="1:21" ht="14.4" customHeight="1" x14ac:dyDescent="0.3">
      <c r="A3060" s="618">
        <v>21</v>
      </c>
      <c r="B3060" s="619" t="s">
        <v>565</v>
      </c>
      <c r="C3060" s="619">
        <v>89301212</v>
      </c>
      <c r="D3060" s="681" t="s">
        <v>6723</v>
      </c>
      <c r="E3060" s="682" t="s">
        <v>4541</v>
      </c>
      <c r="F3060" s="619" t="s">
        <v>4509</v>
      </c>
      <c r="G3060" s="619" t="s">
        <v>4549</v>
      </c>
      <c r="H3060" s="619" t="s">
        <v>2184</v>
      </c>
      <c r="I3060" s="619" t="s">
        <v>3544</v>
      </c>
      <c r="J3060" s="619" t="s">
        <v>4475</v>
      </c>
      <c r="K3060" s="619" t="s">
        <v>3214</v>
      </c>
      <c r="L3060" s="620">
        <v>17.690000000000001</v>
      </c>
      <c r="M3060" s="620">
        <v>70.760000000000005</v>
      </c>
      <c r="N3060" s="619">
        <v>4</v>
      </c>
      <c r="O3060" s="683">
        <v>3</v>
      </c>
      <c r="P3060" s="620">
        <v>35.380000000000003</v>
      </c>
      <c r="Q3060" s="635">
        <v>0.5</v>
      </c>
      <c r="R3060" s="619">
        <v>2</v>
      </c>
      <c r="S3060" s="635">
        <v>0.5</v>
      </c>
      <c r="T3060" s="683">
        <v>1.5</v>
      </c>
      <c r="U3060" s="665">
        <v>0.5</v>
      </c>
    </row>
    <row r="3061" spans="1:21" ht="14.4" customHeight="1" x14ac:dyDescent="0.3">
      <c r="A3061" s="618">
        <v>21</v>
      </c>
      <c r="B3061" s="619" t="s">
        <v>565</v>
      </c>
      <c r="C3061" s="619">
        <v>89301212</v>
      </c>
      <c r="D3061" s="681" t="s">
        <v>6723</v>
      </c>
      <c r="E3061" s="682" t="s">
        <v>4541</v>
      </c>
      <c r="F3061" s="619" t="s">
        <v>4509</v>
      </c>
      <c r="G3061" s="619" t="s">
        <v>4632</v>
      </c>
      <c r="H3061" s="619" t="s">
        <v>564</v>
      </c>
      <c r="I3061" s="619" t="s">
        <v>6509</v>
      </c>
      <c r="J3061" s="619" t="s">
        <v>1553</v>
      </c>
      <c r="K3061" s="619" t="s">
        <v>6510</v>
      </c>
      <c r="L3061" s="620">
        <v>0</v>
      </c>
      <c r="M3061" s="620">
        <v>0</v>
      </c>
      <c r="N3061" s="619">
        <v>1</v>
      </c>
      <c r="O3061" s="683">
        <v>0.5</v>
      </c>
      <c r="P3061" s="620">
        <v>0</v>
      </c>
      <c r="Q3061" s="635"/>
      <c r="R3061" s="619">
        <v>1</v>
      </c>
      <c r="S3061" s="635">
        <v>1</v>
      </c>
      <c r="T3061" s="683">
        <v>0.5</v>
      </c>
      <c r="U3061" s="665">
        <v>1</v>
      </c>
    </row>
    <row r="3062" spans="1:21" ht="14.4" customHeight="1" x14ac:dyDescent="0.3">
      <c r="A3062" s="618">
        <v>21</v>
      </c>
      <c r="B3062" s="619" t="s">
        <v>565</v>
      </c>
      <c r="C3062" s="619">
        <v>89301212</v>
      </c>
      <c r="D3062" s="681" t="s">
        <v>6723</v>
      </c>
      <c r="E3062" s="682" t="s">
        <v>4541</v>
      </c>
      <c r="F3062" s="619" t="s">
        <v>4509</v>
      </c>
      <c r="G3062" s="619" t="s">
        <v>4632</v>
      </c>
      <c r="H3062" s="619" t="s">
        <v>564</v>
      </c>
      <c r="I3062" s="619" t="s">
        <v>4876</v>
      </c>
      <c r="J3062" s="619" t="s">
        <v>4877</v>
      </c>
      <c r="K3062" s="619" t="s">
        <v>1774</v>
      </c>
      <c r="L3062" s="620">
        <v>0</v>
      </c>
      <c r="M3062" s="620">
        <v>0</v>
      </c>
      <c r="N3062" s="619">
        <v>1</v>
      </c>
      <c r="O3062" s="683">
        <v>1</v>
      </c>
      <c r="P3062" s="620"/>
      <c r="Q3062" s="635"/>
      <c r="R3062" s="619"/>
      <c r="S3062" s="635">
        <v>0</v>
      </c>
      <c r="T3062" s="683"/>
      <c r="U3062" s="665">
        <v>0</v>
      </c>
    </row>
    <row r="3063" spans="1:21" ht="14.4" customHeight="1" x14ac:dyDescent="0.3">
      <c r="A3063" s="618">
        <v>21</v>
      </c>
      <c r="B3063" s="619" t="s">
        <v>565</v>
      </c>
      <c r="C3063" s="619">
        <v>89301212</v>
      </c>
      <c r="D3063" s="681" t="s">
        <v>6723</v>
      </c>
      <c r="E3063" s="682" t="s">
        <v>4541</v>
      </c>
      <c r="F3063" s="619" t="s">
        <v>4509</v>
      </c>
      <c r="G3063" s="619" t="s">
        <v>4637</v>
      </c>
      <c r="H3063" s="619" t="s">
        <v>2184</v>
      </c>
      <c r="I3063" s="619" t="s">
        <v>4878</v>
      </c>
      <c r="J3063" s="619" t="s">
        <v>2375</v>
      </c>
      <c r="K3063" s="619" t="s">
        <v>687</v>
      </c>
      <c r="L3063" s="620">
        <v>81.209999999999994</v>
      </c>
      <c r="M3063" s="620">
        <v>81.209999999999994</v>
      </c>
      <c r="N3063" s="619">
        <v>1</v>
      </c>
      <c r="O3063" s="683">
        <v>0.5</v>
      </c>
      <c r="P3063" s="620">
        <v>81.209999999999994</v>
      </c>
      <c r="Q3063" s="635">
        <v>1</v>
      </c>
      <c r="R3063" s="619">
        <v>1</v>
      </c>
      <c r="S3063" s="635">
        <v>1</v>
      </c>
      <c r="T3063" s="683">
        <v>0.5</v>
      </c>
      <c r="U3063" s="665">
        <v>1</v>
      </c>
    </row>
    <row r="3064" spans="1:21" ht="14.4" customHeight="1" x14ac:dyDescent="0.3">
      <c r="A3064" s="618">
        <v>21</v>
      </c>
      <c r="B3064" s="619" t="s">
        <v>565</v>
      </c>
      <c r="C3064" s="619">
        <v>89301212</v>
      </c>
      <c r="D3064" s="681" t="s">
        <v>6723</v>
      </c>
      <c r="E3064" s="682" t="s">
        <v>4541</v>
      </c>
      <c r="F3064" s="619" t="s">
        <v>4509</v>
      </c>
      <c r="G3064" s="619" t="s">
        <v>4637</v>
      </c>
      <c r="H3064" s="619" t="s">
        <v>2184</v>
      </c>
      <c r="I3064" s="619" t="s">
        <v>2372</v>
      </c>
      <c r="J3064" s="619" t="s">
        <v>2369</v>
      </c>
      <c r="K3064" s="619" t="s">
        <v>1928</v>
      </c>
      <c r="L3064" s="620">
        <v>60.92</v>
      </c>
      <c r="M3064" s="620">
        <v>60.92</v>
      </c>
      <c r="N3064" s="619">
        <v>1</v>
      </c>
      <c r="O3064" s="683">
        <v>0.5</v>
      </c>
      <c r="P3064" s="620"/>
      <c r="Q3064" s="635">
        <v>0</v>
      </c>
      <c r="R3064" s="619"/>
      <c r="S3064" s="635">
        <v>0</v>
      </c>
      <c r="T3064" s="683"/>
      <c r="U3064" s="665">
        <v>0</v>
      </c>
    </row>
    <row r="3065" spans="1:21" ht="14.4" customHeight="1" x14ac:dyDescent="0.3">
      <c r="A3065" s="618">
        <v>21</v>
      </c>
      <c r="B3065" s="619" t="s">
        <v>565</v>
      </c>
      <c r="C3065" s="619">
        <v>89301212</v>
      </c>
      <c r="D3065" s="681" t="s">
        <v>6723</v>
      </c>
      <c r="E3065" s="682" t="s">
        <v>4541</v>
      </c>
      <c r="F3065" s="619" t="s">
        <v>4509</v>
      </c>
      <c r="G3065" s="619" t="s">
        <v>4594</v>
      </c>
      <c r="H3065" s="619" t="s">
        <v>2184</v>
      </c>
      <c r="I3065" s="619" t="s">
        <v>2728</v>
      </c>
      <c r="J3065" s="619" t="s">
        <v>4256</v>
      </c>
      <c r="K3065" s="619" t="s">
        <v>4257</v>
      </c>
      <c r="L3065" s="620">
        <v>333.31</v>
      </c>
      <c r="M3065" s="620">
        <v>3999.7200000000003</v>
      </c>
      <c r="N3065" s="619">
        <v>12</v>
      </c>
      <c r="O3065" s="683">
        <v>10.5</v>
      </c>
      <c r="P3065" s="620">
        <v>2999.79</v>
      </c>
      <c r="Q3065" s="635">
        <v>0.74999999999999989</v>
      </c>
      <c r="R3065" s="619">
        <v>9</v>
      </c>
      <c r="S3065" s="635">
        <v>0.75</v>
      </c>
      <c r="T3065" s="683">
        <v>7.5</v>
      </c>
      <c r="U3065" s="665">
        <v>0.7142857142857143</v>
      </c>
    </row>
    <row r="3066" spans="1:21" ht="14.4" customHeight="1" x14ac:dyDescent="0.3">
      <c r="A3066" s="618">
        <v>21</v>
      </c>
      <c r="B3066" s="619" t="s">
        <v>565</v>
      </c>
      <c r="C3066" s="619">
        <v>89301212</v>
      </c>
      <c r="D3066" s="681" t="s">
        <v>6723</v>
      </c>
      <c r="E3066" s="682" t="s">
        <v>4541</v>
      </c>
      <c r="F3066" s="619" t="s">
        <v>4509</v>
      </c>
      <c r="G3066" s="619" t="s">
        <v>4594</v>
      </c>
      <c r="H3066" s="619" t="s">
        <v>2184</v>
      </c>
      <c r="I3066" s="619" t="s">
        <v>3753</v>
      </c>
      <c r="J3066" s="619" t="s">
        <v>4448</v>
      </c>
      <c r="K3066" s="619" t="s">
        <v>4449</v>
      </c>
      <c r="L3066" s="620">
        <v>333.31</v>
      </c>
      <c r="M3066" s="620">
        <v>333.31</v>
      </c>
      <c r="N3066" s="619">
        <v>1</v>
      </c>
      <c r="O3066" s="683">
        <v>1</v>
      </c>
      <c r="P3066" s="620">
        <v>333.31</v>
      </c>
      <c r="Q3066" s="635">
        <v>1</v>
      </c>
      <c r="R3066" s="619">
        <v>1</v>
      </c>
      <c r="S3066" s="635">
        <v>1</v>
      </c>
      <c r="T3066" s="683">
        <v>1</v>
      </c>
      <c r="U3066" s="665">
        <v>1</v>
      </c>
    </row>
    <row r="3067" spans="1:21" ht="14.4" customHeight="1" x14ac:dyDescent="0.3">
      <c r="A3067" s="618">
        <v>21</v>
      </c>
      <c r="B3067" s="619" t="s">
        <v>565</v>
      </c>
      <c r="C3067" s="619">
        <v>89301212</v>
      </c>
      <c r="D3067" s="681" t="s">
        <v>6723</v>
      </c>
      <c r="E3067" s="682" t="s">
        <v>4541</v>
      </c>
      <c r="F3067" s="619" t="s">
        <v>4509</v>
      </c>
      <c r="G3067" s="619" t="s">
        <v>5147</v>
      </c>
      <c r="H3067" s="619" t="s">
        <v>2184</v>
      </c>
      <c r="I3067" s="619" t="s">
        <v>5148</v>
      </c>
      <c r="J3067" s="619" t="s">
        <v>5149</v>
      </c>
      <c r="K3067" s="619" t="s">
        <v>5150</v>
      </c>
      <c r="L3067" s="620">
        <v>2279.48</v>
      </c>
      <c r="M3067" s="620">
        <v>6838.4400000000005</v>
      </c>
      <c r="N3067" s="619">
        <v>3</v>
      </c>
      <c r="O3067" s="683">
        <v>1</v>
      </c>
      <c r="P3067" s="620"/>
      <c r="Q3067" s="635">
        <v>0</v>
      </c>
      <c r="R3067" s="619"/>
      <c r="S3067" s="635">
        <v>0</v>
      </c>
      <c r="T3067" s="683"/>
      <c r="U3067" s="665">
        <v>0</v>
      </c>
    </row>
    <row r="3068" spans="1:21" ht="14.4" customHeight="1" x14ac:dyDescent="0.3">
      <c r="A3068" s="618">
        <v>21</v>
      </c>
      <c r="B3068" s="619" t="s">
        <v>565</v>
      </c>
      <c r="C3068" s="619">
        <v>89301212</v>
      </c>
      <c r="D3068" s="681" t="s">
        <v>6723</v>
      </c>
      <c r="E3068" s="682" t="s">
        <v>4541</v>
      </c>
      <c r="F3068" s="619" t="s">
        <v>4509</v>
      </c>
      <c r="G3068" s="619" t="s">
        <v>5147</v>
      </c>
      <c r="H3068" s="619" t="s">
        <v>2184</v>
      </c>
      <c r="I3068" s="619" t="s">
        <v>5151</v>
      </c>
      <c r="J3068" s="619" t="s">
        <v>5149</v>
      </c>
      <c r="K3068" s="619" t="s">
        <v>5150</v>
      </c>
      <c r="L3068" s="620">
        <v>2279.48</v>
      </c>
      <c r="M3068" s="620">
        <v>6838.4400000000005</v>
      </c>
      <c r="N3068" s="619">
        <v>3</v>
      </c>
      <c r="O3068" s="683">
        <v>1</v>
      </c>
      <c r="P3068" s="620"/>
      <c r="Q3068" s="635">
        <v>0</v>
      </c>
      <c r="R3068" s="619"/>
      <c r="S3068" s="635">
        <v>0</v>
      </c>
      <c r="T3068" s="683"/>
      <c r="U3068" s="665">
        <v>0</v>
      </c>
    </row>
    <row r="3069" spans="1:21" ht="14.4" customHeight="1" x14ac:dyDescent="0.3">
      <c r="A3069" s="618">
        <v>21</v>
      </c>
      <c r="B3069" s="619" t="s">
        <v>565</v>
      </c>
      <c r="C3069" s="619">
        <v>89301212</v>
      </c>
      <c r="D3069" s="681" t="s">
        <v>6723</v>
      </c>
      <c r="E3069" s="682" t="s">
        <v>4541</v>
      </c>
      <c r="F3069" s="619" t="s">
        <v>4509</v>
      </c>
      <c r="G3069" s="619" t="s">
        <v>5147</v>
      </c>
      <c r="H3069" s="619" t="s">
        <v>2184</v>
      </c>
      <c r="I3069" s="619" t="s">
        <v>5152</v>
      </c>
      <c r="J3069" s="619" t="s">
        <v>5149</v>
      </c>
      <c r="K3069" s="619" t="s">
        <v>5153</v>
      </c>
      <c r="L3069" s="620">
        <v>7598.27</v>
      </c>
      <c r="M3069" s="620">
        <v>22794.81</v>
      </c>
      <c r="N3069" s="619">
        <v>3</v>
      </c>
      <c r="O3069" s="683">
        <v>3</v>
      </c>
      <c r="P3069" s="620">
        <v>15196.54</v>
      </c>
      <c r="Q3069" s="635">
        <v>0.66666666666666663</v>
      </c>
      <c r="R3069" s="619">
        <v>2</v>
      </c>
      <c r="S3069" s="635">
        <v>0.66666666666666663</v>
      </c>
      <c r="T3069" s="683">
        <v>2</v>
      </c>
      <c r="U3069" s="665">
        <v>0.66666666666666663</v>
      </c>
    </row>
    <row r="3070" spans="1:21" ht="14.4" customHeight="1" x14ac:dyDescent="0.3">
      <c r="A3070" s="618">
        <v>21</v>
      </c>
      <c r="B3070" s="619" t="s">
        <v>565</v>
      </c>
      <c r="C3070" s="619">
        <v>89301212</v>
      </c>
      <c r="D3070" s="681" t="s">
        <v>6723</v>
      </c>
      <c r="E3070" s="682" t="s">
        <v>4541</v>
      </c>
      <c r="F3070" s="619" t="s">
        <v>4509</v>
      </c>
      <c r="G3070" s="619" t="s">
        <v>5147</v>
      </c>
      <c r="H3070" s="619" t="s">
        <v>2184</v>
      </c>
      <c r="I3070" s="619" t="s">
        <v>5152</v>
      </c>
      <c r="J3070" s="619" t="s">
        <v>5149</v>
      </c>
      <c r="K3070" s="619" t="s">
        <v>5153</v>
      </c>
      <c r="L3070" s="620">
        <v>2681.96</v>
      </c>
      <c r="M3070" s="620">
        <v>2681.96</v>
      </c>
      <c r="N3070" s="619">
        <v>1</v>
      </c>
      <c r="O3070" s="683">
        <v>1</v>
      </c>
      <c r="P3070" s="620">
        <v>2681.96</v>
      </c>
      <c r="Q3070" s="635">
        <v>1</v>
      </c>
      <c r="R3070" s="619">
        <v>1</v>
      </c>
      <c r="S3070" s="635">
        <v>1</v>
      </c>
      <c r="T3070" s="683">
        <v>1</v>
      </c>
      <c r="U3070" s="665">
        <v>1</v>
      </c>
    </row>
    <row r="3071" spans="1:21" ht="14.4" customHeight="1" x14ac:dyDescent="0.3">
      <c r="A3071" s="618">
        <v>21</v>
      </c>
      <c r="B3071" s="619" t="s">
        <v>565</v>
      </c>
      <c r="C3071" s="619">
        <v>89301212</v>
      </c>
      <c r="D3071" s="681" t="s">
        <v>6723</v>
      </c>
      <c r="E3071" s="682" t="s">
        <v>4541</v>
      </c>
      <c r="F3071" s="619" t="s">
        <v>4509</v>
      </c>
      <c r="G3071" s="619" t="s">
        <v>5147</v>
      </c>
      <c r="H3071" s="619" t="s">
        <v>564</v>
      </c>
      <c r="I3071" s="619" t="s">
        <v>6511</v>
      </c>
      <c r="J3071" s="619" t="s">
        <v>789</v>
      </c>
      <c r="K3071" s="619" t="s">
        <v>5153</v>
      </c>
      <c r="L3071" s="620">
        <v>0</v>
      </c>
      <c r="M3071" s="620">
        <v>0</v>
      </c>
      <c r="N3071" s="619">
        <v>1</v>
      </c>
      <c r="O3071" s="683">
        <v>1</v>
      </c>
      <c r="P3071" s="620"/>
      <c r="Q3071" s="635"/>
      <c r="R3071" s="619"/>
      <c r="S3071" s="635">
        <v>0</v>
      </c>
      <c r="T3071" s="683"/>
      <c r="U3071" s="665">
        <v>0</v>
      </c>
    </row>
    <row r="3072" spans="1:21" ht="14.4" customHeight="1" x14ac:dyDescent="0.3">
      <c r="A3072" s="618">
        <v>21</v>
      </c>
      <c r="B3072" s="619" t="s">
        <v>565</v>
      </c>
      <c r="C3072" s="619">
        <v>89301212</v>
      </c>
      <c r="D3072" s="681" t="s">
        <v>6723</v>
      </c>
      <c r="E3072" s="682" t="s">
        <v>4541</v>
      </c>
      <c r="F3072" s="619" t="s">
        <v>4509</v>
      </c>
      <c r="G3072" s="619" t="s">
        <v>4571</v>
      </c>
      <c r="H3072" s="619" t="s">
        <v>564</v>
      </c>
      <c r="I3072" s="619" t="s">
        <v>4572</v>
      </c>
      <c r="J3072" s="619" t="s">
        <v>4573</v>
      </c>
      <c r="K3072" s="619" t="s">
        <v>4574</v>
      </c>
      <c r="L3072" s="620">
        <v>1789.73</v>
      </c>
      <c r="M3072" s="620">
        <v>5369.1900000000005</v>
      </c>
      <c r="N3072" s="619">
        <v>3</v>
      </c>
      <c r="O3072" s="683">
        <v>1</v>
      </c>
      <c r="P3072" s="620">
        <v>5369.1900000000005</v>
      </c>
      <c r="Q3072" s="635">
        <v>1</v>
      </c>
      <c r="R3072" s="619">
        <v>3</v>
      </c>
      <c r="S3072" s="635">
        <v>1</v>
      </c>
      <c r="T3072" s="683">
        <v>1</v>
      </c>
      <c r="U3072" s="665">
        <v>1</v>
      </c>
    </row>
    <row r="3073" spans="1:21" ht="14.4" customHeight="1" x14ac:dyDescent="0.3">
      <c r="A3073" s="618">
        <v>21</v>
      </c>
      <c r="B3073" s="619" t="s">
        <v>565</v>
      </c>
      <c r="C3073" s="619">
        <v>89301212</v>
      </c>
      <c r="D3073" s="681" t="s">
        <v>6723</v>
      </c>
      <c r="E3073" s="682" t="s">
        <v>4541</v>
      </c>
      <c r="F3073" s="619" t="s">
        <v>4509</v>
      </c>
      <c r="G3073" s="619" t="s">
        <v>4575</v>
      </c>
      <c r="H3073" s="619" t="s">
        <v>564</v>
      </c>
      <c r="I3073" s="619" t="s">
        <v>1245</v>
      </c>
      <c r="J3073" s="619" t="s">
        <v>4644</v>
      </c>
      <c r="K3073" s="619" t="s">
        <v>2362</v>
      </c>
      <c r="L3073" s="620">
        <v>0</v>
      </c>
      <c r="M3073" s="620">
        <v>0</v>
      </c>
      <c r="N3073" s="619">
        <v>2</v>
      </c>
      <c r="O3073" s="683">
        <v>0.5</v>
      </c>
      <c r="P3073" s="620">
        <v>0</v>
      </c>
      <c r="Q3073" s="635"/>
      <c r="R3073" s="619">
        <v>2</v>
      </c>
      <c r="S3073" s="635">
        <v>1</v>
      </c>
      <c r="T3073" s="683">
        <v>0.5</v>
      </c>
      <c r="U3073" s="665">
        <v>1</v>
      </c>
    </row>
    <row r="3074" spans="1:21" ht="14.4" customHeight="1" x14ac:dyDescent="0.3">
      <c r="A3074" s="618">
        <v>21</v>
      </c>
      <c r="B3074" s="619" t="s">
        <v>565</v>
      </c>
      <c r="C3074" s="619">
        <v>89301212</v>
      </c>
      <c r="D3074" s="681" t="s">
        <v>6723</v>
      </c>
      <c r="E3074" s="682" t="s">
        <v>4541</v>
      </c>
      <c r="F3074" s="619" t="s">
        <v>4509</v>
      </c>
      <c r="G3074" s="619" t="s">
        <v>4575</v>
      </c>
      <c r="H3074" s="619" t="s">
        <v>564</v>
      </c>
      <c r="I3074" s="619" t="s">
        <v>5564</v>
      </c>
      <c r="J3074" s="619" t="s">
        <v>4644</v>
      </c>
      <c r="K3074" s="619" t="s">
        <v>2362</v>
      </c>
      <c r="L3074" s="620">
        <v>0</v>
      </c>
      <c r="M3074" s="620">
        <v>0</v>
      </c>
      <c r="N3074" s="619">
        <v>1</v>
      </c>
      <c r="O3074" s="683">
        <v>1</v>
      </c>
      <c r="P3074" s="620"/>
      <c r="Q3074" s="635"/>
      <c r="R3074" s="619"/>
      <c r="S3074" s="635">
        <v>0</v>
      </c>
      <c r="T3074" s="683"/>
      <c r="U3074" s="665">
        <v>0</v>
      </c>
    </row>
    <row r="3075" spans="1:21" ht="14.4" customHeight="1" x14ac:dyDescent="0.3">
      <c r="A3075" s="618">
        <v>21</v>
      </c>
      <c r="B3075" s="619" t="s">
        <v>565</v>
      </c>
      <c r="C3075" s="619">
        <v>89301212</v>
      </c>
      <c r="D3075" s="681" t="s">
        <v>6723</v>
      </c>
      <c r="E3075" s="682" t="s">
        <v>4541</v>
      </c>
      <c r="F3075" s="619" t="s">
        <v>4509</v>
      </c>
      <c r="G3075" s="619" t="s">
        <v>6310</v>
      </c>
      <c r="H3075" s="619" t="s">
        <v>564</v>
      </c>
      <c r="I3075" s="619" t="s">
        <v>6512</v>
      </c>
      <c r="J3075" s="619" t="s">
        <v>6513</v>
      </c>
      <c r="K3075" s="619" t="s">
        <v>6514</v>
      </c>
      <c r="L3075" s="620">
        <v>0</v>
      </c>
      <c r="M3075" s="620">
        <v>0</v>
      </c>
      <c r="N3075" s="619">
        <v>1</v>
      </c>
      <c r="O3075" s="683">
        <v>1</v>
      </c>
      <c r="P3075" s="620"/>
      <c r="Q3075" s="635"/>
      <c r="R3075" s="619"/>
      <c r="S3075" s="635">
        <v>0</v>
      </c>
      <c r="T3075" s="683"/>
      <c r="U3075" s="665">
        <v>0</v>
      </c>
    </row>
    <row r="3076" spans="1:21" ht="14.4" customHeight="1" x14ac:dyDescent="0.3">
      <c r="A3076" s="618">
        <v>21</v>
      </c>
      <c r="B3076" s="619" t="s">
        <v>565</v>
      </c>
      <c r="C3076" s="619">
        <v>89301212</v>
      </c>
      <c r="D3076" s="681" t="s">
        <v>6723</v>
      </c>
      <c r="E3076" s="682" t="s">
        <v>4541</v>
      </c>
      <c r="F3076" s="619" t="s">
        <v>4509</v>
      </c>
      <c r="G3076" s="619" t="s">
        <v>4768</v>
      </c>
      <c r="H3076" s="619" t="s">
        <v>2184</v>
      </c>
      <c r="I3076" s="619" t="s">
        <v>5567</v>
      </c>
      <c r="J3076" s="619" t="s">
        <v>5568</v>
      </c>
      <c r="K3076" s="619" t="s">
        <v>5569</v>
      </c>
      <c r="L3076" s="620">
        <v>1509.4</v>
      </c>
      <c r="M3076" s="620">
        <v>1509.4</v>
      </c>
      <c r="N3076" s="619">
        <v>1</v>
      </c>
      <c r="O3076" s="683">
        <v>1</v>
      </c>
      <c r="P3076" s="620"/>
      <c r="Q3076" s="635">
        <v>0</v>
      </c>
      <c r="R3076" s="619"/>
      <c r="S3076" s="635">
        <v>0</v>
      </c>
      <c r="T3076" s="683"/>
      <c r="U3076" s="665">
        <v>0</v>
      </c>
    </row>
    <row r="3077" spans="1:21" ht="14.4" customHeight="1" x14ac:dyDescent="0.3">
      <c r="A3077" s="618">
        <v>21</v>
      </c>
      <c r="B3077" s="619" t="s">
        <v>565</v>
      </c>
      <c r="C3077" s="619">
        <v>89301212</v>
      </c>
      <c r="D3077" s="681" t="s">
        <v>6723</v>
      </c>
      <c r="E3077" s="682" t="s">
        <v>4541</v>
      </c>
      <c r="F3077" s="619" t="s">
        <v>4509</v>
      </c>
      <c r="G3077" s="619" t="s">
        <v>4883</v>
      </c>
      <c r="H3077" s="619" t="s">
        <v>2184</v>
      </c>
      <c r="I3077" s="619" t="s">
        <v>6515</v>
      </c>
      <c r="J3077" s="619" t="s">
        <v>2298</v>
      </c>
      <c r="K3077" s="619" t="s">
        <v>6516</v>
      </c>
      <c r="L3077" s="620">
        <v>0</v>
      </c>
      <c r="M3077" s="620">
        <v>0</v>
      </c>
      <c r="N3077" s="619">
        <v>1</v>
      </c>
      <c r="O3077" s="683">
        <v>1</v>
      </c>
      <c r="P3077" s="620"/>
      <c r="Q3077" s="635"/>
      <c r="R3077" s="619"/>
      <c r="S3077" s="635">
        <v>0</v>
      </c>
      <c r="T3077" s="683"/>
      <c r="U3077" s="665">
        <v>0</v>
      </c>
    </row>
    <row r="3078" spans="1:21" ht="14.4" customHeight="1" x14ac:dyDescent="0.3">
      <c r="A3078" s="618">
        <v>21</v>
      </c>
      <c r="B3078" s="619" t="s">
        <v>565</v>
      </c>
      <c r="C3078" s="619">
        <v>89301212</v>
      </c>
      <c r="D3078" s="681" t="s">
        <v>6723</v>
      </c>
      <c r="E3078" s="682" t="s">
        <v>4541</v>
      </c>
      <c r="F3078" s="619" t="s">
        <v>4509</v>
      </c>
      <c r="G3078" s="619" t="s">
        <v>4883</v>
      </c>
      <c r="H3078" s="619" t="s">
        <v>2184</v>
      </c>
      <c r="I3078" s="619" t="s">
        <v>3481</v>
      </c>
      <c r="J3078" s="619" t="s">
        <v>2298</v>
      </c>
      <c r="K3078" s="619" t="s">
        <v>4484</v>
      </c>
      <c r="L3078" s="620">
        <v>275.48</v>
      </c>
      <c r="M3078" s="620">
        <v>826.44</v>
      </c>
      <c r="N3078" s="619">
        <v>3</v>
      </c>
      <c r="O3078" s="683">
        <v>2.5</v>
      </c>
      <c r="P3078" s="620">
        <v>826.44</v>
      </c>
      <c r="Q3078" s="635">
        <v>1</v>
      </c>
      <c r="R3078" s="619">
        <v>3</v>
      </c>
      <c r="S3078" s="635">
        <v>1</v>
      </c>
      <c r="T3078" s="683">
        <v>2.5</v>
      </c>
      <c r="U3078" s="665">
        <v>1</v>
      </c>
    </row>
    <row r="3079" spans="1:21" ht="14.4" customHeight="1" x14ac:dyDescent="0.3">
      <c r="A3079" s="618">
        <v>21</v>
      </c>
      <c r="B3079" s="619" t="s">
        <v>565</v>
      </c>
      <c r="C3079" s="619">
        <v>89301212</v>
      </c>
      <c r="D3079" s="681" t="s">
        <v>6723</v>
      </c>
      <c r="E3079" s="682" t="s">
        <v>4541</v>
      </c>
      <c r="F3079" s="619" t="s">
        <v>4509</v>
      </c>
      <c r="G3079" s="619" t="s">
        <v>4883</v>
      </c>
      <c r="H3079" s="619" t="s">
        <v>2184</v>
      </c>
      <c r="I3079" s="619" t="s">
        <v>2301</v>
      </c>
      <c r="J3079" s="619" t="s">
        <v>2298</v>
      </c>
      <c r="K3079" s="619" t="s">
        <v>641</v>
      </c>
      <c r="L3079" s="620">
        <v>137.74</v>
      </c>
      <c r="M3079" s="620">
        <v>137.74</v>
      </c>
      <c r="N3079" s="619">
        <v>1</v>
      </c>
      <c r="O3079" s="683">
        <v>1</v>
      </c>
      <c r="P3079" s="620">
        <v>137.74</v>
      </c>
      <c r="Q3079" s="635">
        <v>1</v>
      </c>
      <c r="R3079" s="619">
        <v>1</v>
      </c>
      <c r="S3079" s="635">
        <v>1</v>
      </c>
      <c r="T3079" s="683">
        <v>1</v>
      </c>
      <c r="U3079" s="665">
        <v>1</v>
      </c>
    </row>
    <row r="3080" spans="1:21" ht="14.4" customHeight="1" x14ac:dyDescent="0.3">
      <c r="A3080" s="618">
        <v>21</v>
      </c>
      <c r="B3080" s="619" t="s">
        <v>565</v>
      </c>
      <c r="C3080" s="619">
        <v>89301212</v>
      </c>
      <c r="D3080" s="681" t="s">
        <v>6723</v>
      </c>
      <c r="E3080" s="682" t="s">
        <v>4541</v>
      </c>
      <c r="F3080" s="619" t="s">
        <v>4509</v>
      </c>
      <c r="G3080" s="619" t="s">
        <v>4646</v>
      </c>
      <c r="H3080" s="619" t="s">
        <v>564</v>
      </c>
      <c r="I3080" s="619" t="s">
        <v>1026</v>
      </c>
      <c r="J3080" s="619" t="s">
        <v>1027</v>
      </c>
      <c r="K3080" s="619" t="s">
        <v>1028</v>
      </c>
      <c r="L3080" s="620">
        <v>0</v>
      </c>
      <c r="M3080" s="620">
        <v>0</v>
      </c>
      <c r="N3080" s="619">
        <v>7</v>
      </c>
      <c r="O3080" s="683">
        <v>2.5</v>
      </c>
      <c r="P3080" s="620">
        <v>0</v>
      </c>
      <c r="Q3080" s="635"/>
      <c r="R3080" s="619">
        <v>5</v>
      </c>
      <c r="S3080" s="635">
        <v>0.7142857142857143</v>
      </c>
      <c r="T3080" s="683">
        <v>2</v>
      </c>
      <c r="U3080" s="665">
        <v>0.8</v>
      </c>
    </row>
    <row r="3081" spans="1:21" ht="14.4" customHeight="1" x14ac:dyDescent="0.3">
      <c r="A3081" s="618">
        <v>21</v>
      </c>
      <c r="B3081" s="619" t="s">
        <v>565</v>
      </c>
      <c r="C3081" s="619">
        <v>89301212</v>
      </c>
      <c r="D3081" s="681" t="s">
        <v>6723</v>
      </c>
      <c r="E3081" s="682" t="s">
        <v>4541</v>
      </c>
      <c r="F3081" s="619" t="s">
        <v>4509</v>
      </c>
      <c r="G3081" s="619" t="s">
        <v>4646</v>
      </c>
      <c r="H3081" s="619" t="s">
        <v>564</v>
      </c>
      <c r="I3081" s="619" t="s">
        <v>1541</v>
      </c>
      <c r="J3081" s="619" t="s">
        <v>1027</v>
      </c>
      <c r="K3081" s="619" t="s">
        <v>4647</v>
      </c>
      <c r="L3081" s="620">
        <v>0</v>
      </c>
      <c r="M3081" s="620">
        <v>0</v>
      </c>
      <c r="N3081" s="619">
        <v>3</v>
      </c>
      <c r="O3081" s="683">
        <v>1.5</v>
      </c>
      <c r="P3081" s="620">
        <v>0</v>
      </c>
      <c r="Q3081" s="635"/>
      <c r="R3081" s="619">
        <v>2</v>
      </c>
      <c r="S3081" s="635">
        <v>0.66666666666666663</v>
      </c>
      <c r="T3081" s="683">
        <v>1</v>
      </c>
      <c r="U3081" s="665">
        <v>0.66666666666666663</v>
      </c>
    </row>
    <row r="3082" spans="1:21" ht="14.4" customHeight="1" x14ac:dyDescent="0.3">
      <c r="A3082" s="618">
        <v>21</v>
      </c>
      <c r="B3082" s="619" t="s">
        <v>565</v>
      </c>
      <c r="C3082" s="619">
        <v>89301212</v>
      </c>
      <c r="D3082" s="681" t="s">
        <v>6723</v>
      </c>
      <c r="E3082" s="682" t="s">
        <v>4541</v>
      </c>
      <c r="F3082" s="619" t="s">
        <v>4509</v>
      </c>
      <c r="G3082" s="619" t="s">
        <v>4648</v>
      </c>
      <c r="H3082" s="619" t="s">
        <v>2184</v>
      </c>
      <c r="I3082" s="619" t="s">
        <v>2748</v>
      </c>
      <c r="J3082" s="619" t="s">
        <v>2749</v>
      </c>
      <c r="K3082" s="619" t="s">
        <v>4267</v>
      </c>
      <c r="L3082" s="620">
        <v>69.86</v>
      </c>
      <c r="M3082" s="620">
        <v>139.72</v>
      </c>
      <c r="N3082" s="619">
        <v>2</v>
      </c>
      <c r="O3082" s="683">
        <v>1</v>
      </c>
      <c r="P3082" s="620">
        <v>139.72</v>
      </c>
      <c r="Q3082" s="635">
        <v>1</v>
      </c>
      <c r="R3082" s="619">
        <v>2</v>
      </c>
      <c r="S3082" s="635">
        <v>1</v>
      </c>
      <c r="T3082" s="683">
        <v>1</v>
      </c>
      <c r="U3082" s="665">
        <v>1</v>
      </c>
    </row>
    <row r="3083" spans="1:21" ht="14.4" customHeight="1" x14ac:dyDescent="0.3">
      <c r="A3083" s="618">
        <v>21</v>
      </c>
      <c r="B3083" s="619" t="s">
        <v>565</v>
      </c>
      <c r="C3083" s="619">
        <v>89301212</v>
      </c>
      <c r="D3083" s="681" t="s">
        <v>6723</v>
      </c>
      <c r="E3083" s="682" t="s">
        <v>4541</v>
      </c>
      <c r="F3083" s="619" t="s">
        <v>4509</v>
      </c>
      <c r="G3083" s="619" t="s">
        <v>4579</v>
      </c>
      <c r="H3083" s="619" t="s">
        <v>564</v>
      </c>
      <c r="I3083" s="619" t="s">
        <v>6517</v>
      </c>
      <c r="J3083" s="619" t="s">
        <v>5836</v>
      </c>
      <c r="K3083" s="619" t="s">
        <v>6518</v>
      </c>
      <c r="L3083" s="620">
        <v>103.3</v>
      </c>
      <c r="M3083" s="620">
        <v>103.3</v>
      </c>
      <c r="N3083" s="619">
        <v>1</v>
      </c>
      <c r="O3083" s="683">
        <v>1</v>
      </c>
      <c r="P3083" s="620"/>
      <c r="Q3083" s="635">
        <v>0</v>
      </c>
      <c r="R3083" s="619"/>
      <c r="S3083" s="635">
        <v>0</v>
      </c>
      <c r="T3083" s="683"/>
      <c r="U3083" s="665">
        <v>0</v>
      </c>
    </row>
    <row r="3084" spans="1:21" ht="14.4" customHeight="1" x14ac:dyDescent="0.3">
      <c r="A3084" s="618">
        <v>21</v>
      </c>
      <c r="B3084" s="619" t="s">
        <v>565</v>
      </c>
      <c r="C3084" s="619">
        <v>89301212</v>
      </c>
      <c r="D3084" s="681" t="s">
        <v>6723</v>
      </c>
      <c r="E3084" s="682" t="s">
        <v>4541</v>
      </c>
      <c r="F3084" s="619" t="s">
        <v>4509</v>
      </c>
      <c r="G3084" s="619" t="s">
        <v>4654</v>
      </c>
      <c r="H3084" s="619" t="s">
        <v>564</v>
      </c>
      <c r="I3084" s="619" t="s">
        <v>1716</v>
      </c>
      <c r="J3084" s="619" t="s">
        <v>1717</v>
      </c>
      <c r="K3084" s="619" t="s">
        <v>1718</v>
      </c>
      <c r="L3084" s="620">
        <v>400.21</v>
      </c>
      <c r="M3084" s="620">
        <v>1600.84</v>
      </c>
      <c r="N3084" s="619">
        <v>4</v>
      </c>
      <c r="O3084" s="683">
        <v>2.5</v>
      </c>
      <c r="P3084" s="620">
        <v>400.21</v>
      </c>
      <c r="Q3084" s="635">
        <v>0.25</v>
      </c>
      <c r="R3084" s="619">
        <v>1</v>
      </c>
      <c r="S3084" s="635">
        <v>0.25</v>
      </c>
      <c r="T3084" s="683">
        <v>0.5</v>
      </c>
      <c r="U3084" s="665">
        <v>0.2</v>
      </c>
    </row>
    <row r="3085" spans="1:21" ht="14.4" customHeight="1" x14ac:dyDescent="0.3">
      <c r="A3085" s="618">
        <v>21</v>
      </c>
      <c r="B3085" s="619" t="s">
        <v>565</v>
      </c>
      <c r="C3085" s="619">
        <v>89301212</v>
      </c>
      <c r="D3085" s="681" t="s">
        <v>6723</v>
      </c>
      <c r="E3085" s="682" t="s">
        <v>4541</v>
      </c>
      <c r="F3085" s="619" t="s">
        <v>4509</v>
      </c>
      <c r="G3085" s="619" t="s">
        <v>4654</v>
      </c>
      <c r="H3085" s="619" t="s">
        <v>564</v>
      </c>
      <c r="I3085" s="619" t="s">
        <v>4875</v>
      </c>
      <c r="J3085" s="619" t="s">
        <v>1717</v>
      </c>
      <c r="K3085" s="619" t="s">
        <v>2389</v>
      </c>
      <c r="L3085" s="620">
        <v>0</v>
      </c>
      <c r="M3085" s="620">
        <v>0</v>
      </c>
      <c r="N3085" s="619">
        <v>2</v>
      </c>
      <c r="O3085" s="683">
        <v>1</v>
      </c>
      <c r="P3085" s="620"/>
      <c r="Q3085" s="635"/>
      <c r="R3085" s="619"/>
      <c r="S3085" s="635">
        <v>0</v>
      </c>
      <c r="T3085" s="683"/>
      <c r="U3085" s="665">
        <v>0</v>
      </c>
    </row>
    <row r="3086" spans="1:21" ht="14.4" customHeight="1" x14ac:dyDescent="0.3">
      <c r="A3086" s="618">
        <v>21</v>
      </c>
      <c r="B3086" s="619" t="s">
        <v>565</v>
      </c>
      <c r="C3086" s="619">
        <v>89301212</v>
      </c>
      <c r="D3086" s="681" t="s">
        <v>6723</v>
      </c>
      <c r="E3086" s="682" t="s">
        <v>4541</v>
      </c>
      <c r="F3086" s="619" t="s">
        <v>4509</v>
      </c>
      <c r="G3086" s="619" t="s">
        <v>4662</v>
      </c>
      <c r="H3086" s="619" t="s">
        <v>564</v>
      </c>
      <c r="I3086" s="619" t="s">
        <v>1893</v>
      </c>
      <c r="J3086" s="619" t="s">
        <v>1894</v>
      </c>
      <c r="K3086" s="619" t="s">
        <v>4887</v>
      </c>
      <c r="L3086" s="620">
        <v>147.36000000000001</v>
      </c>
      <c r="M3086" s="620">
        <v>147.36000000000001</v>
      </c>
      <c r="N3086" s="619">
        <v>1</v>
      </c>
      <c r="O3086" s="683">
        <v>0.5</v>
      </c>
      <c r="P3086" s="620">
        <v>147.36000000000001</v>
      </c>
      <c r="Q3086" s="635">
        <v>1</v>
      </c>
      <c r="R3086" s="619">
        <v>1</v>
      </c>
      <c r="S3086" s="635">
        <v>1</v>
      </c>
      <c r="T3086" s="683">
        <v>0.5</v>
      </c>
      <c r="U3086" s="665">
        <v>1</v>
      </c>
    </row>
    <row r="3087" spans="1:21" ht="14.4" customHeight="1" x14ac:dyDescent="0.3">
      <c r="A3087" s="618">
        <v>21</v>
      </c>
      <c r="B3087" s="619" t="s">
        <v>565</v>
      </c>
      <c r="C3087" s="619">
        <v>89301212</v>
      </c>
      <c r="D3087" s="681" t="s">
        <v>6723</v>
      </c>
      <c r="E3087" s="682" t="s">
        <v>4541</v>
      </c>
      <c r="F3087" s="619" t="s">
        <v>4509</v>
      </c>
      <c r="G3087" s="619" t="s">
        <v>4595</v>
      </c>
      <c r="H3087" s="619" t="s">
        <v>564</v>
      </c>
      <c r="I3087" s="619" t="s">
        <v>1183</v>
      </c>
      <c r="J3087" s="619" t="s">
        <v>1184</v>
      </c>
      <c r="K3087" s="619" t="s">
        <v>2340</v>
      </c>
      <c r="L3087" s="620">
        <v>56.52</v>
      </c>
      <c r="M3087" s="620">
        <v>113.04</v>
      </c>
      <c r="N3087" s="619">
        <v>2</v>
      </c>
      <c r="O3087" s="683">
        <v>1</v>
      </c>
      <c r="P3087" s="620"/>
      <c r="Q3087" s="635">
        <v>0</v>
      </c>
      <c r="R3087" s="619"/>
      <c r="S3087" s="635">
        <v>0</v>
      </c>
      <c r="T3087" s="683"/>
      <c r="U3087" s="665">
        <v>0</v>
      </c>
    </row>
    <row r="3088" spans="1:21" ht="14.4" customHeight="1" x14ac:dyDescent="0.3">
      <c r="A3088" s="618">
        <v>21</v>
      </c>
      <c r="B3088" s="619" t="s">
        <v>565</v>
      </c>
      <c r="C3088" s="619">
        <v>89301212</v>
      </c>
      <c r="D3088" s="681" t="s">
        <v>6723</v>
      </c>
      <c r="E3088" s="682" t="s">
        <v>4541</v>
      </c>
      <c r="F3088" s="619" t="s">
        <v>4509</v>
      </c>
      <c r="G3088" s="619" t="s">
        <v>4667</v>
      </c>
      <c r="H3088" s="619" t="s">
        <v>564</v>
      </c>
      <c r="I3088" s="619" t="s">
        <v>1690</v>
      </c>
      <c r="J3088" s="619" t="s">
        <v>4668</v>
      </c>
      <c r="K3088" s="619" t="s">
        <v>4669</v>
      </c>
      <c r="L3088" s="620">
        <v>53.67</v>
      </c>
      <c r="M3088" s="620">
        <v>161.01</v>
      </c>
      <c r="N3088" s="619">
        <v>3</v>
      </c>
      <c r="O3088" s="683">
        <v>3</v>
      </c>
      <c r="P3088" s="620"/>
      <c r="Q3088" s="635">
        <v>0</v>
      </c>
      <c r="R3088" s="619"/>
      <c r="S3088" s="635">
        <v>0</v>
      </c>
      <c r="T3088" s="683"/>
      <c r="U3088" s="665">
        <v>0</v>
      </c>
    </row>
    <row r="3089" spans="1:21" ht="14.4" customHeight="1" x14ac:dyDescent="0.3">
      <c r="A3089" s="618">
        <v>21</v>
      </c>
      <c r="B3089" s="619" t="s">
        <v>565</v>
      </c>
      <c r="C3089" s="619">
        <v>89301212</v>
      </c>
      <c r="D3089" s="681" t="s">
        <v>6723</v>
      </c>
      <c r="E3089" s="682" t="s">
        <v>4541</v>
      </c>
      <c r="F3089" s="619" t="s">
        <v>4509</v>
      </c>
      <c r="G3089" s="619" t="s">
        <v>5180</v>
      </c>
      <c r="H3089" s="619" t="s">
        <v>564</v>
      </c>
      <c r="I3089" s="619" t="s">
        <v>3719</v>
      </c>
      <c r="J3089" s="619" t="s">
        <v>4444</v>
      </c>
      <c r="K3089" s="619" t="s">
        <v>4445</v>
      </c>
      <c r="L3089" s="620">
        <v>41.55</v>
      </c>
      <c r="M3089" s="620">
        <v>41.55</v>
      </c>
      <c r="N3089" s="619">
        <v>1</v>
      </c>
      <c r="O3089" s="683">
        <v>0.5</v>
      </c>
      <c r="P3089" s="620"/>
      <c r="Q3089" s="635">
        <v>0</v>
      </c>
      <c r="R3089" s="619"/>
      <c r="S3089" s="635">
        <v>0</v>
      </c>
      <c r="T3089" s="683"/>
      <c r="U3089" s="665">
        <v>0</v>
      </c>
    </row>
    <row r="3090" spans="1:21" ht="14.4" customHeight="1" x14ac:dyDescent="0.3">
      <c r="A3090" s="618">
        <v>21</v>
      </c>
      <c r="B3090" s="619" t="s">
        <v>565</v>
      </c>
      <c r="C3090" s="619">
        <v>89301212</v>
      </c>
      <c r="D3090" s="681" t="s">
        <v>6723</v>
      </c>
      <c r="E3090" s="682" t="s">
        <v>4541</v>
      </c>
      <c r="F3090" s="619" t="s">
        <v>4509</v>
      </c>
      <c r="G3090" s="619" t="s">
        <v>4998</v>
      </c>
      <c r="H3090" s="619" t="s">
        <v>564</v>
      </c>
      <c r="I3090" s="619" t="s">
        <v>3226</v>
      </c>
      <c r="J3090" s="619" t="s">
        <v>3188</v>
      </c>
      <c r="K3090" s="619" t="s">
        <v>4999</v>
      </c>
      <c r="L3090" s="620">
        <v>120.46</v>
      </c>
      <c r="M3090" s="620">
        <v>240.92</v>
      </c>
      <c r="N3090" s="619">
        <v>2</v>
      </c>
      <c r="O3090" s="683">
        <v>1</v>
      </c>
      <c r="P3090" s="620"/>
      <c r="Q3090" s="635">
        <v>0</v>
      </c>
      <c r="R3090" s="619"/>
      <c r="S3090" s="635">
        <v>0</v>
      </c>
      <c r="T3090" s="683"/>
      <c r="U3090" s="665">
        <v>0</v>
      </c>
    </row>
    <row r="3091" spans="1:21" ht="14.4" customHeight="1" x14ac:dyDescent="0.3">
      <c r="A3091" s="618">
        <v>21</v>
      </c>
      <c r="B3091" s="619" t="s">
        <v>565</v>
      </c>
      <c r="C3091" s="619">
        <v>89301212</v>
      </c>
      <c r="D3091" s="681" t="s">
        <v>6723</v>
      </c>
      <c r="E3091" s="682" t="s">
        <v>4541</v>
      </c>
      <c r="F3091" s="619" t="s">
        <v>4509</v>
      </c>
      <c r="G3091" s="619" t="s">
        <v>5102</v>
      </c>
      <c r="H3091" s="619" t="s">
        <v>2184</v>
      </c>
      <c r="I3091" s="619" t="s">
        <v>6519</v>
      </c>
      <c r="J3091" s="619" t="s">
        <v>5104</v>
      </c>
      <c r="K3091" s="619" t="s">
        <v>1039</v>
      </c>
      <c r="L3091" s="620">
        <v>123.71</v>
      </c>
      <c r="M3091" s="620">
        <v>123.71</v>
      </c>
      <c r="N3091" s="619">
        <v>1</v>
      </c>
      <c r="O3091" s="683">
        <v>1</v>
      </c>
      <c r="P3091" s="620"/>
      <c r="Q3091" s="635">
        <v>0</v>
      </c>
      <c r="R3091" s="619"/>
      <c r="S3091" s="635">
        <v>0</v>
      </c>
      <c r="T3091" s="683"/>
      <c r="U3091" s="665">
        <v>0</v>
      </c>
    </row>
    <row r="3092" spans="1:21" ht="14.4" customHeight="1" x14ac:dyDescent="0.3">
      <c r="A3092" s="618">
        <v>21</v>
      </c>
      <c r="B3092" s="619" t="s">
        <v>565</v>
      </c>
      <c r="C3092" s="619">
        <v>89301212</v>
      </c>
      <c r="D3092" s="681" t="s">
        <v>6723</v>
      </c>
      <c r="E3092" s="682" t="s">
        <v>4541</v>
      </c>
      <c r="F3092" s="619" t="s">
        <v>4509</v>
      </c>
      <c r="G3092" s="619" t="s">
        <v>4894</v>
      </c>
      <c r="H3092" s="619" t="s">
        <v>2184</v>
      </c>
      <c r="I3092" s="619" t="s">
        <v>5608</v>
      </c>
      <c r="J3092" s="619" t="s">
        <v>4896</v>
      </c>
      <c r="K3092" s="619" t="s">
        <v>5609</v>
      </c>
      <c r="L3092" s="620">
        <v>6838.44</v>
      </c>
      <c r="M3092" s="620">
        <v>34192.199999999997</v>
      </c>
      <c r="N3092" s="619">
        <v>5</v>
      </c>
      <c r="O3092" s="683">
        <v>4.5</v>
      </c>
      <c r="P3092" s="620">
        <v>34192.199999999997</v>
      </c>
      <c r="Q3092" s="635">
        <v>1</v>
      </c>
      <c r="R3092" s="619">
        <v>5</v>
      </c>
      <c r="S3092" s="635">
        <v>1</v>
      </c>
      <c r="T3092" s="683">
        <v>4.5</v>
      </c>
      <c r="U3092" s="665">
        <v>1</v>
      </c>
    </row>
    <row r="3093" spans="1:21" ht="14.4" customHeight="1" x14ac:dyDescent="0.3">
      <c r="A3093" s="618">
        <v>21</v>
      </c>
      <c r="B3093" s="619" t="s">
        <v>565</v>
      </c>
      <c r="C3093" s="619">
        <v>89301212</v>
      </c>
      <c r="D3093" s="681" t="s">
        <v>6723</v>
      </c>
      <c r="E3093" s="682" t="s">
        <v>4541</v>
      </c>
      <c r="F3093" s="619" t="s">
        <v>4509</v>
      </c>
      <c r="G3093" s="619" t="s">
        <v>4894</v>
      </c>
      <c r="H3093" s="619" t="s">
        <v>2184</v>
      </c>
      <c r="I3093" s="619" t="s">
        <v>5608</v>
      </c>
      <c r="J3093" s="619" t="s">
        <v>4896</v>
      </c>
      <c r="K3093" s="619" t="s">
        <v>5609</v>
      </c>
      <c r="L3093" s="620">
        <v>2413.7600000000002</v>
      </c>
      <c r="M3093" s="620">
        <v>2413.7600000000002</v>
      </c>
      <c r="N3093" s="619">
        <v>1</v>
      </c>
      <c r="O3093" s="683">
        <v>1</v>
      </c>
      <c r="P3093" s="620">
        <v>2413.7600000000002</v>
      </c>
      <c r="Q3093" s="635">
        <v>1</v>
      </c>
      <c r="R3093" s="619">
        <v>1</v>
      </c>
      <c r="S3093" s="635">
        <v>1</v>
      </c>
      <c r="T3093" s="683">
        <v>1</v>
      </c>
      <c r="U3093" s="665">
        <v>1</v>
      </c>
    </row>
    <row r="3094" spans="1:21" ht="14.4" customHeight="1" x14ac:dyDescent="0.3">
      <c r="A3094" s="618">
        <v>21</v>
      </c>
      <c r="B3094" s="619" t="s">
        <v>565</v>
      </c>
      <c r="C3094" s="619">
        <v>89301212</v>
      </c>
      <c r="D3094" s="681" t="s">
        <v>6723</v>
      </c>
      <c r="E3094" s="682" t="s">
        <v>4541</v>
      </c>
      <c r="F3094" s="619" t="s">
        <v>4509</v>
      </c>
      <c r="G3094" s="619" t="s">
        <v>4599</v>
      </c>
      <c r="H3094" s="619" t="s">
        <v>564</v>
      </c>
      <c r="I3094" s="619" t="s">
        <v>2057</v>
      </c>
      <c r="J3094" s="619" t="s">
        <v>4334</v>
      </c>
      <c r="K3094" s="619" t="s">
        <v>4335</v>
      </c>
      <c r="L3094" s="620">
        <v>2787.72</v>
      </c>
      <c r="M3094" s="620">
        <v>2787.72</v>
      </c>
      <c r="N3094" s="619">
        <v>1</v>
      </c>
      <c r="O3094" s="683">
        <v>0.5</v>
      </c>
      <c r="P3094" s="620"/>
      <c r="Q3094" s="635">
        <v>0</v>
      </c>
      <c r="R3094" s="619"/>
      <c r="S3094" s="635">
        <v>0</v>
      </c>
      <c r="T3094" s="683"/>
      <c r="U3094" s="665">
        <v>0</v>
      </c>
    </row>
    <row r="3095" spans="1:21" ht="14.4" customHeight="1" x14ac:dyDescent="0.3">
      <c r="A3095" s="618">
        <v>21</v>
      </c>
      <c r="B3095" s="619" t="s">
        <v>565</v>
      </c>
      <c r="C3095" s="619">
        <v>89301212</v>
      </c>
      <c r="D3095" s="681" t="s">
        <v>6723</v>
      </c>
      <c r="E3095" s="682" t="s">
        <v>4541</v>
      </c>
      <c r="F3095" s="619" t="s">
        <v>4509</v>
      </c>
      <c r="G3095" s="619" t="s">
        <v>4599</v>
      </c>
      <c r="H3095" s="619" t="s">
        <v>564</v>
      </c>
      <c r="I3095" s="619" t="s">
        <v>1511</v>
      </c>
      <c r="J3095" s="619" t="s">
        <v>4338</v>
      </c>
      <c r="K3095" s="619" t="s">
        <v>4339</v>
      </c>
      <c r="L3095" s="620">
        <v>880.88</v>
      </c>
      <c r="M3095" s="620">
        <v>1761.76</v>
      </c>
      <c r="N3095" s="619">
        <v>2</v>
      </c>
      <c r="O3095" s="683">
        <v>0.5</v>
      </c>
      <c r="P3095" s="620">
        <v>1761.76</v>
      </c>
      <c r="Q3095" s="635">
        <v>1</v>
      </c>
      <c r="R3095" s="619">
        <v>2</v>
      </c>
      <c r="S3095" s="635">
        <v>1</v>
      </c>
      <c r="T3095" s="683">
        <v>0.5</v>
      </c>
      <c r="U3095" s="665">
        <v>1</v>
      </c>
    </row>
    <row r="3096" spans="1:21" ht="14.4" customHeight="1" x14ac:dyDescent="0.3">
      <c r="A3096" s="618">
        <v>21</v>
      </c>
      <c r="B3096" s="619" t="s">
        <v>565</v>
      </c>
      <c r="C3096" s="619">
        <v>89301212</v>
      </c>
      <c r="D3096" s="681" t="s">
        <v>6723</v>
      </c>
      <c r="E3096" s="682" t="s">
        <v>4541</v>
      </c>
      <c r="F3096" s="619" t="s">
        <v>4509</v>
      </c>
      <c r="G3096" s="619" t="s">
        <v>4599</v>
      </c>
      <c r="H3096" s="619" t="s">
        <v>564</v>
      </c>
      <c r="I3096" s="619" t="s">
        <v>1724</v>
      </c>
      <c r="J3096" s="619" t="s">
        <v>4340</v>
      </c>
      <c r="K3096" s="619" t="s">
        <v>4341</v>
      </c>
      <c r="L3096" s="620">
        <v>1629.03</v>
      </c>
      <c r="M3096" s="620">
        <v>3258.06</v>
      </c>
      <c r="N3096" s="619">
        <v>2</v>
      </c>
      <c r="O3096" s="683">
        <v>1</v>
      </c>
      <c r="P3096" s="620">
        <v>3258.06</v>
      </c>
      <c r="Q3096" s="635">
        <v>1</v>
      </c>
      <c r="R3096" s="619">
        <v>2</v>
      </c>
      <c r="S3096" s="635">
        <v>1</v>
      </c>
      <c r="T3096" s="683">
        <v>1</v>
      </c>
      <c r="U3096" s="665">
        <v>1</v>
      </c>
    </row>
    <row r="3097" spans="1:21" ht="14.4" customHeight="1" x14ac:dyDescent="0.3">
      <c r="A3097" s="618">
        <v>21</v>
      </c>
      <c r="B3097" s="619" t="s">
        <v>565</v>
      </c>
      <c r="C3097" s="619">
        <v>89301212</v>
      </c>
      <c r="D3097" s="681" t="s">
        <v>6723</v>
      </c>
      <c r="E3097" s="682" t="s">
        <v>4541</v>
      </c>
      <c r="F3097" s="619" t="s">
        <v>4509</v>
      </c>
      <c r="G3097" s="619" t="s">
        <v>4550</v>
      </c>
      <c r="H3097" s="619" t="s">
        <v>564</v>
      </c>
      <c r="I3097" s="619" t="s">
        <v>4782</v>
      </c>
      <c r="J3097" s="619" t="s">
        <v>4783</v>
      </c>
      <c r="K3097" s="619" t="s">
        <v>4679</v>
      </c>
      <c r="L3097" s="620">
        <v>23.3</v>
      </c>
      <c r="M3097" s="620">
        <v>209.70000000000002</v>
      </c>
      <c r="N3097" s="619">
        <v>9</v>
      </c>
      <c r="O3097" s="683">
        <v>5.5</v>
      </c>
      <c r="P3097" s="620">
        <v>69.900000000000006</v>
      </c>
      <c r="Q3097" s="635">
        <v>0.33333333333333331</v>
      </c>
      <c r="R3097" s="619">
        <v>3</v>
      </c>
      <c r="S3097" s="635">
        <v>0.33333333333333331</v>
      </c>
      <c r="T3097" s="683">
        <v>1.5</v>
      </c>
      <c r="U3097" s="665">
        <v>0.27272727272727271</v>
      </c>
    </row>
    <row r="3098" spans="1:21" ht="14.4" customHeight="1" x14ac:dyDescent="0.3">
      <c r="A3098" s="618">
        <v>21</v>
      </c>
      <c r="B3098" s="619" t="s">
        <v>565</v>
      </c>
      <c r="C3098" s="619">
        <v>89301212</v>
      </c>
      <c r="D3098" s="681" t="s">
        <v>6723</v>
      </c>
      <c r="E3098" s="682" t="s">
        <v>4541</v>
      </c>
      <c r="F3098" s="619" t="s">
        <v>4509</v>
      </c>
      <c r="G3098" s="619" t="s">
        <v>4550</v>
      </c>
      <c r="H3098" s="619" t="s">
        <v>564</v>
      </c>
      <c r="I3098" s="619" t="s">
        <v>4677</v>
      </c>
      <c r="J3098" s="619" t="s">
        <v>4678</v>
      </c>
      <c r="K3098" s="619" t="s">
        <v>4679</v>
      </c>
      <c r="L3098" s="620">
        <v>23.3</v>
      </c>
      <c r="M3098" s="620">
        <v>23.3</v>
      </c>
      <c r="N3098" s="619">
        <v>1</v>
      </c>
      <c r="O3098" s="683">
        <v>0.5</v>
      </c>
      <c r="P3098" s="620"/>
      <c r="Q3098" s="635">
        <v>0</v>
      </c>
      <c r="R3098" s="619"/>
      <c r="S3098" s="635">
        <v>0</v>
      </c>
      <c r="T3098" s="683"/>
      <c r="U3098" s="665">
        <v>0</v>
      </c>
    </row>
    <row r="3099" spans="1:21" ht="14.4" customHeight="1" x14ac:dyDescent="0.3">
      <c r="A3099" s="618">
        <v>21</v>
      </c>
      <c r="B3099" s="619" t="s">
        <v>565</v>
      </c>
      <c r="C3099" s="619">
        <v>89301212</v>
      </c>
      <c r="D3099" s="681" t="s">
        <v>6723</v>
      </c>
      <c r="E3099" s="682" t="s">
        <v>4541</v>
      </c>
      <c r="F3099" s="619" t="s">
        <v>4509</v>
      </c>
      <c r="G3099" s="619" t="s">
        <v>4550</v>
      </c>
      <c r="H3099" s="619" t="s">
        <v>564</v>
      </c>
      <c r="I3099" s="619" t="s">
        <v>4681</v>
      </c>
      <c r="J3099" s="619" t="s">
        <v>4551</v>
      </c>
      <c r="K3099" s="619" t="s">
        <v>4679</v>
      </c>
      <c r="L3099" s="620">
        <v>0</v>
      </c>
      <c r="M3099" s="620">
        <v>0</v>
      </c>
      <c r="N3099" s="619">
        <v>8</v>
      </c>
      <c r="O3099" s="683">
        <v>3.5</v>
      </c>
      <c r="P3099" s="620">
        <v>0</v>
      </c>
      <c r="Q3099" s="635"/>
      <c r="R3099" s="619">
        <v>6</v>
      </c>
      <c r="S3099" s="635">
        <v>0.75</v>
      </c>
      <c r="T3099" s="683">
        <v>2.5</v>
      </c>
      <c r="U3099" s="665">
        <v>0.7142857142857143</v>
      </c>
    </row>
    <row r="3100" spans="1:21" ht="14.4" customHeight="1" x14ac:dyDescent="0.3">
      <c r="A3100" s="618">
        <v>21</v>
      </c>
      <c r="B3100" s="619" t="s">
        <v>565</v>
      </c>
      <c r="C3100" s="619">
        <v>89301212</v>
      </c>
      <c r="D3100" s="681" t="s">
        <v>6723</v>
      </c>
      <c r="E3100" s="682" t="s">
        <v>4541</v>
      </c>
      <c r="F3100" s="619" t="s">
        <v>4509</v>
      </c>
      <c r="G3100" s="619" t="s">
        <v>4550</v>
      </c>
      <c r="H3100" s="619" t="s">
        <v>564</v>
      </c>
      <c r="I3100" s="619" t="s">
        <v>1318</v>
      </c>
      <c r="J3100" s="619" t="s">
        <v>4551</v>
      </c>
      <c r="K3100" s="619" t="s">
        <v>4552</v>
      </c>
      <c r="L3100" s="620">
        <v>58.23</v>
      </c>
      <c r="M3100" s="620">
        <v>291.14999999999998</v>
      </c>
      <c r="N3100" s="619">
        <v>5</v>
      </c>
      <c r="O3100" s="683">
        <v>3</v>
      </c>
      <c r="P3100" s="620">
        <v>232.92</v>
      </c>
      <c r="Q3100" s="635">
        <v>0.8</v>
      </c>
      <c r="R3100" s="619">
        <v>4</v>
      </c>
      <c r="S3100" s="635">
        <v>0.8</v>
      </c>
      <c r="T3100" s="683">
        <v>2.5</v>
      </c>
      <c r="U3100" s="665">
        <v>0.83333333333333337</v>
      </c>
    </row>
    <row r="3101" spans="1:21" ht="14.4" customHeight="1" x14ac:dyDescent="0.3">
      <c r="A3101" s="618">
        <v>21</v>
      </c>
      <c r="B3101" s="619" t="s">
        <v>565</v>
      </c>
      <c r="C3101" s="619">
        <v>89301212</v>
      </c>
      <c r="D3101" s="681" t="s">
        <v>6723</v>
      </c>
      <c r="E3101" s="682" t="s">
        <v>4541</v>
      </c>
      <c r="F3101" s="619" t="s">
        <v>4509</v>
      </c>
      <c r="G3101" s="619" t="s">
        <v>4550</v>
      </c>
      <c r="H3101" s="619" t="s">
        <v>564</v>
      </c>
      <c r="I3101" s="619" t="s">
        <v>1318</v>
      </c>
      <c r="J3101" s="619" t="s">
        <v>4551</v>
      </c>
      <c r="K3101" s="619" t="s">
        <v>4552</v>
      </c>
      <c r="L3101" s="620">
        <v>66.599999999999994</v>
      </c>
      <c r="M3101" s="620">
        <v>599.4</v>
      </c>
      <c r="N3101" s="619">
        <v>9</v>
      </c>
      <c r="O3101" s="683">
        <v>7</v>
      </c>
      <c r="P3101" s="620">
        <v>333</v>
      </c>
      <c r="Q3101" s="635">
        <v>0.55555555555555558</v>
      </c>
      <c r="R3101" s="619">
        <v>5</v>
      </c>
      <c r="S3101" s="635">
        <v>0.55555555555555558</v>
      </c>
      <c r="T3101" s="683">
        <v>3</v>
      </c>
      <c r="U3101" s="665">
        <v>0.42857142857142855</v>
      </c>
    </row>
    <row r="3102" spans="1:21" ht="14.4" customHeight="1" x14ac:dyDescent="0.3">
      <c r="A3102" s="618">
        <v>21</v>
      </c>
      <c r="B3102" s="619" t="s">
        <v>565</v>
      </c>
      <c r="C3102" s="619">
        <v>89301212</v>
      </c>
      <c r="D3102" s="681" t="s">
        <v>6723</v>
      </c>
      <c r="E3102" s="682" t="s">
        <v>4541</v>
      </c>
      <c r="F3102" s="619" t="s">
        <v>4509</v>
      </c>
      <c r="G3102" s="619" t="s">
        <v>4682</v>
      </c>
      <c r="H3102" s="619" t="s">
        <v>564</v>
      </c>
      <c r="I3102" s="619" t="s">
        <v>1440</v>
      </c>
      <c r="J3102" s="619" t="s">
        <v>866</v>
      </c>
      <c r="K3102" s="619" t="s">
        <v>6352</v>
      </c>
      <c r="L3102" s="620">
        <v>41.26</v>
      </c>
      <c r="M3102" s="620">
        <v>41.26</v>
      </c>
      <c r="N3102" s="619">
        <v>1</v>
      </c>
      <c r="O3102" s="683">
        <v>0.5</v>
      </c>
      <c r="P3102" s="620">
        <v>41.26</v>
      </c>
      <c r="Q3102" s="635">
        <v>1</v>
      </c>
      <c r="R3102" s="619">
        <v>1</v>
      </c>
      <c r="S3102" s="635">
        <v>1</v>
      </c>
      <c r="T3102" s="683">
        <v>0.5</v>
      </c>
      <c r="U3102" s="665">
        <v>1</v>
      </c>
    </row>
    <row r="3103" spans="1:21" ht="14.4" customHeight="1" x14ac:dyDescent="0.3">
      <c r="A3103" s="618">
        <v>21</v>
      </c>
      <c r="B3103" s="619" t="s">
        <v>565</v>
      </c>
      <c r="C3103" s="619">
        <v>89301212</v>
      </c>
      <c r="D3103" s="681" t="s">
        <v>6723</v>
      </c>
      <c r="E3103" s="682" t="s">
        <v>4541</v>
      </c>
      <c r="F3103" s="619" t="s">
        <v>4509</v>
      </c>
      <c r="G3103" s="619" t="s">
        <v>4787</v>
      </c>
      <c r="H3103" s="619" t="s">
        <v>564</v>
      </c>
      <c r="I3103" s="619" t="s">
        <v>938</v>
      </c>
      <c r="J3103" s="619" t="s">
        <v>4788</v>
      </c>
      <c r="K3103" s="619" t="s">
        <v>4789</v>
      </c>
      <c r="L3103" s="620">
        <v>0</v>
      </c>
      <c r="M3103" s="620">
        <v>0</v>
      </c>
      <c r="N3103" s="619">
        <v>2</v>
      </c>
      <c r="O3103" s="683">
        <v>1</v>
      </c>
      <c r="P3103" s="620">
        <v>0</v>
      </c>
      <c r="Q3103" s="635"/>
      <c r="R3103" s="619">
        <v>2</v>
      </c>
      <c r="S3103" s="635">
        <v>1</v>
      </c>
      <c r="T3103" s="683">
        <v>1</v>
      </c>
      <c r="U3103" s="665">
        <v>1</v>
      </c>
    </row>
    <row r="3104" spans="1:21" ht="14.4" customHeight="1" x14ac:dyDescent="0.3">
      <c r="A3104" s="618">
        <v>21</v>
      </c>
      <c r="B3104" s="619" t="s">
        <v>565</v>
      </c>
      <c r="C3104" s="619">
        <v>89301212</v>
      </c>
      <c r="D3104" s="681" t="s">
        <v>6723</v>
      </c>
      <c r="E3104" s="682" t="s">
        <v>4541</v>
      </c>
      <c r="F3104" s="619" t="s">
        <v>4509</v>
      </c>
      <c r="G3104" s="619" t="s">
        <v>4790</v>
      </c>
      <c r="H3104" s="619" t="s">
        <v>564</v>
      </c>
      <c r="I3104" s="619" t="s">
        <v>1191</v>
      </c>
      <c r="J3104" s="619" t="s">
        <v>1192</v>
      </c>
      <c r="K3104" s="619" t="s">
        <v>4791</v>
      </c>
      <c r="L3104" s="620">
        <v>153.37</v>
      </c>
      <c r="M3104" s="620">
        <v>306.74</v>
      </c>
      <c r="N3104" s="619">
        <v>2</v>
      </c>
      <c r="O3104" s="683">
        <v>2</v>
      </c>
      <c r="P3104" s="620"/>
      <c r="Q3104" s="635">
        <v>0</v>
      </c>
      <c r="R3104" s="619"/>
      <c r="S3104" s="635">
        <v>0</v>
      </c>
      <c r="T3104" s="683"/>
      <c r="U3104" s="665">
        <v>0</v>
      </c>
    </row>
    <row r="3105" spans="1:21" ht="14.4" customHeight="1" x14ac:dyDescent="0.3">
      <c r="A3105" s="618">
        <v>21</v>
      </c>
      <c r="B3105" s="619" t="s">
        <v>565</v>
      </c>
      <c r="C3105" s="619">
        <v>89301212</v>
      </c>
      <c r="D3105" s="681" t="s">
        <v>6723</v>
      </c>
      <c r="E3105" s="682" t="s">
        <v>4541</v>
      </c>
      <c r="F3105" s="619" t="s">
        <v>4509</v>
      </c>
      <c r="G3105" s="619" t="s">
        <v>5943</v>
      </c>
      <c r="H3105" s="619" t="s">
        <v>564</v>
      </c>
      <c r="I3105" s="619" t="s">
        <v>5944</v>
      </c>
      <c r="J3105" s="619" t="s">
        <v>5945</v>
      </c>
      <c r="K3105" s="619" t="s">
        <v>5946</v>
      </c>
      <c r="L3105" s="620">
        <v>0</v>
      </c>
      <c r="M3105" s="620">
        <v>0</v>
      </c>
      <c r="N3105" s="619">
        <v>1</v>
      </c>
      <c r="O3105" s="683">
        <v>0.5</v>
      </c>
      <c r="P3105" s="620"/>
      <c r="Q3105" s="635"/>
      <c r="R3105" s="619"/>
      <c r="S3105" s="635">
        <v>0</v>
      </c>
      <c r="T3105" s="683"/>
      <c r="U3105" s="665">
        <v>0</v>
      </c>
    </row>
    <row r="3106" spans="1:21" ht="14.4" customHeight="1" x14ac:dyDescent="0.3">
      <c r="A3106" s="618">
        <v>21</v>
      </c>
      <c r="B3106" s="619" t="s">
        <v>565</v>
      </c>
      <c r="C3106" s="619">
        <v>89301212</v>
      </c>
      <c r="D3106" s="681" t="s">
        <v>6723</v>
      </c>
      <c r="E3106" s="682" t="s">
        <v>4541</v>
      </c>
      <c r="F3106" s="619" t="s">
        <v>4509</v>
      </c>
      <c r="G3106" s="619" t="s">
        <v>4689</v>
      </c>
      <c r="H3106" s="619" t="s">
        <v>564</v>
      </c>
      <c r="I3106" s="619" t="s">
        <v>1369</v>
      </c>
      <c r="J3106" s="619" t="s">
        <v>1370</v>
      </c>
      <c r="K3106" s="619" t="s">
        <v>1371</v>
      </c>
      <c r="L3106" s="620">
        <v>20.239999999999998</v>
      </c>
      <c r="M3106" s="620">
        <v>80.959999999999994</v>
      </c>
      <c r="N3106" s="619">
        <v>4</v>
      </c>
      <c r="O3106" s="683">
        <v>2</v>
      </c>
      <c r="P3106" s="620">
        <v>60.72</v>
      </c>
      <c r="Q3106" s="635">
        <v>0.75</v>
      </c>
      <c r="R3106" s="619">
        <v>3</v>
      </c>
      <c r="S3106" s="635">
        <v>0.75</v>
      </c>
      <c r="T3106" s="683">
        <v>1.5</v>
      </c>
      <c r="U3106" s="665">
        <v>0.75</v>
      </c>
    </row>
    <row r="3107" spans="1:21" ht="14.4" customHeight="1" x14ac:dyDescent="0.3">
      <c r="A3107" s="618">
        <v>21</v>
      </c>
      <c r="B3107" s="619" t="s">
        <v>565</v>
      </c>
      <c r="C3107" s="619">
        <v>89301212</v>
      </c>
      <c r="D3107" s="681" t="s">
        <v>6723</v>
      </c>
      <c r="E3107" s="682" t="s">
        <v>4541</v>
      </c>
      <c r="F3107" s="619" t="s">
        <v>4509</v>
      </c>
      <c r="G3107" s="619" t="s">
        <v>4689</v>
      </c>
      <c r="H3107" s="619" t="s">
        <v>564</v>
      </c>
      <c r="I3107" s="619" t="s">
        <v>4690</v>
      </c>
      <c r="J3107" s="619" t="s">
        <v>1011</v>
      </c>
      <c r="K3107" s="619" t="s">
        <v>3658</v>
      </c>
      <c r="L3107" s="620">
        <v>0</v>
      </c>
      <c r="M3107" s="620">
        <v>0</v>
      </c>
      <c r="N3107" s="619">
        <v>3</v>
      </c>
      <c r="O3107" s="683">
        <v>2</v>
      </c>
      <c r="P3107" s="620">
        <v>0</v>
      </c>
      <c r="Q3107" s="635"/>
      <c r="R3107" s="619">
        <v>3</v>
      </c>
      <c r="S3107" s="635">
        <v>1</v>
      </c>
      <c r="T3107" s="683">
        <v>2</v>
      </c>
      <c r="U3107" s="665">
        <v>1</v>
      </c>
    </row>
    <row r="3108" spans="1:21" ht="14.4" customHeight="1" x14ac:dyDescent="0.3">
      <c r="A3108" s="618">
        <v>21</v>
      </c>
      <c r="B3108" s="619" t="s">
        <v>565</v>
      </c>
      <c r="C3108" s="619">
        <v>89301212</v>
      </c>
      <c r="D3108" s="681" t="s">
        <v>6723</v>
      </c>
      <c r="E3108" s="682" t="s">
        <v>4541</v>
      </c>
      <c r="F3108" s="619" t="s">
        <v>4509</v>
      </c>
      <c r="G3108" s="619" t="s">
        <v>4689</v>
      </c>
      <c r="H3108" s="619" t="s">
        <v>564</v>
      </c>
      <c r="I3108" s="619" t="s">
        <v>1010</v>
      </c>
      <c r="J3108" s="619" t="s">
        <v>1011</v>
      </c>
      <c r="K3108" s="619" t="s">
        <v>2601</v>
      </c>
      <c r="L3108" s="620">
        <v>50.6</v>
      </c>
      <c r="M3108" s="620">
        <v>1113.2000000000003</v>
      </c>
      <c r="N3108" s="619">
        <v>22</v>
      </c>
      <c r="O3108" s="683">
        <v>14.5</v>
      </c>
      <c r="P3108" s="620">
        <v>708.4000000000002</v>
      </c>
      <c r="Q3108" s="635">
        <v>0.63636363636363635</v>
      </c>
      <c r="R3108" s="619">
        <v>14</v>
      </c>
      <c r="S3108" s="635">
        <v>0.63636363636363635</v>
      </c>
      <c r="T3108" s="683">
        <v>10</v>
      </c>
      <c r="U3108" s="665">
        <v>0.68965517241379315</v>
      </c>
    </row>
    <row r="3109" spans="1:21" ht="14.4" customHeight="1" x14ac:dyDescent="0.3">
      <c r="A3109" s="618">
        <v>21</v>
      </c>
      <c r="B3109" s="619" t="s">
        <v>565</v>
      </c>
      <c r="C3109" s="619">
        <v>89301212</v>
      </c>
      <c r="D3109" s="681" t="s">
        <v>6723</v>
      </c>
      <c r="E3109" s="682" t="s">
        <v>4541</v>
      </c>
      <c r="F3109" s="619" t="s">
        <v>4509</v>
      </c>
      <c r="G3109" s="619" t="s">
        <v>4689</v>
      </c>
      <c r="H3109" s="619" t="s">
        <v>564</v>
      </c>
      <c r="I3109" s="619" t="s">
        <v>1010</v>
      </c>
      <c r="J3109" s="619" t="s">
        <v>1011</v>
      </c>
      <c r="K3109" s="619" t="s">
        <v>2601</v>
      </c>
      <c r="L3109" s="620">
        <v>40.36</v>
      </c>
      <c r="M3109" s="620">
        <v>242.16</v>
      </c>
      <c r="N3109" s="619">
        <v>6</v>
      </c>
      <c r="O3109" s="683">
        <v>4.5</v>
      </c>
      <c r="P3109" s="620">
        <v>121.08</v>
      </c>
      <c r="Q3109" s="635">
        <v>0.5</v>
      </c>
      <c r="R3109" s="619">
        <v>3</v>
      </c>
      <c r="S3109" s="635">
        <v>0.5</v>
      </c>
      <c r="T3109" s="683">
        <v>2.5</v>
      </c>
      <c r="U3109" s="665">
        <v>0.55555555555555558</v>
      </c>
    </row>
    <row r="3110" spans="1:21" ht="14.4" customHeight="1" x14ac:dyDescent="0.3">
      <c r="A3110" s="618">
        <v>21</v>
      </c>
      <c r="B3110" s="619" t="s">
        <v>565</v>
      </c>
      <c r="C3110" s="619">
        <v>89301212</v>
      </c>
      <c r="D3110" s="681" t="s">
        <v>6723</v>
      </c>
      <c r="E3110" s="682" t="s">
        <v>4541</v>
      </c>
      <c r="F3110" s="619" t="s">
        <v>4509</v>
      </c>
      <c r="G3110" s="619" t="s">
        <v>4796</v>
      </c>
      <c r="H3110" s="619" t="s">
        <v>564</v>
      </c>
      <c r="I3110" s="619" t="s">
        <v>1739</v>
      </c>
      <c r="J3110" s="619" t="s">
        <v>1740</v>
      </c>
      <c r="K3110" s="619" t="s">
        <v>5653</v>
      </c>
      <c r="L3110" s="620">
        <v>31.84</v>
      </c>
      <c r="M3110" s="620">
        <v>191.04</v>
      </c>
      <c r="N3110" s="619">
        <v>6</v>
      </c>
      <c r="O3110" s="683">
        <v>3</v>
      </c>
      <c r="P3110" s="620">
        <v>127.36</v>
      </c>
      <c r="Q3110" s="635">
        <v>0.66666666666666674</v>
      </c>
      <c r="R3110" s="619">
        <v>4</v>
      </c>
      <c r="S3110" s="635">
        <v>0.66666666666666663</v>
      </c>
      <c r="T3110" s="683">
        <v>1</v>
      </c>
      <c r="U3110" s="665">
        <v>0.33333333333333331</v>
      </c>
    </row>
    <row r="3111" spans="1:21" ht="14.4" customHeight="1" x14ac:dyDescent="0.3">
      <c r="A3111" s="618">
        <v>21</v>
      </c>
      <c r="B3111" s="619" t="s">
        <v>565</v>
      </c>
      <c r="C3111" s="619">
        <v>89301212</v>
      </c>
      <c r="D3111" s="681" t="s">
        <v>6723</v>
      </c>
      <c r="E3111" s="682" t="s">
        <v>4541</v>
      </c>
      <c r="F3111" s="619" t="s">
        <v>4509</v>
      </c>
      <c r="G3111" s="619" t="s">
        <v>4796</v>
      </c>
      <c r="H3111" s="619" t="s">
        <v>564</v>
      </c>
      <c r="I3111" s="619" t="s">
        <v>1544</v>
      </c>
      <c r="J3111" s="619" t="s">
        <v>1545</v>
      </c>
      <c r="K3111" s="619" t="s">
        <v>4797</v>
      </c>
      <c r="L3111" s="620">
        <v>63.67</v>
      </c>
      <c r="M3111" s="620">
        <v>764.04000000000008</v>
      </c>
      <c r="N3111" s="619">
        <v>12</v>
      </c>
      <c r="O3111" s="683">
        <v>6</v>
      </c>
      <c r="P3111" s="620">
        <v>318.35000000000002</v>
      </c>
      <c r="Q3111" s="635">
        <v>0.41666666666666663</v>
      </c>
      <c r="R3111" s="619">
        <v>5</v>
      </c>
      <c r="S3111" s="635">
        <v>0.41666666666666669</v>
      </c>
      <c r="T3111" s="683">
        <v>2</v>
      </c>
      <c r="U3111" s="665">
        <v>0.33333333333333331</v>
      </c>
    </row>
    <row r="3112" spans="1:21" ht="14.4" customHeight="1" x14ac:dyDescent="0.3">
      <c r="A3112" s="618">
        <v>21</v>
      </c>
      <c r="B3112" s="619" t="s">
        <v>565</v>
      </c>
      <c r="C3112" s="619">
        <v>89301212</v>
      </c>
      <c r="D3112" s="681" t="s">
        <v>6723</v>
      </c>
      <c r="E3112" s="682" t="s">
        <v>4541</v>
      </c>
      <c r="F3112" s="619" t="s">
        <v>4509</v>
      </c>
      <c r="G3112" s="619" t="s">
        <v>5201</v>
      </c>
      <c r="H3112" s="619" t="s">
        <v>2184</v>
      </c>
      <c r="I3112" s="619" t="s">
        <v>5208</v>
      </c>
      <c r="J3112" s="619" t="s">
        <v>5209</v>
      </c>
      <c r="K3112" s="619" t="s">
        <v>5210</v>
      </c>
      <c r="L3112" s="620">
        <v>2449.89</v>
      </c>
      <c r="M3112" s="620">
        <v>181291.86</v>
      </c>
      <c r="N3112" s="619">
        <v>74</v>
      </c>
      <c r="O3112" s="683">
        <v>28</v>
      </c>
      <c r="P3112" s="620">
        <v>88196.04</v>
      </c>
      <c r="Q3112" s="635">
        <v>0.48648648648648651</v>
      </c>
      <c r="R3112" s="619">
        <v>36</v>
      </c>
      <c r="S3112" s="635">
        <v>0.48648648648648651</v>
      </c>
      <c r="T3112" s="683">
        <v>15</v>
      </c>
      <c r="U3112" s="665">
        <v>0.5357142857142857</v>
      </c>
    </row>
    <row r="3113" spans="1:21" ht="14.4" customHeight="1" x14ac:dyDescent="0.3">
      <c r="A3113" s="618">
        <v>21</v>
      </c>
      <c r="B3113" s="619" t="s">
        <v>565</v>
      </c>
      <c r="C3113" s="619">
        <v>89301212</v>
      </c>
      <c r="D3113" s="681" t="s">
        <v>6723</v>
      </c>
      <c r="E3113" s="682" t="s">
        <v>4541</v>
      </c>
      <c r="F3113" s="619" t="s">
        <v>4509</v>
      </c>
      <c r="G3113" s="619" t="s">
        <v>5019</v>
      </c>
      <c r="H3113" s="619" t="s">
        <v>564</v>
      </c>
      <c r="I3113" s="619" t="s">
        <v>6520</v>
      </c>
      <c r="J3113" s="619" t="s">
        <v>4526</v>
      </c>
      <c r="K3113" s="619"/>
      <c r="L3113" s="620">
        <v>0</v>
      </c>
      <c r="M3113" s="620">
        <v>0</v>
      </c>
      <c r="N3113" s="619">
        <v>1</v>
      </c>
      <c r="O3113" s="683">
        <v>1</v>
      </c>
      <c r="P3113" s="620"/>
      <c r="Q3113" s="635"/>
      <c r="R3113" s="619"/>
      <c r="S3113" s="635">
        <v>0</v>
      </c>
      <c r="T3113" s="683"/>
      <c r="U3113" s="665">
        <v>0</v>
      </c>
    </row>
    <row r="3114" spans="1:21" ht="14.4" customHeight="1" x14ac:dyDescent="0.3">
      <c r="A3114" s="618">
        <v>21</v>
      </c>
      <c r="B3114" s="619" t="s">
        <v>565</v>
      </c>
      <c r="C3114" s="619">
        <v>89301212</v>
      </c>
      <c r="D3114" s="681" t="s">
        <v>6723</v>
      </c>
      <c r="E3114" s="682" t="s">
        <v>4541</v>
      </c>
      <c r="F3114" s="619" t="s">
        <v>4509</v>
      </c>
      <c r="G3114" s="619" t="s">
        <v>5019</v>
      </c>
      <c r="H3114" s="619" t="s">
        <v>564</v>
      </c>
      <c r="I3114" s="619" t="s">
        <v>5218</v>
      </c>
      <c r="J3114" s="619" t="s">
        <v>4526</v>
      </c>
      <c r="K3114" s="619"/>
      <c r="L3114" s="620">
        <v>0</v>
      </c>
      <c r="M3114" s="620">
        <v>0</v>
      </c>
      <c r="N3114" s="619">
        <v>289</v>
      </c>
      <c r="O3114" s="683">
        <v>57</v>
      </c>
      <c r="P3114" s="620">
        <v>0</v>
      </c>
      <c r="Q3114" s="635"/>
      <c r="R3114" s="619">
        <v>133</v>
      </c>
      <c r="S3114" s="635">
        <v>0.46020761245674741</v>
      </c>
      <c r="T3114" s="683">
        <v>24</v>
      </c>
      <c r="U3114" s="665">
        <v>0.42105263157894735</v>
      </c>
    </row>
    <row r="3115" spans="1:21" ht="14.4" customHeight="1" x14ac:dyDescent="0.3">
      <c r="A3115" s="618">
        <v>21</v>
      </c>
      <c r="B3115" s="619" t="s">
        <v>565</v>
      </c>
      <c r="C3115" s="619">
        <v>89301212</v>
      </c>
      <c r="D3115" s="681" t="s">
        <v>6723</v>
      </c>
      <c r="E3115" s="682" t="s">
        <v>4541</v>
      </c>
      <c r="F3115" s="619" t="s">
        <v>4509</v>
      </c>
      <c r="G3115" s="619" t="s">
        <v>5019</v>
      </c>
      <c r="H3115" s="619" t="s">
        <v>564</v>
      </c>
      <c r="I3115" s="619" t="s">
        <v>6521</v>
      </c>
      <c r="J3115" s="619" t="s">
        <v>4526</v>
      </c>
      <c r="K3115" s="619"/>
      <c r="L3115" s="620">
        <v>0</v>
      </c>
      <c r="M3115" s="620">
        <v>0</v>
      </c>
      <c r="N3115" s="619">
        <v>1</v>
      </c>
      <c r="O3115" s="683">
        <v>0.5</v>
      </c>
      <c r="P3115" s="620"/>
      <c r="Q3115" s="635"/>
      <c r="R3115" s="619"/>
      <c r="S3115" s="635">
        <v>0</v>
      </c>
      <c r="T3115" s="683"/>
      <c r="U3115" s="665">
        <v>0</v>
      </c>
    </row>
    <row r="3116" spans="1:21" ht="14.4" customHeight="1" x14ac:dyDescent="0.3">
      <c r="A3116" s="618">
        <v>21</v>
      </c>
      <c r="B3116" s="619" t="s">
        <v>565</v>
      </c>
      <c r="C3116" s="619">
        <v>89301212</v>
      </c>
      <c r="D3116" s="681" t="s">
        <v>6723</v>
      </c>
      <c r="E3116" s="682" t="s">
        <v>4541</v>
      </c>
      <c r="F3116" s="619" t="s">
        <v>4509</v>
      </c>
      <c r="G3116" s="619" t="s">
        <v>5219</v>
      </c>
      <c r="H3116" s="619" t="s">
        <v>564</v>
      </c>
      <c r="I3116" s="619" t="s">
        <v>2686</v>
      </c>
      <c r="J3116" s="619" t="s">
        <v>2687</v>
      </c>
      <c r="K3116" s="619" t="s">
        <v>5220</v>
      </c>
      <c r="L3116" s="620">
        <v>31.64</v>
      </c>
      <c r="M3116" s="620">
        <v>31.64</v>
      </c>
      <c r="N3116" s="619">
        <v>1</v>
      </c>
      <c r="O3116" s="683">
        <v>0.5</v>
      </c>
      <c r="P3116" s="620">
        <v>31.64</v>
      </c>
      <c r="Q3116" s="635">
        <v>1</v>
      </c>
      <c r="R3116" s="619">
        <v>1</v>
      </c>
      <c r="S3116" s="635">
        <v>1</v>
      </c>
      <c r="T3116" s="683">
        <v>0.5</v>
      </c>
      <c r="U3116" s="665">
        <v>1</v>
      </c>
    </row>
    <row r="3117" spans="1:21" ht="14.4" customHeight="1" x14ac:dyDescent="0.3">
      <c r="A3117" s="618">
        <v>21</v>
      </c>
      <c r="B3117" s="619" t="s">
        <v>565</v>
      </c>
      <c r="C3117" s="619">
        <v>89301212</v>
      </c>
      <c r="D3117" s="681" t="s">
        <v>6723</v>
      </c>
      <c r="E3117" s="682" t="s">
        <v>4541</v>
      </c>
      <c r="F3117" s="619" t="s">
        <v>4509</v>
      </c>
      <c r="G3117" s="619" t="s">
        <v>5219</v>
      </c>
      <c r="H3117" s="619" t="s">
        <v>564</v>
      </c>
      <c r="I3117" s="619" t="s">
        <v>3735</v>
      </c>
      <c r="J3117" s="619" t="s">
        <v>2687</v>
      </c>
      <c r="K3117" s="619" t="s">
        <v>3736</v>
      </c>
      <c r="L3117" s="620">
        <v>56.48</v>
      </c>
      <c r="M3117" s="620">
        <v>112.96</v>
      </c>
      <c r="N3117" s="619">
        <v>2</v>
      </c>
      <c r="O3117" s="683">
        <v>1.5</v>
      </c>
      <c r="P3117" s="620">
        <v>112.96</v>
      </c>
      <c r="Q3117" s="635">
        <v>1</v>
      </c>
      <c r="R3117" s="619">
        <v>2</v>
      </c>
      <c r="S3117" s="635">
        <v>1</v>
      </c>
      <c r="T3117" s="683">
        <v>1.5</v>
      </c>
      <c r="U3117" s="665">
        <v>1</v>
      </c>
    </row>
    <row r="3118" spans="1:21" ht="14.4" customHeight="1" x14ac:dyDescent="0.3">
      <c r="A3118" s="618">
        <v>21</v>
      </c>
      <c r="B3118" s="619" t="s">
        <v>565</v>
      </c>
      <c r="C3118" s="619">
        <v>89301212</v>
      </c>
      <c r="D3118" s="681" t="s">
        <v>6723</v>
      </c>
      <c r="E3118" s="682" t="s">
        <v>4541</v>
      </c>
      <c r="F3118" s="619" t="s">
        <v>4509</v>
      </c>
      <c r="G3118" s="619" t="s">
        <v>4806</v>
      </c>
      <c r="H3118" s="619" t="s">
        <v>564</v>
      </c>
      <c r="I3118" s="619" t="s">
        <v>905</v>
      </c>
      <c r="J3118" s="619" t="s">
        <v>906</v>
      </c>
      <c r="K3118" s="619" t="s">
        <v>4807</v>
      </c>
      <c r="L3118" s="620">
        <v>26.17</v>
      </c>
      <c r="M3118" s="620">
        <v>26.17</v>
      </c>
      <c r="N3118" s="619">
        <v>1</v>
      </c>
      <c r="O3118" s="683">
        <v>1</v>
      </c>
      <c r="P3118" s="620"/>
      <c r="Q3118" s="635">
        <v>0</v>
      </c>
      <c r="R3118" s="619"/>
      <c r="S3118" s="635">
        <v>0</v>
      </c>
      <c r="T3118" s="683"/>
      <c r="U3118" s="665">
        <v>0</v>
      </c>
    </row>
    <row r="3119" spans="1:21" ht="14.4" customHeight="1" x14ac:dyDescent="0.3">
      <c r="A3119" s="618">
        <v>21</v>
      </c>
      <c r="B3119" s="619" t="s">
        <v>565</v>
      </c>
      <c r="C3119" s="619">
        <v>89301212</v>
      </c>
      <c r="D3119" s="681" t="s">
        <v>6723</v>
      </c>
      <c r="E3119" s="682" t="s">
        <v>4541</v>
      </c>
      <c r="F3119" s="619" t="s">
        <v>4509</v>
      </c>
      <c r="G3119" s="619" t="s">
        <v>5224</v>
      </c>
      <c r="H3119" s="619" t="s">
        <v>564</v>
      </c>
      <c r="I3119" s="619" t="s">
        <v>6057</v>
      </c>
      <c r="J3119" s="619" t="s">
        <v>1520</v>
      </c>
      <c r="K3119" s="619" t="s">
        <v>6058</v>
      </c>
      <c r="L3119" s="620">
        <v>0</v>
      </c>
      <c r="M3119" s="620">
        <v>0</v>
      </c>
      <c r="N3119" s="619">
        <v>1</v>
      </c>
      <c r="O3119" s="683">
        <v>1</v>
      </c>
      <c r="P3119" s="620">
        <v>0</v>
      </c>
      <c r="Q3119" s="635"/>
      <c r="R3119" s="619">
        <v>1</v>
      </c>
      <c r="S3119" s="635">
        <v>1</v>
      </c>
      <c r="T3119" s="683">
        <v>1</v>
      </c>
      <c r="U3119" s="665">
        <v>1</v>
      </c>
    </row>
    <row r="3120" spans="1:21" ht="14.4" customHeight="1" x14ac:dyDescent="0.3">
      <c r="A3120" s="618">
        <v>21</v>
      </c>
      <c r="B3120" s="619" t="s">
        <v>565</v>
      </c>
      <c r="C3120" s="619">
        <v>89301212</v>
      </c>
      <c r="D3120" s="681" t="s">
        <v>6723</v>
      </c>
      <c r="E3120" s="682" t="s">
        <v>4541</v>
      </c>
      <c r="F3120" s="619" t="s">
        <v>4509</v>
      </c>
      <c r="G3120" s="619" t="s">
        <v>5070</v>
      </c>
      <c r="H3120" s="619" t="s">
        <v>564</v>
      </c>
      <c r="I3120" s="619" t="s">
        <v>5071</v>
      </c>
      <c r="J3120" s="619" t="s">
        <v>5072</v>
      </c>
      <c r="K3120" s="619" t="s">
        <v>3621</v>
      </c>
      <c r="L3120" s="620">
        <v>10256.77</v>
      </c>
      <c r="M3120" s="620">
        <v>51283.850000000006</v>
      </c>
      <c r="N3120" s="619">
        <v>5</v>
      </c>
      <c r="O3120" s="683">
        <v>4.5</v>
      </c>
      <c r="P3120" s="620">
        <v>51283.850000000006</v>
      </c>
      <c r="Q3120" s="635">
        <v>1</v>
      </c>
      <c r="R3120" s="619">
        <v>5</v>
      </c>
      <c r="S3120" s="635">
        <v>1</v>
      </c>
      <c r="T3120" s="683">
        <v>4.5</v>
      </c>
      <c r="U3120" s="665">
        <v>1</v>
      </c>
    </row>
    <row r="3121" spans="1:21" ht="14.4" customHeight="1" x14ac:dyDescent="0.3">
      <c r="A3121" s="618">
        <v>21</v>
      </c>
      <c r="B3121" s="619" t="s">
        <v>565</v>
      </c>
      <c r="C3121" s="619">
        <v>89301212</v>
      </c>
      <c r="D3121" s="681" t="s">
        <v>6723</v>
      </c>
      <c r="E3121" s="682" t="s">
        <v>4541</v>
      </c>
      <c r="F3121" s="619" t="s">
        <v>4509</v>
      </c>
      <c r="G3121" s="619" t="s">
        <v>5073</v>
      </c>
      <c r="H3121" s="619" t="s">
        <v>564</v>
      </c>
      <c r="I3121" s="619" t="s">
        <v>5074</v>
      </c>
      <c r="J3121" s="619" t="s">
        <v>2788</v>
      </c>
      <c r="K3121" s="619" t="s">
        <v>5075</v>
      </c>
      <c r="L3121" s="620">
        <v>121.41</v>
      </c>
      <c r="M3121" s="620">
        <v>242.82</v>
      </c>
      <c r="N3121" s="619">
        <v>2</v>
      </c>
      <c r="O3121" s="683">
        <v>2</v>
      </c>
      <c r="P3121" s="620"/>
      <c r="Q3121" s="635">
        <v>0</v>
      </c>
      <c r="R3121" s="619"/>
      <c r="S3121" s="635">
        <v>0</v>
      </c>
      <c r="T3121" s="683"/>
      <c r="U3121" s="665">
        <v>0</v>
      </c>
    </row>
    <row r="3122" spans="1:21" ht="14.4" customHeight="1" x14ac:dyDescent="0.3">
      <c r="A3122" s="618">
        <v>21</v>
      </c>
      <c r="B3122" s="619" t="s">
        <v>565</v>
      </c>
      <c r="C3122" s="619">
        <v>89301212</v>
      </c>
      <c r="D3122" s="681" t="s">
        <v>6723</v>
      </c>
      <c r="E3122" s="682" t="s">
        <v>4541</v>
      </c>
      <c r="F3122" s="619" t="s">
        <v>4509</v>
      </c>
      <c r="G3122" s="619" t="s">
        <v>5073</v>
      </c>
      <c r="H3122" s="619" t="s">
        <v>564</v>
      </c>
      <c r="I3122" s="619" t="s">
        <v>2787</v>
      </c>
      <c r="J3122" s="619" t="s">
        <v>2788</v>
      </c>
      <c r="K3122" s="619" t="s">
        <v>4414</v>
      </c>
      <c r="L3122" s="620">
        <v>364.22</v>
      </c>
      <c r="M3122" s="620">
        <v>364.22</v>
      </c>
      <c r="N3122" s="619">
        <v>1</v>
      </c>
      <c r="O3122" s="683">
        <v>1</v>
      </c>
      <c r="P3122" s="620">
        <v>364.22</v>
      </c>
      <c r="Q3122" s="635">
        <v>1</v>
      </c>
      <c r="R3122" s="619">
        <v>1</v>
      </c>
      <c r="S3122" s="635">
        <v>1</v>
      </c>
      <c r="T3122" s="683">
        <v>1</v>
      </c>
      <c r="U3122" s="665">
        <v>1</v>
      </c>
    </row>
    <row r="3123" spans="1:21" ht="14.4" customHeight="1" x14ac:dyDescent="0.3">
      <c r="A3123" s="618">
        <v>21</v>
      </c>
      <c r="B3123" s="619" t="s">
        <v>565</v>
      </c>
      <c r="C3123" s="619">
        <v>89301212</v>
      </c>
      <c r="D3123" s="681" t="s">
        <v>6723</v>
      </c>
      <c r="E3123" s="682" t="s">
        <v>4541</v>
      </c>
      <c r="F3123" s="619" t="s">
        <v>4509</v>
      </c>
      <c r="G3123" s="619" t="s">
        <v>4601</v>
      </c>
      <c r="H3123" s="619" t="s">
        <v>564</v>
      </c>
      <c r="I3123" s="619" t="s">
        <v>6522</v>
      </c>
      <c r="J3123" s="619" t="s">
        <v>3436</v>
      </c>
      <c r="K3123" s="619" t="s">
        <v>6523</v>
      </c>
      <c r="L3123" s="620">
        <v>50.94</v>
      </c>
      <c r="M3123" s="620">
        <v>101.88</v>
      </c>
      <c r="N3123" s="619">
        <v>2</v>
      </c>
      <c r="O3123" s="683">
        <v>1</v>
      </c>
      <c r="P3123" s="620">
        <v>101.88</v>
      </c>
      <c r="Q3123" s="635">
        <v>1</v>
      </c>
      <c r="R3123" s="619">
        <v>2</v>
      </c>
      <c r="S3123" s="635">
        <v>1</v>
      </c>
      <c r="T3123" s="683">
        <v>1</v>
      </c>
      <c r="U3123" s="665">
        <v>1</v>
      </c>
    </row>
    <row r="3124" spans="1:21" ht="14.4" customHeight="1" x14ac:dyDescent="0.3">
      <c r="A3124" s="618">
        <v>21</v>
      </c>
      <c r="B3124" s="619" t="s">
        <v>565</v>
      </c>
      <c r="C3124" s="619">
        <v>89301212</v>
      </c>
      <c r="D3124" s="681" t="s">
        <v>6723</v>
      </c>
      <c r="E3124" s="682" t="s">
        <v>4541</v>
      </c>
      <c r="F3124" s="619" t="s">
        <v>4509</v>
      </c>
      <c r="G3124" s="619" t="s">
        <v>4691</v>
      </c>
      <c r="H3124" s="619" t="s">
        <v>2184</v>
      </c>
      <c r="I3124" s="619" t="s">
        <v>2751</v>
      </c>
      <c r="J3124" s="619" t="s">
        <v>2752</v>
      </c>
      <c r="K3124" s="619" t="s">
        <v>4275</v>
      </c>
      <c r="L3124" s="620">
        <v>399.92</v>
      </c>
      <c r="M3124" s="620">
        <v>2399.52</v>
      </c>
      <c r="N3124" s="619">
        <v>6</v>
      </c>
      <c r="O3124" s="683">
        <v>4</v>
      </c>
      <c r="P3124" s="620">
        <v>799.84</v>
      </c>
      <c r="Q3124" s="635">
        <v>0.33333333333333337</v>
      </c>
      <c r="R3124" s="619">
        <v>2</v>
      </c>
      <c r="S3124" s="635">
        <v>0.33333333333333331</v>
      </c>
      <c r="T3124" s="683">
        <v>2</v>
      </c>
      <c r="U3124" s="665">
        <v>0.5</v>
      </c>
    </row>
    <row r="3125" spans="1:21" ht="14.4" customHeight="1" x14ac:dyDescent="0.3">
      <c r="A3125" s="618">
        <v>21</v>
      </c>
      <c r="B3125" s="619" t="s">
        <v>565</v>
      </c>
      <c r="C3125" s="619">
        <v>89301212</v>
      </c>
      <c r="D3125" s="681" t="s">
        <v>6723</v>
      </c>
      <c r="E3125" s="682" t="s">
        <v>4541</v>
      </c>
      <c r="F3125" s="619" t="s">
        <v>4509</v>
      </c>
      <c r="G3125" s="619" t="s">
        <v>5670</v>
      </c>
      <c r="H3125" s="619" t="s">
        <v>564</v>
      </c>
      <c r="I3125" s="619" t="s">
        <v>6524</v>
      </c>
      <c r="J3125" s="619" t="s">
        <v>6525</v>
      </c>
      <c r="K3125" s="619" t="s">
        <v>6526</v>
      </c>
      <c r="L3125" s="620">
        <v>0</v>
      </c>
      <c r="M3125" s="620">
        <v>0</v>
      </c>
      <c r="N3125" s="619">
        <v>1</v>
      </c>
      <c r="O3125" s="683">
        <v>1</v>
      </c>
      <c r="P3125" s="620"/>
      <c r="Q3125" s="635"/>
      <c r="R3125" s="619"/>
      <c r="S3125" s="635">
        <v>0</v>
      </c>
      <c r="T3125" s="683"/>
      <c r="U3125" s="665">
        <v>0</v>
      </c>
    </row>
    <row r="3126" spans="1:21" ht="14.4" customHeight="1" x14ac:dyDescent="0.3">
      <c r="A3126" s="618">
        <v>21</v>
      </c>
      <c r="B3126" s="619" t="s">
        <v>565</v>
      </c>
      <c r="C3126" s="619">
        <v>89301212</v>
      </c>
      <c r="D3126" s="681" t="s">
        <v>6723</v>
      </c>
      <c r="E3126" s="682" t="s">
        <v>4541</v>
      </c>
      <c r="F3126" s="619" t="s">
        <v>4509</v>
      </c>
      <c r="G3126" s="619" t="s">
        <v>4605</v>
      </c>
      <c r="H3126" s="619" t="s">
        <v>564</v>
      </c>
      <c r="I3126" s="619" t="s">
        <v>1155</v>
      </c>
      <c r="J3126" s="619" t="s">
        <v>4606</v>
      </c>
      <c r="K3126" s="619" t="s">
        <v>4607</v>
      </c>
      <c r="L3126" s="620">
        <v>54.04</v>
      </c>
      <c r="M3126" s="620">
        <v>270.2</v>
      </c>
      <c r="N3126" s="619">
        <v>5</v>
      </c>
      <c r="O3126" s="683">
        <v>2</v>
      </c>
      <c r="P3126" s="620">
        <v>270.2</v>
      </c>
      <c r="Q3126" s="635">
        <v>1</v>
      </c>
      <c r="R3126" s="619">
        <v>5</v>
      </c>
      <c r="S3126" s="635">
        <v>1</v>
      </c>
      <c r="T3126" s="683">
        <v>2</v>
      </c>
      <c r="U3126" s="665">
        <v>1</v>
      </c>
    </row>
    <row r="3127" spans="1:21" ht="14.4" customHeight="1" x14ac:dyDescent="0.3">
      <c r="A3127" s="618">
        <v>21</v>
      </c>
      <c r="B3127" s="619" t="s">
        <v>565</v>
      </c>
      <c r="C3127" s="619">
        <v>89301212</v>
      </c>
      <c r="D3127" s="681" t="s">
        <v>6723</v>
      </c>
      <c r="E3127" s="682" t="s">
        <v>4541</v>
      </c>
      <c r="F3127" s="619" t="s">
        <v>4509</v>
      </c>
      <c r="G3127" s="619" t="s">
        <v>4605</v>
      </c>
      <c r="H3127" s="619" t="s">
        <v>564</v>
      </c>
      <c r="I3127" s="619" t="s">
        <v>1159</v>
      </c>
      <c r="J3127" s="619" t="s">
        <v>4696</v>
      </c>
      <c r="K3127" s="619" t="s">
        <v>4697</v>
      </c>
      <c r="L3127" s="620">
        <v>72.05</v>
      </c>
      <c r="M3127" s="620">
        <v>2737.9</v>
      </c>
      <c r="N3127" s="619">
        <v>38</v>
      </c>
      <c r="O3127" s="683">
        <v>12</v>
      </c>
      <c r="P3127" s="620">
        <v>2377.65</v>
      </c>
      <c r="Q3127" s="635">
        <v>0.86842105263157898</v>
      </c>
      <c r="R3127" s="619">
        <v>33</v>
      </c>
      <c r="S3127" s="635">
        <v>0.86842105263157898</v>
      </c>
      <c r="T3127" s="683">
        <v>10</v>
      </c>
      <c r="U3127" s="665">
        <v>0.83333333333333337</v>
      </c>
    </row>
    <row r="3128" spans="1:21" ht="14.4" customHeight="1" x14ac:dyDescent="0.3">
      <c r="A3128" s="618">
        <v>21</v>
      </c>
      <c r="B3128" s="619" t="s">
        <v>565</v>
      </c>
      <c r="C3128" s="619">
        <v>89301212</v>
      </c>
      <c r="D3128" s="681" t="s">
        <v>6723</v>
      </c>
      <c r="E3128" s="682" t="s">
        <v>4541</v>
      </c>
      <c r="F3128" s="619" t="s">
        <v>4509</v>
      </c>
      <c r="G3128" s="619" t="s">
        <v>4605</v>
      </c>
      <c r="H3128" s="619" t="s">
        <v>564</v>
      </c>
      <c r="I3128" s="619" t="s">
        <v>4906</v>
      </c>
      <c r="J3128" s="619" t="s">
        <v>4606</v>
      </c>
      <c r="K3128" s="619" t="s">
        <v>4607</v>
      </c>
      <c r="L3128" s="620">
        <v>0</v>
      </c>
      <c r="M3128" s="620">
        <v>0</v>
      </c>
      <c r="N3128" s="619">
        <v>6</v>
      </c>
      <c r="O3128" s="683">
        <v>4</v>
      </c>
      <c r="P3128" s="620">
        <v>0</v>
      </c>
      <c r="Q3128" s="635"/>
      <c r="R3128" s="619">
        <v>6</v>
      </c>
      <c r="S3128" s="635">
        <v>1</v>
      </c>
      <c r="T3128" s="683">
        <v>4</v>
      </c>
      <c r="U3128" s="665">
        <v>1</v>
      </c>
    </row>
    <row r="3129" spans="1:21" ht="14.4" customHeight="1" x14ac:dyDescent="0.3">
      <c r="A3129" s="618">
        <v>21</v>
      </c>
      <c r="B3129" s="619" t="s">
        <v>565</v>
      </c>
      <c r="C3129" s="619">
        <v>89301212</v>
      </c>
      <c r="D3129" s="681" t="s">
        <v>6723</v>
      </c>
      <c r="E3129" s="682" t="s">
        <v>4541</v>
      </c>
      <c r="F3129" s="619" t="s">
        <v>4509</v>
      </c>
      <c r="G3129" s="619" t="s">
        <v>4605</v>
      </c>
      <c r="H3129" s="619" t="s">
        <v>564</v>
      </c>
      <c r="I3129" s="619" t="s">
        <v>4698</v>
      </c>
      <c r="J3129" s="619" t="s">
        <v>4696</v>
      </c>
      <c r="K3129" s="619" t="s">
        <v>4697</v>
      </c>
      <c r="L3129" s="620">
        <v>0</v>
      </c>
      <c r="M3129" s="620">
        <v>0</v>
      </c>
      <c r="N3129" s="619">
        <v>8</v>
      </c>
      <c r="O3129" s="683">
        <v>1.5</v>
      </c>
      <c r="P3129" s="620">
        <v>0</v>
      </c>
      <c r="Q3129" s="635"/>
      <c r="R3129" s="619">
        <v>8</v>
      </c>
      <c r="S3129" s="635">
        <v>1</v>
      </c>
      <c r="T3129" s="683">
        <v>1.5</v>
      </c>
      <c r="U3129" s="665">
        <v>1</v>
      </c>
    </row>
    <row r="3130" spans="1:21" ht="14.4" customHeight="1" x14ac:dyDescent="0.3">
      <c r="A3130" s="618">
        <v>21</v>
      </c>
      <c r="B3130" s="619" t="s">
        <v>565</v>
      </c>
      <c r="C3130" s="619">
        <v>89301212</v>
      </c>
      <c r="D3130" s="681" t="s">
        <v>6723</v>
      </c>
      <c r="E3130" s="682" t="s">
        <v>4541</v>
      </c>
      <c r="F3130" s="619" t="s">
        <v>4509</v>
      </c>
      <c r="G3130" s="619" t="s">
        <v>5229</v>
      </c>
      <c r="H3130" s="619" t="s">
        <v>564</v>
      </c>
      <c r="I3130" s="619" t="s">
        <v>2690</v>
      </c>
      <c r="J3130" s="619" t="s">
        <v>2691</v>
      </c>
      <c r="K3130" s="619" t="s">
        <v>5230</v>
      </c>
      <c r="L3130" s="620">
        <v>38.65</v>
      </c>
      <c r="M3130" s="620">
        <v>77.3</v>
      </c>
      <c r="N3130" s="619">
        <v>2</v>
      </c>
      <c r="O3130" s="683">
        <v>1</v>
      </c>
      <c r="P3130" s="620">
        <v>77.3</v>
      </c>
      <c r="Q3130" s="635">
        <v>1</v>
      </c>
      <c r="R3130" s="619">
        <v>2</v>
      </c>
      <c r="S3130" s="635">
        <v>1</v>
      </c>
      <c r="T3130" s="683">
        <v>1</v>
      </c>
      <c r="U3130" s="665">
        <v>1</v>
      </c>
    </row>
    <row r="3131" spans="1:21" ht="14.4" customHeight="1" x14ac:dyDescent="0.3">
      <c r="A3131" s="618">
        <v>21</v>
      </c>
      <c r="B3131" s="619" t="s">
        <v>565</v>
      </c>
      <c r="C3131" s="619">
        <v>89301212</v>
      </c>
      <c r="D3131" s="681" t="s">
        <v>6723</v>
      </c>
      <c r="E3131" s="682" t="s">
        <v>4541</v>
      </c>
      <c r="F3131" s="619" t="s">
        <v>4509</v>
      </c>
      <c r="G3131" s="619" t="s">
        <v>4910</v>
      </c>
      <c r="H3131" s="619" t="s">
        <v>564</v>
      </c>
      <c r="I3131" s="619" t="s">
        <v>4911</v>
      </c>
      <c r="J3131" s="619" t="s">
        <v>4912</v>
      </c>
      <c r="K3131" s="619" t="s">
        <v>4913</v>
      </c>
      <c r="L3131" s="620">
        <v>5889.88</v>
      </c>
      <c r="M3131" s="620">
        <v>5889.88</v>
      </c>
      <c r="N3131" s="619">
        <v>1</v>
      </c>
      <c r="O3131" s="683">
        <v>1</v>
      </c>
      <c r="P3131" s="620"/>
      <c r="Q3131" s="635">
        <v>0</v>
      </c>
      <c r="R3131" s="619"/>
      <c r="S3131" s="635">
        <v>0</v>
      </c>
      <c r="T3131" s="683"/>
      <c r="U3131" s="665">
        <v>0</v>
      </c>
    </row>
    <row r="3132" spans="1:21" ht="14.4" customHeight="1" x14ac:dyDescent="0.3">
      <c r="A3132" s="618">
        <v>21</v>
      </c>
      <c r="B3132" s="619" t="s">
        <v>565</v>
      </c>
      <c r="C3132" s="619">
        <v>89301212</v>
      </c>
      <c r="D3132" s="681" t="s">
        <v>6723</v>
      </c>
      <c r="E3132" s="682" t="s">
        <v>4541</v>
      </c>
      <c r="F3132" s="619" t="s">
        <v>4509</v>
      </c>
      <c r="G3132" s="619" t="s">
        <v>4910</v>
      </c>
      <c r="H3132" s="619" t="s">
        <v>564</v>
      </c>
      <c r="I3132" s="619" t="s">
        <v>5681</v>
      </c>
      <c r="J3132" s="619" t="s">
        <v>5682</v>
      </c>
      <c r="K3132" s="619" t="s">
        <v>5683</v>
      </c>
      <c r="L3132" s="620">
        <v>6196.71</v>
      </c>
      <c r="M3132" s="620">
        <v>61967.1</v>
      </c>
      <c r="N3132" s="619">
        <v>10</v>
      </c>
      <c r="O3132" s="683">
        <v>4.5</v>
      </c>
      <c r="P3132" s="620">
        <v>49573.68</v>
      </c>
      <c r="Q3132" s="635">
        <v>0.8</v>
      </c>
      <c r="R3132" s="619">
        <v>8</v>
      </c>
      <c r="S3132" s="635">
        <v>0.8</v>
      </c>
      <c r="T3132" s="683">
        <v>4</v>
      </c>
      <c r="U3132" s="665">
        <v>0.88888888888888884</v>
      </c>
    </row>
    <row r="3133" spans="1:21" ht="14.4" customHeight="1" x14ac:dyDescent="0.3">
      <c r="A3133" s="618">
        <v>21</v>
      </c>
      <c r="B3133" s="619" t="s">
        <v>565</v>
      </c>
      <c r="C3133" s="619">
        <v>89301212</v>
      </c>
      <c r="D3133" s="681" t="s">
        <v>6723</v>
      </c>
      <c r="E3133" s="682" t="s">
        <v>4541</v>
      </c>
      <c r="F3133" s="619" t="s">
        <v>4509</v>
      </c>
      <c r="G3133" s="619" t="s">
        <v>4808</v>
      </c>
      <c r="H3133" s="619" t="s">
        <v>2184</v>
      </c>
      <c r="I3133" s="619" t="s">
        <v>2414</v>
      </c>
      <c r="J3133" s="619" t="s">
        <v>2415</v>
      </c>
      <c r="K3133" s="619" t="s">
        <v>2416</v>
      </c>
      <c r="L3133" s="620">
        <v>0</v>
      </c>
      <c r="M3133" s="620">
        <v>0</v>
      </c>
      <c r="N3133" s="619">
        <v>2</v>
      </c>
      <c r="O3133" s="683">
        <v>1.5</v>
      </c>
      <c r="P3133" s="620">
        <v>0</v>
      </c>
      <c r="Q3133" s="635"/>
      <c r="R3133" s="619">
        <v>2</v>
      </c>
      <c r="S3133" s="635">
        <v>1</v>
      </c>
      <c r="T3133" s="683">
        <v>1.5</v>
      </c>
      <c r="U3133" s="665">
        <v>1</v>
      </c>
    </row>
    <row r="3134" spans="1:21" ht="14.4" customHeight="1" x14ac:dyDescent="0.3">
      <c r="A3134" s="618">
        <v>21</v>
      </c>
      <c r="B3134" s="619" t="s">
        <v>565</v>
      </c>
      <c r="C3134" s="619">
        <v>89301212</v>
      </c>
      <c r="D3134" s="681" t="s">
        <v>6723</v>
      </c>
      <c r="E3134" s="682" t="s">
        <v>4541</v>
      </c>
      <c r="F3134" s="619" t="s">
        <v>4509</v>
      </c>
      <c r="G3134" s="619" t="s">
        <v>4808</v>
      </c>
      <c r="H3134" s="619" t="s">
        <v>2184</v>
      </c>
      <c r="I3134" s="619" t="s">
        <v>3515</v>
      </c>
      <c r="J3134" s="619" t="s">
        <v>2415</v>
      </c>
      <c r="K3134" s="619" t="s">
        <v>3516</v>
      </c>
      <c r="L3134" s="620">
        <v>0</v>
      </c>
      <c r="M3134" s="620">
        <v>0</v>
      </c>
      <c r="N3134" s="619">
        <v>5</v>
      </c>
      <c r="O3134" s="683">
        <v>3.5</v>
      </c>
      <c r="P3134" s="620">
        <v>0</v>
      </c>
      <c r="Q3134" s="635"/>
      <c r="R3134" s="619">
        <v>2</v>
      </c>
      <c r="S3134" s="635">
        <v>0.4</v>
      </c>
      <c r="T3134" s="683">
        <v>1.5</v>
      </c>
      <c r="U3134" s="665">
        <v>0.42857142857142855</v>
      </c>
    </row>
    <row r="3135" spans="1:21" ht="14.4" customHeight="1" x14ac:dyDescent="0.3">
      <c r="A3135" s="618">
        <v>21</v>
      </c>
      <c r="B3135" s="619" t="s">
        <v>565</v>
      </c>
      <c r="C3135" s="619">
        <v>89301212</v>
      </c>
      <c r="D3135" s="681" t="s">
        <v>6723</v>
      </c>
      <c r="E3135" s="682" t="s">
        <v>4541</v>
      </c>
      <c r="F3135" s="619" t="s">
        <v>4509</v>
      </c>
      <c r="G3135" s="619" t="s">
        <v>4583</v>
      </c>
      <c r="H3135" s="619" t="s">
        <v>564</v>
      </c>
      <c r="I3135" s="619" t="s">
        <v>1593</v>
      </c>
      <c r="J3135" s="619" t="s">
        <v>1594</v>
      </c>
      <c r="K3135" s="619" t="s">
        <v>992</v>
      </c>
      <c r="L3135" s="620">
        <v>0</v>
      </c>
      <c r="M3135" s="620">
        <v>0</v>
      </c>
      <c r="N3135" s="619">
        <v>1</v>
      </c>
      <c r="O3135" s="683">
        <v>1</v>
      </c>
      <c r="P3135" s="620"/>
      <c r="Q3135" s="635"/>
      <c r="R3135" s="619"/>
      <c r="S3135" s="635">
        <v>0</v>
      </c>
      <c r="T3135" s="683"/>
      <c r="U3135" s="665">
        <v>0</v>
      </c>
    </row>
    <row r="3136" spans="1:21" ht="14.4" customHeight="1" x14ac:dyDescent="0.3">
      <c r="A3136" s="618">
        <v>21</v>
      </c>
      <c r="B3136" s="619" t="s">
        <v>565</v>
      </c>
      <c r="C3136" s="619">
        <v>89301212</v>
      </c>
      <c r="D3136" s="681" t="s">
        <v>6723</v>
      </c>
      <c r="E3136" s="682" t="s">
        <v>4541</v>
      </c>
      <c r="F3136" s="619" t="s">
        <v>4509</v>
      </c>
      <c r="G3136" s="619" t="s">
        <v>4583</v>
      </c>
      <c r="H3136" s="619" t="s">
        <v>564</v>
      </c>
      <c r="I3136" s="619" t="s">
        <v>2963</v>
      </c>
      <c r="J3136" s="619" t="s">
        <v>1594</v>
      </c>
      <c r="K3136" s="619" t="s">
        <v>5240</v>
      </c>
      <c r="L3136" s="620">
        <v>0</v>
      </c>
      <c r="M3136" s="620">
        <v>0</v>
      </c>
      <c r="N3136" s="619">
        <v>9</v>
      </c>
      <c r="O3136" s="683">
        <v>7.5</v>
      </c>
      <c r="P3136" s="620">
        <v>0</v>
      </c>
      <c r="Q3136" s="635"/>
      <c r="R3136" s="619">
        <v>4</v>
      </c>
      <c r="S3136" s="635">
        <v>0.44444444444444442</v>
      </c>
      <c r="T3136" s="683">
        <v>3</v>
      </c>
      <c r="U3136" s="665">
        <v>0.4</v>
      </c>
    </row>
    <row r="3137" spans="1:21" ht="14.4" customHeight="1" x14ac:dyDescent="0.3">
      <c r="A3137" s="618">
        <v>21</v>
      </c>
      <c r="B3137" s="619" t="s">
        <v>565</v>
      </c>
      <c r="C3137" s="619">
        <v>89301212</v>
      </c>
      <c r="D3137" s="681" t="s">
        <v>6723</v>
      </c>
      <c r="E3137" s="682" t="s">
        <v>4541</v>
      </c>
      <c r="F3137" s="619" t="s">
        <v>4509</v>
      </c>
      <c r="G3137" s="619" t="s">
        <v>4583</v>
      </c>
      <c r="H3137" s="619" t="s">
        <v>564</v>
      </c>
      <c r="I3137" s="619" t="s">
        <v>2878</v>
      </c>
      <c r="J3137" s="619" t="s">
        <v>2879</v>
      </c>
      <c r="K3137" s="619" t="s">
        <v>2880</v>
      </c>
      <c r="L3137" s="620">
        <v>33.79</v>
      </c>
      <c r="M3137" s="620">
        <v>67.58</v>
      </c>
      <c r="N3137" s="619">
        <v>2</v>
      </c>
      <c r="O3137" s="683">
        <v>0.5</v>
      </c>
      <c r="P3137" s="620">
        <v>67.58</v>
      </c>
      <c r="Q3137" s="635">
        <v>1</v>
      </c>
      <c r="R3137" s="619">
        <v>2</v>
      </c>
      <c r="S3137" s="635">
        <v>1</v>
      </c>
      <c r="T3137" s="683">
        <v>0.5</v>
      </c>
      <c r="U3137" s="665">
        <v>1</v>
      </c>
    </row>
    <row r="3138" spans="1:21" ht="14.4" customHeight="1" x14ac:dyDescent="0.3">
      <c r="A3138" s="618">
        <v>21</v>
      </c>
      <c r="B3138" s="619" t="s">
        <v>565</v>
      </c>
      <c r="C3138" s="619">
        <v>89301212</v>
      </c>
      <c r="D3138" s="681" t="s">
        <v>6723</v>
      </c>
      <c r="E3138" s="682" t="s">
        <v>4541</v>
      </c>
      <c r="F3138" s="619" t="s">
        <v>4509</v>
      </c>
      <c r="G3138" s="619" t="s">
        <v>4809</v>
      </c>
      <c r="H3138" s="619" t="s">
        <v>2184</v>
      </c>
      <c r="I3138" s="619" t="s">
        <v>4810</v>
      </c>
      <c r="J3138" s="619" t="s">
        <v>4811</v>
      </c>
      <c r="K3138" s="619" t="s">
        <v>4812</v>
      </c>
      <c r="L3138" s="620">
        <v>2279.48</v>
      </c>
      <c r="M3138" s="620">
        <v>873040.83999999962</v>
      </c>
      <c r="N3138" s="619">
        <v>383</v>
      </c>
      <c r="O3138" s="683">
        <v>142.5</v>
      </c>
      <c r="P3138" s="620">
        <v>583546.87999999966</v>
      </c>
      <c r="Q3138" s="635">
        <v>0.66840731070496073</v>
      </c>
      <c r="R3138" s="619">
        <v>256</v>
      </c>
      <c r="S3138" s="635">
        <v>0.66840731070496084</v>
      </c>
      <c r="T3138" s="683">
        <v>94</v>
      </c>
      <c r="U3138" s="665">
        <v>0.6596491228070176</v>
      </c>
    </row>
    <row r="3139" spans="1:21" ht="14.4" customHeight="1" x14ac:dyDescent="0.3">
      <c r="A3139" s="618">
        <v>21</v>
      </c>
      <c r="B3139" s="619" t="s">
        <v>565</v>
      </c>
      <c r="C3139" s="619">
        <v>89301212</v>
      </c>
      <c r="D3139" s="681" t="s">
        <v>6723</v>
      </c>
      <c r="E3139" s="682" t="s">
        <v>4541</v>
      </c>
      <c r="F3139" s="619" t="s">
        <v>4509</v>
      </c>
      <c r="G3139" s="619" t="s">
        <v>4809</v>
      </c>
      <c r="H3139" s="619" t="s">
        <v>2184</v>
      </c>
      <c r="I3139" s="619" t="s">
        <v>4810</v>
      </c>
      <c r="J3139" s="619" t="s">
        <v>4811</v>
      </c>
      <c r="K3139" s="619" t="s">
        <v>4812</v>
      </c>
      <c r="L3139" s="620">
        <v>804.58</v>
      </c>
      <c r="M3139" s="620">
        <v>49883.960000000014</v>
      </c>
      <c r="N3139" s="619">
        <v>62</v>
      </c>
      <c r="O3139" s="683">
        <v>22</v>
      </c>
      <c r="P3139" s="620">
        <v>25746.560000000009</v>
      </c>
      <c r="Q3139" s="635">
        <v>0.5161290322580645</v>
      </c>
      <c r="R3139" s="619">
        <v>32</v>
      </c>
      <c r="S3139" s="635">
        <v>0.5161290322580645</v>
      </c>
      <c r="T3139" s="683">
        <v>12</v>
      </c>
      <c r="U3139" s="665">
        <v>0.54545454545454541</v>
      </c>
    </row>
    <row r="3140" spans="1:21" ht="14.4" customHeight="1" x14ac:dyDescent="0.3">
      <c r="A3140" s="618">
        <v>21</v>
      </c>
      <c r="B3140" s="619" t="s">
        <v>565</v>
      </c>
      <c r="C3140" s="619">
        <v>89301212</v>
      </c>
      <c r="D3140" s="681" t="s">
        <v>6723</v>
      </c>
      <c r="E3140" s="682" t="s">
        <v>4541</v>
      </c>
      <c r="F3140" s="619" t="s">
        <v>4509</v>
      </c>
      <c r="G3140" s="619" t="s">
        <v>6393</v>
      </c>
      <c r="H3140" s="619" t="s">
        <v>564</v>
      </c>
      <c r="I3140" s="619" t="s">
        <v>6527</v>
      </c>
      <c r="J3140" s="619" t="s">
        <v>6528</v>
      </c>
      <c r="K3140" s="619" t="s">
        <v>6451</v>
      </c>
      <c r="L3140" s="620">
        <v>0</v>
      </c>
      <c r="M3140" s="620">
        <v>0</v>
      </c>
      <c r="N3140" s="619">
        <v>2</v>
      </c>
      <c r="O3140" s="683">
        <v>2</v>
      </c>
      <c r="P3140" s="620"/>
      <c r="Q3140" s="635"/>
      <c r="R3140" s="619"/>
      <c r="S3140" s="635">
        <v>0</v>
      </c>
      <c r="T3140" s="683"/>
      <c r="U3140" s="665">
        <v>0</v>
      </c>
    </row>
    <row r="3141" spans="1:21" ht="14.4" customHeight="1" x14ac:dyDescent="0.3">
      <c r="A3141" s="618">
        <v>21</v>
      </c>
      <c r="B3141" s="619" t="s">
        <v>565</v>
      </c>
      <c r="C3141" s="619">
        <v>89301212</v>
      </c>
      <c r="D3141" s="681" t="s">
        <v>6723</v>
      </c>
      <c r="E3141" s="682" t="s">
        <v>4541</v>
      </c>
      <c r="F3141" s="619" t="s">
        <v>4509</v>
      </c>
      <c r="G3141" s="619" t="s">
        <v>6402</v>
      </c>
      <c r="H3141" s="619" t="s">
        <v>2184</v>
      </c>
      <c r="I3141" s="619" t="s">
        <v>3579</v>
      </c>
      <c r="J3141" s="619" t="s">
        <v>4424</v>
      </c>
      <c r="K3141" s="619" t="s">
        <v>4425</v>
      </c>
      <c r="L3141" s="620">
        <v>20.45</v>
      </c>
      <c r="M3141" s="620">
        <v>20.45</v>
      </c>
      <c r="N3141" s="619">
        <v>1</v>
      </c>
      <c r="O3141" s="683">
        <v>1</v>
      </c>
      <c r="P3141" s="620"/>
      <c r="Q3141" s="635">
        <v>0</v>
      </c>
      <c r="R3141" s="619"/>
      <c r="S3141" s="635">
        <v>0</v>
      </c>
      <c r="T3141" s="683"/>
      <c r="U3141" s="665">
        <v>0</v>
      </c>
    </row>
    <row r="3142" spans="1:21" ht="14.4" customHeight="1" x14ac:dyDescent="0.3">
      <c r="A3142" s="618">
        <v>21</v>
      </c>
      <c r="B3142" s="619" t="s">
        <v>565</v>
      </c>
      <c r="C3142" s="619">
        <v>89301212</v>
      </c>
      <c r="D3142" s="681" t="s">
        <v>6723</v>
      </c>
      <c r="E3142" s="682" t="s">
        <v>4541</v>
      </c>
      <c r="F3142" s="619" t="s">
        <v>4509</v>
      </c>
      <c r="G3142" s="619" t="s">
        <v>4608</v>
      </c>
      <c r="H3142" s="619" t="s">
        <v>564</v>
      </c>
      <c r="I3142" s="619" t="s">
        <v>1270</v>
      </c>
      <c r="J3142" s="619" t="s">
        <v>963</v>
      </c>
      <c r="K3142" s="619" t="s">
        <v>1271</v>
      </c>
      <c r="L3142" s="620">
        <v>0</v>
      </c>
      <c r="M3142" s="620">
        <v>0</v>
      </c>
      <c r="N3142" s="619">
        <v>2</v>
      </c>
      <c r="O3142" s="683">
        <v>1.5</v>
      </c>
      <c r="P3142" s="620">
        <v>0</v>
      </c>
      <c r="Q3142" s="635"/>
      <c r="R3142" s="619">
        <v>2</v>
      </c>
      <c r="S3142" s="635">
        <v>1</v>
      </c>
      <c r="T3142" s="683">
        <v>1.5</v>
      </c>
      <c r="U3142" s="665">
        <v>1</v>
      </c>
    </row>
    <row r="3143" spans="1:21" ht="14.4" customHeight="1" x14ac:dyDescent="0.3">
      <c r="A3143" s="618">
        <v>21</v>
      </c>
      <c r="B3143" s="619" t="s">
        <v>565</v>
      </c>
      <c r="C3143" s="619">
        <v>89301212</v>
      </c>
      <c r="D3143" s="681" t="s">
        <v>6723</v>
      </c>
      <c r="E3143" s="682" t="s">
        <v>4541</v>
      </c>
      <c r="F3143" s="619" t="s">
        <v>4509</v>
      </c>
      <c r="G3143" s="619" t="s">
        <v>4818</v>
      </c>
      <c r="H3143" s="619" t="s">
        <v>564</v>
      </c>
      <c r="I3143" s="619" t="s">
        <v>1303</v>
      </c>
      <c r="J3143" s="619" t="s">
        <v>1304</v>
      </c>
      <c r="K3143" s="619" t="s">
        <v>5039</v>
      </c>
      <c r="L3143" s="620">
        <v>0</v>
      </c>
      <c r="M3143" s="620">
        <v>0</v>
      </c>
      <c r="N3143" s="619">
        <v>5</v>
      </c>
      <c r="O3143" s="683">
        <v>3.5</v>
      </c>
      <c r="P3143" s="620">
        <v>0</v>
      </c>
      <c r="Q3143" s="635"/>
      <c r="R3143" s="619">
        <v>3</v>
      </c>
      <c r="S3143" s="635">
        <v>0.6</v>
      </c>
      <c r="T3143" s="683">
        <v>2.5</v>
      </c>
      <c r="U3143" s="665">
        <v>0.7142857142857143</v>
      </c>
    </row>
    <row r="3144" spans="1:21" ht="14.4" customHeight="1" x14ac:dyDescent="0.3">
      <c r="A3144" s="618">
        <v>21</v>
      </c>
      <c r="B3144" s="619" t="s">
        <v>565</v>
      </c>
      <c r="C3144" s="619">
        <v>89301212</v>
      </c>
      <c r="D3144" s="681" t="s">
        <v>6723</v>
      </c>
      <c r="E3144" s="682" t="s">
        <v>4541</v>
      </c>
      <c r="F3144" s="619" t="s">
        <v>4509</v>
      </c>
      <c r="G3144" s="619" t="s">
        <v>5256</v>
      </c>
      <c r="H3144" s="619" t="s">
        <v>564</v>
      </c>
      <c r="I3144" s="619" t="s">
        <v>1187</v>
      </c>
      <c r="J3144" s="619" t="s">
        <v>1188</v>
      </c>
      <c r="K3144" s="619" t="s">
        <v>5257</v>
      </c>
      <c r="L3144" s="620">
        <v>242.93</v>
      </c>
      <c r="M3144" s="620">
        <v>242.93</v>
      </c>
      <c r="N3144" s="619">
        <v>1</v>
      </c>
      <c r="O3144" s="683">
        <v>1</v>
      </c>
      <c r="P3144" s="620">
        <v>242.93</v>
      </c>
      <c r="Q3144" s="635">
        <v>1</v>
      </c>
      <c r="R3144" s="619">
        <v>1</v>
      </c>
      <c r="S3144" s="635">
        <v>1</v>
      </c>
      <c r="T3144" s="683">
        <v>1</v>
      </c>
      <c r="U3144" s="665">
        <v>1</v>
      </c>
    </row>
    <row r="3145" spans="1:21" ht="14.4" customHeight="1" x14ac:dyDescent="0.3">
      <c r="A3145" s="618">
        <v>21</v>
      </c>
      <c r="B3145" s="619" t="s">
        <v>565</v>
      </c>
      <c r="C3145" s="619">
        <v>89301212</v>
      </c>
      <c r="D3145" s="681" t="s">
        <v>6723</v>
      </c>
      <c r="E3145" s="682" t="s">
        <v>4541</v>
      </c>
      <c r="F3145" s="619" t="s">
        <v>4509</v>
      </c>
      <c r="G3145" s="619" t="s">
        <v>5256</v>
      </c>
      <c r="H3145" s="619" t="s">
        <v>564</v>
      </c>
      <c r="I3145" s="619" t="s">
        <v>1187</v>
      </c>
      <c r="J3145" s="619" t="s">
        <v>1188</v>
      </c>
      <c r="K3145" s="619" t="s">
        <v>5258</v>
      </c>
      <c r="L3145" s="620">
        <v>242.93</v>
      </c>
      <c r="M3145" s="620">
        <v>1943.44</v>
      </c>
      <c r="N3145" s="619">
        <v>8</v>
      </c>
      <c r="O3145" s="683">
        <v>8</v>
      </c>
      <c r="P3145" s="620">
        <v>1214.6500000000001</v>
      </c>
      <c r="Q3145" s="635">
        <v>0.625</v>
      </c>
      <c r="R3145" s="619">
        <v>5</v>
      </c>
      <c r="S3145" s="635">
        <v>0.625</v>
      </c>
      <c r="T3145" s="683">
        <v>5</v>
      </c>
      <c r="U3145" s="665">
        <v>0.625</v>
      </c>
    </row>
    <row r="3146" spans="1:21" ht="14.4" customHeight="1" x14ac:dyDescent="0.3">
      <c r="A3146" s="618">
        <v>21</v>
      </c>
      <c r="B3146" s="619" t="s">
        <v>565</v>
      </c>
      <c r="C3146" s="619">
        <v>89301212</v>
      </c>
      <c r="D3146" s="681" t="s">
        <v>6723</v>
      </c>
      <c r="E3146" s="682" t="s">
        <v>4541</v>
      </c>
      <c r="F3146" s="619" t="s">
        <v>4509</v>
      </c>
      <c r="G3146" s="619" t="s">
        <v>4925</v>
      </c>
      <c r="H3146" s="619" t="s">
        <v>564</v>
      </c>
      <c r="I3146" s="619" t="s">
        <v>1229</v>
      </c>
      <c r="J3146" s="619" t="s">
        <v>4926</v>
      </c>
      <c r="K3146" s="619" t="s">
        <v>4414</v>
      </c>
      <c r="L3146" s="620">
        <v>64.13</v>
      </c>
      <c r="M3146" s="620">
        <v>256.52</v>
      </c>
      <c r="N3146" s="619">
        <v>4</v>
      </c>
      <c r="O3146" s="683">
        <v>1</v>
      </c>
      <c r="P3146" s="620">
        <v>128.26</v>
      </c>
      <c r="Q3146" s="635">
        <v>0.5</v>
      </c>
      <c r="R3146" s="619">
        <v>2</v>
      </c>
      <c r="S3146" s="635">
        <v>0.5</v>
      </c>
      <c r="T3146" s="683">
        <v>0.5</v>
      </c>
      <c r="U3146" s="665">
        <v>0.5</v>
      </c>
    </row>
    <row r="3147" spans="1:21" ht="14.4" customHeight="1" x14ac:dyDescent="0.3">
      <c r="A3147" s="618">
        <v>21</v>
      </c>
      <c r="B3147" s="619" t="s">
        <v>565</v>
      </c>
      <c r="C3147" s="619">
        <v>89301212</v>
      </c>
      <c r="D3147" s="681" t="s">
        <v>6723</v>
      </c>
      <c r="E3147" s="682" t="s">
        <v>4541</v>
      </c>
      <c r="F3147" s="619" t="s">
        <v>4509</v>
      </c>
      <c r="G3147" s="619" t="s">
        <v>4822</v>
      </c>
      <c r="H3147" s="619" t="s">
        <v>564</v>
      </c>
      <c r="I3147" s="619" t="s">
        <v>2047</v>
      </c>
      <c r="J3147" s="619" t="s">
        <v>2048</v>
      </c>
      <c r="K3147" s="619" t="s">
        <v>2049</v>
      </c>
      <c r="L3147" s="620">
        <v>1172.22</v>
      </c>
      <c r="M3147" s="620">
        <v>4688.88</v>
      </c>
      <c r="N3147" s="619">
        <v>4</v>
      </c>
      <c r="O3147" s="683">
        <v>3.5</v>
      </c>
      <c r="P3147" s="620">
        <v>4688.88</v>
      </c>
      <c r="Q3147" s="635">
        <v>1</v>
      </c>
      <c r="R3147" s="619">
        <v>4</v>
      </c>
      <c r="S3147" s="635">
        <v>1</v>
      </c>
      <c r="T3147" s="683">
        <v>3.5</v>
      </c>
      <c r="U3147" s="665">
        <v>1</v>
      </c>
    </row>
    <row r="3148" spans="1:21" ht="14.4" customHeight="1" x14ac:dyDescent="0.3">
      <c r="A3148" s="618">
        <v>21</v>
      </c>
      <c r="B3148" s="619" t="s">
        <v>565</v>
      </c>
      <c r="C3148" s="619">
        <v>89301212</v>
      </c>
      <c r="D3148" s="681" t="s">
        <v>6723</v>
      </c>
      <c r="E3148" s="682" t="s">
        <v>4541</v>
      </c>
      <c r="F3148" s="619" t="s">
        <v>4509</v>
      </c>
      <c r="G3148" s="619" t="s">
        <v>4822</v>
      </c>
      <c r="H3148" s="619" t="s">
        <v>564</v>
      </c>
      <c r="I3148" s="619" t="s">
        <v>2100</v>
      </c>
      <c r="J3148" s="619" t="s">
        <v>5259</v>
      </c>
      <c r="K3148" s="619" t="s">
        <v>5260</v>
      </c>
      <c r="L3148" s="620">
        <v>2344.4299999999998</v>
      </c>
      <c r="M3148" s="620">
        <v>4688.8599999999997</v>
      </c>
      <c r="N3148" s="619">
        <v>2</v>
      </c>
      <c r="O3148" s="683">
        <v>1.5</v>
      </c>
      <c r="P3148" s="620">
        <v>4688.8599999999997</v>
      </c>
      <c r="Q3148" s="635">
        <v>1</v>
      </c>
      <c r="R3148" s="619">
        <v>2</v>
      </c>
      <c r="S3148" s="635">
        <v>1</v>
      </c>
      <c r="T3148" s="683">
        <v>1.5</v>
      </c>
      <c r="U3148" s="665">
        <v>1</v>
      </c>
    </row>
    <row r="3149" spans="1:21" ht="14.4" customHeight="1" x14ac:dyDescent="0.3">
      <c r="A3149" s="618">
        <v>21</v>
      </c>
      <c r="B3149" s="619" t="s">
        <v>565</v>
      </c>
      <c r="C3149" s="619">
        <v>89301212</v>
      </c>
      <c r="D3149" s="681" t="s">
        <v>6723</v>
      </c>
      <c r="E3149" s="682" t="s">
        <v>4541</v>
      </c>
      <c r="F3149" s="619" t="s">
        <v>4509</v>
      </c>
      <c r="G3149" s="619" t="s">
        <v>4822</v>
      </c>
      <c r="H3149" s="619" t="s">
        <v>564</v>
      </c>
      <c r="I3149" s="619" t="s">
        <v>6229</v>
      </c>
      <c r="J3149" s="619" t="s">
        <v>5259</v>
      </c>
      <c r="K3149" s="619" t="s">
        <v>5260</v>
      </c>
      <c r="L3149" s="620">
        <v>2344.4299999999998</v>
      </c>
      <c r="M3149" s="620">
        <v>4688.8599999999997</v>
      </c>
      <c r="N3149" s="619">
        <v>2</v>
      </c>
      <c r="O3149" s="683">
        <v>2</v>
      </c>
      <c r="P3149" s="620"/>
      <c r="Q3149" s="635">
        <v>0</v>
      </c>
      <c r="R3149" s="619"/>
      <c r="S3149" s="635">
        <v>0</v>
      </c>
      <c r="T3149" s="683"/>
      <c r="U3149" s="665">
        <v>0</v>
      </c>
    </row>
    <row r="3150" spans="1:21" ht="14.4" customHeight="1" x14ac:dyDescent="0.3">
      <c r="A3150" s="618">
        <v>21</v>
      </c>
      <c r="B3150" s="619" t="s">
        <v>565</v>
      </c>
      <c r="C3150" s="619">
        <v>89301212</v>
      </c>
      <c r="D3150" s="681" t="s">
        <v>6723</v>
      </c>
      <c r="E3150" s="682" t="s">
        <v>4541</v>
      </c>
      <c r="F3150" s="619" t="s">
        <v>4509</v>
      </c>
      <c r="G3150" s="619" t="s">
        <v>5696</v>
      </c>
      <c r="H3150" s="619" t="s">
        <v>564</v>
      </c>
      <c r="I3150" s="619" t="s">
        <v>5955</v>
      </c>
      <c r="J3150" s="619" t="s">
        <v>5956</v>
      </c>
      <c r="K3150" s="619" t="s">
        <v>1403</v>
      </c>
      <c r="L3150" s="620">
        <v>47.71</v>
      </c>
      <c r="M3150" s="620">
        <v>47.71</v>
      </c>
      <c r="N3150" s="619">
        <v>1</v>
      </c>
      <c r="O3150" s="683">
        <v>1</v>
      </c>
      <c r="P3150" s="620">
        <v>47.71</v>
      </c>
      <c r="Q3150" s="635">
        <v>1</v>
      </c>
      <c r="R3150" s="619">
        <v>1</v>
      </c>
      <c r="S3150" s="635">
        <v>1</v>
      </c>
      <c r="T3150" s="683">
        <v>1</v>
      </c>
      <c r="U3150" s="665">
        <v>1</v>
      </c>
    </row>
    <row r="3151" spans="1:21" ht="14.4" customHeight="1" x14ac:dyDescent="0.3">
      <c r="A3151" s="618">
        <v>21</v>
      </c>
      <c r="B3151" s="619" t="s">
        <v>565</v>
      </c>
      <c r="C3151" s="619">
        <v>89301212</v>
      </c>
      <c r="D3151" s="681" t="s">
        <v>6723</v>
      </c>
      <c r="E3151" s="682" t="s">
        <v>4541</v>
      </c>
      <c r="F3151" s="619" t="s">
        <v>4509</v>
      </c>
      <c r="G3151" s="619" t="s">
        <v>5696</v>
      </c>
      <c r="H3151" s="619" t="s">
        <v>564</v>
      </c>
      <c r="I3151" s="619" t="s">
        <v>6529</v>
      </c>
      <c r="J3151" s="619" t="s">
        <v>6530</v>
      </c>
      <c r="K3151" s="619" t="s">
        <v>1403</v>
      </c>
      <c r="L3151" s="620">
        <v>47.71</v>
      </c>
      <c r="M3151" s="620">
        <v>143.13</v>
      </c>
      <c r="N3151" s="619">
        <v>3</v>
      </c>
      <c r="O3151" s="683">
        <v>2</v>
      </c>
      <c r="P3151" s="620"/>
      <c r="Q3151" s="635">
        <v>0</v>
      </c>
      <c r="R3151" s="619"/>
      <c r="S3151" s="635">
        <v>0</v>
      </c>
      <c r="T3151" s="683"/>
      <c r="U3151" s="665">
        <v>0</v>
      </c>
    </row>
    <row r="3152" spans="1:21" ht="14.4" customHeight="1" x14ac:dyDescent="0.3">
      <c r="A3152" s="618">
        <v>21</v>
      </c>
      <c r="B3152" s="619" t="s">
        <v>565</v>
      </c>
      <c r="C3152" s="619">
        <v>89301212</v>
      </c>
      <c r="D3152" s="681" t="s">
        <v>6723</v>
      </c>
      <c r="E3152" s="682" t="s">
        <v>4541</v>
      </c>
      <c r="F3152" s="619" t="s">
        <v>4509</v>
      </c>
      <c r="G3152" s="619" t="s">
        <v>4706</v>
      </c>
      <c r="H3152" s="619" t="s">
        <v>564</v>
      </c>
      <c r="I3152" s="619" t="s">
        <v>1273</v>
      </c>
      <c r="J3152" s="619" t="s">
        <v>4707</v>
      </c>
      <c r="K3152" s="619" t="s">
        <v>4708</v>
      </c>
      <c r="L3152" s="620">
        <v>56.01</v>
      </c>
      <c r="M3152" s="620">
        <v>1232.22</v>
      </c>
      <c r="N3152" s="619">
        <v>22</v>
      </c>
      <c r="O3152" s="683">
        <v>15.5</v>
      </c>
      <c r="P3152" s="620">
        <v>896.16</v>
      </c>
      <c r="Q3152" s="635">
        <v>0.72727272727272718</v>
      </c>
      <c r="R3152" s="619">
        <v>16</v>
      </c>
      <c r="S3152" s="635">
        <v>0.72727272727272729</v>
      </c>
      <c r="T3152" s="683">
        <v>12</v>
      </c>
      <c r="U3152" s="665">
        <v>0.77419354838709675</v>
      </c>
    </row>
    <row r="3153" spans="1:21" ht="14.4" customHeight="1" x14ac:dyDescent="0.3">
      <c r="A3153" s="618">
        <v>21</v>
      </c>
      <c r="B3153" s="619" t="s">
        <v>565</v>
      </c>
      <c r="C3153" s="619">
        <v>89301212</v>
      </c>
      <c r="D3153" s="681" t="s">
        <v>6723</v>
      </c>
      <c r="E3153" s="682" t="s">
        <v>4541</v>
      </c>
      <c r="F3153" s="619" t="s">
        <v>4509</v>
      </c>
      <c r="G3153" s="619" t="s">
        <v>4706</v>
      </c>
      <c r="H3153" s="619" t="s">
        <v>564</v>
      </c>
      <c r="I3153" s="619" t="s">
        <v>1830</v>
      </c>
      <c r="J3153" s="619" t="s">
        <v>1831</v>
      </c>
      <c r="K3153" s="619" t="s">
        <v>1832</v>
      </c>
      <c r="L3153" s="620">
        <v>70.02</v>
      </c>
      <c r="M3153" s="620">
        <v>210.06</v>
      </c>
      <c r="N3153" s="619">
        <v>3</v>
      </c>
      <c r="O3153" s="683">
        <v>2</v>
      </c>
      <c r="P3153" s="620">
        <v>210.06</v>
      </c>
      <c r="Q3153" s="635">
        <v>1</v>
      </c>
      <c r="R3153" s="619">
        <v>3</v>
      </c>
      <c r="S3153" s="635">
        <v>1</v>
      </c>
      <c r="T3153" s="683">
        <v>2</v>
      </c>
      <c r="U3153" s="665">
        <v>1</v>
      </c>
    </row>
    <row r="3154" spans="1:21" ht="14.4" customHeight="1" x14ac:dyDescent="0.3">
      <c r="A3154" s="618">
        <v>21</v>
      </c>
      <c r="B3154" s="619" t="s">
        <v>565</v>
      </c>
      <c r="C3154" s="619">
        <v>89301212</v>
      </c>
      <c r="D3154" s="681" t="s">
        <v>6723</v>
      </c>
      <c r="E3154" s="682" t="s">
        <v>4541</v>
      </c>
      <c r="F3154" s="619" t="s">
        <v>4509</v>
      </c>
      <c r="G3154" s="619" t="s">
        <v>5265</v>
      </c>
      <c r="H3154" s="619" t="s">
        <v>564</v>
      </c>
      <c r="I3154" s="619" t="s">
        <v>5266</v>
      </c>
      <c r="J3154" s="619" t="s">
        <v>5267</v>
      </c>
      <c r="K3154" s="619" t="s">
        <v>3426</v>
      </c>
      <c r="L3154" s="620">
        <v>0</v>
      </c>
      <c r="M3154" s="620">
        <v>0</v>
      </c>
      <c r="N3154" s="619">
        <v>1</v>
      </c>
      <c r="O3154" s="683">
        <v>0.5</v>
      </c>
      <c r="P3154" s="620">
        <v>0</v>
      </c>
      <c r="Q3154" s="635"/>
      <c r="R3154" s="619">
        <v>1</v>
      </c>
      <c r="S3154" s="635">
        <v>1</v>
      </c>
      <c r="T3154" s="683">
        <v>0.5</v>
      </c>
      <c r="U3154" s="665">
        <v>1</v>
      </c>
    </row>
    <row r="3155" spans="1:21" ht="14.4" customHeight="1" x14ac:dyDescent="0.3">
      <c r="A3155" s="618">
        <v>21</v>
      </c>
      <c r="B3155" s="619" t="s">
        <v>565</v>
      </c>
      <c r="C3155" s="619">
        <v>89301212</v>
      </c>
      <c r="D3155" s="681" t="s">
        <v>6723</v>
      </c>
      <c r="E3155" s="682" t="s">
        <v>4541</v>
      </c>
      <c r="F3155" s="619" t="s">
        <v>4509</v>
      </c>
      <c r="G3155" s="619" t="s">
        <v>5265</v>
      </c>
      <c r="H3155" s="619" t="s">
        <v>564</v>
      </c>
      <c r="I3155" s="619" t="s">
        <v>5268</v>
      </c>
      <c r="J3155" s="619" t="s">
        <v>5269</v>
      </c>
      <c r="K3155" s="619" t="s">
        <v>5270</v>
      </c>
      <c r="L3155" s="620">
        <v>113.04</v>
      </c>
      <c r="M3155" s="620">
        <v>113.04</v>
      </c>
      <c r="N3155" s="619">
        <v>1</v>
      </c>
      <c r="O3155" s="683">
        <v>0.5</v>
      </c>
      <c r="P3155" s="620">
        <v>113.04</v>
      </c>
      <c r="Q3155" s="635">
        <v>1</v>
      </c>
      <c r="R3155" s="619">
        <v>1</v>
      </c>
      <c r="S3155" s="635">
        <v>1</v>
      </c>
      <c r="T3155" s="683">
        <v>0.5</v>
      </c>
      <c r="U3155" s="665">
        <v>1</v>
      </c>
    </row>
    <row r="3156" spans="1:21" ht="14.4" customHeight="1" x14ac:dyDescent="0.3">
      <c r="A3156" s="618">
        <v>21</v>
      </c>
      <c r="B3156" s="619" t="s">
        <v>565</v>
      </c>
      <c r="C3156" s="619">
        <v>89301212</v>
      </c>
      <c r="D3156" s="681" t="s">
        <v>6723</v>
      </c>
      <c r="E3156" s="682" t="s">
        <v>4541</v>
      </c>
      <c r="F3156" s="619" t="s">
        <v>4509</v>
      </c>
      <c r="G3156" s="619" t="s">
        <v>5265</v>
      </c>
      <c r="H3156" s="619" t="s">
        <v>564</v>
      </c>
      <c r="I3156" s="619" t="s">
        <v>5268</v>
      </c>
      <c r="J3156" s="619" t="s">
        <v>5269</v>
      </c>
      <c r="K3156" s="619" t="s">
        <v>5270</v>
      </c>
      <c r="L3156" s="620">
        <v>57.35</v>
      </c>
      <c r="M3156" s="620">
        <v>114.7</v>
      </c>
      <c r="N3156" s="619">
        <v>2</v>
      </c>
      <c r="O3156" s="683">
        <v>0.5</v>
      </c>
      <c r="P3156" s="620">
        <v>114.7</v>
      </c>
      <c r="Q3156" s="635">
        <v>1</v>
      </c>
      <c r="R3156" s="619">
        <v>2</v>
      </c>
      <c r="S3156" s="635">
        <v>1</v>
      </c>
      <c r="T3156" s="683">
        <v>0.5</v>
      </c>
      <c r="U3156" s="665">
        <v>1</v>
      </c>
    </row>
    <row r="3157" spans="1:21" ht="14.4" customHeight="1" x14ac:dyDescent="0.3">
      <c r="A3157" s="618">
        <v>21</v>
      </c>
      <c r="B3157" s="619" t="s">
        <v>565</v>
      </c>
      <c r="C3157" s="619">
        <v>89301212</v>
      </c>
      <c r="D3157" s="681" t="s">
        <v>6723</v>
      </c>
      <c r="E3157" s="682" t="s">
        <v>4541</v>
      </c>
      <c r="F3157" s="619" t="s">
        <v>4509</v>
      </c>
      <c r="G3157" s="619" t="s">
        <v>4712</v>
      </c>
      <c r="H3157" s="619" t="s">
        <v>564</v>
      </c>
      <c r="I3157" s="619" t="s">
        <v>5703</v>
      </c>
      <c r="J3157" s="619" t="s">
        <v>5704</v>
      </c>
      <c r="K3157" s="619" t="s">
        <v>668</v>
      </c>
      <c r="L3157" s="620">
        <v>105.85</v>
      </c>
      <c r="M3157" s="620">
        <v>105.85</v>
      </c>
      <c r="N3157" s="619">
        <v>1</v>
      </c>
      <c r="O3157" s="683">
        <v>0.5</v>
      </c>
      <c r="P3157" s="620">
        <v>105.85</v>
      </c>
      <c r="Q3157" s="635">
        <v>1</v>
      </c>
      <c r="R3157" s="619">
        <v>1</v>
      </c>
      <c r="S3157" s="635">
        <v>1</v>
      </c>
      <c r="T3157" s="683">
        <v>0.5</v>
      </c>
      <c r="U3157" s="665">
        <v>1</v>
      </c>
    </row>
    <row r="3158" spans="1:21" ht="14.4" customHeight="1" x14ac:dyDescent="0.3">
      <c r="A3158" s="618">
        <v>21</v>
      </c>
      <c r="B3158" s="619" t="s">
        <v>565</v>
      </c>
      <c r="C3158" s="619">
        <v>89301212</v>
      </c>
      <c r="D3158" s="681" t="s">
        <v>6723</v>
      </c>
      <c r="E3158" s="682" t="s">
        <v>4541</v>
      </c>
      <c r="F3158" s="619" t="s">
        <v>4509</v>
      </c>
      <c r="G3158" s="619" t="s">
        <v>4715</v>
      </c>
      <c r="H3158" s="619" t="s">
        <v>564</v>
      </c>
      <c r="I3158" s="619" t="s">
        <v>990</v>
      </c>
      <c r="J3158" s="619" t="s">
        <v>991</v>
      </c>
      <c r="K3158" s="619" t="s">
        <v>4716</v>
      </c>
      <c r="L3158" s="620">
        <v>400.53</v>
      </c>
      <c r="M3158" s="620">
        <v>14819.609999999997</v>
      </c>
      <c r="N3158" s="619">
        <v>37</v>
      </c>
      <c r="O3158" s="683">
        <v>22.5</v>
      </c>
      <c r="P3158" s="620">
        <v>9212.1899999999987</v>
      </c>
      <c r="Q3158" s="635">
        <v>0.62162162162162171</v>
      </c>
      <c r="R3158" s="619">
        <v>23</v>
      </c>
      <c r="S3158" s="635">
        <v>0.6216216216216216</v>
      </c>
      <c r="T3158" s="683">
        <v>16</v>
      </c>
      <c r="U3158" s="665">
        <v>0.71111111111111114</v>
      </c>
    </row>
    <row r="3159" spans="1:21" ht="14.4" customHeight="1" x14ac:dyDescent="0.3">
      <c r="A3159" s="618">
        <v>21</v>
      </c>
      <c r="B3159" s="619" t="s">
        <v>565</v>
      </c>
      <c r="C3159" s="619">
        <v>89301212</v>
      </c>
      <c r="D3159" s="681" t="s">
        <v>6723</v>
      </c>
      <c r="E3159" s="682" t="s">
        <v>4541</v>
      </c>
      <c r="F3159" s="619" t="s">
        <v>4509</v>
      </c>
      <c r="G3159" s="619" t="s">
        <v>4715</v>
      </c>
      <c r="H3159" s="619" t="s">
        <v>564</v>
      </c>
      <c r="I3159" s="619" t="s">
        <v>990</v>
      </c>
      <c r="J3159" s="619" t="s">
        <v>991</v>
      </c>
      <c r="K3159" s="619" t="s">
        <v>4716</v>
      </c>
      <c r="L3159" s="620">
        <v>391.83</v>
      </c>
      <c r="M3159" s="620">
        <v>1567.32</v>
      </c>
      <c r="N3159" s="619">
        <v>4</v>
      </c>
      <c r="O3159" s="683">
        <v>3</v>
      </c>
      <c r="P3159" s="620">
        <v>783.66</v>
      </c>
      <c r="Q3159" s="635">
        <v>0.5</v>
      </c>
      <c r="R3159" s="619">
        <v>2</v>
      </c>
      <c r="S3159" s="635">
        <v>0.5</v>
      </c>
      <c r="T3159" s="683">
        <v>1</v>
      </c>
      <c r="U3159" s="665">
        <v>0.33333333333333331</v>
      </c>
    </row>
    <row r="3160" spans="1:21" ht="14.4" customHeight="1" x14ac:dyDescent="0.3">
      <c r="A3160" s="618">
        <v>21</v>
      </c>
      <c r="B3160" s="619" t="s">
        <v>565</v>
      </c>
      <c r="C3160" s="619">
        <v>89301212</v>
      </c>
      <c r="D3160" s="681" t="s">
        <v>6723</v>
      </c>
      <c r="E3160" s="682" t="s">
        <v>4541</v>
      </c>
      <c r="F3160" s="619" t="s">
        <v>4509</v>
      </c>
      <c r="G3160" s="619" t="s">
        <v>4715</v>
      </c>
      <c r="H3160" s="619" t="s">
        <v>564</v>
      </c>
      <c r="I3160" s="619" t="s">
        <v>5961</v>
      </c>
      <c r="J3160" s="619" t="s">
        <v>991</v>
      </c>
      <c r="K3160" s="619" t="s">
        <v>5962</v>
      </c>
      <c r="L3160" s="620">
        <v>0</v>
      </c>
      <c r="M3160" s="620">
        <v>0</v>
      </c>
      <c r="N3160" s="619">
        <v>4</v>
      </c>
      <c r="O3160" s="683">
        <v>3.5</v>
      </c>
      <c r="P3160" s="620">
        <v>0</v>
      </c>
      <c r="Q3160" s="635"/>
      <c r="R3160" s="619">
        <v>4</v>
      </c>
      <c r="S3160" s="635">
        <v>1</v>
      </c>
      <c r="T3160" s="683">
        <v>3.5</v>
      </c>
      <c r="U3160" s="665">
        <v>1</v>
      </c>
    </row>
    <row r="3161" spans="1:21" ht="14.4" customHeight="1" x14ac:dyDescent="0.3">
      <c r="A3161" s="618">
        <v>21</v>
      </c>
      <c r="B3161" s="619" t="s">
        <v>565</v>
      </c>
      <c r="C3161" s="619">
        <v>89301212</v>
      </c>
      <c r="D3161" s="681" t="s">
        <v>6723</v>
      </c>
      <c r="E3161" s="682" t="s">
        <v>4541</v>
      </c>
      <c r="F3161" s="619" t="s">
        <v>4509</v>
      </c>
      <c r="G3161" s="619" t="s">
        <v>4715</v>
      </c>
      <c r="H3161" s="619" t="s">
        <v>564</v>
      </c>
      <c r="I3161" s="619" t="s">
        <v>6531</v>
      </c>
      <c r="J3161" s="619" t="s">
        <v>1983</v>
      </c>
      <c r="K3161" s="619" t="s">
        <v>5967</v>
      </c>
      <c r="L3161" s="620">
        <v>0</v>
      </c>
      <c r="M3161" s="620">
        <v>0</v>
      </c>
      <c r="N3161" s="619">
        <v>1</v>
      </c>
      <c r="O3161" s="683">
        <v>1</v>
      </c>
      <c r="P3161" s="620">
        <v>0</v>
      </c>
      <c r="Q3161" s="635"/>
      <c r="R3161" s="619">
        <v>1</v>
      </c>
      <c r="S3161" s="635">
        <v>1</v>
      </c>
      <c r="T3161" s="683">
        <v>1</v>
      </c>
      <c r="U3161" s="665">
        <v>1</v>
      </c>
    </row>
    <row r="3162" spans="1:21" ht="14.4" customHeight="1" x14ac:dyDescent="0.3">
      <c r="A3162" s="618">
        <v>21</v>
      </c>
      <c r="B3162" s="619" t="s">
        <v>565</v>
      </c>
      <c r="C3162" s="619">
        <v>89301212</v>
      </c>
      <c r="D3162" s="681" t="s">
        <v>6723</v>
      </c>
      <c r="E3162" s="682" t="s">
        <v>4541</v>
      </c>
      <c r="F3162" s="619" t="s">
        <v>4509</v>
      </c>
      <c r="G3162" s="619" t="s">
        <v>4715</v>
      </c>
      <c r="H3162" s="619" t="s">
        <v>564</v>
      </c>
      <c r="I3162" s="619" t="s">
        <v>5009</v>
      </c>
      <c r="J3162" s="619" t="s">
        <v>2875</v>
      </c>
      <c r="K3162" s="619" t="s">
        <v>5010</v>
      </c>
      <c r="L3162" s="620">
        <v>0</v>
      </c>
      <c r="M3162" s="620">
        <v>0</v>
      </c>
      <c r="N3162" s="619">
        <v>2</v>
      </c>
      <c r="O3162" s="683">
        <v>2</v>
      </c>
      <c r="P3162" s="620">
        <v>0</v>
      </c>
      <c r="Q3162" s="635"/>
      <c r="R3162" s="619">
        <v>2</v>
      </c>
      <c r="S3162" s="635">
        <v>1</v>
      </c>
      <c r="T3162" s="683">
        <v>2</v>
      </c>
      <c r="U3162" s="665">
        <v>1</v>
      </c>
    </row>
    <row r="3163" spans="1:21" ht="14.4" customHeight="1" x14ac:dyDescent="0.3">
      <c r="A3163" s="618">
        <v>21</v>
      </c>
      <c r="B3163" s="619" t="s">
        <v>565</v>
      </c>
      <c r="C3163" s="619">
        <v>89301212</v>
      </c>
      <c r="D3163" s="681" t="s">
        <v>6723</v>
      </c>
      <c r="E3163" s="682" t="s">
        <v>4541</v>
      </c>
      <c r="F3163" s="619" t="s">
        <v>4509</v>
      </c>
      <c r="G3163" s="619" t="s">
        <v>4715</v>
      </c>
      <c r="H3163" s="619" t="s">
        <v>564</v>
      </c>
      <c r="I3163" s="619" t="s">
        <v>6419</v>
      </c>
      <c r="J3163" s="619" t="s">
        <v>5964</v>
      </c>
      <c r="K3163" s="619" t="s">
        <v>1379</v>
      </c>
      <c r="L3163" s="620">
        <v>149.54</v>
      </c>
      <c r="M3163" s="620">
        <v>299.08</v>
      </c>
      <c r="N3163" s="619">
        <v>2</v>
      </c>
      <c r="O3163" s="683">
        <v>1</v>
      </c>
      <c r="P3163" s="620">
        <v>149.54</v>
      </c>
      <c r="Q3163" s="635">
        <v>0.5</v>
      </c>
      <c r="R3163" s="619">
        <v>1</v>
      </c>
      <c r="S3163" s="635">
        <v>0.5</v>
      </c>
      <c r="T3163" s="683">
        <v>0.5</v>
      </c>
      <c r="U3163" s="665">
        <v>0.5</v>
      </c>
    </row>
    <row r="3164" spans="1:21" ht="14.4" customHeight="1" x14ac:dyDescent="0.3">
      <c r="A3164" s="618">
        <v>21</v>
      </c>
      <c r="B3164" s="619" t="s">
        <v>565</v>
      </c>
      <c r="C3164" s="619">
        <v>89301212</v>
      </c>
      <c r="D3164" s="681" t="s">
        <v>6723</v>
      </c>
      <c r="E3164" s="682" t="s">
        <v>4541</v>
      </c>
      <c r="F3164" s="619" t="s">
        <v>4509</v>
      </c>
      <c r="G3164" s="619" t="s">
        <v>4715</v>
      </c>
      <c r="H3164" s="619" t="s">
        <v>564</v>
      </c>
      <c r="I3164" s="619" t="s">
        <v>5966</v>
      </c>
      <c r="J3164" s="619" t="s">
        <v>991</v>
      </c>
      <c r="K3164" s="619" t="s">
        <v>5967</v>
      </c>
      <c r="L3164" s="620">
        <v>0</v>
      </c>
      <c r="M3164" s="620">
        <v>0</v>
      </c>
      <c r="N3164" s="619">
        <v>2</v>
      </c>
      <c r="O3164" s="683">
        <v>0.5</v>
      </c>
      <c r="P3164" s="620">
        <v>0</v>
      </c>
      <c r="Q3164" s="635"/>
      <c r="R3164" s="619">
        <v>2</v>
      </c>
      <c r="S3164" s="635">
        <v>1</v>
      </c>
      <c r="T3164" s="683">
        <v>0.5</v>
      </c>
      <c r="U3164" s="665">
        <v>1</v>
      </c>
    </row>
    <row r="3165" spans="1:21" ht="14.4" customHeight="1" x14ac:dyDescent="0.3">
      <c r="A3165" s="618">
        <v>21</v>
      </c>
      <c r="B3165" s="619" t="s">
        <v>565</v>
      </c>
      <c r="C3165" s="619">
        <v>89301212</v>
      </c>
      <c r="D3165" s="681" t="s">
        <v>6723</v>
      </c>
      <c r="E3165" s="682" t="s">
        <v>4541</v>
      </c>
      <c r="F3165" s="619" t="s">
        <v>4509</v>
      </c>
      <c r="G3165" s="619" t="s">
        <v>4715</v>
      </c>
      <c r="H3165" s="619" t="s">
        <v>564</v>
      </c>
      <c r="I3165" s="619" t="s">
        <v>6245</v>
      </c>
      <c r="J3165" s="619" t="s">
        <v>991</v>
      </c>
      <c r="K3165" s="619" t="s">
        <v>4716</v>
      </c>
      <c r="L3165" s="620">
        <v>400.53</v>
      </c>
      <c r="M3165" s="620">
        <v>1201.5899999999999</v>
      </c>
      <c r="N3165" s="619">
        <v>3</v>
      </c>
      <c r="O3165" s="683">
        <v>1.5</v>
      </c>
      <c r="P3165" s="620">
        <v>1201.5899999999999</v>
      </c>
      <c r="Q3165" s="635">
        <v>1</v>
      </c>
      <c r="R3165" s="619">
        <v>3</v>
      </c>
      <c r="S3165" s="635">
        <v>1</v>
      </c>
      <c r="T3165" s="683">
        <v>1.5</v>
      </c>
      <c r="U3165" s="665">
        <v>1</v>
      </c>
    </row>
    <row r="3166" spans="1:21" ht="14.4" customHeight="1" x14ac:dyDescent="0.3">
      <c r="A3166" s="618">
        <v>21</v>
      </c>
      <c r="B3166" s="619" t="s">
        <v>565</v>
      </c>
      <c r="C3166" s="619">
        <v>89301212</v>
      </c>
      <c r="D3166" s="681" t="s">
        <v>6723</v>
      </c>
      <c r="E3166" s="682" t="s">
        <v>4541</v>
      </c>
      <c r="F3166" s="619" t="s">
        <v>4509</v>
      </c>
      <c r="G3166" s="619" t="s">
        <v>4715</v>
      </c>
      <c r="H3166" s="619" t="s">
        <v>564</v>
      </c>
      <c r="I3166" s="619" t="s">
        <v>6245</v>
      </c>
      <c r="J3166" s="619" t="s">
        <v>991</v>
      </c>
      <c r="K3166" s="619" t="s">
        <v>4716</v>
      </c>
      <c r="L3166" s="620">
        <v>391.83</v>
      </c>
      <c r="M3166" s="620">
        <v>2350.98</v>
      </c>
      <c r="N3166" s="619">
        <v>6</v>
      </c>
      <c r="O3166" s="683">
        <v>2</v>
      </c>
      <c r="P3166" s="620"/>
      <c r="Q3166" s="635">
        <v>0</v>
      </c>
      <c r="R3166" s="619"/>
      <c r="S3166" s="635">
        <v>0</v>
      </c>
      <c r="T3166" s="683"/>
      <c r="U3166" s="665">
        <v>0</v>
      </c>
    </row>
    <row r="3167" spans="1:21" ht="14.4" customHeight="1" x14ac:dyDescent="0.3">
      <c r="A3167" s="618">
        <v>21</v>
      </c>
      <c r="B3167" s="619" t="s">
        <v>565</v>
      </c>
      <c r="C3167" s="619">
        <v>89301212</v>
      </c>
      <c r="D3167" s="681" t="s">
        <v>6723</v>
      </c>
      <c r="E3167" s="682" t="s">
        <v>4541</v>
      </c>
      <c r="F3167" s="619" t="s">
        <v>4509</v>
      </c>
      <c r="G3167" s="619" t="s">
        <v>5710</v>
      </c>
      <c r="H3167" s="619" t="s">
        <v>564</v>
      </c>
      <c r="I3167" s="619" t="s">
        <v>3727</v>
      </c>
      <c r="J3167" s="619" t="s">
        <v>3728</v>
      </c>
      <c r="K3167" s="619" t="s">
        <v>3729</v>
      </c>
      <c r="L3167" s="620">
        <v>72.94</v>
      </c>
      <c r="M3167" s="620">
        <v>145.88</v>
      </c>
      <c r="N3167" s="619">
        <v>2</v>
      </c>
      <c r="O3167" s="683">
        <v>1.5</v>
      </c>
      <c r="P3167" s="620">
        <v>72.94</v>
      </c>
      <c r="Q3167" s="635">
        <v>0.5</v>
      </c>
      <c r="R3167" s="619">
        <v>1</v>
      </c>
      <c r="S3167" s="635">
        <v>0.5</v>
      </c>
      <c r="T3167" s="683">
        <v>1</v>
      </c>
      <c r="U3167" s="665">
        <v>0.66666666666666663</v>
      </c>
    </row>
    <row r="3168" spans="1:21" ht="14.4" customHeight="1" x14ac:dyDescent="0.3">
      <c r="A3168" s="618">
        <v>21</v>
      </c>
      <c r="B3168" s="619" t="s">
        <v>565</v>
      </c>
      <c r="C3168" s="619">
        <v>89301212</v>
      </c>
      <c r="D3168" s="681" t="s">
        <v>6723</v>
      </c>
      <c r="E3168" s="682" t="s">
        <v>4541</v>
      </c>
      <c r="F3168" s="619" t="s">
        <v>4509</v>
      </c>
      <c r="G3168" s="619" t="s">
        <v>5710</v>
      </c>
      <c r="H3168" s="619" t="s">
        <v>564</v>
      </c>
      <c r="I3168" s="619" t="s">
        <v>3727</v>
      </c>
      <c r="J3168" s="619" t="s">
        <v>3728</v>
      </c>
      <c r="K3168" s="619" t="s">
        <v>3729</v>
      </c>
      <c r="L3168" s="620">
        <v>120.37</v>
      </c>
      <c r="M3168" s="620">
        <v>240.74</v>
      </c>
      <c r="N3168" s="619">
        <v>2</v>
      </c>
      <c r="O3168" s="683">
        <v>0.5</v>
      </c>
      <c r="P3168" s="620"/>
      <c r="Q3168" s="635">
        <v>0</v>
      </c>
      <c r="R3168" s="619"/>
      <c r="S3168" s="635">
        <v>0</v>
      </c>
      <c r="T3168" s="683"/>
      <c r="U3168" s="665">
        <v>0</v>
      </c>
    </row>
    <row r="3169" spans="1:21" ht="14.4" customHeight="1" x14ac:dyDescent="0.3">
      <c r="A3169" s="618">
        <v>21</v>
      </c>
      <c r="B3169" s="619" t="s">
        <v>565</v>
      </c>
      <c r="C3169" s="619">
        <v>89301212</v>
      </c>
      <c r="D3169" s="681" t="s">
        <v>6723</v>
      </c>
      <c r="E3169" s="682" t="s">
        <v>4541</v>
      </c>
      <c r="F3169" s="619" t="s">
        <v>4509</v>
      </c>
      <c r="G3169" s="619" t="s">
        <v>4717</v>
      </c>
      <c r="H3169" s="619" t="s">
        <v>2184</v>
      </c>
      <c r="I3169" s="619" t="s">
        <v>2454</v>
      </c>
      <c r="J3169" s="619" t="s">
        <v>2455</v>
      </c>
      <c r="K3169" s="619" t="s">
        <v>2456</v>
      </c>
      <c r="L3169" s="620">
        <v>468.96</v>
      </c>
      <c r="M3169" s="620">
        <v>1875.84</v>
      </c>
      <c r="N3169" s="619">
        <v>4</v>
      </c>
      <c r="O3169" s="683">
        <v>2</v>
      </c>
      <c r="P3169" s="620">
        <v>1875.84</v>
      </c>
      <c r="Q3169" s="635">
        <v>1</v>
      </c>
      <c r="R3169" s="619">
        <v>4</v>
      </c>
      <c r="S3169" s="635">
        <v>1</v>
      </c>
      <c r="T3169" s="683">
        <v>2</v>
      </c>
      <c r="U3169" s="665">
        <v>1</v>
      </c>
    </row>
    <row r="3170" spans="1:21" ht="14.4" customHeight="1" x14ac:dyDescent="0.3">
      <c r="A3170" s="618">
        <v>21</v>
      </c>
      <c r="B3170" s="619" t="s">
        <v>565</v>
      </c>
      <c r="C3170" s="619">
        <v>89301212</v>
      </c>
      <c r="D3170" s="681" t="s">
        <v>6723</v>
      </c>
      <c r="E3170" s="682" t="s">
        <v>4541</v>
      </c>
      <c r="F3170" s="619" t="s">
        <v>4509</v>
      </c>
      <c r="G3170" s="619" t="s">
        <v>4717</v>
      </c>
      <c r="H3170" s="619" t="s">
        <v>2184</v>
      </c>
      <c r="I3170" s="619" t="s">
        <v>2458</v>
      </c>
      <c r="J3170" s="619" t="s">
        <v>2455</v>
      </c>
      <c r="K3170" s="619" t="s">
        <v>2459</v>
      </c>
      <c r="L3170" s="620">
        <v>625.29</v>
      </c>
      <c r="M3170" s="620">
        <v>6252.9</v>
      </c>
      <c r="N3170" s="619">
        <v>10</v>
      </c>
      <c r="O3170" s="683">
        <v>3.5</v>
      </c>
      <c r="P3170" s="620">
        <v>5002.32</v>
      </c>
      <c r="Q3170" s="635">
        <v>0.8</v>
      </c>
      <c r="R3170" s="619">
        <v>8</v>
      </c>
      <c r="S3170" s="635">
        <v>0.8</v>
      </c>
      <c r="T3170" s="683">
        <v>2.5</v>
      </c>
      <c r="U3170" s="665">
        <v>0.7142857142857143</v>
      </c>
    </row>
    <row r="3171" spans="1:21" ht="14.4" customHeight="1" x14ac:dyDescent="0.3">
      <c r="A3171" s="618">
        <v>21</v>
      </c>
      <c r="B3171" s="619" t="s">
        <v>565</v>
      </c>
      <c r="C3171" s="619">
        <v>89301212</v>
      </c>
      <c r="D3171" s="681" t="s">
        <v>6723</v>
      </c>
      <c r="E3171" s="682" t="s">
        <v>4541</v>
      </c>
      <c r="F3171" s="619" t="s">
        <v>4509</v>
      </c>
      <c r="G3171" s="619" t="s">
        <v>4717</v>
      </c>
      <c r="H3171" s="619" t="s">
        <v>2184</v>
      </c>
      <c r="I3171" s="619" t="s">
        <v>3506</v>
      </c>
      <c r="J3171" s="619" t="s">
        <v>2455</v>
      </c>
      <c r="K3171" s="619" t="s">
        <v>3507</v>
      </c>
      <c r="L3171" s="620">
        <v>937.93</v>
      </c>
      <c r="M3171" s="620">
        <v>2813.79</v>
      </c>
      <c r="N3171" s="619">
        <v>3</v>
      </c>
      <c r="O3171" s="683">
        <v>1</v>
      </c>
      <c r="P3171" s="620">
        <v>1875.86</v>
      </c>
      <c r="Q3171" s="635">
        <v>0.66666666666666663</v>
      </c>
      <c r="R3171" s="619">
        <v>2</v>
      </c>
      <c r="S3171" s="635">
        <v>0.66666666666666663</v>
      </c>
      <c r="T3171" s="683">
        <v>0.5</v>
      </c>
      <c r="U3171" s="665">
        <v>0.5</v>
      </c>
    </row>
    <row r="3172" spans="1:21" ht="14.4" customHeight="1" x14ac:dyDescent="0.3">
      <c r="A3172" s="618">
        <v>21</v>
      </c>
      <c r="B3172" s="619" t="s">
        <v>565</v>
      </c>
      <c r="C3172" s="619">
        <v>89301212</v>
      </c>
      <c r="D3172" s="681" t="s">
        <v>6723</v>
      </c>
      <c r="E3172" s="682" t="s">
        <v>4541</v>
      </c>
      <c r="F3172" s="619" t="s">
        <v>4509</v>
      </c>
      <c r="G3172" s="619" t="s">
        <v>4717</v>
      </c>
      <c r="H3172" s="619" t="s">
        <v>2184</v>
      </c>
      <c r="I3172" s="619" t="s">
        <v>2287</v>
      </c>
      <c r="J3172" s="619" t="s">
        <v>2288</v>
      </c>
      <c r="K3172" s="619" t="s">
        <v>3507</v>
      </c>
      <c r="L3172" s="620">
        <v>1749.69</v>
      </c>
      <c r="M3172" s="620">
        <v>13997.520000000002</v>
      </c>
      <c r="N3172" s="619">
        <v>8</v>
      </c>
      <c r="O3172" s="683">
        <v>4</v>
      </c>
      <c r="P3172" s="620">
        <v>13997.520000000002</v>
      </c>
      <c r="Q3172" s="635">
        <v>1</v>
      </c>
      <c r="R3172" s="619">
        <v>8</v>
      </c>
      <c r="S3172" s="635">
        <v>1</v>
      </c>
      <c r="T3172" s="683">
        <v>4</v>
      </c>
      <c r="U3172" s="665">
        <v>1</v>
      </c>
    </row>
    <row r="3173" spans="1:21" ht="14.4" customHeight="1" x14ac:dyDescent="0.3">
      <c r="A3173" s="618">
        <v>21</v>
      </c>
      <c r="B3173" s="619" t="s">
        <v>565</v>
      </c>
      <c r="C3173" s="619">
        <v>89301212</v>
      </c>
      <c r="D3173" s="681" t="s">
        <v>6723</v>
      </c>
      <c r="E3173" s="682" t="s">
        <v>4541</v>
      </c>
      <c r="F3173" s="619" t="s">
        <v>4509</v>
      </c>
      <c r="G3173" s="619" t="s">
        <v>4717</v>
      </c>
      <c r="H3173" s="619" t="s">
        <v>2184</v>
      </c>
      <c r="I3173" s="619" t="s">
        <v>2291</v>
      </c>
      <c r="J3173" s="619" t="s">
        <v>2288</v>
      </c>
      <c r="K3173" s="619" t="s">
        <v>3510</v>
      </c>
      <c r="L3173" s="620">
        <v>2332.92</v>
      </c>
      <c r="M3173" s="620">
        <v>41992.56</v>
      </c>
      <c r="N3173" s="619">
        <v>18</v>
      </c>
      <c r="O3173" s="683">
        <v>5.5</v>
      </c>
      <c r="P3173" s="620">
        <v>41992.56</v>
      </c>
      <c r="Q3173" s="635">
        <v>1</v>
      </c>
      <c r="R3173" s="619">
        <v>18</v>
      </c>
      <c r="S3173" s="635">
        <v>1</v>
      </c>
      <c r="T3173" s="683">
        <v>5.5</v>
      </c>
      <c r="U3173" s="665">
        <v>1</v>
      </c>
    </row>
    <row r="3174" spans="1:21" ht="14.4" customHeight="1" x14ac:dyDescent="0.3">
      <c r="A3174" s="618">
        <v>21</v>
      </c>
      <c r="B3174" s="619" t="s">
        <v>565</v>
      </c>
      <c r="C3174" s="619">
        <v>89301212</v>
      </c>
      <c r="D3174" s="681" t="s">
        <v>6723</v>
      </c>
      <c r="E3174" s="682" t="s">
        <v>4541</v>
      </c>
      <c r="F3174" s="619" t="s">
        <v>4509</v>
      </c>
      <c r="G3174" s="619" t="s">
        <v>4609</v>
      </c>
      <c r="H3174" s="619" t="s">
        <v>2184</v>
      </c>
      <c r="I3174" s="619" t="s">
        <v>2193</v>
      </c>
      <c r="J3174" s="619" t="s">
        <v>979</v>
      </c>
      <c r="K3174" s="619" t="s">
        <v>4326</v>
      </c>
      <c r="L3174" s="620">
        <v>96.63</v>
      </c>
      <c r="M3174" s="620">
        <v>386.52</v>
      </c>
      <c r="N3174" s="619">
        <v>4</v>
      </c>
      <c r="O3174" s="683">
        <v>3.5</v>
      </c>
      <c r="P3174" s="620">
        <v>96.63</v>
      </c>
      <c r="Q3174" s="635">
        <v>0.25</v>
      </c>
      <c r="R3174" s="619">
        <v>1</v>
      </c>
      <c r="S3174" s="635">
        <v>0.25</v>
      </c>
      <c r="T3174" s="683">
        <v>0.5</v>
      </c>
      <c r="U3174" s="665">
        <v>0.14285714285714285</v>
      </c>
    </row>
    <row r="3175" spans="1:21" ht="14.4" customHeight="1" x14ac:dyDescent="0.3">
      <c r="A3175" s="618">
        <v>21</v>
      </c>
      <c r="B3175" s="619" t="s">
        <v>565</v>
      </c>
      <c r="C3175" s="619">
        <v>89301212</v>
      </c>
      <c r="D3175" s="681" t="s">
        <v>6723</v>
      </c>
      <c r="E3175" s="682" t="s">
        <v>4541</v>
      </c>
      <c r="F3175" s="619" t="s">
        <v>4509</v>
      </c>
      <c r="G3175" s="619" t="s">
        <v>6532</v>
      </c>
      <c r="H3175" s="619" t="s">
        <v>564</v>
      </c>
      <c r="I3175" s="619" t="s">
        <v>6533</v>
      </c>
      <c r="J3175" s="619" t="s">
        <v>6534</v>
      </c>
      <c r="K3175" s="619" t="s">
        <v>6535</v>
      </c>
      <c r="L3175" s="620">
        <v>63.65</v>
      </c>
      <c r="M3175" s="620">
        <v>63.65</v>
      </c>
      <c r="N3175" s="619">
        <v>1</v>
      </c>
      <c r="O3175" s="683">
        <v>0.5</v>
      </c>
      <c r="P3175" s="620">
        <v>63.65</v>
      </c>
      <c r="Q3175" s="635">
        <v>1</v>
      </c>
      <c r="R3175" s="619">
        <v>1</v>
      </c>
      <c r="S3175" s="635">
        <v>1</v>
      </c>
      <c r="T3175" s="683">
        <v>0.5</v>
      </c>
      <c r="U3175" s="665">
        <v>1</v>
      </c>
    </row>
    <row r="3176" spans="1:21" ht="14.4" customHeight="1" x14ac:dyDescent="0.3">
      <c r="A3176" s="618">
        <v>21</v>
      </c>
      <c r="B3176" s="619" t="s">
        <v>565</v>
      </c>
      <c r="C3176" s="619">
        <v>89301212</v>
      </c>
      <c r="D3176" s="681" t="s">
        <v>6723</v>
      </c>
      <c r="E3176" s="682" t="s">
        <v>4541</v>
      </c>
      <c r="F3176" s="619" t="s">
        <v>4509</v>
      </c>
      <c r="G3176" s="619" t="s">
        <v>4558</v>
      </c>
      <c r="H3176" s="619" t="s">
        <v>564</v>
      </c>
      <c r="I3176" s="619" t="s">
        <v>6536</v>
      </c>
      <c r="J3176" s="619" t="s">
        <v>6537</v>
      </c>
      <c r="K3176" s="619" t="s">
        <v>5969</v>
      </c>
      <c r="L3176" s="620">
        <v>0</v>
      </c>
      <c r="M3176" s="620">
        <v>0</v>
      </c>
      <c r="N3176" s="619">
        <v>2</v>
      </c>
      <c r="O3176" s="683">
        <v>1</v>
      </c>
      <c r="P3176" s="620">
        <v>0</v>
      </c>
      <c r="Q3176" s="635"/>
      <c r="R3176" s="619">
        <v>1</v>
      </c>
      <c r="S3176" s="635">
        <v>0.5</v>
      </c>
      <c r="T3176" s="683">
        <v>0.5</v>
      </c>
      <c r="U3176" s="665">
        <v>0.5</v>
      </c>
    </row>
    <row r="3177" spans="1:21" ht="14.4" customHeight="1" x14ac:dyDescent="0.3">
      <c r="A3177" s="618">
        <v>21</v>
      </c>
      <c r="B3177" s="619" t="s">
        <v>565</v>
      </c>
      <c r="C3177" s="619">
        <v>89301212</v>
      </c>
      <c r="D3177" s="681" t="s">
        <v>6723</v>
      </c>
      <c r="E3177" s="682" t="s">
        <v>4541</v>
      </c>
      <c r="F3177" s="619" t="s">
        <v>4509</v>
      </c>
      <c r="G3177" s="619" t="s">
        <v>4558</v>
      </c>
      <c r="H3177" s="619" t="s">
        <v>564</v>
      </c>
      <c r="I3177" s="619" t="s">
        <v>4719</v>
      </c>
      <c r="J3177" s="619" t="s">
        <v>4560</v>
      </c>
      <c r="K3177" s="619" t="s">
        <v>1042</v>
      </c>
      <c r="L3177" s="620">
        <v>612.26</v>
      </c>
      <c r="M3177" s="620">
        <v>1224.52</v>
      </c>
      <c r="N3177" s="619">
        <v>2</v>
      </c>
      <c r="O3177" s="683">
        <v>1</v>
      </c>
      <c r="P3177" s="620">
        <v>1224.52</v>
      </c>
      <c r="Q3177" s="635">
        <v>1</v>
      </c>
      <c r="R3177" s="619">
        <v>2</v>
      </c>
      <c r="S3177" s="635">
        <v>1</v>
      </c>
      <c r="T3177" s="683">
        <v>1</v>
      </c>
      <c r="U3177" s="665">
        <v>1</v>
      </c>
    </row>
    <row r="3178" spans="1:21" ht="14.4" customHeight="1" x14ac:dyDescent="0.3">
      <c r="A3178" s="618">
        <v>21</v>
      </c>
      <c r="B3178" s="619" t="s">
        <v>565</v>
      </c>
      <c r="C3178" s="619">
        <v>89301212</v>
      </c>
      <c r="D3178" s="681" t="s">
        <v>6723</v>
      </c>
      <c r="E3178" s="682" t="s">
        <v>4541</v>
      </c>
      <c r="F3178" s="619" t="s">
        <v>4509</v>
      </c>
      <c r="G3178" s="619" t="s">
        <v>4558</v>
      </c>
      <c r="H3178" s="619" t="s">
        <v>564</v>
      </c>
      <c r="I3178" s="619" t="s">
        <v>4719</v>
      </c>
      <c r="J3178" s="619" t="s">
        <v>4560</v>
      </c>
      <c r="K3178" s="619" t="s">
        <v>1042</v>
      </c>
      <c r="L3178" s="620">
        <v>314.89999999999998</v>
      </c>
      <c r="M3178" s="620">
        <v>314.89999999999998</v>
      </c>
      <c r="N3178" s="619">
        <v>1</v>
      </c>
      <c r="O3178" s="683">
        <v>1</v>
      </c>
      <c r="P3178" s="620">
        <v>314.89999999999998</v>
      </c>
      <c r="Q3178" s="635">
        <v>1</v>
      </c>
      <c r="R3178" s="619">
        <v>1</v>
      </c>
      <c r="S3178" s="635">
        <v>1</v>
      </c>
      <c r="T3178" s="683">
        <v>1</v>
      </c>
      <c r="U3178" s="665">
        <v>1</v>
      </c>
    </row>
    <row r="3179" spans="1:21" ht="14.4" customHeight="1" x14ac:dyDescent="0.3">
      <c r="A3179" s="618">
        <v>21</v>
      </c>
      <c r="B3179" s="619" t="s">
        <v>565</v>
      </c>
      <c r="C3179" s="619">
        <v>89301212</v>
      </c>
      <c r="D3179" s="681" t="s">
        <v>6723</v>
      </c>
      <c r="E3179" s="682" t="s">
        <v>4541</v>
      </c>
      <c r="F3179" s="619" t="s">
        <v>4509</v>
      </c>
      <c r="G3179" s="619" t="s">
        <v>4558</v>
      </c>
      <c r="H3179" s="619" t="s">
        <v>564</v>
      </c>
      <c r="I3179" s="619" t="s">
        <v>5968</v>
      </c>
      <c r="J3179" s="619" t="s">
        <v>4947</v>
      </c>
      <c r="K3179" s="619" t="s">
        <v>5969</v>
      </c>
      <c r="L3179" s="620">
        <v>0</v>
      </c>
      <c r="M3179" s="620">
        <v>0</v>
      </c>
      <c r="N3179" s="619">
        <v>4</v>
      </c>
      <c r="O3179" s="683">
        <v>2.5</v>
      </c>
      <c r="P3179" s="620">
        <v>0</v>
      </c>
      <c r="Q3179" s="635"/>
      <c r="R3179" s="619">
        <v>2</v>
      </c>
      <c r="S3179" s="635">
        <v>0.5</v>
      </c>
      <c r="T3179" s="683">
        <v>1</v>
      </c>
      <c r="U3179" s="665">
        <v>0.4</v>
      </c>
    </row>
    <row r="3180" spans="1:21" ht="14.4" customHeight="1" x14ac:dyDescent="0.3">
      <c r="A3180" s="618">
        <v>21</v>
      </c>
      <c r="B3180" s="619" t="s">
        <v>565</v>
      </c>
      <c r="C3180" s="619">
        <v>89301212</v>
      </c>
      <c r="D3180" s="681" t="s">
        <v>6723</v>
      </c>
      <c r="E3180" s="682" t="s">
        <v>4541</v>
      </c>
      <c r="F3180" s="619" t="s">
        <v>4509</v>
      </c>
      <c r="G3180" s="619" t="s">
        <v>4558</v>
      </c>
      <c r="H3180" s="619" t="s">
        <v>564</v>
      </c>
      <c r="I3180" s="619" t="s">
        <v>4587</v>
      </c>
      <c r="J3180" s="619" t="s">
        <v>1038</v>
      </c>
      <c r="K3180" s="619" t="s">
        <v>4588</v>
      </c>
      <c r="L3180" s="620">
        <v>95.24</v>
      </c>
      <c r="M3180" s="620">
        <v>95.24</v>
      </c>
      <c r="N3180" s="619">
        <v>1</v>
      </c>
      <c r="O3180" s="683">
        <v>0.5</v>
      </c>
      <c r="P3180" s="620">
        <v>95.24</v>
      </c>
      <c r="Q3180" s="635">
        <v>1</v>
      </c>
      <c r="R3180" s="619">
        <v>1</v>
      </c>
      <c r="S3180" s="635">
        <v>1</v>
      </c>
      <c r="T3180" s="683">
        <v>0.5</v>
      </c>
      <c r="U3180" s="665">
        <v>1</v>
      </c>
    </row>
    <row r="3181" spans="1:21" ht="14.4" customHeight="1" x14ac:dyDescent="0.3">
      <c r="A3181" s="618">
        <v>21</v>
      </c>
      <c r="B3181" s="619" t="s">
        <v>565</v>
      </c>
      <c r="C3181" s="619">
        <v>89301212</v>
      </c>
      <c r="D3181" s="681" t="s">
        <v>6723</v>
      </c>
      <c r="E3181" s="682" t="s">
        <v>4541</v>
      </c>
      <c r="F3181" s="619" t="s">
        <v>4509</v>
      </c>
      <c r="G3181" s="619" t="s">
        <v>4558</v>
      </c>
      <c r="H3181" s="619" t="s">
        <v>564</v>
      </c>
      <c r="I3181" s="619" t="s">
        <v>1037</v>
      </c>
      <c r="J3181" s="619" t="s">
        <v>1038</v>
      </c>
      <c r="K3181" s="619" t="s">
        <v>1039</v>
      </c>
      <c r="L3181" s="620">
        <v>190.48</v>
      </c>
      <c r="M3181" s="620">
        <v>1142.8799999999999</v>
      </c>
      <c r="N3181" s="619">
        <v>6</v>
      </c>
      <c r="O3181" s="683">
        <v>3.5</v>
      </c>
      <c r="P3181" s="620">
        <v>952.4</v>
      </c>
      <c r="Q3181" s="635">
        <v>0.83333333333333337</v>
      </c>
      <c r="R3181" s="619">
        <v>5</v>
      </c>
      <c r="S3181" s="635">
        <v>0.83333333333333337</v>
      </c>
      <c r="T3181" s="683">
        <v>3</v>
      </c>
      <c r="U3181" s="665">
        <v>0.8571428571428571</v>
      </c>
    </row>
    <row r="3182" spans="1:21" ht="14.4" customHeight="1" x14ac:dyDescent="0.3">
      <c r="A3182" s="618">
        <v>21</v>
      </c>
      <c r="B3182" s="619" t="s">
        <v>565</v>
      </c>
      <c r="C3182" s="619">
        <v>89301212</v>
      </c>
      <c r="D3182" s="681" t="s">
        <v>6723</v>
      </c>
      <c r="E3182" s="682" t="s">
        <v>4541</v>
      </c>
      <c r="F3182" s="619" t="s">
        <v>4509</v>
      </c>
      <c r="G3182" s="619" t="s">
        <v>4558</v>
      </c>
      <c r="H3182" s="619" t="s">
        <v>564</v>
      </c>
      <c r="I3182" s="619" t="s">
        <v>1041</v>
      </c>
      <c r="J3182" s="619" t="s">
        <v>1038</v>
      </c>
      <c r="K3182" s="619" t="s">
        <v>1042</v>
      </c>
      <c r="L3182" s="620">
        <v>397.65</v>
      </c>
      <c r="M3182" s="620">
        <v>397.65</v>
      </c>
      <c r="N3182" s="619">
        <v>1</v>
      </c>
      <c r="O3182" s="683">
        <v>0.5</v>
      </c>
      <c r="P3182" s="620">
        <v>397.65</v>
      </c>
      <c r="Q3182" s="635">
        <v>1</v>
      </c>
      <c r="R3182" s="619">
        <v>1</v>
      </c>
      <c r="S3182" s="635">
        <v>1</v>
      </c>
      <c r="T3182" s="683">
        <v>0.5</v>
      </c>
      <c r="U3182" s="665">
        <v>1</v>
      </c>
    </row>
    <row r="3183" spans="1:21" ht="14.4" customHeight="1" x14ac:dyDescent="0.3">
      <c r="A3183" s="618">
        <v>21</v>
      </c>
      <c r="B3183" s="619" t="s">
        <v>565</v>
      </c>
      <c r="C3183" s="619">
        <v>89301212</v>
      </c>
      <c r="D3183" s="681" t="s">
        <v>6723</v>
      </c>
      <c r="E3183" s="682" t="s">
        <v>4541</v>
      </c>
      <c r="F3183" s="619" t="s">
        <v>4509</v>
      </c>
      <c r="G3183" s="619" t="s">
        <v>4558</v>
      </c>
      <c r="H3183" s="619" t="s">
        <v>564</v>
      </c>
      <c r="I3183" s="619" t="s">
        <v>1041</v>
      </c>
      <c r="J3183" s="619" t="s">
        <v>1038</v>
      </c>
      <c r="K3183" s="619" t="s">
        <v>1042</v>
      </c>
      <c r="L3183" s="620">
        <v>612.26</v>
      </c>
      <c r="M3183" s="620">
        <v>612.26</v>
      </c>
      <c r="N3183" s="619">
        <v>1</v>
      </c>
      <c r="O3183" s="683">
        <v>0.5</v>
      </c>
      <c r="P3183" s="620">
        <v>612.26</v>
      </c>
      <c r="Q3183" s="635">
        <v>1</v>
      </c>
      <c r="R3183" s="619">
        <v>1</v>
      </c>
      <c r="S3183" s="635">
        <v>1</v>
      </c>
      <c r="T3183" s="683">
        <v>0.5</v>
      </c>
      <c r="U3183" s="665">
        <v>1</v>
      </c>
    </row>
    <row r="3184" spans="1:21" ht="14.4" customHeight="1" x14ac:dyDescent="0.3">
      <c r="A3184" s="618">
        <v>21</v>
      </c>
      <c r="B3184" s="619" t="s">
        <v>565</v>
      </c>
      <c r="C3184" s="619">
        <v>89301212</v>
      </c>
      <c r="D3184" s="681" t="s">
        <v>6723</v>
      </c>
      <c r="E3184" s="682" t="s">
        <v>4541</v>
      </c>
      <c r="F3184" s="619" t="s">
        <v>4509</v>
      </c>
      <c r="G3184" s="619" t="s">
        <v>4589</v>
      </c>
      <c r="H3184" s="619" t="s">
        <v>2184</v>
      </c>
      <c r="I3184" s="619" t="s">
        <v>2468</v>
      </c>
      <c r="J3184" s="619" t="s">
        <v>2469</v>
      </c>
      <c r="K3184" s="619" t="s">
        <v>2470</v>
      </c>
      <c r="L3184" s="620">
        <v>497.4</v>
      </c>
      <c r="M3184" s="620">
        <v>65159.400000000096</v>
      </c>
      <c r="N3184" s="619">
        <v>131</v>
      </c>
      <c r="O3184" s="683">
        <v>123.5</v>
      </c>
      <c r="P3184" s="620">
        <v>53719.200000000099</v>
      </c>
      <c r="Q3184" s="635">
        <v>0.8244274809160308</v>
      </c>
      <c r="R3184" s="619">
        <v>108</v>
      </c>
      <c r="S3184" s="635">
        <v>0.82442748091603058</v>
      </c>
      <c r="T3184" s="683">
        <v>101</v>
      </c>
      <c r="U3184" s="665">
        <v>0.81781376518218618</v>
      </c>
    </row>
    <row r="3185" spans="1:21" ht="14.4" customHeight="1" x14ac:dyDescent="0.3">
      <c r="A3185" s="618">
        <v>21</v>
      </c>
      <c r="B3185" s="619" t="s">
        <v>565</v>
      </c>
      <c r="C3185" s="619">
        <v>89301212</v>
      </c>
      <c r="D3185" s="681" t="s">
        <v>6723</v>
      </c>
      <c r="E3185" s="682" t="s">
        <v>4541</v>
      </c>
      <c r="F3185" s="619" t="s">
        <v>4509</v>
      </c>
      <c r="G3185" s="619" t="s">
        <v>4589</v>
      </c>
      <c r="H3185" s="619" t="s">
        <v>2184</v>
      </c>
      <c r="I3185" s="619" t="s">
        <v>2493</v>
      </c>
      <c r="J3185" s="619" t="s">
        <v>2494</v>
      </c>
      <c r="K3185" s="619" t="s">
        <v>4170</v>
      </c>
      <c r="L3185" s="620">
        <v>1347.28</v>
      </c>
      <c r="M3185" s="620">
        <v>5389.12</v>
      </c>
      <c r="N3185" s="619">
        <v>4</v>
      </c>
      <c r="O3185" s="683">
        <v>3.5</v>
      </c>
      <c r="P3185" s="620">
        <v>2694.56</v>
      </c>
      <c r="Q3185" s="635">
        <v>0.5</v>
      </c>
      <c r="R3185" s="619">
        <v>2</v>
      </c>
      <c r="S3185" s="635">
        <v>0.5</v>
      </c>
      <c r="T3185" s="683">
        <v>1.5</v>
      </c>
      <c r="U3185" s="665">
        <v>0.42857142857142855</v>
      </c>
    </row>
    <row r="3186" spans="1:21" ht="14.4" customHeight="1" x14ac:dyDescent="0.3">
      <c r="A3186" s="618">
        <v>21</v>
      </c>
      <c r="B3186" s="619" t="s">
        <v>565</v>
      </c>
      <c r="C3186" s="619">
        <v>89301212</v>
      </c>
      <c r="D3186" s="681" t="s">
        <v>6723</v>
      </c>
      <c r="E3186" s="682" t="s">
        <v>4541</v>
      </c>
      <c r="F3186" s="619" t="s">
        <v>4509</v>
      </c>
      <c r="G3186" s="619" t="s">
        <v>4589</v>
      </c>
      <c r="H3186" s="619" t="s">
        <v>2184</v>
      </c>
      <c r="I3186" s="619" t="s">
        <v>2493</v>
      </c>
      <c r="J3186" s="619" t="s">
        <v>2494</v>
      </c>
      <c r="K3186" s="619" t="s">
        <v>4170</v>
      </c>
      <c r="L3186" s="620">
        <v>1359.61</v>
      </c>
      <c r="M3186" s="620">
        <v>20394.149999999998</v>
      </c>
      <c r="N3186" s="619">
        <v>15</v>
      </c>
      <c r="O3186" s="683">
        <v>11.5</v>
      </c>
      <c r="P3186" s="620">
        <v>14955.71</v>
      </c>
      <c r="Q3186" s="635">
        <v>0.73333333333333339</v>
      </c>
      <c r="R3186" s="619">
        <v>11</v>
      </c>
      <c r="S3186" s="635">
        <v>0.73333333333333328</v>
      </c>
      <c r="T3186" s="683">
        <v>8.5</v>
      </c>
      <c r="U3186" s="665">
        <v>0.73913043478260865</v>
      </c>
    </row>
    <row r="3187" spans="1:21" ht="14.4" customHeight="1" x14ac:dyDescent="0.3">
      <c r="A3187" s="618">
        <v>21</v>
      </c>
      <c r="B3187" s="619" t="s">
        <v>565</v>
      </c>
      <c r="C3187" s="619">
        <v>89301212</v>
      </c>
      <c r="D3187" s="681" t="s">
        <v>6723</v>
      </c>
      <c r="E3187" s="682" t="s">
        <v>4541</v>
      </c>
      <c r="F3187" s="619" t="s">
        <v>4509</v>
      </c>
      <c r="G3187" s="619" t="s">
        <v>5728</v>
      </c>
      <c r="H3187" s="619" t="s">
        <v>564</v>
      </c>
      <c r="I3187" s="619" t="s">
        <v>6538</v>
      </c>
      <c r="J3187" s="619" t="s">
        <v>6539</v>
      </c>
      <c r="K3187" s="619" t="s">
        <v>6540</v>
      </c>
      <c r="L3187" s="620">
        <v>0</v>
      </c>
      <c r="M3187" s="620">
        <v>0</v>
      </c>
      <c r="N3187" s="619">
        <v>3</v>
      </c>
      <c r="O3187" s="683">
        <v>2</v>
      </c>
      <c r="P3187" s="620"/>
      <c r="Q3187" s="635"/>
      <c r="R3187" s="619"/>
      <c r="S3187" s="635">
        <v>0</v>
      </c>
      <c r="T3187" s="683"/>
      <c r="U3187" s="665">
        <v>0</v>
      </c>
    </row>
    <row r="3188" spans="1:21" ht="14.4" customHeight="1" x14ac:dyDescent="0.3">
      <c r="A3188" s="618">
        <v>21</v>
      </c>
      <c r="B3188" s="619" t="s">
        <v>565</v>
      </c>
      <c r="C3188" s="619">
        <v>89301212</v>
      </c>
      <c r="D3188" s="681" t="s">
        <v>6723</v>
      </c>
      <c r="E3188" s="682" t="s">
        <v>4541</v>
      </c>
      <c r="F3188" s="619" t="s">
        <v>4509</v>
      </c>
      <c r="G3188" s="619" t="s">
        <v>5728</v>
      </c>
      <c r="H3188" s="619" t="s">
        <v>564</v>
      </c>
      <c r="I3188" s="619" t="s">
        <v>6541</v>
      </c>
      <c r="J3188" s="619" t="s">
        <v>5730</v>
      </c>
      <c r="K3188" s="619" t="s">
        <v>1403</v>
      </c>
      <c r="L3188" s="620">
        <v>0</v>
      </c>
      <c r="M3188" s="620">
        <v>0</v>
      </c>
      <c r="N3188" s="619">
        <v>1</v>
      </c>
      <c r="O3188" s="683">
        <v>0.5</v>
      </c>
      <c r="P3188" s="620">
        <v>0</v>
      </c>
      <c r="Q3188" s="635"/>
      <c r="R3188" s="619">
        <v>1</v>
      </c>
      <c r="S3188" s="635">
        <v>1</v>
      </c>
      <c r="T3188" s="683">
        <v>0.5</v>
      </c>
      <c r="U3188" s="665">
        <v>1</v>
      </c>
    </row>
    <row r="3189" spans="1:21" ht="14.4" customHeight="1" x14ac:dyDescent="0.3">
      <c r="A3189" s="618">
        <v>21</v>
      </c>
      <c r="B3189" s="619" t="s">
        <v>565</v>
      </c>
      <c r="C3189" s="619">
        <v>89301212</v>
      </c>
      <c r="D3189" s="681" t="s">
        <v>6723</v>
      </c>
      <c r="E3189" s="682" t="s">
        <v>4541</v>
      </c>
      <c r="F3189" s="619" t="s">
        <v>4509</v>
      </c>
      <c r="G3189" s="619" t="s">
        <v>5728</v>
      </c>
      <c r="H3189" s="619" t="s">
        <v>564</v>
      </c>
      <c r="I3189" s="619" t="s">
        <v>935</v>
      </c>
      <c r="J3189" s="619" t="s">
        <v>5731</v>
      </c>
      <c r="K3189" s="619" t="s">
        <v>3770</v>
      </c>
      <c r="L3189" s="620">
        <v>0</v>
      </c>
      <c r="M3189" s="620">
        <v>0</v>
      </c>
      <c r="N3189" s="619">
        <v>2</v>
      </c>
      <c r="O3189" s="683">
        <v>2</v>
      </c>
      <c r="P3189" s="620">
        <v>0</v>
      </c>
      <c r="Q3189" s="635"/>
      <c r="R3189" s="619">
        <v>1</v>
      </c>
      <c r="S3189" s="635">
        <v>0.5</v>
      </c>
      <c r="T3189" s="683">
        <v>1</v>
      </c>
      <c r="U3189" s="665">
        <v>0.5</v>
      </c>
    </row>
    <row r="3190" spans="1:21" ht="14.4" customHeight="1" x14ac:dyDescent="0.3">
      <c r="A3190" s="618">
        <v>21</v>
      </c>
      <c r="B3190" s="619" t="s">
        <v>565</v>
      </c>
      <c r="C3190" s="619">
        <v>89301212</v>
      </c>
      <c r="D3190" s="681" t="s">
        <v>6723</v>
      </c>
      <c r="E3190" s="682" t="s">
        <v>4541</v>
      </c>
      <c r="F3190" s="619" t="s">
        <v>4509</v>
      </c>
      <c r="G3190" s="619" t="s">
        <v>4561</v>
      </c>
      <c r="H3190" s="619" t="s">
        <v>564</v>
      </c>
      <c r="I3190" s="619" t="s">
        <v>1790</v>
      </c>
      <c r="J3190" s="619" t="s">
        <v>1791</v>
      </c>
      <c r="K3190" s="619" t="s">
        <v>1792</v>
      </c>
      <c r="L3190" s="620">
        <v>427.79</v>
      </c>
      <c r="M3190" s="620">
        <v>427.79</v>
      </c>
      <c r="N3190" s="619">
        <v>1</v>
      </c>
      <c r="O3190" s="683">
        <v>0.5</v>
      </c>
      <c r="P3190" s="620">
        <v>427.79</v>
      </c>
      <c r="Q3190" s="635">
        <v>1</v>
      </c>
      <c r="R3190" s="619">
        <v>1</v>
      </c>
      <c r="S3190" s="635">
        <v>1</v>
      </c>
      <c r="T3190" s="683">
        <v>0.5</v>
      </c>
      <c r="U3190" s="665">
        <v>1</v>
      </c>
    </row>
    <row r="3191" spans="1:21" ht="14.4" customHeight="1" x14ac:dyDescent="0.3">
      <c r="A3191" s="618">
        <v>21</v>
      </c>
      <c r="B3191" s="619" t="s">
        <v>565</v>
      </c>
      <c r="C3191" s="619">
        <v>89301212</v>
      </c>
      <c r="D3191" s="681" t="s">
        <v>6723</v>
      </c>
      <c r="E3191" s="682" t="s">
        <v>4541</v>
      </c>
      <c r="F3191" s="619" t="s">
        <v>4509</v>
      </c>
      <c r="G3191" s="619" t="s">
        <v>4723</v>
      </c>
      <c r="H3191" s="619" t="s">
        <v>564</v>
      </c>
      <c r="I3191" s="619" t="s">
        <v>4724</v>
      </c>
      <c r="J3191" s="619" t="s">
        <v>4725</v>
      </c>
      <c r="K3191" s="619" t="s">
        <v>4726</v>
      </c>
      <c r="L3191" s="620">
        <v>1044.3599999999999</v>
      </c>
      <c r="M3191" s="620">
        <v>1044.3599999999999</v>
      </c>
      <c r="N3191" s="619">
        <v>1</v>
      </c>
      <c r="O3191" s="683">
        <v>1</v>
      </c>
      <c r="P3191" s="620">
        <v>1044.3599999999999</v>
      </c>
      <c r="Q3191" s="635">
        <v>1</v>
      </c>
      <c r="R3191" s="619">
        <v>1</v>
      </c>
      <c r="S3191" s="635">
        <v>1</v>
      </c>
      <c r="T3191" s="683">
        <v>1</v>
      </c>
      <c r="U3191" s="665">
        <v>1</v>
      </c>
    </row>
    <row r="3192" spans="1:21" ht="14.4" customHeight="1" x14ac:dyDescent="0.3">
      <c r="A3192" s="618">
        <v>21</v>
      </c>
      <c r="B3192" s="619" t="s">
        <v>565</v>
      </c>
      <c r="C3192" s="619">
        <v>89301212</v>
      </c>
      <c r="D3192" s="681" t="s">
        <v>6723</v>
      </c>
      <c r="E3192" s="682" t="s">
        <v>4541</v>
      </c>
      <c r="F3192" s="619" t="s">
        <v>4509</v>
      </c>
      <c r="G3192" s="619" t="s">
        <v>4723</v>
      </c>
      <c r="H3192" s="619" t="s">
        <v>564</v>
      </c>
      <c r="I3192" s="619" t="s">
        <v>2096</v>
      </c>
      <c r="J3192" s="619" t="s">
        <v>4725</v>
      </c>
      <c r="K3192" s="619" t="s">
        <v>4726</v>
      </c>
      <c r="L3192" s="620">
        <v>1044.3599999999999</v>
      </c>
      <c r="M3192" s="620">
        <v>3133.08</v>
      </c>
      <c r="N3192" s="619">
        <v>3</v>
      </c>
      <c r="O3192" s="683">
        <v>2.5</v>
      </c>
      <c r="P3192" s="620">
        <v>3133.08</v>
      </c>
      <c r="Q3192" s="635">
        <v>1</v>
      </c>
      <c r="R3192" s="619">
        <v>3</v>
      </c>
      <c r="S3192" s="635">
        <v>1</v>
      </c>
      <c r="T3192" s="683">
        <v>2.5</v>
      </c>
      <c r="U3192" s="665">
        <v>1</v>
      </c>
    </row>
    <row r="3193" spans="1:21" ht="14.4" customHeight="1" x14ac:dyDescent="0.3">
      <c r="A3193" s="618">
        <v>21</v>
      </c>
      <c r="B3193" s="619" t="s">
        <v>565</v>
      </c>
      <c r="C3193" s="619">
        <v>89301212</v>
      </c>
      <c r="D3193" s="681" t="s">
        <v>6723</v>
      </c>
      <c r="E3193" s="682" t="s">
        <v>4541</v>
      </c>
      <c r="F3193" s="619" t="s">
        <v>4509</v>
      </c>
      <c r="G3193" s="619" t="s">
        <v>5125</v>
      </c>
      <c r="H3193" s="619" t="s">
        <v>564</v>
      </c>
      <c r="I3193" s="619" t="s">
        <v>1410</v>
      </c>
      <c r="J3193" s="619" t="s">
        <v>1411</v>
      </c>
      <c r="K3193" s="619" t="s">
        <v>1412</v>
      </c>
      <c r="L3193" s="620">
        <v>0</v>
      </c>
      <c r="M3193" s="620">
        <v>0</v>
      </c>
      <c r="N3193" s="619">
        <v>1</v>
      </c>
      <c r="O3193" s="683">
        <v>0.5</v>
      </c>
      <c r="P3193" s="620">
        <v>0</v>
      </c>
      <c r="Q3193" s="635"/>
      <c r="R3193" s="619">
        <v>1</v>
      </c>
      <c r="S3193" s="635">
        <v>1</v>
      </c>
      <c r="T3193" s="683">
        <v>0.5</v>
      </c>
      <c r="U3193" s="665">
        <v>1</v>
      </c>
    </row>
    <row r="3194" spans="1:21" ht="14.4" customHeight="1" x14ac:dyDescent="0.3">
      <c r="A3194" s="618">
        <v>21</v>
      </c>
      <c r="B3194" s="619" t="s">
        <v>565</v>
      </c>
      <c r="C3194" s="619">
        <v>89301212</v>
      </c>
      <c r="D3194" s="681" t="s">
        <v>6723</v>
      </c>
      <c r="E3194" s="682" t="s">
        <v>4541</v>
      </c>
      <c r="F3194" s="619" t="s">
        <v>4509</v>
      </c>
      <c r="G3194" s="619" t="s">
        <v>4731</v>
      </c>
      <c r="H3194" s="619" t="s">
        <v>2184</v>
      </c>
      <c r="I3194" s="619" t="s">
        <v>2387</v>
      </c>
      <c r="J3194" s="619" t="s">
        <v>2388</v>
      </c>
      <c r="K3194" s="619" t="s">
        <v>2389</v>
      </c>
      <c r="L3194" s="620">
        <v>67.42</v>
      </c>
      <c r="M3194" s="620">
        <v>67.42</v>
      </c>
      <c r="N3194" s="619">
        <v>1</v>
      </c>
      <c r="O3194" s="683"/>
      <c r="P3194" s="620">
        <v>67.42</v>
      </c>
      <c r="Q3194" s="635">
        <v>1</v>
      </c>
      <c r="R3194" s="619">
        <v>1</v>
      </c>
      <c r="S3194" s="635">
        <v>1</v>
      </c>
      <c r="T3194" s="683"/>
      <c r="U3194" s="665"/>
    </row>
    <row r="3195" spans="1:21" ht="14.4" customHeight="1" x14ac:dyDescent="0.3">
      <c r="A3195" s="618">
        <v>21</v>
      </c>
      <c r="B3195" s="619" t="s">
        <v>565</v>
      </c>
      <c r="C3195" s="619">
        <v>89301212</v>
      </c>
      <c r="D3195" s="681" t="s">
        <v>6723</v>
      </c>
      <c r="E3195" s="682" t="s">
        <v>4541</v>
      </c>
      <c r="F3195" s="619" t="s">
        <v>4509</v>
      </c>
      <c r="G3195" s="619" t="s">
        <v>4732</v>
      </c>
      <c r="H3195" s="619" t="s">
        <v>564</v>
      </c>
      <c r="I3195" s="619" t="s">
        <v>1121</v>
      </c>
      <c r="J3195" s="619" t="s">
        <v>1122</v>
      </c>
      <c r="K3195" s="619" t="s">
        <v>1123</v>
      </c>
      <c r="L3195" s="620">
        <v>56.69</v>
      </c>
      <c r="M3195" s="620">
        <v>2664.4300000000012</v>
      </c>
      <c r="N3195" s="619">
        <v>47</v>
      </c>
      <c r="O3195" s="683">
        <v>33.5</v>
      </c>
      <c r="P3195" s="620">
        <v>1757.3900000000008</v>
      </c>
      <c r="Q3195" s="635">
        <v>0.65957446808510634</v>
      </c>
      <c r="R3195" s="619">
        <v>31</v>
      </c>
      <c r="S3195" s="635">
        <v>0.65957446808510634</v>
      </c>
      <c r="T3195" s="683">
        <v>20.5</v>
      </c>
      <c r="U3195" s="665">
        <v>0.61194029850746268</v>
      </c>
    </row>
    <row r="3196" spans="1:21" ht="14.4" customHeight="1" x14ac:dyDescent="0.3">
      <c r="A3196" s="618">
        <v>21</v>
      </c>
      <c r="B3196" s="619" t="s">
        <v>565</v>
      </c>
      <c r="C3196" s="619">
        <v>89301212</v>
      </c>
      <c r="D3196" s="681" t="s">
        <v>6723</v>
      </c>
      <c r="E3196" s="682" t="s">
        <v>4541</v>
      </c>
      <c r="F3196" s="619" t="s">
        <v>4509</v>
      </c>
      <c r="G3196" s="619" t="s">
        <v>4962</v>
      </c>
      <c r="H3196" s="619" t="s">
        <v>2184</v>
      </c>
      <c r="I3196" s="619" t="s">
        <v>5298</v>
      </c>
      <c r="J3196" s="619" t="s">
        <v>3706</v>
      </c>
      <c r="K3196" s="619" t="s">
        <v>2677</v>
      </c>
      <c r="L3196" s="620">
        <v>105.31</v>
      </c>
      <c r="M3196" s="620">
        <v>3159.3</v>
      </c>
      <c r="N3196" s="619">
        <v>30</v>
      </c>
      <c r="O3196" s="683">
        <v>1</v>
      </c>
      <c r="P3196" s="620">
        <v>3159.3</v>
      </c>
      <c r="Q3196" s="635">
        <v>1</v>
      </c>
      <c r="R3196" s="619">
        <v>30</v>
      </c>
      <c r="S3196" s="635">
        <v>1</v>
      </c>
      <c r="T3196" s="683">
        <v>1</v>
      </c>
      <c r="U3196" s="665">
        <v>1</v>
      </c>
    </row>
    <row r="3197" spans="1:21" ht="14.4" customHeight="1" x14ac:dyDescent="0.3">
      <c r="A3197" s="618">
        <v>21</v>
      </c>
      <c r="B3197" s="619" t="s">
        <v>565</v>
      </c>
      <c r="C3197" s="619">
        <v>89301212</v>
      </c>
      <c r="D3197" s="681" t="s">
        <v>6723</v>
      </c>
      <c r="E3197" s="682" t="s">
        <v>4541</v>
      </c>
      <c r="F3197" s="619" t="s">
        <v>4509</v>
      </c>
      <c r="G3197" s="619" t="s">
        <v>4962</v>
      </c>
      <c r="H3197" s="619" t="s">
        <v>2184</v>
      </c>
      <c r="I3197" s="619" t="s">
        <v>5307</v>
      </c>
      <c r="J3197" s="619" t="s">
        <v>5308</v>
      </c>
      <c r="K3197" s="619" t="s">
        <v>2246</v>
      </c>
      <c r="L3197" s="620">
        <v>31.59</v>
      </c>
      <c r="M3197" s="620">
        <v>2211.3000000000002</v>
      </c>
      <c r="N3197" s="619">
        <v>70</v>
      </c>
      <c r="O3197" s="683">
        <v>2</v>
      </c>
      <c r="P3197" s="620"/>
      <c r="Q3197" s="635">
        <v>0</v>
      </c>
      <c r="R3197" s="619"/>
      <c r="S3197" s="635">
        <v>0</v>
      </c>
      <c r="T3197" s="683"/>
      <c r="U3197" s="665">
        <v>0</v>
      </c>
    </row>
    <row r="3198" spans="1:21" ht="14.4" customHeight="1" x14ac:dyDescent="0.3">
      <c r="A3198" s="618">
        <v>21</v>
      </c>
      <c r="B3198" s="619" t="s">
        <v>565</v>
      </c>
      <c r="C3198" s="619">
        <v>89301212</v>
      </c>
      <c r="D3198" s="681" t="s">
        <v>6723</v>
      </c>
      <c r="E3198" s="682" t="s">
        <v>4541</v>
      </c>
      <c r="F3198" s="619" t="s">
        <v>4509</v>
      </c>
      <c r="G3198" s="619" t="s">
        <v>4962</v>
      </c>
      <c r="H3198" s="619" t="s">
        <v>2184</v>
      </c>
      <c r="I3198" s="619" t="s">
        <v>3693</v>
      </c>
      <c r="J3198" s="619" t="s">
        <v>5309</v>
      </c>
      <c r="K3198" s="619" t="s">
        <v>2246</v>
      </c>
      <c r="L3198" s="620">
        <v>31.59</v>
      </c>
      <c r="M3198" s="620">
        <v>315.89999999999998</v>
      </c>
      <c r="N3198" s="619">
        <v>10</v>
      </c>
      <c r="O3198" s="683">
        <v>1</v>
      </c>
      <c r="P3198" s="620">
        <v>315.89999999999998</v>
      </c>
      <c r="Q3198" s="635">
        <v>1</v>
      </c>
      <c r="R3198" s="619">
        <v>10</v>
      </c>
      <c r="S3198" s="635">
        <v>1</v>
      </c>
      <c r="T3198" s="683">
        <v>1</v>
      </c>
      <c r="U3198" s="665">
        <v>1</v>
      </c>
    </row>
    <row r="3199" spans="1:21" ht="14.4" customHeight="1" x14ac:dyDescent="0.3">
      <c r="A3199" s="618">
        <v>21</v>
      </c>
      <c r="B3199" s="619" t="s">
        <v>565</v>
      </c>
      <c r="C3199" s="619">
        <v>89301212</v>
      </c>
      <c r="D3199" s="681" t="s">
        <v>6723</v>
      </c>
      <c r="E3199" s="682" t="s">
        <v>4541</v>
      </c>
      <c r="F3199" s="619" t="s">
        <v>4509</v>
      </c>
      <c r="G3199" s="619" t="s">
        <v>4962</v>
      </c>
      <c r="H3199" s="619" t="s">
        <v>2184</v>
      </c>
      <c r="I3199" s="619" t="s">
        <v>5310</v>
      </c>
      <c r="J3199" s="619" t="s">
        <v>5311</v>
      </c>
      <c r="K3199" s="619" t="s">
        <v>2246</v>
      </c>
      <c r="L3199" s="620">
        <v>31.59</v>
      </c>
      <c r="M3199" s="620">
        <v>157.94999999999999</v>
      </c>
      <c r="N3199" s="619">
        <v>5</v>
      </c>
      <c r="O3199" s="683">
        <v>0.5</v>
      </c>
      <c r="P3199" s="620">
        <v>157.94999999999999</v>
      </c>
      <c r="Q3199" s="635">
        <v>1</v>
      </c>
      <c r="R3199" s="619">
        <v>5</v>
      </c>
      <c r="S3199" s="635">
        <v>1</v>
      </c>
      <c r="T3199" s="683">
        <v>0.5</v>
      </c>
      <c r="U3199" s="665">
        <v>1</v>
      </c>
    </row>
    <row r="3200" spans="1:21" ht="14.4" customHeight="1" x14ac:dyDescent="0.3">
      <c r="A3200" s="618">
        <v>21</v>
      </c>
      <c r="B3200" s="619" t="s">
        <v>565</v>
      </c>
      <c r="C3200" s="619">
        <v>89301212</v>
      </c>
      <c r="D3200" s="681" t="s">
        <v>6723</v>
      </c>
      <c r="E3200" s="682" t="s">
        <v>4541</v>
      </c>
      <c r="F3200" s="619" t="s">
        <v>4509</v>
      </c>
      <c r="G3200" s="619" t="s">
        <v>4962</v>
      </c>
      <c r="H3200" s="619" t="s">
        <v>2184</v>
      </c>
      <c r="I3200" s="619" t="s">
        <v>3696</v>
      </c>
      <c r="J3200" s="619" t="s">
        <v>4495</v>
      </c>
      <c r="K3200" s="619" t="s">
        <v>2246</v>
      </c>
      <c r="L3200" s="620">
        <v>31.59</v>
      </c>
      <c r="M3200" s="620">
        <v>157.94999999999999</v>
      </c>
      <c r="N3200" s="619">
        <v>5</v>
      </c>
      <c r="O3200" s="683">
        <v>0.5</v>
      </c>
      <c r="P3200" s="620">
        <v>157.94999999999999</v>
      </c>
      <c r="Q3200" s="635">
        <v>1</v>
      </c>
      <c r="R3200" s="619">
        <v>5</v>
      </c>
      <c r="S3200" s="635">
        <v>1</v>
      </c>
      <c r="T3200" s="683">
        <v>0.5</v>
      </c>
      <c r="U3200" s="665">
        <v>1</v>
      </c>
    </row>
    <row r="3201" spans="1:21" ht="14.4" customHeight="1" x14ac:dyDescent="0.3">
      <c r="A3201" s="618">
        <v>21</v>
      </c>
      <c r="B3201" s="619" t="s">
        <v>565</v>
      </c>
      <c r="C3201" s="619">
        <v>89301212</v>
      </c>
      <c r="D3201" s="681" t="s">
        <v>6723</v>
      </c>
      <c r="E3201" s="682" t="s">
        <v>4541</v>
      </c>
      <c r="F3201" s="619" t="s">
        <v>4509</v>
      </c>
      <c r="G3201" s="619" t="s">
        <v>4962</v>
      </c>
      <c r="H3201" s="619" t="s">
        <v>2184</v>
      </c>
      <c r="I3201" s="619" t="s">
        <v>3699</v>
      </c>
      <c r="J3201" s="619" t="s">
        <v>5312</v>
      </c>
      <c r="K3201" s="619" t="s">
        <v>3701</v>
      </c>
      <c r="L3201" s="620">
        <v>189.56</v>
      </c>
      <c r="M3201" s="620">
        <v>15923.04</v>
      </c>
      <c r="N3201" s="619">
        <v>84</v>
      </c>
      <c r="O3201" s="683">
        <v>15</v>
      </c>
      <c r="P3201" s="620">
        <v>12131.84</v>
      </c>
      <c r="Q3201" s="635">
        <v>0.76190476190476186</v>
      </c>
      <c r="R3201" s="619">
        <v>64</v>
      </c>
      <c r="S3201" s="635">
        <v>0.76190476190476186</v>
      </c>
      <c r="T3201" s="683">
        <v>12.5</v>
      </c>
      <c r="U3201" s="665">
        <v>0.83333333333333337</v>
      </c>
    </row>
    <row r="3202" spans="1:21" ht="14.4" customHeight="1" x14ac:dyDescent="0.3">
      <c r="A3202" s="618">
        <v>21</v>
      </c>
      <c r="B3202" s="619" t="s">
        <v>565</v>
      </c>
      <c r="C3202" s="619">
        <v>89301212</v>
      </c>
      <c r="D3202" s="681" t="s">
        <v>6723</v>
      </c>
      <c r="E3202" s="682" t="s">
        <v>4541</v>
      </c>
      <c r="F3202" s="619" t="s">
        <v>4509</v>
      </c>
      <c r="G3202" s="619" t="s">
        <v>4962</v>
      </c>
      <c r="H3202" s="619" t="s">
        <v>2184</v>
      </c>
      <c r="I3202" s="619" t="s">
        <v>3699</v>
      </c>
      <c r="J3202" s="619" t="s">
        <v>3700</v>
      </c>
      <c r="K3202" s="619" t="s">
        <v>3701</v>
      </c>
      <c r="L3202" s="620">
        <v>189.56</v>
      </c>
      <c r="M3202" s="620">
        <v>195815.4800000001</v>
      </c>
      <c r="N3202" s="619">
        <v>1033</v>
      </c>
      <c r="O3202" s="683">
        <v>187</v>
      </c>
      <c r="P3202" s="620">
        <v>127384.32000000007</v>
      </c>
      <c r="Q3202" s="635">
        <v>0.65053242981606973</v>
      </c>
      <c r="R3202" s="619">
        <v>672</v>
      </c>
      <c r="S3202" s="635">
        <v>0.65053242981606973</v>
      </c>
      <c r="T3202" s="683">
        <v>120.5</v>
      </c>
      <c r="U3202" s="665">
        <v>0.64438502673796794</v>
      </c>
    </row>
    <row r="3203" spans="1:21" ht="14.4" customHeight="1" x14ac:dyDescent="0.3">
      <c r="A3203" s="618">
        <v>21</v>
      </c>
      <c r="B3203" s="619" t="s">
        <v>565</v>
      </c>
      <c r="C3203" s="619">
        <v>89301212</v>
      </c>
      <c r="D3203" s="681" t="s">
        <v>6723</v>
      </c>
      <c r="E3203" s="682" t="s">
        <v>4541</v>
      </c>
      <c r="F3203" s="619" t="s">
        <v>4509</v>
      </c>
      <c r="G3203" s="619" t="s">
        <v>4962</v>
      </c>
      <c r="H3203" s="619" t="s">
        <v>2184</v>
      </c>
      <c r="I3203" s="619" t="s">
        <v>6542</v>
      </c>
      <c r="J3203" s="619" t="s">
        <v>6543</v>
      </c>
      <c r="K3203" s="619" t="s">
        <v>2246</v>
      </c>
      <c r="L3203" s="620">
        <v>31.59</v>
      </c>
      <c r="M3203" s="620">
        <v>157.94999999999999</v>
      </c>
      <c r="N3203" s="619">
        <v>5</v>
      </c>
      <c r="O3203" s="683">
        <v>1</v>
      </c>
      <c r="P3203" s="620">
        <v>157.94999999999999</v>
      </c>
      <c r="Q3203" s="635">
        <v>1</v>
      </c>
      <c r="R3203" s="619">
        <v>5</v>
      </c>
      <c r="S3203" s="635">
        <v>1</v>
      </c>
      <c r="T3203" s="683">
        <v>1</v>
      </c>
      <c r="U3203" s="665">
        <v>1</v>
      </c>
    </row>
    <row r="3204" spans="1:21" ht="14.4" customHeight="1" x14ac:dyDescent="0.3">
      <c r="A3204" s="618">
        <v>21</v>
      </c>
      <c r="B3204" s="619" t="s">
        <v>565</v>
      </c>
      <c r="C3204" s="619">
        <v>89301212</v>
      </c>
      <c r="D3204" s="681" t="s">
        <v>6723</v>
      </c>
      <c r="E3204" s="682" t="s">
        <v>4541</v>
      </c>
      <c r="F3204" s="619" t="s">
        <v>4509</v>
      </c>
      <c r="G3204" s="619" t="s">
        <v>4962</v>
      </c>
      <c r="H3204" s="619" t="s">
        <v>2184</v>
      </c>
      <c r="I3204" s="619" t="s">
        <v>2657</v>
      </c>
      <c r="J3204" s="619" t="s">
        <v>4393</v>
      </c>
      <c r="K3204" s="619" t="s">
        <v>2246</v>
      </c>
      <c r="L3204" s="620">
        <v>21.06</v>
      </c>
      <c r="M3204" s="620">
        <v>315.89999999999998</v>
      </c>
      <c r="N3204" s="619">
        <v>15</v>
      </c>
      <c r="O3204" s="683">
        <v>1</v>
      </c>
      <c r="P3204" s="620"/>
      <c r="Q3204" s="635">
        <v>0</v>
      </c>
      <c r="R3204" s="619"/>
      <c r="S3204" s="635">
        <v>0</v>
      </c>
      <c r="T3204" s="683"/>
      <c r="U3204" s="665">
        <v>0</v>
      </c>
    </row>
    <row r="3205" spans="1:21" ht="14.4" customHeight="1" x14ac:dyDescent="0.3">
      <c r="A3205" s="618">
        <v>21</v>
      </c>
      <c r="B3205" s="619" t="s">
        <v>565</v>
      </c>
      <c r="C3205" s="619">
        <v>89301212</v>
      </c>
      <c r="D3205" s="681" t="s">
        <v>6723</v>
      </c>
      <c r="E3205" s="682" t="s">
        <v>4541</v>
      </c>
      <c r="F3205" s="619" t="s">
        <v>4509</v>
      </c>
      <c r="G3205" s="619" t="s">
        <v>4962</v>
      </c>
      <c r="H3205" s="619" t="s">
        <v>2184</v>
      </c>
      <c r="I3205" s="619" t="s">
        <v>2660</v>
      </c>
      <c r="J3205" s="619" t="s">
        <v>4394</v>
      </c>
      <c r="K3205" s="619" t="s">
        <v>2246</v>
      </c>
      <c r="L3205" s="620">
        <v>21.06</v>
      </c>
      <c r="M3205" s="620">
        <v>2190.2399999999998</v>
      </c>
      <c r="N3205" s="619">
        <v>104</v>
      </c>
      <c r="O3205" s="683">
        <v>4.5</v>
      </c>
      <c r="P3205" s="620">
        <v>884.52</v>
      </c>
      <c r="Q3205" s="635">
        <v>0.40384615384615385</v>
      </c>
      <c r="R3205" s="619">
        <v>42</v>
      </c>
      <c r="S3205" s="635">
        <v>0.40384615384615385</v>
      </c>
      <c r="T3205" s="683">
        <v>2.5</v>
      </c>
      <c r="U3205" s="665">
        <v>0.55555555555555558</v>
      </c>
    </row>
    <row r="3206" spans="1:21" ht="14.4" customHeight="1" x14ac:dyDescent="0.3">
      <c r="A3206" s="618">
        <v>21</v>
      </c>
      <c r="B3206" s="619" t="s">
        <v>565</v>
      </c>
      <c r="C3206" s="619">
        <v>89301212</v>
      </c>
      <c r="D3206" s="681" t="s">
        <v>6723</v>
      </c>
      <c r="E3206" s="682" t="s">
        <v>4541</v>
      </c>
      <c r="F3206" s="619" t="s">
        <v>4509</v>
      </c>
      <c r="G3206" s="619" t="s">
        <v>4962</v>
      </c>
      <c r="H3206" s="619" t="s">
        <v>2184</v>
      </c>
      <c r="I3206" s="619" t="s">
        <v>5316</v>
      </c>
      <c r="J3206" s="619" t="s">
        <v>5317</v>
      </c>
      <c r="K3206" s="619" t="s">
        <v>2246</v>
      </c>
      <c r="L3206" s="620">
        <v>31.59</v>
      </c>
      <c r="M3206" s="620">
        <v>315.89999999999998</v>
      </c>
      <c r="N3206" s="619">
        <v>10</v>
      </c>
      <c r="O3206" s="683">
        <v>1</v>
      </c>
      <c r="P3206" s="620">
        <v>315.89999999999998</v>
      </c>
      <c r="Q3206" s="635">
        <v>1</v>
      </c>
      <c r="R3206" s="619">
        <v>10</v>
      </c>
      <c r="S3206" s="635">
        <v>1</v>
      </c>
      <c r="T3206" s="683">
        <v>1</v>
      </c>
      <c r="U3206" s="665">
        <v>1</v>
      </c>
    </row>
    <row r="3207" spans="1:21" ht="14.4" customHeight="1" x14ac:dyDescent="0.3">
      <c r="A3207" s="618">
        <v>21</v>
      </c>
      <c r="B3207" s="619" t="s">
        <v>565</v>
      </c>
      <c r="C3207" s="619">
        <v>89301212</v>
      </c>
      <c r="D3207" s="681" t="s">
        <v>6723</v>
      </c>
      <c r="E3207" s="682" t="s">
        <v>4541</v>
      </c>
      <c r="F3207" s="619" t="s">
        <v>4509</v>
      </c>
      <c r="G3207" s="619" t="s">
        <v>4962</v>
      </c>
      <c r="H3207" s="619" t="s">
        <v>2184</v>
      </c>
      <c r="I3207" s="619" t="s">
        <v>2679</v>
      </c>
      <c r="J3207" s="619" t="s">
        <v>4398</v>
      </c>
      <c r="K3207" s="619" t="s">
        <v>2677</v>
      </c>
      <c r="L3207" s="620">
        <v>78.989999999999995</v>
      </c>
      <c r="M3207" s="620">
        <v>3159.6</v>
      </c>
      <c r="N3207" s="619">
        <v>40</v>
      </c>
      <c r="O3207" s="683">
        <v>1</v>
      </c>
      <c r="P3207" s="620"/>
      <c r="Q3207" s="635">
        <v>0</v>
      </c>
      <c r="R3207" s="619"/>
      <c r="S3207" s="635">
        <v>0</v>
      </c>
      <c r="T3207" s="683"/>
      <c r="U3207" s="665">
        <v>0</v>
      </c>
    </row>
    <row r="3208" spans="1:21" ht="14.4" customHeight="1" x14ac:dyDescent="0.3">
      <c r="A3208" s="618">
        <v>21</v>
      </c>
      <c r="B3208" s="619" t="s">
        <v>565</v>
      </c>
      <c r="C3208" s="619">
        <v>89301212</v>
      </c>
      <c r="D3208" s="681" t="s">
        <v>6723</v>
      </c>
      <c r="E3208" s="682" t="s">
        <v>4541</v>
      </c>
      <c r="F3208" s="619" t="s">
        <v>4509</v>
      </c>
      <c r="G3208" s="619" t="s">
        <v>4962</v>
      </c>
      <c r="H3208" s="619" t="s">
        <v>2184</v>
      </c>
      <c r="I3208" s="619" t="s">
        <v>5325</v>
      </c>
      <c r="J3208" s="619" t="s">
        <v>5326</v>
      </c>
      <c r="K3208" s="619" t="s">
        <v>2246</v>
      </c>
      <c r="L3208" s="620">
        <v>31.59</v>
      </c>
      <c r="M3208" s="620">
        <v>189.54</v>
      </c>
      <c r="N3208" s="619">
        <v>6</v>
      </c>
      <c r="O3208" s="683">
        <v>1</v>
      </c>
      <c r="P3208" s="620"/>
      <c r="Q3208" s="635">
        <v>0</v>
      </c>
      <c r="R3208" s="619"/>
      <c r="S3208" s="635">
        <v>0</v>
      </c>
      <c r="T3208" s="683"/>
      <c r="U3208" s="665">
        <v>0</v>
      </c>
    </row>
    <row r="3209" spans="1:21" ht="14.4" customHeight="1" x14ac:dyDescent="0.3">
      <c r="A3209" s="618">
        <v>21</v>
      </c>
      <c r="B3209" s="619" t="s">
        <v>565</v>
      </c>
      <c r="C3209" s="619">
        <v>89301212</v>
      </c>
      <c r="D3209" s="681" t="s">
        <v>6723</v>
      </c>
      <c r="E3209" s="682" t="s">
        <v>4541</v>
      </c>
      <c r="F3209" s="619" t="s">
        <v>4509</v>
      </c>
      <c r="G3209" s="619" t="s">
        <v>4962</v>
      </c>
      <c r="H3209" s="619" t="s">
        <v>2184</v>
      </c>
      <c r="I3209" s="619" t="s">
        <v>5327</v>
      </c>
      <c r="J3209" s="619" t="s">
        <v>5328</v>
      </c>
      <c r="K3209" s="619" t="s">
        <v>2246</v>
      </c>
      <c r="L3209" s="620">
        <v>31.59</v>
      </c>
      <c r="M3209" s="620">
        <v>189.54</v>
      </c>
      <c r="N3209" s="619">
        <v>6</v>
      </c>
      <c r="O3209" s="683">
        <v>1</v>
      </c>
      <c r="P3209" s="620"/>
      <c r="Q3209" s="635">
        <v>0</v>
      </c>
      <c r="R3209" s="619"/>
      <c r="S3209" s="635">
        <v>0</v>
      </c>
      <c r="T3209" s="683"/>
      <c r="U3209" s="665">
        <v>0</v>
      </c>
    </row>
    <row r="3210" spans="1:21" ht="14.4" customHeight="1" x14ac:dyDescent="0.3">
      <c r="A3210" s="618">
        <v>21</v>
      </c>
      <c r="B3210" s="619" t="s">
        <v>565</v>
      </c>
      <c r="C3210" s="619">
        <v>89301212</v>
      </c>
      <c r="D3210" s="681" t="s">
        <v>6723</v>
      </c>
      <c r="E3210" s="682" t="s">
        <v>4541</v>
      </c>
      <c r="F3210" s="619" t="s">
        <v>4509</v>
      </c>
      <c r="G3210" s="619" t="s">
        <v>4962</v>
      </c>
      <c r="H3210" s="619" t="s">
        <v>2184</v>
      </c>
      <c r="I3210" s="619" t="s">
        <v>6544</v>
      </c>
      <c r="J3210" s="619" t="s">
        <v>6545</v>
      </c>
      <c r="K3210" s="619" t="s">
        <v>2246</v>
      </c>
      <c r="L3210" s="620">
        <v>31.59</v>
      </c>
      <c r="M3210" s="620">
        <v>473.85</v>
      </c>
      <c r="N3210" s="619">
        <v>15</v>
      </c>
      <c r="O3210" s="683">
        <v>0.5</v>
      </c>
      <c r="P3210" s="620"/>
      <c r="Q3210" s="635">
        <v>0</v>
      </c>
      <c r="R3210" s="619"/>
      <c r="S3210" s="635">
        <v>0</v>
      </c>
      <c r="T3210" s="683"/>
      <c r="U3210" s="665">
        <v>0</v>
      </c>
    </row>
    <row r="3211" spans="1:21" ht="14.4" customHeight="1" x14ac:dyDescent="0.3">
      <c r="A3211" s="618">
        <v>21</v>
      </c>
      <c r="B3211" s="619" t="s">
        <v>565</v>
      </c>
      <c r="C3211" s="619">
        <v>89301212</v>
      </c>
      <c r="D3211" s="681" t="s">
        <v>6723</v>
      </c>
      <c r="E3211" s="682" t="s">
        <v>4541</v>
      </c>
      <c r="F3211" s="619" t="s">
        <v>4509</v>
      </c>
      <c r="G3211" s="619" t="s">
        <v>4962</v>
      </c>
      <c r="H3211" s="619" t="s">
        <v>2184</v>
      </c>
      <c r="I3211" s="619" t="s">
        <v>6544</v>
      </c>
      <c r="J3211" s="619" t="s">
        <v>6546</v>
      </c>
      <c r="K3211" s="619" t="s">
        <v>2246</v>
      </c>
      <c r="L3211" s="620">
        <v>31.59</v>
      </c>
      <c r="M3211" s="620">
        <v>2211.3000000000002</v>
      </c>
      <c r="N3211" s="619">
        <v>70</v>
      </c>
      <c r="O3211" s="683">
        <v>3.5</v>
      </c>
      <c r="P3211" s="620">
        <v>789.75</v>
      </c>
      <c r="Q3211" s="635">
        <v>0.3571428571428571</v>
      </c>
      <c r="R3211" s="619">
        <v>25</v>
      </c>
      <c r="S3211" s="635">
        <v>0.35714285714285715</v>
      </c>
      <c r="T3211" s="683">
        <v>2</v>
      </c>
      <c r="U3211" s="665">
        <v>0.5714285714285714</v>
      </c>
    </row>
    <row r="3212" spans="1:21" ht="14.4" customHeight="1" x14ac:dyDescent="0.3">
      <c r="A3212" s="618">
        <v>21</v>
      </c>
      <c r="B3212" s="619" t="s">
        <v>565</v>
      </c>
      <c r="C3212" s="619">
        <v>89301212</v>
      </c>
      <c r="D3212" s="681" t="s">
        <v>6723</v>
      </c>
      <c r="E3212" s="682" t="s">
        <v>4541</v>
      </c>
      <c r="F3212" s="619" t="s">
        <v>4509</v>
      </c>
      <c r="G3212" s="619" t="s">
        <v>4962</v>
      </c>
      <c r="H3212" s="619" t="s">
        <v>2184</v>
      </c>
      <c r="I3212" s="619" t="s">
        <v>5329</v>
      </c>
      <c r="J3212" s="619" t="s">
        <v>6547</v>
      </c>
      <c r="K3212" s="619" t="s">
        <v>2246</v>
      </c>
      <c r="L3212" s="620">
        <v>31.59</v>
      </c>
      <c r="M3212" s="620">
        <v>221.13</v>
      </c>
      <c r="N3212" s="619">
        <v>7</v>
      </c>
      <c r="O3212" s="683">
        <v>0.5</v>
      </c>
      <c r="P3212" s="620"/>
      <c r="Q3212" s="635">
        <v>0</v>
      </c>
      <c r="R3212" s="619"/>
      <c r="S3212" s="635">
        <v>0</v>
      </c>
      <c r="T3212" s="683"/>
      <c r="U3212" s="665">
        <v>0</v>
      </c>
    </row>
    <row r="3213" spans="1:21" ht="14.4" customHeight="1" x14ac:dyDescent="0.3">
      <c r="A3213" s="618">
        <v>21</v>
      </c>
      <c r="B3213" s="619" t="s">
        <v>565</v>
      </c>
      <c r="C3213" s="619">
        <v>89301212</v>
      </c>
      <c r="D3213" s="681" t="s">
        <v>6723</v>
      </c>
      <c r="E3213" s="682" t="s">
        <v>4541</v>
      </c>
      <c r="F3213" s="619" t="s">
        <v>4509</v>
      </c>
      <c r="G3213" s="619" t="s">
        <v>4962</v>
      </c>
      <c r="H3213" s="619" t="s">
        <v>2184</v>
      </c>
      <c r="I3213" s="619" t="s">
        <v>5329</v>
      </c>
      <c r="J3213" s="619" t="s">
        <v>5330</v>
      </c>
      <c r="K3213" s="619" t="s">
        <v>2246</v>
      </c>
      <c r="L3213" s="620">
        <v>31.59</v>
      </c>
      <c r="M3213" s="620">
        <v>1800.6299999999999</v>
      </c>
      <c r="N3213" s="619">
        <v>57</v>
      </c>
      <c r="O3213" s="683">
        <v>5</v>
      </c>
      <c r="P3213" s="620">
        <v>631.79999999999995</v>
      </c>
      <c r="Q3213" s="635">
        <v>0.35087719298245612</v>
      </c>
      <c r="R3213" s="619">
        <v>20</v>
      </c>
      <c r="S3213" s="635">
        <v>0.35087719298245612</v>
      </c>
      <c r="T3213" s="683">
        <v>2</v>
      </c>
      <c r="U3213" s="665">
        <v>0.4</v>
      </c>
    </row>
    <row r="3214" spans="1:21" ht="14.4" customHeight="1" x14ac:dyDescent="0.3">
      <c r="A3214" s="618">
        <v>21</v>
      </c>
      <c r="B3214" s="619" t="s">
        <v>565</v>
      </c>
      <c r="C3214" s="619">
        <v>89301212</v>
      </c>
      <c r="D3214" s="681" t="s">
        <v>6723</v>
      </c>
      <c r="E3214" s="682" t="s">
        <v>4541</v>
      </c>
      <c r="F3214" s="619" t="s">
        <v>4509</v>
      </c>
      <c r="G3214" s="619" t="s">
        <v>4962</v>
      </c>
      <c r="H3214" s="619" t="s">
        <v>2184</v>
      </c>
      <c r="I3214" s="619" t="s">
        <v>5331</v>
      </c>
      <c r="J3214" s="619" t="s">
        <v>5332</v>
      </c>
      <c r="K3214" s="619" t="s">
        <v>2246</v>
      </c>
      <c r="L3214" s="620">
        <v>31.59</v>
      </c>
      <c r="M3214" s="620">
        <v>221.13</v>
      </c>
      <c r="N3214" s="619">
        <v>7</v>
      </c>
      <c r="O3214" s="683">
        <v>0.5</v>
      </c>
      <c r="P3214" s="620"/>
      <c r="Q3214" s="635">
        <v>0</v>
      </c>
      <c r="R3214" s="619"/>
      <c r="S3214" s="635">
        <v>0</v>
      </c>
      <c r="T3214" s="683"/>
      <c r="U3214" s="665">
        <v>0</v>
      </c>
    </row>
    <row r="3215" spans="1:21" ht="14.4" customHeight="1" x14ac:dyDescent="0.3">
      <c r="A3215" s="618">
        <v>21</v>
      </c>
      <c r="B3215" s="619" t="s">
        <v>565</v>
      </c>
      <c r="C3215" s="619">
        <v>89301212</v>
      </c>
      <c r="D3215" s="681" t="s">
        <v>6723</v>
      </c>
      <c r="E3215" s="682" t="s">
        <v>4541</v>
      </c>
      <c r="F3215" s="619" t="s">
        <v>4509</v>
      </c>
      <c r="G3215" s="619" t="s">
        <v>4962</v>
      </c>
      <c r="H3215" s="619" t="s">
        <v>2184</v>
      </c>
      <c r="I3215" s="619" t="s">
        <v>5331</v>
      </c>
      <c r="J3215" s="619" t="s">
        <v>5333</v>
      </c>
      <c r="K3215" s="619" t="s">
        <v>2246</v>
      </c>
      <c r="L3215" s="620">
        <v>31.59</v>
      </c>
      <c r="M3215" s="620">
        <v>2464.02</v>
      </c>
      <c r="N3215" s="619">
        <v>78</v>
      </c>
      <c r="O3215" s="683">
        <v>7</v>
      </c>
      <c r="P3215" s="620">
        <v>1389.96</v>
      </c>
      <c r="Q3215" s="635">
        <v>0.5641025641025641</v>
      </c>
      <c r="R3215" s="619">
        <v>44</v>
      </c>
      <c r="S3215" s="635">
        <v>0.5641025641025641</v>
      </c>
      <c r="T3215" s="683">
        <v>4</v>
      </c>
      <c r="U3215" s="665">
        <v>0.5714285714285714</v>
      </c>
    </row>
    <row r="3216" spans="1:21" ht="14.4" customHeight="1" x14ac:dyDescent="0.3">
      <c r="A3216" s="618">
        <v>21</v>
      </c>
      <c r="B3216" s="619" t="s">
        <v>565</v>
      </c>
      <c r="C3216" s="619">
        <v>89301212</v>
      </c>
      <c r="D3216" s="681" t="s">
        <v>6723</v>
      </c>
      <c r="E3216" s="682" t="s">
        <v>4541</v>
      </c>
      <c r="F3216" s="619" t="s">
        <v>4509</v>
      </c>
      <c r="G3216" s="619" t="s">
        <v>4962</v>
      </c>
      <c r="H3216" s="619" t="s">
        <v>2184</v>
      </c>
      <c r="I3216" s="619" t="s">
        <v>2675</v>
      </c>
      <c r="J3216" s="619" t="s">
        <v>2676</v>
      </c>
      <c r="K3216" s="619" t="s">
        <v>2677</v>
      </c>
      <c r="L3216" s="620">
        <v>105.31</v>
      </c>
      <c r="M3216" s="620">
        <v>28012.459999999995</v>
      </c>
      <c r="N3216" s="619">
        <v>266</v>
      </c>
      <c r="O3216" s="683">
        <v>9.5</v>
      </c>
      <c r="P3216" s="620">
        <v>22115.099999999995</v>
      </c>
      <c r="Q3216" s="635">
        <v>0.78947368421052622</v>
      </c>
      <c r="R3216" s="619">
        <v>210</v>
      </c>
      <c r="S3216" s="635">
        <v>0.78947368421052633</v>
      </c>
      <c r="T3216" s="683">
        <v>7.5</v>
      </c>
      <c r="U3216" s="665">
        <v>0.78947368421052633</v>
      </c>
    </row>
    <row r="3217" spans="1:21" ht="14.4" customHeight="1" x14ac:dyDescent="0.3">
      <c r="A3217" s="618">
        <v>21</v>
      </c>
      <c r="B3217" s="619" t="s">
        <v>565</v>
      </c>
      <c r="C3217" s="619">
        <v>89301212</v>
      </c>
      <c r="D3217" s="681" t="s">
        <v>6723</v>
      </c>
      <c r="E3217" s="682" t="s">
        <v>4541</v>
      </c>
      <c r="F3217" s="619" t="s">
        <v>4509</v>
      </c>
      <c r="G3217" s="619" t="s">
        <v>4962</v>
      </c>
      <c r="H3217" s="619" t="s">
        <v>2184</v>
      </c>
      <c r="I3217" s="619" t="s">
        <v>5334</v>
      </c>
      <c r="J3217" s="619" t="s">
        <v>2676</v>
      </c>
      <c r="K3217" s="619" t="s">
        <v>4491</v>
      </c>
      <c r="L3217" s="620">
        <v>52.66</v>
      </c>
      <c r="M3217" s="620">
        <v>2211.7199999999998</v>
      </c>
      <c r="N3217" s="619">
        <v>42</v>
      </c>
      <c r="O3217" s="683">
        <v>1.5</v>
      </c>
      <c r="P3217" s="620">
        <v>2211.7199999999998</v>
      </c>
      <c r="Q3217" s="635">
        <v>1</v>
      </c>
      <c r="R3217" s="619">
        <v>42</v>
      </c>
      <c r="S3217" s="635">
        <v>1</v>
      </c>
      <c r="T3217" s="683">
        <v>1.5</v>
      </c>
      <c r="U3217" s="665">
        <v>1</v>
      </c>
    </row>
    <row r="3218" spans="1:21" ht="14.4" customHeight="1" x14ac:dyDescent="0.3">
      <c r="A3218" s="618">
        <v>21</v>
      </c>
      <c r="B3218" s="619" t="s">
        <v>565</v>
      </c>
      <c r="C3218" s="619">
        <v>89301212</v>
      </c>
      <c r="D3218" s="681" t="s">
        <v>6723</v>
      </c>
      <c r="E3218" s="682" t="s">
        <v>4541</v>
      </c>
      <c r="F3218" s="619" t="s">
        <v>4509</v>
      </c>
      <c r="G3218" s="619" t="s">
        <v>4962</v>
      </c>
      <c r="H3218" s="619" t="s">
        <v>2184</v>
      </c>
      <c r="I3218" s="619" t="s">
        <v>2669</v>
      </c>
      <c r="J3218" s="619" t="s">
        <v>4399</v>
      </c>
      <c r="K3218" s="619" t="s">
        <v>2246</v>
      </c>
      <c r="L3218" s="620">
        <v>21.91</v>
      </c>
      <c r="M3218" s="620">
        <v>2015.7199999999998</v>
      </c>
      <c r="N3218" s="619">
        <v>92</v>
      </c>
      <c r="O3218" s="683">
        <v>3.5</v>
      </c>
      <c r="P3218" s="620">
        <v>328.65</v>
      </c>
      <c r="Q3218" s="635">
        <v>0.16304347826086957</v>
      </c>
      <c r="R3218" s="619">
        <v>15</v>
      </c>
      <c r="S3218" s="635">
        <v>0.16304347826086957</v>
      </c>
      <c r="T3218" s="683">
        <v>0.5</v>
      </c>
      <c r="U3218" s="665">
        <v>0.14285714285714285</v>
      </c>
    </row>
    <row r="3219" spans="1:21" ht="14.4" customHeight="1" x14ac:dyDescent="0.3">
      <c r="A3219" s="618">
        <v>21</v>
      </c>
      <c r="B3219" s="619" t="s">
        <v>565</v>
      </c>
      <c r="C3219" s="619">
        <v>89301212</v>
      </c>
      <c r="D3219" s="681" t="s">
        <v>6723</v>
      </c>
      <c r="E3219" s="682" t="s">
        <v>4541</v>
      </c>
      <c r="F3219" s="619" t="s">
        <v>4509</v>
      </c>
      <c r="G3219" s="619" t="s">
        <v>4962</v>
      </c>
      <c r="H3219" s="619" t="s">
        <v>2184</v>
      </c>
      <c r="I3219" s="619" t="s">
        <v>5337</v>
      </c>
      <c r="J3219" s="619" t="s">
        <v>5339</v>
      </c>
      <c r="K3219" s="619" t="s">
        <v>4965</v>
      </c>
      <c r="L3219" s="620">
        <v>126.28</v>
      </c>
      <c r="M3219" s="620">
        <v>252.56</v>
      </c>
      <c r="N3219" s="619">
        <v>2</v>
      </c>
      <c r="O3219" s="683">
        <v>0.5</v>
      </c>
      <c r="P3219" s="620"/>
      <c r="Q3219" s="635">
        <v>0</v>
      </c>
      <c r="R3219" s="619"/>
      <c r="S3219" s="635">
        <v>0</v>
      </c>
      <c r="T3219" s="683"/>
      <c r="U3219" s="665">
        <v>0</v>
      </c>
    </row>
    <row r="3220" spans="1:21" ht="14.4" customHeight="1" x14ac:dyDescent="0.3">
      <c r="A3220" s="618">
        <v>21</v>
      </c>
      <c r="B3220" s="619" t="s">
        <v>565</v>
      </c>
      <c r="C3220" s="619">
        <v>89301212</v>
      </c>
      <c r="D3220" s="681" t="s">
        <v>6723</v>
      </c>
      <c r="E3220" s="682" t="s">
        <v>4541</v>
      </c>
      <c r="F3220" s="619" t="s">
        <v>4509</v>
      </c>
      <c r="G3220" s="619" t="s">
        <v>4962</v>
      </c>
      <c r="H3220" s="619" t="s">
        <v>2184</v>
      </c>
      <c r="I3220" s="619" t="s">
        <v>5340</v>
      </c>
      <c r="J3220" s="619" t="s">
        <v>5342</v>
      </c>
      <c r="K3220" s="619" t="s">
        <v>4965</v>
      </c>
      <c r="L3220" s="620">
        <v>126.28</v>
      </c>
      <c r="M3220" s="620">
        <v>252.56</v>
      </c>
      <c r="N3220" s="619">
        <v>2</v>
      </c>
      <c r="O3220" s="683">
        <v>0.5</v>
      </c>
      <c r="P3220" s="620"/>
      <c r="Q3220" s="635">
        <v>0</v>
      </c>
      <c r="R3220" s="619"/>
      <c r="S3220" s="635">
        <v>0</v>
      </c>
      <c r="T3220" s="683"/>
      <c r="U3220" s="665">
        <v>0</v>
      </c>
    </row>
    <row r="3221" spans="1:21" ht="14.4" customHeight="1" x14ac:dyDescent="0.3">
      <c r="A3221" s="618">
        <v>21</v>
      </c>
      <c r="B3221" s="619" t="s">
        <v>565</v>
      </c>
      <c r="C3221" s="619">
        <v>89301212</v>
      </c>
      <c r="D3221" s="681" t="s">
        <v>6723</v>
      </c>
      <c r="E3221" s="682" t="s">
        <v>4541</v>
      </c>
      <c r="F3221" s="619" t="s">
        <v>4509</v>
      </c>
      <c r="G3221" s="619" t="s">
        <v>4962</v>
      </c>
      <c r="H3221" s="619" t="s">
        <v>2184</v>
      </c>
      <c r="I3221" s="619" t="s">
        <v>5350</v>
      </c>
      <c r="J3221" s="619" t="s">
        <v>5351</v>
      </c>
      <c r="K3221" s="619" t="s">
        <v>5352</v>
      </c>
      <c r="L3221" s="620">
        <v>84.19</v>
      </c>
      <c r="M3221" s="620">
        <v>841.9</v>
      </c>
      <c r="N3221" s="619">
        <v>10</v>
      </c>
      <c r="O3221" s="683">
        <v>1</v>
      </c>
      <c r="P3221" s="620">
        <v>841.9</v>
      </c>
      <c r="Q3221" s="635">
        <v>1</v>
      </c>
      <c r="R3221" s="619">
        <v>10</v>
      </c>
      <c r="S3221" s="635">
        <v>1</v>
      </c>
      <c r="T3221" s="683">
        <v>1</v>
      </c>
      <c r="U3221" s="665">
        <v>1</v>
      </c>
    </row>
    <row r="3222" spans="1:21" ht="14.4" customHeight="1" x14ac:dyDescent="0.3">
      <c r="A3222" s="618">
        <v>21</v>
      </c>
      <c r="B3222" s="619" t="s">
        <v>565</v>
      </c>
      <c r="C3222" s="619">
        <v>89301212</v>
      </c>
      <c r="D3222" s="681" t="s">
        <v>6723</v>
      </c>
      <c r="E3222" s="682" t="s">
        <v>4541</v>
      </c>
      <c r="F3222" s="619" t="s">
        <v>4509</v>
      </c>
      <c r="G3222" s="619" t="s">
        <v>4962</v>
      </c>
      <c r="H3222" s="619" t="s">
        <v>2184</v>
      </c>
      <c r="I3222" s="619" t="s">
        <v>5362</v>
      </c>
      <c r="J3222" s="619" t="s">
        <v>5363</v>
      </c>
      <c r="K3222" s="619" t="s">
        <v>5352</v>
      </c>
      <c r="L3222" s="620">
        <v>84.19</v>
      </c>
      <c r="M3222" s="620">
        <v>1262.8499999999999</v>
      </c>
      <c r="N3222" s="619">
        <v>15</v>
      </c>
      <c r="O3222" s="683">
        <v>1.5</v>
      </c>
      <c r="P3222" s="620">
        <v>1262.8499999999999</v>
      </c>
      <c r="Q3222" s="635">
        <v>1</v>
      </c>
      <c r="R3222" s="619">
        <v>15</v>
      </c>
      <c r="S3222" s="635">
        <v>1</v>
      </c>
      <c r="T3222" s="683">
        <v>1.5</v>
      </c>
      <c r="U3222" s="665">
        <v>1</v>
      </c>
    </row>
    <row r="3223" spans="1:21" ht="14.4" customHeight="1" x14ac:dyDescent="0.3">
      <c r="A3223" s="618">
        <v>21</v>
      </c>
      <c r="B3223" s="619" t="s">
        <v>565</v>
      </c>
      <c r="C3223" s="619">
        <v>89301212</v>
      </c>
      <c r="D3223" s="681" t="s">
        <v>6723</v>
      </c>
      <c r="E3223" s="682" t="s">
        <v>4541</v>
      </c>
      <c r="F3223" s="619" t="s">
        <v>4509</v>
      </c>
      <c r="G3223" s="619" t="s">
        <v>4962</v>
      </c>
      <c r="H3223" s="619" t="s">
        <v>2184</v>
      </c>
      <c r="I3223" s="619" t="s">
        <v>5364</v>
      </c>
      <c r="J3223" s="619" t="s">
        <v>5365</v>
      </c>
      <c r="K3223" s="619" t="s">
        <v>5352</v>
      </c>
      <c r="L3223" s="620">
        <v>84.19</v>
      </c>
      <c r="M3223" s="620">
        <v>420.95</v>
      </c>
      <c r="N3223" s="619">
        <v>5</v>
      </c>
      <c r="O3223" s="683">
        <v>0.5</v>
      </c>
      <c r="P3223" s="620">
        <v>420.95</v>
      </c>
      <c r="Q3223" s="635">
        <v>1</v>
      </c>
      <c r="R3223" s="619">
        <v>5</v>
      </c>
      <c r="S3223" s="635">
        <v>1</v>
      </c>
      <c r="T3223" s="683">
        <v>0.5</v>
      </c>
      <c r="U3223" s="665">
        <v>1</v>
      </c>
    </row>
    <row r="3224" spans="1:21" ht="14.4" customHeight="1" x14ac:dyDescent="0.3">
      <c r="A3224" s="618">
        <v>21</v>
      </c>
      <c r="B3224" s="619" t="s">
        <v>565</v>
      </c>
      <c r="C3224" s="619">
        <v>89301212</v>
      </c>
      <c r="D3224" s="681" t="s">
        <v>6723</v>
      </c>
      <c r="E3224" s="682" t="s">
        <v>4541</v>
      </c>
      <c r="F3224" s="619" t="s">
        <v>4509</v>
      </c>
      <c r="G3224" s="619" t="s">
        <v>5015</v>
      </c>
      <c r="H3224" s="619" t="s">
        <v>564</v>
      </c>
      <c r="I3224" s="619" t="s">
        <v>3021</v>
      </c>
      <c r="J3224" s="619" t="s">
        <v>3022</v>
      </c>
      <c r="K3224" s="619" t="s">
        <v>3023</v>
      </c>
      <c r="L3224" s="620">
        <v>61.3</v>
      </c>
      <c r="M3224" s="620">
        <v>122.6</v>
      </c>
      <c r="N3224" s="619">
        <v>2</v>
      </c>
      <c r="O3224" s="683">
        <v>1</v>
      </c>
      <c r="P3224" s="620"/>
      <c r="Q3224" s="635">
        <v>0</v>
      </c>
      <c r="R3224" s="619"/>
      <c r="S3224" s="635">
        <v>0</v>
      </c>
      <c r="T3224" s="683"/>
      <c r="U3224" s="665">
        <v>0</v>
      </c>
    </row>
    <row r="3225" spans="1:21" ht="14.4" customHeight="1" x14ac:dyDescent="0.3">
      <c r="A3225" s="618">
        <v>21</v>
      </c>
      <c r="B3225" s="619" t="s">
        <v>565</v>
      </c>
      <c r="C3225" s="619">
        <v>89301212</v>
      </c>
      <c r="D3225" s="681" t="s">
        <v>6723</v>
      </c>
      <c r="E3225" s="682" t="s">
        <v>4541</v>
      </c>
      <c r="F3225" s="619" t="s">
        <v>4509</v>
      </c>
      <c r="G3225" s="619" t="s">
        <v>4610</v>
      </c>
      <c r="H3225" s="619" t="s">
        <v>564</v>
      </c>
      <c r="I3225" s="619" t="s">
        <v>842</v>
      </c>
      <c r="J3225" s="619" t="s">
        <v>4623</v>
      </c>
      <c r="K3225" s="619" t="s">
        <v>4624</v>
      </c>
      <c r="L3225" s="620">
        <v>22.88</v>
      </c>
      <c r="M3225" s="620">
        <v>137.28</v>
      </c>
      <c r="N3225" s="619">
        <v>6</v>
      </c>
      <c r="O3225" s="683">
        <v>2.5</v>
      </c>
      <c r="P3225" s="620">
        <v>45.76</v>
      </c>
      <c r="Q3225" s="635">
        <v>0.33333333333333331</v>
      </c>
      <c r="R3225" s="619">
        <v>2</v>
      </c>
      <c r="S3225" s="635">
        <v>0.33333333333333331</v>
      </c>
      <c r="T3225" s="683">
        <v>1</v>
      </c>
      <c r="U3225" s="665">
        <v>0.4</v>
      </c>
    </row>
    <row r="3226" spans="1:21" ht="14.4" customHeight="1" x14ac:dyDescent="0.3">
      <c r="A3226" s="618">
        <v>21</v>
      </c>
      <c r="B3226" s="619" t="s">
        <v>565</v>
      </c>
      <c r="C3226" s="619">
        <v>89301212</v>
      </c>
      <c r="D3226" s="681" t="s">
        <v>6723</v>
      </c>
      <c r="E3226" s="682" t="s">
        <v>4541</v>
      </c>
      <c r="F3226" s="619" t="s">
        <v>4509</v>
      </c>
      <c r="G3226" s="619" t="s">
        <v>4610</v>
      </c>
      <c r="H3226" s="619" t="s">
        <v>564</v>
      </c>
      <c r="I3226" s="619" t="s">
        <v>842</v>
      </c>
      <c r="J3226" s="619" t="s">
        <v>4623</v>
      </c>
      <c r="K3226" s="619" t="s">
        <v>4624</v>
      </c>
      <c r="L3226" s="620">
        <v>25.42</v>
      </c>
      <c r="M3226" s="620">
        <v>76.260000000000005</v>
      </c>
      <c r="N3226" s="619">
        <v>3</v>
      </c>
      <c r="O3226" s="683">
        <v>2</v>
      </c>
      <c r="P3226" s="620">
        <v>25.42</v>
      </c>
      <c r="Q3226" s="635">
        <v>0.33333333333333331</v>
      </c>
      <c r="R3226" s="619">
        <v>1</v>
      </c>
      <c r="S3226" s="635">
        <v>0.33333333333333331</v>
      </c>
      <c r="T3226" s="683">
        <v>1</v>
      </c>
      <c r="U3226" s="665">
        <v>0.5</v>
      </c>
    </row>
    <row r="3227" spans="1:21" ht="14.4" customHeight="1" x14ac:dyDescent="0.3">
      <c r="A3227" s="618">
        <v>21</v>
      </c>
      <c r="B3227" s="619" t="s">
        <v>565</v>
      </c>
      <c r="C3227" s="619">
        <v>89301212</v>
      </c>
      <c r="D3227" s="681" t="s">
        <v>6723</v>
      </c>
      <c r="E3227" s="682" t="s">
        <v>4541</v>
      </c>
      <c r="F3227" s="619" t="s">
        <v>4509</v>
      </c>
      <c r="G3227" s="619" t="s">
        <v>4610</v>
      </c>
      <c r="H3227" s="619" t="s">
        <v>564</v>
      </c>
      <c r="I3227" s="619" t="s">
        <v>1664</v>
      </c>
      <c r="J3227" s="619" t="s">
        <v>4611</v>
      </c>
      <c r="K3227" s="619" t="s">
        <v>2067</v>
      </c>
      <c r="L3227" s="620">
        <v>91.52</v>
      </c>
      <c r="M3227" s="620">
        <v>91.52</v>
      </c>
      <c r="N3227" s="619">
        <v>1</v>
      </c>
      <c r="O3227" s="683">
        <v>0.5</v>
      </c>
      <c r="P3227" s="620"/>
      <c r="Q3227" s="635">
        <v>0</v>
      </c>
      <c r="R3227" s="619"/>
      <c r="S3227" s="635">
        <v>0</v>
      </c>
      <c r="T3227" s="683"/>
      <c r="U3227" s="665">
        <v>0</v>
      </c>
    </row>
    <row r="3228" spans="1:21" ht="14.4" customHeight="1" x14ac:dyDescent="0.3">
      <c r="A3228" s="618">
        <v>21</v>
      </c>
      <c r="B3228" s="619" t="s">
        <v>565</v>
      </c>
      <c r="C3228" s="619">
        <v>89301212</v>
      </c>
      <c r="D3228" s="681" t="s">
        <v>6723</v>
      </c>
      <c r="E3228" s="682" t="s">
        <v>4541</v>
      </c>
      <c r="F3228" s="619" t="s">
        <v>4509</v>
      </c>
      <c r="G3228" s="619" t="s">
        <v>4831</v>
      </c>
      <c r="H3228" s="619" t="s">
        <v>564</v>
      </c>
      <c r="I3228" s="619" t="s">
        <v>6548</v>
      </c>
      <c r="J3228" s="619" t="s">
        <v>6549</v>
      </c>
      <c r="K3228" s="619" t="s">
        <v>4468</v>
      </c>
      <c r="L3228" s="620">
        <v>0</v>
      </c>
      <c r="M3228" s="620">
        <v>0</v>
      </c>
      <c r="N3228" s="619">
        <v>1</v>
      </c>
      <c r="O3228" s="683">
        <v>1</v>
      </c>
      <c r="P3228" s="620"/>
      <c r="Q3228" s="635"/>
      <c r="R3228" s="619"/>
      <c r="S3228" s="635">
        <v>0</v>
      </c>
      <c r="T3228" s="683"/>
      <c r="U3228" s="665">
        <v>0</v>
      </c>
    </row>
    <row r="3229" spans="1:21" ht="14.4" customHeight="1" x14ac:dyDescent="0.3">
      <c r="A3229" s="618">
        <v>21</v>
      </c>
      <c r="B3229" s="619" t="s">
        <v>565</v>
      </c>
      <c r="C3229" s="619">
        <v>89301212</v>
      </c>
      <c r="D3229" s="681" t="s">
        <v>6723</v>
      </c>
      <c r="E3229" s="682" t="s">
        <v>4541</v>
      </c>
      <c r="F3229" s="619" t="s">
        <v>4509</v>
      </c>
      <c r="G3229" s="619" t="s">
        <v>4832</v>
      </c>
      <c r="H3229" s="619" t="s">
        <v>564</v>
      </c>
      <c r="I3229" s="619" t="s">
        <v>1299</v>
      </c>
      <c r="J3229" s="619" t="s">
        <v>4833</v>
      </c>
      <c r="K3229" s="619" t="s">
        <v>4834</v>
      </c>
      <c r="L3229" s="620">
        <v>0</v>
      </c>
      <c r="M3229" s="620">
        <v>0</v>
      </c>
      <c r="N3229" s="619">
        <v>1</v>
      </c>
      <c r="O3229" s="683">
        <v>0.5</v>
      </c>
      <c r="P3229" s="620"/>
      <c r="Q3229" s="635"/>
      <c r="R3229" s="619"/>
      <c r="S3229" s="635">
        <v>0</v>
      </c>
      <c r="T3229" s="683"/>
      <c r="U3229" s="665">
        <v>0</v>
      </c>
    </row>
    <row r="3230" spans="1:21" ht="14.4" customHeight="1" x14ac:dyDescent="0.3">
      <c r="A3230" s="618">
        <v>21</v>
      </c>
      <c r="B3230" s="619" t="s">
        <v>565</v>
      </c>
      <c r="C3230" s="619">
        <v>89301212</v>
      </c>
      <c r="D3230" s="681" t="s">
        <v>6723</v>
      </c>
      <c r="E3230" s="682" t="s">
        <v>4541</v>
      </c>
      <c r="F3230" s="619" t="s">
        <v>4509</v>
      </c>
      <c r="G3230" s="619" t="s">
        <v>4832</v>
      </c>
      <c r="H3230" s="619" t="s">
        <v>564</v>
      </c>
      <c r="I3230" s="619" t="s">
        <v>3283</v>
      </c>
      <c r="J3230" s="619" t="s">
        <v>3284</v>
      </c>
      <c r="K3230" s="619" t="s">
        <v>3266</v>
      </c>
      <c r="L3230" s="620">
        <v>0</v>
      </c>
      <c r="M3230" s="620">
        <v>0</v>
      </c>
      <c r="N3230" s="619">
        <v>5</v>
      </c>
      <c r="O3230" s="683">
        <v>4</v>
      </c>
      <c r="P3230" s="620"/>
      <c r="Q3230" s="635"/>
      <c r="R3230" s="619"/>
      <c r="S3230" s="635">
        <v>0</v>
      </c>
      <c r="T3230" s="683"/>
      <c r="U3230" s="665">
        <v>0</v>
      </c>
    </row>
    <row r="3231" spans="1:21" ht="14.4" customHeight="1" x14ac:dyDescent="0.3">
      <c r="A3231" s="618">
        <v>21</v>
      </c>
      <c r="B3231" s="619" t="s">
        <v>565</v>
      </c>
      <c r="C3231" s="619">
        <v>89301212</v>
      </c>
      <c r="D3231" s="681" t="s">
        <v>6723</v>
      </c>
      <c r="E3231" s="682" t="s">
        <v>4541</v>
      </c>
      <c r="F3231" s="619" t="s">
        <v>4509</v>
      </c>
      <c r="G3231" s="619" t="s">
        <v>4593</v>
      </c>
      <c r="H3231" s="619" t="s">
        <v>2184</v>
      </c>
      <c r="I3231" s="619" t="s">
        <v>4478</v>
      </c>
      <c r="J3231" s="619" t="s">
        <v>4479</v>
      </c>
      <c r="K3231" s="619" t="s">
        <v>3399</v>
      </c>
      <c r="L3231" s="620">
        <v>269</v>
      </c>
      <c r="M3231" s="620">
        <v>3228</v>
      </c>
      <c r="N3231" s="619">
        <v>12</v>
      </c>
      <c r="O3231" s="683">
        <v>3</v>
      </c>
      <c r="P3231" s="620">
        <v>3228</v>
      </c>
      <c r="Q3231" s="635">
        <v>1</v>
      </c>
      <c r="R3231" s="619">
        <v>12</v>
      </c>
      <c r="S3231" s="635">
        <v>1</v>
      </c>
      <c r="T3231" s="683">
        <v>3</v>
      </c>
      <c r="U3231" s="665">
        <v>1</v>
      </c>
    </row>
    <row r="3232" spans="1:21" ht="14.4" customHeight="1" x14ac:dyDescent="0.3">
      <c r="A3232" s="618">
        <v>21</v>
      </c>
      <c r="B3232" s="619" t="s">
        <v>565</v>
      </c>
      <c r="C3232" s="619">
        <v>89301212</v>
      </c>
      <c r="D3232" s="681" t="s">
        <v>6723</v>
      </c>
      <c r="E3232" s="682" t="s">
        <v>4541</v>
      </c>
      <c r="F3232" s="619" t="s">
        <v>4509</v>
      </c>
      <c r="G3232" s="619" t="s">
        <v>4868</v>
      </c>
      <c r="H3232" s="619" t="s">
        <v>564</v>
      </c>
      <c r="I3232" s="619" t="s">
        <v>1381</v>
      </c>
      <c r="J3232" s="619" t="s">
        <v>1172</v>
      </c>
      <c r="K3232" s="619" t="s">
        <v>4869</v>
      </c>
      <c r="L3232" s="620">
        <v>0</v>
      </c>
      <c r="M3232" s="620">
        <v>0</v>
      </c>
      <c r="N3232" s="619">
        <v>3</v>
      </c>
      <c r="O3232" s="683">
        <v>2</v>
      </c>
      <c r="P3232" s="620">
        <v>0</v>
      </c>
      <c r="Q3232" s="635"/>
      <c r="R3232" s="619">
        <v>1</v>
      </c>
      <c r="S3232" s="635">
        <v>0.33333333333333331</v>
      </c>
      <c r="T3232" s="683">
        <v>0.5</v>
      </c>
      <c r="U3232" s="665">
        <v>0.25</v>
      </c>
    </row>
    <row r="3233" spans="1:21" ht="14.4" customHeight="1" x14ac:dyDescent="0.3">
      <c r="A3233" s="618">
        <v>21</v>
      </c>
      <c r="B3233" s="619" t="s">
        <v>565</v>
      </c>
      <c r="C3233" s="619">
        <v>89301212</v>
      </c>
      <c r="D3233" s="681" t="s">
        <v>6723</v>
      </c>
      <c r="E3233" s="682" t="s">
        <v>4541</v>
      </c>
      <c r="F3233" s="619" t="s">
        <v>4509</v>
      </c>
      <c r="G3233" s="619" t="s">
        <v>4868</v>
      </c>
      <c r="H3233" s="619" t="s">
        <v>564</v>
      </c>
      <c r="I3233" s="619" t="s">
        <v>1171</v>
      </c>
      <c r="J3233" s="619" t="s">
        <v>1172</v>
      </c>
      <c r="K3233" s="619" t="s">
        <v>4968</v>
      </c>
      <c r="L3233" s="620">
        <v>0</v>
      </c>
      <c r="M3233" s="620">
        <v>0</v>
      </c>
      <c r="N3233" s="619">
        <v>1</v>
      </c>
      <c r="O3233" s="683">
        <v>0.5</v>
      </c>
      <c r="P3233" s="620">
        <v>0</v>
      </c>
      <c r="Q3233" s="635"/>
      <c r="R3233" s="619">
        <v>1</v>
      </c>
      <c r="S3233" s="635">
        <v>1</v>
      </c>
      <c r="T3233" s="683">
        <v>0.5</v>
      </c>
      <c r="U3233" s="665">
        <v>1</v>
      </c>
    </row>
    <row r="3234" spans="1:21" ht="14.4" customHeight="1" x14ac:dyDescent="0.3">
      <c r="A3234" s="618">
        <v>21</v>
      </c>
      <c r="B3234" s="619" t="s">
        <v>565</v>
      </c>
      <c r="C3234" s="619">
        <v>89301212</v>
      </c>
      <c r="D3234" s="681" t="s">
        <v>6723</v>
      </c>
      <c r="E3234" s="682" t="s">
        <v>4541</v>
      </c>
      <c r="F3234" s="619" t="s">
        <v>4509</v>
      </c>
      <c r="G3234" s="619" t="s">
        <v>6263</v>
      </c>
      <c r="H3234" s="619" t="s">
        <v>564</v>
      </c>
      <c r="I3234" s="619" t="s">
        <v>6462</v>
      </c>
      <c r="J3234" s="619" t="s">
        <v>6268</v>
      </c>
      <c r="K3234" s="619" t="s">
        <v>6463</v>
      </c>
      <c r="L3234" s="620">
        <v>73.34</v>
      </c>
      <c r="M3234" s="620">
        <v>73.34</v>
      </c>
      <c r="N3234" s="619">
        <v>1</v>
      </c>
      <c r="O3234" s="683">
        <v>0.5</v>
      </c>
      <c r="P3234" s="620">
        <v>73.34</v>
      </c>
      <c r="Q3234" s="635">
        <v>1</v>
      </c>
      <c r="R3234" s="619">
        <v>1</v>
      </c>
      <c r="S3234" s="635">
        <v>1</v>
      </c>
      <c r="T3234" s="683">
        <v>0.5</v>
      </c>
      <c r="U3234" s="665">
        <v>1</v>
      </c>
    </row>
    <row r="3235" spans="1:21" ht="14.4" customHeight="1" x14ac:dyDescent="0.3">
      <c r="A3235" s="618">
        <v>21</v>
      </c>
      <c r="B3235" s="619" t="s">
        <v>565</v>
      </c>
      <c r="C3235" s="619">
        <v>89301212</v>
      </c>
      <c r="D3235" s="681" t="s">
        <v>6723</v>
      </c>
      <c r="E3235" s="682" t="s">
        <v>4541</v>
      </c>
      <c r="F3235" s="619" t="s">
        <v>4509</v>
      </c>
      <c r="G3235" s="619" t="s">
        <v>6263</v>
      </c>
      <c r="H3235" s="619" t="s">
        <v>564</v>
      </c>
      <c r="I3235" s="619" t="s">
        <v>6267</v>
      </c>
      <c r="J3235" s="619" t="s">
        <v>6268</v>
      </c>
      <c r="K3235" s="619" t="s">
        <v>6269</v>
      </c>
      <c r="L3235" s="620">
        <v>22</v>
      </c>
      <c r="M3235" s="620">
        <v>22</v>
      </c>
      <c r="N3235" s="619">
        <v>1</v>
      </c>
      <c r="O3235" s="683">
        <v>0.5</v>
      </c>
      <c r="P3235" s="620">
        <v>22</v>
      </c>
      <c r="Q3235" s="635">
        <v>1</v>
      </c>
      <c r="R3235" s="619">
        <v>1</v>
      </c>
      <c r="S3235" s="635">
        <v>1</v>
      </c>
      <c r="T3235" s="683">
        <v>0.5</v>
      </c>
      <c r="U3235" s="665">
        <v>1</v>
      </c>
    </row>
    <row r="3236" spans="1:21" ht="14.4" customHeight="1" x14ac:dyDescent="0.3">
      <c r="A3236" s="618">
        <v>21</v>
      </c>
      <c r="B3236" s="619" t="s">
        <v>565</v>
      </c>
      <c r="C3236" s="619">
        <v>89301212</v>
      </c>
      <c r="D3236" s="681" t="s">
        <v>6723</v>
      </c>
      <c r="E3236" s="682" t="s">
        <v>4541</v>
      </c>
      <c r="F3236" s="619" t="s">
        <v>4509</v>
      </c>
      <c r="G3236" s="619" t="s">
        <v>6550</v>
      </c>
      <c r="H3236" s="619" t="s">
        <v>564</v>
      </c>
      <c r="I3236" s="619" t="s">
        <v>850</v>
      </c>
      <c r="J3236" s="619" t="s">
        <v>6551</v>
      </c>
      <c r="K3236" s="619" t="s">
        <v>6552</v>
      </c>
      <c r="L3236" s="620">
        <v>91.19</v>
      </c>
      <c r="M3236" s="620">
        <v>182.38</v>
      </c>
      <c r="N3236" s="619">
        <v>2</v>
      </c>
      <c r="O3236" s="683">
        <v>1</v>
      </c>
      <c r="P3236" s="620">
        <v>182.38</v>
      </c>
      <c r="Q3236" s="635">
        <v>1</v>
      </c>
      <c r="R3236" s="619">
        <v>2</v>
      </c>
      <c r="S3236" s="635">
        <v>1</v>
      </c>
      <c r="T3236" s="683">
        <v>1</v>
      </c>
      <c r="U3236" s="665">
        <v>1</v>
      </c>
    </row>
    <row r="3237" spans="1:21" ht="14.4" customHeight="1" x14ac:dyDescent="0.3">
      <c r="A3237" s="618">
        <v>21</v>
      </c>
      <c r="B3237" s="619" t="s">
        <v>565</v>
      </c>
      <c r="C3237" s="619">
        <v>89301212</v>
      </c>
      <c r="D3237" s="681" t="s">
        <v>6723</v>
      </c>
      <c r="E3237" s="682" t="s">
        <v>4541</v>
      </c>
      <c r="F3237" s="619" t="s">
        <v>4509</v>
      </c>
      <c r="G3237" s="619" t="s">
        <v>4835</v>
      </c>
      <c r="H3237" s="619" t="s">
        <v>564</v>
      </c>
      <c r="I3237" s="619" t="s">
        <v>974</v>
      </c>
      <c r="J3237" s="619" t="s">
        <v>975</v>
      </c>
      <c r="K3237" s="619" t="s">
        <v>4836</v>
      </c>
      <c r="L3237" s="620">
        <v>127.5</v>
      </c>
      <c r="M3237" s="620">
        <v>382.5</v>
      </c>
      <c r="N3237" s="619">
        <v>3</v>
      </c>
      <c r="O3237" s="683">
        <v>3</v>
      </c>
      <c r="P3237" s="620">
        <v>127.5</v>
      </c>
      <c r="Q3237" s="635">
        <v>0.33333333333333331</v>
      </c>
      <c r="R3237" s="619">
        <v>1</v>
      </c>
      <c r="S3237" s="635">
        <v>0.33333333333333331</v>
      </c>
      <c r="T3237" s="683">
        <v>1</v>
      </c>
      <c r="U3237" s="665">
        <v>0.33333333333333331</v>
      </c>
    </row>
    <row r="3238" spans="1:21" ht="14.4" customHeight="1" x14ac:dyDescent="0.3">
      <c r="A3238" s="618">
        <v>21</v>
      </c>
      <c r="B3238" s="619" t="s">
        <v>565</v>
      </c>
      <c r="C3238" s="619">
        <v>89301212</v>
      </c>
      <c r="D3238" s="681" t="s">
        <v>6723</v>
      </c>
      <c r="E3238" s="682" t="s">
        <v>4541</v>
      </c>
      <c r="F3238" s="619" t="s">
        <v>4509</v>
      </c>
      <c r="G3238" s="619" t="s">
        <v>4566</v>
      </c>
      <c r="H3238" s="619" t="s">
        <v>564</v>
      </c>
      <c r="I3238" s="619" t="s">
        <v>1133</v>
      </c>
      <c r="J3238" s="619" t="s">
        <v>4567</v>
      </c>
      <c r="K3238" s="619" t="s">
        <v>4568</v>
      </c>
      <c r="L3238" s="620">
        <v>0</v>
      </c>
      <c r="M3238" s="620">
        <v>0</v>
      </c>
      <c r="N3238" s="619">
        <v>32</v>
      </c>
      <c r="O3238" s="683">
        <v>22</v>
      </c>
      <c r="P3238" s="620">
        <v>0</v>
      </c>
      <c r="Q3238" s="635"/>
      <c r="R3238" s="619">
        <v>18</v>
      </c>
      <c r="S3238" s="635">
        <v>0.5625</v>
      </c>
      <c r="T3238" s="683">
        <v>13</v>
      </c>
      <c r="U3238" s="665">
        <v>0.59090909090909094</v>
      </c>
    </row>
    <row r="3239" spans="1:21" ht="14.4" customHeight="1" x14ac:dyDescent="0.3">
      <c r="A3239" s="618">
        <v>21</v>
      </c>
      <c r="B3239" s="619" t="s">
        <v>565</v>
      </c>
      <c r="C3239" s="619">
        <v>89301212</v>
      </c>
      <c r="D3239" s="681" t="s">
        <v>6723</v>
      </c>
      <c r="E3239" s="682" t="s">
        <v>4541</v>
      </c>
      <c r="F3239" s="619" t="s">
        <v>4509</v>
      </c>
      <c r="G3239" s="619" t="s">
        <v>4739</v>
      </c>
      <c r="H3239" s="619" t="s">
        <v>564</v>
      </c>
      <c r="I3239" s="619" t="s">
        <v>1052</v>
      </c>
      <c r="J3239" s="619" t="s">
        <v>933</v>
      </c>
      <c r="K3239" s="619" t="s">
        <v>4740</v>
      </c>
      <c r="L3239" s="620">
        <v>219.94</v>
      </c>
      <c r="M3239" s="620">
        <v>659.81999999999994</v>
      </c>
      <c r="N3239" s="619">
        <v>3</v>
      </c>
      <c r="O3239" s="683">
        <v>2</v>
      </c>
      <c r="P3239" s="620">
        <v>659.81999999999994</v>
      </c>
      <c r="Q3239" s="635">
        <v>1</v>
      </c>
      <c r="R3239" s="619">
        <v>3</v>
      </c>
      <c r="S3239" s="635">
        <v>1</v>
      </c>
      <c r="T3239" s="683">
        <v>2</v>
      </c>
      <c r="U3239" s="665">
        <v>1</v>
      </c>
    </row>
    <row r="3240" spans="1:21" ht="14.4" customHeight="1" x14ac:dyDescent="0.3">
      <c r="A3240" s="618">
        <v>21</v>
      </c>
      <c r="B3240" s="619" t="s">
        <v>565</v>
      </c>
      <c r="C3240" s="619">
        <v>89301212</v>
      </c>
      <c r="D3240" s="681" t="s">
        <v>6723</v>
      </c>
      <c r="E3240" s="682" t="s">
        <v>4541</v>
      </c>
      <c r="F3240" s="619" t="s">
        <v>4509</v>
      </c>
      <c r="G3240" s="619" t="s">
        <v>4739</v>
      </c>
      <c r="H3240" s="619" t="s">
        <v>564</v>
      </c>
      <c r="I3240" s="619" t="s">
        <v>932</v>
      </c>
      <c r="J3240" s="619" t="s">
        <v>933</v>
      </c>
      <c r="K3240" s="619" t="s">
        <v>4741</v>
      </c>
      <c r="L3240" s="620">
        <v>43.99</v>
      </c>
      <c r="M3240" s="620">
        <v>219.95</v>
      </c>
      <c r="N3240" s="619">
        <v>5</v>
      </c>
      <c r="O3240" s="683">
        <v>3</v>
      </c>
      <c r="P3240" s="620">
        <v>131.97</v>
      </c>
      <c r="Q3240" s="635">
        <v>0.6</v>
      </c>
      <c r="R3240" s="619">
        <v>3</v>
      </c>
      <c r="S3240" s="635">
        <v>0.6</v>
      </c>
      <c r="T3240" s="683">
        <v>1.5</v>
      </c>
      <c r="U3240" s="665">
        <v>0.5</v>
      </c>
    </row>
    <row r="3241" spans="1:21" ht="14.4" customHeight="1" x14ac:dyDescent="0.3">
      <c r="A3241" s="618">
        <v>21</v>
      </c>
      <c r="B3241" s="619" t="s">
        <v>565</v>
      </c>
      <c r="C3241" s="619">
        <v>89301212</v>
      </c>
      <c r="D3241" s="681" t="s">
        <v>6723</v>
      </c>
      <c r="E3241" s="682" t="s">
        <v>4541</v>
      </c>
      <c r="F3241" s="619" t="s">
        <v>4509</v>
      </c>
      <c r="G3241" s="619" t="s">
        <v>4837</v>
      </c>
      <c r="H3241" s="619" t="s">
        <v>2184</v>
      </c>
      <c r="I3241" s="619" t="s">
        <v>5381</v>
      </c>
      <c r="J3241" s="619" t="s">
        <v>4840</v>
      </c>
      <c r="K3241" s="619" t="s">
        <v>5382</v>
      </c>
      <c r="L3241" s="620">
        <v>302.39</v>
      </c>
      <c r="M3241" s="620">
        <v>32053.339999999982</v>
      </c>
      <c r="N3241" s="619">
        <v>106</v>
      </c>
      <c r="O3241" s="683">
        <v>106</v>
      </c>
      <c r="P3241" s="620">
        <v>13002.769999999995</v>
      </c>
      <c r="Q3241" s="635">
        <v>0.40566037735849064</v>
      </c>
      <c r="R3241" s="619">
        <v>43</v>
      </c>
      <c r="S3241" s="635">
        <v>0.40566037735849059</v>
      </c>
      <c r="T3241" s="683">
        <v>43</v>
      </c>
      <c r="U3241" s="665">
        <v>0.40566037735849059</v>
      </c>
    </row>
    <row r="3242" spans="1:21" ht="14.4" customHeight="1" x14ac:dyDescent="0.3">
      <c r="A3242" s="618">
        <v>21</v>
      </c>
      <c r="B3242" s="619" t="s">
        <v>565</v>
      </c>
      <c r="C3242" s="619">
        <v>89301212</v>
      </c>
      <c r="D3242" s="681" t="s">
        <v>6723</v>
      </c>
      <c r="E3242" s="682" t="s">
        <v>4541</v>
      </c>
      <c r="F3242" s="619" t="s">
        <v>4509</v>
      </c>
      <c r="G3242" s="619" t="s">
        <v>4841</v>
      </c>
      <c r="H3242" s="619" t="s">
        <v>564</v>
      </c>
      <c r="I3242" s="619" t="s">
        <v>1101</v>
      </c>
      <c r="J3242" s="619" t="s">
        <v>1102</v>
      </c>
      <c r="K3242" s="619" t="s">
        <v>4330</v>
      </c>
      <c r="L3242" s="620">
        <v>98.31</v>
      </c>
      <c r="M3242" s="620">
        <v>98.31</v>
      </c>
      <c r="N3242" s="619">
        <v>1</v>
      </c>
      <c r="O3242" s="683">
        <v>1</v>
      </c>
      <c r="P3242" s="620"/>
      <c r="Q3242" s="635">
        <v>0</v>
      </c>
      <c r="R3242" s="619"/>
      <c r="S3242" s="635">
        <v>0</v>
      </c>
      <c r="T3242" s="683"/>
      <c r="U3242" s="665">
        <v>0</v>
      </c>
    </row>
    <row r="3243" spans="1:21" ht="14.4" customHeight="1" x14ac:dyDescent="0.3">
      <c r="A3243" s="618">
        <v>21</v>
      </c>
      <c r="B3243" s="619" t="s">
        <v>565</v>
      </c>
      <c r="C3243" s="619">
        <v>89301212</v>
      </c>
      <c r="D3243" s="681" t="s">
        <v>6723</v>
      </c>
      <c r="E3243" s="682" t="s">
        <v>4541</v>
      </c>
      <c r="F3243" s="619" t="s">
        <v>4509</v>
      </c>
      <c r="G3243" s="619" t="s">
        <v>4569</v>
      </c>
      <c r="H3243" s="619" t="s">
        <v>2184</v>
      </c>
      <c r="I3243" s="619" t="s">
        <v>2483</v>
      </c>
      <c r="J3243" s="619" t="s">
        <v>2465</v>
      </c>
      <c r="K3243" s="619" t="s">
        <v>4343</v>
      </c>
      <c r="L3243" s="620">
        <v>32.74</v>
      </c>
      <c r="M3243" s="620">
        <v>32.74</v>
      </c>
      <c r="N3243" s="619">
        <v>1</v>
      </c>
      <c r="O3243" s="683">
        <v>0.5</v>
      </c>
      <c r="P3243" s="620"/>
      <c r="Q3243" s="635">
        <v>0</v>
      </c>
      <c r="R3243" s="619"/>
      <c r="S3243" s="635">
        <v>0</v>
      </c>
      <c r="T3243" s="683"/>
      <c r="U3243" s="665">
        <v>0</v>
      </c>
    </row>
    <row r="3244" spans="1:21" ht="14.4" customHeight="1" x14ac:dyDescent="0.3">
      <c r="A3244" s="618">
        <v>21</v>
      </c>
      <c r="B3244" s="619" t="s">
        <v>565</v>
      </c>
      <c r="C3244" s="619">
        <v>89301212</v>
      </c>
      <c r="D3244" s="681" t="s">
        <v>6723</v>
      </c>
      <c r="E3244" s="682" t="s">
        <v>4541</v>
      </c>
      <c r="F3244" s="619" t="s">
        <v>4509</v>
      </c>
      <c r="G3244" s="619" t="s">
        <v>4569</v>
      </c>
      <c r="H3244" s="619" t="s">
        <v>2184</v>
      </c>
      <c r="I3244" s="619" t="s">
        <v>3518</v>
      </c>
      <c r="J3244" s="619" t="s">
        <v>3519</v>
      </c>
      <c r="K3244" s="619" t="s">
        <v>4466</v>
      </c>
      <c r="L3244" s="620">
        <v>147.36000000000001</v>
      </c>
      <c r="M3244" s="620">
        <v>294.72000000000003</v>
      </c>
      <c r="N3244" s="619">
        <v>2</v>
      </c>
      <c r="O3244" s="683">
        <v>1.5</v>
      </c>
      <c r="P3244" s="620">
        <v>294.72000000000003</v>
      </c>
      <c r="Q3244" s="635">
        <v>1</v>
      </c>
      <c r="R3244" s="619">
        <v>2</v>
      </c>
      <c r="S3244" s="635">
        <v>1</v>
      </c>
      <c r="T3244" s="683">
        <v>1.5</v>
      </c>
      <c r="U3244" s="665">
        <v>1</v>
      </c>
    </row>
    <row r="3245" spans="1:21" ht="14.4" customHeight="1" x14ac:dyDescent="0.3">
      <c r="A3245" s="618">
        <v>21</v>
      </c>
      <c r="B3245" s="619" t="s">
        <v>565</v>
      </c>
      <c r="C3245" s="619">
        <v>89301212</v>
      </c>
      <c r="D3245" s="681" t="s">
        <v>6723</v>
      </c>
      <c r="E3245" s="682" t="s">
        <v>4541</v>
      </c>
      <c r="F3245" s="619" t="s">
        <v>4509</v>
      </c>
      <c r="G3245" s="619" t="s">
        <v>4569</v>
      </c>
      <c r="H3245" s="619" t="s">
        <v>2184</v>
      </c>
      <c r="I3245" s="619" t="s">
        <v>2277</v>
      </c>
      <c r="J3245" s="619" t="s">
        <v>2278</v>
      </c>
      <c r="K3245" s="619" t="s">
        <v>4346</v>
      </c>
      <c r="L3245" s="620">
        <v>32.74</v>
      </c>
      <c r="M3245" s="620">
        <v>32.74</v>
      </c>
      <c r="N3245" s="619">
        <v>1</v>
      </c>
      <c r="O3245" s="683">
        <v>1</v>
      </c>
      <c r="P3245" s="620">
        <v>32.74</v>
      </c>
      <c r="Q3245" s="635">
        <v>1</v>
      </c>
      <c r="R3245" s="619">
        <v>1</v>
      </c>
      <c r="S3245" s="635">
        <v>1</v>
      </c>
      <c r="T3245" s="683">
        <v>1</v>
      </c>
      <c r="U3245" s="665">
        <v>1</v>
      </c>
    </row>
    <row r="3246" spans="1:21" ht="14.4" customHeight="1" x14ac:dyDescent="0.3">
      <c r="A3246" s="618">
        <v>21</v>
      </c>
      <c r="B3246" s="619" t="s">
        <v>565</v>
      </c>
      <c r="C3246" s="619">
        <v>89301212</v>
      </c>
      <c r="D3246" s="681" t="s">
        <v>6723</v>
      </c>
      <c r="E3246" s="682" t="s">
        <v>4541</v>
      </c>
      <c r="F3246" s="619" t="s">
        <v>4509</v>
      </c>
      <c r="G3246" s="619" t="s">
        <v>4569</v>
      </c>
      <c r="H3246" s="619" t="s">
        <v>2184</v>
      </c>
      <c r="I3246" s="619" t="s">
        <v>2281</v>
      </c>
      <c r="J3246" s="619" t="s">
        <v>2278</v>
      </c>
      <c r="K3246" s="619" t="s">
        <v>4347</v>
      </c>
      <c r="L3246" s="620">
        <v>124.51</v>
      </c>
      <c r="M3246" s="620">
        <v>124.51</v>
      </c>
      <c r="N3246" s="619">
        <v>1</v>
      </c>
      <c r="O3246" s="683">
        <v>1</v>
      </c>
      <c r="P3246" s="620"/>
      <c r="Q3246" s="635">
        <v>0</v>
      </c>
      <c r="R3246" s="619"/>
      <c r="S3246" s="635">
        <v>0</v>
      </c>
      <c r="T3246" s="683"/>
      <c r="U3246" s="665">
        <v>0</v>
      </c>
    </row>
    <row r="3247" spans="1:21" ht="14.4" customHeight="1" x14ac:dyDescent="0.3">
      <c r="A3247" s="618">
        <v>21</v>
      </c>
      <c r="B3247" s="619" t="s">
        <v>565</v>
      </c>
      <c r="C3247" s="619">
        <v>89301212</v>
      </c>
      <c r="D3247" s="681" t="s">
        <v>6723</v>
      </c>
      <c r="E3247" s="682" t="s">
        <v>4541</v>
      </c>
      <c r="F3247" s="619" t="s">
        <v>4509</v>
      </c>
      <c r="G3247" s="619" t="s">
        <v>4569</v>
      </c>
      <c r="H3247" s="619" t="s">
        <v>2184</v>
      </c>
      <c r="I3247" s="619" t="s">
        <v>2281</v>
      </c>
      <c r="J3247" s="619" t="s">
        <v>2278</v>
      </c>
      <c r="K3247" s="619" t="s">
        <v>4347</v>
      </c>
      <c r="L3247" s="620">
        <v>98.23</v>
      </c>
      <c r="M3247" s="620">
        <v>196.46</v>
      </c>
      <c r="N3247" s="619">
        <v>2</v>
      </c>
      <c r="O3247" s="683">
        <v>1.5</v>
      </c>
      <c r="P3247" s="620">
        <v>98.23</v>
      </c>
      <c r="Q3247" s="635">
        <v>0.5</v>
      </c>
      <c r="R3247" s="619">
        <v>1</v>
      </c>
      <c r="S3247" s="635">
        <v>0.5</v>
      </c>
      <c r="T3247" s="683">
        <v>0.5</v>
      </c>
      <c r="U3247" s="665">
        <v>0.33333333333333331</v>
      </c>
    </row>
    <row r="3248" spans="1:21" ht="14.4" customHeight="1" x14ac:dyDescent="0.3">
      <c r="A3248" s="618">
        <v>21</v>
      </c>
      <c r="B3248" s="619" t="s">
        <v>565</v>
      </c>
      <c r="C3248" s="619">
        <v>89301212</v>
      </c>
      <c r="D3248" s="681" t="s">
        <v>6723</v>
      </c>
      <c r="E3248" s="682" t="s">
        <v>4541</v>
      </c>
      <c r="F3248" s="619" t="s">
        <v>4509</v>
      </c>
      <c r="G3248" s="619" t="s">
        <v>4569</v>
      </c>
      <c r="H3248" s="619" t="s">
        <v>2184</v>
      </c>
      <c r="I3248" s="619" t="s">
        <v>2464</v>
      </c>
      <c r="J3248" s="619" t="s">
        <v>2465</v>
      </c>
      <c r="K3248" s="619" t="s">
        <v>2466</v>
      </c>
      <c r="L3248" s="620">
        <v>314.35000000000002</v>
      </c>
      <c r="M3248" s="620">
        <v>314.35000000000002</v>
      </c>
      <c r="N3248" s="619">
        <v>1</v>
      </c>
      <c r="O3248" s="683">
        <v>1</v>
      </c>
      <c r="P3248" s="620">
        <v>314.35000000000002</v>
      </c>
      <c r="Q3248" s="635">
        <v>1</v>
      </c>
      <c r="R3248" s="619">
        <v>1</v>
      </c>
      <c r="S3248" s="635">
        <v>1</v>
      </c>
      <c r="T3248" s="683">
        <v>1</v>
      </c>
      <c r="U3248" s="665">
        <v>1</v>
      </c>
    </row>
    <row r="3249" spans="1:21" ht="14.4" customHeight="1" x14ac:dyDescent="0.3">
      <c r="A3249" s="618">
        <v>21</v>
      </c>
      <c r="B3249" s="619" t="s">
        <v>565</v>
      </c>
      <c r="C3249" s="619">
        <v>89301212</v>
      </c>
      <c r="D3249" s="681" t="s">
        <v>6723</v>
      </c>
      <c r="E3249" s="682" t="s">
        <v>4541</v>
      </c>
      <c r="F3249" s="619" t="s">
        <v>4509</v>
      </c>
      <c r="G3249" s="619" t="s">
        <v>4748</v>
      </c>
      <c r="H3249" s="619" t="s">
        <v>564</v>
      </c>
      <c r="I3249" s="619" t="s">
        <v>1596</v>
      </c>
      <c r="J3249" s="619" t="s">
        <v>1489</v>
      </c>
      <c r="K3249" s="619" t="s">
        <v>1379</v>
      </c>
      <c r="L3249" s="620">
        <v>60.97</v>
      </c>
      <c r="M3249" s="620">
        <v>60.97</v>
      </c>
      <c r="N3249" s="619">
        <v>1</v>
      </c>
      <c r="O3249" s="683">
        <v>0.5</v>
      </c>
      <c r="P3249" s="620">
        <v>60.97</v>
      </c>
      <c r="Q3249" s="635">
        <v>1</v>
      </c>
      <c r="R3249" s="619">
        <v>1</v>
      </c>
      <c r="S3249" s="635">
        <v>1</v>
      </c>
      <c r="T3249" s="683">
        <v>0.5</v>
      </c>
      <c r="U3249" s="665">
        <v>1</v>
      </c>
    </row>
    <row r="3250" spans="1:21" ht="14.4" customHeight="1" x14ac:dyDescent="0.3">
      <c r="A3250" s="618">
        <v>21</v>
      </c>
      <c r="B3250" s="619" t="s">
        <v>565</v>
      </c>
      <c r="C3250" s="619">
        <v>89301212</v>
      </c>
      <c r="D3250" s="681" t="s">
        <v>6723</v>
      </c>
      <c r="E3250" s="682" t="s">
        <v>4541</v>
      </c>
      <c r="F3250" s="619" t="s">
        <v>4509</v>
      </c>
      <c r="G3250" s="619" t="s">
        <v>4748</v>
      </c>
      <c r="H3250" s="619" t="s">
        <v>564</v>
      </c>
      <c r="I3250" s="619" t="s">
        <v>4749</v>
      </c>
      <c r="J3250" s="619" t="s">
        <v>4750</v>
      </c>
      <c r="K3250" s="619" t="s">
        <v>1379</v>
      </c>
      <c r="L3250" s="620">
        <v>154.33000000000001</v>
      </c>
      <c r="M3250" s="620">
        <v>154.33000000000001</v>
      </c>
      <c r="N3250" s="619">
        <v>1</v>
      </c>
      <c r="O3250" s="683">
        <v>1</v>
      </c>
      <c r="P3250" s="620"/>
      <c r="Q3250" s="635">
        <v>0</v>
      </c>
      <c r="R3250" s="619"/>
      <c r="S3250" s="635">
        <v>0</v>
      </c>
      <c r="T3250" s="683"/>
      <c r="U3250" s="665">
        <v>0</v>
      </c>
    </row>
    <row r="3251" spans="1:21" ht="14.4" customHeight="1" x14ac:dyDescent="0.3">
      <c r="A3251" s="618">
        <v>21</v>
      </c>
      <c r="B3251" s="619" t="s">
        <v>565</v>
      </c>
      <c r="C3251" s="619">
        <v>89301212</v>
      </c>
      <c r="D3251" s="681" t="s">
        <v>6723</v>
      </c>
      <c r="E3251" s="682" t="s">
        <v>4541</v>
      </c>
      <c r="F3251" s="619" t="s">
        <v>4509</v>
      </c>
      <c r="G3251" s="619" t="s">
        <v>4748</v>
      </c>
      <c r="H3251" s="619" t="s">
        <v>564</v>
      </c>
      <c r="I3251" s="619" t="s">
        <v>4986</v>
      </c>
      <c r="J3251" s="619" t="s">
        <v>4752</v>
      </c>
      <c r="K3251" s="619" t="s">
        <v>1379</v>
      </c>
      <c r="L3251" s="620">
        <v>143.15</v>
      </c>
      <c r="M3251" s="620">
        <v>143.15</v>
      </c>
      <c r="N3251" s="619">
        <v>1</v>
      </c>
      <c r="O3251" s="683">
        <v>1</v>
      </c>
      <c r="P3251" s="620"/>
      <c r="Q3251" s="635">
        <v>0</v>
      </c>
      <c r="R3251" s="619"/>
      <c r="S3251" s="635">
        <v>0</v>
      </c>
      <c r="T3251" s="683"/>
      <c r="U3251" s="665">
        <v>0</v>
      </c>
    </row>
    <row r="3252" spans="1:21" ht="14.4" customHeight="1" x14ac:dyDescent="0.3">
      <c r="A3252" s="618">
        <v>21</v>
      </c>
      <c r="B3252" s="619" t="s">
        <v>565</v>
      </c>
      <c r="C3252" s="619">
        <v>89301212</v>
      </c>
      <c r="D3252" s="681" t="s">
        <v>6723</v>
      </c>
      <c r="E3252" s="682" t="s">
        <v>4541</v>
      </c>
      <c r="F3252" s="619" t="s">
        <v>4509</v>
      </c>
      <c r="G3252" s="619" t="s">
        <v>4753</v>
      </c>
      <c r="H3252" s="619" t="s">
        <v>564</v>
      </c>
      <c r="I3252" s="619" t="s">
        <v>6553</v>
      </c>
      <c r="J3252" s="619" t="s">
        <v>6554</v>
      </c>
      <c r="K3252" s="619" t="s">
        <v>6555</v>
      </c>
      <c r="L3252" s="620">
        <v>0</v>
      </c>
      <c r="M3252" s="620">
        <v>0</v>
      </c>
      <c r="N3252" s="619">
        <v>1</v>
      </c>
      <c r="O3252" s="683">
        <v>0.5</v>
      </c>
      <c r="P3252" s="620">
        <v>0</v>
      </c>
      <c r="Q3252" s="635"/>
      <c r="R3252" s="619">
        <v>1</v>
      </c>
      <c r="S3252" s="635">
        <v>1</v>
      </c>
      <c r="T3252" s="683">
        <v>0.5</v>
      </c>
      <c r="U3252" s="665">
        <v>1</v>
      </c>
    </row>
    <row r="3253" spans="1:21" ht="14.4" customHeight="1" x14ac:dyDescent="0.3">
      <c r="A3253" s="618">
        <v>21</v>
      </c>
      <c r="B3253" s="619" t="s">
        <v>565</v>
      </c>
      <c r="C3253" s="619">
        <v>89301212</v>
      </c>
      <c r="D3253" s="681" t="s">
        <v>6723</v>
      </c>
      <c r="E3253" s="682" t="s">
        <v>4541</v>
      </c>
      <c r="F3253" s="619" t="s">
        <v>4509</v>
      </c>
      <c r="G3253" s="619" t="s">
        <v>6492</v>
      </c>
      <c r="H3253" s="619" t="s">
        <v>564</v>
      </c>
      <c r="I3253" s="619" t="s">
        <v>3138</v>
      </c>
      <c r="J3253" s="619" t="s">
        <v>3139</v>
      </c>
      <c r="K3253" s="619" t="s">
        <v>3140</v>
      </c>
      <c r="L3253" s="620">
        <v>0</v>
      </c>
      <c r="M3253" s="620">
        <v>0</v>
      </c>
      <c r="N3253" s="619">
        <v>1</v>
      </c>
      <c r="O3253" s="683">
        <v>0.5</v>
      </c>
      <c r="P3253" s="620"/>
      <c r="Q3253" s="635"/>
      <c r="R3253" s="619"/>
      <c r="S3253" s="635">
        <v>0</v>
      </c>
      <c r="T3253" s="683"/>
      <c r="U3253" s="665">
        <v>0</v>
      </c>
    </row>
    <row r="3254" spans="1:21" ht="14.4" customHeight="1" x14ac:dyDescent="0.3">
      <c r="A3254" s="618">
        <v>21</v>
      </c>
      <c r="B3254" s="619" t="s">
        <v>565</v>
      </c>
      <c r="C3254" s="619">
        <v>89301212</v>
      </c>
      <c r="D3254" s="681" t="s">
        <v>6723</v>
      </c>
      <c r="E3254" s="682" t="s">
        <v>4541</v>
      </c>
      <c r="F3254" s="619" t="s">
        <v>4509</v>
      </c>
      <c r="G3254" s="619" t="s">
        <v>5094</v>
      </c>
      <c r="H3254" s="619" t="s">
        <v>564</v>
      </c>
      <c r="I3254" s="619" t="s">
        <v>6556</v>
      </c>
      <c r="J3254" s="619" t="s">
        <v>1358</v>
      </c>
      <c r="K3254" s="619" t="s">
        <v>6557</v>
      </c>
      <c r="L3254" s="620">
        <v>402.39</v>
      </c>
      <c r="M3254" s="620">
        <v>402.39</v>
      </c>
      <c r="N3254" s="619">
        <v>1</v>
      </c>
      <c r="O3254" s="683">
        <v>0.5</v>
      </c>
      <c r="P3254" s="620">
        <v>402.39</v>
      </c>
      <c r="Q3254" s="635">
        <v>1</v>
      </c>
      <c r="R3254" s="619">
        <v>1</v>
      </c>
      <c r="S3254" s="635">
        <v>1</v>
      </c>
      <c r="T3254" s="683">
        <v>0.5</v>
      </c>
      <c r="U3254" s="665">
        <v>1</v>
      </c>
    </row>
    <row r="3255" spans="1:21" ht="14.4" customHeight="1" x14ac:dyDescent="0.3">
      <c r="A3255" s="618">
        <v>21</v>
      </c>
      <c r="B3255" s="619" t="s">
        <v>565</v>
      </c>
      <c r="C3255" s="619">
        <v>89301212</v>
      </c>
      <c r="D3255" s="681" t="s">
        <v>6723</v>
      </c>
      <c r="E3255" s="682" t="s">
        <v>4541</v>
      </c>
      <c r="F3255" s="619" t="s">
        <v>4509</v>
      </c>
      <c r="G3255" s="619" t="s">
        <v>5094</v>
      </c>
      <c r="H3255" s="619" t="s">
        <v>564</v>
      </c>
      <c r="I3255" s="619" t="s">
        <v>6558</v>
      </c>
      <c r="J3255" s="619" t="s">
        <v>1358</v>
      </c>
      <c r="K3255" s="619" t="s">
        <v>6559</v>
      </c>
      <c r="L3255" s="620">
        <v>0</v>
      </c>
      <c r="M3255" s="620">
        <v>0</v>
      </c>
      <c r="N3255" s="619">
        <v>1</v>
      </c>
      <c r="O3255" s="683">
        <v>0.5</v>
      </c>
      <c r="P3255" s="620">
        <v>0</v>
      </c>
      <c r="Q3255" s="635"/>
      <c r="R3255" s="619">
        <v>1</v>
      </c>
      <c r="S3255" s="635">
        <v>1</v>
      </c>
      <c r="T3255" s="683">
        <v>0.5</v>
      </c>
      <c r="U3255" s="665">
        <v>1</v>
      </c>
    </row>
    <row r="3256" spans="1:21" ht="14.4" customHeight="1" x14ac:dyDescent="0.3">
      <c r="A3256" s="618">
        <v>21</v>
      </c>
      <c r="B3256" s="619" t="s">
        <v>565</v>
      </c>
      <c r="C3256" s="619">
        <v>89301212</v>
      </c>
      <c r="D3256" s="681" t="s">
        <v>6723</v>
      </c>
      <c r="E3256" s="682" t="s">
        <v>4541</v>
      </c>
      <c r="F3256" s="619" t="s">
        <v>4509</v>
      </c>
      <c r="G3256" s="619" t="s">
        <v>4990</v>
      </c>
      <c r="H3256" s="619" t="s">
        <v>564</v>
      </c>
      <c r="I3256" s="619" t="s">
        <v>5407</v>
      </c>
      <c r="J3256" s="619" t="s">
        <v>5408</v>
      </c>
      <c r="K3256" s="619" t="s">
        <v>5409</v>
      </c>
      <c r="L3256" s="620">
        <v>167.42</v>
      </c>
      <c r="M3256" s="620">
        <v>167.42</v>
      </c>
      <c r="N3256" s="619">
        <v>1</v>
      </c>
      <c r="O3256" s="683">
        <v>1</v>
      </c>
      <c r="P3256" s="620"/>
      <c r="Q3256" s="635">
        <v>0</v>
      </c>
      <c r="R3256" s="619"/>
      <c r="S3256" s="635">
        <v>0</v>
      </c>
      <c r="T3256" s="683"/>
      <c r="U3256" s="665">
        <v>0</v>
      </c>
    </row>
    <row r="3257" spans="1:21" ht="14.4" customHeight="1" x14ac:dyDescent="0.3">
      <c r="A3257" s="618">
        <v>21</v>
      </c>
      <c r="B3257" s="619" t="s">
        <v>565</v>
      </c>
      <c r="C3257" s="619">
        <v>89301212</v>
      </c>
      <c r="D3257" s="681" t="s">
        <v>6723</v>
      </c>
      <c r="E3257" s="682" t="s">
        <v>4541</v>
      </c>
      <c r="F3257" s="619" t="s">
        <v>4509</v>
      </c>
      <c r="G3257" s="619" t="s">
        <v>4990</v>
      </c>
      <c r="H3257" s="619" t="s">
        <v>564</v>
      </c>
      <c r="I3257" s="619" t="s">
        <v>1492</v>
      </c>
      <c r="J3257" s="619" t="s">
        <v>5801</v>
      </c>
      <c r="K3257" s="619" t="s">
        <v>5991</v>
      </c>
      <c r="L3257" s="620">
        <v>0</v>
      </c>
      <c r="M3257" s="620">
        <v>0</v>
      </c>
      <c r="N3257" s="619">
        <v>1</v>
      </c>
      <c r="O3257" s="683">
        <v>0.5</v>
      </c>
      <c r="P3257" s="620"/>
      <c r="Q3257" s="635"/>
      <c r="R3257" s="619"/>
      <c r="S3257" s="635">
        <v>0</v>
      </c>
      <c r="T3257" s="683"/>
      <c r="U3257" s="665">
        <v>0</v>
      </c>
    </row>
    <row r="3258" spans="1:21" ht="14.4" customHeight="1" x14ac:dyDescent="0.3">
      <c r="A3258" s="618">
        <v>21</v>
      </c>
      <c r="B3258" s="619" t="s">
        <v>565</v>
      </c>
      <c r="C3258" s="619">
        <v>89301212</v>
      </c>
      <c r="D3258" s="681" t="s">
        <v>6723</v>
      </c>
      <c r="E3258" s="682" t="s">
        <v>4541</v>
      </c>
      <c r="F3258" s="619" t="s">
        <v>4509</v>
      </c>
      <c r="G3258" s="619" t="s">
        <v>4990</v>
      </c>
      <c r="H3258" s="619" t="s">
        <v>564</v>
      </c>
      <c r="I3258" s="619" t="s">
        <v>5800</v>
      </c>
      <c r="J3258" s="619" t="s">
        <v>5801</v>
      </c>
      <c r="K3258" s="619" t="s">
        <v>5409</v>
      </c>
      <c r="L3258" s="620">
        <v>0</v>
      </c>
      <c r="M3258" s="620">
        <v>0</v>
      </c>
      <c r="N3258" s="619">
        <v>6</v>
      </c>
      <c r="O3258" s="683">
        <v>3.5</v>
      </c>
      <c r="P3258" s="620">
        <v>0</v>
      </c>
      <c r="Q3258" s="635"/>
      <c r="R3258" s="619">
        <v>2</v>
      </c>
      <c r="S3258" s="635">
        <v>0.33333333333333331</v>
      </c>
      <c r="T3258" s="683">
        <v>1</v>
      </c>
      <c r="U3258" s="665">
        <v>0.2857142857142857</v>
      </c>
    </row>
    <row r="3259" spans="1:21" ht="14.4" customHeight="1" x14ac:dyDescent="0.3">
      <c r="A3259" s="618">
        <v>21</v>
      </c>
      <c r="B3259" s="619" t="s">
        <v>565</v>
      </c>
      <c r="C3259" s="619">
        <v>89301212</v>
      </c>
      <c r="D3259" s="681" t="s">
        <v>6723</v>
      </c>
      <c r="E3259" s="682" t="s">
        <v>4541</v>
      </c>
      <c r="F3259" s="619" t="s">
        <v>4509</v>
      </c>
      <c r="G3259" s="619" t="s">
        <v>4990</v>
      </c>
      <c r="H3259" s="619" t="s">
        <v>564</v>
      </c>
      <c r="I3259" s="619" t="s">
        <v>5802</v>
      </c>
      <c r="J3259" s="619" t="s">
        <v>5801</v>
      </c>
      <c r="K3259" s="619" t="s">
        <v>5803</v>
      </c>
      <c r="L3259" s="620">
        <v>0</v>
      </c>
      <c r="M3259" s="620">
        <v>0</v>
      </c>
      <c r="N3259" s="619">
        <v>2</v>
      </c>
      <c r="O3259" s="683">
        <v>2</v>
      </c>
      <c r="P3259" s="620">
        <v>0</v>
      </c>
      <c r="Q3259" s="635"/>
      <c r="R3259" s="619">
        <v>1</v>
      </c>
      <c r="S3259" s="635">
        <v>0.5</v>
      </c>
      <c r="T3259" s="683">
        <v>1</v>
      </c>
      <c r="U3259" s="665">
        <v>0.5</v>
      </c>
    </row>
    <row r="3260" spans="1:21" ht="14.4" customHeight="1" x14ac:dyDescent="0.3">
      <c r="A3260" s="618">
        <v>21</v>
      </c>
      <c r="B3260" s="619" t="s">
        <v>565</v>
      </c>
      <c r="C3260" s="619">
        <v>89301212</v>
      </c>
      <c r="D3260" s="681" t="s">
        <v>6723</v>
      </c>
      <c r="E3260" s="682" t="s">
        <v>4541</v>
      </c>
      <c r="F3260" s="619" t="s">
        <v>4509</v>
      </c>
      <c r="G3260" s="619" t="s">
        <v>5885</v>
      </c>
      <c r="H3260" s="619" t="s">
        <v>2184</v>
      </c>
      <c r="I3260" s="619" t="s">
        <v>5886</v>
      </c>
      <c r="J3260" s="619" t="s">
        <v>3485</v>
      </c>
      <c r="K3260" s="619" t="s">
        <v>3665</v>
      </c>
      <c r="L3260" s="620">
        <v>0</v>
      </c>
      <c r="M3260" s="620">
        <v>0</v>
      </c>
      <c r="N3260" s="619">
        <v>1</v>
      </c>
      <c r="O3260" s="683">
        <v>1</v>
      </c>
      <c r="P3260" s="620"/>
      <c r="Q3260" s="635"/>
      <c r="R3260" s="619"/>
      <c r="S3260" s="635">
        <v>0</v>
      </c>
      <c r="T3260" s="683"/>
      <c r="U3260" s="665">
        <v>0</v>
      </c>
    </row>
    <row r="3261" spans="1:21" ht="14.4" customHeight="1" x14ac:dyDescent="0.3">
      <c r="A3261" s="618">
        <v>21</v>
      </c>
      <c r="B3261" s="619" t="s">
        <v>565</v>
      </c>
      <c r="C3261" s="619">
        <v>89301212</v>
      </c>
      <c r="D3261" s="681" t="s">
        <v>6723</v>
      </c>
      <c r="E3261" s="682" t="s">
        <v>4541</v>
      </c>
      <c r="F3261" s="619" t="s">
        <v>4509</v>
      </c>
      <c r="G3261" s="619" t="s">
        <v>4616</v>
      </c>
      <c r="H3261" s="619" t="s">
        <v>564</v>
      </c>
      <c r="I3261" s="619" t="s">
        <v>4758</v>
      </c>
      <c r="J3261" s="619" t="s">
        <v>4620</v>
      </c>
      <c r="K3261" s="619" t="s">
        <v>1297</v>
      </c>
      <c r="L3261" s="620">
        <v>0</v>
      </c>
      <c r="M3261" s="620">
        <v>0</v>
      </c>
      <c r="N3261" s="619">
        <v>1</v>
      </c>
      <c r="O3261" s="683">
        <v>0.5</v>
      </c>
      <c r="P3261" s="620">
        <v>0</v>
      </c>
      <c r="Q3261" s="635"/>
      <c r="R3261" s="619">
        <v>1</v>
      </c>
      <c r="S3261" s="635">
        <v>1</v>
      </c>
      <c r="T3261" s="683">
        <v>0.5</v>
      </c>
      <c r="U3261" s="665">
        <v>1</v>
      </c>
    </row>
    <row r="3262" spans="1:21" ht="14.4" customHeight="1" x14ac:dyDescent="0.3">
      <c r="A3262" s="618">
        <v>21</v>
      </c>
      <c r="B3262" s="619" t="s">
        <v>565</v>
      </c>
      <c r="C3262" s="619">
        <v>89301212</v>
      </c>
      <c r="D3262" s="681" t="s">
        <v>6723</v>
      </c>
      <c r="E3262" s="682" t="s">
        <v>4541</v>
      </c>
      <c r="F3262" s="619" t="s">
        <v>4509</v>
      </c>
      <c r="G3262" s="619" t="s">
        <v>4616</v>
      </c>
      <c r="H3262" s="619" t="s">
        <v>564</v>
      </c>
      <c r="I3262" s="619" t="s">
        <v>5054</v>
      </c>
      <c r="J3262" s="619" t="s">
        <v>5055</v>
      </c>
      <c r="K3262" s="619" t="s">
        <v>1297</v>
      </c>
      <c r="L3262" s="620">
        <v>0</v>
      </c>
      <c r="M3262" s="620">
        <v>0</v>
      </c>
      <c r="N3262" s="619">
        <v>4</v>
      </c>
      <c r="O3262" s="683">
        <v>2.5</v>
      </c>
      <c r="P3262" s="620">
        <v>0</v>
      </c>
      <c r="Q3262" s="635"/>
      <c r="R3262" s="619">
        <v>2</v>
      </c>
      <c r="S3262" s="635">
        <v>0.5</v>
      </c>
      <c r="T3262" s="683">
        <v>1.5</v>
      </c>
      <c r="U3262" s="665">
        <v>0.6</v>
      </c>
    </row>
    <row r="3263" spans="1:21" ht="14.4" customHeight="1" x14ac:dyDescent="0.3">
      <c r="A3263" s="618">
        <v>21</v>
      </c>
      <c r="B3263" s="619" t="s">
        <v>565</v>
      </c>
      <c r="C3263" s="619">
        <v>89301212</v>
      </c>
      <c r="D3263" s="681" t="s">
        <v>6723</v>
      </c>
      <c r="E3263" s="682" t="s">
        <v>4541</v>
      </c>
      <c r="F3263" s="619" t="s">
        <v>4509</v>
      </c>
      <c r="G3263" s="619" t="s">
        <v>4616</v>
      </c>
      <c r="H3263" s="619" t="s">
        <v>564</v>
      </c>
      <c r="I3263" s="619" t="s">
        <v>3327</v>
      </c>
      <c r="J3263" s="619" t="s">
        <v>1293</v>
      </c>
      <c r="K3263" s="619" t="s">
        <v>3426</v>
      </c>
      <c r="L3263" s="620">
        <v>0</v>
      </c>
      <c r="M3263" s="620">
        <v>0</v>
      </c>
      <c r="N3263" s="619">
        <v>1</v>
      </c>
      <c r="O3263" s="683">
        <v>0.5</v>
      </c>
      <c r="P3263" s="620">
        <v>0</v>
      </c>
      <c r="Q3263" s="635"/>
      <c r="R3263" s="619">
        <v>1</v>
      </c>
      <c r="S3263" s="635">
        <v>1</v>
      </c>
      <c r="T3263" s="683">
        <v>0.5</v>
      </c>
      <c r="U3263" s="665">
        <v>1</v>
      </c>
    </row>
    <row r="3264" spans="1:21" ht="14.4" customHeight="1" x14ac:dyDescent="0.3">
      <c r="A3264" s="618">
        <v>21</v>
      </c>
      <c r="B3264" s="619" t="s">
        <v>565</v>
      </c>
      <c r="C3264" s="619">
        <v>89301212</v>
      </c>
      <c r="D3264" s="681" t="s">
        <v>6723</v>
      </c>
      <c r="E3264" s="682" t="s">
        <v>4541</v>
      </c>
      <c r="F3264" s="619" t="s">
        <v>4509</v>
      </c>
      <c r="G3264" s="619" t="s">
        <v>4616</v>
      </c>
      <c r="H3264" s="619" t="s">
        <v>564</v>
      </c>
      <c r="I3264" s="619" t="s">
        <v>5888</v>
      </c>
      <c r="J3264" s="619" t="s">
        <v>5055</v>
      </c>
      <c r="K3264" s="619" t="s">
        <v>1297</v>
      </c>
      <c r="L3264" s="620">
        <v>0</v>
      </c>
      <c r="M3264" s="620">
        <v>0</v>
      </c>
      <c r="N3264" s="619">
        <v>3</v>
      </c>
      <c r="O3264" s="683">
        <v>2</v>
      </c>
      <c r="P3264" s="620">
        <v>0</v>
      </c>
      <c r="Q3264" s="635"/>
      <c r="R3264" s="619">
        <v>2</v>
      </c>
      <c r="S3264" s="635">
        <v>0.66666666666666663</v>
      </c>
      <c r="T3264" s="683">
        <v>1</v>
      </c>
      <c r="U3264" s="665">
        <v>0.5</v>
      </c>
    </row>
    <row r="3265" spans="1:21" ht="14.4" customHeight="1" x14ac:dyDescent="0.3">
      <c r="A3265" s="618">
        <v>21</v>
      </c>
      <c r="B3265" s="619" t="s">
        <v>565</v>
      </c>
      <c r="C3265" s="619">
        <v>89301212</v>
      </c>
      <c r="D3265" s="681" t="s">
        <v>6723</v>
      </c>
      <c r="E3265" s="682" t="s">
        <v>4541</v>
      </c>
      <c r="F3265" s="619" t="s">
        <v>4509</v>
      </c>
      <c r="G3265" s="619" t="s">
        <v>6560</v>
      </c>
      <c r="H3265" s="619" t="s">
        <v>564</v>
      </c>
      <c r="I3265" s="619" t="s">
        <v>6561</v>
      </c>
      <c r="J3265" s="619" t="s">
        <v>6562</v>
      </c>
      <c r="K3265" s="619" t="s">
        <v>2601</v>
      </c>
      <c r="L3265" s="620">
        <v>19152.34</v>
      </c>
      <c r="M3265" s="620">
        <v>114914.04000000001</v>
      </c>
      <c r="N3265" s="619">
        <v>6</v>
      </c>
      <c r="O3265" s="683">
        <v>4</v>
      </c>
      <c r="P3265" s="620">
        <v>114914.04000000001</v>
      </c>
      <c r="Q3265" s="635">
        <v>1</v>
      </c>
      <c r="R3265" s="619">
        <v>6</v>
      </c>
      <c r="S3265" s="635">
        <v>1</v>
      </c>
      <c r="T3265" s="683">
        <v>4</v>
      </c>
      <c r="U3265" s="665">
        <v>1</v>
      </c>
    </row>
    <row r="3266" spans="1:21" ht="14.4" customHeight="1" x14ac:dyDescent="0.3">
      <c r="A3266" s="618">
        <v>21</v>
      </c>
      <c r="B3266" s="619" t="s">
        <v>565</v>
      </c>
      <c r="C3266" s="619">
        <v>89301212</v>
      </c>
      <c r="D3266" s="681" t="s">
        <v>6723</v>
      </c>
      <c r="E3266" s="682" t="s">
        <v>4541</v>
      </c>
      <c r="F3266" s="619" t="s">
        <v>4510</v>
      </c>
      <c r="G3266" s="619" t="s">
        <v>5019</v>
      </c>
      <c r="H3266" s="619" t="s">
        <v>564</v>
      </c>
      <c r="I3266" s="619" t="s">
        <v>5420</v>
      </c>
      <c r="J3266" s="619" t="s">
        <v>4526</v>
      </c>
      <c r="K3266" s="619"/>
      <c r="L3266" s="620">
        <v>0</v>
      </c>
      <c r="M3266" s="620">
        <v>0</v>
      </c>
      <c r="N3266" s="619">
        <v>35</v>
      </c>
      <c r="O3266" s="683">
        <v>35</v>
      </c>
      <c r="P3266" s="620">
        <v>0</v>
      </c>
      <c r="Q3266" s="635"/>
      <c r="R3266" s="619">
        <v>31</v>
      </c>
      <c r="S3266" s="635">
        <v>0.88571428571428568</v>
      </c>
      <c r="T3266" s="683">
        <v>31</v>
      </c>
      <c r="U3266" s="665">
        <v>0.88571428571428568</v>
      </c>
    </row>
    <row r="3267" spans="1:21" ht="14.4" customHeight="1" x14ac:dyDescent="0.3">
      <c r="A3267" s="618">
        <v>21</v>
      </c>
      <c r="B3267" s="619" t="s">
        <v>565</v>
      </c>
      <c r="C3267" s="619">
        <v>89301212</v>
      </c>
      <c r="D3267" s="681" t="s">
        <v>6723</v>
      </c>
      <c r="E3267" s="682" t="s">
        <v>4541</v>
      </c>
      <c r="F3267" s="619" t="s">
        <v>4510</v>
      </c>
      <c r="G3267" s="619" t="s">
        <v>5019</v>
      </c>
      <c r="H3267" s="619" t="s">
        <v>564</v>
      </c>
      <c r="I3267" s="619" t="s">
        <v>5817</v>
      </c>
      <c r="J3267" s="619" t="s">
        <v>4526</v>
      </c>
      <c r="K3267" s="619"/>
      <c r="L3267" s="620">
        <v>0</v>
      </c>
      <c r="M3267" s="620">
        <v>0</v>
      </c>
      <c r="N3267" s="619">
        <v>4</v>
      </c>
      <c r="O3267" s="683">
        <v>4</v>
      </c>
      <c r="P3267" s="620">
        <v>0</v>
      </c>
      <c r="Q3267" s="635"/>
      <c r="R3267" s="619">
        <v>4</v>
      </c>
      <c r="S3267" s="635">
        <v>1</v>
      </c>
      <c r="T3267" s="683">
        <v>4</v>
      </c>
      <c r="U3267" s="665">
        <v>1</v>
      </c>
    </row>
    <row r="3268" spans="1:21" ht="14.4" customHeight="1" x14ac:dyDescent="0.3">
      <c r="A3268" s="618">
        <v>21</v>
      </c>
      <c r="B3268" s="619" t="s">
        <v>565</v>
      </c>
      <c r="C3268" s="619">
        <v>89301212</v>
      </c>
      <c r="D3268" s="681" t="s">
        <v>6723</v>
      </c>
      <c r="E3268" s="682" t="s">
        <v>4541</v>
      </c>
      <c r="F3268" s="619" t="s">
        <v>4510</v>
      </c>
      <c r="G3268" s="619" t="s">
        <v>5019</v>
      </c>
      <c r="H3268" s="619" t="s">
        <v>564</v>
      </c>
      <c r="I3268" s="619" t="s">
        <v>5218</v>
      </c>
      <c r="J3268" s="619" t="s">
        <v>4526</v>
      </c>
      <c r="K3268" s="619"/>
      <c r="L3268" s="620">
        <v>0</v>
      </c>
      <c r="M3268" s="620">
        <v>0</v>
      </c>
      <c r="N3268" s="619">
        <v>1</v>
      </c>
      <c r="O3268" s="683"/>
      <c r="P3268" s="620"/>
      <c r="Q3268" s="635"/>
      <c r="R3268" s="619"/>
      <c r="S3268" s="635">
        <v>0</v>
      </c>
      <c r="T3268" s="683"/>
      <c r="U3268" s="665"/>
    </row>
    <row r="3269" spans="1:21" ht="14.4" customHeight="1" x14ac:dyDescent="0.3">
      <c r="A3269" s="618">
        <v>21</v>
      </c>
      <c r="B3269" s="619" t="s">
        <v>565</v>
      </c>
      <c r="C3269" s="619">
        <v>89301212</v>
      </c>
      <c r="D3269" s="681" t="s">
        <v>6723</v>
      </c>
      <c r="E3269" s="682" t="s">
        <v>4541</v>
      </c>
      <c r="F3269" s="619" t="s">
        <v>4511</v>
      </c>
      <c r="G3269" s="619" t="s">
        <v>5019</v>
      </c>
      <c r="H3269" s="619" t="s">
        <v>564</v>
      </c>
      <c r="I3269" s="619" t="s">
        <v>5218</v>
      </c>
      <c r="J3269" s="619" t="s">
        <v>4526</v>
      </c>
      <c r="K3269" s="619"/>
      <c r="L3269" s="620">
        <v>0</v>
      </c>
      <c r="M3269" s="620">
        <v>0</v>
      </c>
      <c r="N3269" s="619">
        <v>5</v>
      </c>
      <c r="O3269" s="683">
        <v>3</v>
      </c>
      <c r="P3269" s="620">
        <v>0</v>
      </c>
      <c r="Q3269" s="635"/>
      <c r="R3269" s="619">
        <v>5</v>
      </c>
      <c r="S3269" s="635">
        <v>1</v>
      </c>
      <c r="T3269" s="683">
        <v>3</v>
      </c>
      <c r="U3269" s="665">
        <v>1</v>
      </c>
    </row>
    <row r="3270" spans="1:21" ht="14.4" customHeight="1" x14ac:dyDescent="0.3">
      <c r="A3270" s="618">
        <v>21</v>
      </c>
      <c r="B3270" s="619" t="s">
        <v>565</v>
      </c>
      <c r="C3270" s="619">
        <v>89301212</v>
      </c>
      <c r="D3270" s="681" t="s">
        <v>6723</v>
      </c>
      <c r="E3270" s="682" t="s">
        <v>4541</v>
      </c>
      <c r="F3270" s="619" t="s">
        <v>4511</v>
      </c>
      <c r="G3270" s="619" t="s">
        <v>4764</v>
      </c>
      <c r="H3270" s="619" t="s">
        <v>564</v>
      </c>
      <c r="I3270" s="619" t="s">
        <v>5056</v>
      </c>
      <c r="J3270" s="619" t="s">
        <v>5057</v>
      </c>
      <c r="K3270" s="619" t="s">
        <v>5058</v>
      </c>
      <c r="L3270" s="620">
        <v>1000</v>
      </c>
      <c r="M3270" s="620">
        <v>13000</v>
      </c>
      <c r="N3270" s="619">
        <v>13</v>
      </c>
      <c r="O3270" s="683">
        <v>13</v>
      </c>
      <c r="P3270" s="620"/>
      <c r="Q3270" s="635">
        <v>0</v>
      </c>
      <c r="R3270" s="619"/>
      <c r="S3270" s="635">
        <v>0</v>
      </c>
      <c r="T3270" s="683"/>
      <c r="U3270" s="665">
        <v>0</v>
      </c>
    </row>
    <row r="3271" spans="1:21" ht="14.4" customHeight="1" x14ac:dyDescent="0.3">
      <c r="A3271" s="618">
        <v>21</v>
      </c>
      <c r="B3271" s="619" t="s">
        <v>565</v>
      </c>
      <c r="C3271" s="619">
        <v>89301212</v>
      </c>
      <c r="D3271" s="681" t="s">
        <v>6723</v>
      </c>
      <c r="E3271" s="682" t="s">
        <v>4541</v>
      </c>
      <c r="F3271" s="619" t="s">
        <v>4511</v>
      </c>
      <c r="G3271" s="619" t="s">
        <v>5421</v>
      </c>
      <c r="H3271" s="619" t="s">
        <v>564</v>
      </c>
      <c r="I3271" s="619" t="s">
        <v>5892</v>
      </c>
      <c r="J3271" s="619" t="s">
        <v>5893</v>
      </c>
      <c r="K3271" s="619" t="s">
        <v>5894</v>
      </c>
      <c r="L3271" s="620">
        <v>1300</v>
      </c>
      <c r="M3271" s="620">
        <v>1300</v>
      </c>
      <c r="N3271" s="619">
        <v>1</v>
      </c>
      <c r="O3271" s="683">
        <v>1</v>
      </c>
      <c r="P3271" s="620"/>
      <c r="Q3271" s="635">
        <v>0</v>
      </c>
      <c r="R3271" s="619"/>
      <c r="S3271" s="635">
        <v>0</v>
      </c>
      <c r="T3271" s="683"/>
      <c r="U3271" s="665">
        <v>0</v>
      </c>
    </row>
    <row r="3272" spans="1:21" ht="14.4" customHeight="1" x14ac:dyDescent="0.3">
      <c r="A3272" s="618">
        <v>21</v>
      </c>
      <c r="B3272" s="619" t="s">
        <v>565</v>
      </c>
      <c r="C3272" s="619">
        <v>89301212</v>
      </c>
      <c r="D3272" s="681" t="s">
        <v>6723</v>
      </c>
      <c r="E3272" s="682" t="s">
        <v>4541</v>
      </c>
      <c r="F3272" s="619" t="s">
        <v>4511</v>
      </c>
      <c r="G3272" s="619" t="s">
        <v>5421</v>
      </c>
      <c r="H3272" s="619" t="s">
        <v>564</v>
      </c>
      <c r="I3272" s="619" t="s">
        <v>5422</v>
      </c>
      <c r="J3272" s="619" t="s">
        <v>5423</v>
      </c>
      <c r="K3272" s="619" t="s">
        <v>5424</v>
      </c>
      <c r="L3272" s="620">
        <v>1800</v>
      </c>
      <c r="M3272" s="620">
        <v>9000</v>
      </c>
      <c r="N3272" s="619">
        <v>5</v>
      </c>
      <c r="O3272" s="683">
        <v>5</v>
      </c>
      <c r="P3272" s="620">
        <v>1800</v>
      </c>
      <c r="Q3272" s="635">
        <v>0.2</v>
      </c>
      <c r="R3272" s="619">
        <v>1</v>
      </c>
      <c r="S3272" s="635">
        <v>0.2</v>
      </c>
      <c r="T3272" s="683">
        <v>1</v>
      </c>
      <c r="U3272" s="665">
        <v>0.2</v>
      </c>
    </row>
    <row r="3273" spans="1:21" ht="14.4" customHeight="1" x14ac:dyDescent="0.3">
      <c r="A3273" s="618">
        <v>21</v>
      </c>
      <c r="B3273" s="619" t="s">
        <v>565</v>
      </c>
      <c r="C3273" s="619">
        <v>89301212</v>
      </c>
      <c r="D3273" s="681" t="s">
        <v>6723</v>
      </c>
      <c r="E3273" s="682" t="s">
        <v>4541</v>
      </c>
      <c r="F3273" s="619" t="s">
        <v>4511</v>
      </c>
      <c r="G3273" s="619" t="s">
        <v>5421</v>
      </c>
      <c r="H3273" s="619" t="s">
        <v>564</v>
      </c>
      <c r="I3273" s="619" t="s">
        <v>5425</v>
      </c>
      <c r="J3273" s="619" t="s">
        <v>5426</v>
      </c>
      <c r="K3273" s="619" t="s">
        <v>5427</v>
      </c>
      <c r="L3273" s="620">
        <v>1800</v>
      </c>
      <c r="M3273" s="620">
        <v>32400</v>
      </c>
      <c r="N3273" s="619">
        <v>18</v>
      </c>
      <c r="O3273" s="683">
        <v>16</v>
      </c>
      <c r="P3273" s="620">
        <v>12600</v>
      </c>
      <c r="Q3273" s="635">
        <v>0.3888888888888889</v>
      </c>
      <c r="R3273" s="619">
        <v>7</v>
      </c>
      <c r="S3273" s="635">
        <v>0.3888888888888889</v>
      </c>
      <c r="T3273" s="683">
        <v>6</v>
      </c>
      <c r="U3273" s="665">
        <v>0.375</v>
      </c>
    </row>
    <row r="3274" spans="1:21" ht="14.4" customHeight="1" x14ac:dyDescent="0.3">
      <c r="A3274" s="618">
        <v>21</v>
      </c>
      <c r="B3274" s="619" t="s">
        <v>565</v>
      </c>
      <c r="C3274" s="619">
        <v>89301212</v>
      </c>
      <c r="D3274" s="681" t="s">
        <v>6723</v>
      </c>
      <c r="E3274" s="682" t="s">
        <v>4541</v>
      </c>
      <c r="F3274" s="619" t="s">
        <v>4511</v>
      </c>
      <c r="G3274" s="619" t="s">
        <v>5421</v>
      </c>
      <c r="H3274" s="619" t="s">
        <v>564</v>
      </c>
      <c r="I3274" s="619" t="s">
        <v>5428</v>
      </c>
      <c r="J3274" s="619" t="s">
        <v>5429</v>
      </c>
      <c r="K3274" s="619" t="s">
        <v>5430</v>
      </c>
      <c r="L3274" s="620">
        <v>1800</v>
      </c>
      <c r="M3274" s="620">
        <v>3600</v>
      </c>
      <c r="N3274" s="619">
        <v>2</v>
      </c>
      <c r="O3274" s="683">
        <v>2</v>
      </c>
      <c r="P3274" s="620">
        <v>1800</v>
      </c>
      <c r="Q3274" s="635">
        <v>0.5</v>
      </c>
      <c r="R3274" s="619">
        <v>1</v>
      </c>
      <c r="S3274" s="635">
        <v>0.5</v>
      </c>
      <c r="T3274" s="683">
        <v>1</v>
      </c>
      <c r="U3274" s="665">
        <v>0.5</v>
      </c>
    </row>
    <row r="3275" spans="1:21" ht="14.4" customHeight="1" x14ac:dyDescent="0.3">
      <c r="A3275" s="618">
        <v>21</v>
      </c>
      <c r="B3275" s="619" t="s">
        <v>565</v>
      </c>
      <c r="C3275" s="619">
        <v>89301212</v>
      </c>
      <c r="D3275" s="681" t="s">
        <v>6723</v>
      </c>
      <c r="E3275" s="682" t="s">
        <v>4542</v>
      </c>
      <c r="F3275" s="619" t="s">
        <v>4509</v>
      </c>
      <c r="G3275" s="619" t="s">
        <v>5827</v>
      </c>
      <c r="H3275" s="619" t="s">
        <v>564</v>
      </c>
      <c r="I3275" s="619" t="s">
        <v>6086</v>
      </c>
      <c r="J3275" s="619" t="s">
        <v>6087</v>
      </c>
      <c r="K3275" s="619" t="s">
        <v>6088</v>
      </c>
      <c r="L3275" s="620">
        <v>483.76</v>
      </c>
      <c r="M3275" s="620">
        <v>967.52</v>
      </c>
      <c r="N3275" s="619">
        <v>2</v>
      </c>
      <c r="O3275" s="683">
        <v>1</v>
      </c>
      <c r="P3275" s="620"/>
      <c r="Q3275" s="635">
        <v>0</v>
      </c>
      <c r="R3275" s="619"/>
      <c r="S3275" s="635">
        <v>0</v>
      </c>
      <c r="T3275" s="683"/>
      <c r="U3275" s="665">
        <v>0</v>
      </c>
    </row>
    <row r="3276" spans="1:21" ht="14.4" customHeight="1" x14ac:dyDescent="0.3">
      <c r="A3276" s="618">
        <v>21</v>
      </c>
      <c r="B3276" s="619" t="s">
        <v>565</v>
      </c>
      <c r="C3276" s="619">
        <v>89301212</v>
      </c>
      <c r="D3276" s="681" t="s">
        <v>6723</v>
      </c>
      <c r="E3276" s="682" t="s">
        <v>4542</v>
      </c>
      <c r="F3276" s="619" t="s">
        <v>4509</v>
      </c>
      <c r="G3276" s="619" t="s">
        <v>5827</v>
      </c>
      <c r="H3276" s="619" t="s">
        <v>564</v>
      </c>
      <c r="I3276" s="619" t="s">
        <v>6563</v>
      </c>
      <c r="J3276" s="619" t="s">
        <v>6087</v>
      </c>
      <c r="K3276" s="619" t="s">
        <v>6088</v>
      </c>
      <c r="L3276" s="620">
        <v>483.76</v>
      </c>
      <c r="M3276" s="620">
        <v>1935.04</v>
      </c>
      <c r="N3276" s="619">
        <v>4</v>
      </c>
      <c r="O3276" s="683">
        <v>1</v>
      </c>
      <c r="P3276" s="620"/>
      <c r="Q3276" s="635">
        <v>0</v>
      </c>
      <c r="R3276" s="619"/>
      <c r="S3276" s="635">
        <v>0</v>
      </c>
      <c r="T3276" s="683"/>
      <c r="U3276" s="665">
        <v>0</v>
      </c>
    </row>
    <row r="3277" spans="1:21" ht="14.4" customHeight="1" x14ac:dyDescent="0.3">
      <c r="A3277" s="618">
        <v>21</v>
      </c>
      <c r="B3277" s="619" t="s">
        <v>565</v>
      </c>
      <c r="C3277" s="619">
        <v>89301212</v>
      </c>
      <c r="D3277" s="681" t="s">
        <v>6723</v>
      </c>
      <c r="E3277" s="682" t="s">
        <v>4542</v>
      </c>
      <c r="F3277" s="619" t="s">
        <v>4509</v>
      </c>
      <c r="G3277" s="619" t="s">
        <v>4882</v>
      </c>
      <c r="H3277" s="619" t="s">
        <v>564</v>
      </c>
      <c r="I3277" s="619" t="s">
        <v>6564</v>
      </c>
      <c r="J3277" s="619" t="s">
        <v>6565</v>
      </c>
      <c r="K3277" s="619" t="s">
        <v>5156</v>
      </c>
      <c r="L3277" s="620">
        <v>149.62</v>
      </c>
      <c r="M3277" s="620">
        <v>149.62</v>
      </c>
      <c r="N3277" s="619">
        <v>1</v>
      </c>
      <c r="O3277" s="683">
        <v>0.5</v>
      </c>
      <c r="P3277" s="620"/>
      <c r="Q3277" s="635">
        <v>0</v>
      </c>
      <c r="R3277" s="619"/>
      <c r="S3277" s="635">
        <v>0</v>
      </c>
      <c r="T3277" s="683"/>
      <c r="U3277" s="665">
        <v>0</v>
      </c>
    </row>
    <row r="3278" spans="1:21" ht="14.4" customHeight="1" x14ac:dyDescent="0.3">
      <c r="A3278" s="618">
        <v>21</v>
      </c>
      <c r="B3278" s="619" t="s">
        <v>565</v>
      </c>
      <c r="C3278" s="619">
        <v>89301212</v>
      </c>
      <c r="D3278" s="681" t="s">
        <v>6723</v>
      </c>
      <c r="E3278" s="682" t="s">
        <v>4542</v>
      </c>
      <c r="F3278" s="619" t="s">
        <v>4509</v>
      </c>
      <c r="G3278" s="619" t="s">
        <v>6566</v>
      </c>
      <c r="H3278" s="619" t="s">
        <v>564</v>
      </c>
      <c r="I3278" s="619" t="s">
        <v>6567</v>
      </c>
      <c r="J3278" s="619" t="s">
        <v>6568</v>
      </c>
      <c r="K3278" s="619" t="s">
        <v>6569</v>
      </c>
      <c r="L3278" s="620">
        <v>913.5</v>
      </c>
      <c r="M3278" s="620">
        <v>1827</v>
      </c>
      <c r="N3278" s="619">
        <v>2</v>
      </c>
      <c r="O3278" s="683">
        <v>1.5</v>
      </c>
      <c r="P3278" s="620">
        <v>1827</v>
      </c>
      <c r="Q3278" s="635">
        <v>1</v>
      </c>
      <c r="R3278" s="619">
        <v>2</v>
      </c>
      <c r="S3278" s="635">
        <v>1</v>
      </c>
      <c r="T3278" s="683">
        <v>1.5</v>
      </c>
      <c r="U3278" s="665">
        <v>1</v>
      </c>
    </row>
    <row r="3279" spans="1:21" ht="14.4" customHeight="1" x14ac:dyDescent="0.3">
      <c r="A3279" s="618">
        <v>21</v>
      </c>
      <c r="B3279" s="619" t="s">
        <v>565</v>
      </c>
      <c r="C3279" s="619">
        <v>89301212</v>
      </c>
      <c r="D3279" s="681" t="s">
        <v>6723</v>
      </c>
      <c r="E3279" s="682" t="s">
        <v>4542</v>
      </c>
      <c r="F3279" s="619" t="s">
        <v>4509</v>
      </c>
      <c r="G3279" s="619" t="s">
        <v>6570</v>
      </c>
      <c r="H3279" s="619" t="s">
        <v>564</v>
      </c>
      <c r="I3279" s="619" t="s">
        <v>6571</v>
      </c>
      <c r="J3279" s="619" t="s">
        <v>6572</v>
      </c>
      <c r="K3279" s="619" t="s">
        <v>6451</v>
      </c>
      <c r="L3279" s="620">
        <v>0</v>
      </c>
      <c r="M3279" s="620">
        <v>0</v>
      </c>
      <c r="N3279" s="619">
        <v>2</v>
      </c>
      <c r="O3279" s="683">
        <v>1</v>
      </c>
      <c r="P3279" s="620"/>
      <c r="Q3279" s="635"/>
      <c r="R3279" s="619"/>
      <c r="S3279" s="635">
        <v>0</v>
      </c>
      <c r="T3279" s="683"/>
      <c r="U3279" s="665">
        <v>0</v>
      </c>
    </row>
    <row r="3280" spans="1:21" ht="14.4" customHeight="1" x14ac:dyDescent="0.3">
      <c r="A3280" s="618">
        <v>21</v>
      </c>
      <c r="B3280" s="619" t="s">
        <v>565</v>
      </c>
      <c r="C3280" s="619">
        <v>89301212</v>
      </c>
      <c r="D3280" s="681" t="s">
        <v>6723</v>
      </c>
      <c r="E3280" s="682" t="s">
        <v>4542</v>
      </c>
      <c r="F3280" s="619" t="s">
        <v>4509</v>
      </c>
      <c r="G3280" s="619" t="s">
        <v>6329</v>
      </c>
      <c r="H3280" s="619" t="s">
        <v>564</v>
      </c>
      <c r="I3280" s="619" t="s">
        <v>6330</v>
      </c>
      <c r="J3280" s="619" t="s">
        <v>6331</v>
      </c>
      <c r="K3280" s="619" t="s">
        <v>5644</v>
      </c>
      <c r="L3280" s="620">
        <v>0</v>
      </c>
      <c r="M3280" s="620">
        <v>0</v>
      </c>
      <c r="N3280" s="619">
        <v>4</v>
      </c>
      <c r="O3280" s="683">
        <v>4</v>
      </c>
      <c r="P3280" s="620">
        <v>0</v>
      </c>
      <c r="Q3280" s="635"/>
      <c r="R3280" s="619">
        <v>2</v>
      </c>
      <c r="S3280" s="635">
        <v>0.5</v>
      </c>
      <c r="T3280" s="683">
        <v>2</v>
      </c>
      <c r="U3280" s="665">
        <v>0.5</v>
      </c>
    </row>
    <row r="3281" spans="1:21" ht="14.4" customHeight="1" x14ac:dyDescent="0.3">
      <c r="A3281" s="618">
        <v>21</v>
      </c>
      <c r="B3281" s="619" t="s">
        <v>565</v>
      </c>
      <c r="C3281" s="619">
        <v>89301212</v>
      </c>
      <c r="D3281" s="681" t="s">
        <v>6723</v>
      </c>
      <c r="E3281" s="682" t="s">
        <v>4542</v>
      </c>
      <c r="F3281" s="619" t="s">
        <v>4509</v>
      </c>
      <c r="G3281" s="619" t="s">
        <v>5633</v>
      </c>
      <c r="H3281" s="619" t="s">
        <v>564</v>
      </c>
      <c r="I3281" s="619" t="s">
        <v>6573</v>
      </c>
      <c r="J3281" s="619" t="s">
        <v>6089</v>
      </c>
      <c r="K3281" s="619" t="s">
        <v>6574</v>
      </c>
      <c r="L3281" s="620">
        <v>54.31</v>
      </c>
      <c r="M3281" s="620">
        <v>54.31</v>
      </c>
      <c r="N3281" s="619">
        <v>1</v>
      </c>
      <c r="O3281" s="683">
        <v>1</v>
      </c>
      <c r="P3281" s="620"/>
      <c r="Q3281" s="635">
        <v>0</v>
      </c>
      <c r="R3281" s="619"/>
      <c r="S3281" s="635">
        <v>0</v>
      </c>
      <c r="T3281" s="683"/>
      <c r="U3281" s="665">
        <v>0</v>
      </c>
    </row>
    <row r="3282" spans="1:21" ht="14.4" customHeight="1" x14ac:dyDescent="0.3">
      <c r="A3282" s="618">
        <v>21</v>
      </c>
      <c r="B3282" s="619" t="s">
        <v>565</v>
      </c>
      <c r="C3282" s="619">
        <v>89301212</v>
      </c>
      <c r="D3282" s="681" t="s">
        <v>6723</v>
      </c>
      <c r="E3282" s="682" t="s">
        <v>4542</v>
      </c>
      <c r="F3282" s="619" t="s">
        <v>4509</v>
      </c>
      <c r="G3282" s="619" t="s">
        <v>4790</v>
      </c>
      <c r="H3282" s="619" t="s">
        <v>564</v>
      </c>
      <c r="I3282" s="619" t="s">
        <v>1191</v>
      </c>
      <c r="J3282" s="619" t="s">
        <v>1192</v>
      </c>
      <c r="K3282" s="619" t="s">
        <v>4791</v>
      </c>
      <c r="L3282" s="620">
        <v>153.37</v>
      </c>
      <c r="M3282" s="620">
        <v>920.22</v>
      </c>
      <c r="N3282" s="619">
        <v>6</v>
      </c>
      <c r="O3282" s="683">
        <v>1.5</v>
      </c>
      <c r="P3282" s="620"/>
      <c r="Q3282" s="635">
        <v>0</v>
      </c>
      <c r="R3282" s="619"/>
      <c r="S3282" s="635">
        <v>0</v>
      </c>
      <c r="T3282" s="683"/>
      <c r="U3282" s="665">
        <v>0</v>
      </c>
    </row>
    <row r="3283" spans="1:21" ht="14.4" customHeight="1" x14ac:dyDescent="0.3">
      <c r="A3283" s="618">
        <v>21</v>
      </c>
      <c r="B3283" s="619" t="s">
        <v>565</v>
      </c>
      <c r="C3283" s="619">
        <v>89301212</v>
      </c>
      <c r="D3283" s="681" t="s">
        <v>6723</v>
      </c>
      <c r="E3283" s="682" t="s">
        <v>4542</v>
      </c>
      <c r="F3283" s="619" t="s">
        <v>4509</v>
      </c>
      <c r="G3283" s="619" t="s">
        <v>4689</v>
      </c>
      <c r="H3283" s="619" t="s">
        <v>564</v>
      </c>
      <c r="I3283" s="619" t="s">
        <v>1369</v>
      </c>
      <c r="J3283" s="619" t="s">
        <v>1370</v>
      </c>
      <c r="K3283" s="619" t="s">
        <v>1371</v>
      </c>
      <c r="L3283" s="620">
        <v>24.22</v>
      </c>
      <c r="M3283" s="620">
        <v>24.22</v>
      </c>
      <c r="N3283" s="619">
        <v>1</v>
      </c>
      <c r="O3283" s="683">
        <v>1</v>
      </c>
      <c r="P3283" s="620"/>
      <c r="Q3283" s="635">
        <v>0</v>
      </c>
      <c r="R3283" s="619"/>
      <c r="S3283" s="635">
        <v>0</v>
      </c>
      <c r="T3283" s="683"/>
      <c r="U3283" s="665">
        <v>0</v>
      </c>
    </row>
    <row r="3284" spans="1:21" ht="14.4" customHeight="1" x14ac:dyDescent="0.3">
      <c r="A3284" s="618">
        <v>21</v>
      </c>
      <c r="B3284" s="619" t="s">
        <v>565</v>
      </c>
      <c r="C3284" s="619">
        <v>89301212</v>
      </c>
      <c r="D3284" s="681" t="s">
        <v>6723</v>
      </c>
      <c r="E3284" s="682" t="s">
        <v>4542</v>
      </c>
      <c r="F3284" s="619" t="s">
        <v>4509</v>
      </c>
      <c r="G3284" s="619" t="s">
        <v>5000</v>
      </c>
      <c r="H3284" s="619" t="s">
        <v>564</v>
      </c>
      <c r="I3284" s="619" t="s">
        <v>1307</v>
      </c>
      <c r="J3284" s="619" t="s">
        <v>1308</v>
      </c>
      <c r="K3284" s="619" t="s">
        <v>5001</v>
      </c>
      <c r="L3284" s="620">
        <v>34.43</v>
      </c>
      <c r="M3284" s="620">
        <v>34.43</v>
      </c>
      <c r="N3284" s="619">
        <v>1</v>
      </c>
      <c r="O3284" s="683">
        <v>0.5</v>
      </c>
      <c r="P3284" s="620">
        <v>34.43</v>
      </c>
      <c r="Q3284" s="635">
        <v>1</v>
      </c>
      <c r="R3284" s="619">
        <v>1</v>
      </c>
      <c r="S3284" s="635">
        <v>1</v>
      </c>
      <c r="T3284" s="683">
        <v>0.5</v>
      </c>
      <c r="U3284" s="665">
        <v>1</v>
      </c>
    </row>
    <row r="3285" spans="1:21" ht="14.4" customHeight="1" x14ac:dyDescent="0.3">
      <c r="A3285" s="618">
        <v>21</v>
      </c>
      <c r="B3285" s="619" t="s">
        <v>565</v>
      </c>
      <c r="C3285" s="619">
        <v>89301212</v>
      </c>
      <c r="D3285" s="681" t="s">
        <v>6723</v>
      </c>
      <c r="E3285" s="682" t="s">
        <v>4542</v>
      </c>
      <c r="F3285" s="619" t="s">
        <v>4509</v>
      </c>
      <c r="G3285" s="619" t="s">
        <v>6224</v>
      </c>
      <c r="H3285" s="619" t="s">
        <v>564</v>
      </c>
      <c r="I3285" s="619" t="s">
        <v>6575</v>
      </c>
      <c r="J3285" s="619" t="s">
        <v>2923</v>
      </c>
      <c r="K3285" s="619" t="s">
        <v>6576</v>
      </c>
      <c r="L3285" s="620">
        <v>0</v>
      </c>
      <c r="M3285" s="620">
        <v>0</v>
      </c>
      <c r="N3285" s="619">
        <v>1</v>
      </c>
      <c r="O3285" s="683">
        <v>1</v>
      </c>
      <c r="P3285" s="620"/>
      <c r="Q3285" s="635"/>
      <c r="R3285" s="619"/>
      <c r="S3285" s="635">
        <v>0</v>
      </c>
      <c r="T3285" s="683"/>
      <c r="U3285" s="665">
        <v>0</v>
      </c>
    </row>
    <row r="3286" spans="1:21" ht="14.4" customHeight="1" x14ac:dyDescent="0.3">
      <c r="A3286" s="618">
        <v>21</v>
      </c>
      <c r="B3286" s="619" t="s">
        <v>565</v>
      </c>
      <c r="C3286" s="619">
        <v>89301212</v>
      </c>
      <c r="D3286" s="681" t="s">
        <v>6723</v>
      </c>
      <c r="E3286" s="682" t="s">
        <v>4542</v>
      </c>
      <c r="F3286" s="619" t="s">
        <v>4509</v>
      </c>
      <c r="G3286" s="619" t="s">
        <v>4558</v>
      </c>
      <c r="H3286" s="619" t="s">
        <v>564</v>
      </c>
      <c r="I3286" s="619" t="s">
        <v>1037</v>
      </c>
      <c r="J3286" s="619" t="s">
        <v>1038</v>
      </c>
      <c r="K3286" s="619" t="s">
        <v>1039</v>
      </c>
      <c r="L3286" s="620">
        <v>190.48</v>
      </c>
      <c r="M3286" s="620">
        <v>190.48</v>
      </c>
      <c r="N3286" s="619">
        <v>1</v>
      </c>
      <c r="O3286" s="683">
        <v>1</v>
      </c>
      <c r="P3286" s="620"/>
      <c r="Q3286" s="635">
        <v>0</v>
      </c>
      <c r="R3286" s="619"/>
      <c r="S3286" s="635">
        <v>0</v>
      </c>
      <c r="T3286" s="683"/>
      <c r="U3286" s="665">
        <v>0</v>
      </c>
    </row>
    <row r="3287" spans="1:21" ht="14.4" customHeight="1" x14ac:dyDescent="0.3">
      <c r="A3287" s="618">
        <v>21</v>
      </c>
      <c r="B3287" s="619" t="s">
        <v>565</v>
      </c>
      <c r="C3287" s="619">
        <v>89301212</v>
      </c>
      <c r="D3287" s="681" t="s">
        <v>6723</v>
      </c>
      <c r="E3287" s="682" t="s">
        <v>4542</v>
      </c>
      <c r="F3287" s="619" t="s">
        <v>4509</v>
      </c>
      <c r="G3287" s="619" t="s">
        <v>4992</v>
      </c>
      <c r="H3287" s="619" t="s">
        <v>564</v>
      </c>
      <c r="I3287" s="619" t="s">
        <v>1588</v>
      </c>
      <c r="J3287" s="619" t="s">
        <v>1589</v>
      </c>
      <c r="K3287" s="619" t="s">
        <v>657</v>
      </c>
      <c r="L3287" s="620">
        <v>214.07</v>
      </c>
      <c r="M3287" s="620">
        <v>214.07</v>
      </c>
      <c r="N3287" s="619">
        <v>1</v>
      </c>
      <c r="O3287" s="683">
        <v>0.5</v>
      </c>
      <c r="P3287" s="620">
        <v>214.07</v>
      </c>
      <c r="Q3287" s="635">
        <v>1</v>
      </c>
      <c r="R3287" s="619">
        <v>1</v>
      </c>
      <c r="S3287" s="635">
        <v>1</v>
      </c>
      <c r="T3287" s="683">
        <v>0.5</v>
      </c>
      <c r="U3287" s="665">
        <v>1</v>
      </c>
    </row>
    <row r="3288" spans="1:21" ht="14.4" customHeight="1" x14ac:dyDescent="0.3">
      <c r="A3288" s="618">
        <v>21</v>
      </c>
      <c r="B3288" s="619" t="s">
        <v>565</v>
      </c>
      <c r="C3288" s="619">
        <v>89301212</v>
      </c>
      <c r="D3288" s="681" t="s">
        <v>6723</v>
      </c>
      <c r="E3288" s="682" t="s">
        <v>4542</v>
      </c>
      <c r="F3288" s="619" t="s">
        <v>4509</v>
      </c>
      <c r="G3288" s="619" t="s">
        <v>6448</v>
      </c>
      <c r="H3288" s="619" t="s">
        <v>564</v>
      </c>
      <c r="I3288" s="619" t="s">
        <v>6577</v>
      </c>
      <c r="J3288" s="619" t="s">
        <v>6578</v>
      </c>
      <c r="K3288" s="619" t="s">
        <v>6579</v>
      </c>
      <c r="L3288" s="620">
        <v>0</v>
      </c>
      <c r="M3288" s="620">
        <v>0</v>
      </c>
      <c r="N3288" s="619">
        <v>1</v>
      </c>
      <c r="O3288" s="683">
        <v>1</v>
      </c>
      <c r="P3288" s="620">
        <v>0</v>
      </c>
      <c r="Q3288" s="635"/>
      <c r="R3288" s="619">
        <v>1</v>
      </c>
      <c r="S3288" s="635">
        <v>1</v>
      </c>
      <c r="T3288" s="683">
        <v>1</v>
      </c>
      <c r="U3288" s="665">
        <v>1</v>
      </c>
    </row>
    <row r="3289" spans="1:21" ht="14.4" customHeight="1" x14ac:dyDescent="0.3">
      <c r="A3289" s="618">
        <v>21</v>
      </c>
      <c r="B3289" s="619" t="s">
        <v>565</v>
      </c>
      <c r="C3289" s="619">
        <v>89301212</v>
      </c>
      <c r="D3289" s="681" t="s">
        <v>6723</v>
      </c>
      <c r="E3289" s="682" t="s">
        <v>4542</v>
      </c>
      <c r="F3289" s="619" t="s">
        <v>4509</v>
      </c>
      <c r="G3289" s="619" t="s">
        <v>5434</v>
      </c>
      <c r="H3289" s="619" t="s">
        <v>564</v>
      </c>
      <c r="I3289" s="619" t="s">
        <v>6580</v>
      </c>
      <c r="J3289" s="619" t="s">
        <v>6581</v>
      </c>
      <c r="K3289" s="619" t="s">
        <v>5437</v>
      </c>
      <c r="L3289" s="620">
        <v>0</v>
      </c>
      <c r="M3289" s="620">
        <v>0</v>
      </c>
      <c r="N3289" s="619">
        <v>2</v>
      </c>
      <c r="O3289" s="683">
        <v>1.5</v>
      </c>
      <c r="P3289" s="620">
        <v>0</v>
      </c>
      <c r="Q3289" s="635"/>
      <c r="R3289" s="619">
        <v>2</v>
      </c>
      <c r="S3289" s="635">
        <v>1</v>
      </c>
      <c r="T3289" s="683">
        <v>1.5</v>
      </c>
      <c r="U3289" s="665">
        <v>1</v>
      </c>
    </row>
    <row r="3290" spans="1:21" ht="14.4" customHeight="1" x14ac:dyDescent="0.3">
      <c r="A3290" s="618">
        <v>21</v>
      </c>
      <c r="B3290" s="619" t="s">
        <v>565</v>
      </c>
      <c r="C3290" s="619">
        <v>89301212</v>
      </c>
      <c r="D3290" s="681" t="s">
        <v>6723</v>
      </c>
      <c r="E3290" s="682" t="s">
        <v>4542</v>
      </c>
      <c r="F3290" s="619" t="s">
        <v>4509</v>
      </c>
      <c r="G3290" s="619" t="s">
        <v>4593</v>
      </c>
      <c r="H3290" s="619" t="s">
        <v>564</v>
      </c>
      <c r="I3290" s="619" t="s">
        <v>6582</v>
      </c>
      <c r="J3290" s="619" t="s">
        <v>6583</v>
      </c>
      <c r="K3290" s="619" t="s">
        <v>5749</v>
      </c>
      <c r="L3290" s="620">
        <v>0</v>
      </c>
      <c r="M3290" s="620">
        <v>0</v>
      </c>
      <c r="N3290" s="619">
        <v>1</v>
      </c>
      <c r="O3290" s="683">
        <v>1</v>
      </c>
      <c r="P3290" s="620"/>
      <c r="Q3290" s="635"/>
      <c r="R3290" s="619"/>
      <c r="S3290" s="635">
        <v>0</v>
      </c>
      <c r="T3290" s="683"/>
      <c r="U3290" s="665">
        <v>0</v>
      </c>
    </row>
    <row r="3291" spans="1:21" ht="14.4" customHeight="1" x14ac:dyDescent="0.3">
      <c r="A3291" s="618">
        <v>21</v>
      </c>
      <c r="B3291" s="619" t="s">
        <v>565</v>
      </c>
      <c r="C3291" s="619">
        <v>89301212</v>
      </c>
      <c r="D3291" s="681" t="s">
        <v>6723</v>
      </c>
      <c r="E3291" s="682" t="s">
        <v>4542</v>
      </c>
      <c r="F3291" s="619" t="s">
        <v>4509</v>
      </c>
      <c r="G3291" s="619" t="s">
        <v>4593</v>
      </c>
      <c r="H3291" s="619" t="s">
        <v>564</v>
      </c>
      <c r="I3291" s="619" t="s">
        <v>6584</v>
      </c>
      <c r="J3291" s="619" t="s">
        <v>6585</v>
      </c>
      <c r="K3291" s="619" t="s">
        <v>5873</v>
      </c>
      <c r="L3291" s="620">
        <v>0</v>
      </c>
      <c r="M3291" s="620">
        <v>0</v>
      </c>
      <c r="N3291" s="619">
        <v>1</v>
      </c>
      <c r="O3291" s="683">
        <v>1</v>
      </c>
      <c r="P3291" s="620">
        <v>0</v>
      </c>
      <c r="Q3291" s="635"/>
      <c r="R3291" s="619">
        <v>1</v>
      </c>
      <c r="S3291" s="635">
        <v>1</v>
      </c>
      <c r="T3291" s="683">
        <v>1</v>
      </c>
      <c r="U3291" s="665">
        <v>1</v>
      </c>
    </row>
    <row r="3292" spans="1:21" ht="14.4" customHeight="1" x14ac:dyDescent="0.3">
      <c r="A3292" s="618">
        <v>21</v>
      </c>
      <c r="B3292" s="619" t="s">
        <v>565</v>
      </c>
      <c r="C3292" s="619">
        <v>89301212</v>
      </c>
      <c r="D3292" s="681" t="s">
        <v>6723</v>
      </c>
      <c r="E3292" s="682" t="s">
        <v>4542</v>
      </c>
      <c r="F3292" s="619" t="s">
        <v>4509</v>
      </c>
      <c r="G3292" s="619" t="s">
        <v>4593</v>
      </c>
      <c r="H3292" s="619" t="s">
        <v>564</v>
      </c>
      <c r="I3292" s="619" t="s">
        <v>6586</v>
      </c>
      <c r="J3292" s="619" t="s">
        <v>6585</v>
      </c>
      <c r="K3292" s="619" t="s">
        <v>3597</v>
      </c>
      <c r="L3292" s="620">
        <v>377.83</v>
      </c>
      <c r="M3292" s="620">
        <v>1889.15</v>
      </c>
      <c r="N3292" s="619">
        <v>5</v>
      </c>
      <c r="O3292" s="683">
        <v>2</v>
      </c>
      <c r="P3292" s="620">
        <v>1889.15</v>
      </c>
      <c r="Q3292" s="635">
        <v>1</v>
      </c>
      <c r="R3292" s="619">
        <v>5</v>
      </c>
      <c r="S3292" s="635">
        <v>1</v>
      </c>
      <c r="T3292" s="683">
        <v>2</v>
      </c>
      <c r="U3292" s="665">
        <v>1</v>
      </c>
    </row>
    <row r="3293" spans="1:21" ht="14.4" customHeight="1" x14ac:dyDescent="0.3">
      <c r="A3293" s="618">
        <v>21</v>
      </c>
      <c r="B3293" s="619" t="s">
        <v>565</v>
      </c>
      <c r="C3293" s="619">
        <v>89301212</v>
      </c>
      <c r="D3293" s="681" t="s">
        <v>6723</v>
      </c>
      <c r="E3293" s="682" t="s">
        <v>4542</v>
      </c>
      <c r="F3293" s="619" t="s">
        <v>4509</v>
      </c>
      <c r="G3293" s="619" t="s">
        <v>6587</v>
      </c>
      <c r="H3293" s="619" t="s">
        <v>564</v>
      </c>
      <c r="I3293" s="619" t="s">
        <v>6588</v>
      </c>
      <c r="J3293" s="619" t="s">
        <v>6589</v>
      </c>
      <c r="K3293" s="619" t="s">
        <v>6590</v>
      </c>
      <c r="L3293" s="620">
        <v>0</v>
      </c>
      <c r="M3293" s="620">
        <v>0</v>
      </c>
      <c r="N3293" s="619">
        <v>1</v>
      </c>
      <c r="O3293" s="683">
        <v>1</v>
      </c>
      <c r="P3293" s="620"/>
      <c r="Q3293" s="635"/>
      <c r="R3293" s="619"/>
      <c r="S3293" s="635">
        <v>0</v>
      </c>
      <c r="T3293" s="683"/>
      <c r="U3293" s="665">
        <v>0</v>
      </c>
    </row>
    <row r="3294" spans="1:21" ht="14.4" customHeight="1" x14ac:dyDescent="0.3">
      <c r="A3294" s="618">
        <v>21</v>
      </c>
      <c r="B3294" s="619" t="s">
        <v>565</v>
      </c>
      <c r="C3294" s="619">
        <v>89301212</v>
      </c>
      <c r="D3294" s="681" t="s">
        <v>6723</v>
      </c>
      <c r="E3294" s="682" t="s">
        <v>4544</v>
      </c>
      <c r="F3294" s="619" t="s">
        <v>4509</v>
      </c>
      <c r="G3294" s="619" t="s">
        <v>4570</v>
      </c>
      <c r="H3294" s="619" t="s">
        <v>2184</v>
      </c>
      <c r="I3294" s="619" t="s">
        <v>2348</v>
      </c>
      <c r="J3294" s="619" t="s">
        <v>2349</v>
      </c>
      <c r="K3294" s="619" t="s">
        <v>2350</v>
      </c>
      <c r="L3294" s="620">
        <v>89.6</v>
      </c>
      <c r="M3294" s="620">
        <v>89.6</v>
      </c>
      <c r="N3294" s="619">
        <v>1</v>
      </c>
      <c r="O3294" s="683">
        <v>1</v>
      </c>
      <c r="P3294" s="620"/>
      <c r="Q3294" s="635">
        <v>0</v>
      </c>
      <c r="R3294" s="619"/>
      <c r="S3294" s="635">
        <v>0</v>
      </c>
      <c r="T3294" s="683"/>
      <c r="U3294" s="665">
        <v>0</v>
      </c>
    </row>
    <row r="3295" spans="1:21" ht="14.4" customHeight="1" x14ac:dyDescent="0.3">
      <c r="A3295" s="618">
        <v>21</v>
      </c>
      <c r="B3295" s="619" t="s">
        <v>565</v>
      </c>
      <c r="C3295" s="619">
        <v>89301212</v>
      </c>
      <c r="D3295" s="681" t="s">
        <v>6723</v>
      </c>
      <c r="E3295" s="682" t="s">
        <v>4544</v>
      </c>
      <c r="F3295" s="619" t="s">
        <v>4509</v>
      </c>
      <c r="G3295" s="619" t="s">
        <v>4570</v>
      </c>
      <c r="H3295" s="619" t="s">
        <v>2184</v>
      </c>
      <c r="I3295" s="619" t="s">
        <v>2348</v>
      </c>
      <c r="J3295" s="619" t="s">
        <v>2349</v>
      </c>
      <c r="K3295" s="619" t="s">
        <v>2350</v>
      </c>
      <c r="L3295" s="620">
        <v>95.25</v>
      </c>
      <c r="M3295" s="620">
        <v>95.25</v>
      </c>
      <c r="N3295" s="619">
        <v>1</v>
      </c>
      <c r="O3295" s="683">
        <v>1</v>
      </c>
      <c r="P3295" s="620"/>
      <c r="Q3295" s="635">
        <v>0</v>
      </c>
      <c r="R3295" s="619"/>
      <c r="S3295" s="635">
        <v>0</v>
      </c>
      <c r="T3295" s="683"/>
      <c r="U3295" s="665">
        <v>0</v>
      </c>
    </row>
    <row r="3296" spans="1:21" ht="14.4" customHeight="1" x14ac:dyDescent="0.3">
      <c r="A3296" s="618">
        <v>21</v>
      </c>
      <c r="B3296" s="619" t="s">
        <v>565</v>
      </c>
      <c r="C3296" s="619">
        <v>89301212</v>
      </c>
      <c r="D3296" s="681" t="s">
        <v>6723</v>
      </c>
      <c r="E3296" s="682" t="s">
        <v>4544</v>
      </c>
      <c r="F3296" s="619" t="s">
        <v>4509</v>
      </c>
      <c r="G3296" s="619" t="s">
        <v>4654</v>
      </c>
      <c r="H3296" s="619" t="s">
        <v>564</v>
      </c>
      <c r="I3296" s="619" t="s">
        <v>1716</v>
      </c>
      <c r="J3296" s="619" t="s">
        <v>1717</v>
      </c>
      <c r="K3296" s="619" t="s">
        <v>1718</v>
      </c>
      <c r="L3296" s="620">
        <v>400.21</v>
      </c>
      <c r="M3296" s="620">
        <v>1200.6299999999999</v>
      </c>
      <c r="N3296" s="619">
        <v>3</v>
      </c>
      <c r="O3296" s="683">
        <v>1</v>
      </c>
      <c r="P3296" s="620">
        <v>1200.6299999999999</v>
      </c>
      <c r="Q3296" s="635">
        <v>1</v>
      </c>
      <c r="R3296" s="619">
        <v>3</v>
      </c>
      <c r="S3296" s="635">
        <v>1</v>
      </c>
      <c r="T3296" s="683">
        <v>1</v>
      </c>
      <c r="U3296" s="665">
        <v>1</v>
      </c>
    </row>
    <row r="3297" spans="1:21" ht="14.4" customHeight="1" x14ac:dyDescent="0.3">
      <c r="A3297" s="618">
        <v>21</v>
      </c>
      <c r="B3297" s="619" t="s">
        <v>565</v>
      </c>
      <c r="C3297" s="619">
        <v>89301212</v>
      </c>
      <c r="D3297" s="681" t="s">
        <v>6723</v>
      </c>
      <c r="E3297" s="682" t="s">
        <v>4544</v>
      </c>
      <c r="F3297" s="619" t="s">
        <v>4509</v>
      </c>
      <c r="G3297" s="619" t="s">
        <v>4550</v>
      </c>
      <c r="H3297" s="619" t="s">
        <v>564</v>
      </c>
      <c r="I3297" s="619" t="s">
        <v>4681</v>
      </c>
      <c r="J3297" s="619" t="s">
        <v>4551</v>
      </c>
      <c r="K3297" s="619" t="s">
        <v>4679</v>
      </c>
      <c r="L3297" s="620">
        <v>0</v>
      </c>
      <c r="M3297" s="620">
        <v>0</v>
      </c>
      <c r="N3297" s="619">
        <v>1</v>
      </c>
      <c r="O3297" s="683">
        <v>0.5</v>
      </c>
      <c r="P3297" s="620">
        <v>0</v>
      </c>
      <c r="Q3297" s="635"/>
      <c r="R3297" s="619">
        <v>1</v>
      </c>
      <c r="S3297" s="635">
        <v>1</v>
      </c>
      <c r="T3297" s="683">
        <v>0.5</v>
      </c>
      <c r="U3297" s="665">
        <v>1</v>
      </c>
    </row>
    <row r="3298" spans="1:21" ht="14.4" customHeight="1" x14ac:dyDescent="0.3">
      <c r="A3298" s="618">
        <v>21</v>
      </c>
      <c r="B3298" s="619" t="s">
        <v>565</v>
      </c>
      <c r="C3298" s="619">
        <v>89301212</v>
      </c>
      <c r="D3298" s="681" t="s">
        <v>6723</v>
      </c>
      <c r="E3298" s="682" t="s">
        <v>4544</v>
      </c>
      <c r="F3298" s="619" t="s">
        <v>4509</v>
      </c>
      <c r="G3298" s="619" t="s">
        <v>4809</v>
      </c>
      <c r="H3298" s="619" t="s">
        <v>2184</v>
      </c>
      <c r="I3298" s="619" t="s">
        <v>4810</v>
      </c>
      <c r="J3298" s="619" t="s">
        <v>4811</v>
      </c>
      <c r="K3298" s="619" t="s">
        <v>4812</v>
      </c>
      <c r="L3298" s="620">
        <v>2279.48</v>
      </c>
      <c r="M3298" s="620">
        <v>22794.800000000003</v>
      </c>
      <c r="N3298" s="619">
        <v>10</v>
      </c>
      <c r="O3298" s="683">
        <v>4</v>
      </c>
      <c r="P3298" s="620">
        <v>15956.36</v>
      </c>
      <c r="Q3298" s="635">
        <v>0.7</v>
      </c>
      <c r="R3298" s="619">
        <v>7</v>
      </c>
      <c r="S3298" s="635">
        <v>0.7</v>
      </c>
      <c r="T3298" s="683">
        <v>3</v>
      </c>
      <c r="U3298" s="665">
        <v>0.75</v>
      </c>
    </row>
    <row r="3299" spans="1:21" ht="14.4" customHeight="1" x14ac:dyDescent="0.3">
      <c r="A3299" s="618">
        <v>21</v>
      </c>
      <c r="B3299" s="619" t="s">
        <v>565</v>
      </c>
      <c r="C3299" s="619">
        <v>89301212</v>
      </c>
      <c r="D3299" s="681" t="s">
        <v>6723</v>
      </c>
      <c r="E3299" s="682" t="s">
        <v>4544</v>
      </c>
      <c r="F3299" s="619" t="s">
        <v>4509</v>
      </c>
      <c r="G3299" s="619" t="s">
        <v>4809</v>
      </c>
      <c r="H3299" s="619" t="s">
        <v>2184</v>
      </c>
      <c r="I3299" s="619" t="s">
        <v>4810</v>
      </c>
      <c r="J3299" s="619" t="s">
        <v>4811</v>
      </c>
      <c r="K3299" s="619" t="s">
        <v>4812</v>
      </c>
      <c r="L3299" s="620">
        <v>804.58</v>
      </c>
      <c r="M3299" s="620">
        <v>2413.7400000000002</v>
      </c>
      <c r="N3299" s="619">
        <v>3</v>
      </c>
      <c r="O3299" s="683">
        <v>1</v>
      </c>
      <c r="P3299" s="620">
        <v>2413.7400000000002</v>
      </c>
      <c r="Q3299" s="635">
        <v>1</v>
      </c>
      <c r="R3299" s="619">
        <v>3</v>
      </c>
      <c r="S3299" s="635">
        <v>1</v>
      </c>
      <c r="T3299" s="683">
        <v>1</v>
      </c>
      <c r="U3299" s="665">
        <v>1</v>
      </c>
    </row>
    <row r="3300" spans="1:21" ht="14.4" customHeight="1" x14ac:dyDescent="0.3">
      <c r="A3300" s="618">
        <v>21</v>
      </c>
      <c r="B3300" s="619" t="s">
        <v>565</v>
      </c>
      <c r="C3300" s="619">
        <v>89301212</v>
      </c>
      <c r="D3300" s="681" t="s">
        <v>6723</v>
      </c>
      <c r="E3300" s="682" t="s">
        <v>4544</v>
      </c>
      <c r="F3300" s="619" t="s">
        <v>4509</v>
      </c>
      <c r="G3300" s="619" t="s">
        <v>5256</v>
      </c>
      <c r="H3300" s="619" t="s">
        <v>564</v>
      </c>
      <c r="I3300" s="619" t="s">
        <v>1187</v>
      </c>
      <c r="J3300" s="619" t="s">
        <v>1188</v>
      </c>
      <c r="K3300" s="619" t="s">
        <v>5258</v>
      </c>
      <c r="L3300" s="620">
        <v>242.93</v>
      </c>
      <c r="M3300" s="620">
        <v>242.93</v>
      </c>
      <c r="N3300" s="619">
        <v>1</v>
      </c>
      <c r="O3300" s="683">
        <v>1</v>
      </c>
      <c r="P3300" s="620">
        <v>242.93</v>
      </c>
      <c r="Q3300" s="635">
        <v>1</v>
      </c>
      <c r="R3300" s="619">
        <v>1</v>
      </c>
      <c r="S3300" s="635">
        <v>1</v>
      </c>
      <c r="T3300" s="683">
        <v>1</v>
      </c>
      <c r="U3300" s="665">
        <v>1</v>
      </c>
    </row>
    <row r="3301" spans="1:21" ht="14.4" customHeight="1" x14ac:dyDescent="0.3">
      <c r="A3301" s="618">
        <v>21</v>
      </c>
      <c r="B3301" s="619" t="s">
        <v>565</v>
      </c>
      <c r="C3301" s="619">
        <v>89301212</v>
      </c>
      <c r="D3301" s="681" t="s">
        <v>6723</v>
      </c>
      <c r="E3301" s="682" t="s">
        <v>4544</v>
      </c>
      <c r="F3301" s="619" t="s">
        <v>4509</v>
      </c>
      <c r="G3301" s="619" t="s">
        <v>4925</v>
      </c>
      <c r="H3301" s="619" t="s">
        <v>564</v>
      </c>
      <c r="I3301" s="619" t="s">
        <v>1229</v>
      </c>
      <c r="J3301" s="619" t="s">
        <v>4926</v>
      </c>
      <c r="K3301" s="619" t="s">
        <v>4414</v>
      </c>
      <c r="L3301" s="620">
        <v>64.13</v>
      </c>
      <c r="M3301" s="620">
        <v>64.13</v>
      </c>
      <c r="N3301" s="619">
        <v>1</v>
      </c>
      <c r="O3301" s="683">
        <v>1</v>
      </c>
      <c r="P3301" s="620">
        <v>64.13</v>
      </c>
      <c r="Q3301" s="635">
        <v>1</v>
      </c>
      <c r="R3301" s="619">
        <v>1</v>
      </c>
      <c r="S3301" s="635">
        <v>1</v>
      </c>
      <c r="T3301" s="683">
        <v>1</v>
      </c>
      <c r="U3301" s="665">
        <v>1</v>
      </c>
    </row>
    <row r="3302" spans="1:21" ht="14.4" customHeight="1" x14ac:dyDescent="0.3">
      <c r="A3302" s="618">
        <v>21</v>
      </c>
      <c r="B3302" s="619" t="s">
        <v>565</v>
      </c>
      <c r="C3302" s="619">
        <v>89301212</v>
      </c>
      <c r="D3302" s="681" t="s">
        <v>6723</v>
      </c>
      <c r="E3302" s="682" t="s">
        <v>4544</v>
      </c>
      <c r="F3302" s="619" t="s">
        <v>4509</v>
      </c>
      <c r="G3302" s="619" t="s">
        <v>4609</v>
      </c>
      <c r="H3302" s="619" t="s">
        <v>2184</v>
      </c>
      <c r="I3302" s="619" t="s">
        <v>2193</v>
      </c>
      <c r="J3302" s="619" t="s">
        <v>979</v>
      </c>
      <c r="K3302" s="619" t="s">
        <v>4326</v>
      </c>
      <c r="L3302" s="620">
        <v>96.63</v>
      </c>
      <c r="M3302" s="620">
        <v>193.26</v>
      </c>
      <c r="N3302" s="619">
        <v>2</v>
      </c>
      <c r="O3302" s="683">
        <v>1</v>
      </c>
      <c r="P3302" s="620"/>
      <c r="Q3302" s="635">
        <v>0</v>
      </c>
      <c r="R3302" s="619"/>
      <c r="S3302" s="635">
        <v>0</v>
      </c>
      <c r="T3302" s="683"/>
      <c r="U3302" s="665">
        <v>0</v>
      </c>
    </row>
    <row r="3303" spans="1:21" ht="14.4" customHeight="1" x14ac:dyDescent="0.3">
      <c r="A3303" s="618">
        <v>21</v>
      </c>
      <c r="B3303" s="619" t="s">
        <v>565</v>
      </c>
      <c r="C3303" s="619">
        <v>89301212</v>
      </c>
      <c r="D3303" s="681" t="s">
        <v>6723</v>
      </c>
      <c r="E3303" s="682" t="s">
        <v>4544</v>
      </c>
      <c r="F3303" s="619" t="s">
        <v>4509</v>
      </c>
      <c r="G3303" s="619" t="s">
        <v>4558</v>
      </c>
      <c r="H3303" s="619" t="s">
        <v>564</v>
      </c>
      <c r="I3303" s="619" t="s">
        <v>4719</v>
      </c>
      <c r="J3303" s="619" t="s">
        <v>4560</v>
      </c>
      <c r="K3303" s="619" t="s">
        <v>1042</v>
      </c>
      <c r="L3303" s="620">
        <v>314.89999999999998</v>
      </c>
      <c r="M3303" s="620">
        <v>314.89999999999998</v>
      </c>
      <c r="N3303" s="619">
        <v>1</v>
      </c>
      <c r="O3303" s="683">
        <v>1</v>
      </c>
      <c r="P3303" s="620">
        <v>314.89999999999998</v>
      </c>
      <c r="Q3303" s="635">
        <v>1</v>
      </c>
      <c r="R3303" s="619">
        <v>1</v>
      </c>
      <c r="S3303" s="635">
        <v>1</v>
      </c>
      <c r="T3303" s="683">
        <v>1</v>
      </c>
      <c r="U3303" s="665">
        <v>1</v>
      </c>
    </row>
    <row r="3304" spans="1:21" ht="14.4" customHeight="1" x14ac:dyDescent="0.3">
      <c r="A3304" s="618">
        <v>21</v>
      </c>
      <c r="B3304" s="619" t="s">
        <v>565</v>
      </c>
      <c r="C3304" s="619">
        <v>89301212</v>
      </c>
      <c r="D3304" s="681" t="s">
        <v>6723</v>
      </c>
      <c r="E3304" s="682" t="s">
        <v>4544</v>
      </c>
      <c r="F3304" s="619" t="s">
        <v>4509</v>
      </c>
      <c r="G3304" s="619" t="s">
        <v>4732</v>
      </c>
      <c r="H3304" s="619" t="s">
        <v>564</v>
      </c>
      <c r="I3304" s="619" t="s">
        <v>1121</v>
      </c>
      <c r="J3304" s="619" t="s">
        <v>1122</v>
      </c>
      <c r="K3304" s="619" t="s">
        <v>1123</v>
      </c>
      <c r="L3304" s="620">
        <v>56.69</v>
      </c>
      <c r="M3304" s="620">
        <v>283.45</v>
      </c>
      <c r="N3304" s="619">
        <v>5</v>
      </c>
      <c r="O3304" s="683">
        <v>5</v>
      </c>
      <c r="P3304" s="620">
        <v>226.76</v>
      </c>
      <c r="Q3304" s="635">
        <v>0.8</v>
      </c>
      <c r="R3304" s="619">
        <v>4</v>
      </c>
      <c r="S3304" s="635">
        <v>0.8</v>
      </c>
      <c r="T3304" s="683">
        <v>4</v>
      </c>
      <c r="U3304" s="665">
        <v>0.8</v>
      </c>
    </row>
    <row r="3305" spans="1:21" ht="14.4" customHeight="1" x14ac:dyDescent="0.3">
      <c r="A3305" s="618">
        <v>21</v>
      </c>
      <c r="B3305" s="619" t="s">
        <v>565</v>
      </c>
      <c r="C3305" s="619">
        <v>89301212</v>
      </c>
      <c r="D3305" s="681" t="s">
        <v>6723</v>
      </c>
      <c r="E3305" s="682" t="s">
        <v>4544</v>
      </c>
      <c r="F3305" s="619" t="s">
        <v>4509</v>
      </c>
      <c r="G3305" s="619" t="s">
        <v>4739</v>
      </c>
      <c r="H3305" s="619" t="s">
        <v>564</v>
      </c>
      <c r="I3305" s="619" t="s">
        <v>932</v>
      </c>
      <c r="J3305" s="619" t="s">
        <v>933</v>
      </c>
      <c r="K3305" s="619" t="s">
        <v>4741</v>
      </c>
      <c r="L3305" s="620">
        <v>43.99</v>
      </c>
      <c r="M3305" s="620">
        <v>43.99</v>
      </c>
      <c r="N3305" s="619">
        <v>1</v>
      </c>
      <c r="O3305" s="683">
        <v>0.5</v>
      </c>
      <c r="P3305" s="620">
        <v>43.99</v>
      </c>
      <c r="Q3305" s="635">
        <v>1</v>
      </c>
      <c r="R3305" s="619">
        <v>1</v>
      </c>
      <c r="S3305" s="635">
        <v>1</v>
      </c>
      <c r="T3305" s="683">
        <v>0.5</v>
      </c>
      <c r="U3305" s="665">
        <v>1</v>
      </c>
    </row>
    <row r="3306" spans="1:21" ht="14.4" customHeight="1" x14ac:dyDescent="0.3">
      <c r="A3306" s="618">
        <v>21</v>
      </c>
      <c r="B3306" s="619" t="s">
        <v>565</v>
      </c>
      <c r="C3306" s="619">
        <v>89301212</v>
      </c>
      <c r="D3306" s="681" t="s">
        <v>6723</v>
      </c>
      <c r="E3306" s="682" t="s">
        <v>4544</v>
      </c>
      <c r="F3306" s="619" t="s">
        <v>4509</v>
      </c>
      <c r="G3306" s="619" t="s">
        <v>4569</v>
      </c>
      <c r="H3306" s="619" t="s">
        <v>2184</v>
      </c>
      <c r="I3306" s="619" t="s">
        <v>2232</v>
      </c>
      <c r="J3306" s="619" t="s">
        <v>2233</v>
      </c>
      <c r="K3306" s="619" t="s">
        <v>2234</v>
      </c>
      <c r="L3306" s="620">
        <v>49.12</v>
      </c>
      <c r="M3306" s="620">
        <v>49.12</v>
      </c>
      <c r="N3306" s="619">
        <v>1</v>
      </c>
      <c r="O3306" s="683">
        <v>1</v>
      </c>
      <c r="P3306" s="620">
        <v>49.12</v>
      </c>
      <c r="Q3306" s="635">
        <v>1</v>
      </c>
      <c r="R3306" s="619">
        <v>1</v>
      </c>
      <c r="S3306" s="635">
        <v>1</v>
      </c>
      <c r="T3306" s="683">
        <v>1</v>
      </c>
      <c r="U3306" s="665">
        <v>1</v>
      </c>
    </row>
    <row r="3307" spans="1:21" ht="14.4" customHeight="1" x14ac:dyDescent="0.3">
      <c r="A3307" s="618">
        <v>21</v>
      </c>
      <c r="B3307" s="619" t="s">
        <v>565</v>
      </c>
      <c r="C3307" s="619">
        <v>89301212</v>
      </c>
      <c r="D3307" s="681" t="s">
        <v>6723</v>
      </c>
      <c r="E3307" s="682" t="s">
        <v>4544</v>
      </c>
      <c r="F3307" s="619" t="s">
        <v>4511</v>
      </c>
      <c r="G3307" s="619" t="s">
        <v>5019</v>
      </c>
      <c r="H3307" s="619" t="s">
        <v>564</v>
      </c>
      <c r="I3307" s="619" t="s">
        <v>5218</v>
      </c>
      <c r="J3307" s="619" t="s">
        <v>4526</v>
      </c>
      <c r="K3307" s="619"/>
      <c r="L3307" s="620">
        <v>0</v>
      </c>
      <c r="M3307" s="620">
        <v>0</v>
      </c>
      <c r="N3307" s="619">
        <v>2</v>
      </c>
      <c r="O3307" s="683">
        <v>1</v>
      </c>
      <c r="P3307" s="620"/>
      <c r="Q3307" s="635"/>
      <c r="R3307" s="619"/>
      <c r="S3307" s="635">
        <v>0</v>
      </c>
      <c r="T3307" s="683"/>
      <c r="U3307" s="665">
        <v>0</v>
      </c>
    </row>
    <row r="3308" spans="1:21" ht="14.4" customHeight="1" x14ac:dyDescent="0.3">
      <c r="A3308" s="618">
        <v>21</v>
      </c>
      <c r="B3308" s="619" t="s">
        <v>565</v>
      </c>
      <c r="C3308" s="619">
        <v>89301212</v>
      </c>
      <c r="D3308" s="681" t="s">
        <v>6723</v>
      </c>
      <c r="E3308" s="682" t="s">
        <v>4545</v>
      </c>
      <c r="F3308" s="619" t="s">
        <v>4509</v>
      </c>
      <c r="G3308" s="619" t="s">
        <v>4625</v>
      </c>
      <c r="H3308" s="619" t="s">
        <v>564</v>
      </c>
      <c r="I3308" s="619" t="s">
        <v>2917</v>
      </c>
      <c r="J3308" s="619" t="s">
        <v>1164</v>
      </c>
      <c r="K3308" s="619" t="s">
        <v>6591</v>
      </c>
      <c r="L3308" s="620">
        <v>0</v>
      </c>
      <c r="M3308" s="620">
        <v>0</v>
      </c>
      <c r="N3308" s="619">
        <v>1</v>
      </c>
      <c r="O3308" s="683">
        <v>0.5</v>
      </c>
      <c r="P3308" s="620">
        <v>0</v>
      </c>
      <c r="Q3308" s="635"/>
      <c r="R3308" s="619">
        <v>1</v>
      </c>
      <c r="S3308" s="635">
        <v>1</v>
      </c>
      <c r="T3308" s="683">
        <v>0.5</v>
      </c>
      <c r="U3308" s="665">
        <v>1</v>
      </c>
    </row>
    <row r="3309" spans="1:21" ht="14.4" customHeight="1" x14ac:dyDescent="0.3">
      <c r="A3309" s="618">
        <v>21</v>
      </c>
      <c r="B3309" s="619" t="s">
        <v>565</v>
      </c>
      <c r="C3309" s="619">
        <v>89301212</v>
      </c>
      <c r="D3309" s="681" t="s">
        <v>6723</v>
      </c>
      <c r="E3309" s="682" t="s">
        <v>4545</v>
      </c>
      <c r="F3309" s="619" t="s">
        <v>4509</v>
      </c>
      <c r="G3309" s="619" t="s">
        <v>4625</v>
      </c>
      <c r="H3309" s="619" t="s">
        <v>564</v>
      </c>
      <c r="I3309" s="619" t="s">
        <v>1163</v>
      </c>
      <c r="J3309" s="619" t="s">
        <v>1164</v>
      </c>
      <c r="K3309" s="619" t="s">
        <v>4626</v>
      </c>
      <c r="L3309" s="620">
        <v>0</v>
      </c>
      <c r="M3309" s="620">
        <v>0</v>
      </c>
      <c r="N3309" s="619">
        <v>1</v>
      </c>
      <c r="O3309" s="683">
        <v>1</v>
      </c>
      <c r="P3309" s="620">
        <v>0</v>
      </c>
      <c r="Q3309" s="635"/>
      <c r="R3309" s="619">
        <v>1</v>
      </c>
      <c r="S3309" s="635">
        <v>1</v>
      </c>
      <c r="T3309" s="683">
        <v>1</v>
      </c>
      <c r="U3309" s="665">
        <v>1</v>
      </c>
    </row>
    <row r="3310" spans="1:21" ht="14.4" customHeight="1" x14ac:dyDescent="0.3">
      <c r="A3310" s="618">
        <v>21</v>
      </c>
      <c r="B3310" s="619" t="s">
        <v>565</v>
      </c>
      <c r="C3310" s="619">
        <v>89301212</v>
      </c>
      <c r="D3310" s="681" t="s">
        <v>6723</v>
      </c>
      <c r="E3310" s="682" t="s">
        <v>4545</v>
      </c>
      <c r="F3310" s="619" t="s">
        <v>4509</v>
      </c>
      <c r="G3310" s="619" t="s">
        <v>4570</v>
      </c>
      <c r="H3310" s="619" t="s">
        <v>564</v>
      </c>
      <c r="I3310" s="619" t="s">
        <v>891</v>
      </c>
      <c r="J3310" s="619" t="s">
        <v>892</v>
      </c>
      <c r="K3310" s="619" t="s">
        <v>4627</v>
      </c>
      <c r="L3310" s="620">
        <v>42.42</v>
      </c>
      <c r="M3310" s="620">
        <v>127.26</v>
      </c>
      <c r="N3310" s="619">
        <v>3</v>
      </c>
      <c r="O3310" s="683">
        <v>2.5</v>
      </c>
      <c r="P3310" s="620">
        <v>84.84</v>
      </c>
      <c r="Q3310" s="635">
        <v>0.66666666666666663</v>
      </c>
      <c r="R3310" s="619">
        <v>2</v>
      </c>
      <c r="S3310" s="635">
        <v>0.66666666666666663</v>
      </c>
      <c r="T3310" s="683">
        <v>1.5</v>
      </c>
      <c r="U3310" s="665">
        <v>0.6</v>
      </c>
    </row>
    <row r="3311" spans="1:21" ht="14.4" customHeight="1" x14ac:dyDescent="0.3">
      <c r="A3311" s="618">
        <v>21</v>
      </c>
      <c r="B3311" s="619" t="s">
        <v>565</v>
      </c>
      <c r="C3311" s="619">
        <v>89301212</v>
      </c>
      <c r="D3311" s="681" t="s">
        <v>6723</v>
      </c>
      <c r="E3311" s="682" t="s">
        <v>4545</v>
      </c>
      <c r="F3311" s="619" t="s">
        <v>4509</v>
      </c>
      <c r="G3311" s="619" t="s">
        <v>4570</v>
      </c>
      <c r="H3311" s="619" t="s">
        <v>564</v>
      </c>
      <c r="I3311" s="619" t="s">
        <v>891</v>
      </c>
      <c r="J3311" s="619" t="s">
        <v>892</v>
      </c>
      <c r="K3311" s="619" t="s">
        <v>4627</v>
      </c>
      <c r="L3311" s="620">
        <v>85.72</v>
      </c>
      <c r="M3311" s="620">
        <v>171.44</v>
      </c>
      <c r="N3311" s="619">
        <v>2</v>
      </c>
      <c r="O3311" s="683">
        <v>1.5</v>
      </c>
      <c r="P3311" s="620">
        <v>85.72</v>
      </c>
      <c r="Q3311" s="635">
        <v>0.5</v>
      </c>
      <c r="R3311" s="619">
        <v>1</v>
      </c>
      <c r="S3311" s="635">
        <v>0.5</v>
      </c>
      <c r="T3311" s="683">
        <v>1</v>
      </c>
      <c r="U3311" s="665">
        <v>0.66666666666666663</v>
      </c>
    </row>
    <row r="3312" spans="1:21" ht="14.4" customHeight="1" x14ac:dyDescent="0.3">
      <c r="A3312" s="618">
        <v>21</v>
      </c>
      <c r="B3312" s="619" t="s">
        <v>565</v>
      </c>
      <c r="C3312" s="619">
        <v>89301212</v>
      </c>
      <c r="D3312" s="681" t="s">
        <v>6723</v>
      </c>
      <c r="E3312" s="682" t="s">
        <v>4545</v>
      </c>
      <c r="F3312" s="619" t="s">
        <v>4509</v>
      </c>
      <c r="G3312" s="619" t="s">
        <v>4570</v>
      </c>
      <c r="H3312" s="619" t="s">
        <v>564</v>
      </c>
      <c r="I3312" s="619" t="s">
        <v>4628</v>
      </c>
      <c r="J3312" s="619" t="s">
        <v>892</v>
      </c>
      <c r="K3312" s="619" t="s">
        <v>4629</v>
      </c>
      <c r="L3312" s="620">
        <v>141.38999999999999</v>
      </c>
      <c r="M3312" s="620">
        <v>141.38999999999999</v>
      </c>
      <c r="N3312" s="619">
        <v>1</v>
      </c>
      <c r="O3312" s="683">
        <v>1</v>
      </c>
      <c r="P3312" s="620"/>
      <c r="Q3312" s="635">
        <v>0</v>
      </c>
      <c r="R3312" s="619"/>
      <c r="S3312" s="635">
        <v>0</v>
      </c>
      <c r="T3312" s="683"/>
      <c r="U3312" s="665">
        <v>0</v>
      </c>
    </row>
    <row r="3313" spans="1:21" ht="14.4" customHeight="1" x14ac:dyDescent="0.3">
      <c r="A3313" s="618">
        <v>21</v>
      </c>
      <c r="B3313" s="619" t="s">
        <v>565</v>
      </c>
      <c r="C3313" s="619">
        <v>89301212</v>
      </c>
      <c r="D3313" s="681" t="s">
        <v>6723</v>
      </c>
      <c r="E3313" s="682" t="s">
        <v>4545</v>
      </c>
      <c r="F3313" s="619" t="s">
        <v>4509</v>
      </c>
      <c r="G3313" s="619" t="s">
        <v>4549</v>
      </c>
      <c r="H3313" s="619" t="s">
        <v>2184</v>
      </c>
      <c r="I3313" s="619" t="s">
        <v>2321</v>
      </c>
      <c r="J3313" s="619" t="s">
        <v>4365</v>
      </c>
      <c r="K3313" s="619" t="s">
        <v>4366</v>
      </c>
      <c r="L3313" s="620">
        <v>6.98</v>
      </c>
      <c r="M3313" s="620">
        <v>6.98</v>
      </c>
      <c r="N3313" s="619">
        <v>1</v>
      </c>
      <c r="O3313" s="683">
        <v>0.5</v>
      </c>
      <c r="P3313" s="620"/>
      <c r="Q3313" s="635">
        <v>0</v>
      </c>
      <c r="R3313" s="619"/>
      <c r="S3313" s="635">
        <v>0</v>
      </c>
      <c r="T3313" s="683"/>
      <c r="U3313" s="665">
        <v>0</v>
      </c>
    </row>
    <row r="3314" spans="1:21" ht="14.4" customHeight="1" x14ac:dyDescent="0.3">
      <c r="A3314" s="618">
        <v>21</v>
      </c>
      <c r="B3314" s="619" t="s">
        <v>565</v>
      </c>
      <c r="C3314" s="619">
        <v>89301212</v>
      </c>
      <c r="D3314" s="681" t="s">
        <v>6723</v>
      </c>
      <c r="E3314" s="682" t="s">
        <v>4545</v>
      </c>
      <c r="F3314" s="619" t="s">
        <v>4509</v>
      </c>
      <c r="G3314" s="619" t="s">
        <v>4594</v>
      </c>
      <c r="H3314" s="619" t="s">
        <v>2184</v>
      </c>
      <c r="I3314" s="619" t="s">
        <v>2728</v>
      </c>
      <c r="J3314" s="619" t="s">
        <v>4256</v>
      </c>
      <c r="K3314" s="619" t="s">
        <v>4257</v>
      </c>
      <c r="L3314" s="620">
        <v>333.31</v>
      </c>
      <c r="M3314" s="620">
        <v>999.93000000000006</v>
      </c>
      <c r="N3314" s="619">
        <v>3</v>
      </c>
      <c r="O3314" s="683">
        <v>1</v>
      </c>
      <c r="P3314" s="620">
        <v>999.93000000000006</v>
      </c>
      <c r="Q3314" s="635">
        <v>1</v>
      </c>
      <c r="R3314" s="619">
        <v>3</v>
      </c>
      <c r="S3314" s="635">
        <v>1</v>
      </c>
      <c r="T3314" s="683">
        <v>1</v>
      </c>
      <c r="U3314" s="665">
        <v>1</v>
      </c>
    </row>
    <row r="3315" spans="1:21" ht="14.4" customHeight="1" x14ac:dyDescent="0.3">
      <c r="A3315" s="618">
        <v>21</v>
      </c>
      <c r="B3315" s="619" t="s">
        <v>565</v>
      </c>
      <c r="C3315" s="619">
        <v>89301212</v>
      </c>
      <c r="D3315" s="681" t="s">
        <v>6723</v>
      </c>
      <c r="E3315" s="682" t="s">
        <v>4545</v>
      </c>
      <c r="F3315" s="619" t="s">
        <v>4509</v>
      </c>
      <c r="G3315" s="619" t="s">
        <v>4575</v>
      </c>
      <c r="H3315" s="619" t="s">
        <v>564</v>
      </c>
      <c r="I3315" s="619" t="s">
        <v>1241</v>
      </c>
      <c r="J3315" s="619" t="s">
        <v>4576</v>
      </c>
      <c r="K3315" s="619" t="s">
        <v>4577</v>
      </c>
      <c r="L3315" s="620">
        <v>0</v>
      </c>
      <c r="M3315" s="620">
        <v>0</v>
      </c>
      <c r="N3315" s="619">
        <v>2</v>
      </c>
      <c r="O3315" s="683">
        <v>1.5</v>
      </c>
      <c r="P3315" s="620">
        <v>0</v>
      </c>
      <c r="Q3315" s="635"/>
      <c r="R3315" s="619">
        <v>2</v>
      </c>
      <c r="S3315" s="635">
        <v>1</v>
      </c>
      <c r="T3315" s="683">
        <v>1.5</v>
      </c>
      <c r="U3315" s="665">
        <v>1</v>
      </c>
    </row>
    <row r="3316" spans="1:21" ht="14.4" customHeight="1" x14ac:dyDescent="0.3">
      <c r="A3316" s="618">
        <v>21</v>
      </c>
      <c r="B3316" s="619" t="s">
        <v>565</v>
      </c>
      <c r="C3316" s="619">
        <v>89301212</v>
      </c>
      <c r="D3316" s="681" t="s">
        <v>6723</v>
      </c>
      <c r="E3316" s="682" t="s">
        <v>4545</v>
      </c>
      <c r="F3316" s="619" t="s">
        <v>4509</v>
      </c>
      <c r="G3316" s="619" t="s">
        <v>4578</v>
      </c>
      <c r="H3316" s="619" t="s">
        <v>2184</v>
      </c>
      <c r="I3316" s="619" t="s">
        <v>2398</v>
      </c>
      <c r="J3316" s="619" t="s">
        <v>2399</v>
      </c>
      <c r="K3316" s="619" t="s">
        <v>4372</v>
      </c>
      <c r="L3316" s="620">
        <v>162.13</v>
      </c>
      <c r="M3316" s="620">
        <v>162.13</v>
      </c>
      <c r="N3316" s="619">
        <v>1</v>
      </c>
      <c r="O3316" s="683">
        <v>0.5</v>
      </c>
      <c r="P3316" s="620">
        <v>162.13</v>
      </c>
      <c r="Q3316" s="635">
        <v>1</v>
      </c>
      <c r="R3316" s="619">
        <v>1</v>
      </c>
      <c r="S3316" s="635">
        <v>1</v>
      </c>
      <c r="T3316" s="683">
        <v>0.5</v>
      </c>
      <c r="U3316" s="665">
        <v>1</v>
      </c>
    </row>
    <row r="3317" spans="1:21" ht="14.4" customHeight="1" x14ac:dyDescent="0.3">
      <c r="A3317" s="618">
        <v>21</v>
      </c>
      <c r="B3317" s="619" t="s">
        <v>565</v>
      </c>
      <c r="C3317" s="619">
        <v>89301212</v>
      </c>
      <c r="D3317" s="681" t="s">
        <v>6723</v>
      </c>
      <c r="E3317" s="682" t="s">
        <v>4545</v>
      </c>
      <c r="F3317" s="619" t="s">
        <v>4509</v>
      </c>
      <c r="G3317" s="619" t="s">
        <v>4579</v>
      </c>
      <c r="H3317" s="619" t="s">
        <v>564</v>
      </c>
      <c r="I3317" s="619" t="s">
        <v>1482</v>
      </c>
      <c r="J3317" s="619" t="s">
        <v>1045</v>
      </c>
      <c r="K3317" s="619" t="s">
        <v>675</v>
      </c>
      <c r="L3317" s="620">
        <v>137.74</v>
      </c>
      <c r="M3317" s="620">
        <v>137.74</v>
      </c>
      <c r="N3317" s="619">
        <v>1</v>
      </c>
      <c r="O3317" s="683">
        <v>1</v>
      </c>
      <c r="P3317" s="620">
        <v>137.74</v>
      </c>
      <c r="Q3317" s="635">
        <v>1</v>
      </c>
      <c r="R3317" s="619">
        <v>1</v>
      </c>
      <c r="S3317" s="635">
        <v>1</v>
      </c>
      <c r="T3317" s="683">
        <v>1</v>
      </c>
      <c r="U3317" s="665">
        <v>1</v>
      </c>
    </row>
    <row r="3318" spans="1:21" ht="14.4" customHeight="1" x14ac:dyDescent="0.3">
      <c r="A3318" s="618">
        <v>21</v>
      </c>
      <c r="B3318" s="619" t="s">
        <v>565</v>
      </c>
      <c r="C3318" s="619">
        <v>89301212</v>
      </c>
      <c r="D3318" s="681" t="s">
        <v>6723</v>
      </c>
      <c r="E3318" s="682" t="s">
        <v>4545</v>
      </c>
      <c r="F3318" s="619" t="s">
        <v>4509</v>
      </c>
      <c r="G3318" s="619" t="s">
        <v>4595</v>
      </c>
      <c r="H3318" s="619" t="s">
        <v>564</v>
      </c>
      <c r="I3318" s="619" t="s">
        <v>1183</v>
      </c>
      <c r="J3318" s="619" t="s">
        <v>1184</v>
      </c>
      <c r="K3318" s="619" t="s">
        <v>2340</v>
      </c>
      <c r="L3318" s="620">
        <v>56.52</v>
      </c>
      <c r="M3318" s="620">
        <v>282.60000000000002</v>
      </c>
      <c r="N3318" s="619">
        <v>5</v>
      </c>
      <c r="O3318" s="683">
        <v>3</v>
      </c>
      <c r="P3318" s="620">
        <v>169.56</v>
      </c>
      <c r="Q3318" s="635">
        <v>0.6</v>
      </c>
      <c r="R3318" s="619">
        <v>3</v>
      </c>
      <c r="S3318" s="635">
        <v>0.6</v>
      </c>
      <c r="T3318" s="683">
        <v>2</v>
      </c>
      <c r="U3318" s="665">
        <v>0.66666666666666663</v>
      </c>
    </row>
    <row r="3319" spans="1:21" ht="14.4" customHeight="1" x14ac:dyDescent="0.3">
      <c r="A3319" s="618">
        <v>21</v>
      </c>
      <c r="B3319" s="619" t="s">
        <v>565</v>
      </c>
      <c r="C3319" s="619">
        <v>89301212</v>
      </c>
      <c r="D3319" s="681" t="s">
        <v>6723</v>
      </c>
      <c r="E3319" s="682" t="s">
        <v>4545</v>
      </c>
      <c r="F3319" s="619" t="s">
        <v>4509</v>
      </c>
      <c r="G3319" s="619" t="s">
        <v>4666</v>
      </c>
      <c r="H3319" s="619" t="s">
        <v>564</v>
      </c>
      <c r="I3319" s="619" t="s">
        <v>986</v>
      </c>
      <c r="J3319" s="619" t="s">
        <v>987</v>
      </c>
      <c r="K3319" s="619" t="s">
        <v>988</v>
      </c>
      <c r="L3319" s="620">
        <v>138.61000000000001</v>
      </c>
      <c r="M3319" s="620">
        <v>138.61000000000001</v>
      </c>
      <c r="N3319" s="619">
        <v>1</v>
      </c>
      <c r="O3319" s="683">
        <v>1</v>
      </c>
      <c r="P3319" s="620">
        <v>138.61000000000001</v>
      </c>
      <c r="Q3319" s="635">
        <v>1</v>
      </c>
      <c r="R3319" s="619">
        <v>1</v>
      </c>
      <c r="S3319" s="635">
        <v>1</v>
      </c>
      <c r="T3319" s="683">
        <v>1</v>
      </c>
      <c r="U3319" s="665">
        <v>1</v>
      </c>
    </row>
    <row r="3320" spans="1:21" ht="14.4" customHeight="1" x14ac:dyDescent="0.3">
      <c r="A3320" s="618">
        <v>21</v>
      </c>
      <c r="B3320" s="619" t="s">
        <v>565</v>
      </c>
      <c r="C3320" s="619">
        <v>89301212</v>
      </c>
      <c r="D3320" s="681" t="s">
        <v>6723</v>
      </c>
      <c r="E3320" s="682" t="s">
        <v>4545</v>
      </c>
      <c r="F3320" s="619" t="s">
        <v>4509</v>
      </c>
      <c r="G3320" s="619" t="s">
        <v>6334</v>
      </c>
      <c r="H3320" s="619" t="s">
        <v>564</v>
      </c>
      <c r="I3320" s="619" t="s">
        <v>6592</v>
      </c>
      <c r="J3320" s="619" t="s">
        <v>6336</v>
      </c>
      <c r="K3320" s="619" t="s">
        <v>6579</v>
      </c>
      <c r="L3320" s="620">
        <v>0</v>
      </c>
      <c r="M3320" s="620">
        <v>0</v>
      </c>
      <c r="N3320" s="619">
        <v>2</v>
      </c>
      <c r="O3320" s="683">
        <v>2</v>
      </c>
      <c r="P3320" s="620">
        <v>0</v>
      </c>
      <c r="Q3320" s="635"/>
      <c r="R3320" s="619">
        <v>2</v>
      </c>
      <c r="S3320" s="635">
        <v>1</v>
      </c>
      <c r="T3320" s="683">
        <v>2</v>
      </c>
      <c r="U3320" s="665">
        <v>1</v>
      </c>
    </row>
    <row r="3321" spans="1:21" ht="14.4" customHeight="1" x14ac:dyDescent="0.3">
      <c r="A3321" s="618">
        <v>21</v>
      </c>
      <c r="B3321" s="619" t="s">
        <v>565</v>
      </c>
      <c r="C3321" s="619">
        <v>89301212</v>
      </c>
      <c r="D3321" s="681"/>
      <c r="E3321" s="682" t="s">
        <v>4545</v>
      </c>
      <c r="F3321" s="619" t="s">
        <v>4509</v>
      </c>
      <c r="G3321" s="619" t="s">
        <v>6334</v>
      </c>
      <c r="H3321" s="619"/>
      <c r="I3321" s="619" t="s">
        <v>6593</v>
      </c>
      <c r="J3321" s="619" t="s">
        <v>6336</v>
      </c>
      <c r="K3321" s="619" t="s">
        <v>6579</v>
      </c>
      <c r="L3321" s="620">
        <v>0</v>
      </c>
      <c r="M3321" s="620">
        <v>0</v>
      </c>
      <c r="N3321" s="619">
        <v>1</v>
      </c>
      <c r="O3321" s="683">
        <v>1</v>
      </c>
      <c r="P3321" s="620">
        <v>0</v>
      </c>
      <c r="Q3321" s="635"/>
      <c r="R3321" s="619">
        <v>1</v>
      </c>
      <c r="S3321" s="635">
        <v>1</v>
      </c>
      <c r="T3321" s="683">
        <v>1</v>
      </c>
      <c r="U3321" s="665">
        <v>1</v>
      </c>
    </row>
    <row r="3322" spans="1:21" ht="14.4" customHeight="1" x14ac:dyDescent="0.3">
      <c r="A3322" s="618">
        <v>21</v>
      </c>
      <c r="B3322" s="619" t="s">
        <v>565</v>
      </c>
      <c r="C3322" s="619">
        <v>89301212</v>
      </c>
      <c r="D3322" s="681"/>
      <c r="E3322" s="682" t="s">
        <v>4545</v>
      </c>
      <c r="F3322" s="619" t="s">
        <v>4509</v>
      </c>
      <c r="G3322" s="619" t="s">
        <v>5181</v>
      </c>
      <c r="H3322" s="619"/>
      <c r="I3322" s="619" t="s">
        <v>5182</v>
      </c>
      <c r="J3322" s="619" t="s">
        <v>5183</v>
      </c>
      <c r="K3322" s="619" t="s">
        <v>5184</v>
      </c>
      <c r="L3322" s="620">
        <v>36.130000000000003</v>
      </c>
      <c r="M3322" s="620">
        <v>36.130000000000003</v>
      </c>
      <c r="N3322" s="619">
        <v>1</v>
      </c>
      <c r="O3322" s="683">
        <v>0.5</v>
      </c>
      <c r="P3322" s="620"/>
      <c r="Q3322" s="635">
        <v>0</v>
      </c>
      <c r="R3322" s="619"/>
      <c r="S3322" s="635">
        <v>0</v>
      </c>
      <c r="T3322" s="683"/>
      <c r="U3322" s="665">
        <v>0</v>
      </c>
    </row>
    <row r="3323" spans="1:21" ht="14.4" customHeight="1" x14ac:dyDescent="0.3">
      <c r="A3323" s="618">
        <v>21</v>
      </c>
      <c r="B3323" s="619" t="s">
        <v>565</v>
      </c>
      <c r="C3323" s="619">
        <v>89301212</v>
      </c>
      <c r="D3323" s="681"/>
      <c r="E3323" s="682" t="s">
        <v>4545</v>
      </c>
      <c r="F3323" s="619" t="s">
        <v>4509</v>
      </c>
      <c r="G3323" s="619" t="s">
        <v>4599</v>
      </c>
      <c r="H3323" s="619"/>
      <c r="I3323" s="619" t="s">
        <v>1511</v>
      </c>
      <c r="J3323" s="619" t="s">
        <v>4338</v>
      </c>
      <c r="K3323" s="619" t="s">
        <v>4339</v>
      </c>
      <c r="L3323" s="620">
        <v>880.88</v>
      </c>
      <c r="M3323" s="620">
        <v>880.88</v>
      </c>
      <c r="N3323" s="619">
        <v>1</v>
      </c>
      <c r="O3323" s="683">
        <v>1</v>
      </c>
      <c r="P3323" s="620">
        <v>880.88</v>
      </c>
      <c r="Q3323" s="635">
        <v>1</v>
      </c>
      <c r="R3323" s="619">
        <v>1</v>
      </c>
      <c r="S3323" s="635">
        <v>1</v>
      </c>
      <c r="T3323" s="683">
        <v>1</v>
      </c>
      <c r="U3323" s="665">
        <v>1</v>
      </c>
    </row>
    <row r="3324" spans="1:21" ht="14.4" customHeight="1" x14ac:dyDescent="0.3">
      <c r="A3324" s="618">
        <v>21</v>
      </c>
      <c r="B3324" s="619" t="s">
        <v>565</v>
      </c>
      <c r="C3324" s="619">
        <v>89301212</v>
      </c>
      <c r="D3324" s="681"/>
      <c r="E3324" s="682" t="s">
        <v>4545</v>
      </c>
      <c r="F3324" s="619" t="s">
        <v>4509</v>
      </c>
      <c r="G3324" s="619" t="s">
        <v>4550</v>
      </c>
      <c r="H3324" s="619"/>
      <c r="I3324" s="619" t="s">
        <v>1318</v>
      </c>
      <c r="J3324" s="619" t="s">
        <v>4551</v>
      </c>
      <c r="K3324" s="619" t="s">
        <v>4552</v>
      </c>
      <c r="L3324" s="620">
        <v>66.599999999999994</v>
      </c>
      <c r="M3324" s="620">
        <v>66.599999999999994</v>
      </c>
      <c r="N3324" s="619">
        <v>1</v>
      </c>
      <c r="O3324" s="683">
        <v>0.5</v>
      </c>
      <c r="P3324" s="620">
        <v>66.599999999999994</v>
      </c>
      <c r="Q3324" s="635">
        <v>1</v>
      </c>
      <c r="R3324" s="619">
        <v>1</v>
      </c>
      <c r="S3324" s="635">
        <v>1</v>
      </c>
      <c r="T3324" s="683">
        <v>0.5</v>
      </c>
      <c r="U3324" s="665">
        <v>1</v>
      </c>
    </row>
    <row r="3325" spans="1:21" ht="14.4" customHeight="1" x14ac:dyDescent="0.3">
      <c r="A3325" s="618">
        <v>21</v>
      </c>
      <c r="B3325" s="619" t="s">
        <v>565</v>
      </c>
      <c r="C3325" s="619">
        <v>89301212</v>
      </c>
      <c r="D3325" s="681"/>
      <c r="E3325" s="682" t="s">
        <v>4545</v>
      </c>
      <c r="F3325" s="619" t="s">
        <v>4509</v>
      </c>
      <c r="G3325" s="619" t="s">
        <v>4689</v>
      </c>
      <c r="H3325" s="619"/>
      <c r="I3325" s="619" t="s">
        <v>1369</v>
      </c>
      <c r="J3325" s="619" t="s">
        <v>1370</v>
      </c>
      <c r="K3325" s="619" t="s">
        <v>1371</v>
      </c>
      <c r="L3325" s="620">
        <v>20.239999999999998</v>
      </c>
      <c r="M3325" s="620">
        <v>60.72</v>
      </c>
      <c r="N3325" s="619">
        <v>3</v>
      </c>
      <c r="O3325" s="683">
        <v>3</v>
      </c>
      <c r="P3325" s="620">
        <v>40.479999999999997</v>
      </c>
      <c r="Q3325" s="635">
        <v>0.66666666666666663</v>
      </c>
      <c r="R3325" s="619">
        <v>2</v>
      </c>
      <c r="S3325" s="635">
        <v>0.66666666666666663</v>
      </c>
      <c r="T3325" s="683">
        <v>2</v>
      </c>
      <c r="U3325" s="665">
        <v>0.66666666666666663</v>
      </c>
    </row>
    <row r="3326" spans="1:21" ht="14.4" customHeight="1" x14ac:dyDescent="0.3">
      <c r="A3326" s="618">
        <v>21</v>
      </c>
      <c r="B3326" s="619" t="s">
        <v>565</v>
      </c>
      <c r="C3326" s="619">
        <v>89301212</v>
      </c>
      <c r="D3326" s="681"/>
      <c r="E3326" s="682" t="s">
        <v>4545</v>
      </c>
      <c r="F3326" s="619" t="s">
        <v>4509</v>
      </c>
      <c r="G3326" s="619" t="s">
        <v>4689</v>
      </c>
      <c r="H3326" s="619"/>
      <c r="I3326" s="619" t="s">
        <v>1010</v>
      </c>
      <c r="J3326" s="619" t="s">
        <v>1011</v>
      </c>
      <c r="K3326" s="619" t="s">
        <v>2601</v>
      </c>
      <c r="L3326" s="620">
        <v>40.36</v>
      </c>
      <c r="M3326" s="620">
        <v>40.36</v>
      </c>
      <c r="N3326" s="619">
        <v>1</v>
      </c>
      <c r="O3326" s="683">
        <v>1</v>
      </c>
      <c r="P3326" s="620">
        <v>40.36</v>
      </c>
      <c r="Q3326" s="635">
        <v>1</v>
      </c>
      <c r="R3326" s="619">
        <v>1</v>
      </c>
      <c r="S3326" s="635">
        <v>1</v>
      </c>
      <c r="T3326" s="683">
        <v>1</v>
      </c>
      <c r="U3326" s="665">
        <v>1</v>
      </c>
    </row>
    <row r="3327" spans="1:21" ht="14.4" customHeight="1" x14ac:dyDescent="0.3">
      <c r="A3327" s="618">
        <v>21</v>
      </c>
      <c r="B3327" s="619" t="s">
        <v>565</v>
      </c>
      <c r="C3327" s="619">
        <v>89301212</v>
      </c>
      <c r="D3327" s="681"/>
      <c r="E3327" s="682" t="s">
        <v>4545</v>
      </c>
      <c r="F3327" s="619" t="s">
        <v>4509</v>
      </c>
      <c r="G3327" s="619" t="s">
        <v>5219</v>
      </c>
      <c r="H3327" s="619"/>
      <c r="I3327" s="619" t="s">
        <v>2724</v>
      </c>
      <c r="J3327" s="619" t="s">
        <v>6366</v>
      </c>
      <c r="K3327" s="619" t="s">
        <v>6367</v>
      </c>
      <c r="L3327" s="620">
        <v>41.07</v>
      </c>
      <c r="M3327" s="620">
        <v>82.14</v>
      </c>
      <c r="N3327" s="619">
        <v>2</v>
      </c>
      <c r="O3327" s="683">
        <v>1.5</v>
      </c>
      <c r="P3327" s="620">
        <v>41.07</v>
      </c>
      <c r="Q3327" s="635">
        <v>0.5</v>
      </c>
      <c r="R3327" s="619">
        <v>1</v>
      </c>
      <c r="S3327" s="635">
        <v>0.5</v>
      </c>
      <c r="T3327" s="683">
        <v>1</v>
      </c>
      <c r="U3327" s="665">
        <v>0.66666666666666663</v>
      </c>
    </row>
    <row r="3328" spans="1:21" ht="14.4" customHeight="1" x14ac:dyDescent="0.3">
      <c r="A3328" s="618">
        <v>21</v>
      </c>
      <c r="B3328" s="619" t="s">
        <v>565</v>
      </c>
      <c r="C3328" s="619">
        <v>89301212</v>
      </c>
      <c r="D3328" s="681"/>
      <c r="E3328" s="682" t="s">
        <v>4545</v>
      </c>
      <c r="F3328" s="619" t="s">
        <v>4509</v>
      </c>
      <c r="G3328" s="619" t="s">
        <v>4691</v>
      </c>
      <c r="H3328" s="619"/>
      <c r="I3328" s="619" t="s">
        <v>6059</v>
      </c>
      <c r="J3328" s="619" t="s">
        <v>6060</v>
      </c>
      <c r="K3328" s="619" t="s">
        <v>6594</v>
      </c>
      <c r="L3328" s="620">
        <v>175.19</v>
      </c>
      <c r="M3328" s="620">
        <v>175.19</v>
      </c>
      <c r="N3328" s="619">
        <v>1</v>
      </c>
      <c r="O3328" s="683">
        <v>0.5</v>
      </c>
      <c r="P3328" s="620"/>
      <c r="Q3328" s="635">
        <v>0</v>
      </c>
      <c r="R3328" s="619"/>
      <c r="S3328" s="635">
        <v>0</v>
      </c>
      <c r="T3328" s="683"/>
      <c r="U3328" s="665">
        <v>0</v>
      </c>
    </row>
    <row r="3329" spans="1:21" ht="14.4" customHeight="1" x14ac:dyDescent="0.3">
      <c r="A3329" s="618">
        <v>21</v>
      </c>
      <c r="B3329" s="619" t="s">
        <v>565</v>
      </c>
      <c r="C3329" s="619">
        <v>89301212</v>
      </c>
      <c r="D3329" s="681"/>
      <c r="E3329" s="682" t="s">
        <v>4545</v>
      </c>
      <c r="F3329" s="619" t="s">
        <v>4509</v>
      </c>
      <c r="G3329" s="619" t="s">
        <v>4691</v>
      </c>
      <c r="H3329" s="619"/>
      <c r="I3329" s="619" t="s">
        <v>2751</v>
      </c>
      <c r="J3329" s="619" t="s">
        <v>2752</v>
      </c>
      <c r="K3329" s="619" t="s">
        <v>4275</v>
      </c>
      <c r="L3329" s="620">
        <v>116.8</v>
      </c>
      <c r="M3329" s="620">
        <v>116.8</v>
      </c>
      <c r="N3329" s="619">
        <v>1</v>
      </c>
      <c r="O3329" s="683">
        <v>0.5</v>
      </c>
      <c r="P3329" s="620">
        <v>116.8</v>
      </c>
      <c r="Q3329" s="635">
        <v>1</v>
      </c>
      <c r="R3329" s="619">
        <v>1</v>
      </c>
      <c r="S3329" s="635">
        <v>1</v>
      </c>
      <c r="T3329" s="683">
        <v>0.5</v>
      </c>
      <c r="U3329" s="665">
        <v>1</v>
      </c>
    </row>
    <row r="3330" spans="1:21" ht="14.4" customHeight="1" x14ac:dyDescent="0.3">
      <c r="A3330" s="618">
        <v>21</v>
      </c>
      <c r="B3330" s="619" t="s">
        <v>565</v>
      </c>
      <c r="C3330" s="619">
        <v>89301212</v>
      </c>
      <c r="D3330" s="681"/>
      <c r="E3330" s="682" t="s">
        <v>4545</v>
      </c>
      <c r="F3330" s="619" t="s">
        <v>4509</v>
      </c>
      <c r="G3330" s="619" t="s">
        <v>5076</v>
      </c>
      <c r="H3330" s="619"/>
      <c r="I3330" s="619" t="s">
        <v>1683</v>
      </c>
      <c r="J3330" s="619" t="s">
        <v>1684</v>
      </c>
      <c r="K3330" s="619" t="s">
        <v>4785</v>
      </c>
      <c r="L3330" s="620">
        <v>113.19</v>
      </c>
      <c r="M3330" s="620">
        <v>113.19</v>
      </c>
      <c r="N3330" s="619">
        <v>1</v>
      </c>
      <c r="O3330" s="683">
        <v>0.5</v>
      </c>
      <c r="P3330" s="620">
        <v>113.19</v>
      </c>
      <c r="Q3330" s="635">
        <v>1</v>
      </c>
      <c r="R3330" s="619">
        <v>1</v>
      </c>
      <c r="S3330" s="635">
        <v>1</v>
      </c>
      <c r="T3330" s="683">
        <v>0.5</v>
      </c>
      <c r="U3330" s="665">
        <v>1</v>
      </c>
    </row>
    <row r="3331" spans="1:21" ht="14.4" customHeight="1" x14ac:dyDescent="0.3">
      <c r="A3331" s="618">
        <v>21</v>
      </c>
      <c r="B3331" s="619" t="s">
        <v>565</v>
      </c>
      <c r="C3331" s="619">
        <v>89301212</v>
      </c>
      <c r="D3331" s="681"/>
      <c r="E3331" s="682" t="s">
        <v>4545</v>
      </c>
      <c r="F3331" s="619" t="s">
        <v>4509</v>
      </c>
      <c r="G3331" s="619" t="s">
        <v>4808</v>
      </c>
      <c r="H3331" s="619"/>
      <c r="I3331" s="619" t="s">
        <v>3515</v>
      </c>
      <c r="J3331" s="619" t="s">
        <v>2415</v>
      </c>
      <c r="K3331" s="619" t="s">
        <v>3516</v>
      </c>
      <c r="L3331" s="620">
        <v>0</v>
      </c>
      <c r="M3331" s="620">
        <v>0</v>
      </c>
      <c r="N3331" s="619">
        <v>1</v>
      </c>
      <c r="O3331" s="683">
        <v>0.5</v>
      </c>
      <c r="P3331" s="620">
        <v>0</v>
      </c>
      <c r="Q3331" s="635"/>
      <c r="R3331" s="619">
        <v>1</v>
      </c>
      <c r="S3331" s="635">
        <v>1</v>
      </c>
      <c r="T3331" s="683">
        <v>0.5</v>
      </c>
      <c r="U3331" s="665">
        <v>1</v>
      </c>
    </row>
    <row r="3332" spans="1:21" ht="14.4" customHeight="1" x14ac:dyDescent="0.3">
      <c r="A3332" s="618">
        <v>21</v>
      </c>
      <c r="B3332" s="619" t="s">
        <v>565</v>
      </c>
      <c r="C3332" s="619">
        <v>89301212</v>
      </c>
      <c r="D3332" s="681"/>
      <c r="E3332" s="682" t="s">
        <v>4545</v>
      </c>
      <c r="F3332" s="619" t="s">
        <v>4509</v>
      </c>
      <c r="G3332" s="619" t="s">
        <v>5696</v>
      </c>
      <c r="H3332" s="619"/>
      <c r="I3332" s="619" t="s">
        <v>5697</v>
      </c>
      <c r="J3332" s="619" t="s">
        <v>5854</v>
      </c>
      <c r="K3332" s="619" t="s">
        <v>5665</v>
      </c>
      <c r="L3332" s="620">
        <v>47.71</v>
      </c>
      <c r="M3332" s="620">
        <v>47.71</v>
      </c>
      <c r="N3332" s="619">
        <v>1</v>
      </c>
      <c r="O3332" s="683">
        <v>1</v>
      </c>
      <c r="P3332" s="620">
        <v>47.71</v>
      </c>
      <c r="Q3332" s="635">
        <v>1</v>
      </c>
      <c r="R3332" s="619">
        <v>1</v>
      </c>
      <c r="S3332" s="635">
        <v>1</v>
      </c>
      <c r="T3332" s="683">
        <v>1</v>
      </c>
      <c r="U3332" s="665">
        <v>1</v>
      </c>
    </row>
    <row r="3333" spans="1:21" ht="14.4" customHeight="1" x14ac:dyDescent="0.3">
      <c r="A3333" s="618">
        <v>21</v>
      </c>
      <c r="B3333" s="619" t="s">
        <v>565</v>
      </c>
      <c r="C3333" s="619">
        <v>89301212</v>
      </c>
      <c r="D3333" s="681"/>
      <c r="E3333" s="682" t="s">
        <v>4545</v>
      </c>
      <c r="F3333" s="619" t="s">
        <v>4509</v>
      </c>
      <c r="G3333" s="619" t="s">
        <v>4706</v>
      </c>
      <c r="H3333" s="619"/>
      <c r="I3333" s="619" t="s">
        <v>1273</v>
      </c>
      <c r="J3333" s="619" t="s">
        <v>4707</v>
      </c>
      <c r="K3333" s="619" t="s">
        <v>4708</v>
      </c>
      <c r="L3333" s="620">
        <v>56.01</v>
      </c>
      <c r="M3333" s="620">
        <v>336.06</v>
      </c>
      <c r="N3333" s="619">
        <v>6</v>
      </c>
      <c r="O3333" s="683">
        <v>3</v>
      </c>
      <c r="P3333" s="620">
        <v>280.05</v>
      </c>
      <c r="Q3333" s="635">
        <v>0.83333333333333337</v>
      </c>
      <c r="R3333" s="619">
        <v>5</v>
      </c>
      <c r="S3333" s="635">
        <v>0.83333333333333337</v>
      </c>
      <c r="T3333" s="683">
        <v>2</v>
      </c>
      <c r="U3333" s="665">
        <v>0.66666666666666663</v>
      </c>
    </row>
    <row r="3334" spans="1:21" ht="14.4" customHeight="1" x14ac:dyDescent="0.3">
      <c r="A3334" s="618">
        <v>21</v>
      </c>
      <c r="B3334" s="619" t="s">
        <v>565</v>
      </c>
      <c r="C3334" s="619">
        <v>89301212</v>
      </c>
      <c r="D3334" s="681"/>
      <c r="E3334" s="682" t="s">
        <v>4545</v>
      </c>
      <c r="F3334" s="619" t="s">
        <v>4509</v>
      </c>
      <c r="G3334" s="619" t="s">
        <v>4717</v>
      </c>
      <c r="H3334" s="619"/>
      <c r="I3334" s="619" t="s">
        <v>3506</v>
      </c>
      <c r="J3334" s="619" t="s">
        <v>2455</v>
      </c>
      <c r="K3334" s="619" t="s">
        <v>3507</v>
      </c>
      <c r="L3334" s="620">
        <v>937.93</v>
      </c>
      <c r="M3334" s="620">
        <v>2813.79</v>
      </c>
      <c r="N3334" s="619">
        <v>3</v>
      </c>
      <c r="O3334" s="683">
        <v>1</v>
      </c>
      <c r="P3334" s="620">
        <v>2813.79</v>
      </c>
      <c r="Q3334" s="635">
        <v>1</v>
      </c>
      <c r="R3334" s="619">
        <v>3</v>
      </c>
      <c r="S3334" s="635">
        <v>1</v>
      </c>
      <c r="T3334" s="683">
        <v>1</v>
      </c>
      <c r="U3334" s="665">
        <v>1</v>
      </c>
    </row>
    <row r="3335" spans="1:21" ht="14.4" customHeight="1" x14ac:dyDescent="0.3">
      <c r="A3335" s="618">
        <v>21</v>
      </c>
      <c r="B3335" s="619" t="s">
        <v>565</v>
      </c>
      <c r="C3335" s="619">
        <v>89301212</v>
      </c>
      <c r="D3335" s="681"/>
      <c r="E3335" s="682" t="s">
        <v>4545</v>
      </c>
      <c r="F3335" s="619" t="s">
        <v>4509</v>
      </c>
      <c r="G3335" s="619" t="s">
        <v>4558</v>
      </c>
      <c r="H3335" s="619"/>
      <c r="I3335" s="619" t="s">
        <v>1037</v>
      </c>
      <c r="J3335" s="619" t="s">
        <v>1038</v>
      </c>
      <c r="K3335" s="619" t="s">
        <v>1039</v>
      </c>
      <c r="L3335" s="620">
        <v>190.48</v>
      </c>
      <c r="M3335" s="620">
        <v>190.48</v>
      </c>
      <c r="N3335" s="619">
        <v>1</v>
      </c>
      <c r="O3335" s="683">
        <v>0.5</v>
      </c>
      <c r="P3335" s="620">
        <v>190.48</v>
      </c>
      <c r="Q3335" s="635">
        <v>1</v>
      </c>
      <c r="R3335" s="619">
        <v>1</v>
      </c>
      <c r="S3335" s="635">
        <v>1</v>
      </c>
      <c r="T3335" s="683">
        <v>0.5</v>
      </c>
      <c r="U3335" s="665">
        <v>1</v>
      </c>
    </row>
    <row r="3336" spans="1:21" ht="14.4" customHeight="1" x14ac:dyDescent="0.3">
      <c r="A3336" s="618">
        <v>21</v>
      </c>
      <c r="B3336" s="619" t="s">
        <v>565</v>
      </c>
      <c r="C3336" s="619">
        <v>89301212</v>
      </c>
      <c r="D3336" s="681"/>
      <c r="E3336" s="682" t="s">
        <v>4545</v>
      </c>
      <c r="F3336" s="619" t="s">
        <v>4509</v>
      </c>
      <c r="G3336" s="619" t="s">
        <v>4558</v>
      </c>
      <c r="H3336" s="619"/>
      <c r="I3336" s="619" t="s">
        <v>1041</v>
      </c>
      <c r="J3336" s="619" t="s">
        <v>1038</v>
      </c>
      <c r="K3336" s="619" t="s">
        <v>1042</v>
      </c>
      <c r="L3336" s="620">
        <v>397.65</v>
      </c>
      <c r="M3336" s="620">
        <v>795.3</v>
      </c>
      <c r="N3336" s="619">
        <v>2</v>
      </c>
      <c r="O3336" s="683">
        <v>2</v>
      </c>
      <c r="P3336" s="620"/>
      <c r="Q3336" s="635">
        <v>0</v>
      </c>
      <c r="R3336" s="619"/>
      <c r="S3336" s="635">
        <v>0</v>
      </c>
      <c r="T3336" s="683"/>
      <c r="U3336" s="665">
        <v>0</v>
      </c>
    </row>
    <row r="3337" spans="1:21" ht="14.4" customHeight="1" x14ac:dyDescent="0.3">
      <c r="A3337" s="618">
        <v>21</v>
      </c>
      <c r="B3337" s="619" t="s">
        <v>565</v>
      </c>
      <c r="C3337" s="619">
        <v>89301212</v>
      </c>
      <c r="D3337" s="681"/>
      <c r="E3337" s="682" t="s">
        <v>4545</v>
      </c>
      <c r="F3337" s="619" t="s">
        <v>4509</v>
      </c>
      <c r="G3337" s="619" t="s">
        <v>4558</v>
      </c>
      <c r="H3337" s="619"/>
      <c r="I3337" s="619" t="s">
        <v>1041</v>
      </c>
      <c r="J3337" s="619" t="s">
        <v>1038</v>
      </c>
      <c r="K3337" s="619" t="s">
        <v>1042</v>
      </c>
      <c r="L3337" s="620">
        <v>612.26</v>
      </c>
      <c r="M3337" s="620">
        <v>3673.56</v>
      </c>
      <c r="N3337" s="619">
        <v>6</v>
      </c>
      <c r="O3337" s="683">
        <v>5</v>
      </c>
      <c r="P3337" s="620">
        <v>2449.04</v>
      </c>
      <c r="Q3337" s="635">
        <v>0.66666666666666663</v>
      </c>
      <c r="R3337" s="619">
        <v>4</v>
      </c>
      <c r="S3337" s="635">
        <v>0.66666666666666663</v>
      </c>
      <c r="T3337" s="683">
        <v>3</v>
      </c>
      <c r="U3337" s="665">
        <v>0.6</v>
      </c>
    </row>
    <row r="3338" spans="1:21" ht="14.4" customHeight="1" x14ac:dyDescent="0.3">
      <c r="A3338" s="618">
        <v>21</v>
      </c>
      <c r="B3338" s="619" t="s">
        <v>565</v>
      </c>
      <c r="C3338" s="619">
        <v>89301212</v>
      </c>
      <c r="D3338" s="681"/>
      <c r="E3338" s="682" t="s">
        <v>4545</v>
      </c>
      <c r="F3338" s="619" t="s">
        <v>4509</v>
      </c>
      <c r="G3338" s="619" t="s">
        <v>4558</v>
      </c>
      <c r="H3338" s="619"/>
      <c r="I3338" s="619" t="s">
        <v>1041</v>
      </c>
      <c r="J3338" s="619" t="s">
        <v>1038</v>
      </c>
      <c r="K3338" s="619" t="s">
        <v>1042</v>
      </c>
      <c r="L3338" s="620">
        <v>314.89999999999998</v>
      </c>
      <c r="M3338" s="620">
        <v>314.89999999999998</v>
      </c>
      <c r="N3338" s="619">
        <v>1</v>
      </c>
      <c r="O3338" s="683">
        <v>1</v>
      </c>
      <c r="P3338" s="620"/>
      <c r="Q3338" s="635">
        <v>0</v>
      </c>
      <c r="R3338" s="619"/>
      <c r="S3338" s="635">
        <v>0</v>
      </c>
      <c r="T3338" s="683"/>
      <c r="U3338" s="665">
        <v>0</v>
      </c>
    </row>
    <row r="3339" spans="1:21" ht="14.4" customHeight="1" x14ac:dyDescent="0.3">
      <c r="A3339" s="618">
        <v>21</v>
      </c>
      <c r="B3339" s="619" t="s">
        <v>565</v>
      </c>
      <c r="C3339" s="619">
        <v>89301212</v>
      </c>
      <c r="D3339" s="681"/>
      <c r="E3339" s="682" t="s">
        <v>4545</v>
      </c>
      <c r="F3339" s="619" t="s">
        <v>4509</v>
      </c>
      <c r="G3339" s="619" t="s">
        <v>4589</v>
      </c>
      <c r="H3339" s="619"/>
      <c r="I3339" s="619" t="s">
        <v>2493</v>
      </c>
      <c r="J3339" s="619" t="s">
        <v>2494</v>
      </c>
      <c r="K3339" s="619" t="s">
        <v>4170</v>
      </c>
      <c r="L3339" s="620">
        <v>1347.28</v>
      </c>
      <c r="M3339" s="620">
        <v>8083.6799999999994</v>
      </c>
      <c r="N3339" s="619">
        <v>6</v>
      </c>
      <c r="O3339" s="683">
        <v>4.5</v>
      </c>
      <c r="P3339" s="620">
        <v>8083.6799999999994</v>
      </c>
      <c r="Q3339" s="635">
        <v>1</v>
      </c>
      <c r="R3339" s="619">
        <v>6</v>
      </c>
      <c r="S3339" s="635">
        <v>1</v>
      </c>
      <c r="T3339" s="683">
        <v>4.5</v>
      </c>
      <c r="U3339" s="665">
        <v>1</v>
      </c>
    </row>
    <row r="3340" spans="1:21" ht="14.4" customHeight="1" x14ac:dyDescent="0.3">
      <c r="A3340" s="618">
        <v>21</v>
      </c>
      <c r="B3340" s="619" t="s">
        <v>565</v>
      </c>
      <c r="C3340" s="619">
        <v>89301212</v>
      </c>
      <c r="D3340" s="681"/>
      <c r="E3340" s="682" t="s">
        <v>4545</v>
      </c>
      <c r="F3340" s="619" t="s">
        <v>4509</v>
      </c>
      <c r="G3340" s="619" t="s">
        <v>4589</v>
      </c>
      <c r="H3340" s="619"/>
      <c r="I3340" s="619" t="s">
        <v>2493</v>
      </c>
      <c r="J3340" s="619" t="s">
        <v>2494</v>
      </c>
      <c r="K3340" s="619" t="s">
        <v>4170</v>
      </c>
      <c r="L3340" s="620">
        <v>1359.61</v>
      </c>
      <c r="M3340" s="620">
        <v>17674.93</v>
      </c>
      <c r="N3340" s="619">
        <v>13</v>
      </c>
      <c r="O3340" s="683">
        <v>5.5</v>
      </c>
      <c r="P3340" s="620">
        <v>17674.93</v>
      </c>
      <c r="Q3340" s="635">
        <v>1</v>
      </c>
      <c r="R3340" s="619">
        <v>13</v>
      </c>
      <c r="S3340" s="635">
        <v>1</v>
      </c>
      <c r="T3340" s="683">
        <v>5.5</v>
      </c>
      <c r="U3340" s="665">
        <v>1</v>
      </c>
    </row>
    <row r="3341" spans="1:21" ht="14.4" customHeight="1" x14ac:dyDescent="0.3">
      <c r="A3341" s="618">
        <v>21</v>
      </c>
      <c r="B3341" s="619" t="s">
        <v>565</v>
      </c>
      <c r="C3341" s="619">
        <v>89301212</v>
      </c>
      <c r="D3341" s="681"/>
      <c r="E3341" s="682" t="s">
        <v>4545</v>
      </c>
      <c r="F3341" s="619" t="s">
        <v>4509</v>
      </c>
      <c r="G3341" s="619" t="s">
        <v>5046</v>
      </c>
      <c r="H3341" s="619"/>
      <c r="I3341" s="619" t="s">
        <v>5047</v>
      </c>
      <c r="J3341" s="619" t="s">
        <v>5048</v>
      </c>
      <c r="K3341" s="619" t="s">
        <v>5049</v>
      </c>
      <c r="L3341" s="620">
        <v>0</v>
      </c>
      <c r="M3341" s="620">
        <v>0</v>
      </c>
      <c r="N3341" s="619">
        <v>1</v>
      </c>
      <c r="O3341" s="683">
        <v>0.5</v>
      </c>
      <c r="P3341" s="620">
        <v>0</v>
      </c>
      <c r="Q3341" s="635"/>
      <c r="R3341" s="619">
        <v>1</v>
      </c>
      <c r="S3341" s="635">
        <v>1</v>
      </c>
      <c r="T3341" s="683">
        <v>0.5</v>
      </c>
      <c r="U3341" s="665">
        <v>1</v>
      </c>
    </row>
    <row r="3342" spans="1:21" ht="14.4" customHeight="1" x14ac:dyDescent="0.3">
      <c r="A3342" s="618">
        <v>21</v>
      </c>
      <c r="B3342" s="619" t="s">
        <v>565</v>
      </c>
      <c r="C3342" s="619">
        <v>89301212</v>
      </c>
      <c r="D3342" s="681"/>
      <c r="E3342" s="682" t="s">
        <v>4545</v>
      </c>
      <c r="F3342" s="619" t="s">
        <v>4509</v>
      </c>
      <c r="G3342" s="619" t="s">
        <v>4732</v>
      </c>
      <c r="H3342" s="619"/>
      <c r="I3342" s="619" t="s">
        <v>1121</v>
      </c>
      <c r="J3342" s="619" t="s">
        <v>1122</v>
      </c>
      <c r="K3342" s="619" t="s">
        <v>1123</v>
      </c>
      <c r="L3342" s="620">
        <v>56.69</v>
      </c>
      <c r="M3342" s="620">
        <v>56.69</v>
      </c>
      <c r="N3342" s="619">
        <v>1</v>
      </c>
      <c r="O3342" s="683">
        <v>0.5</v>
      </c>
      <c r="P3342" s="620">
        <v>56.69</v>
      </c>
      <c r="Q3342" s="635">
        <v>1</v>
      </c>
      <c r="R3342" s="619">
        <v>1</v>
      </c>
      <c r="S3342" s="635">
        <v>1</v>
      </c>
      <c r="T3342" s="683">
        <v>0.5</v>
      </c>
      <c r="U3342" s="665">
        <v>1</v>
      </c>
    </row>
    <row r="3343" spans="1:21" ht="14.4" customHeight="1" x14ac:dyDescent="0.3">
      <c r="A3343" s="618">
        <v>21</v>
      </c>
      <c r="B3343" s="619" t="s">
        <v>565</v>
      </c>
      <c r="C3343" s="619">
        <v>89301212</v>
      </c>
      <c r="D3343" s="681"/>
      <c r="E3343" s="682" t="s">
        <v>4545</v>
      </c>
      <c r="F3343" s="619" t="s">
        <v>4509</v>
      </c>
      <c r="G3343" s="619" t="s">
        <v>4610</v>
      </c>
      <c r="H3343" s="619"/>
      <c r="I3343" s="619" t="s">
        <v>1664</v>
      </c>
      <c r="J3343" s="619" t="s">
        <v>4611</v>
      </c>
      <c r="K3343" s="619" t="s">
        <v>2067</v>
      </c>
      <c r="L3343" s="620">
        <v>101.69</v>
      </c>
      <c r="M3343" s="620">
        <v>101.69</v>
      </c>
      <c r="N3343" s="619">
        <v>1</v>
      </c>
      <c r="O3343" s="683">
        <v>0.5</v>
      </c>
      <c r="P3343" s="620">
        <v>101.69</v>
      </c>
      <c r="Q3343" s="635">
        <v>1</v>
      </c>
      <c r="R3343" s="619">
        <v>1</v>
      </c>
      <c r="S3343" s="635">
        <v>1</v>
      </c>
      <c r="T3343" s="683">
        <v>0.5</v>
      </c>
      <c r="U3343" s="665">
        <v>1</v>
      </c>
    </row>
    <row r="3344" spans="1:21" ht="14.4" customHeight="1" x14ac:dyDescent="0.3">
      <c r="A3344" s="618">
        <v>21</v>
      </c>
      <c r="B3344" s="619" t="s">
        <v>565</v>
      </c>
      <c r="C3344" s="619">
        <v>89301212</v>
      </c>
      <c r="D3344" s="681"/>
      <c r="E3344" s="682" t="s">
        <v>4545</v>
      </c>
      <c r="F3344" s="619" t="s">
        <v>4509</v>
      </c>
      <c r="G3344" s="619" t="s">
        <v>5434</v>
      </c>
      <c r="H3344" s="619"/>
      <c r="I3344" s="619" t="s">
        <v>6595</v>
      </c>
      <c r="J3344" s="619" t="s">
        <v>6581</v>
      </c>
      <c r="K3344" s="619" t="s">
        <v>5437</v>
      </c>
      <c r="L3344" s="620">
        <v>0</v>
      </c>
      <c r="M3344" s="620">
        <v>0</v>
      </c>
      <c r="N3344" s="619">
        <v>3</v>
      </c>
      <c r="O3344" s="683">
        <v>1.5</v>
      </c>
      <c r="P3344" s="620">
        <v>0</v>
      </c>
      <c r="Q3344" s="635"/>
      <c r="R3344" s="619">
        <v>2</v>
      </c>
      <c r="S3344" s="635">
        <v>0.66666666666666663</v>
      </c>
      <c r="T3344" s="683">
        <v>1</v>
      </c>
      <c r="U3344" s="665">
        <v>0.66666666666666663</v>
      </c>
    </row>
    <row r="3345" spans="1:21" ht="14.4" customHeight="1" x14ac:dyDescent="0.3">
      <c r="A3345" s="618">
        <v>21</v>
      </c>
      <c r="B3345" s="619" t="s">
        <v>565</v>
      </c>
      <c r="C3345" s="619">
        <v>89301212</v>
      </c>
      <c r="D3345" s="681"/>
      <c r="E3345" s="682" t="s">
        <v>4545</v>
      </c>
      <c r="F3345" s="619" t="s">
        <v>4509</v>
      </c>
      <c r="G3345" s="619" t="s">
        <v>4738</v>
      </c>
      <c r="H3345" s="619"/>
      <c r="I3345" s="619" t="s">
        <v>2324</v>
      </c>
      <c r="J3345" s="619" t="s">
        <v>4150</v>
      </c>
      <c r="K3345" s="619" t="s">
        <v>4151</v>
      </c>
      <c r="L3345" s="620">
        <v>32.630000000000003</v>
      </c>
      <c r="M3345" s="620">
        <v>65.260000000000005</v>
      </c>
      <c r="N3345" s="619">
        <v>2</v>
      </c>
      <c r="O3345" s="683">
        <v>1.5</v>
      </c>
      <c r="P3345" s="620">
        <v>65.260000000000005</v>
      </c>
      <c r="Q3345" s="635">
        <v>1</v>
      </c>
      <c r="R3345" s="619">
        <v>2</v>
      </c>
      <c r="S3345" s="635">
        <v>1</v>
      </c>
      <c r="T3345" s="683">
        <v>1.5</v>
      </c>
      <c r="U3345" s="665">
        <v>1</v>
      </c>
    </row>
    <row r="3346" spans="1:21" ht="14.4" customHeight="1" x14ac:dyDescent="0.3">
      <c r="A3346" s="618">
        <v>21</v>
      </c>
      <c r="B3346" s="619" t="s">
        <v>565</v>
      </c>
      <c r="C3346" s="619">
        <v>89301212</v>
      </c>
      <c r="D3346" s="681"/>
      <c r="E3346" s="682" t="s">
        <v>4545</v>
      </c>
      <c r="F3346" s="619" t="s">
        <v>4509</v>
      </c>
      <c r="G3346" s="619" t="s">
        <v>6263</v>
      </c>
      <c r="H3346" s="619"/>
      <c r="I3346" s="619" t="s">
        <v>6462</v>
      </c>
      <c r="J3346" s="619" t="s">
        <v>6268</v>
      </c>
      <c r="K3346" s="619" t="s">
        <v>6463</v>
      </c>
      <c r="L3346" s="620">
        <v>73.34</v>
      </c>
      <c r="M3346" s="620">
        <v>146.68</v>
      </c>
      <c r="N3346" s="619">
        <v>2</v>
      </c>
      <c r="O3346" s="683">
        <v>2</v>
      </c>
      <c r="P3346" s="620"/>
      <c r="Q3346" s="635">
        <v>0</v>
      </c>
      <c r="R3346" s="619"/>
      <c r="S3346" s="635">
        <v>0</v>
      </c>
      <c r="T3346" s="683"/>
      <c r="U3346" s="665">
        <v>0</v>
      </c>
    </row>
    <row r="3347" spans="1:21" ht="14.4" customHeight="1" x14ac:dyDescent="0.3">
      <c r="A3347" s="618">
        <v>21</v>
      </c>
      <c r="B3347" s="619" t="s">
        <v>565</v>
      </c>
      <c r="C3347" s="619">
        <v>89301212</v>
      </c>
      <c r="D3347" s="681"/>
      <c r="E3347" s="682" t="s">
        <v>4545</v>
      </c>
      <c r="F3347" s="619" t="s">
        <v>4509</v>
      </c>
      <c r="G3347" s="619" t="s">
        <v>4739</v>
      </c>
      <c r="H3347" s="619"/>
      <c r="I3347" s="619" t="s">
        <v>932</v>
      </c>
      <c r="J3347" s="619" t="s">
        <v>933</v>
      </c>
      <c r="K3347" s="619" t="s">
        <v>4741</v>
      </c>
      <c r="L3347" s="620">
        <v>43.99</v>
      </c>
      <c r="M3347" s="620">
        <v>87.98</v>
      </c>
      <c r="N3347" s="619">
        <v>2</v>
      </c>
      <c r="O3347" s="683">
        <v>1.5</v>
      </c>
      <c r="P3347" s="620">
        <v>87.98</v>
      </c>
      <c r="Q3347" s="635">
        <v>1</v>
      </c>
      <c r="R3347" s="619">
        <v>2</v>
      </c>
      <c r="S3347" s="635">
        <v>1</v>
      </c>
      <c r="T3347" s="683">
        <v>1.5</v>
      </c>
      <c r="U3347" s="665">
        <v>1</v>
      </c>
    </row>
    <row r="3348" spans="1:21" ht="14.4" customHeight="1" x14ac:dyDescent="0.3">
      <c r="A3348" s="618">
        <v>21</v>
      </c>
      <c r="B3348" s="619" t="s">
        <v>565</v>
      </c>
      <c r="C3348" s="619">
        <v>89301212</v>
      </c>
      <c r="D3348" s="681"/>
      <c r="E3348" s="682" t="s">
        <v>4545</v>
      </c>
      <c r="F3348" s="619" t="s">
        <v>4509</v>
      </c>
      <c r="G3348" s="619" t="s">
        <v>4743</v>
      </c>
      <c r="H3348" s="619"/>
      <c r="I3348" s="619" t="s">
        <v>1461</v>
      </c>
      <c r="J3348" s="619" t="s">
        <v>959</v>
      </c>
      <c r="K3348" s="619" t="s">
        <v>4744</v>
      </c>
      <c r="L3348" s="620">
        <v>96.72</v>
      </c>
      <c r="M3348" s="620">
        <v>193.44</v>
      </c>
      <c r="N3348" s="619">
        <v>2</v>
      </c>
      <c r="O3348" s="683">
        <v>1</v>
      </c>
      <c r="P3348" s="620">
        <v>193.44</v>
      </c>
      <c r="Q3348" s="635">
        <v>1</v>
      </c>
      <c r="R3348" s="619">
        <v>2</v>
      </c>
      <c r="S3348" s="635">
        <v>1</v>
      </c>
      <c r="T3348" s="683">
        <v>1</v>
      </c>
      <c r="U3348" s="665">
        <v>1</v>
      </c>
    </row>
    <row r="3349" spans="1:21" ht="14.4" customHeight="1" x14ac:dyDescent="0.3">
      <c r="A3349" s="618">
        <v>21</v>
      </c>
      <c r="B3349" s="619" t="s">
        <v>565</v>
      </c>
      <c r="C3349" s="619">
        <v>89301212</v>
      </c>
      <c r="D3349" s="681"/>
      <c r="E3349" s="682" t="s">
        <v>4545</v>
      </c>
      <c r="F3349" s="619" t="s">
        <v>4509</v>
      </c>
      <c r="G3349" s="619" t="s">
        <v>4616</v>
      </c>
      <c r="H3349" s="619"/>
      <c r="I3349" s="619" t="s">
        <v>5054</v>
      </c>
      <c r="J3349" s="619" t="s">
        <v>5055</v>
      </c>
      <c r="K3349" s="619" t="s">
        <v>1297</v>
      </c>
      <c r="L3349" s="620">
        <v>0</v>
      </c>
      <c r="M3349" s="620">
        <v>0</v>
      </c>
      <c r="N3349" s="619">
        <v>4</v>
      </c>
      <c r="O3349" s="683">
        <v>2</v>
      </c>
      <c r="P3349" s="620"/>
      <c r="Q3349" s="635"/>
      <c r="R3349" s="619"/>
      <c r="S3349" s="635">
        <v>0</v>
      </c>
      <c r="T3349" s="683"/>
      <c r="U3349" s="665">
        <v>0</v>
      </c>
    </row>
    <row r="3350" spans="1:21" ht="14.4" customHeight="1" x14ac:dyDescent="0.3">
      <c r="A3350" s="618">
        <v>21</v>
      </c>
      <c r="B3350" s="619" t="s">
        <v>565</v>
      </c>
      <c r="C3350" s="619">
        <v>89301212</v>
      </c>
      <c r="D3350" s="681"/>
      <c r="E3350" s="682" t="s">
        <v>4546</v>
      </c>
      <c r="F3350" s="619" t="s">
        <v>4509</v>
      </c>
      <c r="G3350" s="619" t="s">
        <v>4570</v>
      </c>
      <c r="H3350" s="619"/>
      <c r="I3350" s="619" t="s">
        <v>4628</v>
      </c>
      <c r="J3350" s="619" t="s">
        <v>892</v>
      </c>
      <c r="K3350" s="619" t="s">
        <v>4629</v>
      </c>
      <c r="L3350" s="620">
        <v>141.38999999999999</v>
      </c>
      <c r="M3350" s="620">
        <v>141.38999999999999</v>
      </c>
      <c r="N3350" s="619">
        <v>1</v>
      </c>
      <c r="O3350" s="683">
        <v>1</v>
      </c>
      <c r="P3350" s="620"/>
      <c r="Q3350" s="635">
        <v>0</v>
      </c>
      <c r="R3350" s="619"/>
      <c r="S3350" s="635">
        <v>0</v>
      </c>
      <c r="T3350" s="683"/>
      <c r="U3350" s="665">
        <v>0</v>
      </c>
    </row>
    <row r="3351" spans="1:21" ht="14.4" customHeight="1" x14ac:dyDescent="0.3">
      <c r="A3351" s="618">
        <v>21</v>
      </c>
      <c r="B3351" s="619" t="s">
        <v>565</v>
      </c>
      <c r="C3351" s="619">
        <v>89301212</v>
      </c>
      <c r="D3351" s="681"/>
      <c r="E3351" s="682" t="s">
        <v>4546</v>
      </c>
      <c r="F3351" s="619" t="s">
        <v>4509</v>
      </c>
      <c r="G3351" s="619" t="s">
        <v>4549</v>
      </c>
      <c r="H3351" s="619"/>
      <c r="I3351" s="619" t="s">
        <v>2472</v>
      </c>
      <c r="J3351" s="619" t="s">
        <v>4367</v>
      </c>
      <c r="K3351" s="619" t="s">
        <v>4368</v>
      </c>
      <c r="L3351" s="620">
        <v>10.73</v>
      </c>
      <c r="M3351" s="620">
        <v>10.73</v>
      </c>
      <c r="N3351" s="619">
        <v>1</v>
      </c>
      <c r="O3351" s="683">
        <v>1</v>
      </c>
      <c r="P3351" s="620">
        <v>10.73</v>
      </c>
      <c r="Q3351" s="635">
        <v>1</v>
      </c>
      <c r="R3351" s="619">
        <v>1</v>
      </c>
      <c r="S3351" s="635">
        <v>1</v>
      </c>
      <c r="T3351" s="683">
        <v>1</v>
      </c>
      <c r="U3351" s="665">
        <v>1</v>
      </c>
    </row>
    <row r="3352" spans="1:21" ht="14.4" customHeight="1" x14ac:dyDescent="0.3">
      <c r="A3352" s="618">
        <v>21</v>
      </c>
      <c r="B3352" s="619" t="s">
        <v>565</v>
      </c>
      <c r="C3352" s="619">
        <v>89301212</v>
      </c>
      <c r="D3352" s="681"/>
      <c r="E3352" s="682" t="s">
        <v>4546</v>
      </c>
      <c r="F3352" s="619" t="s">
        <v>4509</v>
      </c>
      <c r="G3352" s="619" t="s">
        <v>4549</v>
      </c>
      <c r="H3352" s="619"/>
      <c r="I3352" s="619" t="s">
        <v>4630</v>
      </c>
      <c r="J3352" s="619" t="s">
        <v>4631</v>
      </c>
      <c r="K3352" s="619" t="s">
        <v>4366</v>
      </c>
      <c r="L3352" s="620">
        <v>6.98</v>
      </c>
      <c r="M3352" s="620">
        <v>13.96</v>
      </c>
      <c r="N3352" s="619">
        <v>2</v>
      </c>
      <c r="O3352" s="683">
        <v>0.5</v>
      </c>
      <c r="P3352" s="620"/>
      <c r="Q3352" s="635">
        <v>0</v>
      </c>
      <c r="R3352" s="619"/>
      <c r="S3352" s="635">
        <v>0</v>
      </c>
      <c r="T3352" s="683"/>
      <c r="U3352" s="665">
        <v>0</v>
      </c>
    </row>
    <row r="3353" spans="1:21" ht="14.4" customHeight="1" x14ac:dyDescent="0.3">
      <c r="A3353" s="618">
        <v>21</v>
      </c>
      <c r="B3353" s="619" t="s">
        <v>565</v>
      </c>
      <c r="C3353" s="619">
        <v>89301212</v>
      </c>
      <c r="D3353" s="681"/>
      <c r="E3353" s="682" t="s">
        <v>4546</v>
      </c>
      <c r="F3353" s="619" t="s">
        <v>4509</v>
      </c>
      <c r="G3353" s="619" t="s">
        <v>4575</v>
      </c>
      <c r="H3353" s="619"/>
      <c r="I3353" s="619" t="s">
        <v>1241</v>
      </c>
      <c r="J3353" s="619" t="s">
        <v>4576</v>
      </c>
      <c r="K3353" s="619" t="s">
        <v>4577</v>
      </c>
      <c r="L3353" s="620">
        <v>0</v>
      </c>
      <c r="M3353" s="620">
        <v>0</v>
      </c>
      <c r="N3353" s="619">
        <v>4</v>
      </c>
      <c r="O3353" s="683">
        <v>2.5</v>
      </c>
      <c r="P3353" s="620">
        <v>0</v>
      </c>
      <c r="Q3353" s="635"/>
      <c r="R3353" s="619">
        <v>2</v>
      </c>
      <c r="S3353" s="635">
        <v>0.5</v>
      </c>
      <c r="T3353" s="683">
        <v>1</v>
      </c>
      <c r="U3353" s="665">
        <v>0.4</v>
      </c>
    </row>
    <row r="3354" spans="1:21" ht="14.4" customHeight="1" x14ac:dyDescent="0.3">
      <c r="A3354" s="618">
        <v>21</v>
      </c>
      <c r="B3354" s="619" t="s">
        <v>565</v>
      </c>
      <c r="C3354" s="619">
        <v>89301212</v>
      </c>
      <c r="D3354" s="681"/>
      <c r="E3354" s="682" t="s">
        <v>4546</v>
      </c>
      <c r="F3354" s="619" t="s">
        <v>4509</v>
      </c>
      <c r="G3354" s="619" t="s">
        <v>4575</v>
      </c>
      <c r="H3354" s="619"/>
      <c r="I3354" s="619" t="s">
        <v>5061</v>
      </c>
      <c r="J3354" s="619" t="s">
        <v>4576</v>
      </c>
      <c r="K3354" s="619" t="s">
        <v>4577</v>
      </c>
      <c r="L3354" s="620">
        <v>0</v>
      </c>
      <c r="M3354" s="620">
        <v>0</v>
      </c>
      <c r="N3354" s="619">
        <v>1</v>
      </c>
      <c r="O3354" s="683">
        <v>0.5</v>
      </c>
      <c r="P3354" s="620">
        <v>0</v>
      </c>
      <c r="Q3354" s="635"/>
      <c r="R3354" s="619">
        <v>1</v>
      </c>
      <c r="S3354" s="635">
        <v>1</v>
      </c>
      <c r="T3354" s="683">
        <v>0.5</v>
      </c>
      <c r="U3354" s="665">
        <v>1</v>
      </c>
    </row>
    <row r="3355" spans="1:21" ht="14.4" customHeight="1" x14ac:dyDescent="0.3">
      <c r="A3355" s="618">
        <v>21</v>
      </c>
      <c r="B3355" s="619" t="s">
        <v>565</v>
      </c>
      <c r="C3355" s="619">
        <v>89301212</v>
      </c>
      <c r="D3355" s="681"/>
      <c r="E3355" s="682" t="s">
        <v>4546</v>
      </c>
      <c r="F3355" s="619" t="s">
        <v>4509</v>
      </c>
      <c r="G3355" s="619" t="s">
        <v>4768</v>
      </c>
      <c r="H3355" s="619"/>
      <c r="I3355" s="619" t="s">
        <v>5567</v>
      </c>
      <c r="J3355" s="619" t="s">
        <v>5568</v>
      </c>
      <c r="K3355" s="619" t="s">
        <v>5569</v>
      </c>
      <c r="L3355" s="620">
        <v>1509.4</v>
      </c>
      <c r="M3355" s="620">
        <v>3018.8</v>
      </c>
      <c r="N3355" s="619">
        <v>2</v>
      </c>
      <c r="O3355" s="683">
        <v>1</v>
      </c>
      <c r="P3355" s="620">
        <v>3018.8</v>
      </c>
      <c r="Q3355" s="635">
        <v>1</v>
      </c>
      <c r="R3355" s="619">
        <v>2</v>
      </c>
      <c r="S3355" s="635">
        <v>1</v>
      </c>
      <c r="T3355" s="683">
        <v>1</v>
      </c>
      <c r="U3355" s="665">
        <v>1</v>
      </c>
    </row>
    <row r="3356" spans="1:21" ht="14.4" customHeight="1" x14ac:dyDescent="0.3">
      <c r="A3356" s="618">
        <v>21</v>
      </c>
      <c r="B3356" s="619" t="s">
        <v>565</v>
      </c>
      <c r="C3356" s="619">
        <v>89301212</v>
      </c>
      <c r="D3356" s="681"/>
      <c r="E3356" s="682" t="s">
        <v>4546</v>
      </c>
      <c r="F3356" s="619" t="s">
        <v>4509</v>
      </c>
      <c r="G3356" s="619" t="s">
        <v>4883</v>
      </c>
      <c r="H3356" s="619"/>
      <c r="I3356" s="619" t="s">
        <v>6144</v>
      </c>
      <c r="J3356" s="619" t="s">
        <v>2298</v>
      </c>
      <c r="K3356" s="619" t="s">
        <v>6145</v>
      </c>
      <c r="L3356" s="620">
        <v>413.22</v>
      </c>
      <c r="M3356" s="620">
        <v>413.22</v>
      </c>
      <c r="N3356" s="619">
        <v>1</v>
      </c>
      <c r="O3356" s="683">
        <v>0.5</v>
      </c>
      <c r="P3356" s="620"/>
      <c r="Q3356" s="635">
        <v>0</v>
      </c>
      <c r="R3356" s="619"/>
      <c r="S3356" s="635">
        <v>0</v>
      </c>
      <c r="T3356" s="683"/>
      <c r="U3356" s="665">
        <v>0</v>
      </c>
    </row>
    <row r="3357" spans="1:21" ht="14.4" customHeight="1" x14ac:dyDescent="0.3">
      <c r="A3357" s="618">
        <v>21</v>
      </c>
      <c r="B3357" s="619" t="s">
        <v>565</v>
      </c>
      <c r="C3357" s="619">
        <v>89301212</v>
      </c>
      <c r="D3357" s="681"/>
      <c r="E3357" s="682" t="s">
        <v>4546</v>
      </c>
      <c r="F3357" s="619" t="s">
        <v>4509</v>
      </c>
      <c r="G3357" s="619" t="s">
        <v>4646</v>
      </c>
      <c r="H3357" s="619"/>
      <c r="I3357" s="619" t="s">
        <v>1026</v>
      </c>
      <c r="J3357" s="619" t="s">
        <v>1027</v>
      </c>
      <c r="K3357" s="619" t="s">
        <v>1028</v>
      </c>
      <c r="L3357" s="620">
        <v>0</v>
      </c>
      <c r="M3357" s="620">
        <v>0</v>
      </c>
      <c r="N3357" s="619">
        <v>1</v>
      </c>
      <c r="O3357" s="683">
        <v>0.5</v>
      </c>
      <c r="P3357" s="620">
        <v>0</v>
      </c>
      <c r="Q3357" s="635"/>
      <c r="R3357" s="619">
        <v>1</v>
      </c>
      <c r="S3357" s="635">
        <v>1</v>
      </c>
      <c r="T3357" s="683">
        <v>0.5</v>
      </c>
      <c r="U3357" s="665">
        <v>1</v>
      </c>
    </row>
    <row r="3358" spans="1:21" ht="14.4" customHeight="1" x14ac:dyDescent="0.3">
      <c r="A3358" s="618">
        <v>21</v>
      </c>
      <c r="B3358" s="619" t="s">
        <v>565</v>
      </c>
      <c r="C3358" s="619">
        <v>89301212</v>
      </c>
      <c r="D3358" s="681"/>
      <c r="E3358" s="682" t="s">
        <v>4546</v>
      </c>
      <c r="F3358" s="619" t="s">
        <v>4509</v>
      </c>
      <c r="G3358" s="619" t="s">
        <v>4654</v>
      </c>
      <c r="H3358" s="619"/>
      <c r="I3358" s="619" t="s">
        <v>1716</v>
      </c>
      <c r="J3358" s="619" t="s">
        <v>1717</v>
      </c>
      <c r="K3358" s="619" t="s">
        <v>1718</v>
      </c>
      <c r="L3358" s="620">
        <v>400.21</v>
      </c>
      <c r="M3358" s="620">
        <v>10005.25</v>
      </c>
      <c r="N3358" s="619">
        <v>25</v>
      </c>
      <c r="O3358" s="683">
        <v>7</v>
      </c>
      <c r="P3358" s="620">
        <v>7203.78</v>
      </c>
      <c r="Q3358" s="635">
        <v>0.72</v>
      </c>
      <c r="R3358" s="619">
        <v>18</v>
      </c>
      <c r="S3358" s="635">
        <v>0.72</v>
      </c>
      <c r="T3358" s="683">
        <v>4</v>
      </c>
      <c r="U3358" s="665">
        <v>0.5714285714285714</v>
      </c>
    </row>
    <row r="3359" spans="1:21" ht="14.4" customHeight="1" x14ac:dyDescent="0.3">
      <c r="A3359" s="618">
        <v>21</v>
      </c>
      <c r="B3359" s="619" t="s">
        <v>565</v>
      </c>
      <c r="C3359" s="619">
        <v>89301212</v>
      </c>
      <c r="D3359" s="681"/>
      <c r="E3359" s="682" t="s">
        <v>4546</v>
      </c>
      <c r="F3359" s="619" t="s">
        <v>4509</v>
      </c>
      <c r="G3359" s="619" t="s">
        <v>4654</v>
      </c>
      <c r="H3359" s="619"/>
      <c r="I3359" s="619" t="s">
        <v>4875</v>
      </c>
      <c r="J3359" s="619" t="s">
        <v>1717</v>
      </c>
      <c r="K3359" s="619" t="s">
        <v>2389</v>
      </c>
      <c r="L3359" s="620">
        <v>0</v>
      </c>
      <c r="M3359" s="620">
        <v>0</v>
      </c>
      <c r="N3359" s="619">
        <v>1</v>
      </c>
      <c r="O3359" s="683">
        <v>1</v>
      </c>
      <c r="P3359" s="620">
        <v>0</v>
      </c>
      <c r="Q3359" s="635"/>
      <c r="R3359" s="619">
        <v>1</v>
      </c>
      <c r="S3359" s="635">
        <v>1</v>
      </c>
      <c r="T3359" s="683">
        <v>1</v>
      </c>
      <c r="U3359" s="665">
        <v>1</v>
      </c>
    </row>
    <row r="3360" spans="1:21" ht="14.4" customHeight="1" x14ac:dyDescent="0.3">
      <c r="A3360" s="618">
        <v>21</v>
      </c>
      <c r="B3360" s="619" t="s">
        <v>565</v>
      </c>
      <c r="C3360" s="619">
        <v>89301212</v>
      </c>
      <c r="D3360" s="681"/>
      <c r="E3360" s="682" t="s">
        <v>4546</v>
      </c>
      <c r="F3360" s="619" t="s">
        <v>4509</v>
      </c>
      <c r="G3360" s="619" t="s">
        <v>4657</v>
      </c>
      <c r="H3360" s="619"/>
      <c r="I3360" s="619" t="s">
        <v>902</v>
      </c>
      <c r="J3360" s="619" t="s">
        <v>4996</v>
      </c>
      <c r="K3360" s="619" t="s">
        <v>4997</v>
      </c>
      <c r="L3360" s="620">
        <v>18.940000000000001</v>
      </c>
      <c r="M3360" s="620">
        <v>18.940000000000001</v>
      </c>
      <c r="N3360" s="619">
        <v>1</v>
      </c>
      <c r="O3360" s="683">
        <v>0.5</v>
      </c>
      <c r="P3360" s="620">
        <v>18.940000000000001</v>
      </c>
      <c r="Q3360" s="635">
        <v>1</v>
      </c>
      <c r="R3360" s="619">
        <v>1</v>
      </c>
      <c r="S3360" s="635">
        <v>1</v>
      </c>
      <c r="T3360" s="683">
        <v>0.5</v>
      </c>
      <c r="U3360" s="665">
        <v>1</v>
      </c>
    </row>
    <row r="3361" spans="1:21" ht="14.4" customHeight="1" x14ac:dyDescent="0.3">
      <c r="A3361" s="618">
        <v>21</v>
      </c>
      <c r="B3361" s="619" t="s">
        <v>565</v>
      </c>
      <c r="C3361" s="619">
        <v>89301212</v>
      </c>
      <c r="D3361" s="681"/>
      <c r="E3361" s="682" t="s">
        <v>4546</v>
      </c>
      <c r="F3361" s="619" t="s">
        <v>4509</v>
      </c>
      <c r="G3361" s="619" t="s">
        <v>4667</v>
      </c>
      <c r="H3361" s="619"/>
      <c r="I3361" s="619" t="s">
        <v>1690</v>
      </c>
      <c r="J3361" s="619" t="s">
        <v>4668</v>
      </c>
      <c r="K3361" s="619" t="s">
        <v>4669</v>
      </c>
      <c r="L3361" s="620">
        <v>53.67</v>
      </c>
      <c r="M3361" s="620">
        <v>53.67</v>
      </c>
      <c r="N3361" s="619">
        <v>1</v>
      </c>
      <c r="O3361" s="683">
        <v>0.5</v>
      </c>
      <c r="P3361" s="620"/>
      <c r="Q3361" s="635">
        <v>0</v>
      </c>
      <c r="R3361" s="619"/>
      <c r="S3361" s="635">
        <v>0</v>
      </c>
      <c r="T3361" s="683"/>
      <c r="U3361" s="665">
        <v>0</v>
      </c>
    </row>
    <row r="3362" spans="1:21" ht="14.4" customHeight="1" x14ac:dyDescent="0.3">
      <c r="A3362" s="618">
        <v>21</v>
      </c>
      <c r="B3362" s="619" t="s">
        <v>565</v>
      </c>
      <c r="C3362" s="619">
        <v>89301212</v>
      </c>
      <c r="D3362" s="681"/>
      <c r="E3362" s="682" t="s">
        <v>4546</v>
      </c>
      <c r="F3362" s="619" t="s">
        <v>4509</v>
      </c>
      <c r="G3362" s="619" t="s">
        <v>4667</v>
      </c>
      <c r="H3362" s="619"/>
      <c r="I3362" s="619" t="s">
        <v>1690</v>
      </c>
      <c r="J3362" s="619" t="s">
        <v>4668</v>
      </c>
      <c r="K3362" s="619" t="s">
        <v>4669</v>
      </c>
      <c r="L3362" s="620">
        <v>25.8</v>
      </c>
      <c r="M3362" s="620">
        <v>25.8</v>
      </c>
      <c r="N3362" s="619">
        <v>1</v>
      </c>
      <c r="O3362" s="683">
        <v>0.5</v>
      </c>
      <c r="P3362" s="620"/>
      <c r="Q3362" s="635">
        <v>0</v>
      </c>
      <c r="R3362" s="619"/>
      <c r="S3362" s="635">
        <v>0</v>
      </c>
      <c r="T3362" s="683"/>
      <c r="U3362" s="665">
        <v>0</v>
      </c>
    </row>
    <row r="3363" spans="1:21" ht="14.4" customHeight="1" x14ac:dyDescent="0.3">
      <c r="A3363" s="618">
        <v>21</v>
      </c>
      <c r="B3363" s="619" t="s">
        <v>565</v>
      </c>
      <c r="C3363" s="619">
        <v>89301212</v>
      </c>
      <c r="D3363" s="681"/>
      <c r="E3363" s="682" t="s">
        <v>4546</v>
      </c>
      <c r="F3363" s="619" t="s">
        <v>4509</v>
      </c>
      <c r="G3363" s="619" t="s">
        <v>4667</v>
      </c>
      <c r="H3363" s="619"/>
      <c r="I3363" s="619" t="s">
        <v>1859</v>
      </c>
      <c r="J3363" s="619" t="s">
        <v>1860</v>
      </c>
      <c r="K3363" s="619" t="s">
        <v>2382</v>
      </c>
      <c r="L3363" s="620">
        <v>165.67</v>
      </c>
      <c r="M3363" s="620">
        <v>165.67</v>
      </c>
      <c r="N3363" s="619">
        <v>1</v>
      </c>
      <c r="O3363" s="683">
        <v>0.5</v>
      </c>
      <c r="P3363" s="620"/>
      <c r="Q3363" s="635">
        <v>0</v>
      </c>
      <c r="R3363" s="619"/>
      <c r="S3363" s="635">
        <v>0</v>
      </c>
      <c r="T3363" s="683"/>
      <c r="U3363" s="665">
        <v>0</v>
      </c>
    </row>
    <row r="3364" spans="1:21" ht="14.4" customHeight="1" x14ac:dyDescent="0.3">
      <c r="A3364" s="618">
        <v>21</v>
      </c>
      <c r="B3364" s="619" t="s">
        <v>565</v>
      </c>
      <c r="C3364" s="619">
        <v>89301212</v>
      </c>
      <c r="D3364" s="681"/>
      <c r="E3364" s="682" t="s">
        <v>4546</v>
      </c>
      <c r="F3364" s="619" t="s">
        <v>4509</v>
      </c>
      <c r="G3364" s="619" t="s">
        <v>4599</v>
      </c>
      <c r="H3364" s="619"/>
      <c r="I3364" s="619" t="s">
        <v>2057</v>
      </c>
      <c r="J3364" s="619" t="s">
        <v>4334</v>
      </c>
      <c r="K3364" s="619" t="s">
        <v>4335</v>
      </c>
      <c r="L3364" s="620">
        <v>2787.72</v>
      </c>
      <c r="M3364" s="620">
        <v>2787.72</v>
      </c>
      <c r="N3364" s="619">
        <v>1</v>
      </c>
      <c r="O3364" s="683">
        <v>1</v>
      </c>
      <c r="P3364" s="620">
        <v>2787.72</v>
      </c>
      <c r="Q3364" s="635">
        <v>1</v>
      </c>
      <c r="R3364" s="619">
        <v>1</v>
      </c>
      <c r="S3364" s="635">
        <v>1</v>
      </c>
      <c r="T3364" s="683">
        <v>1</v>
      </c>
      <c r="U3364" s="665">
        <v>1</v>
      </c>
    </row>
    <row r="3365" spans="1:21" ht="14.4" customHeight="1" x14ac:dyDescent="0.3">
      <c r="A3365" s="618">
        <v>21</v>
      </c>
      <c r="B3365" s="619" t="s">
        <v>565</v>
      </c>
      <c r="C3365" s="619">
        <v>89301212</v>
      </c>
      <c r="D3365" s="681"/>
      <c r="E3365" s="682" t="s">
        <v>4546</v>
      </c>
      <c r="F3365" s="619" t="s">
        <v>4509</v>
      </c>
      <c r="G3365" s="619" t="s">
        <v>4599</v>
      </c>
      <c r="H3365" s="619"/>
      <c r="I3365" s="619" t="s">
        <v>1724</v>
      </c>
      <c r="J3365" s="619" t="s">
        <v>4340</v>
      </c>
      <c r="K3365" s="619" t="s">
        <v>4341</v>
      </c>
      <c r="L3365" s="620">
        <v>1629.03</v>
      </c>
      <c r="M3365" s="620">
        <v>1629.03</v>
      </c>
      <c r="N3365" s="619">
        <v>1</v>
      </c>
      <c r="O3365" s="683">
        <v>1</v>
      </c>
      <c r="P3365" s="620">
        <v>1629.03</v>
      </c>
      <c r="Q3365" s="635">
        <v>1</v>
      </c>
      <c r="R3365" s="619">
        <v>1</v>
      </c>
      <c r="S3365" s="635">
        <v>1</v>
      </c>
      <c r="T3365" s="683">
        <v>1</v>
      </c>
      <c r="U3365" s="665">
        <v>1</v>
      </c>
    </row>
    <row r="3366" spans="1:21" ht="14.4" customHeight="1" x14ac:dyDescent="0.3">
      <c r="A3366" s="618">
        <v>21</v>
      </c>
      <c r="B3366" s="619" t="s">
        <v>565</v>
      </c>
      <c r="C3366" s="619">
        <v>89301212</v>
      </c>
      <c r="D3366" s="681"/>
      <c r="E3366" s="682" t="s">
        <v>4546</v>
      </c>
      <c r="F3366" s="619" t="s">
        <v>4509</v>
      </c>
      <c r="G3366" s="619" t="s">
        <v>4901</v>
      </c>
      <c r="H3366" s="619"/>
      <c r="I3366" s="619" t="s">
        <v>5473</v>
      </c>
      <c r="J3366" s="619" t="s">
        <v>5474</v>
      </c>
      <c r="K3366" s="619" t="s">
        <v>5475</v>
      </c>
      <c r="L3366" s="620">
        <v>1347.28</v>
      </c>
      <c r="M3366" s="620">
        <v>6736.4</v>
      </c>
      <c r="N3366" s="619">
        <v>5</v>
      </c>
      <c r="O3366" s="683">
        <v>1.5</v>
      </c>
      <c r="P3366" s="620">
        <v>6736.4</v>
      </c>
      <c r="Q3366" s="635">
        <v>1</v>
      </c>
      <c r="R3366" s="619">
        <v>5</v>
      </c>
      <c r="S3366" s="635">
        <v>1</v>
      </c>
      <c r="T3366" s="683">
        <v>1.5</v>
      </c>
      <c r="U3366" s="665">
        <v>1</v>
      </c>
    </row>
    <row r="3367" spans="1:21" ht="14.4" customHeight="1" x14ac:dyDescent="0.3">
      <c r="A3367" s="618">
        <v>21</v>
      </c>
      <c r="B3367" s="619" t="s">
        <v>565</v>
      </c>
      <c r="C3367" s="619">
        <v>89301212</v>
      </c>
      <c r="D3367" s="681"/>
      <c r="E3367" s="682" t="s">
        <v>4546</v>
      </c>
      <c r="F3367" s="619" t="s">
        <v>4509</v>
      </c>
      <c r="G3367" s="619" t="s">
        <v>4901</v>
      </c>
      <c r="H3367" s="619"/>
      <c r="I3367" s="619" t="s">
        <v>5473</v>
      </c>
      <c r="J3367" s="619" t="s">
        <v>5474</v>
      </c>
      <c r="K3367" s="619" t="s">
        <v>5475</v>
      </c>
      <c r="L3367" s="620">
        <v>1359.61</v>
      </c>
      <c r="M3367" s="620">
        <v>2719.22</v>
      </c>
      <c r="N3367" s="619">
        <v>2</v>
      </c>
      <c r="O3367" s="683">
        <v>0.5</v>
      </c>
      <c r="P3367" s="620">
        <v>2719.22</v>
      </c>
      <c r="Q3367" s="635">
        <v>1</v>
      </c>
      <c r="R3367" s="619">
        <v>2</v>
      </c>
      <c r="S3367" s="635">
        <v>1</v>
      </c>
      <c r="T3367" s="683">
        <v>0.5</v>
      </c>
      <c r="U3367" s="665">
        <v>1</v>
      </c>
    </row>
    <row r="3368" spans="1:21" ht="14.4" customHeight="1" x14ac:dyDescent="0.3">
      <c r="A3368" s="618">
        <v>21</v>
      </c>
      <c r="B3368" s="619" t="s">
        <v>565</v>
      </c>
      <c r="C3368" s="619">
        <v>89301212</v>
      </c>
      <c r="D3368" s="681"/>
      <c r="E3368" s="682" t="s">
        <v>4546</v>
      </c>
      <c r="F3368" s="619" t="s">
        <v>4509</v>
      </c>
      <c r="G3368" s="619" t="s">
        <v>4582</v>
      </c>
      <c r="H3368" s="619"/>
      <c r="I3368" s="619" t="s">
        <v>733</v>
      </c>
      <c r="J3368" s="619" t="s">
        <v>734</v>
      </c>
      <c r="K3368" s="619" t="s">
        <v>657</v>
      </c>
      <c r="L3368" s="620">
        <v>33.729999999999997</v>
      </c>
      <c r="M3368" s="620">
        <v>33.729999999999997</v>
      </c>
      <c r="N3368" s="619">
        <v>1</v>
      </c>
      <c r="O3368" s="683">
        <v>1</v>
      </c>
      <c r="P3368" s="620">
        <v>33.729999999999997</v>
      </c>
      <c r="Q3368" s="635">
        <v>1</v>
      </c>
      <c r="R3368" s="619">
        <v>1</v>
      </c>
      <c r="S3368" s="635">
        <v>1</v>
      </c>
      <c r="T3368" s="683">
        <v>1</v>
      </c>
      <c r="U3368" s="665">
        <v>1</v>
      </c>
    </row>
    <row r="3369" spans="1:21" ht="14.4" customHeight="1" x14ac:dyDescent="0.3">
      <c r="A3369" s="618">
        <v>21</v>
      </c>
      <c r="B3369" s="619" t="s">
        <v>565</v>
      </c>
      <c r="C3369" s="619">
        <v>89301212</v>
      </c>
      <c r="D3369" s="681"/>
      <c r="E3369" s="682" t="s">
        <v>4546</v>
      </c>
      <c r="F3369" s="619" t="s">
        <v>4509</v>
      </c>
      <c r="G3369" s="619" t="s">
        <v>4689</v>
      </c>
      <c r="H3369" s="619"/>
      <c r="I3369" s="619" t="s">
        <v>1010</v>
      </c>
      <c r="J3369" s="619" t="s">
        <v>1011</v>
      </c>
      <c r="K3369" s="619" t="s">
        <v>2601</v>
      </c>
      <c r="L3369" s="620">
        <v>40.36</v>
      </c>
      <c r="M3369" s="620">
        <v>40.36</v>
      </c>
      <c r="N3369" s="619">
        <v>1</v>
      </c>
      <c r="O3369" s="683">
        <v>0.5</v>
      </c>
      <c r="P3369" s="620">
        <v>40.36</v>
      </c>
      <c r="Q3369" s="635">
        <v>1</v>
      </c>
      <c r="R3369" s="619">
        <v>1</v>
      </c>
      <c r="S3369" s="635">
        <v>1</v>
      </c>
      <c r="T3369" s="683">
        <v>0.5</v>
      </c>
      <c r="U3369" s="665">
        <v>1</v>
      </c>
    </row>
    <row r="3370" spans="1:21" ht="14.4" customHeight="1" x14ac:dyDescent="0.3">
      <c r="A3370" s="618">
        <v>21</v>
      </c>
      <c r="B3370" s="619" t="s">
        <v>565</v>
      </c>
      <c r="C3370" s="619">
        <v>89301212</v>
      </c>
      <c r="D3370" s="681"/>
      <c r="E3370" s="682" t="s">
        <v>4546</v>
      </c>
      <c r="F3370" s="619" t="s">
        <v>4509</v>
      </c>
      <c r="G3370" s="619" t="s">
        <v>5000</v>
      </c>
      <c r="H3370" s="619"/>
      <c r="I3370" s="619" t="s">
        <v>1307</v>
      </c>
      <c r="J3370" s="619" t="s">
        <v>1308</v>
      </c>
      <c r="K3370" s="619" t="s">
        <v>5001</v>
      </c>
      <c r="L3370" s="620">
        <v>34.43</v>
      </c>
      <c r="M3370" s="620">
        <v>34.43</v>
      </c>
      <c r="N3370" s="619">
        <v>1</v>
      </c>
      <c r="O3370" s="683">
        <v>0.5</v>
      </c>
      <c r="P3370" s="620"/>
      <c r="Q3370" s="635">
        <v>0</v>
      </c>
      <c r="R3370" s="619"/>
      <c r="S3370" s="635">
        <v>0</v>
      </c>
      <c r="T3370" s="683"/>
      <c r="U3370" s="665">
        <v>0</v>
      </c>
    </row>
    <row r="3371" spans="1:21" ht="14.4" customHeight="1" x14ac:dyDescent="0.3">
      <c r="A3371" s="618">
        <v>21</v>
      </c>
      <c r="B3371" s="619" t="s">
        <v>565</v>
      </c>
      <c r="C3371" s="619">
        <v>89301212</v>
      </c>
      <c r="D3371" s="681"/>
      <c r="E3371" s="682" t="s">
        <v>4546</v>
      </c>
      <c r="F3371" s="619" t="s">
        <v>4509</v>
      </c>
      <c r="G3371" s="619" t="s">
        <v>4796</v>
      </c>
      <c r="H3371" s="619"/>
      <c r="I3371" s="619" t="s">
        <v>1544</v>
      </c>
      <c r="J3371" s="619" t="s">
        <v>1545</v>
      </c>
      <c r="K3371" s="619" t="s">
        <v>4797</v>
      </c>
      <c r="L3371" s="620">
        <v>63.67</v>
      </c>
      <c r="M3371" s="620">
        <v>63.67</v>
      </c>
      <c r="N3371" s="619">
        <v>1</v>
      </c>
      <c r="O3371" s="683">
        <v>1</v>
      </c>
      <c r="P3371" s="620"/>
      <c r="Q3371" s="635">
        <v>0</v>
      </c>
      <c r="R3371" s="619"/>
      <c r="S3371" s="635">
        <v>0</v>
      </c>
      <c r="T3371" s="683"/>
      <c r="U3371" s="665">
        <v>0</v>
      </c>
    </row>
    <row r="3372" spans="1:21" ht="14.4" customHeight="1" x14ac:dyDescent="0.3">
      <c r="A3372" s="618">
        <v>21</v>
      </c>
      <c r="B3372" s="619" t="s">
        <v>565</v>
      </c>
      <c r="C3372" s="619">
        <v>89301212</v>
      </c>
      <c r="D3372" s="681"/>
      <c r="E3372" s="682" t="s">
        <v>4546</v>
      </c>
      <c r="F3372" s="619" t="s">
        <v>4509</v>
      </c>
      <c r="G3372" s="619" t="s">
        <v>5219</v>
      </c>
      <c r="H3372" s="619"/>
      <c r="I3372" s="619" t="s">
        <v>2724</v>
      </c>
      <c r="J3372" s="619" t="s">
        <v>6366</v>
      </c>
      <c r="K3372" s="619" t="s">
        <v>6367</v>
      </c>
      <c r="L3372" s="620">
        <v>41.07</v>
      </c>
      <c r="M3372" s="620">
        <v>82.14</v>
      </c>
      <c r="N3372" s="619">
        <v>2</v>
      </c>
      <c r="O3372" s="683">
        <v>2</v>
      </c>
      <c r="P3372" s="620"/>
      <c r="Q3372" s="635">
        <v>0</v>
      </c>
      <c r="R3372" s="619"/>
      <c r="S3372" s="635">
        <v>0</v>
      </c>
      <c r="T3372" s="683"/>
      <c r="U3372" s="665">
        <v>0</v>
      </c>
    </row>
    <row r="3373" spans="1:21" ht="14.4" customHeight="1" x14ac:dyDescent="0.3">
      <c r="A3373" s="618">
        <v>21</v>
      </c>
      <c r="B3373" s="619" t="s">
        <v>565</v>
      </c>
      <c r="C3373" s="619">
        <v>89301212</v>
      </c>
      <c r="D3373" s="681"/>
      <c r="E3373" s="682" t="s">
        <v>4546</v>
      </c>
      <c r="F3373" s="619" t="s">
        <v>4509</v>
      </c>
      <c r="G3373" s="619" t="s">
        <v>5073</v>
      </c>
      <c r="H3373" s="619"/>
      <c r="I3373" s="619" t="s">
        <v>2787</v>
      </c>
      <c r="J3373" s="619" t="s">
        <v>2788</v>
      </c>
      <c r="K3373" s="619" t="s">
        <v>4414</v>
      </c>
      <c r="L3373" s="620">
        <v>364.22</v>
      </c>
      <c r="M3373" s="620">
        <v>364.22</v>
      </c>
      <c r="N3373" s="619">
        <v>1</v>
      </c>
      <c r="O3373" s="683">
        <v>1</v>
      </c>
      <c r="P3373" s="620"/>
      <c r="Q3373" s="635">
        <v>0</v>
      </c>
      <c r="R3373" s="619"/>
      <c r="S3373" s="635">
        <v>0</v>
      </c>
      <c r="T3373" s="683"/>
      <c r="U3373" s="665">
        <v>0</v>
      </c>
    </row>
    <row r="3374" spans="1:21" ht="14.4" customHeight="1" x14ac:dyDescent="0.3">
      <c r="A3374" s="618">
        <v>21</v>
      </c>
      <c r="B3374" s="619" t="s">
        <v>565</v>
      </c>
      <c r="C3374" s="619">
        <v>89301212</v>
      </c>
      <c r="D3374" s="681"/>
      <c r="E3374" s="682" t="s">
        <v>4546</v>
      </c>
      <c r="F3374" s="619" t="s">
        <v>4509</v>
      </c>
      <c r="G3374" s="619" t="s">
        <v>6596</v>
      </c>
      <c r="H3374" s="619"/>
      <c r="I3374" s="619" t="s">
        <v>6597</v>
      </c>
      <c r="J3374" s="619" t="s">
        <v>6598</v>
      </c>
      <c r="K3374" s="619" t="s">
        <v>6599</v>
      </c>
      <c r="L3374" s="620">
        <v>0</v>
      </c>
      <c r="M3374" s="620">
        <v>0</v>
      </c>
      <c r="N3374" s="619">
        <v>1</v>
      </c>
      <c r="O3374" s="683">
        <v>1</v>
      </c>
      <c r="P3374" s="620"/>
      <c r="Q3374" s="635"/>
      <c r="R3374" s="619"/>
      <c r="S3374" s="635">
        <v>0</v>
      </c>
      <c r="T3374" s="683"/>
      <c r="U3374" s="665">
        <v>0</v>
      </c>
    </row>
    <row r="3375" spans="1:21" ht="14.4" customHeight="1" x14ac:dyDescent="0.3">
      <c r="A3375" s="618">
        <v>21</v>
      </c>
      <c r="B3375" s="619" t="s">
        <v>565</v>
      </c>
      <c r="C3375" s="619">
        <v>89301212</v>
      </c>
      <c r="D3375" s="681"/>
      <c r="E3375" s="682" t="s">
        <v>4546</v>
      </c>
      <c r="F3375" s="619" t="s">
        <v>4509</v>
      </c>
      <c r="G3375" s="619" t="s">
        <v>5670</v>
      </c>
      <c r="H3375" s="619"/>
      <c r="I3375" s="619" t="s">
        <v>6600</v>
      </c>
      <c r="J3375" s="619" t="s">
        <v>6601</v>
      </c>
      <c r="K3375" s="619" t="s">
        <v>6602</v>
      </c>
      <c r="L3375" s="620">
        <v>0</v>
      </c>
      <c r="M3375" s="620">
        <v>0</v>
      </c>
      <c r="N3375" s="619">
        <v>1</v>
      </c>
      <c r="O3375" s="683">
        <v>1</v>
      </c>
      <c r="P3375" s="620"/>
      <c r="Q3375" s="635"/>
      <c r="R3375" s="619"/>
      <c r="S3375" s="635">
        <v>0</v>
      </c>
      <c r="T3375" s="683"/>
      <c r="U3375" s="665">
        <v>0</v>
      </c>
    </row>
    <row r="3376" spans="1:21" ht="14.4" customHeight="1" x14ac:dyDescent="0.3">
      <c r="A3376" s="618">
        <v>21</v>
      </c>
      <c r="B3376" s="619" t="s">
        <v>565</v>
      </c>
      <c r="C3376" s="619">
        <v>89301212</v>
      </c>
      <c r="D3376" s="681"/>
      <c r="E3376" s="682" t="s">
        <v>4546</v>
      </c>
      <c r="F3376" s="619" t="s">
        <v>4509</v>
      </c>
      <c r="G3376" s="619" t="s">
        <v>5076</v>
      </c>
      <c r="H3376" s="619"/>
      <c r="I3376" s="619" t="s">
        <v>1683</v>
      </c>
      <c r="J3376" s="619" t="s">
        <v>1684</v>
      </c>
      <c r="K3376" s="619" t="s">
        <v>4785</v>
      </c>
      <c r="L3376" s="620">
        <v>113.19</v>
      </c>
      <c r="M3376" s="620">
        <v>113.19</v>
      </c>
      <c r="N3376" s="619">
        <v>1</v>
      </c>
      <c r="O3376" s="683">
        <v>0.5</v>
      </c>
      <c r="P3376" s="620">
        <v>113.19</v>
      </c>
      <c r="Q3376" s="635">
        <v>1</v>
      </c>
      <c r="R3376" s="619">
        <v>1</v>
      </c>
      <c r="S3376" s="635">
        <v>1</v>
      </c>
      <c r="T3376" s="683">
        <v>0.5</v>
      </c>
      <c r="U3376" s="665">
        <v>1</v>
      </c>
    </row>
    <row r="3377" spans="1:21" ht="14.4" customHeight="1" x14ac:dyDescent="0.3">
      <c r="A3377" s="618">
        <v>21</v>
      </c>
      <c r="B3377" s="619" t="s">
        <v>565</v>
      </c>
      <c r="C3377" s="619">
        <v>89301212</v>
      </c>
      <c r="D3377" s="681"/>
      <c r="E3377" s="682" t="s">
        <v>4546</v>
      </c>
      <c r="F3377" s="619" t="s">
        <v>4509</v>
      </c>
      <c r="G3377" s="619" t="s">
        <v>5076</v>
      </c>
      <c r="H3377" s="619"/>
      <c r="I3377" s="619" t="s">
        <v>1683</v>
      </c>
      <c r="J3377" s="619" t="s">
        <v>1684</v>
      </c>
      <c r="K3377" s="619" t="s">
        <v>4785</v>
      </c>
      <c r="L3377" s="620">
        <v>116.11</v>
      </c>
      <c r="M3377" s="620">
        <v>116.11</v>
      </c>
      <c r="N3377" s="619">
        <v>1</v>
      </c>
      <c r="O3377" s="683">
        <v>1</v>
      </c>
      <c r="P3377" s="620">
        <v>116.11</v>
      </c>
      <c r="Q3377" s="635">
        <v>1</v>
      </c>
      <c r="R3377" s="619">
        <v>1</v>
      </c>
      <c r="S3377" s="635">
        <v>1</v>
      </c>
      <c r="T3377" s="683">
        <v>1</v>
      </c>
      <c r="U3377" s="665">
        <v>1</v>
      </c>
    </row>
    <row r="3378" spans="1:21" ht="14.4" customHeight="1" x14ac:dyDescent="0.3">
      <c r="A3378" s="618">
        <v>21</v>
      </c>
      <c r="B3378" s="619" t="s">
        <v>565</v>
      </c>
      <c r="C3378" s="619">
        <v>89301212</v>
      </c>
      <c r="D3378" s="681"/>
      <c r="E3378" s="682" t="s">
        <v>4546</v>
      </c>
      <c r="F3378" s="619" t="s">
        <v>4509</v>
      </c>
      <c r="G3378" s="619" t="s">
        <v>4822</v>
      </c>
      <c r="H3378" s="619"/>
      <c r="I3378" s="619" t="s">
        <v>6603</v>
      </c>
      <c r="J3378" s="619" t="s">
        <v>5546</v>
      </c>
      <c r="K3378" s="619" t="s">
        <v>6604</v>
      </c>
      <c r="L3378" s="620">
        <v>0</v>
      </c>
      <c r="M3378" s="620">
        <v>0</v>
      </c>
      <c r="N3378" s="619">
        <v>1</v>
      </c>
      <c r="O3378" s="683">
        <v>0.5</v>
      </c>
      <c r="P3378" s="620">
        <v>0</v>
      </c>
      <c r="Q3378" s="635"/>
      <c r="R3378" s="619">
        <v>1</v>
      </c>
      <c r="S3378" s="635">
        <v>1</v>
      </c>
      <c r="T3378" s="683">
        <v>0.5</v>
      </c>
      <c r="U3378" s="665">
        <v>1</v>
      </c>
    </row>
    <row r="3379" spans="1:21" ht="14.4" customHeight="1" x14ac:dyDescent="0.3">
      <c r="A3379" s="618">
        <v>21</v>
      </c>
      <c r="B3379" s="619" t="s">
        <v>565</v>
      </c>
      <c r="C3379" s="619">
        <v>89301212</v>
      </c>
      <c r="D3379" s="681"/>
      <c r="E3379" s="682" t="s">
        <v>4546</v>
      </c>
      <c r="F3379" s="619" t="s">
        <v>4509</v>
      </c>
      <c r="G3379" s="619" t="s">
        <v>4717</v>
      </c>
      <c r="H3379" s="619"/>
      <c r="I3379" s="619" t="s">
        <v>2287</v>
      </c>
      <c r="J3379" s="619" t="s">
        <v>2288</v>
      </c>
      <c r="K3379" s="619" t="s">
        <v>3507</v>
      </c>
      <c r="L3379" s="620">
        <v>1749.69</v>
      </c>
      <c r="M3379" s="620">
        <v>3499.38</v>
      </c>
      <c r="N3379" s="619">
        <v>2</v>
      </c>
      <c r="O3379" s="683">
        <v>0.5</v>
      </c>
      <c r="P3379" s="620">
        <v>3499.38</v>
      </c>
      <c r="Q3379" s="635">
        <v>1</v>
      </c>
      <c r="R3379" s="619">
        <v>2</v>
      </c>
      <c r="S3379" s="635">
        <v>1</v>
      </c>
      <c r="T3379" s="683">
        <v>0.5</v>
      </c>
      <c r="U3379" s="665">
        <v>1</v>
      </c>
    </row>
    <row r="3380" spans="1:21" ht="14.4" customHeight="1" x14ac:dyDescent="0.3">
      <c r="A3380" s="618">
        <v>21</v>
      </c>
      <c r="B3380" s="619" t="s">
        <v>565</v>
      </c>
      <c r="C3380" s="619">
        <v>89301212</v>
      </c>
      <c r="D3380" s="681"/>
      <c r="E3380" s="682" t="s">
        <v>4546</v>
      </c>
      <c r="F3380" s="619" t="s">
        <v>4509</v>
      </c>
      <c r="G3380" s="619" t="s">
        <v>4609</v>
      </c>
      <c r="H3380" s="619"/>
      <c r="I3380" s="619" t="s">
        <v>2193</v>
      </c>
      <c r="J3380" s="619" t="s">
        <v>979</v>
      </c>
      <c r="K3380" s="619" t="s">
        <v>4326</v>
      </c>
      <c r="L3380" s="620">
        <v>96.63</v>
      </c>
      <c r="M3380" s="620">
        <v>96.63</v>
      </c>
      <c r="N3380" s="619">
        <v>1</v>
      </c>
      <c r="O3380" s="683">
        <v>0.5</v>
      </c>
      <c r="P3380" s="620">
        <v>96.63</v>
      </c>
      <c r="Q3380" s="635">
        <v>1</v>
      </c>
      <c r="R3380" s="619">
        <v>1</v>
      </c>
      <c r="S3380" s="635">
        <v>1</v>
      </c>
      <c r="T3380" s="683">
        <v>0.5</v>
      </c>
      <c r="U3380" s="665">
        <v>1</v>
      </c>
    </row>
    <row r="3381" spans="1:21" ht="14.4" customHeight="1" x14ac:dyDescent="0.3">
      <c r="A3381" s="618">
        <v>21</v>
      </c>
      <c r="B3381" s="619" t="s">
        <v>565</v>
      </c>
      <c r="C3381" s="619">
        <v>89301212</v>
      </c>
      <c r="D3381" s="681"/>
      <c r="E3381" s="682" t="s">
        <v>4546</v>
      </c>
      <c r="F3381" s="619" t="s">
        <v>4509</v>
      </c>
      <c r="G3381" s="619" t="s">
        <v>4558</v>
      </c>
      <c r="H3381" s="619"/>
      <c r="I3381" s="619" t="s">
        <v>6605</v>
      </c>
      <c r="J3381" s="619" t="s">
        <v>4622</v>
      </c>
      <c r="K3381" s="619" t="s">
        <v>6606</v>
      </c>
      <c r="L3381" s="620">
        <v>433</v>
      </c>
      <c r="M3381" s="620">
        <v>433</v>
      </c>
      <c r="N3381" s="619">
        <v>1</v>
      </c>
      <c r="O3381" s="683">
        <v>1</v>
      </c>
      <c r="P3381" s="620"/>
      <c r="Q3381" s="635">
        <v>0</v>
      </c>
      <c r="R3381" s="619"/>
      <c r="S3381" s="635">
        <v>0</v>
      </c>
      <c r="T3381" s="683"/>
      <c r="U3381" s="665">
        <v>0</v>
      </c>
    </row>
    <row r="3382" spans="1:21" ht="14.4" customHeight="1" x14ac:dyDescent="0.3">
      <c r="A3382" s="618">
        <v>21</v>
      </c>
      <c r="B3382" s="619" t="s">
        <v>565</v>
      </c>
      <c r="C3382" s="619">
        <v>89301212</v>
      </c>
      <c r="D3382" s="681"/>
      <c r="E3382" s="682" t="s">
        <v>4546</v>
      </c>
      <c r="F3382" s="619" t="s">
        <v>4509</v>
      </c>
      <c r="G3382" s="619" t="s">
        <v>4558</v>
      </c>
      <c r="H3382" s="619"/>
      <c r="I3382" s="619" t="s">
        <v>4559</v>
      </c>
      <c r="J3382" s="619" t="s">
        <v>4560</v>
      </c>
      <c r="K3382" s="619" t="s">
        <v>1039</v>
      </c>
      <c r="L3382" s="620">
        <v>123.72</v>
      </c>
      <c r="M3382" s="620">
        <v>247.44</v>
      </c>
      <c r="N3382" s="619">
        <v>2</v>
      </c>
      <c r="O3382" s="683">
        <v>0.5</v>
      </c>
      <c r="P3382" s="620">
        <v>247.44</v>
      </c>
      <c r="Q3382" s="635">
        <v>1</v>
      </c>
      <c r="R3382" s="619">
        <v>2</v>
      </c>
      <c r="S3382" s="635">
        <v>1</v>
      </c>
      <c r="T3382" s="683">
        <v>0.5</v>
      </c>
      <c r="U3382" s="665">
        <v>1</v>
      </c>
    </row>
    <row r="3383" spans="1:21" ht="14.4" customHeight="1" x14ac:dyDescent="0.3">
      <c r="A3383" s="618">
        <v>21</v>
      </c>
      <c r="B3383" s="619" t="s">
        <v>565</v>
      </c>
      <c r="C3383" s="619">
        <v>89301212</v>
      </c>
      <c r="D3383" s="681"/>
      <c r="E3383" s="682" t="s">
        <v>4546</v>
      </c>
      <c r="F3383" s="619" t="s">
        <v>4509</v>
      </c>
      <c r="G3383" s="619" t="s">
        <v>4558</v>
      </c>
      <c r="H3383" s="619"/>
      <c r="I3383" s="619" t="s">
        <v>1037</v>
      </c>
      <c r="J3383" s="619" t="s">
        <v>1038</v>
      </c>
      <c r="K3383" s="619" t="s">
        <v>1039</v>
      </c>
      <c r="L3383" s="620">
        <v>190.48</v>
      </c>
      <c r="M3383" s="620">
        <v>190.48</v>
      </c>
      <c r="N3383" s="619">
        <v>1</v>
      </c>
      <c r="O3383" s="683">
        <v>0.5</v>
      </c>
      <c r="P3383" s="620"/>
      <c r="Q3383" s="635">
        <v>0</v>
      </c>
      <c r="R3383" s="619"/>
      <c r="S3383" s="635">
        <v>0</v>
      </c>
      <c r="T3383" s="683"/>
      <c r="U3383" s="665">
        <v>0</v>
      </c>
    </row>
    <row r="3384" spans="1:21" ht="14.4" customHeight="1" x14ac:dyDescent="0.3">
      <c r="A3384" s="618">
        <v>21</v>
      </c>
      <c r="B3384" s="619" t="s">
        <v>565</v>
      </c>
      <c r="C3384" s="619">
        <v>89301212</v>
      </c>
      <c r="D3384" s="681"/>
      <c r="E3384" s="682" t="s">
        <v>4546</v>
      </c>
      <c r="F3384" s="619" t="s">
        <v>4509</v>
      </c>
      <c r="G3384" s="619" t="s">
        <v>4589</v>
      </c>
      <c r="H3384" s="619"/>
      <c r="I3384" s="619" t="s">
        <v>2493</v>
      </c>
      <c r="J3384" s="619" t="s">
        <v>2494</v>
      </c>
      <c r="K3384" s="619" t="s">
        <v>4170</v>
      </c>
      <c r="L3384" s="620">
        <v>1347.28</v>
      </c>
      <c r="M3384" s="620">
        <v>32334.719999999994</v>
      </c>
      <c r="N3384" s="619">
        <v>24</v>
      </c>
      <c r="O3384" s="683">
        <v>18.5</v>
      </c>
      <c r="P3384" s="620">
        <v>30987.439999999995</v>
      </c>
      <c r="Q3384" s="635">
        <v>0.95833333333333337</v>
      </c>
      <c r="R3384" s="619">
        <v>23</v>
      </c>
      <c r="S3384" s="635">
        <v>0.95833333333333337</v>
      </c>
      <c r="T3384" s="683">
        <v>17.5</v>
      </c>
      <c r="U3384" s="665">
        <v>0.94594594594594594</v>
      </c>
    </row>
    <row r="3385" spans="1:21" ht="14.4" customHeight="1" x14ac:dyDescent="0.3">
      <c r="A3385" s="618">
        <v>21</v>
      </c>
      <c r="B3385" s="619" t="s">
        <v>565</v>
      </c>
      <c r="C3385" s="619">
        <v>89301212</v>
      </c>
      <c r="D3385" s="681"/>
      <c r="E3385" s="682" t="s">
        <v>4546</v>
      </c>
      <c r="F3385" s="619" t="s">
        <v>4509</v>
      </c>
      <c r="G3385" s="619" t="s">
        <v>4589</v>
      </c>
      <c r="H3385" s="619"/>
      <c r="I3385" s="619" t="s">
        <v>2493</v>
      </c>
      <c r="J3385" s="619" t="s">
        <v>2494</v>
      </c>
      <c r="K3385" s="619" t="s">
        <v>4170</v>
      </c>
      <c r="L3385" s="620">
        <v>1359.61</v>
      </c>
      <c r="M3385" s="620">
        <v>35349.860000000008</v>
      </c>
      <c r="N3385" s="619">
        <v>26</v>
      </c>
      <c r="O3385" s="683">
        <v>21.5</v>
      </c>
      <c r="P3385" s="620">
        <v>32630.640000000007</v>
      </c>
      <c r="Q3385" s="635">
        <v>0.92307692307692302</v>
      </c>
      <c r="R3385" s="619">
        <v>24</v>
      </c>
      <c r="S3385" s="635">
        <v>0.92307692307692313</v>
      </c>
      <c r="T3385" s="683">
        <v>20.5</v>
      </c>
      <c r="U3385" s="665">
        <v>0.95348837209302328</v>
      </c>
    </row>
    <row r="3386" spans="1:21" ht="14.4" customHeight="1" x14ac:dyDescent="0.3">
      <c r="A3386" s="618">
        <v>21</v>
      </c>
      <c r="B3386" s="619" t="s">
        <v>565</v>
      </c>
      <c r="C3386" s="619">
        <v>89301212</v>
      </c>
      <c r="D3386" s="681"/>
      <c r="E3386" s="682" t="s">
        <v>4546</v>
      </c>
      <c r="F3386" s="619" t="s">
        <v>4509</v>
      </c>
      <c r="G3386" s="619" t="s">
        <v>4589</v>
      </c>
      <c r="H3386" s="619"/>
      <c r="I3386" s="619" t="s">
        <v>4590</v>
      </c>
      <c r="J3386" s="619" t="s">
        <v>4591</v>
      </c>
      <c r="K3386" s="619" t="s">
        <v>4592</v>
      </c>
      <c r="L3386" s="620">
        <v>1347.28</v>
      </c>
      <c r="M3386" s="620">
        <v>1347.28</v>
      </c>
      <c r="N3386" s="619">
        <v>1</v>
      </c>
      <c r="O3386" s="683">
        <v>1</v>
      </c>
      <c r="P3386" s="620">
        <v>1347.28</v>
      </c>
      <c r="Q3386" s="635">
        <v>1</v>
      </c>
      <c r="R3386" s="619">
        <v>1</v>
      </c>
      <c r="S3386" s="635">
        <v>1</v>
      </c>
      <c r="T3386" s="683">
        <v>1</v>
      </c>
      <c r="U3386" s="665">
        <v>1</v>
      </c>
    </row>
    <row r="3387" spans="1:21" ht="14.4" customHeight="1" x14ac:dyDescent="0.3">
      <c r="A3387" s="618">
        <v>21</v>
      </c>
      <c r="B3387" s="619" t="s">
        <v>565</v>
      </c>
      <c r="C3387" s="619">
        <v>89301212</v>
      </c>
      <c r="D3387" s="681"/>
      <c r="E3387" s="682" t="s">
        <v>4546</v>
      </c>
      <c r="F3387" s="619" t="s">
        <v>4509</v>
      </c>
      <c r="G3387" s="619" t="s">
        <v>4732</v>
      </c>
      <c r="H3387" s="619"/>
      <c r="I3387" s="619" t="s">
        <v>1121</v>
      </c>
      <c r="J3387" s="619" t="s">
        <v>1122</v>
      </c>
      <c r="K3387" s="619" t="s">
        <v>1123</v>
      </c>
      <c r="L3387" s="620">
        <v>56.69</v>
      </c>
      <c r="M3387" s="620">
        <v>56.69</v>
      </c>
      <c r="N3387" s="619">
        <v>1</v>
      </c>
      <c r="O3387" s="683">
        <v>1</v>
      </c>
      <c r="P3387" s="620"/>
      <c r="Q3387" s="635">
        <v>0</v>
      </c>
      <c r="R3387" s="619"/>
      <c r="S3387" s="635">
        <v>0</v>
      </c>
      <c r="T3387" s="683"/>
      <c r="U3387" s="665">
        <v>0</v>
      </c>
    </row>
    <row r="3388" spans="1:21" ht="14.4" customHeight="1" x14ac:dyDescent="0.3">
      <c r="A3388" s="618">
        <v>21</v>
      </c>
      <c r="B3388" s="619" t="s">
        <v>565</v>
      </c>
      <c r="C3388" s="619">
        <v>89301212</v>
      </c>
      <c r="D3388" s="681"/>
      <c r="E3388" s="682" t="s">
        <v>4546</v>
      </c>
      <c r="F3388" s="619" t="s">
        <v>4509</v>
      </c>
      <c r="G3388" s="619" t="s">
        <v>4610</v>
      </c>
      <c r="H3388" s="619"/>
      <c r="I3388" s="619" t="s">
        <v>1664</v>
      </c>
      <c r="J3388" s="619" t="s">
        <v>4611</v>
      </c>
      <c r="K3388" s="619" t="s">
        <v>2067</v>
      </c>
      <c r="L3388" s="620">
        <v>101.69</v>
      </c>
      <c r="M3388" s="620">
        <v>101.69</v>
      </c>
      <c r="N3388" s="619">
        <v>1</v>
      </c>
      <c r="O3388" s="683">
        <v>0.5</v>
      </c>
      <c r="P3388" s="620"/>
      <c r="Q3388" s="635">
        <v>0</v>
      </c>
      <c r="R3388" s="619"/>
      <c r="S3388" s="635">
        <v>0</v>
      </c>
      <c r="T3388" s="683"/>
      <c r="U3388" s="665">
        <v>0</v>
      </c>
    </row>
    <row r="3389" spans="1:21" ht="14.4" customHeight="1" x14ac:dyDescent="0.3">
      <c r="A3389" s="618">
        <v>21</v>
      </c>
      <c r="B3389" s="619" t="s">
        <v>565</v>
      </c>
      <c r="C3389" s="619">
        <v>89301212</v>
      </c>
      <c r="D3389" s="681"/>
      <c r="E3389" s="682" t="s">
        <v>4546</v>
      </c>
      <c r="F3389" s="619" t="s">
        <v>4509</v>
      </c>
      <c r="G3389" s="619" t="s">
        <v>5434</v>
      </c>
      <c r="H3389" s="619"/>
      <c r="I3389" s="619" t="s">
        <v>6580</v>
      </c>
      <c r="J3389" s="619" t="s">
        <v>6581</v>
      </c>
      <c r="K3389" s="619" t="s">
        <v>5437</v>
      </c>
      <c r="L3389" s="620">
        <v>0</v>
      </c>
      <c r="M3389" s="620">
        <v>0</v>
      </c>
      <c r="N3389" s="619">
        <v>1</v>
      </c>
      <c r="O3389" s="683">
        <v>0.5</v>
      </c>
      <c r="P3389" s="620"/>
      <c r="Q3389" s="635"/>
      <c r="R3389" s="619"/>
      <c r="S3389" s="635">
        <v>0</v>
      </c>
      <c r="T3389" s="683"/>
      <c r="U3389" s="665">
        <v>0</v>
      </c>
    </row>
    <row r="3390" spans="1:21" ht="14.4" customHeight="1" x14ac:dyDescent="0.3">
      <c r="A3390" s="618">
        <v>21</v>
      </c>
      <c r="B3390" s="619" t="s">
        <v>565</v>
      </c>
      <c r="C3390" s="619">
        <v>89301212</v>
      </c>
      <c r="D3390" s="681"/>
      <c r="E3390" s="682" t="s">
        <v>4546</v>
      </c>
      <c r="F3390" s="619" t="s">
        <v>4509</v>
      </c>
      <c r="G3390" s="619" t="s">
        <v>4738</v>
      </c>
      <c r="H3390" s="619"/>
      <c r="I3390" s="619" t="s">
        <v>2324</v>
      </c>
      <c r="J3390" s="619" t="s">
        <v>4150</v>
      </c>
      <c r="K3390" s="619" t="s">
        <v>4151</v>
      </c>
      <c r="L3390" s="620">
        <v>32.630000000000003</v>
      </c>
      <c r="M3390" s="620">
        <v>97.890000000000015</v>
      </c>
      <c r="N3390" s="619">
        <v>3</v>
      </c>
      <c r="O3390" s="683">
        <v>1</v>
      </c>
      <c r="P3390" s="620"/>
      <c r="Q3390" s="635">
        <v>0</v>
      </c>
      <c r="R3390" s="619"/>
      <c r="S3390" s="635">
        <v>0</v>
      </c>
      <c r="T3390" s="683"/>
      <c r="U3390" s="665">
        <v>0</v>
      </c>
    </row>
    <row r="3391" spans="1:21" ht="14.4" customHeight="1" x14ac:dyDescent="0.3">
      <c r="A3391" s="618">
        <v>21</v>
      </c>
      <c r="B3391" s="619" t="s">
        <v>565</v>
      </c>
      <c r="C3391" s="619">
        <v>89301212</v>
      </c>
      <c r="D3391" s="681"/>
      <c r="E3391" s="682" t="s">
        <v>4546</v>
      </c>
      <c r="F3391" s="619" t="s">
        <v>4509</v>
      </c>
      <c r="G3391" s="619" t="s">
        <v>4566</v>
      </c>
      <c r="H3391" s="619"/>
      <c r="I3391" s="619" t="s">
        <v>1133</v>
      </c>
      <c r="J3391" s="619" t="s">
        <v>4567</v>
      </c>
      <c r="K3391" s="619" t="s">
        <v>4568</v>
      </c>
      <c r="L3391" s="620">
        <v>0</v>
      </c>
      <c r="M3391" s="620">
        <v>0</v>
      </c>
      <c r="N3391" s="619">
        <v>1</v>
      </c>
      <c r="O3391" s="683">
        <v>0.5</v>
      </c>
      <c r="P3391" s="620"/>
      <c r="Q3391" s="635"/>
      <c r="R3391" s="619"/>
      <c r="S3391" s="635">
        <v>0</v>
      </c>
      <c r="T3391" s="683"/>
      <c r="U3391" s="665">
        <v>0</v>
      </c>
    </row>
    <row r="3392" spans="1:21" ht="14.4" customHeight="1" x14ac:dyDescent="0.3">
      <c r="A3392" s="618">
        <v>21</v>
      </c>
      <c r="B3392" s="619" t="s">
        <v>565</v>
      </c>
      <c r="C3392" s="619">
        <v>89301212</v>
      </c>
      <c r="D3392" s="681"/>
      <c r="E3392" s="682" t="s">
        <v>4546</v>
      </c>
      <c r="F3392" s="619" t="s">
        <v>4509</v>
      </c>
      <c r="G3392" s="619" t="s">
        <v>5383</v>
      </c>
      <c r="H3392" s="619"/>
      <c r="I3392" s="619" t="s">
        <v>5525</v>
      </c>
      <c r="J3392" s="619" t="s">
        <v>5526</v>
      </c>
      <c r="K3392" s="619" t="s">
        <v>5527</v>
      </c>
      <c r="L3392" s="620">
        <v>7567.3</v>
      </c>
      <c r="M3392" s="620">
        <v>234586.29999999987</v>
      </c>
      <c r="N3392" s="619">
        <v>31</v>
      </c>
      <c r="O3392" s="683">
        <v>15</v>
      </c>
      <c r="P3392" s="620">
        <v>234586.29999999987</v>
      </c>
      <c r="Q3392" s="635">
        <v>1</v>
      </c>
      <c r="R3392" s="619">
        <v>31</v>
      </c>
      <c r="S3392" s="635">
        <v>1</v>
      </c>
      <c r="T3392" s="683">
        <v>15</v>
      </c>
      <c r="U3392" s="665">
        <v>1</v>
      </c>
    </row>
    <row r="3393" spans="1:21" ht="14.4" customHeight="1" x14ac:dyDescent="0.3">
      <c r="A3393" s="618">
        <v>21</v>
      </c>
      <c r="B3393" s="619" t="s">
        <v>565</v>
      </c>
      <c r="C3393" s="619">
        <v>89301212</v>
      </c>
      <c r="D3393" s="681"/>
      <c r="E3393" s="682" t="s">
        <v>4546</v>
      </c>
      <c r="F3393" s="619" t="s">
        <v>4509</v>
      </c>
      <c r="G3393" s="619" t="s">
        <v>5383</v>
      </c>
      <c r="H3393" s="619"/>
      <c r="I3393" s="619" t="s">
        <v>6607</v>
      </c>
      <c r="J3393" s="619" t="s">
        <v>6608</v>
      </c>
      <c r="K3393" s="619" t="s">
        <v>6609</v>
      </c>
      <c r="L3393" s="620">
        <v>14860.07</v>
      </c>
      <c r="M3393" s="620">
        <v>326921.5400000001</v>
      </c>
      <c r="N3393" s="619">
        <v>22</v>
      </c>
      <c r="O3393" s="683">
        <v>11.5</v>
      </c>
      <c r="P3393" s="620">
        <v>326921.5400000001</v>
      </c>
      <c r="Q3393" s="635">
        <v>1</v>
      </c>
      <c r="R3393" s="619">
        <v>22</v>
      </c>
      <c r="S3393" s="635">
        <v>1</v>
      </c>
      <c r="T3393" s="683">
        <v>11.5</v>
      </c>
      <c r="U3393" s="665">
        <v>1</v>
      </c>
    </row>
    <row r="3394" spans="1:21" ht="14.4" customHeight="1" x14ac:dyDescent="0.3">
      <c r="A3394" s="618">
        <v>21</v>
      </c>
      <c r="B3394" s="619" t="s">
        <v>565</v>
      </c>
      <c r="C3394" s="619">
        <v>89301212</v>
      </c>
      <c r="D3394" s="681"/>
      <c r="E3394" s="682" t="s">
        <v>4546</v>
      </c>
      <c r="F3394" s="619" t="s">
        <v>4509</v>
      </c>
      <c r="G3394" s="619" t="s">
        <v>5383</v>
      </c>
      <c r="H3394" s="619"/>
      <c r="I3394" s="619" t="s">
        <v>5384</v>
      </c>
      <c r="J3394" s="619" t="s">
        <v>5385</v>
      </c>
      <c r="K3394" s="619" t="s">
        <v>5386</v>
      </c>
      <c r="L3394" s="620">
        <v>17706.39</v>
      </c>
      <c r="M3394" s="620">
        <v>1204034.52</v>
      </c>
      <c r="N3394" s="619">
        <v>68</v>
      </c>
      <c r="O3394" s="683">
        <v>35.5</v>
      </c>
      <c r="P3394" s="620">
        <v>1168621.74</v>
      </c>
      <c r="Q3394" s="635">
        <v>0.97058823529411764</v>
      </c>
      <c r="R3394" s="619">
        <v>66</v>
      </c>
      <c r="S3394" s="635">
        <v>0.97058823529411764</v>
      </c>
      <c r="T3394" s="683">
        <v>34.5</v>
      </c>
      <c r="U3394" s="665">
        <v>0.971830985915493</v>
      </c>
    </row>
    <row r="3395" spans="1:21" ht="14.4" customHeight="1" x14ac:dyDescent="0.3">
      <c r="A3395" s="618">
        <v>21</v>
      </c>
      <c r="B3395" s="619" t="s">
        <v>565</v>
      </c>
      <c r="C3395" s="619">
        <v>89301212</v>
      </c>
      <c r="D3395" s="681"/>
      <c r="E3395" s="682" t="s">
        <v>4546</v>
      </c>
      <c r="F3395" s="619" t="s">
        <v>4509</v>
      </c>
      <c r="G3395" s="619" t="s">
        <v>4569</v>
      </c>
      <c r="H3395" s="619"/>
      <c r="I3395" s="619" t="s">
        <v>2281</v>
      </c>
      <c r="J3395" s="619" t="s">
        <v>2278</v>
      </c>
      <c r="K3395" s="619" t="s">
        <v>4347</v>
      </c>
      <c r="L3395" s="620">
        <v>98.23</v>
      </c>
      <c r="M3395" s="620">
        <v>98.23</v>
      </c>
      <c r="N3395" s="619">
        <v>1</v>
      </c>
      <c r="O3395" s="683">
        <v>0.5</v>
      </c>
      <c r="P3395" s="620"/>
      <c r="Q3395" s="635">
        <v>0</v>
      </c>
      <c r="R3395" s="619"/>
      <c r="S3395" s="635">
        <v>0</v>
      </c>
      <c r="T3395" s="683"/>
      <c r="U3395" s="665">
        <v>0</v>
      </c>
    </row>
    <row r="3396" spans="1:21" ht="14.4" customHeight="1" x14ac:dyDescent="0.3">
      <c r="A3396" s="618">
        <v>21</v>
      </c>
      <c r="B3396" s="619" t="s">
        <v>565</v>
      </c>
      <c r="C3396" s="619">
        <v>89301212</v>
      </c>
      <c r="D3396" s="681"/>
      <c r="E3396" s="682" t="s">
        <v>4546</v>
      </c>
      <c r="F3396" s="619" t="s">
        <v>4509</v>
      </c>
      <c r="G3396" s="619" t="s">
        <v>4569</v>
      </c>
      <c r="H3396" s="619"/>
      <c r="I3396" s="619" t="s">
        <v>2464</v>
      </c>
      <c r="J3396" s="619" t="s">
        <v>2465</v>
      </c>
      <c r="K3396" s="619" t="s">
        <v>2466</v>
      </c>
      <c r="L3396" s="620">
        <v>314.35000000000002</v>
      </c>
      <c r="M3396" s="620">
        <v>314.35000000000002</v>
      </c>
      <c r="N3396" s="619">
        <v>1</v>
      </c>
      <c r="O3396" s="683">
        <v>0.5</v>
      </c>
      <c r="P3396" s="620">
        <v>314.35000000000002</v>
      </c>
      <c r="Q3396" s="635">
        <v>1</v>
      </c>
      <c r="R3396" s="619">
        <v>1</v>
      </c>
      <c r="S3396" s="635">
        <v>1</v>
      </c>
      <c r="T3396" s="683">
        <v>0.5</v>
      </c>
      <c r="U3396" s="665">
        <v>1</v>
      </c>
    </row>
    <row r="3397" spans="1:21" ht="14.4" customHeight="1" x14ac:dyDescent="0.3">
      <c r="A3397" s="618">
        <v>21</v>
      </c>
      <c r="B3397" s="619" t="s">
        <v>565</v>
      </c>
      <c r="C3397" s="619">
        <v>89301212</v>
      </c>
      <c r="D3397" s="681"/>
      <c r="E3397" s="682" t="s">
        <v>4546</v>
      </c>
      <c r="F3397" s="619" t="s">
        <v>4509</v>
      </c>
      <c r="G3397" s="619" t="s">
        <v>4569</v>
      </c>
      <c r="H3397" s="619"/>
      <c r="I3397" s="619" t="s">
        <v>2464</v>
      </c>
      <c r="J3397" s="619" t="s">
        <v>2465</v>
      </c>
      <c r="K3397" s="619" t="s">
        <v>2466</v>
      </c>
      <c r="L3397" s="620">
        <v>314.33999999999997</v>
      </c>
      <c r="M3397" s="620">
        <v>314.33999999999997</v>
      </c>
      <c r="N3397" s="619">
        <v>1</v>
      </c>
      <c r="O3397" s="683">
        <v>1</v>
      </c>
      <c r="P3397" s="620"/>
      <c r="Q3397" s="635">
        <v>0</v>
      </c>
      <c r="R3397" s="619"/>
      <c r="S3397" s="635">
        <v>0</v>
      </c>
      <c r="T3397" s="683"/>
      <c r="U3397" s="665">
        <v>0</v>
      </c>
    </row>
    <row r="3398" spans="1:21" ht="14.4" customHeight="1" x14ac:dyDescent="0.3">
      <c r="A3398" s="618">
        <v>21</v>
      </c>
      <c r="B3398" s="619" t="s">
        <v>565</v>
      </c>
      <c r="C3398" s="619">
        <v>89301212</v>
      </c>
      <c r="D3398" s="681"/>
      <c r="E3398" s="682" t="s">
        <v>4546</v>
      </c>
      <c r="F3398" s="619" t="s">
        <v>4509</v>
      </c>
      <c r="G3398" s="619" t="s">
        <v>4748</v>
      </c>
      <c r="H3398" s="619"/>
      <c r="I3398" s="619" t="s">
        <v>1596</v>
      </c>
      <c r="J3398" s="619" t="s">
        <v>1489</v>
      </c>
      <c r="K3398" s="619" t="s">
        <v>1379</v>
      </c>
      <c r="L3398" s="620">
        <v>60.97</v>
      </c>
      <c r="M3398" s="620">
        <v>60.97</v>
      </c>
      <c r="N3398" s="619">
        <v>1</v>
      </c>
      <c r="O3398" s="683">
        <v>0.5</v>
      </c>
      <c r="P3398" s="620"/>
      <c r="Q3398" s="635">
        <v>0</v>
      </c>
      <c r="R3398" s="619"/>
      <c r="S3398" s="635">
        <v>0</v>
      </c>
      <c r="T3398" s="683"/>
      <c r="U3398" s="665">
        <v>0</v>
      </c>
    </row>
    <row r="3399" spans="1:21" ht="14.4" customHeight="1" x14ac:dyDescent="0.3">
      <c r="A3399" s="618">
        <v>21</v>
      </c>
      <c r="B3399" s="619" t="s">
        <v>565</v>
      </c>
      <c r="C3399" s="619">
        <v>89301212</v>
      </c>
      <c r="D3399" s="681"/>
      <c r="E3399" s="682" t="s">
        <v>4546</v>
      </c>
      <c r="F3399" s="619" t="s">
        <v>4509</v>
      </c>
      <c r="G3399" s="619" t="s">
        <v>6610</v>
      </c>
      <c r="H3399" s="619"/>
      <c r="I3399" s="619" t="s">
        <v>2500</v>
      </c>
      <c r="J3399" s="619" t="s">
        <v>2501</v>
      </c>
      <c r="K3399" s="619" t="s">
        <v>2502</v>
      </c>
      <c r="L3399" s="620">
        <v>139.46</v>
      </c>
      <c r="M3399" s="620">
        <v>139.46</v>
      </c>
      <c r="N3399" s="619">
        <v>1</v>
      </c>
      <c r="O3399" s="683">
        <v>0.5</v>
      </c>
      <c r="P3399" s="620"/>
      <c r="Q3399" s="635">
        <v>0</v>
      </c>
      <c r="R3399" s="619"/>
      <c r="S3399" s="635">
        <v>0</v>
      </c>
      <c r="T3399" s="683"/>
      <c r="U3399" s="665">
        <v>0</v>
      </c>
    </row>
    <row r="3400" spans="1:21" ht="14.4" customHeight="1" x14ac:dyDescent="0.3">
      <c r="A3400" s="618">
        <v>21</v>
      </c>
      <c r="B3400" s="619" t="s">
        <v>565</v>
      </c>
      <c r="C3400" s="619">
        <v>89301212</v>
      </c>
      <c r="D3400" s="681"/>
      <c r="E3400" s="682" t="s">
        <v>4546</v>
      </c>
      <c r="F3400" s="619" t="s">
        <v>4511</v>
      </c>
      <c r="G3400" s="619" t="s">
        <v>4764</v>
      </c>
      <c r="H3400" s="619"/>
      <c r="I3400" s="619" t="s">
        <v>2013</v>
      </c>
      <c r="J3400" s="619" t="s">
        <v>4765</v>
      </c>
      <c r="K3400" s="619" t="s">
        <v>4766</v>
      </c>
      <c r="L3400" s="620">
        <v>1267.1199999999999</v>
      </c>
      <c r="M3400" s="620">
        <v>1267.1199999999999</v>
      </c>
      <c r="N3400" s="619">
        <v>1</v>
      </c>
      <c r="O3400" s="683">
        <v>1</v>
      </c>
      <c r="P3400" s="620">
        <v>1267.1199999999999</v>
      </c>
      <c r="Q3400" s="635">
        <v>1</v>
      </c>
      <c r="R3400" s="619">
        <v>1</v>
      </c>
      <c r="S3400" s="635">
        <v>1</v>
      </c>
      <c r="T3400" s="683">
        <v>1</v>
      </c>
      <c r="U3400" s="665">
        <v>1</v>
      </c>
    </row>
    <row r="3401" spans="1:21" ht="14.4" customHeight="1" x14ac:dyDescent="0.3">
      <c r="A3401" s="618">
        <v>21</v>
      </c>
      <c r="B3401" s="619" t="s">
        <v>565</v>
      </c>
      <c r="C3401" s="619">
        <v>89301212</v>
      </c>
      <c r="D3401" s="681"/>
      <c r="E3401" s="682" t="s">
        <v>4547</v>
      </c>
      <c r="F3401" s="619" t="s">
        <v>4509</v>
      </c>
      <c r="G3401" s="619" t="s">
        <v>4648</v>
      </c>
      <c r="H3401" s="619"/>
      <c r="I3401" s="619" t="s">
        <v>2748</v>
      </c>
      <c r="J3401" s="619" t="s">
        <v>2749</v>
      </c>
      <c r="K3401" s="619" t="s">
        <v>4267</v>
      </c>
      <c r="L3401" s="620">
        <v>69.86</v>
      </c>
      <c r="M3401" s="620">
        <v>69.86</v>
      </c>
      <c r="N3401" s="619">
        <v>1</v>
      </c>
      <c r="O3401" s="683">
        <v>1</v>
      </c>
      <c r="P3401" s="620"/>
      <c r="Q3401" s="635">
        <v>0</v>
      </c>
      <c r="R3401" s="619"/>
      <c r="S3401" s="635">
        <v>0</v>
      </c>
      <c r="T3401" s="683"/>
      <c r="U3401" s="665">
        <v>0</v>
      </c>
    </row>
    <row r="3402" spans="1:21" ht="14.4" customHeight="1" x14ac:dyDescent="0.3">
      <c r="A3402" s="618">
        <v>21</v>
      </c>
      <c r="B3402" s="619" t="s">
        <v>565</v>
      </c>
      <c r="C3402" s="619">
        <v>89301212</v>
      </c>
      <c r="D3402" s="681"/>
      <c r="E3402" s="682" t="s">
        <v>4547</v>
      </c>
      <c r="F3402" s="619" t="s">
        <v>4509</v>
      </c>
      <c r="G3402" s="619" t="s">
        <v>4578</v>
      </c>
      <c r="H3402" s="619"/>
      <c r="I3402" s="619" t="s">
        <v>4884</v>
      </c>
      <c r="J3402" s="619" t="s">
        <v>2476</v>
      </c>
      <c r="K3402" s="619" t="s">
        <v>4885</v>
      </c>
      <c r="L3402" s="620">
        <v>432.32</v>
      </c>
      <c r="M3402" s="620">
        <v>432.32</v>
      </c>
      <c r="N3402" s="619">
        <v>1</v>
      </c>
      <c r="O3402" s="683">
        <v>1</v>
      </c>
      <c r="P3402" s="620">
        <v>432.32</v>
      </c>
      <c r="Q3402" s="635">
        <v>1</v>
      </c>
      <c r="R3402" s="619">
        <v>1</v>
      </c>
      <c r="S3402" s="635">
        <v>1</v>
      </c>
      <c r="T3402" s="683">
        <v>1</v>
      </c>
      <c r="U3402" s="665">
        <v>1</v>
      </c>
    </row>
    <row r="3403" spans="1:21" ht="14.4" customHeight="1" x14ac:dyDescent="0.3">
      <c r="A3403" s="618">
        <v>21</v>
      </c>
      <c r="B3403" s="619" t="s">
        <v>565</v>
      </c>
      <c r="C3403" s="619">
        <v>89301212</v>
      </c>
      <c r="D3403" s="681"/>
      <c r="E3403" s="682" t="s">
        <v>4547</v>
      </c>
      <c r="F3403" s="619" t="s">
        <v>4509</v>
      </c>
      <c r="G3403" s="619" t="s">
        <v>5547</v>
      </c>
      <c r="H3403" s="619"/>
      <c r="I3403" s="619" t="s">
        <v>5548</v>
      </c>
      <c r="J3403" s="619" t="s">
        <v>5549</v>
      </c>
      <c r="K3403" s="619" t="s">
        <v>5550</v>
      </c>
      <c r="L3403" s="620">
        <v>0</v>
      </c>
      <c r="M3403" s="620">
        <v>0</v>
      </c>
      <c r="N3403" s="619">
        <v>1</v>
      </c>
      <c r="O3403" s="683">
        <v>0.5</v>
      </c>
      <c r="P3403" s="620"/>
      <c r="Q3403" s="635"/>
      <c r="R3403" s="619"/>
      <c r="S3403" s="635">
        <v>0</v>
      </c>
      <c r="T3403" s="683"/>
      <c r="U3403" s="665">
        <v>0</v>
      </c>
    </row>
    <row r="3404" spans="1:21" ht="14.4" customHeight="1" x14ac:dyDescent="0.3">
      <c r="A3404" s="618">
        <v>21</v>
      </c>
      <c r="B3404" s="619" t="s">
        <v>565</v>
      </c>
      <c r="C3404" s="619">
        <v>89301212</v>
      </c>
      <c r="D3404" s="681"/>
      <c r="E3404" s="682" t="s">
        <v>4547</v>
      </c>
      <c r="F3404" s="619" t="s">
        <v>4509</v>
      </c>
      <c r="G3404" s="619" t="s">
        <v>5547</v>
      </c>
      <c r="H3404" s="619"/>
      <c r="I3404" s="619" t="s">
        <v>5586</v>
      </c>
      <c r="J3404" s="619" t="s">
        <v>5549</v>
      </c>
      <c r="K3404" s="619" t="s">
        <v>5550</v>
      </c>
      <c r="L3404" s="620">
        <v>0</v>
      </c>
      <c r="M3404" s="620">
        <v>0</v>
      </c>
      <c r="N3404" s="619">
        <v>1</v>
      </c>
      <c r="O3404" s="683">
        <v>0.5</v>
      </c>
      <c r="P3404" s="620"/>
      <c r="Q3404" s="635"/>
      <c r="R3404" s="619"/>
      <c r="S3404" s="635">
        <v>0</v>
      </c>
      <c r="T3404" s="683"/>
      <c r="U3404" s="665">
        <v>0</v>
      </c>
    </row>
    <row r="3405" spans="1:21" ht="14.4" customHeight="1" x14ac:dyDescent="0.3">
      <c r="A3405" s="618">
        <v>21</v>
      </c>
      <c r="B3405" s="619" t="s">
        <v>565</v>
      </c>
      <c r="C3405" s="619">
        <v>89301212</v>
      </c>
      <c r="D3405" s="681"/>
      <c r="E3405" s="682" t="s">
        <v>4547</v>
      </c>
      <c r="F3405" s="619" t="s">
        <v>4509</v>
      </c>
      <c r="G3405" s="619" t="s">
        <v>4654</v>
      </c>
      <c r="H3405" s="619"/>
      <c r="I3405" s="619" t="s">
        <v>4655</v>
      </c>
      <c r="J3405" s="619" t="s">
        <v>1717</v>
      </c>
      <c r="K3405" s="619" t="s">
        <v>4656</v>
      </c>
      <c r="L3405" s="620">
        <v>0</v>
      </c>
      <c r="M3405" s="620">
        <v>0</v>
      </c>
      <c r="N3405" s="619">
        <v>1</v>
      </c>
      <c r="O3405" s="683">
        <v>1</v>
      </c>
      <c r="P3405" s="620"/>
      <c r="Q3405" s="635"/>
      <c r="R3405" s="619"/>
      <c r="S3405" s="635">
        <v>0</v>
      </c>
      <c r="T3405" s="683"/>
      <c r="U3405" s="665">
        <v>0</v>
      </c>
    </row>
    <row r="3406" spans="1:21" ht="14.4" customHeight="1" x14ac:dyDescent="0.3">
      <c r="A3406" s="618">
        <v>21</v>
      </c>
      <c r="B3406" s="619" t="s">
        <v>565</v>
      </c>
      <c r="C3406" s="619">
        <v>89301212</v>
      </c>
      <c r="D3406" s="681"/>
      <c r="E3406" s="682" t="s">
        <v>4547</v>
      </c>
      <c r="F3406" s="619" t="s">
        <v>4509</v>
      </c>
      <c r="G3406" s="619" t="s">
        <v>4662</v>
      </c>
      <c r="H3406" s="619"/>
      <c r="I3406" s="619" t="s">
        <v>1893</v>
      </c>
      <c r="J3406" s="619" t="s">
        <v>1894</v>
      </c>
      <c r="K3406" s="619" t="s">
        <v>4887</v>
      </c>
      <c r="L3406" s="620">
        <v>147.36000000000001</v>
      </c>
      <c r="M3406" s="620">
        <v>147.36000000000001</v>
      </c>
      <c r="N3406" s="619">
        <v>1</v>
      </c>
      <c r="O3406" s="683">
        <v>0.5</v>
      </c>
      <c r="P3406" s="620">
        <v>147.36000000000001</v>
      </c>
      <c r="Q3406" s="635">
        <v>1</v>
      </c>
      <c r="R3406" s="619">
        <v>1</v>
      </c>
      <c r="S3406" s="635">
        <v>1</v>
      </c>
      <c r="T3406" s="683">
        <v>0.5</v>
      </c>
      <c r="U3406" s="665">
        <v>1</v>
      </c>
    </row>
    <row r="3407" spans="1:21" ht="14.4" customHeight="1" x14ac:dyDescent="0.3">
      <c r="A3407" s="618">
        <v>21</v>
      </c>
      <c r="B3407" s="619" t="s">
        <v>565</v>
      </c>
      <c r="C3407" s="619">
        <v>89301212</v>
      </c>
      <c r="D3407" s="681"/>
      <c r="E3407" s="682" t="s">
        <v>4547</v>
      </c>
      <c r="F3407" s="619" t="s">
        <v>4509</v>
      </c>
      <c r="G3407" s="619" t="s">
        <v>4595</v>
      </c>
      <c r="H3407" s="619"/>
      <c r="I3407" s="619" t="s">
        <v>4596</v>
      </c>
      <c r="J3407" s="619" t="s">
        <v>4597</v>
      </c>
      <c r="K3407" s="619" t="s">
        <v>4598</v>
      </c>
      <c r="L3407" s="620">
        <v>75.36</v>
      </c>
      <c r="M3407" s="620">
        <v>150.72</v>
      </c>
      <c r="N3407" s="619">
        <v>2</v>
      </c>
      <c r="O3407" s="683">
        <v>1.5</v>
      </c>
      <c r="P3407" s="620">
        <v>75.36</v>
      </c>
      <c r="Q3407" s="635">
        <v>0.5</v>
      </c>
      <c r="R3407" s="619">
        <v>1</v>
      </c>
      <c r="S3407" s="635">
        <v>0.5</v>
      </c>
      <c r="T3407" s="683">
        <v>1</v>
      </c>
      <c r="U3407" s="665">
        <v>0.66666666666666663</v>
      </c>
    </row>
    <row r="3408" spans="1:21" ht="14.4" customHeight="1" x14ac:dyDescent="0.3">
      <c r="A3408" s="618">
        <v>21</v>
      </c>
      <c r="B3408" s="619" t="s">
        <v>565</v>
      </c>
      <c r="C3408" s="619">
        <v>89301212</v>
      </c>
      <c r="D3408" s="681"/>
      <c r="E3408" s="682" t="s">
        <v>4547</v>
      </c>
      <c r="F3408" s="619" t="s">
        <v>4509</v>
      </c>
      <c r="G3408" s="619" t="s">
        <v>4671</v>
      </c>
      <c r="H3408" s="619"/>
      <c r="I3408" s="619" t="s">
        <v>1702</v>
      </c>
      <c r="J3408" s="619" t="s">
        <v>1703</v>
      </c>
      <c r="K3408" s="619" t="s">
        <v>1704</v>
      </c>
      <c r="L3408" s="620">
        <v>98.97</v>
      </c>
      <c r="M3408" s="620">
        <v>989.7</v>
      </c>
      <c r="N3408" s="619">
        <v>10</v>
      </c>
      <c r="O3408" s="683">
        <v>0.5</v>
      </c>
      <c r="P3408" s="620"/>
      <c r="Q3408" s="635">
        <v>0</v>
      </c>
      <c r="R3408" s="619"/>
      <c r="S3408" s="635">
        <v>0</v>
      </c>
      <c r="T3408" s="683"/>
      <c r="U3408" s="665">
        <v>0</v>
      </c>
    </row>
    <row r="3409" spans="1:21" ht="14.4" customHeight="1" x14ac:dyDescent="0.3">
      <c r="A3409" s="618">
        <v>21</v>
      </c>
      <c r="B3409" s="619" t="s">
        <v>565</v>
      </c>
      <c r="C3409" s="619">
        <v>89301212</v>
      </c>
      <c r="D3409" s="681"/>
      <c r="E3409" s="682" t="s">
        <v>4547</v>
      </c>
      <c r="F3409" s="619" t="s">
        <v>4509</v>
      </c>
      <c r="G3409" s="619" t="s">
        <v>4550</v>
      </c>
      <c r="H3409" s="619"/>
      <c r="I3409" s="619" t="s">
        <v>1318</v>
      </c>
      <c r="J3409" s="619" t="s">
        <v>4551</v>
      </c>
      <c r="K3409" s="619" t="s">
        <v>4552</v>
      </c>
      <c r="L3409" s="620">
        <v>66.599999999999994</v>
      </c>
      <c r="M3409" s="620">
        <v>133.19999999999999</v>
      </c>
      <c r="N3409" s="619">
        <v>2</v>
      </c>
      <c r="O3409" s="683">
        <v>1</v>
      </c>
      <c r="P3409" s="620">
        <v>66.599999999999994</v>
      </c>
      <c r="Q3409" s="635">
        <v>0.5</v>
      </c>
      <c r="R3409" s="619">
        <v>1</v>
      </c>
      <c r="S3409" s="635">
        <v>0.5</v>
      </c>
      <c r="T3409" s="683">
        <v>0.5</v>
      </c>
      <c r="U3409" s="665">
        <v>0.5</v>
      </c>
    </row>
    <row r="3410" spans="1:21" ht="14.4" customHeight="1" x14ac:dyDescent="0.3">
      <c r="A3410" s="618">
        <v>21</v>
      </c>
      <c r="B3410" s="619" t="s">
        <v>565</v>
      </c>
      <c r="C3410" s="619">
        <v>89301212</v>
      </c>
      <c r="D3410" s="681"/>
      <c r="E3410" s="682" t="s">
        <v>4547</v>
      </c>
      <c r="F3410" s="619" t="s">
        <v>4509</v>
      </c>
      <c r="G3410" s="619" t="s">
        <v>4684</v>
      </c>
      <c r="H3410" s="619"/>
      <c r="I3410" s="619" t="s">
        <v>4687</v>
      </c>
      <c r="J3410" s="619" t="s">
        <v>2072</v>
      </c>
      <c r="K3410" s="619" t="s">
        <v>4688</v>
      </c>
      <c r="L3410" s="620">
        <v>1139.93</v>
      </c>
      <c r="M3410" s="620">
        <v>2279.86</v>
      </c>
      <c r="N3410" s="619">
        <v>2</v>
      </c>
      <c r="O3410" s="683">
        <v>1</v>
      </c>
      <c r="P3410" s="620">
        <v>2279.86</v>
      </c>
      <c r="Q3410" s="635">
        <v>1</v>
      </c>
      <c r="R3410" s="619">
        <v>2</v>
      </c>
      <c r="S3410" s="635">
        <v>1</v>
      </c>
      <c r="T3410" s="683">
        <v>1</v>
      </c>
      <c r="U3410" s="665">
        <v>1</v>
      </c>
    </row>
    <row r="3411" spans="1:21" ht="14.4" customHeight="1" x14ac:dyDescent="0.3">
      <c r="A3411" s="618">
        <v>21</v>
      </c>
      <c r="B3411" s="619" t="s">
        <v>565</v>
      </c>
      <c r="C3411" s="619">
        <v>89301212</v>
      </c>
      <c r="D3411" s="681"/>
      <c r="E3411" s="682" t="s">
        <v>4547</v>
      </c>
      <c r="F3411" s="619" t="s">
        <v>4509</v>
      </c>
      <c r="G3411" s="619" t="s">
        <v>4689</v>
      </c>
      <c r="H3411" s="619"/>
      <c r="I3411" s="619" t="s">
        <v>1369</v>
      </c>
      <c r="J3411" s="619" t="s">
        <v>1370</v>
      </c>
      <c r="K3411" s="619" t="s">
        <v>1371</v>
      </c>
      <c r="L3411" s="620">
        <v>24.22</v>
      </c>
      <c r="M3411" s="620">
        <v>24.22</v>
      </c>
      <c r="N3411" s="619">
        <v>1</v>
      </c>
      <c r="O3411" s="683">
        <v>1</v>
      </c>
      <c r="P3411" s="620">
        <v>24.22</v>
      </c>
      <c r="Q3411" s="635">
        <v>1</v>
      </c>
      <c r="R3411" s="619">
        <v>1</v>
      </c>
      <c r="S3411" s="635">
        <v>1</v>
      </c>
      <c r="T3411" s="683">
        <v>1</v>
      </c>
      <c r="U3411" s="665">
        <v>1</v>
      </c>
    </row>
    <row r="3412" spans="1:21" ht="14.4" customHeight="1" x14ac:dyDescent="0.3">
      <c r="A3412" s="618">
        <v>21</v>
      </c>
      <c r="B3412" s="619" t="s">
        <v>565</v>
      </c>
      <c r="C3412" s="619">
        <v>89301212</v>
      </c>
      <c r="D3412" s="681"/>
      <c r="E3412" s="682" t="s">
        <v>4547</v>
      </c>
      <c r="F3412" s="619" t="s">
        <v>4509</v>
      </c>
      <c r="G3412" s="619" t="s">
        <v>6611</v>
      </c>
      <c r="H3412" s="619"/>
      <c r="I3412" s="619" t="s">
        <v>1453</v>
      </c>
      <c r="J3412" s="619" t="s">
        <v>1454</v>
      </c>
      <c r="K3412" s="619" t="s">
        <v>6612</v>
      </c>
      <c r="L3412" s="620">
        <v>0</v>
      </c>
      <c r="M3412" s="620">
        <v>0</v>
      </c>
      <c r="N3412" s="619">
        <v>1</v>
      </c>
      <c r="O3412" s="683">
        <v>0.5</v>
      </c>
      <c r="P3412" s="620"/>
      <c r="Q3412" s="635"/>
      <c r="R3412" s="619"/>
      <c r="S3412" s="635">
        <v>0</v>
      </c>
      <c r="T3412" s="683"/>
      <c r="U3412" s="665">
        <v>0</v>
      </c>
    </row>
    <row r="3413" spans="1:21" ht="14.4" customHeight="1" x14ac:dyDescent="0.3">
      <c r="A3413" s="618">
        <v>21</v>
      </c>
      <c r="B3413" s="619" t="s">
        <v>565</v>
      </c>
      <c r="C3413" s="619">
        <v>89301212</v>
      </c>
      <c r="D3413" s="681"/>
      <c r="E3413" s="682" t="s">
        <v>4547</v>
      </c>
      <c r="F3413" s="619" t="s">
        <v>4509</v>
      </c>
      <c r="G3413" s="619" t="s">
        <v>5076</v>
      </c>
      <c r="H3413" s="619"/>
      <c r="I3413" s="619" t="s">
        <v>1761</v>
      </c>
      <c r="J3413" s="619" t="s">
        <v>1684</v>
      </c>
      <c r="K3413" s="619" t="s">
        <v>1762</v>
      </c>
      <c r="L3413" s="620">
        <v>182.81</v>
      </c>
      <c r="M3413" s="620">
        <v>1828.1</v>
      </c>
      <c r="N3413" s="619">
        <v>10</v>
      </c>
      <c r="O3413" s="683">
        <v>0.5</v>
      </c>
      <c r="P3413" s="620"/>
      <c r="Q3413" s="635">
        <v>0</v>
      </c>
      <c r="R3413" s="619"/>
      <c r="S3413" s="635">
        <v>0</v>
      </c>
      <c r="T3413" s="683"/>
      <c r="U3413" s="665">
        <v>0</v>
      </c>
    </row>
    <row r="3414" spans="1:21" ht="14.4" customHeight="1" x14ac:dyDescent="0.3">
      <c r="A3414" s="618">
        <v>21</v>
      </c>
      <c r="B3414" s="619" t="s">
        <v>565</v>
      </c>
      <c r="C3414" s="619">
        <v>89301212</v>
      </c>
      <c r="D3414" s="681"/>
      <c r="E3414" s="682" t="s">
        <v>4547</v>
      </c>
      <c r="F3414" s="619" t="s">
        <v>4509</v>
      </c>
      <c r="G3414" s="619" t="s">
        <v>5482</v>
      </c>
      <c r="H3414" s="619"/>
      <c r="I3414" s="619" t="s">
        <v>5483</v>
      </c>
      <c r="J3414" s="619" t="s">
        <v>5484</v>
      </c>
      <c r="K3414" s="619" t="s">
        <v>2832</v>
      </c>
      <c r="L3414" s="620">
        <v>8264.7900000000009</v>
      </c>
      <c r="M3414" s="620">
        <v>24794.370000000003</v>
      </c>
      <c r="N3414" s="619">
        <v>3</v>
      </c>
      <c r="O3414" s="683">
        <v>0.5</v>
      </c>
      <c r="P3414" s="620">
        <v>24794.370000000003</v>
      </c>
      <c r="Q3414" s="635">
        <v>1</v>
      </c>
      <c r="R3414" s="619">
        <v>3</v>
      </c>
      <c r="S3414" s="635">
        <v>1</v>
      </c>
      <c r="T3414" s="683">
        <v>0.5</v>
      </c>
      <c r="U3414" s="665">
        <v>1</v>
      </c>
    </row>
    <row r="3415" spans="1:21" ht="14.4" customHeight="1" x14ac:dyDescent="0.3">
      <c r="A3415" s="618">
        <v>21</v>
      </c>
      <c r="B3415" s="619" t="s">
        <v>565</v>
      </c>
      <c r="C3415" s="619">
        <v>89301212</v>
      </c>
      <c r="D3415" s="681"/>
      <c r="E3415" s="682" t="s">
        <v>4547</v>
      </c>
      <c r="F3415" s="619" t="s">
        <v>4509</v>
      </c>
      <c r="G3415" s="619" t="s">
        <v>4918</v>
      </c>
      <c r="H3415" s="619"/>
      <c r="I3415" s="619" t="s">
        <v>2222</v>
      </c>
      <c r="J3415" s="619" t="s">
        <v>4162</v>
      </c>
      <c r="K3415" s="619" t="s">
        <v>4164</v>
      </c>
      <c r="L3415" s="620">
        <v>247.42</v>
      </c>
      <c r="M3415" s="620">
        <v>247.42</v>
      </c>
      <c r="N3415" s="619">
        <v>1</v>
      </c>
      <c r="O3415" s="683">
        <v>1</v>
      </c>
      <c r="P3415" s="620"/>
      <c r="Q3415" s="635">
        <v>0</v>
      </c>
      <c r="R3415" s="619"/>
      <c r="S3415" s="635">
        <v>0</v>
      </c>
      <c r="T3415" s="683"/>
      <c r="U3415" s="665">
        <v>0</v>
      </c>
    </row>
    <row r="3416" spans="1:21" ht="14.4" customHeight="1" x14ac:dyDescent="0.3">
      <c r="A3416" s="618">
        <v>21</v>
      </c>
      <c r="B3416" s="619" t="s">
        <v>565</v>
      </c>
      <c r="C3416" s="619">
        <v>89301212</v>
      </c>
      <c r="D3416" s="681"/>
      <c r="E3416" s="682" t="s">
        <v>4547</v>
      </c>
      <c r="F3416" s="619" t="s">
        <v>4509</v>
      </c>
      <c r="G3416" s="619" t="s">
        <v>4809</v>
      </c>
      <c r="H3416" s="619"/>
      <c r="I3416" s="619" t="s">
        <v>4810</v>
      </c>
      <c r="J3416" s="619" t="s">
        <v>4811</v>
      </c>
      <c r="K3416" s="619" t="s">
        <v>4812</v>
      </c>
      <c r="L3416" s="620">
        <v>2279.48</v>
      </c>
      <c r="M3416" s="620">
        <v>6838.4400000000005</v>
      </c>
      <c r="N3416" s="619">
        <v>3</v>
      </c>
      <c r="O3416" s="683">
        <v>1</v>
      </c>
      <c r="P3416" s="620">
        <v>6838.4400000000005</v>
      </c>
      <c r="Q3416" s="635">
        <v>1</v>
      </c>
      <c r="R3416" s="619">
        <v>3</v>
      </c>
      <c r="S3416" s="635">
        <v>1</v>
      </c>
      <c r="T3416" s="683">
        <v>1</v>
      </c>
      <c r="U3416" s="665">
        <v>1</v>
      </c>
    </row>
    <row r="3417" spans="1:21" ht="14.4" customHeight="1" x14ac:dyDescent="0.3">
      <c r="A3417" s="618">
        <v>21</v>
      </c>
      <c r="B3417" s="619" t="s">
        <v>565</v>
      </c>
      <c r="C3417" s="619">
        <v>89301212</v>
      </c>
      <c r="D3417" s="681"/>
      <c r="E3417" s="682" t="s">
        <v>4547</v>
      </c>
      <c r="F3417" s="619" t="s">
        <v>4509</v>
      </c>
      <c r="G3417" s="619" t="s">
        <v>4809</v>
      </c>
      <c r="H3417" s="619"/>
      <c r="I3417" s="619" t="s">
        <v>4810</v>
      </c>
      <c r="J3417" s="619" t="s">
        <v>4811</v>
      </c>
      <c r="K3417" s="619" t="s">
        <v>4812</v>
      </c>
      <c r="L3417" s="620">
        <v>804.58</v>
      </c>
      <c r="M3417" s="620">
        <v>2413.7400000000002</v>
      </c>
      <c r="N3417" s="619">
        <v>3</v>
      </c>
      <c r="O3417" s="683">
        <v>1.5</v>
      </c>
      <c r="P3417" s="620"/>
      <c r="Q3417" s="635">
        <v>0</v>
      </c>
      <c r="R3417" s="619"/>
      <c r="S3417" s="635">
        <v>0</v>
      </c>
      <c r="T3417" s="683"/>
      <c r="U3417" s="665">
        <v>0</v>
      </c>
    </row>
    <row r="3418" spans="1:21" ht="14.4" customHeight="1" x14ac:dyDescent="0.3">
      <c r="A3418" s="618">
        <v>21</v>
      </c>
      <c r="B3418" s="619" t="s">
        <v>565</v>
      </c>
      <c r="C3418" s="619">
        <v>89301212</v>
      </c>
      <c r="D3418" s="681"/>
      <c r="E3418" s="682" t="s">
        <v>4547</v>
      </c>
      <c r="F3418" s="619" t="s">
        <v>4509</v>
      </c>
      <c r="G3418" s="619" t="s">
        <v>4818</v>
      </c>
      <c r="H3418" s="619"/>
      <c r="I3418" s="619" t="s">
        <v>1014</v>
      </c>
      <c r="J3418" s="619" t="s">
        <v>4820</v>
      </c>
      <c r="K3418" s="619" t="s">
        <v>4859</v>
      </c>
      <c r="L3418" s="620">
        <v>0</v>
      </c>
      <c r="M3418" s="620">
        <v>0</v>
      </c>
      <c r="N3418" s="619">
        <v>1</v>
      </c>
      <c r="O3418" s="683">
        <v>0.5</v>
      </c>
      <c r="P3418" s="620">
        <v>0</v>
      </c>
      <c r="Q3418" s="635"/>
      <c r="R3418" s="619">
        <v>1</v>
      </c>
      <c r="S3418" s="635">
        <v>1</v>
      </c>
      <c r="T3418" s="683">
        <v>0.5</v>
      </c>
      <c r="U3418" s="665">
        <v>1</v>
      </c>
    </row>
    <row r="3419" spans="1:21" ht="14.4" customHeight="1" x14ac:dyDescent="0.3">
      <c r="A3419" s="618">
        <v>21</v>
      </c>
      <c r="B3419" s="619" t="s">
        <v>565</v>
      </c>
      <c r="C3419" s="619">
        <v>89301212</v>
      </c>
      <c r="D3419" s="681"/>
      <c r="E3419" s="682" t="s">
        <v>4547</v>
      </c>
      <c r="F3419" s="619" t="s">
        <v>4509</v>
      </c>
      <c r="G3419" s="619" t="s">
        <v>4715</v>
      </c>
      <c r="H3419" s="619"/>
      <c r="I3419" s="619" t="s">
        <v>990</v>
      </c>
      <c r="J3419" s="619" t="s">
        <v>991</v>
      </c>
      <c r="K3419" s="619" t="s">
        <v>4716</v>
      </c>
      <c r="L3419" s="620">
        <v>400.53</v>
      </c>
      <c r="M3419" s="620">
        <v>400.53</v>
      </c>
      <c r="N3419" s="619">
        <v>1</v>
      </c>
      <c r="O3419" s="683">
        <v>0.5</v>
      </c>
      <c r="P3419" s="620">
        <v>400.53</v>
      </c>
      <c r="Q3419" s="635">
        <v>1</v>
      </c>
      <c r="R3419" s="619">
        <v>1</v>
      </c>
      <c r="S3419" s="635">
        <v>1</v>
      </c>
      <c r="T3419" s="683">
        <v>0.5</v>
      </c>
      <c r="U3419" s="665">
        <v>1</v>
      </c>
    </row>
    <row r="3420" spans="1:21" ht="14.4" customHeight="1" x14ac:dyDescent="0.3">
      <c r="A3420" s="618">
        <v>21</v>
      </c>
      <c r="B3420" s="619" t="s">
        <v>565</v>
      </c>
      <c r="C3420" s="619">
        <v>89301212</v>
      </c>
      <c r="D3420" s="681"/>
      <c r="E3420" s="682" t="s">
        <v>4547</v>
      </c>
      <c r="F3420" s="619" t="s">
        <v>4509</v>
      </c>
      <c r="G3420" s="619" t="s">
        <v>4715</v>
      </c>
      <c r="H3420" s="619"/>
      <c r="I3420" s="619" t="s">
        <v>990</v>
      </c>
      <c r="J3420" s="619" t="s">
        <v>991</v>
      </c>
      <c r="K3420" s="619" t="s">
        <v>4716</v>
      </c>
      <c r="L3420" s="620">
        <v>391.83</v>
      </c>
      <c r="M3420" s="620">
        <v>1959.1499999999999</v>
      </c>
      <c r="N3420" s="619">
        <v>5</v>
      </c>
      <c r="O3420" s="683">
        <v>0.5</v>
      </c>
      <c r="P3420" s="620">
        <v>1959.1499999999999</v>
      </c>
      <c r="Q3420" s="635">
        <v>1</v>
      </c>
      <c r="R3420" s="619">
        <v>5</v>
      </c>
      <c r="S3420" s="635">
        <v>1</v>
      </c>
      <c r="T3420" s="683">
        <v>0.5</v>
      </c>
      <c r="U3420" s="665">
        <v>1</v>
      </c>
    </row>
    <row r="3421" spans="1:21" ht="14.4" customHeight="1" x14ac:dyDescent="0.3">
      <c r="A3421" s="618">
        <v>21</v>
      </c>
      <c r="B3421" s="619" t="s">
        <v>565</v>
      </c>
      <c r="C3421" s="619">
        <v>89301212</v>
      </c>
      <c r="D3421" s="681"/>
      <c r="E3421" s="682" t="s">
        <v>4547</v>
      </c>
      <c r="F3421" s="619" t="s">
        <v>4509</v>
      </c>
      <c r="G3421" s="619" t="s">
        <v>4717</v>
      </c>
      <c r="H3421" s="619"/>
      <c r="I3421" s="619" t="s">
        <v>2291</v>
      </c>
      <c r="J3421" s="619" t="s">
        <v>2288</v>
      </c>
      <c r="K3421" s="619" t="s">
        <v>3510</v>
      </c>
      <c r="L3421" s="620">
        <v>2332.92</v>
      </c>
      <c r="M3421" s="620">
        <v>6998.76</v>
      </c>
      <c r="N3421" s="619">
        <v>3</v>
      </c>
      <c r="O3421" s="683">
        <v>0.5</v>
      </c>
      <c r="P3421" s="620"/>
      <c r="Q3421" s="635">
        <v>0</v>
      </c>
      <c r="R3421" s="619"/>
      <c r="S3421" s="635">
        <v>0</v>
      </c>
      <c r="T3421" s="683"/>
      <c r="U3421" s="665">
        <v>0</v>
      </c>
    </row>
    <row r="3422" spans="1:21" ht="14.4" customHeight="1" x14ac:dyDescent="0.3">
      <c r="A3422" s="618">
        <v>21</v>
      </c>
      <c r="B3422" s="619" t="s">
        <v>565</v>
      </c>
      <c r="C3422" s="619">
        <v>89301212</v>
      </c>
      <c r="D3422" s="681"/>
      <c r="E3422" s="682" t="s">
        <v>4547</v>
      </c>
      <c r="F3422" s="619" t="s">
        <v>4509</v>
      </c>
      <c r="G3422" s="619" t="s">
        <v>4717</v>
      </c>
      <c r="H3422" s="619"/>
      <c r="I3422" s="619" t="s">
        <v>2294</v>
      </c>
      <c r="J3422" s="619" t="s">
        <v>2288</v>
      </c>
      <c r="K3422" s="619" t="s">
        <v>3513</v>
      </c>
      <c r="L3422" s="620">
        <v>2916.16</v>
      </c>
      <c r="M3422" s="620">
        <v>8748.48</v>
      </c>
      <c r="N3422" s="619">
        <v>3</v>
      </c>
      <c r="O3422" s="683">
        <v>0.5</v>
      </c>
      <c r="P3422" s="620">
        <v>8748.48</v>
      </c>
      <c r="Q3422" s="635">
        <v>1</v>
      </c>
      <c r="R3422" s="619">
        <v>3</v>
      </c>
      <c r="S3422" s="635">
        <v>1</v>
      </c>
      <c r="T3422" s="683">
        <v>0.5</v>
      </c>
      <c r="U3422" s="665">
        <v>1</v>
      </c>
    </row>
    <row r="3423" spans="1:21" ht="14.4" customHeight="1" x14ac:dyDescent="0.3">
      <c r="A3423" s="618">
        <v>21</v>
      </c>
      <c r="B3423" s="619" t="s">
        <v>565</v>
      </c>
      <c r="C3423" s="619">
        <v>89301212</v>
      </c>
      <c r="D3423" s="681"/>
      <c r="E3423" s="682" t="s">
        <v>4547</v>
      </c>
      <c r="F3423" s="619" t="s">
        <v>4509</v>
      </c>
      <c r="G3423" s="619" t="s">
        <v>4558</v>
      </c>
      <c r="H3423" s="619"/>
      <c r="I3423" s="619" t="s">
        <v>4719</v>
      </c>
      <c r="J3423" s="619" t="s">
        <v>4560</v>
      </c>
      <c r="K3423" s="619" t="s">
        <v>1042</v>
      </c>
      <c r="L3423" s="620">
        <v>397.65</v>
      </c>
      <c r="M3423" s="620">
        <v>1590.6</v>
      </c>
      <c r="N3423" s="619">
        <v>4</v>
      </c>
      <c r="O3423" s="683">
        <v>1.5</v>
      </c>
      <c r="P3423" s="620">
        <v>795.3</v>
      </c>
      <c r="Q3423" s="635">
        <v>0.5</v>
      </c>
      <c r="R3423" s="619">
        <v>2</v>
      </c>
      <c r="S3423" s="635">
        <v>0.5</v>
      </c>
      <c r="T3423" s="683">
        <v>0.5</v>
      </c>
      <c r="U3423" s="665">
        <v>0.33333333333333331</v>
      </c>
    </row>
    <row r="3424" spans="1:21" ht="14.4" customHeight="1" x14ac:dyDescent="0.3">
      <c r="A3424" s="618">
        <v>21</v>
      </c>
      <c r="B3424" s="619" t="s">
        <v>565</v>
      </c>
      <c r="C3424" s="619">
        <v>89301212</v>
      </c>
      <c r="D3424" s="681"/>
      <c r="E3424" s="682" t="s">
        <v>4547</v>
      </c>
      <c r="F3424" s="619" t="s">
        <v>4509</v>
      </c>
      <c r="G3424" s="619" t="s">
        <v>4558</v>
      </c>
      <c r="H3424" s="619"/>
      <c r="I3424" s="619" t="s">
        <v>4719</v>
      </c>
      <c r="J3424" s="619" t="s">
        <v>4560</v>
      </c>
      <c r="K3424" s="619" t="s">
        <v>1042</v>
      </c>
      <c r="L3424" s="620">
        <v>314.89999999999998</v>
      </c>
      <c r="M3424" s="620">
        <v>314.89999999999998</v>
      </c>
      <c r="N3424" s="619">
        <v>1</v>
      </c>
      <c r="O3424" s="683">
        <v>0.5</v>
      </c>
      <c r="P3424" s="620"/>
      <c r="Q3424" s="635">
        <v>0</v>
      </c>
      <c r="R3424" s="619"/>
      <c r="S3424" s="635">
        <v>0</v>
      </c>
      <c r="T3424" s="683"/>
      <c r="U3424" s="665">
        <v>0</v>
      </c>
    </row>
    <row r="3425" spans="1:21" ht="14.4" customHeight="1" x14ac:dyDescent="0.3">
      <c r="A3425" s="618">
        <v>21</v>
      </c>
      <c r="B3425" s="619" t="s">
        <v>565</v>
      </c>
      <c r="C3425" s="619">
        <v>89301212</v>
      </c>
      <c r="D3425" s="681"/>
      <c r="E3425" s="682" t="s">
        <v>4547</v>
      </c>
      <c r="F3425" s="619" t="s">
        <v>4509</v>
      </c>
      <c r="G3425" s="619" t="s">
        <v>4589</v>
      </c>
      <c r="H3425" s="619"/>
      <c r="I3425" s="619" t="s">
        <v>2468</v>
      </c>
      <c r="J3425" s="619" t="s">
        <v>2469</v>
      </c>
      <c r="K3425" s="619" t="s">
        <v>2470</v>
      </c>
      <c r="L3425" s="620">
        <v>497.4</v>
      </c>
      <c r="M3425" s="620">
        <v>994.8</v>
      </c>
      <c r="N3425" s="619">
        <v>2</v>
      </c>
      <c r="O3425" s="683">
        <v>1.5</v>
      </c>
      <c r="P3425" s="620">
        <v>497.4</v>
      </c>
      <c r="Q3425" s="635">
        <v>0.5</v>
      </c>
      <c r="R3425" s="619">
        <v>1</v>
      </c>
      <c r="S3425" s="635">
        <v>0.5</v>
      </c>
      <c r="T3425" s="683">
        <v>0.5</v>
      </c>
      <c r="U3425" s="665">
        <v>0.33333333333333331</v>
      </c>
    </row>
    <row r="3426" spans="1:21" ht="14.4" customHeight="1" x14ac:dyDescent="0.3">
      <c r="A3426" s="618">
        <v>21</v>
      </c>
      <c r="B3426" s="619" t="s">
        <v>565</v>
      </c>
      <c r="C3426" s="619">
        <v>89301212</v>
      </c>
      <c r="D3426" s="681"/>
      <c r="E3426" s="682" t="s">
        <v>4547</v>
      </c>
      <c r="F3426" s="619" t="s">
        <v>4509</v>
      </c>
      <c r="G3426" s="619" t="s">
        <v>4589</v>
      </c>
      <c r="H3426" s="619"/>
      <c r="I3426" s="619" t="s">
        <v>2493</v>
      </c>
      <c r="J3426" s="619" t="s">
        <v>2494</v>
      </c>
      <c r="K3426" s="619" t="s">
        <v>4170</v>
      </c>
      <c r="L3426" s="620">
        <v>1359.61</v>
      </c>
      <c r="M3426" s="620">
        <v>2719.22</v>
      </c>
      <c r="N3426" s="619">
        <v>2</v>
      </c>
      <c r="O3426" s="683">
        <v>1.5</v>
      </c>
      <c r="P3426" s="620">
        <v>2719.22</v>
      </c>
      <c r="Q3426" s="635">
        <v>1</v>
      </c>
      <c r="R3426" s="619">
        <v>2</v>
      </c>
      <c r="S3426" s="635">
        <v>1</v>
      </c>
      <c r="T3426" s="683">
        <v>1.5</v>
      </c>
      <c r="U3426" s="665">
        <v>1</v>
      </c>
    </row>
    <row r="3427" spans="1:21" ht="14.4" customHeight="1" x14ac:dyDescent="0.3">
      <c r="A3427" s="618">
        <v>21</v>
      </c>
      <c r="B3427" s="619" t="s">
        <v>565</v>
      </c>
      <c r="C3427" s="619">
        <v>89301212</v>
      </c>
      <c r="D3427" s="681"/>
      <c r="E3427" s="682" t="s">
        <v>4547</v>
      </c>
      <c r="F3427" s="619" t="s">
        <v>4509</v>
      </c>
      <c r="G3427" s="619" t="s">
        <v>4589</v>
      </c>
      <c r="H3427" s="619"/>
      <c r="I3427" s="619" t="s">
        <v>4590</v>
      </c>
      <c r="J3427" s="619" t="s">
        <v>4591</v>
      </c>
      <c r="K3427" s="619" t="s">
        <v>4592</v>
      </c>
      <c r="L3427" s="620">
        <v>1359.61</v>
      </c>
      <c r="M3427" s="620">
        <v>1359.61</v>
      </c>
      <c r="N3427" s="619">
        <v>1</v>
      </c>
      <c r="O3427" s="683">
        <v>0.5</v>
      </c>
      <c r="P3427" s="620">
        <v>1359.61</v>
      </c>
      <c r="Q3427" s="635">
        <v>1</v>
      </c>
      <c r="R3427" s="619">
        <v>1</v>
      </c>
      <c r="S3427" s="635">
        <v>1</v>
      </c>
      <c r="T3427" s="683">
        <v>0.5</v>
      </c>
      <c r="U3427" s="665">
        <v>1</v>
      </c>
    </row>
    <row r="3428" spans="1:21" ht="14.4" customHeight="1" x14ac:dyDescent="0.3">
      <c r="A3428" s="618">
        <v>21</v>
      </c>
      <c r="B3428" s="619" t="s">
        <v>565</v>
      </c>
      <c r="C3428" s="619">
        <v>89301212</v>
      </c>
      <c r="D3428" s="681"/>
      <c r="E3428" s="682" t="s">
        <v>4547</v>
      </c>
      <c r="F3428" s="619" t="s">
        <v>4509</v>
      </c>
      <c r="G3428" s="619" t="s">
        <v>5046</v>
      </c>
      <c r="H3428" s="619"/>
      <c r="I3428" s="619" t="s">
        <v>950</v>
      </c>
      <c r="J3428" s="619" t="s">
        <v>951</v>
      </c>
      <c r="K3428" s="619" t="s">
        <v>5060</v>
      </c>
      <c r="L3428" s="620">
        <v>0</v>
      </c>
      <c r="M3428" s="620">
        <v>0</v>
      </c>
      <c r="N3428" s="619">
        <v>1</v>
      </c>
      <c r="O3428" s="683">
        <v>0.5</v>
      </c>
      <c r="P3428" s="620"/>
      <c r="Q3428" s="635"/>
      <c r="R3428" s="619"/>
      <c r="S3428" s="635">
        <v>0</v>
      </c>
      <c r="T3428" s="683"/>
      <c r="U3428" s="665">
        <v>0</v>
      </c>
    </row>
    <row r="3429" spans="1:21" ht="14.4" customHeight="1" x14ac:dyDescent="0.3">
      <c r="A3429" s="618">
        <v>21</v>
      </c>
      <c r="B3429" s="619" t="s">
        <v>565</v>
      </c>
      <c r="C3429" s="619">
        <v>89301212</v>
      </c>
      <c r="D3429" s="681"/>
      <c r="E3429" s="682" t="s">
        <v>4547</v>
      </c>
      <c r="F3429" s="619" t="s">
        <v>4509</v>
      </c>
      <c r="G3429" s="619" t="s">
        <v>4561</v>
      </c>
      <c r="H3429" s="619"/>
      <c r="I3429" s="619" t="s">
        <v>4562</v>
      </c>
      <c r="J3429" s="619" t="s">
        <v>1787</v>
      </c>
      <c r="K3429" s="619" t="s">
        <v>4563</v>
      </c>
      <c r="L3429" s="620">
        <v>949.83</v>
      </c>
      <c r="M3429" s="620">
        <v>2849.4900000000002</v>
      </c>
      <c r="N3429" s="619">
        <v>3</v>
      </c>
      <c r="O3429" s="683">
        <v>3</v>
      </c>
      <c r="P3429" s="620">
        <v>1899.66</v>
      </c>
      <c r="Q3429" s="635">
        <v>0.66666666666666663</v>
      </c>
      <c r="R3429" s="619">
        <v>2</v>
      </c>
      <c r="S3429" s="635">
        <v>0.66666666666666663</v>
      </c>
      <c r="T3429" s="683">
        <v>2</v>
      </c>
      <c r="U3429" s="665">
        <v>0.66666666666666663</v>
      </c>
    </row>
    <row r="3430" spans="1:21" ht="14.4" customHeight="1" x14ac:dyDescent="0.3">
      <c r="A3430" s="618">
        <v>21</v>
      </c>
      <c r="B3430" s="619" t="s">
        <v>565</v>
      </c>
      <c r="C3430" s="619">
        <v>89301212</v>
      </c>
      <c r="D3430" s="681"/>
      <c r="E3430" s="682" t="s">
        <v>4547</v>
      </c>
      <c r="F3430" s="619" t="s">
        <v>4509</v>
      </c>
      <c r="G3430" s="619" t="s">
        <v>4561</v>
      </c>
      <c r="H3430" s="619"/>
      <c r="I3430" s="619" t="s">
        <v>4564</v>
      </c>
      <c r="J3430" s="619" t="s">
        <v>1695</v>
      </c>
      <c r="K3430" s="619" t="s">
        <v>4565</v>
      </c>
      <c r="L3430" s="620">
        <v>1753.54</v>
      </c>
      <c r="M3430" s="620">
        <v>7014.16</v>
      </c>
      <c r="N3430" s="619">
        <v>4</v>
      </c>
      <c r="O3430" s="683">
        <v>1</v>
      </c>
      <c r="P3430" s="620"/>
      <c r="Q3430" s="635">
        <v>0</v>
      </c>
      <c r="R3430" s="619"/>
      <c r="S3430" s="635">
        <v>0</v>
      </c>
      <c r="T3430" s="683"/>
      <c r="U3430" s="665">
        <v>0</v>
      </c>
    </row>
    <row r="3431" spans="1:21" ht="14.4" customHeight="1" x14ac:dyDescent="0.3">
      <c r="A3431" s="618">
        <v>21</v>
      </c>
      <c r="B3431" s="619" t="s">
        <v>565</v>
      </c>
      <c r="C3431" s="619">
        <v>89301212</v>
      </c>
      <c r="D3431" s="681"/>
      <c r="E3431" s="682" t="s">
        <v>4547</v>
      </c>
      <c r="F3431" s="619" t="s">
        <v>4509</v>
      </c>
      <c r="G3431" s="619" t="s">
        <v>4732</v>
      </c>
      <c r="H3431" s="619"/>
      <c r="I3431" s="619" t="s">
        <v>1121</v>
      </c>
      <c r="J3431" s="619" t="s">
        <v>1122</v>
      </c>
      <c r="K3431" s="619" t="s">
        <v>1123</v>
      </c>
      <c r="L3431" s="620">
        <v>56.69</v>
      </c>
      <c r="M3431" s="620">
        <v>56.69</v>
      </c>
      <c r="N3431" s="619">
        <v>1</v>
      </c>
      <c r="O3431" s="683">
        <v>1</v>
      </c>
      <c r="P3431" s="620"/>
      <c r="Q3431" s="635">
        <v>0</v>
      </c>
      <c r="R3431" s="619"/>
      <c r="S3431" s="635">
        <v>0</v>
      </c>
      <c r="T3431" s="683"/>
      <c r="U3431" s="665">
        <v>0</v>
      </c>
    </row>
    <row r="3432" spans="1:21" ht="14.4" customHeight="1" x14ac:dyDescent="0.3">
      <c r="A3432" s="618">
        <v>21</v>
      </c>
      <c r="B3432" s="619" t="s">
        <v>565</v>
      </c>
      <c r="C3432" s="619">
        <v>89301212</v>
      </c>
      <c r="D3432" s="681"/>
      <c r="E3432" s="682" t="s">
        <v>4547</v>
      </c>
      <c r="F3432" s="619" t="s">
        <v>4509</v>
      </c>
      <c r="G3432" s="619" t="s">
        <v>4610</v>
      </c>
      <c r="H3432" s="619"/>
      <c r="I3432" s="619" t="s">
        <v>842</v>
      </c>
      <c r="J3432" s="619" t="s">
        <v>4623</v>
      </c>
      <c r="K3432" s="619" t="s">
        <v>4624</v>
      </c>
      <c r="L3432" s="620">
        <v>22.88</v>
      </c>
      <c r="M3432" s="620">
        <v>160.16</v>
      </c>
      <c r="N3432" s="619">
        <v>7</v>
      </c>
      <c r="O3432" s="683">
        <v>2</v>
      </c>
      <c r="P3432" s="620">
        <v>45.76</v>
      </c>
      <c r="Q3432" s="635">
        <v>0.2857142857142857</v>
      </c>
      <c r="R3432" s="619">
        <v>2</v>
      </c>
      <c r="S3432" s="635">
        <v>0.2857142857142857</v>
      </c>
      <c r="T3432" s="683">
        <v>0.5</v>
      </c>
      <c r="U3432" s="665">
        <v>0.25</v>
      </c>
    </row>
    <row r="3433" spans="1:21" ht="14.4" customHeight="1" x14ac:dyDescent="0.3">
      <c r="A3433" s="618">
        <v>21</v>
      </c>
      <c r="B3433" s="619" t="s">
        <v>565</v>
      </c>
      <c r="C3433" s="619">
        <v>89301212</v>
      </c>
      <c r="D3433" s="681"/>
      <c r="E3433" s="682" t="s">
        <v>4547</v>
      </c>
      <c r="F3433" s="619" t="s">
        <v>4509</v>
      </c>
      <c r="G3433" s="619" t="s">
        <v>4610</v>
      </c>
      <c r="H3433" s="619"/>
      <c r="I3433" s="619" t="s">
        <v>1664</v>
      </c>
      <c r="J3433" s="619" t="s">
        <v>4611</v>
      </c>
      <c r="K3433" s="619" t="s">
        <v>2067</v>
      </c>
      <c r="L3433" s="620">
        <v>91.52</v>
      </c>
      <c r="M3433" s="620">
        <v>91.52</v>
      </c>
      <c r="N3433" s="619">
        <v>1</v>
      </c>
      <c r="O3433" s="683">
        <v>0.5</v>
      </c>
      <c r="P3433" s="620">
        <v>91.52</v>
      </c>
      <c r="Q3433" s="635">
        <v>1</v>
      </c>
      <c r="R3433" s="619">
        <v>1</v>
      </c>
      <c r="S3433" s="635">
        <v>1</v>
      </c>
      <c r="T3433" s="683">
        <v>0.5</v>
      </c>
      <c r="U3433" s="665">
        <v>1</v>
      </c>
    </row>
    <row r="3434" spans="1:21" ht="14.4" customHeight="1" x14ac:dyDescent="0.3">
      <c r="A3434" s="618">
        <v>21</v>
      </c>
      <c r="B3434" s="619" t="s">
        <v>565</v>
      </c>
      <c r="C3434" s="619">
        <v>89301212</v>
      </c>
      <c r="D3434" s="681"/>
      <c r="E3434" s="682" t="s">
        <v>4547</v>
      </c>
      <c r="F3434" s="619" t="s">
        <v>4509</v>
      </c>
      <c r="G3434" s="619" t="s">
        <v>4831</v>
      </c>
      <c r="H3434" s="619"/>
      <c r="I3434" s="619" t="s">
        <v>3611</v>
      </c>
      <c r="J3434" s="619" t="s">
        <v>2407</v>
      </c>
      <c r="K3434" s="619" t="s">
        <v>4469</v>
      </c>
      <c r="L3434" s="620">
        <v>1344.66</v>
      </c>
      <c r="M3434" s="620">
        <v>2689.32</v>
      </c>
      <c r="N3434" s="619">
        <v>2</v>
      </c>
      <c r="O3434" s="683">
        <v>0.5</v>
      </c>
      <c r="P3434" s="620">
        <v>2689.32</v>
      </c>
      <c r="Q3434" s="635">
        <v>1</v>
      </c>
      <c r="R3434" s="619">
        <v>2</v>
      </c>
      <c r="S3434" s="635">
        <v>1</v>
      </c>
      <c r="T3434" s="683">
        <v>0.5</v>
      </c>
      <c r="U3434" s="665">
        <v>1</v>
      </c>
    </row>
    <row r="3435" spans="1:21" ht="14.4" customHeight="1" x14ac:dyDescent="0.3">
      <c r="A3435" s="618">
        <v>21</v>
      </c>
      <c r="B3435" s="619" t="s">
        <v>565</v>
      </c>
      <c r="C3435" s="619">
        <v>89301212</v>
      </c>
      <c r="D3435" s="681"/>
      <c r="E3435" s="682" t="s">
        <v>4547</v>
      </c>
      <c r="F3435" s="619" t="s">
        <v>4509</v>
      </c>
      <c r="G3435" s="619" t="s">
        <v>4831</v>
      </c>
      <c r="H3435" s="619"/>
      <c r="I3435" s="619" t="s">
        <v>5368</v>
      </c>
      <c r="J3435" s="619" t="s">
        <v>3503</v>
      </c>
      <c r="K3435" s="619" t="s">
        <v>5369</v>
      </c>
      <c r="L3435" s="620">
        <v>1793.46</v>
      </c>
      <c r="M3435" s="620">
        <v>3586.92</v>
      </c>
      <c r="N3435" s="619">
        <v>2</v>
      </c>
      <c r="O3435" s="683">
        <v>0.5</v>
      </c>
      <c r="P3435" s="620">
        <v>3586.92</v>
      </c>
      <c r="Q3435" s="635">
        <v>1</v>
      </c>
      <c r="R3435" s="619">
        <v>2</v>
      </c>
      <c r="S3435" s="635">
        <v>1</v>
      </c>
      <c r="T3435" s="683">
        <v>0.5</v>
      </c>
      <c r="U3435" s="665">
        <v>1</v>
      </c>
    </row>
    <row r="3436" spans="1:21" ht="14.4" customHeight="1" x14ac:dyDescent="0.3">
      <c r="A3436" s="618">
        <v>21</v>
      </c>
      <c r="B3436" s="619" t="s">
        <v>565</v>
      </c>
      <c r="C3436" s="619">
        <v>89301212</v>
      </c>
      <c r="D3436" s="681"/>
      <c r="E3436" s="682" t="s">
        <v>4547</v>
      </c>
      <c r="F3436" s="619" t="s">
        <v>4509</v>
      </c>
      <c r="G3436" s="619" t="s">
        <v>6448</v>
      </c>
      <c r="H3436" s="619"/>
      <c r="I3436" s="619" t="s">
        <v>6577</v>
      </c>
      <c r="J3436" s="619" t="s">
        <v>6578</v>
      </c>
      <c r="K3436" s="619" t="s">
        <v>6579</v>
      </c>
      <c r="L3436" s="620">
        <v>0</v>
      </c>
      <c r="M3436" s="620">
        <v>0</v>
      </c>
      <c r="N3436" s="619">
        <v>1</v>
      </c>
      <c r="O3436" s="683">
        <v>1</v>
      </c>
      <c r="P3436" s="620">
        <v>0</v>
      </c>
      <c r="Q3436" s="635"/>
      <c r="R3436" s="619">
        <v>1</v>
      </c>
      <c r="S3436" s="635">
        <v>1</v>
      </c>
      <c r="T3436" s="683">
        <v>1</v>
      </c>
      <c r="U3436" s="665">
        <v>1</v>
      </c>
    </row>
    <row r="3437" spans="1:21" ht="14.4" customHeight="1" x14ac:dyDescent="0.3">
      <c r="A3437" s="618">
        <v>21</v>
      </c>
      <c r="B3437" s="619" t="s">
        <v>565</v>
      </c>
      <c r="C3437" s="619">
        <v>89301212</v>
      </c>
      <c r="D3437" s="681"/>
      <c r="E3437" s="682" t="s">
        <v>4547</v>
      </c>
      <c r="F3437" s="619" t="s">
        <v>4509</v>
      </c>
      <c r="G3437" s="619" t="s">
        <v>4835</v>
      </c>
      <c r="H3437" s="619"/>
      <c r="I3437" s="619" t="s">
        <v>974</v>
      </c>
      <c r="J3437" s="619" t="s">
        <v>975</v>
      </c>
      <c r="K3437" s="619" t="s">
        <v>4836</v>
      </c>
      <c r="L3437" s="620">
        <v>127.5</v>
      </c>
      <c r="M3437" s="620">
        <v>127.5</v>
      </c>
      <c r="N3437" s="619">
        <v>1</v>
      </c>
      <c r="O3437" s="683">
        <v>1</v>
      </c>
      <c r="P3437" s="620">
        <v>127.5</v>
      </c>
      <c r="Q3437" s="635">
        <v>1</v>
      </c>
      <c r="R3437" s="619">
        <v>1</v>
      </c>
      <c r="S3437" s="635">
        <v>1</v>
      </c>
      <c r="T3437" s="683">
        <v>1</v>
      </c>
      <c r="U3437" s="665">
        <v>1</v>
      </c>
    </row>
    <row r="3438" spans="1:21" ht="14.4" customHeight="1" x14ac:dyDescent="0.3">
      <c r="A3438" s="618">
        <v>21</v>
      </c>
      <c r="B3438" s="619" t="s">
        <v>565</v>
      </c>
      <c r="C3438" s="619">
        <v>89301212</v>
      </c>
      <c r="D3438" s="681"/>
      <c r="E3438" s="682" t="s">
        <v>4547</v>
      </c>
      <c r="F3438" s="619" t="s">
        <v>4509</v>
      </c>
      <c r="G3438" s="619" t="s">
        <v>4566</v>
      </c>
      <c r="H3438" s="619"/>
      <c r="I3438" s="619" t="s">
        <v>1133</v>
      </c>
      <c r="J3438" s="619" t="s">
        <v>4567</v>
      </c>
      <c r="K3438" s="619" t="s">
        <v>4568</v>
      </c>
      <c r="L3438" s="620">
        <v>0</v>
      </c>
      <c r="M3438" s="620">
        <v>0</v>
      </c>
      <c r="N3438" s="619">
        <v>2</v>
      </c>
      <c r="O3438" s="683">
        <v>0.5</v>
      </c>
      <c r="P3438" s="620">
        <v>0</v>
      </c>
      <c r="Q3438" s="635"/>
      <c r="R3438" s="619">
        <v>2</v>
      </c>
      <c r="S3438" s="635">
        <v>1</v>
      </c>
      <c r="T3438" s="683">
        <v>0.5</v>
      </c>
      <c r="U3438" s="665">
        <v>1</v>
      </c>
    </row>
    <row r="3439" spans="1:21" ht="14.4" customHeight="1" x14ac:dyDescent="0.3">
      <c r="A3439" s="618">
        <v>21</v>
      </c>
      <c r="B3439" s="619" t="s">
        <v>565</v>
      </c>
      <c r="C3439" s="619">
        <v>89301212</v>
      </c>
      <c r="D3439" s="681"/>
      <c r="E3439" s="682" t="s">
        <v>4547</v>
      </c>
      <c r="F3439" s="619" t="s">
        <v>4509</v>
      </c>
      <c r="G3439" s="619" t="s">
        <v>4739</v>
      </c>
      <c r="H3439" s="619"/>
      <c r="I3439" s="619" t="s">
        <v>932</v>
      </c>
      <c r="J3439" s="619" t="s">
        <v>933</v>
      </c>
      <c r="K3439" s="619" t="s">
        <v>4741</v>
      </c>
      <c r="L3439" s="620">
        <v>43.99</v>
      </c>
      <c r="M3439" s="620">
        <v>43.99</v>
      </c>
      <c r="N3439" s="619">
        <v>1</v>
      </c>
      <c r="O3439" s="683">
        <v>0.5</v>
      </c>
      <c r="P3439" s="620"/>
      <c r="Q3439" s="635">
        <v>0</v>
      </c>
      <c r="R3439" s="619"/>
      <c r="S3439" s="635">
        <v>0</v>
      </c>
      <c r="T3439" s="683"/>
      <c r="U3439" s="665">
        <v>0</v>
      </c>
    </row>
    <row r="3440" spans="1:21" ht="14.4" customHeight="1" x14ac:dyDescent="0.3">
      <c r="A3440" s="618">
        <v>21</v>
      </c>
      <c r="B3440" s="619" t="s">
        <v>565</v>
      </c>
      <c r="C3440" s="619">
        <v>89301212</v>
      </c>
      <c r="D3440" s="681"/>
      <c r="E3440" s="682" t="s">
        <v>4547</v>
      </c>
      <c r="F3440" s="619" t="s">
        <v>4509</v>
      </c>
      <c r="G3440" s="619" t="s">
        <v>4837</v>
      </c>
      <c r="H3440" s="619"/>
      <c r="I3440" s="619" t="s">
        <v>5381</v>
      </c>
      <c r="J3440" s="619" t="s">
        <v>4840</v>
      </c>
      <c r="K3440" s="619" t="s">
        <v>5382</v>
      </c>
      <c r="L3440" s="620">
        <v>302.39</v>
      </c>
      <c r="M3440" s="620">
        <v>302.39</v>
      </c>
      <c r="N3440" s="619">
        <v>1</v>
      </c>
      <c r="O3440" s="683">
        <v>1</v>
      </c>
      <c r="P3440" s="620"/>
      <c r="Q3440" s="635">
        <v>0</v>
      </c>
      <c r="R3440" s="619"/>
      <c r="S3440" s="635">
        <v>0</v>
      </c>
      <c r="T3440" s="683"/>
      <c r="U3440" s="665">
        <v>0</v>
      </c>
    </row>
    <row r="3441" spans="1:21" ht="14.4" customHeight="1" x14ac:dyDescent="0.3">
      <c r="A3441" s="618">
        <v>21</v>
      </c>
      <c r="B3441" s="619" t="s">
        <v>565</v>
      </c>
      <c r="C3441" s="619">
        <v>89301212</v>
      </c>
      <c r="D3441" s="681"/>
      <c r="E3441" s="682" t="s">
        <v>4547</v>
      </c>
      <c r="F3441" s="619" t="s">
        <v>4509</v>
      </c>
      <c r="G3441" s="619" t="s">
        <v>5090</v>
      </c>
      <c r="H3441" s="619"/>
      <c r="I3441" s="619" t="s">
        <v>5982</v>
      </c>
      <c r="J3441" s="619" t="s">
        <v>5772</v>
      </c>
      <c r="K3441" s="619" t="s">
        <v>4931</v>
      </c>
      <c r="L3441" s="620">
        <v>305.12</v>
      </c>
      <c r="M3441" s="620">
        <v>305.12</v>
      </c>
      <c r="N3441" s="619">
        <v>1</v>
      </c>
      <c r="O3441" s="683">
        <v>1</v>
      </c>
      <c r="P3441" s="620">
        <v>305.12</v>
      </c>
      <c r="Q3441" s="635">
        <v>1</v>
      </c>
      <c r="R3441" s="619">
        <v>1</v>
      </c>
      <c r="S3441" s="635">
        <v>1</v>
      </c>
      <c r="T3441" s="683">
        <v>1</v>
      </c>
      <c r="U3441" s="665">
        <v>1</v>
      </c>
    </row>
    <row r="3442" spans="1:21" ht="14.4" customHeight="1" x14ac:dyDescent="0.3">
      <c r="A3442" s="618">
        <v>21</v>
      </c>
      <c r="B3442" s="619" t="s">
        <v>565</v>
      </c>
      <c r="C3442" s="619">
        <v>89301212</v>
      </c>
      <c r="D3442" s="681"/>
      <c r="E3442" s="682" t="s">
        <v>4547</v>
      </c>
      <c r="F3442" s="619" t="s">
        <v>4509</v>
      </c>
      <c r="G3442" s="619" t="s">
        <v>4743</v>
      </c>
      <c r="H3442" s="619"/>
      <c r="I3442" s="619" t="s">
        <v>1461</v>
      </c>
      <c r="J3442" s="619" t="s">
        <v>959</v>
      </c>
      <c r="K3442" s="619" t="s">
        <v>4744</v>
      </c>
      <c r="L3442" s="620">
        <v>96.72</v>
      </c>
      <c r="M3442" s="620">
        <v>96.72</v>
      </c>
      <c r="N3442" s="619">
        <v>1</v>
      </c>
      <c r="O3442" s="683">
        <v>0.5</v>
      </c>
      <c r="P3442" s="620">
        <v>96.72</v>
      </c>
      <c r="Q3442" s="635">
        <v>1</v>
      </c>
      <c r="R3442" s="619">
        <v>1</v>
      </c>
      <c r="S3442" s="635">
        <v>1</v>
      </c>
      <c r="T3442" s="683">
        <v>0.5</v>
      </c>
      <c r="U3442" s="665">
        <v>1</v>
      </c>
    </row>
    <row r="3443" spans="1:21" ht="14.4" customHeight="1" x14ac:dyDescent="0.3">
      <c r="A3443" s="618">
        <v>21</v>
      </c>
      <c r="B3443" s="619" t="s">
        <v>565</v>
      </c>
      <c r="C3443" s="619">
        <v>89301212</v>
      </c>
      <c r="D3443" s="681"/>
      <c r="E3443" s="682" t="s">
        <v>4547</v>
      </c>
      <c r="F3443" s="619" t="s">
        <v>4509</v>
      </c>
      <c r="G3443" s="619" t="s">
        <v>4569</v>
      </c>
      <c r="H3443" s="619"/>
      <c r="I3443" s="619" t="s">
        <v>2277</v>
      </c>
      <c r="J3443" s="619" t="s">
        <v>2278</v>
      </c>
      <c r="K3443" s="619" t="s">
        <v>4346</v>
      </c>
      <c r="L3443" s="620">
        <v>32.74</v>
      </c>
      <c r="M3443" s="620">
        <v>32.74</v>
      </c>
      <c r="N3443" s="619">
        <v>1</v>
      </c>
      <c r="O3443" s="683">
        <v>1</v>
      </c>
      <c r="P3443" s="620"/>
      <c r="Q3443" s="635">
        <v>0</v>
      </c>
      <c r="R3443" s="619"/>
      <c r="S3443" s="635">
        <v>0</v>
      </c>
      <c r="T3443" s="683"/>
      <c r="U3443" s="665">
        <v>0</v>
      </c>
    </row>
    <row r="3444" spans="1:21" ht="14.4" customHeight="1" x14ac:dyDescent="0.3">
      <c r="A3444" s="618">
        <v>21</v>
      </c>
      <c r="B3444" s="619" t="s">
        <v>565</v>
      </c>
      <c r="C3444" s="619">
        <v>89301212</v>
      </c>
      <c r="D3444" s="681"/>
      <c r="E3444" s="682" t="s">
        <v>4547</v>
      </c>
      <c r="F3444" s="619" t="s">
        <v>4509</v>
      </c>
      <c r="G3444" s="619" t="s">
        <v>4748</v>
      </c>
      <c r="H3444" s="619"/>
      <c r="I3444" s="619" t="s">
        <v>4870</v>
      </c>
      <c r="J3444" s="619" t="s">
        <v>4750</v>
      </c>
      <c r="K3444" s="619" t="s">
        <v>1490</v>
      </c>
      <c r="L3444" s="620">
        <v>51.44</v>
      </c>
      <c r="M3444" s="620">
        <v>102.88</v>
      </c>
      <c r="N3444" s="619">
        <v>2</v>
      </c>
      <c r="O3444" s="683">
        <v>1</v>
      </c>
      <c r="P3444" s="620"/>
      <c r="Q3444" s="635">
        <v>0</v>
      </c>
      <c r="R3444" s="619"/>
      <c r="S3444" s="635">
        <v>0</v>
      </c>
      <c r="T3444" s="683"/>
      <c r="U3444" s="665">
        <v>0</v>
      </c>
    </row>
    <row r="3445" spans="1:21" ht="14.4" customHeight="1" x14ac:dyDescent="0.3">
      <c r="A3445" s="618">
        <v>21</v>
      </c>
      <c r="B3445" s="619" t="s">
        <v>565</v>
      </c>
      <c r="C3445" s="619">
        <v>89301212</v>
      </c>
      <c r="D3445" s="681"/>
      <c r="E3445" s="682" t="s">
        <v>4547</v>
      </c>
      <c r="F3445" s="619" t="s">
        <v>4509</v>
      </c>
      <c r="G3445" s="619" t="s">
        <v>4748</v>
      </c>
      <c r="H3445" s="619"/>
      <c r="I3445" s="619" t="s">
        <v>5878</v>
      </c>
      <c r="J3445" s="619" t="s">
        <v>4750</v>
      </c>
      <c r="K3445" s="619" t="s">
        <v>1379</v>
      </c>
      <c r="L3445" s="620">
        <v>154.33000000000001</v>
      </c>
      <c r="M3445" s="620">
        <v>617.32000000000005</v>
      </c>
      <c r="N3445" s="619">
        <v>4</v>
      </c>
      <c r="O3445" s="683">
        <v>0.5</v>
      </c>
      <c r="P3445" s="620"/>
      <c r="Q3445" s="635">
        <v>0</v>
      </c>
      <c r="R3445" s="619"/>
      <c r="S3445" s="635">
        <v>0</v>
      </c>
      <c r="T3445" s="683"/>
      <c r="U3445" s="665">
        <v>0</v>
      </c>
    </row>
    <row r="3446" spans="1:21" ht="14.4" customHeight="1" x14ac:dyDescent="0.3">
      <c r="A3446" s="618">
        <v>21</v>
      </c>
      <c r="B3446" s="619" t="s">
        <v>565</v>
      </c>
      <c r="C3446" s="619">
        <v>89301212</v>
      </c>
      <c r="D3446" s="681"/>
      <c r="E3446" s="682" t="s">
        <v>4547</v>
      </c>
      <c r="F3446" s="619" t="s">
        <v>4509</v>
      </c>
      <c r="G3446" s="619" t="s">
        <v>4990</v>
      </c>
      <c r="H3446" s="619"/>
      <c r="I3446" s="619" t="s">
        <v>5407</v>
      </c>
      <c r="J3446" s="619" t="s">
        <v>5408</v>
      </c>
      <c r="K3446" s="619" t="s">
        <v>5409</v>
      </c>
      <c r="L3446" s="620">
        <v>167.42</v>
      </c>
      <c r="M3446" s="620">
        <v>334.84</v>
      </c>
      <c r="N3446" s="619">
        <v>2</v>
      </c>
      <c r="O3446" s="683">
        <v>1</v>
      </c>
      <c r="P3446" s="620">
        <v>167.42</v>
      </c>
      <c r="Q3446" s="635">
        <v>0.5</v>
      </c>
      <c r="R3446" s="619">
        <v>1</v>
      </c>
      <c r="S3446" s="635">
        <v>0.5</v>
      </c>
      <c r="T3446" s="683">
        <v>0.5</v>
      </c>
      <c r="U3446" s="665">
        <v>0.5</v>
      </c>
    </row>
    <row r="3447" spans="1:21" ht="14.4" customHeight="1" x14ac:dyDescent="0.3">
      <c r="A3447" s="618">
        <v>21</v>
      </c>
      <c r="B3447" s="619" t="s">
        <v>565</v>
      </c>
      <c r="C3447" s="619">
        <v>89301212</v>
      </c>
      <c r="D3447" s="681"/>
      <c r="E3447" s="682" t="s">
        <v>4547</v>
      </c>
      <c r="F3447" s="619" t="s">
        <v>4509</v>
      </c>
      <c r="G3447" s="619" t="s">
        <v>4616</v>
      </c>
      <c r="H3447" s="619"/>
      <c r="I3447" s="619" t="s">
        <v>4617</v>
      </c>
      <c r="J3447" s="619" t="s">
        <v>4618</v>
      </c>
      <c r="K3447" s="619" t="s">
        <v>3426</v>
      </c>
      <c r="L3447" s="620">
        <v>0</v>
      </c>
      <c r="M3447" s="620">
        <v>0</v>
      </c>
      <c r="N3447" s="619">
        <v>1</v>
      </c>
      <c r="O3447" s="683">
        <v>1</v>
      </c>
      <c r="P3447" s="620"/>
      <c r="Q3447" s="635"/>
      <c r="R3447" s="619"/>
      <c r="S3447" s="635">
        <v>0</v>
      </c>
      <c r="T3447" s="683"/>
      <c r="U3447" s="665">
        <v>0</v>
      </c>
    </row>
    <row r="3448" spans="1:21" ht="14.4" customHeight="1" x14ac:dyDescent="0.3">
      <c r="A3448" s="618">
        <v>21</v>
      </c>
      <c r="B3448" s="619" t="s">
        <v>565</v>
      </c>
      <c r="C3448" s="619">
        <v>89301212</v>
      </c>
      <c r="D3448" s="681"/>
      <c r="E3448" s="682" t="s">
        <v>4547</v>
      </c>
      <c r="F3448" s="619" t="s">
        <v>4509</v>
      </c>
      <c r="G3448" s="619" t="s">
        <v>4616</v>
      </c>
      <c r="H3448" s="619"/>
      <c r="I3448" s="619" t="s">
        <v>4758</v>
      </c>
      <c r="J3448" s="619" t="s">
        <v>4620</v>
      </c>
      <c r="K3448" s="619" t="s">
        <v>1297</v>
      </c>
      <c r="L3448" s="620">
        <v>0</v>
      </c>
      <c r="M3448" s="620">
        <v>0</v>
      </c>
      <c r="N3448" s="619">
        <v>1</v>
      </c>
      <c r="O3448" s="683">
        <v>1</v>
      </c>
      <c r="P3448" s="620">
        <v>0</v>
      </c>
      <c r="Q3448" s="635"/>
      <c r="R3448" s="619">
        <v>1</v>
      </c>
      <c r="S3448" s="635">
        <v>1</v>
      </c>
      <c r="T3448" s="683">
        <v>1</v>
      </c>
      <c r="U3448" s="665">
        <v>1</v>
      </c>
    </row>
    <row r="3449" spans="1:21" ht="14.4" customHeight="1" x14ac:dyDescent="0.3">
      <c r="A3449" s="618">
        <v>21</v>
      </c>
      <c r="B3449" s="619" t="s">
        <v>565</v>
      </c>
      <c r="C3449" s="619">
        <v>89301212</v>
      </c>
      <c r="D3449" s="681"/>
      <c r="E3449" s="682" t="s">
        <v>4547</v>
      </c>
      <c r="F3449" s="619" t="s">
        <v>4509</v>
      </c>
      <c r="G3449" s="619" t="s">
        <v>4616</v>
      </c>
      <c r="H3449" s="619"/>
      <c r="I3449" s="619" t="s">
        <v>5992</v>
      </c>
      <c r="J3449" s="619" t="s">
        <v>4620</v>
      </c>
      <c r="K3449" s="619" t="s">
        <v>641</v>
      </c>
      <c r="L3449" s="620">
        <v>0</v>
      </c>
      <c r="M3449" s="620">
        <v>0</v>
      </c>
      <c r="N3449" s="619">
        <v>1</v>
      </c>
      <c r="O3449" s="683">
        <v>0.5</v>
      </c>
      <c r="P3449" s="620"/>
      <c r="Q3449" s="635"/>
      <c r="R3449" s="619"/>
      <c r="S3449" s="635">
        <v>0</v>
      </c>
      <c r="T3449" s="683"/>
      <c r="U3449" s="665">
        <v>0</v>
      </c>
    </row>
    <row r="3450" spans="1:21" ht="14.4" customHeight="1" x14ac:dyDescent="0.3">
      <c r="A3450" s="618">
        <v>21</v>
      </c>
      <c r="B3450" s="619" t="s">
        <v>565</v>
      </c>
      <c r="C3450" s="619">
        <v>89301215</v>
      </c>
      <c r="D3450" s="681"/>
      <c r="E3450" s="682" t="s">
        <v>4520</v>
      </c>
      <c r="F3450" s="619" t="s">
        <v>4509</v>
      </c>
      <c r="G3450" s="619" t="s">
        <v>4579</v>
      </c>
      <c r="H3450" s="619"/>
      <c r="I3450" s="619" t="s">
        <v>5583</v>
      </c>
      <c r="J3450" s="619" t="s">
        <v>5584</v>
      </c>
      <c r="K3450" s="619" t="s">
        <v>5585</v>
      </c>
      <c r="L3450" s="620">
        <v>55.1</v>
      </c>
      <c r="M3450" s="620">
        <v>55.1</v>
      </c>
      <c r="N3450" s="619">
        <v>1</v>
      </c>
      <c r="O3450" s="683">
        <v>1</v>
      </c>
      <c r="P3450" s="620"/>
      <c r="Q3450" s="635">
        <v>0</v>
      </c>
      <c r="R3450" s="619"/>
      <c r="S3450" s="635">
        <v>0</v>
      </c>
      <c r="T3450" s="683"/>
      <c r="U3450" s="665">
        <v>0</v>
      </c>
    </row>
    <row r="3451" spans="1:21" ht="14.4" customHeight="1" x14ac:dyDescent="0.3">
      <c r="A3451" s="618">
        <v>21</v>
      </c>
      <c r="B3451" s="619" t="s">
        <v>565</v>
      </c>
      <c r="C3451" s="619">
        <v>89301215</v>
      </c>
      <c r="D3451" s="681"/>
      <c r="E3451" s="682" t="s">
        <v>4520</v>
      </c>
      <c r="F3451" s="619" t="s">
        <v>4509</v>
      </c>
      <c r="G3451" s="619" t="s">
        <v>4654</v>
      </c>
      <c r="H3451" s="619"/>
      <c r="I3451" s="619" t="s">
        <v>1716</v>
      </c>
      <c r="J3451" s="619" t="s">
        <v>1717</v>
      </c>
      <c r="K3451" s="619" t="s">
        <v>1718</v>
      </c>
      <c r="L3451" s="620">
        <v>400.21</v>
      </c>
      <c r="M3451" s="620">
        <v>800.42</v>
      </c>
      <c r="N3451" s="619">
        <v>2</v>
      </c>
      <c r="O3451" s="683">
        <v>1</v>
      </c>
      <c r="P3451" s="620">
        <v>400.21</v>
      </c>
      <c r="Q3451" s="635">
        <v>0.5</v>
      </c>
      <c r="R3451" s="619">
        <v>1</v>
      </c>
      <c r="S3451" s="635">
        <v>0.5</v>
      </c>
      <c r="T3451" s="683">
        <v>0.5</v>
      </c>
      <c r="U3451" s="665">
        <v>0.5</v>
      </c>
    </row>
    <row r="3452" spans="1:21" ht="14.4" customHeight="1" x14ac:dyDescent="0.3">
      <c r="A3452" s="618">
        <v>21</v>
      </c>
      <c r="B3452" s="619" t="s">
        <v>565</v>
      </c>
      <c r="C3452" s="619">
        <v>89301215</v>
      </c>
      <c r="D3452" s="681"/>
      <c r="E3452" s="682" t="s">
        <v>4520</v>
      </c>
      <c r="F3452" s="619" t="s">
        <v>4509</v>
      </c>
      <c r="G3452" s="619" t="s">
        <v>5219</v>
      </c>
      <c r="H3452" s="619"/>
      <c r="I3452" s="619" t="s">
        <v>2724</v>
      </c>
      <c r="J3452" s="619" t="s">
        <v>6366</v>
      </c>
      <c r="K3452" s="619" t="s">
        <v>6367</v>
      </c>
      <c r="L3452" s="620">
        <v>41.07</v>
      </c>
      <c r="M3452" s="620">
        <v>123.21000000000001</v>
      </c>
      <c r="N3452" s="619">
        <v>3</v>
      </c>
      <c r="O3452" s="683">
        <v>3</v>
      </c>
      <c r="P3452" s="620">
        <v>82.14</v>
      </c>
      <c r="Q3452" s="635">
        <v>0.66666666666666663</v>
      </c>
      <c r="R3452" s="619">
        <v>2</v>
      </c>
      <c r="S3452" s="635">
        <v>0.66666666666666663</v>
      </c>
      <c r="T3452" s="683">
        <v>2</v>
      </c>
      <c r="U3452" s="665">
        <v>0.66666666666666663</v>
      </c>
    </row>
    <row r="3453" spans="1:21" ht="14.4" customHeight="1" x14ac:dyDescent="0.3">
      <c r="A3453" s="618">
        <v>21</v>
      </c>
      <c r="B3453" s="619" t="s">
        <v>565</v>
      </c>
      <c r="C3453" s="619">
        <v>89301215</v>
      </c>
      <c r="D3453" s="681"/>
      <c r="E3453" s="682" t="s">
        <v>4520</v>
      </c>
      <c r="F3453" s="619" t="s">
        <v>4509</v>
      </c>
      <c r="G3453" s="619" t="s">
        <v>5073</v>
      </c>
      <c r="H3453" s="619"/>
      <c r="I3453" s="619" t="s">
        <v>5074</v>
      </c>
      <c r="J3453" s="619" t="s">
        <v>2788</v>
      </c>
      <c r="K3453" s="619" t="s">
        <v>5075</v>
      </c>
      <c r="L3453" s="620">
        <v>121.41</v>
      </c>
      <c r="M3453" s="620">
        <v>121.41</v>
      </c>
      <c r="N3453" s="619">
        <v>1</v>
      </c>
      <c r="O3453" s="683">
        <v>1</v>
      </c>
      <c r="P3453" s="620">
        <v>121.41</v>
      </c>
      <c r="Q3453" s="635">
        <v>1</v>
      </c>
      <c r="R3453" s="619">
        <v>1</v>
      </c>
      <c r="S3453" s="635">
        <v>1</v>
      </c>
      <c r="T3453" s="683">
        <v>1</v>
      </c>
      <c r="U3453" s="665">
        <v>1</v>
      </c>
    </row>
    <row r="3454" spans="1:21" ht="14.4" customHeight="1" x14ac:dyDescent="0.3">
      <c r="A3454" s="618">
        <v>21</v>
      </c>
      <c r="B3454" s="619" t="s">
        <v>565</v>
      </c>
      <c r="C3454" s="619">
        <v>89301215</v>
      </c>
      <c r="D3454" s="681"/>
      <c r="E3454" s="682" t="s">
        <v>4520</v>
      </c>
      <c r="F3454" s="619" t="s">
        <v>4509</v>
      </c>
      <c r="G3454" s="619" t="s">
        <v>4605</v>
      </c>
      <c r="H3454" s="619"/>
      <c r="I3454" s="619" t="s">
        <v>1155</v>
      </c>
      <c r="J3454" s="619" t="s">
        <v>4606</v>
      </c>
      <c r="K3454" s="619" t="s">
        <v>4607</v>
      </c>
      <c r="L3454" s="620">
        <v>54.04</v>
      </c>
      <c r="M3454" s="620">
        <v>108.08</v>
      </c>
      <c r="N3454" s="619">
        <v>2</v>
      </c>
      <c r="O3454" s="683">
        <v>1</v>
      </c>
      <c r="P3454" s="620"/>
      <c r="Q3454" s="635">
        <v>0</v>
      </c>
      <c r="R3454" s="619"/>
      <c r="S3454" s="635">
        <v>0</v>
      </c>
      <c r="T3454" s="683"/>
      <c r="U3454" s="665">
        <v>0</v>
      </c>
    </row>
    <row r="3455" spans="1:21" ht="14.4" customHeight="1" x14ac:dyDescent="0.3">
      <c r="A3455" s="618">
        <v>21</v>
      </c>
      <c r="B3455" s="619" t="s">
        <v>565</v>
      </c>
      <c r="C3455" s="619">
        <v>89301215</v>
      </c>
      <c r="D3455" s="681"/>
      <c r="E3455" s="682" t="s">
        <v>4520</v>
      </c>
      <c r="F3455" s="619" t="s">
        <v>4509</v>
      </c>
      <c r="G3455" s="619" t="s">
        <v>4809</v>
      </c>
      <c r="H3455" s="619"/>
      <c r="I3455" s="619" t="s">
        <v>4810</v>
      </c>
      <c r="J3455" s="619" t="s">
        <v>4811</v>
      </c>
      <c r="K3455" s="619" t="s">
        <v>4812</v>
      </c>
      <c r="L3455" s="620">
        <v>2279.48</v>
      </c>
      <c r="M3455" s="620">
        <v>18235.840000000004</v>
      </c>
      <c r="N3455" s="619">
        <v>8</v>
      </c>
      <c r="O3455" s="683">
        <v>4</v>
      </c>
      <c r="P3455" s="620">
        <v>18235.840000000004</v>
      </c>
      <c r="Q3455" s="635">
        <v>1</v>
      </c>
      <c r="R3455" s="619">
        <v>8</v>
      </c>
      <c r="S3455" s="635">
        <v>1</v>
      </c>
      <c r="T3455" s="683">
        <v>4</v>
      </c>
      <c r="U3455" s="665">
        <v>1</v>
      </c>
    </row>
    <row r="3456" spans="1:21" ht="14.4" customHeight="1" x14ac:dyDescent="0.3">
      <c r="A3456" s="618">
        <v>21</v>
      </c>
      <c r="B3456" s="619" t="s">
        <v>565</v>
      </c>
      <c r="C3456" s="619">
        <v>89301215</v>
      </c>
      <c r="D3456" s="681"/>
      <c r="E3456" s="682" t="s">
        <v>4520</v>
      </c>
      <c r="F3456" s="619" t="s">
        <v>4509</v>
      </c>
      <c r="G3456" s="619" t="s">
        <v>4809</v>
      </c>
      <c r="H3456" s="619"/>
      <c r="I3456" s="619" t="s">
        <v>4810</v>
      </c>
      <c r="J3456" s="619" t="s">
        <v>4811</v>
      </c>
      <c r="K3456" s="619" t="s">
        <v>4812</v>
      </c>
      <c r="L3456" s="620">
        <v>804.58</v>
      </c>
      <c r="M3456" s="620">
        <v>804.58</v>
      </c>
      <c r="N3456" s="619">
        <v>1</v>
      </c>
      <c r="O3456" s="683">
        <v>1</v>
      </c>
      <c r="P3456" s="620">
        <v>804.58</v>
      </c>
      <c r="Q3456" s="635">
        <v>1</v>
      </c>
      <c r="R3456" s="619">
        <v>1</v>
      </c>
      <c r="S3456" s="635">
        <v>1</v>
      </c>
      <c r="T3456" s="683">
        <v>1</v>
      </c>
      <c r="U3456" s="665">
        <v>1</v>
      </c>
    </row>
    <row r="3457" spans="1:21" ht="14.4" customHeight="1" x14ac:dyDescent="0.3">
      <c r="A3457" s="618">
        <v>21</v>
      </c>
      <c r="B3457" s="619" t="s">
        <v>565</v>
      </c>
      <c r="C3457" s="619">
        <v>89301215</v>
      </c>
      <c r="D3457" s="681"/>
      <c r="E3457" s="682" t="s">
        <v>4520</v>
      </c>
      <c r="F3457" s="619" t="s">
        <v>4509</v>
      </c>
      <c r="G3457" s="619" t="s">
        <v>4558</v>
      </c>
      <c r="H3457" s="619"/>
      <c r="I3457" s="619" t="s">
        <v>4559</v>
      </c>
      <c r="J3457" s="619" t="s">
        <v>4560</v>
      </c>
      <c r="K3457" s="619" t="s">
        <v>1039</v>
      </c>
      <c r="L3457" s="620">
        <v>123.72</v>
      </c>
      <c r="M3457" s="620">
        <v>123.72</v>
      </c>
      <c r="N3457" s="619">
        <v>1</v>
      </c>
      <c r="O3457" s="683">
        <v>0.5</v>
      </c>
      <c r="P3457" s="620"/>
      <c r="Q3457" s="635">
        <v>0</v>
      </c>
      <c r="R3457" s="619"/>
      <c r="S3457" s="635">
        <v>0</v>
      </c>
      <c r="T3457" s="683"/>
      <c r="U3457" s="665">
        <v>0</v>
      </c>
    </row>
    <row r="3458" spans="1:21" ht="14.4" customHeight="1" x14ac:dyDescent="0.3">
      <c r="A3458" s="618">
        <v>21</v>
      </c>
      <c r="B3458" s="619" t="s">
        <v>565</v>
      </c>
      <c r="C3458" s="619">
        <v>89301215</v>
      </c>
      <c r="D3458" s="681"/>
      <c r="E3458" s="682" t="s">
        <v>4520</v>
      </c>
      <c r="F3458" s="619" t="s">
        <v>4509</v>
      </c>
      <c r="G3458" s="619" t="s">
        <v>4558</v>
      </c>
      <c r="H3458" s="619"/>
      <c r="I3458" s="619" t="s">
        <v>5968</v>
      </c>
      <c r="J3458" s="619" t="s">
        <v>4947</v>
      </c>
      <c r="K3458" s="619" t="s">
        <v>5969</v>
      </c>
      <c r="L3458" s="620">
        <v>0</v>
      </c>
      <c r="M3458" s="620">
        <v>0</v>
      </c>
      <c r="N3458" s="619">
        <v>2</v>
      </c>
      <c r="O3458" s="683">
        <v>1.5</v>
      </c>
      <c r="P3458" s="620">
        <v>0</v>
      </c>
      <c r="Q3458" s="635"/>
      <c r="R3458" s="619">
        <v>2</v>
      </c>
      <c r="S3458" s="635">
        <v>1</v>
      </c>
      <c r="T3458" s="683">
        <v>1.5</v>
      </c>
      <c r="U3458" s="665">
        <v>1</v>
      </c>
    </row>
    <row r="3459" spans="1:21" ht="14.4" customHeight="1" x14ac:dyDescent="0.3">
      <c r="A3459" s="618">
        <v>21</v>
      </c>
      <c r="B3459" s="619" t="s">
        <v>565</v>
      </c>
      <c r="C3459" s="619">
        <v>89301215</v>
      </c>
      <c r="D3459" s="681"/>
      <c r="E3459" s="682" t="s">
        <v>4520</v>
      </c>
      <c r="F3459" s="619" t="s">
        <v>4509</v>
      </c>
      <c r="G3459" s="619" t="s">
        <v>6613</v>
      </c>
      <c r="H3459" s="619"/>
      <c r="I3459" s="619" t="s">
        <v>6614</v>
      </c>
      <c r="J3459" s="619" t="s">
        <v>6615</v>
      </c>
      <c r="K3459" s="619" t="s">
        <v>6616</v>
      </c>
      <c r="L3459" s="620">
        <v>1385.97</v>
      </c>
      <c r="M3459" s="620">
        <v>4157.91</v>
      </c>
      <c r="N3459" s="619">
        <v>3</v>
      </c>
      <c r="O3459" s="683">
        <v>3</v>
      </c>
      <c r="P3459" s="620">
        <v>4157.91</v>
      </c>
      <c r="Q3459" s="635">
        <v>1</v>
      </c>
      <c r="R3459" s="619">
        <v>3</v>
      </c>
      <c r="S3459" s="635">
        <v>1</v>
      </c>
      <c r="T3459" s="683">
        <v>3</v>
      </c>
      <c r="U3459" s="665">
        <v>1</v>
      </c>
    </row>
    <row r="3460" spans="1:21" ht="14.4" customHeight="1" x14ac:dyDescent="0.3">
      <c r="A3460" s="618">
        <v>21</v>
      </c>
      <c r="B3460" s="619" t="s">
        <v>565</v>
      </c>
      <c r="C3460" s="619">
        <v>89301215</v>
      </c>
      <c r="D3460" s="681"/>
      <c r="E3460" s="682" t="s">
        <v>4520</v>
      </c>
      <c r="F3460" s="619" t="s">
        <v>4509</v>
      </c>
      <c r="G3460" s="619" t="s">
        <v>4835</v>
      </c>
      <c r="H3460" s="619"/>
      <c r="I3460" s="619" t="s">
        <v>974</v>
      </c>
      <c r="J3460" s="619" t="s">
        <v>975</v>
      </c>
      <c r="K3460" s="619" t="s">
        <v>4836</v>
      </c>
      <c r="L3460" s="620">
        <v>127.5</v>
      </c>
      <c r="M3460" s="620">
        <v>127.5</v>
      </c>
      <c r="N3460" s="619">
        <v>1</v>
      </c>
      <c r="O3460" s="683">
        <v>1</v>
      </c>
      <c r="P3460" s="620">
        <v>127.5</v>
      </c>
      <c r="Q3460" s="635">
        <v>1</v>
      </c>
      <c r="R3460" s="619">
        <v>1</v>
      </c>
      <c r="S3460" s="635">
        <v>1</v>
      </c>
      <c r="T3460" s="683">
        <v>1</v>
      </c>
      <c r="U3460" s="665">
        <v>1</v>
      </c>
    </row>
    <row r="3461" spans="1:21" ht="14.4" customHeight="1" x14ac:dyDescent="0.3">
      <c r="A3461" s="618">
        <v>21</v>
      </c>
      <c r="B3461" s="619" t="s">
        <v>565</v>
      </c>
      <c r="C3461" s="619">
        <v>89301215</v>
      </c>
      <c r="D3461" s="681"/>
      <c r="E3461" s="682" t="s">
        <v>4520</v>
      </c>
      <c r="F3461" s="619" t="s">
        <v>4509</v>
      </c>
      <c r="G3461" s="619" t="s">
        <v>4837</v>
      </c>
      <c r="H3461" s="619"/>
      <c r="I3461" s="619" t="s">
        <v>4838</v>
      </c>
      <c r="J3461" s="619" t="s">
        <v>4464</v>
      </c>
      <c r="K3461" s="619" t="s">
        <v>687</v>
      </c>
      <c r="L3461" s="620">
        <v>68.040000000000006</v>
      </c>
      <c r="M3461" s="620">
        <v>68.040000000000006</v>
      </c>
      <c r="N3461" s="619">
        <v>1</v>
      </c>
      <c r="O3461" s="683">
        <v>1</v>
      </c>
      <c r="P3461" s="620"/>
      <c r="Q3461" s="635">
        <v>0</v>
      </c>
      <c r="R3461" s="619"/>
      <c r="S3461" s="635">
        <v>0</v>
      </c>
      <c r="T3461" s="683"/>
      <c r="U3461" s="665">
        <v>0</v>
      </c>
    </row>
    <row r="3462" spans="1:21" ht="14.4" customHeight="1" x14ac:dyDescent="0.3">
      <c r="A3462" s="618">
        <v>21</v>
      </c>
      <c r="B3462" s="619" t="s">
        <v>565</v>
      </c>
      <c r="C3462" s="619">
        <v>89301215</v>
      </c>
      <c r="D3462" s="681"/>
      <c r="E3462" s="682" t="s">
        <v>4520</v>
      </c>
      <c r="F3462" s="619" t="s">
        <v>4509</v>
      </c>
      <c r="G3462" s="619" t="s">
        <v>4837</v>
      </c>
      <c r="H3462" s="619"/>
      <c r="I3462" s="619" t="s">
        <v>4839</v>
      </c>
      <c r="J3462" s="619" t="s">
        <v>4840</v>
      </c>
      <c r="K3462" s="619" t="s">
        <v>747</v>
      </c>
      <c r="L3462" s="620">
        <v>90.72</v>
      </c>
      <c r="M3462" s="620">
        <v>90.72</v>
      </c>
      <c r="N3462" s="619">
        <v>1</v>
      </c>
      <c r="O3462" s="683">
        <v>1</v>
      </c>
      <c r="P3462" s="620"/>
      <c r="Q3462" s="635">
        <v>0</v>
      </c>
      <c r="R3462" s="619"/>
      <c r="S3462" s="635">
        <v>0</v>
      </c>
      <c r="T3462" s="683"/>
      <c r="U3462" s="665">
        <v>0</v>
      </c>
    </row>
    <row r="3463" spans="1:21" ht="14.4" customHeight="1" x14ac:dyDescent="0.3">
      <c r="A3463" s="618">
        <v>21</v>
      </c>
      <c r="B3463" s="619" t="s">
        <v>565</v>
      </c>
      <c r="C3463" s="619">
        <v>89301215</v>
      </c>
      <c r="D3463" s="681"/>
      <c r="E3463" s="682" t="s">
        <v>4520</v>
      </c>
      <c r="F3463" s="619" t="s">
        <v>4509</v>
      </c>
      <c r="G3463" s="619" t="s">
        <v>4837</v>
      </c>
      <c r="H3463" s="619"/>
      <c r="I3463" s="619" t="s">
        <v>5381</v>
      </c>
      <c r="J3463" s="619" t="s">
        <v>4840</v>
      </c>
      <c r="K3463" s="619" t="s">
        <v>5382</v>
      </c>
      <c r="L3463" s="620">
        <v>302.39</v>
      </c>
      <c r="M3463" s="620">
        <v>302.39</v>
      </c>
      <c r="N3463" s="619">
        <v>1</v>
      </c>
      <c r="O3463" s="683">
        <v>1</v>
      </c>
      <c r="P3463" s="620">
        <v>302.39</v>
      </c>
      <c r="Q3463" s="635">
        <v>1</v>
      </c>
      <c r="R3463" s="619">
        <v>1</v>
      </c>
      <c r="S3463" s="635">
        <v>1</v>
      </c>
      <c r="T3463" s="683">
        <v>1</v>
      </c>
      <c r="U3463" s="665">
        <v>1</v>
      </c>
    </row>
    <row r="3464" spans="1:21" ht="14.4" customHeight="1" x14ac:dyDescent="0.3">
      <c r="A3464" s="618">
        <v>21</v>
      </c>
      <c r="B3464" s="619" t="s">
        <v>565</v>
      </c>
      <c r="C3464" s="619">
        <v>89301215</v>
      </c>
      <c r="D3464" s="681"/>
      <c r="E3464" s="682" t="s">
        <v>4520</v>
      </c>
      <c r="F3464" s="619" t="s">
        <v>4509</v>
      </c>
      <c r="G3464" s="619" t="s">
        <v>5383</v>
      </c>
      <c r="H3464" s="619"/>
      <c r="I3464" s="619" t="s">
        <v>6607</v>
      </c>
      <c r="J3464" s="619" t="s">
        <v>6608</v>
      </c>
      <c r="K3464" s="619" t="s">
        <v>6609</v>
      </c>
      <c r="L3464" s="620">
        <v>14860.07</v>
      </c>
      <c r="M3464" s="620">
        <v>29720.14</v>
      </c>
      <c r="N3464" s="619">
        <v>2</v>
      </c>
      <c r="O3464" s="683">
        <v>1</v>
      </c>
      <c r="P3464" s="620">
        <v>29720.14</v>
      </c>
      <c r="Q3464" s="635">
        <v>1</v>
      </c>
      <c r="R3464" s="619">
        <v>2</v>
      </c>
      <c r="S3464" s="635">
        <v>1</v>
      </c>
      <c r="T3464" s="683">
        <v>1</v>
      </c>
      <c r="U3464" s="665">
        <v>1</v>
      </c>
    </row>
    <row r="3465" spans="1:21" ht="14.4" customHeight="1" x14ac:dyDescent="0.3">
      <c r="A3465" s="618">
        <v>21</v>
      </c>
      <c r="B3465" s="619" t="s">
        <v>565</v>
      </c>
      <c r="C3465" s="619">
        <v>89301215</v>
      </c>
      <c r="D3465" s="681"/>
      <c r="E3465" s="682" t="s">
        <v>4520</v>
      </c>
      <c r="F3465" s="619" t="s">
        <v>4509</v>
      </c>
      <c r="G3465" s="619" t="s">
        <v>4743</v>
      </c>
      <c r="H3465" s="619"/>
      <c r="I3465" s="619" t="s">
        <v>958</v>
      </c>
      <c r="J3465" s="619" t="s">
        <v>959</v>
      </c>
      <c r="K3465" s="619" t="s">
        <v>4745</v>
      </c>
      <c r="L3465" s="620">
        <v>57.85</v>
      </c>
      <c r="M3465" s="620">
        <v>231.4</v>
      </c>
      <c r="N3465" s="619">
        <v>4</v>
      </c>
      <c r="O3465" s="683">
        <v>2</v>
      </c>
      <c r="P3465" s="620"/>
      <c r="Q3465" s="635">
        <v>0</v>
      </c>
      <c r="R3465" s="619"/>
      <c r="S3465" s="635">
        <v>0</v>
      </c>
      <c r="T3465" s="683"/>
      <c r="U3465" s="665">
        <v>0</v>
      </c>
    </row>
    <row r="3466" spans="1:21" ht="14.4" customHeight="1" x14ac:dyDescent="0.3">
      <c r="A3466" s="618">
        <v>21</v>
      </c>
      <c r="B3466" s="619" t="s">
        <v>565</v>
      </c>
      <c r="C3466" s="619">
        <v>89301215</v>
      </c>
      <c r="D3466" s="681"/>
      <c r="E3466" s="682" t="s">
        <v>4520</v>
      </c>
      <c r="F3466" s="619" t="s">
        <v>4509</v>
      </c>
      <c r="G3466" s="619" t="s">
        <v>4841</v>
      </c>
      <c r="H3466" s="619"/>
      <c r="I3466" s="619" t="s">
        <v>6617</v>
      </c>
      <c r="J3466" s="619" t="s">
        <v>1102</v>
      </c>
      <c r="K3466" s="619" t="s">
        <v>6618</v>
      </c>
      <c r="L3466" s="620">
        <v>0</v>
      </c>
      <c r="M3466" s="620">
        <v>0</v>
      </c>
      <c r="N3466" s="619">
        <v>2</v>
      </c>
      <c r="O3466" s="683">
        <v>1</v>
      </c>
      <c r="P3466" s="620"/>
      <c r="Q3466" s="635"/>
      <c r="R3466" s="619"/>
      <c r="S3466" s="635">
        <v>0</v>
      </c>
      <c r="T3466" s="683"/>
      <c r="U3466" s="665">
        <v>0</v>
      </c>
    </row>
    <row r="3467" spans="1:21" ht="14.4" customHeight="1" x14ac:dyDescent="0.3">
      <c r="A3467" s="618">
        <v>21</v>
      </c>
      <c r="B3467" s="619" t="s">
        <v>565</v>
      </c>
      <c r="C3467" s="619">
        <v>89301215</v>
      </c>
      <c r="D3467" s="681"/>
      <c r="E3467" s="682" t="s">
        <v>4520</v>
      </c>
      <c r="F3467" s="619" t="s">
        <v>4511</v>
      </c>
      <c r="G3467" s="619" t="s">
        <v>4871</v>
      </c>
      <c r="H3467" s="619"/>
      <c r="I3467" s="619" t="s">
        <v>5536</v>
      </c>
      <c r="J3467" s="619" t="s">
        <v>5537</v>
      </c>
      <c r="K3467" s="619" t="s">
        <v>5538</v>
      </c>
      <c r="L3467" s="620">
        <v>741</v>
      </c>
      <c r="M3467" s="620">
        <v>2964</v>
      </c>
      <c r="N3467" s="619">
        <v>4</v>
      </c>
      <c r="O3467" s="683">
        <v>2</v>
      </c>
      <c r="P3467" s="620">
        <v>2964</v>
      </c>
      <c r="Q3467" s="635">
        <v>1</v>
      </c>
      <c r="R3467" s="619">
        <v>4</v>
      </c>
      <c r="S3467" s="635">
        <v>1</v>
      </c>
      <c r="T3467" s="683">
        <v>2</v>
      </c>
      <c r="U3467" s="665">
        <v>1</v>
      </c>
    </row>
    <row r="3468" spans="1:21" ht="14.4" customHeight="1" x14ac:dyDescent="0.3">
      <c r="A3468" s="618">
        <v>21</v>
      </c>
      <c r="B3468" s="619" t="s">
        <v>565</v>
      </c>
      <c r="C3468" s="619">
        <v>89301215</v>
      </c>
      <c r="D3468" s="681"/>
      <c r="E3468" s="682" t="s">
        <v>4520</v>
      </c>
      <c r="F3468" s="619" t="s">
        <v>4511</v>
      </c>
      <c r="G3468" s="619" t="s">
        <v>4764</v>
      </c>
      <c r="H3468" s="619"/>
      <c r="I3468" s="619" t="s">
        <v>5821</v>
      </c>
      <c r="J3468" s="619" t="s">
        <v>5822</v>
      </c>
      <c r="K3468" s="619" t="s">
        <v>5823</v>
      </c>
      <c r="L3468" s="620">
        <v>1324.45</v>
      </c>
      <c r="M3468" s="620">
        <v>6622.25</v>
      </c>
      <c r="N3468" s="619">
        <v>5</v>
      </c>
      <c r="O3468" s="683">
        <v>5</v>
      </c>
      <c r="P3468" s="620">
        <v>6622.25</v>
      </c>
      <c r="Q3468" s="635">
        <v>1</v>
      </c>
      <c r="R3468" s="619">
        <v>5</v>
      </c>
      <c r="S3468" s="635">
        <v>1</v>
      </c>
      <c r="T3468" s="683">
        <v>5</v>
      </c>
      <c r="U3468" s="665">
        <v>1</v>
      </c>
    </row>
    <row r="3469" spans="1:21" ht="14.4" customHeight="1" x14ac:dyDescent="0.3">
      <c r="A3469" s="618">
        <v>21</v>
      </c>
      <c r="B3469" s="619" t="s">
        <v>565</v>
      </c>
      <c r="C3469" s="619">
        <v>89301215</v>
      </c>
      <c r="D3469" s="681"/>
      <c r="E3469" s="682" t="s">
        <v>4521</v>
      </c>
      <c r="F3469" s="619" t="s">
        <v>4509</v>
      </c>
      <c r="G3469" s="619" t="s">
        <v>4549</v>
      </c>
      <c r="H3469" s="619"/>
      <c r="I3469" s="619" t="s">
        <v>2472</v>
      </c>
      <c r="J3469" s="619" t="s">
        <v>4367</v>
      </c>
      <c r="K3469" s="619" t="s">
        <v>4368</v>
      </c>
      <c r="L3469" s="620">
        <v>10.73</v>
      </c>
      <c r="M3469" s="620">
        <v>10.73</v>
      </c>
      <c r="N3469" s="619">
        <v>1</v>
      </c>
      <c r="O3469" s="683">
        <v>1</v>
      </c>
      <c r="P3469" s="620"/>
      <c r="Q3469" s="635">
        <v>0</v>
      </c>
      <c r="R3469" s="619"/>
      <c r="S3469" s="635">
        <v>0</v>
      </c>
      <c r="T3469" s="683"/>
      <c r="U3469" s="665">
        <v>0</v>
      </c>
    </row>
    <row r="3470" spans="1:21" ht="14.4" customHeight="1" x14ac:dyDescent="0.3">
      <c r="A3470" s="618">
        <v>21</v>
      </c>
      <c r="B3470" s="619" t="s">
        <v>565</v>
      </c>
      <c r="C3470" s="619">
        <v>89301215</v>
      </c>
      <c r="D3470" s="681"/>
      <c r="E3470" s="682" t="s">
        <v>4521</v>
      </c>
      <c r="F3470" s="619" t="s">
        <v>4509</v>
      </c>
      <c r="G3470" s="619" t="s">
        <v>4594</v>
      </c>
      <c r="H3470" s="619"/>
      <c r="I3470" s="619" t="s">
        <v>2728</v>
      </c>
      <c r="J3470" s="619" t="s">
        <v>4256</v>
      </c>
      <c r="K3470" s="619" t="s">
        <v>4257</v>
      </c>
      <c r="L3470" s="620">
        <v>333.31</v>
      </c>
      <c r="M3470" s="620">
        <v>666.62</v>
      </c>
      <c r="N3470" s="619">
        <v>2</v>
      </c>
      <c r="O3470" s="683">
        <v>2</v>
      </c>
      <c r="P3470" s="620"/>
      <c r="Q3470" s="635">
        <v>0</v>
      </c>
      <c r="R3470" s="619"/>
      <c r="S3470" s="635">
        <v>0</v>
      </c>
      <c r="T3470" s="683"/>
      <c r="U3470" s="665">
        <v>0</v>
      </c>
    </row>
    <row r="3471" spans="1:21" ht="14.4" customHeight="1" x14ac:dyDescent="0.3">
      <c r="A3471" s="618">
        <v>21</v>
      </c>
      <c r="B3471" s="619" t="s">
        <v>565</v>
      </c>
      <c r="C3471" s="619">
        <v>89301215</v>
      </c>
      <c r="D3471" s="681"/>
      <c r="E3471" s="682" t="s">
        <v>4521</v>
      </c>
      <c r="F3471" s="619" t="s">
        <v>4509</v>
      </c>
      <c r="G3471" s="619" t="s">
        <v>5070</v>
      </c>
      <c r="H3471" s="619"/>
      <c r="I3471" s="619" t="s">
        <v>5666</v>
      </c>
      <c r="J3471" s="619" t="s">
        <v>5667</v>
      </c>
      <c r="K3471" s="619" t="s">
        <v>5668</v>
      </c>
      <c r="L3471" s="620">
        <v>1538.52</v>
      </c>
      <c r="M3471" s="620">
        <v>1538.52</v>
      </c>
      <c r="N3471" s="619">
        <v>1</v>
      </c>
      <c r="O3471" s="683">
        <v>0.5</v>
      </c>
      <c r="P3471" s="620">
        <v>1538.52</v>
      </c>
      <c r="Q3471" s="635">
        <v>1</v>
      </c>
      <c r="R3471" s="619">
        <v>1</v>
      </c>
      <c r="S3471" s="635">
        <v>1</v>
      </c>
      <c r="T3471" s="683">
        <v>0.5</v>
      </c>
      <c r="U3471" s="665">
        <v>1</v>
      </c>
    </row>
    <row r="3472" spans="1:21" ht="14.4" customHeight="1" x14ac:dyDescent="0.3">
      <c r="A3472" s="618">
        <v>21</v>
      </c>
      <c r="B3472" s="619" t="s">
        <v>565</v>
      </c>
      <c r="C3472" s="619">
        <v>89301215</v>
      </c>
      <c r="D3472" s="681"/>
      <c r="E3472" s="682" t="s">
        <v>4521</v>
      </c>
      <c r="F3472" s="619" t="s">
        <v>4509</v>
      </c>
      <c r="G3472" s="619" t="s">
        <v>5070</v>
      </c>
      <c r="H3472" s="619"/>
      <c r="I3472" s="619" t="s">
        <v>5071</v>
      </c>
      <c r="J3472" s="619" t="s">
        <v>5072</v>
      </c>
      <c r="K3472" s="619" t="s">
        <v>3621</v>
      </c>
      <c r="L3472" s="620">
        <v>10256.77</v>
      </c>
      <c r="M3472" s="620">
        <v>30770.31</v>
      </c>
      <c r="N3472" s="619">
        <v>3</v>
      </c>
      <c r="O3472" s="683">
        <v>1</v>
      </c>
      <c r="P3472" s="620">
        <v>30770.31</v>
      </c>
      <c r="Q3472" s="635">
        <v>1</v>
      </c>
      <c r="R3472" s="619">
        <v>3</v>
      </c>
      <c r="S3472" s="635">
        <v>1</v>
      </c>
      <c r="T3472" s="683">
        <v>1</v>
      </c>
      <c r="U3472" s="665">
        <v>1</v>
      </c>
    </row>
    <row r="3473" spans="1:21" ht="14.4" customHeight="1" x14ac:dyDescent="0.3">
      <c r="A3473" s="618">
        <v>21</v>
      </c>
      <c r="B3473" s="619" t="s">
        <v>565</v>
      </c>
      <c r="C3473" s="619">
        <v>89301215</v>
      </c>
      <c r="D3473" s="681"/>
      <c r="E3473" s="682" t="s">
        <v>4521</v>
      </c>
      <c r="F3473" s="619" t="s">
        <v>4509</v>
      </c>
      <c r="G3473" s="619" t="s">
        <v>4818</v>
      </c>
      <c r="H3473" s="619"/>
      <c r="I3473" s="619" t="s">
        <v>1303</v>
      </c>
      <c r="J3473" s="619" t="s">
        <v>1304</v>
      </c>
      <c r="K3473" s="619" t="s">
        <v>5039</v>
      </c>
      <c r="L3473" s="620">
        <v>0</v>
      </c>
      <c r="M3473" s="620">
        <v>0</v>
      </c>
      <c r="N3473" s="619">
        <v>1</v>
      </c>
      <c r="O3473" s="683">
        <v>0.5</v>
      </c>
      <c r="P3473" s="620">
        <v>0</v>
      </c>
      <c r="Q3473" s="635"/>
      <c r="R3473" s="619">
        <v>1</v>
      </c>
      <c r="S3473" s="635">
        <v>1</v>
      </c>
      <c r="T3473" s="683">
        <v>0.5</v>
      </c>
      <c r="U3473" s="665">
        <v>1</v>
      </c>
    </row>
    <row r="3474" spans="1:21" ht="14.4" customHeight="1" x14ac:dyDescent="0.3">
      <c r="A3474" s="618">
        <v>21</v>
      </c>
      <c r="B3474" s="619" t="s">
        <v>565</v>
      </c>
      <c r="C3474" s="619">
        <v>89301215</v>
      </c>
      <c r="D3474" s="681"/>
      <c r="E3474" s="682" t="s">
        <v>4521</v>
      </c>
      <c r="F3474" s="619" t="s">
        <v>4509</v>
      </c>
      <c r="G3474" s="619" t="s">
        <v>5256</v>
      </c>
      <c r="H3474" s="619"/>
      <c r="I3474" s="619" t="s">
        <v>1187</v>
      </c>
      <c r="J3474" s="619" t="s">
        <v>1188</v>
      </c>
      <c r="K3474" s="619" t="s">
        <v>5258</v>
      </c>
      <c r="L3474" s="620">
        <v>242.93</v>
      </c>
      <c r="M3474" s="620">
        <v>242.93</v>
      </c>
      <c r="N3474" s="619">
        <v>1</v>
      </c>
      <c r="O3474" s="683">
        <v>1</v>
      </c>
      <c r="P3474" s="620"/>
      <c r="Q3474" s="635">
        <v>0</v>
      </c>
      <c r="R3474" s="619"/>
      <c r="S3474" s="635">
        <v>0</v>
      </c>
      <c r="T3474" s="683"/>
      <c r="U3474" s="665">
        <v>0</v>
      </c>
    </row>
    <row r="3475" spans="1:21" ht="14.4" customHeight="1" x14ac:dyDescent="0.3">
      <c r="A3475" s="618">
        <v>21</v>
      </c>
      <c r="B3475" s="619" t="s">
        <v>565</v>
      </c>
      <c r="C3475" s="619">
        <v>89301215</v>
      </c>
      <c r="D3475" s="681"/>
      <c r="E3475" s="682" t="s">
        <v>4521</v>
      </c>
      <c r="F3475" s="619" t="s">
        <v>4509</v>
      </c>
      <c r="G3475" s="619" t="s">
        <v>4706</v>
      </c>
      <c r="H3475" s="619"/>
      <c r="I3475" s="619" t="s">
        <v>1273</v>
      </c>
      <c r="J3475" s="619" t="s">
        <v>4707</v>
      </c>
      <c r="K3475" s="619" t="s">
        <v>4708</v>
      </c>
      <c r="L3475" s="620">
        <v>56.01</v>
      </c>
      <c r="M3475" s="620">
        <v>168.03</v>
      </c>
      <c r="N3475" s="619">
        <v>3</v>
      </c>
      <c r="O3475" s="683">
        <v>2</v>
      </c>
      <c r="P3475" s="620">
        <v>112.02</v>
      </c>
      <c r="Q3475" s="635">
        <v>0.66666666666666663</v>
      </c>
      <c r="R3475" s="619">
        <v>2</v>
      </c>
      <c r="S3475" s="635">
        <v>0.66666666666666663</v>
      </c>
      <c r="T3475" s="683">
        <v>1.5</v>
      </c>
      <c r="U3475" s="665">
        <v>0.75</v>
      </c>
    </row>
    <row r="3476" spans="1:21" ht="14.4" customHeight="1" x14ac:dyDescent="0.3">
      <c r="A3476" s="618">
        <v>21</v>
      </c>
      <c r="B3476" s="619" t="s">
        <v>565</v>
      </c>
      <c r="C3476" s="619">
        <v>89301215</v>
      </c>
      <c r="D3476" s="681"/>
      <c r="E3476" s="682" t="s">
        <v>4521</v>
      </c>
      <c r="F3476" s="619" t="s">
        <v>4509</v>
      </c>
      <c r="G3476" s="619" t="s">
        <v>4717</v>
      </c>
      <c r="H3476" s="619"/>
      <c r="I3476" s="619" t="s">
        <v>2287</v>
      </c>
      <c r="J3476" s="619" t="s">
        <v>2288</v>
      </c>
      <c r="K3476" s="619" t="s">
        <v>3507</v>
      </c>
      <c r="L3476" s="620">
        <v>1749.69</v>
      </c>
      <c r="M3476" s="620">
        <v>3499.38</v>
      </c>
      <c r="N3476" s="619">
        <v>2</v>
      </c>
      <c r="O3476" s="683">
        <v>1</v>
      </c>
      <c r="P3476" s="620"/>
      <c r="Q3476" s="635">
        <v>0</v>
      </c>
      <c r="R3476" s="619"/>
      <c r="S3476" s="635">
        <v>0</v>
      </c>
      <c r="T3476" s="683"/>
      <c r="U3476" s="665">
        <v>0</v>
      </c>
    </row>
    <row r="3477" spans="1:21" ht="14.4" customHeight="1" x14ac:dyDescent="0.3">
      <c r="A3477" s="618">
        <v>21</v>
      </c>
      <c r="B3477" s="619" t="s">
        <v>565</v>
      </c>
      <c r="C3477" s="619">
        <v>89301215</v>
      </c>
      <c r="D3477" s="681"/>
      <c r="E3477" s="682" t="s">
        <v>4521</v>
      </c>
      <c r="F3477" s="619" t="s">
        <v>4509</v>
      </c>
      <c r="G3477" s="619" t="s">
        <v>4589</v>
      </c>
      <c r="H3477" s="619"/>
      <c r="I3477" s="619" t="s">
        <v>2493</v>
      </c>
      <c r="J3477" s="619" t="s">
        <v>2494</v>
      </c>
      <c r="K3477" s="619" t="s">
        <v>4170</v>
      </c>
      <c r="L3477" s="620">
        <v>1347.28</v>
      </c>
      <c r="M3477" s="620">
        <v>1347.28</v>
      </c>
      <c r="N3477" s="619">
        <v>1</v>
      </c>
      <c r="O3477" s="683">
        <v>1</v>
      </c>
      <c r="P3477" s="620">
        <v>1347.28</v>
      </c>
      <c r="Q3477" s="635">
        <v>1</v>
      </c>
      <c r="R3477" s="619">
        <v>1</v>
      </c>
      <c r="S3477" s="635">
        <v>1</v>
      </c>
      <c r="T3477" s="683">
        <v>1</v>
      </c>
      <c r="U3477" s="665">
        <v>1</v>
      </c>
    </row>
    <row r="3478" spans="1:21" ht="14.4" customHeight="1" x14ac:dyDescent="0.3">
      <c r="A3478" s="618">
        <v>21</v>
      </c>
      <c r="B3478" s="619" t="s">
        <v>565</v>
      </c>
      <c r="C3478" s="619">
        <v>89301215</v>
      </c>
      <c r="D3478" s="681"/>
      <c r="E3478" s="682" t="s">
        <v>4521</v>
      </c>
      <c r="F3478" s="619" t="s">
        <v>4509</v>
      </c>
      <c r="G3478" s="619" t="s">
        <v>4732</v>
      </c>
      <c r="H3478" s="619"/>
      <c r="I3478" s="619" t="s">
        <v>1121</v>
      </c>
      <c r="J3478" s="619" t="s">
        <v>1122</v>
      </c>
      <c r="K3478" s="619" t="s">
        <v>1123</v>
      </c>
      <c r="L3478" s="620">
        <v>56.69</v>
      </c>
      <c r="M3478" s="620">
        <v>340.14</v>
      </c>
      <c r="N3478" s="619">
        <v>6</v>
      </c>
      <c r="O3478" s="683">
        <v>4.5</v>
      </c>
      <c r="P3478" s="620">
        <v>56.69</v>
      </c>
      <c r="Q3478" s="635">
        <v>0.16666666666666666</v>
      </c>
      <c r="R3478" s="619">
        <v>1</v>
      </c>
      <c r="S3478" s="635">
        <v>0.16666666666666666</v>
      </c>
      <c r="T3478" s="683">
        <v>1</v>
      </c>
      <c r="U3478" s="665">
        <v>0.22222222222222221</v>
      </c>
    </row>
    <row r="3479" spans="1:21" ht="14.4" customHeight="1" x14ac:dyDescent="0.3">
      <c r="A3479" s="618">
        <v>21</v>
      </c>
      <c r="B3479" s="619" t="s">
        <v>565</v>
      </c>
      <c r="C3479" s="619">
        <v>89301215</v>
      </c>
      <c r="D3479" s="681"/>
      <c r="E3479" s="682" t="s">
        <v>4521</v>
      </c>
      <c r="F3479" s="619" t="s">
        <v>4509</v>
      </c>
      <c r="G3479" s="619" t="s">
        <v>5759</v>
      </c>
      <c r="H3479" s="619"/>
      <c r="I3479" s="619" t="s">
        <v>6071</v>
      </c>
      <c r="J3479" s="619" t="s">
        <v>3553</v>
      </c>
      <c r="K3479" s="619" t="s">
        <v>6072</v>
      </c>
      <c r="L3479" s="620">
        <v>1049.31</v>
      </c>
      <c r="M3479" s="620">
        <v>1049.31</v>
      </c>
      <c r="N3479" s="619">
        <v>1</v>
      </c>
      <c r="O3479" s="683">
        <v>1</v>
      </c>
      <c r="P3479" s="620">
        <v>1049.31</v>
      </c>
      <c r="Q3479" s="635">
        <v>1</v>
      </c>
      <c r="R3479" s="619">
        <v>1</v>
      </c>
      <c r="S3479" s="635">
        <v>1</v>
      </c>
      <c r="T3479" s="683">
        <v>1</v>
      </c>
      <c r="U3479" s="665">
        <v>1</v>
      </c>
    </row>
    <row r="3480" spans="1:21" ht="14.4" customHeight="1" x14ac:dyDescent="0.3">
      <c r="A3480" s="618">
        <v>21</v>
      </c>
      <c r="B3480" s="619" t="s">
        <v>565</v>
      </c>
      <c r="C3480" s="619">
        <v>89301215</v>
      </c>
      <c r="D3480" s="681"/>
      <c r="E3480" s="682" t="s">
        <v>4521</v>
      </c>
      <c r="F3480" s="619" t="s">
        <v>4509</v>
      </c>
      <c r="G3480" s="619" t="s">
        <v>5759</v>
      </c>
      <c r="H3480" s="619"/>
      <c r="I3480" s="619" t="s">
        <v>6071</v>
      </c>
      <c r="J3480" s="619" t="s">
        <v>3553</v>
      </c>
      <c r="K3480" s="619" t="s">
        <v>6072</v>
      </c>
      <c r="L3480" s="620">
        <v>1102.2</v>
      </c>
      <c r="M3480" s="620">
        <v>1102.2</v>
      </c>
      <c r="N3480" s="619">
        <v>1</v>
      </c>
      <c r="O3480" s="683">
        <v>0.5</v>
      </c>
      <c r="P3480" s="620">
        <v>1102.2</v>
      </c>
      <c r="Q3480" s="635">
        <v>1</v>
      </c>
      <c r="R3480" s="619">
        <v>1</v>
      </c>
      <c r="S3480" s="635">
        <v>1</v>
      </c>
      <c r="T3480" s="683">
        <v>0.5</v>
      </c>
      <c r="U3480" s="665">
        <v>1</v>
      </c>
    </row>
    <row r="3481" spans="1:21" ht="14.4" customHeight="1" x14ac:dyDescent="0.3">
      <c r="A3481" s="618">
        <v>21</v>
      </c>
      <c r="B3481" s="619" t="s">
        <v>565</v>
      </c>
      <c r="C3481" s="619">
        <v>89301215</v>
      </c>
      <c r="D3481" s="681"/>
      <c r="E3481" s="682" t="s">
        <v>4521</v>
      </c>
      <c r="F3481" s="619" t="s">
        <v>4509</v>
      </c>
      <c r="G3481" s="619" t="s">
        <v>4566</v>
      </c>
      <c r="H3481" s="619"/>
      <c r="I3481" s="619" t="s">
        <v>1133</v>
      </c>
      <c r="J3481" s="619" t="s">
        <v>4567</v>
      </c>
      <c r="K3481" s="619" t="s">
        <v>4568</v>
      </c>
      <c r="L3481" s="620">
        <v>0</v>
      </c>
      <c r="M3481" s="620">
        <v>0</v>
      </c>
      <c r="N3481" s="619">
        <v>1</v>
      </c>
      <c r="O3481" s="683">
        <v>0.5</v>
      </c>
      <c r="P3481" s="620"/>
      <c r="Q3481" s="635"/>
      <c r="R3481" s="619"/>
      <c r="S3481" s="635">
        <v>0</v>
      </c>
      <c r="T3481" s="683"/>
      <c r="U3481" s="665">
        <v>0</v>
      </c>
    </row>
    <row r="3482" spans="1:21" ht="14.4" customHeight="1" x14ac:dyDescent="0.3">
      <c r="A3482" s="618">
        <v>21</v>
      </c>
      <c r="B3482" s="619" t="s">
        <v>565</v>
      </c>
      <c r="C3482" s="619">
        <v>89301215</v>
      </c>
      <c r="D3482" s="681"/>
      <c r="E3482" s="682" t="s">
        <v>4521</v>
      </c>
      <c r="F3482" s="619" t="s">
        <v>4509</v>
      </c>
      <c r="G3482" s="619" t="s">
        <v>5383</v>
      </c>
      <c r="H3482" s="619"/>
      <c r="I3482" s="619" t="s">
        <v>5525</v>
      </c>
      <c r="J3482" s="619" t="s">
        <v>5526</v>
      </c>
      <c r="K3482" s="619" t="s">
        <v>5527</v>
      </c>
      <c r="L3482" s="620">
        <v>7567.3</v>
      </c>
      <c r="M3482" s="620">
        <v>15134.6</v>
      </c>
      <c r="N3482" s="619">
        <v>2</v>
      </c>
      <c r="O3482" s="683">
        <v>0.5</v>
      </c>
      <c r="P3482" s="620"/>
      <c r="Q3482" s="635">
        <v>0</v>
      </c>
      <c r="R3482" s="619"/>
      <c r="S3482" s="635">
        <v>0</v>
      </c>
      <c r="T3482" s="683"/>
      <c r="U3482" s="665">
        <v>0</v>
      </c>
    </row>
    <row r="3483" spans="1:21" ht="14.4" customHeight="1" x14ac:dyDescent="0.3">
      <c r="A3483" s="618">
        <v>21</v>
      </c>
      <c r="B3483" s="619" t="s">
        <v>565</v>
      </c>
      <c r="C3483" s="619">
        <v>89301215</v>
      </c>
      <c r="D3483" s="681"/>
      <c r="E3483" s="682" t="s">
        <v>4521</v>
      </c>
      <c r="F3483" s="619" t="s">
        <v>4509</v>
      </c>
      <c r="G3483" s="619" t="s">
        <v>4743</v>
      </c>
      <c r="H3483" s="619"/>
      <c r="I3483" s="619" t="s">
        <v>958</v>
      </c>
      <c r="J3483" s="619" t="s">
        <v>959</v>
      </c>
      <c r="K3483" s="619" t="s">
        <v>4745</v>
      </c>
      <c r="L3483" s="620">
        <v>57.85</v>
      </c>
      <c r="M3483" s="620">
        <v>173.55</v>
      </c>
      <c r="N3483" s="619">
        <v>3</v>
      </c>
      <c r="O3483" s="683">
        <v>2</v>
      </c>
      <c r="P3483" s="620"/>
      <c r="Q3483" s="635">
        <v>0</v>
      </c>
      <c r="R3483" s="619"/>
      <c r="S3483" s="635">
        <v>0</v>
      </c>
      <c r="T3483" s="683"/>
      <c r="U3483" s="665">
        <v>0</v>
      </c>
    </row>
    <row r="3484" spans="1:21" ht="14.4" customHeight="1" x14ac:dyDescent="0.3">
      <c r="A3484" s="618">
        <v>21</v>
      </c>
      <c r="B3484" s="619" t="s">
        <v>565</v>
      </c>
      <c r="C3484" s="619">
        <v>89301215</v>
      </c>
      <c r="D3484" s="681"/>
      <c r="E3484" s="682" t="s">
        <v>4521</v>
      </c>
      <c r="F3484" s="619" t="s">
        <v>4511</v>
      </c>
      <c r="G3484" s="619" t="s">
        <v>4871</v>
      </c>
      <c r="H3484" s="619"/>
      <c r="I3484" s="619" t="s">
        <v>5536</v>
      </c>
      <c r="J3484" s="619" t="s">
        <v>5537</v>
      </c>
      <c r="K3484" s="619" t="s">
        <v>5538</v>
      </c>
      <c r="L3484" s="620">
        <v>741</v>
      </c>
      <c r="M3484" s="620">
        <v>1482</v>
      </c>
      <c r="N3484" s="619">
        <v>2</v>
      </c>
      <c r="O3484" s="683">
        <v>1</v>
      </c>
      <c r="P3484" s="620"/>
      <c r="Q3484" s="635">
        <v>0</v>
      </c>
      <c r="R3484" s="619"/>
      <c r="S3484" s="635">
        <v>0</v>
      </c>
      <c r="T3484" s="683"/>
      <c r="U3484" s="665">
        <v>0</v>
      </c>
    </row>
    <row r="3485" spans="1:21" ht="14.4" customHeight="1" x14ac:dyDescent="0.3">
      <c r="A3485" s="618">
        <v>21</v>
      </c>
      <c r="B3485" s="619" t="s">
        <v>565</v>
      </c>
      <c r="C3485" s="619">
        <v>89301215</v>
      </c>
      <c r="D3485" s="681"/>
      <c r="E3485" s="682" t="s">
        <v>4521</v>
      </c>
      <c r="F3485" s="619" t="s">
        <v>4511</v>
      </c>
      <c r="G3485" s="619" t="s">
        <v>4764</v>
      </c>
      <c r="H3485" s="619"/>
      <c r="I3485" s="619" t="s">
        <v>2013</v>
      </c>
      <c r="J3485" s="619" t="s">
        <v>4765</v>
      </c>
      <c r="K3485" s="619" t="s">
        <v>4766</v>
      </c>
      <c r="L3485" s="620">
        <v>1267.1199999999999</v>
      </c>
      <c r="M3485" s="620">
        <v>1267.1199999999999</v>
      </c>
      <c r="N3485" s="619">
        <v>1</v>
      </c>
      <c r="O3485" s="683">
        <v>1</v>
      </c>
      <c r="P3485" s="620">
        <v>1267.1199999999999</v>
      </c>
      <c r="Q3485" s="635">
        <v>1</v>
      </c>
      <c r="R3485" s="619">
        <v>1</v>
      </c>
      <c r="S3485" s="635">
        <v>1</v>
      </c>
      <c r="T3485" s="683">
        <v>1</v>
      </c>
      <c r="U3485" s="665">
        <v>1</v>
      </c>
    </row>
    <row r="3486" spans="1:21" ht="14.4" customHeight="1" x14ac:dyDescent="0.3">
      <c r="A3486" s="618">
        <v>21</v>
      </c>
      <c r="B3486" s="619" t="s">
        <v>565</v>
      </c>
      <c r="C3486" s="619">
        <v>89301215</v>
      </c>
      <c r="D3486" s="681"/>
      <c r="E3486" s="682" t="s">
        <v>4521</v>
      </c>
      <c r="F3486" s="619" t="s">
        <v>4511</v>
      </c>
      <c r="G3486" s="619" t="s">
        <v>4764</v>
      </c>
      <c r="H3486" s="619"/>
      <c r="I3486" s="619" t="s">
        <v>5056</v>
      </c>
      <c r="J3486" s="619" t="s">
        <v>5057</v>
      </c>
      <c r="K3486" s="619" t="s">
        <v>5058</v>
      </c>
      <c r="L3486" s="620">
        <v>1000</v>
      </c>
      <c r="M3486" s="620">
        <v>1000</v>
      </c>
      <c r="N3486" s="619">
        <v>1</v>
      </c>
      <c r="O3486" s="683">
        <v>1</v>
      </c>
      <c r="P3486" s="620"/>
      <c r="Q3486" s="635">
        <v>0</v>
      </c>
      <c r="R3486" s="619"/>
      <c r="S3486" s="635">
        <v>0</v>
      </c>
      <c r="T3486" s="683"/>
      <c r="U3486" s="665">
        <v>0</v>
      </c>
    </row>
    <row r="3487" spans="1:21" ht="14.4" customHeight="1" x14ac:dyDescent="0.3">
      <c r="A3487" s="618">
        <v>21</v>
      </c>
      <c r="B3487" s="619" t="s">
        <v>565</v>
      </c>
      <c r="C3487" s="619">
        <v>89301215</v>
      </c>
      <c r="D3487" s="681"/>
      <c r="E3487" s="682" t="s">
        <v>4524</v>
      </c>
      <c r="F3487" s="619" t="s">
        <v>4509</v>
      </c>
      <c r="G3487" s="619" t="s">
        <v>4625</v>
      </c>
      <c r="H3487" s="619"/>
      <c r="I3487" s="619" t="s">
        <v>6619</v>
      </c>
      <c r="J3487" s="619" t="s">
        <v>1164</v>
      </c>
      <c r="K3487" s="619" t="s">
        <v>4626</v>
      </c>
      <c r="L3487" s="620">
        <v>0</v>
      </c>
      <c r="M3487" s="620">
        <v>0</v>
      </c>
      <c r="N3487" s="619">
        <v>1</v>
      </c>
      <c r="O3487" s="683">
        <v>1</v>
      </c>
      <c r="P3487" s="620">
        <v>0</v>
      </c>
      <c r="Q3487" s="635"/>
      <c r="R3487" s="619">
        <v>1</v>
      </c>
      <c r="S3487" s="635">
        <v>1</v>
      </c>
      <c r="T3487" s="683">
        <v>1</v>
      </c>
      <c r="U3487" s="665">
        <v>1</v>
      </c>
    </row>
    <row r="3488" spans="1:21" ht="14.4" customHeight="1" x14ac:dyDescent="0.3">
      <c r="A3488" s="618">
        <v>21</v>
      </c>
      <c r="B3488" s="619" t="s">
        <v>565</v>
      </c>
      <c r="C3488" s="619">
        <v>89301215</v>
      </c>
      <c r="D3488" s="681"/>
      <c r="E3488" s="682" t="s">
        <v>4524</v>
      </c>
      <c r="F3488" s="619" t="s">
        <v>4509</v>
      </c>
      <c r="G3488" s="619" t="s">
        <v>4570</v>
      </c>
      <c r="H3488" s="619"/>
      <c r="I3488" s="619" t="s">
        <v>2348</v>
      </c>
      <c r="J3488" s="619" t="s">
        <v>2349</v>
      </c>
      <c r="K3488" s="619" t="s">
        <v>2350</v>
      </c>
      <c r="L3488" s="620">
        <v>95.25</v>
      </c>
      <c r="M3488" s="620">
        <v>95.25</v>
      </c>
      <c r="N3488" s="619">
        <v>1</v>
      </c>
      <c r="O3488" s="683">
        <v>1</v>
      </c>
      <c r="P3488" s="620">
        <v>95.25</v>
      </c>
      <c r="Q3488" s="635">
        <v>1</v>
      </c>
      <c r="R3488" s="619">
        <v>1</v>
      </c>
      <c r="S3488" s="635">
        <v>1</v>
      </c>
      <c r="T3488" s="683">
        <v>1</v>
      </c>
      <c r="U3488" s="665">
        <v>1</v>
      </c>
    </row>
    <row r="3489" spans="1:21" ht="14.4" customHeight="1" x14ac:dyDescent="0.3">
      <c r="A3489" s="618">
        <v>21</v>
      </c>
      <c r="B3489" s="619" t="s">
        <v>565</v>
      </c>
      <c r="C3489" s="619">
        <v>89301215</v>
      </c>
      <c r="D3489" s="681"/>
      <c r="E3489" s="682" t="s">
        <v>4524</v>
      </c>
      <c r="F3489" s="619" t="s">
        <v>4509</v>
      </c>
      <c r="G3489" s="619" t="s">
        <v>4549</v>
      </c>
      <c r="H3489" s="619"/>
      <c r="I3489" s="619" t="s">
        <v>2321</v>
      </c>
      <c r="J3489" s="619" t="s">
        <v>4365</v>
      </c>
      <c r="K3489" s="619" t="s">
        <v>4366</v>
      </c>
      <c r="L3489" s="620">
        <v>6.98</v>
      </c>
      <c r="M3489" s="620">
        <v>6.98</v>
      </c>
      <c r="N3489" s="619">
        <v>1</v>
      </c>
      <c r="O3489" s="683">
        <v>1</v>
      </c>
      <c r="P3489" s="620">
        <v>6.98</v>
      </c>
      <c r="Q3489" s="635">
        <v>1</v>
      </c>
      <c r="R3489" s="619">
        <v>1</v>
      </c>
      <c r="S3489" s="635">
        <v>1</v>
      </c>
      <c r="T3489" s="683">
        <v>1</v>
      </c>
      <c r="U3489" s="665">
        <v>1</v>
      </c>
    </row>
    <row r="3490" spans="1:21" ht="14.4" customHeight="1" x14ac:dyDescent="0.3">
      <c r="A3490" s="618">
        <v>21</v>
      </c>
      <c r="B3490" s="619" t="s">
        <v>565</v>
      </c>
      <c r="C3490" s="619">
        <v>89301215</v>
      </c>
      <c r="D3490" s="681"/>
      <c r="E3490" s="682" t="s">
        <v>4524</v>
      </c>
      <c r="F3490" s="619" t="s">
        <v>4509</v>
      </c>
      <c r="G3490" s="619" t="s">
        <v>4632</v>
      </c>
      <c r="H3490" s="619"/>
      <c r="I3490" s="619" t="s">
        <v>6620</v>
      </c>
      <c r="J3490" s="619" t="s">
        <v>6621</v>
      </c>
      <c r="K3490" s="619" t="s">
        <v>6127</v>
      </c>
      <c r="L3490" s="620">
        <v>0</v>
      </c>
      <c r="M3490" s="620">
        <v>0</v>
      </c>
      <c r="N3490" s="619">
        <v>1</v>
      </c>
      <c r="O3490" s="683">
        <v>0.5</v>
      </c>
      <c r="P3490" s="620"/>
      <c r="Q3490" s="635"/>
      <c r="R3490" s="619"/>
      <c r="S3490" s="635">
        <v>0</v>
      </c>
      <c r="T3490" s="683"/>
      <c r="U3490" s="665">
        <v>0</v>
      </c>
    </row>
    <row r="3491" spans="1:21" ht="14.4" customHeight="1" x14ac:dyDescent="0.3">
      <c r="A3491" s="618">
        <v>21</v>
      </c>
      <c r="B3491" s="619" t="s">
        <v>565</v>
      </c>
      <c r="C3491" s="619">
        <v>89301215</v>
      </c>
      <c r="D3491" s="681"/>
      <c r="E3491" s="682" t="s">
        <v>4524</v>
      </c>
      <c r="F3491" s="619" t="s">
        <v>4509</v>
      </c>
      <c r="G3491" s="619" t="s">
        <v>4632</v>
      </c>
      <c r="H3491" s="619"/>
      <c r="I3491" s="619" t="s">
        <v>5554</v>
      </c>
      <c r="J3491" s="619" t="s">
        <v>1345</v>
      </c>
      <c r="K3491" s="619" t="s">
        <v>4636</v>
      </c>
      <c r="L3491" s="620">
        <v>0</v>
      </c>
      <c r="M3491" s="620">
        <v>0</v>
      </c>
      <c r="N3491" s="619">
        <v>1</v>
      </c>
      <c r="O3491" s="683">
        <v>1</v>
      </c>
      <c r="P3491" s="620">
        <v>0</v>
      </c>
      <c r="Q3491" s="635"/>
      <c r="R3491" s="619">
        <v>1</v>
      </c>
      <c r="S3491" s="635">
        <v>1</v>
      </c>
      <c r="T3491" s="683">
        <v>1</v>
      </c>
      <c r="U3491" s="665">
        <v>1</v>
      </c>
    </row>
    <row r="3492" spans="1:21" ht="14.4" customHeight="1" x14ac:dyDescent="0.3">
      <c r="A3492" s="618">
        <v>21</v>
      </c>
      <c r="B3492" s="619" t="s">
        <v>565</v>
      </c>
      <c r="C3492" s="619">
        <v>89301215</v>
      </c>
      <c r="D3492" s="681"/>
      <c r="E3492" s="682" t="s">
        <v>4524</v>
      </c>
      <c r="F3492" s="619" t="s">
        <v>4509</v>
      </c>
      <c r="G3492" s="619" t="s">
        <v>4632</v>
      </c>
      <c r="H3492" s="619"/>
      <c r="I3492" s="619" t="s">
        <v>4633</v>
      </c>
      <c r="J3492" s="619" t="s">
        <v>1345</v>
      </c>
      <c r="K3492" s="619" t="s">
        <v>4634</v>
      </c>
      <c r="L3492" s="620">
        <v>0</v>
      </c>
      <c r="M3492" s="620">
        <v>0</v>
      </c>
      <c r="N3492" s="619">
        <v>2</v>
      </c>
      <c r="O3492" s="683">
        <v>1.5</v>
      </c>
      <c r="P3492" s="620">
        <v>0</v>
      </c>
      <c r="Q3492" s="635"/>
      <c r="R3492" s="619">
        <v>1</v>
      </c>
      <c r="S3492" s="635">
        <v>0.5</v>
      </c>
      <c r="T3492" s="683">
        <v>0.5</v>
      </c>
      <c r="U3492" s="665">
        <v>0.33333333333333331</v>
      </c>
    </row>
    <row r="3493" spans="1:21" ht="14.4" customHeight="1" x14ac:dyDescent="0.3">
      <c r="A3493" s="618">
        <v>21</v>
      </c>
      <c r="B3493" s="619" t="s">
        <v>565</v>
      </c>
      <c r="C3493" s="619">
        <v>89301215</v>
      </c>
      <c r="D3493" s="681"/>
      <c r="E3493" s="682" t="s">
        <v>4524</v>
      </c>
      <c r="F3493" s="619" t="s">
        <v>4509</v>
      </c>
      <c r="G3493" s="619" t="s">
        <v>5911</v>
      </c>
      <c r="H3493" s="619"/>
      <c r="I3493" s="619" t="s">
        <v>857</v>
      </c>
      <c r="J3493" s="619" t="s">
        <v>5912</v>
      </c>
      <c r="K3493" s="619" t="s">
        <v>5913</v>
      </c>
      <c r="L3493" s="620">
        <v>157.94</v>
      </c>
      <c r="M3493" s="620">
        <v>157.94</v>
      </c>
      <c r="N3493" s="619">
        <v>1</v>
      </c>
      <c r="O3493" s="683">
        <v>1</v>
      </c>
      <c r="P3493" s="620">
        <v>157.94</v>
      </c>
      <c r="Q3493" s="635">
        <v>1</v>
      </c>
      <c r="R3493" s="619">
        <v>1</v>
      </c>
      <c r="S3493" s="635">
        <v>1</v>
      </c>
      <c r="T3493" s="683">
        <v>1</v>
      </c>
      <c r="U3493" s="665">
        <v>1</v>
      </c>
    </row>
    <row r="3494" spans="1:21" ht="14.4" customHeight="1" x14ac:dyDescent="0.3">
      <c r="A3494" s="618">
        <v>21</v>
      </c>
      <c r="B3494" s="619" t="s">
        <v>565</v>
      </c>
      <c r="C3494" s="619">
        <v>89301215</v>
      </c>
      <c r="D3494" s="681"/>
      <c r="E3494" s="682" t="s">
        <v>4524</v>
      </c>
      <c r="F3494" s="619" t="s">
        <v>4509</v>
      </c>
      <c r="G3494" s="619" t="s">
        <v>4594</v>
      </c>
      <c r="H3494" s="619"/>
      <c r="I3494" s="619" t="s">
        <v>3753</v>
      </c>
      <c r="J3494" s="619" t="s">
        <v>4448</v>
      </c>
      <c r="K3494" s="619" t="s">
        <v>4449</v>
      </c>
      <c r="L3494" s="620">
        <v>333.31</v>
      </c>
      <c r="M3494" s="620">
        <v>333.31</v>
      </c>
      <c r="N3494" s="619">
        <v>1</v>
      </c>
      <c r="O3494" s="683">
        <v>0.5</v>
      </c>
      <c r="P3494" s="620">
        <v>333.31</v>
      </c>
      <c r="Q3494" s="635">
        <v>1</v>
      </c>
      <c r="R3494" s="619">
        <v>1</v>
      </c>
      <c r="S3494" s="635">
        <v>1</v>
      </c>
      <c r="T3494" s="683">
        <v>0.5</v>
      </c>
      <c r="U3494" s="665">
        <v>1</v>
      </c>
    </row>
    <row r="3495" spans="1:21" ht="14.4" customHeight="1" x14ac:dyDescent="0.3">
      <c r="A3495" s="618">
        <v>21</v>
      </c>
      <c r="B3495" s="619" t="s">
        <v>565</v>
      </c>
      <c r="C3495" s="619">
        <v>89301215</v>
      </c>
      <c r="D3495" s="681"/>
      <c r="E3495" s="682" t="s">
        <v>4524</v>
      </c>
      <c r="F3495" s="619" t="s">
        <v>4509</v>
      </c>
      <c r="G3495" s="619" t="s">
        <v>5025</v>
      </c>
      <c r="H3495" s="619"/>
      <c r="I3495" s="619" t="s">
        <v>2522</v>
      </c>
      <c r="J3495" s="619" t="s">
        <v>2523</v>
      </c>
      <c r="K3495" s="619" t="s">
        <v>2187</v>
      </c>
      <c r="L3495" s="620">
        <v>0</v>
      </c>
      <c r="M3495" s="620">
        <v>0</v>
      </c>
      <c r="N3495" s="619">
        <v>2</v>
      </c>
      <c r="O3495" s="683">
        <v>1.5</v>
      </c>
      <c r="P3495" s="620">
        <v>0</v>
      </c>
      <c r="Q3495" s="635"/>
      <c r="R3495" s="619">
        <v>1</v>
      </c>
      <c r="S3495" s="635">
        <v>0.5</v>
      </c>
      <c r="T3495" s="683">
        <v>0.5</v>
      </c>
      <c r="U3495" s="665">
        <v>0.33333333333333331</v>
      </c>
    </row>
    <row r="3496" spans="1:21" ht="14.4" customHeight="1" x14ac:dyDescent="0.3">
      <c r="A3496" s="618">
        <v>21</v>
      </c>
      <c r="B3496" s="619" t="s">
        <v>565</v>
      </c>
      <c r="C3496" s="619">
        <v>89301215</v>
      </c>
      <c r="D3496" s="681"/>
      <c r="E3496" s="682" t="s">
        <v>4524</v>
      </c>
      <c r="F3496" s="619" t="s">
        <v>4509</v>
      </c>
      <c r="G3496" s="619" t="s">
        <v>5026</v>
      </c>
      <c r="H3496" s="619"/>
      <c r="I3496" s="619" t="s">
        <v>5560</v>
      </c>
      <c r="J3496" s="619" t="s">
        <v>5028</v>
      </c>
      <c r="K3496" s="619" t="s">
        <v>3762</v>
      </c>
      <c r="L3496" s="620">
        <v>222.25</v>
      </c>
      <c r="M3496" s="620">
        <v>222.25</v>
      </c>
      <c r="N3496" s="619">
        <v>1</v>
      </c>
      <c r="O3496" s="683">
        <v>0.5</v>
      </c>
      <c r="P3496" s="620">
        <v>222.25</v>
      </c>
      <c r="Q3496" s="635">
        <v>1</v>
      </c>
      <c r="R3496" s="619">
        <v>1</v>
      </c>
      <c r="S3496" s="635">
        <v>1</v>
      </c>
      <c r="T3496" s="683">
        <v>0.5</v>
      </c>
      <c r="U3496" s="665">
        <v>1</v>
      </c>
    </row>
    <row r="3497" spans="1:21" ht="14.4" customHeight="1" x14ac:dyDescent="0.3">
      <c r="A3497" s="618">
        <v>21</v>
      </c>
      <c r="B3497" s="619" t="s">
        <v>565</v>
      </c>
      <c r="C3497" s="619">
        <v>89301215</v>
      </c>
      <c r="D3497" s="681"/>
      <c r="E3497" s="682" t="s">
        <v>4524</v>
      </c>
      <c r="F3497" s="619" t="s">
        <v>4509</v>
      </c>
      <c r="G3497" s="619" t="s">
        <v>4879</v>
      </c>
      <c r="H3497" s="619"/>
      <c r="I3497" s="619" t="s">
        <v>6622</v>
      </c>
      <c r="J3497" s="619" t="s">
        <v>6623</v>
      </c>
      <c r="K3497" s="619" t="s">
        <v>1131</v>
      </c>
      <c r="L3497" s="620">
        <v>84.54</v>
      </c>
      <c r="M3497" s="620">
        <v>84.54</v>
      </c>
      <c r="N3497" s="619">
        <v>1</v>
      </c>
      <c r="O3497" s="683">
        <v>1</v>
      </c>
      <c r="P3497" s="620">
        <v>84.54</v>
      </c>
      <c r="Q3497" s="635">
        <v>1</v>
      </c>
      <c r="R3497" s="619">
        <v>1</v>
      </c>
      <c r="S3497" s="635">
        <v>1</v>
      </c>
      <c r="T3497" s="683">
        <v>1</v>
      </c>
      <c r="U3497" s="665">
        <v>1</v>
      </c>
    </row>
    <row r="3498" spans="1:21" ht="14.4" customHeight="1" x14ac:dyDescent="0.3">
      <c r="A3498" s="618">
        <v>21</v>
      </c>
      <c r="B3498" s="619" t="s">
        <v>565</v>
      </c>
      <c r="C3498" s="619">
        <v>89301215</v>
      </c>
      <c r="D3498" s="681"/>
      <c r="E3498" s="682" t="s">
        <v>4524</v>
      </c>
      <c r="F3498" s="619" t="s">
        <v>4509</v>
      </c>
      <c r="G3498" s="619" t="s">
        <v>4879</v>
      </c>
      <c r="H3498" s="619"/>
      <c r="I3498" s="619" t="s">
        <v>6624</v>
      </c>
      <c r="J3498" s="619" t="s">
        <v>4881</v>
      </c>
      <c r="K3498" s="619" t="s">
        <v>3770</v>
      </c>
      <c r="L3498" s="620">
        <v>68.3</v>
      </c>
      <c r="M3498" s="620">
        <v>204.89999999999998</v>
      </c>
      <c r="N3498" s="619">
        <v>3</v>
      </c>
      <c r="O3498" s="683">
        <v>1.5</v>
      </c>
      <c r="P3498" s="620">
        <v>68.3</v>
      </c>
      <c r="Q3498" s="635">
        <v>0.33333333333333337</v>
      </c>
      <c r="R3498" s="619">
        <v>1</v>
      </c>
      <c r="S3498" s="635">
        <v>0.33333333333333331</v>
      </c>
      <c r="T3498" s="683">
        <v>0.5</v>
      </c>
      <c r="U3498" s="665">
        <v>0.33333333333333331</v>
      </c>
    </row>
    <row r="3499" spans="1:21" ht="14.4" customHeight="1" x14ac:dyDescent="0.3">
      <c r="A3499" s="618">
        <v>21</v>
      </c>
      <c r="B3499" s="619" t="s">
        <v>565</v>
      </c>
      <c r="C3499" s="619">
        <v>89301215</v>
      </c>
      <c r="D3499" s="681"/>
      <c r="E3499" s="682" t="s">
        <v>4524</v>
      </c>
      <c r="F3499" s="619" t="s">
        <v>4509</v>
      </c>
      <c r="G3499" s="619" t="s">
        <v>6304</v>
      </c>
      <c r="H3499" s="619"/>
      <c r="I3499" s="619" t="s">
        <v>6305</v>
      </c>
      <c r="J3499" s="619" t="s">
        <v>6306</v>
      </c>
      <c r="K3499" s="619" t="s">
        <v>6307</v>
      </c>
      <c r="L3499" s="620">
        <v>45.75</v>
      </c>
      <c r="M3499" s="620">
        <v>45.75</v>
      </c>
      <c r="N3499" s="619">
        <v>1</v>
      </c>
      <c r="O3499" s="683">
        <v>1</v>
      </c>
      <c r="P3499" s="620"/>
      <c r="Q3499" s="635">
        <v>0</v>
      </c>
      <c r="R3499" s="619"/>
      <c r="S3499" s="635">
        <v>0</v>
      </c>
      <c r="T3499" s="683"/>
      <c r="U3499" s="665">
        <v>0</v>
      </c>
    </row>
    <row r="3500" spans="1:21" ht="14.4" customHeight="1" x14ac:dyDescent="0.3">
      <c r="A3500" s="618">
        <v>21</v>
      </c>
      <c r="B3500" s="619" t="s">
        <v>565</v>
      </c>
      <c r="C3500" s="619">
        <v>89301215</v>
      </c>
      <c r="D3500" s="681"/>
      <c r="E3500" s="682" t="s">
        <v>4524</v>
      </c>
      <c r="F3500" s="619" t="s">
        <v>4509</v>
      </c>
      <c r="G3500" s="619" t="s">
        <v>4575</v>
      </c>
      <c r="H3500" s="619"/>
      <c r="I3500" s="619" t="s">
        <v>1241</v>
      </c>
      <c r="J3500" s="619" t="s">
        <v>4576</v>
      </c>
      <c r="K3500" s="619" t="s">
        <v>4577</v>
      </c>
      <c r="L3500" s="620">
        <v>0</v>
      </c>
      <c r="M3500" s="620">
        <v>0</v>
      </c>
      <c r="N3500" s="619">
        <v>4</v>
      </c>
      <c r="O3500" s="683">
        <v>3.5</v>
      </c>
      <c r="P3500" s="620">
        <v>0</v>
      </c>
      <c r="Q3500" s="635"/>
      <c r="R3500" s="619">
        <v>1</v>
      </c>
      <c r="S3500" s="635">
        <v>0.25</v>
      </c>
      <c r="T3500" s="683">
        <v>1</v>
      </c>
      <c r="U3500" s="665">
        <v>0.2857142857142857</v>
      </c>
    </row>
    <row r="3501" spans="1:21" ht="14.4" customHeight="1" x14ac:dyDescent="0.3">
      <c r="A3501" s="618">
        <v>21</v>
      </c>
      <c r="B3501" s="619" t="s">
        <v>565</v>
      </c>
      <c r="C3501" s="619">
        <v>89301215</v>
      </c>
      <c r="D3501" s="681"/>
      <c r="E3501" s="682" t="s">
        <v>4524</v>
      </c>
      <c r="F3501" s="619" t="s">
        <v>4509</v>
      </c>
      <c r="G3501" s="619" t="s">
        <v>4883</v>
      </c>
      <c r="H3501" s="619"/>
      <c r="I3501" s="619" t="s">
        <v>2301</v>
      </c>
      <c r="J3501" s="619" t="s">
        <v>2298</v>
      </c>
      <c r="K3501" s="619" t="s">
        <v>641</v>
      </c>
      <c r="L3501" s="620">
        <v>137.74</v>
      </c>
      <c r="M3501" s="620">
        <v>137.74</v>
      </c>
      <c r="N3501" s="619">
        <v>1</v>
      </c>
      <c r="O3501" s="683">
        <v>1</v>
      </c>
      <c r="P3501" s="620"/>
      <c r="Q3501" s="635">
        <v>0</v>
      </c>
      <c r="R3501" s="619"/>
      <c r="S3501" s="635">
        <v>0</v>
      </c>
      <c r="T3501" s="683"/>
      <c r="U3501" s="665">
        <v>0</v>
      </c>
    </row>
    <row r="3502" spans="1:21" ht="14.4" customHeight="1" x14ac:dyDescent="0.3">
      <c r="A3502" s="618">
        <v>21</v>
      </c>
      <c r="B3502" s="619" t="s">
        <v>565</v>
      </c>
      <c r="C3502" s="619">
        <v>89301215</v>
      </c>
      <c r="D3502" s="681"/>
      <c r="E3502" s="682" t="s">
        <v>4524</v>
      </c>
      <c r="F3502" s="619" t="s">
        <v>4509</v>
      </c>
      <c r="G3502" s="619" t="s">
        <v>4646</v>
      </c>
      <c r="H3502" s="619"/>
      <c r="I3502" s="619" t="s">
        <v>1026</v>
      </c>
      <c r="J3502" s="619" t="s">
        <v>1027</v>
      </c>
      <c r="K3502" s="619" t="s">
        <v>1028</v>
      </c>
      <c r="L3502" s="620">
        <v>0</v>
      </c>
      <c r="M3502" s="620">
        <v>0</v>
      </c>
      <c r="N3502" s="619">
        <v>1</v>
      </c>
      <c r="O3502" s="683">
        <v>0.5</v>
      </c>
      <c r="P3502" s="620">
        <v>0</v>
      </c>
      <c r="Q3502" s="635"/>
      <c r="R3502" s="619">
        <v>1</v>
      </c>
      <c r="S3502" s="635">
        <v>1</v>
      </c>
      <c r="T3502" s="683">
        <v>0.5</v>
      </c>
      <c r="U3502" s="665">
        <v>1</v>
      </c>
    </row>
    <row r="3503" spans="1:21" ht="14.4" customHeight="1" x14ac:dyDescent="0.3">
      <c r="A3503" s="618">
        <v>21</v>
      </c>
      <c r="B3503" s="619" t="s">
        <v>565</v>
      </c>
      <c r="C3503" s="619">
        <v>89301215</v>
      </c>
      <c r="D3503" s="681"/>
      <c r="E3503" s="682" t="s">
        <v>4524</v>
      </c>
      <c r="F3503" s="619" t="s">
        <v>4509</v>
      </c>
      <c r="G3503" s="619" t="s">
        <v>4578</v>
      </c>
      <c r="H3503" s="619"/>
      <c r="I3503" s="619" t="s">
        <v>4884</v>
      </c>
      <c r="J3503" s="619" t="s">
        <v>2476</v>
      </c>
      <c r="K3503" s="619" t="s">
        <v>4885</v>
      </c>
      <c r="L3503" s="620">
        <v>432.32</v>
      </c>
      <c r="M3503" s="620">
        <v>432.32</v>
      </c>
      <c r="N3503" s="619">
        <v>1</v>
      </c>
      <c r="O3503" s="683">
        <v>0.5</v>
      </c>
      <c r="P3503" s="620"/>
      <c r="Q3503" s="635">
        <v>0</v>
      </c>
      <c r="R3503" s="619"/>
      <c r="S3503" s="635">
        <v>0</v>
      </c>
      <c r="T3503" s="683"/>
      <c r="U3503" s="665">
        <v>0</v>
      </c>
    </row>
    <row r="3504" spans="1:21" ht="14.4" customHeight="1" x14ac:dyDescent="0.3">
      <c r="A3504" s="618">
        <v>21</v>
      </c>
      <c r="B3504" s="619" t="s">
        <v>565</v>
      </c>
      <c r="C3504" s="619">
        <v>89301215</v>
      </c>
      <c r="D3504" s="681"/>
      <c r="E3504" s="682" t="s">
        <v>4524</v>
      </c>
      <c r="F3504" s="619" t="s">
        <v>4509</v>
      </c>
      <c r="G3504" s="619" t="s">
        <v>4654</v>
      </c>
      <c r="H3504" s="619"/>
      <c r="I3504" s="619" t="s">
        <v>1716</v>
      </c>
      <c r="J3504" s="619" t="s">
        <v>1717</v>
      </c>
      <c r="K3504" s="619" t="s">
        <v>1718</v>
      </c>
      <c r="L3504" s="620">
        <v>400.21</v>
      </c>
      <c r="M3504" s="620">
        <v>400.21</v>
      </c>
      <c r="N3504" s="619">
        <v>1</v>
      </c>
      <c r="O3504" s="683">
        <v>1</v>
      </c>
      <c r="P3504" s="620">
        <v>400.21</v>
      </c>
      <c r="Q3504" s="635">
        <v>1</v>
      </c>
      <c r="R3504" s="619">
        <v>1</v>
      </c>
      <c r="S3504" s="635">
        <v>1</v>
      </c>
      <c r="T3504" s="683">
        <v>1</v>
      </c>
      <c r="U3504" s="665">
        <v>1</v>
      </c>
    </row>
    <row r="3505" spans="1:21" ht="14.4" customHeight="1" x14ac:dyDescent="0.3">
      <c r="A3505" s="618">
        <v>21</v>
      </c>
      <c r="B3505" s="619" t="s">
        <v>565</v>
      </c>
      <c r="C3505" s="619">
        <v>89301215</v>
      </c>
      <c r="D3505" s="681"/>
      <c r="E3505" s="682" t="s">
        <v>4524</v>
      </c>
      <c r="F3505" s="619" t="s">
        <v>4509</v>
      </c>
      <c r="G3505" s="619" t="s">
        <v>4595</v>
      </c>
      <c r="H3505" s="619"/>
      <c r="I3505" s="619" t="s">
        <v>1183</v>
      </c>
      <c r="J3505" s="619" t="s">
        <v>1184</v>
      </c>
      <c r="K3505" s="619" t="s">
        <v>2340</v>
      </c>
      <c r="L3505" s="620">
        <v>56.52</v>
      </c>
      <c r="M3505" s="620">
        <v>56.52</v>
      </c>
      <c r="N3505" s="619">
        <v>1</v>
      </c>
      <c r="O3505" s="683">
        <v>1</v>
      </c>
      <c r="P3505" s="620"/>
      <c r="Q3505" s="635">
        <v>0</v>
      </c>
      <c r="R3505" s="619"/>
      <c r="S3505" s="635">
        <v>0</v>
      </c>
      <c r="T3505" s="683"/>
      <c r="U3505" s="665">
        <v>0</v>
      </c>
    </row>
    <row r="3506" spans="1:21" ht="14.4" customHeight="1" x14ac:dyDescent="0.3">
      <c r="A3506" s="618">
        <v>21</v>
      </c>
      <c r="B3506" s="619" t="s">
        <v>565</v>
      </c>
      <c r="C3506" s="619">
        <v>89301215</v>
      </c>
      <c r="D3506" s="681"/>
      <c r="E3506" s="682" t="s">
        <v>4524</v>
      </c>
      <c r="F3506" s="619" t="s">
        <v>4509</v>
      </c>
      <c r="G3506" s="619" t="s">
        <v>4595</v>
      </c>
      <c r="H3506" s="619"/>
      <c r="I3506" s="619" t="s">
        <v>4596</v>
      </c>
      <c r="J3506" s="619" t="s">
        <v>4597</v>
      </c>
      <c r="K3506" s="619" t="s">
        <v>4598</v>
      </c>
      <c r="L3506" s="620">
        <v>75.36</v>
      </c>
      <c r="M3506" s="620">
        <v>75.36</v>
      </c>
      <c r="N3506" s="619">
        <v>1</v>
      </c>
      <c r="O3506" s="683">
        <v>1</v>
      </c>
      <c r="P3506" s="620">
        <v>75.36</v>
      </c>
      <c r="Q3506" s="635">
        <v>1</v>
      </c>
      <c r="R3506" s="619">
        <v>1</v>
      </c>
      <c r="S3506" s="635">
        <v>1</v>
      </c>
      <c r="T3506" s="683">
        <v>1</v>
      </c>
      <c r="U3506" s="665">
        <v>1</v>
      </c>
    </row>
    <row r="3507" spans="1:21" ht="14.4" customHeight="1" x14ac:dyDescent="0.3">
      <c r="A3507" s="618">
        <v>21</v>
      </c>
      <c r="B3507" s="619" t="s">
        <v>565</v>
      </c>
      <c r="C3507" s="619">
        <v>89301215</v>
      </c>
      <c r="D3507" s="681"/>
      <c r="E3507" s="682" t="s">
        <v>4524</v>
      </c>
      <c r="F3507" s="619" t="s">
        <v>4509</v>
      </c>
      <c r="G3507" s="619" t="s">
        <v>6625</v>
      </c>
      <c r="H3507" s="619"/>
      <c r="I3507" s="619" t="s">
        <v>6626</v>
      </c>
      <c r="J3507" s="619" t="s">
        <v>6627</v>
      </c>
      <c r="K3507" s="619" t="s">
        <v>6628</v>
      </c>
      <c r="L3507" s="620">
        <v>0</v>
      </c>
      <c r="M3507" s="620">
        <v>0</v>
      </c>
      <c r="N3507" s="619">
        <v>1</v>
      </c>
      <c r="O3507" s="683">
        <v>0.5</v>
      </c>
      <c r="P3507" s="620"/>
      <c r="Q3507" s="635"/>
      <c r="R3507" s="619"/>
      <c r="S3507" s="635">
        <v>0</v>
      </c>
      <c r="T3507" s="683"/>
      <c r="U3507" s="665">
        <v>0</v>
      </c>
    </row>
    <row r="3508" spans="1:21" ht="14.4" customHeight="1" x14ac:dyDescent="0.3">
      <c r="A3508" s="618">
        <v>21</v>
      </c>
      <c r="B3508" s="619" t="s">
        <v>565</v>
      </c>
      <c r="C3508" s="619">
        <v>89301215</v>
      </c>
      <c r="D3508" s="681"/>
      <c r="E3508" s="682" t="s">
        <v>4524</v>
      </c>
      <c r="F3508" s="619" t="s">
        <v>4509</v>
      </c>
      <c r="G3508" s="619" t="s">
        <v>6629</v>
      </c>
      <c r="H3508" s="619"/>
      <c r="I3508" s="619" t="s">
        <v>6630</v>
      </c>
      <c r="J3508" s="619" t="s">
        <v>6631</v>
      </c>
      <c r="K3508" s="619" t="s">
        <v>3770</v>
      </c>
      <c r="L3508" s="620">
        <v>86.16</v>
      </c>
      <c r="M3508" s="620">
        <v>430.79999999999995</v>
      </c>
      <c r="N3508" s="619">
        <v>5</v>
      </c>
      <c r="O3508" s="683">
        <v>4.5</v>
      </c>
      <c r="P3508" s="620">
        <v>344.64</v>
      </c>
      <c r="Q3508" s="635">
        <v>0.8</v>
      </c>
      <c r="R3508" s="619">
        <v>4</v>
      </c>
      <c r="S3508" s="635">
        <v>0.8</v>
      </c>
      <c r="T3508" s="683">
        <v>3.5</v>
      </c>
      <c r="U3508" s="665">
        <v>0.77777777777777779</v>
      </c>
    </row>
    <row r="3509" spans="1:21" ht="14.4" customHeight="1" x14ac:dyDescent="0.3">
      <c r="A3509" s="618">
        <v>21</v>
      </c>
      <c r="B3509" s="619" t="s">
        <v>565</v>
      </c>
      <c r="C3509" s="619">
        <v>89301215</v>
      </c>
      <c r="D3509" s="681"/>
      <c r="E3509" s="682" t="s">
        <v>4524</v>
      </c>
      <c r="F3509" s="619" t="s">
        <v>4509</v>
      </c>
      <c r="G3509" s="619" t="s">
        <v>6629</v>
      </c>
      <c r="H3509" s="619"/>
      <c r="I3509" s="619" t="s">
        <v>3208</v>
      </c>
      <c r="J3509" s="619" t="s">
        <v>6632</v>
      </c>
      <c r="K3509" s="619" t="s">
        <v>3770</v>
      </c>
      <c r="L3509" s="620">
        <v>86.16</v>
      </c>
      <c r="M3509" s="620">
        <v>86.16</v>
      </c>
      <c r="N3509" s="619">
        <v>1</v>
      </c>
      <c r="O3509" s="683">
        <v>1</v>
      </c>
      <c r="P3509" s="620"/>
      <c r="Q3509" s="635">
        <v>0</v>
      </c>
      <c r="R3509" s="619"/>
      <c r="S3509" s="635">
        <v>0</v>
      </c>
      <c r="T3509" s="683"/>
      <c r="U3509" s="665">
        <v>0</v>
      </c>
    </row>
    <row r="3510" spans="1:21" ht="14.4" customHeight="1" x14ac:dyDescent="0.3">
      <c r="A3510" s="618">
        <v>21</v>
      </c>
      <c r="B3510" s="619" t="s">
        <v>565</v>
      </c>
      <c r="C3510" s="619">
        <v>89301215</v>
      </c>
      <c r="D3510" s="681"/>
      <c r="E3510" s="682" t="s">
        <v>4524</v>
      </c>
      <c r="F3510" s="619" t="s">
        <v>4509</v>
      </c>
      <c r="G3510" s="619" t="s">
        <v>4689</v>
      </c>
      <c r="H3510" s="619"/>
      <c r="I3510" s="619" t="s">
        <v>1369</v>
      </c>
      <c r="J3510" s="619" t="s">
        <v>1370</v>
      </c>
      <c r="K3510" s="619" t="s">
        <v>1371</v>
      </c>
      <c r="L3510" s="620">
        <v>20.239999999999998</v>
      </c>
      <c r="M3510" s="620">
        <v>20.239999999999998</v>
      </c>
      <c r="N3510" s="619">
        <v>1</v>
      </c>
      <c r="O3510" s="683">
        <v>1</v>
      </c>
      <c r="P3510" s="620"/>
      <c r="Q3510" s="635">
        <v>0</v>
      </c>
      <c r="R3510" s="619"/>
      <c r="S3510" s="635">
        <v>0</v>
      </c>
      <c r="T3510" s="683"/>
      <c r="U3510" s="665">
        <v>0</v>
      </c>
    </row>
    <row r="3511" spans="1:21" ht="14.4" customHeight="1" x14ac:dyDescent="0.3">
      <c r="A3511" s="618">
        <v>21</v>
      </c>
      <c r="B3511" s="619" t="s">
        <v>565</v>
      </c>
      <c r="C3511" s="619">
        <v>89301215</v>
      </c>
      <c r="D3511" s="681"/>
      <c r="E3511" s="682" t="s">
        <v>4524</v>
      </c>
      <c r="F3511" s="619" t="s">
        <v>4509</v>
      </c>
      <c r="G3511" s="619" t="s">
        <v>4792</v>
      </c>
      <c r="H3511" s="619"/>
      <c r="I3511" s="619" t="s">
        <v>4793</v>
      </c>
      <c r="J3511" s="619" t="s">
        <v>4794</v>
      </c>
      <c r="K3511" s="619" t="s">
        <v>4795</v>
      </c>
      <c r="L3511" s="620">
        <v>25.89</v>
      </c>
      <c r="M3511" s="620">
        <v>25.89</v>
      </c>
      <c r="N3511" s="619">
        <v>1</v>
      </c>
      <c r="O3511" s="683">
        <v>0.5</v>
      </c>
      <c r="P3511" s="620"/>
      <c r="Q3511" s="635">
        <v>0</v>
      </c>
      <c r="R3511" s="619"/>
      <c r="S3511" s="635">
        <v>0</v>
      </c>
      <c r="T3511" s="683"/>
      <c r="U3511" s="665">
        <v>0</v>
      </c>
    </row>
    <row r="3512" spans="1:21" ht="14.4" customHeight="1" x14ac:dyDescent="0.3">
      <c r="A3512" s="618">
        <v>21</v>
      </c>
      <c r="B3512" s="619" t="s">
        <v>565</v>
      </c>
      <c r="C3512" s="619">
        <v>89301215</v>
      </c>
      <c r="D3512" s="681"/>
      <c r="E3512" s="682" t="s">
        <v>4524</v>
      </c>
      <c r="F3512" s="619" t="s">
        <v>4509</v>
      </c>
      <c r="G3512" s="619" t="s">
        <v>5219</v>
      </c>
      <c r="H3512" s="619"/>
      <c r="I3512" s="619" t="s">
        <v>2686</v>
      </c>
      <c r="J3512" s="619" t="s">
        <v>2687</v>
      </c>
      <c r="K3512" s="619" t="s">
        <v>5220</v>
      </c>
      <c r="L3512" s="620">
        <v>31.64</v>
      </c>
      <c r="M3512" s="620">
        <v>31.64</v>
      </c>
      <c r="N3512" s="619">
        <v>1</v>
      </c>
      <c r="O3512" s="683">
        <v>1</v>
      </c>
      <c r="P3512" s="620">
        <v>31.64</v>
      </c>
      <c r="Q3512" s="635">
        <v>1</v>
      </c>
      <c r="R3512" s="619">
        <v>1</v>
      </c>
      <c r="S3512" s="635">
        <v>1</v>
      </c>
      <c r="T3512" s="683">
        <v>1</v>
      </c>
      <c r="U3512" s="665">
        <v>1</v>
      </c>
    </row>
    <row r="3513" spans="1:21" ht="14.4" customHeight="1" x14ac:dyDescent="0.3">
      <c r="A3513" s="618">
        <v>21</v>
      </c>
      <c r="B3513" s="619" t="s">
        <v>565</v>
      </c>
      <c r="C3513" s="619">
        <v>89301215</v>
      </c>
      <c r="D3513" s="681"/>
      <c r="E3513" s="682" t="s">
        <v>4524</v>
      </c>
      <c r="F3513" s="619" t="s">
        <v>4509</v>
      </c>
      <c r="G3513" s="619" t="s">
        <v>5219</v>
      </c>
      <c r="H3513" s="619"/>
      <c r="I3513" s="619" t="s">
        <v>2686</v>
      </c>
      <c r="J3513" s="619" t="s">
        <v>2687</v>
      </c>
      <c r="K3513" s="619" t="s">
        <v>5220</v>
      </c>
      <c r="L3513" s="620">
        <v>50.27</v>
      </c>
      <c r="M3513" s="620">
        <v>50.27</v>
      </c>
      <c r="N3513" s="619">
        <v>1</v>
      </c>
      <c r="O3513" s="683">
        <v>1</v>
      </c>
      <c r="P3513" s="620">
        <v>50.27</v>
      </c>
      <c r="Q3513" s="635">
        <v>1</v>
      </c>
      <c r="R3513" s="619">
        <v>1</v>
      </c>
      <c r="S3513" s="635">
        <v>1</v>
      </c>
      <c r="T3513" s="683">
        <v>1</v>
      </c>
      <c r="U3513" s="665">
        <v>1</v>
      </c>
    </row>
    <row r="3514" spans="1:21" ht="14.4" customHeight="1" x14ac:dyDescent="0.3">
      <c r="A3514" s="618">
        <v>21</v>
      </c>
      <c r="B3514" s="619" t="s">
        <v>565</v>
      </c>
      <c r="C3514" s="619">
        <v>89301215</v>
      </c>
      <c r="D3514" s="681"/>
      <c r="E3514" s="682" t="s">
        <v>4524</v>
      </c>
      <c r="F3514" s="619" t="s">
        <v>4509</v>
      </c>
      <c r="G3514" s="619" t="s">
        <v>5219</v>
      </c>
      <c r="H3514" s="619"/>
      <c r="I3514" s="619" t="s">
        <v>3735</v>
      </c>
      <c r="J3514" s="619" t="s">
        <v>2687</v>
      </c>
      <c r="K3514" s="619" t="s">
        <v>3736</v>
      </c>
      <c r="L3514" s="620">
        <v>56.48</v>
      </c>
      <c r="M3514" s="620">
        <v>56.48</v>
      </c>
      <c r="N3514" s="619">
        <v>1</v>
      </c>
      <c r="O3514" s="683">
        <v>0.5</v>
      </c>
      <c r="P3514" s="620">
        <v>56.48</v>
      </c>
      <c r="Q3514" s="635">
        <v>1</v>
      </c>
      <c r="R3514" s="619">
        <v>1</v>
      </c>
      <c r="S3514" s="635">
        <v>1</v>
      </c>
      <c r="T3514" s="683">
        <v>0.5</v>
      </c>
      <c r="U3514" s="665">
        <v>1</v>
      </c>
    </row>
    <row r="3515" spans="1:21" ht="14.4" customHeight="1" x14ac:dyDescent="0.3">
      <c r="A3515" s="618">
        <v>21</v>
      </c>
      <c r="B3515" s="619" t="s">
        <v>565</v>
      </c>
      <c r="C3515" s="619">
        <v>89301215</v>
      </c>
      <c r="D3515" s="681"/>
      <c r="E3515" s="682" t="s">
        <v>4524</v>
      </c>
      <c r="F3515" s="619" t="s">
        <v>4509</v>
      </c>
      <c r="G3515" s="619" t="s">
        <v>5219</v>
      </c>
      <c r="H3515" s="619"/>
      <c r="I3515" s="619" t="s">
        <v>2724</v>
      </c>
      <c r="J3515" s="619" t="s">
        <v>6366</v>
      </c>
      <c r="K3515" s="619" t="s">
        <v>6367</v>
      </c>
      <c r="L3515" s="620">
        <v>41.07</v>
      </c>
      <c r="M3515" s="620">
        <v>41.07</v>
      </c>
      <c r="N3515" s="619">
        <v>1</v>
      </c>
      <c r="O3515" s="683">
        <v>1</v>
      </c>
      <c r="P3515" s="620">
        <v>41.07</v>
      </c>
      <c r="Q3515" s="635">
        <v>1</v>
      </c>
      <c r="R3515" s="619">
        <v>1</v>
      </c>
      <c r="S3515" s="635">
        <v>1</v>
      </c>
      <c r="T3515" s="683">
        <v>1</v>
      </c>
      <c r="U3515" s="665">
        <v>1</v>
      </c>
    </row>
    <row r="3516" spans="1:21" ht="14.4" customHeight="1" x14ac:dyDescent="0.3">
      <c r="A3516" s="618">
        <v>21</v>
      </c>
      <c r="B3516" s="619" t="s">
        <v>565</v>
      </c>
      <c r="C3516" s="619">
        <v>89301215</v>
      </c>
      <c r="D3516" s="681"/>
      <c r="E3516" s="682" t="s">
        <v>4524</v>
      </c>
      <c r="F3516" s="619" t="s">
        <v>4509</v>
      </c>
      <c r="G3516" s="619" t="s">
        <v>4600</v>
      </c>
      <c r="H3516" s="619"/>
      <c r="I3516" s="619" t="s">
        <v>1354</v>
      </c>
      <c r="J3516" s="619" t="s">
        <v>1355</v>
      </c>
      <c r="K3516" s="619" t="s">
        <v>4905</v>
      </c>
      <c r="L3516" s="620">
        <v>0</v>
      </c>
      <c r="M3516" s="620">
        <v>0</v>
      </c>
      <c r="N3516" s="619">
        <v>1</v>
      </c>
      <c r="O3516" s="683">
        <v>0.5</v>
      </c>
      <c r="P3516" s="620">
        <v>0</v>
      </c>
      <c r="Q3516" s="635"/>
      <c r="R3516" s="619">
        <v>1</v>
      </c>
      <c r="S3516" s="635">
        <v>1</v>
      </c>
      <c r="T3516" s="683">
        <v>0.5</v>
      </c>
      <c r="U3516" s="665">
        <v>1</v>
      </c>
    </row>
    <row r="3517" spans="1:21" ht="14.4" customHeight="1" x14ac:dyDescent="0.3">
      <c r="A3517" s="618">
        <v>21</v>
      </c>
      <c r="B3517" s="619" t="s">
        <v>565</v>
      </c>
      <c r="C3517" s="619">
        <v>89301215</v>
      </c>
      <c r="D3517" s="681"/>
      <c r="E3517" s="682" t="s">
        <v>4524</v>
      </c>
      <c r="F3517" s="619" t="s">
        <v>4509</v>
      </c>
      <c r="G3517" s="619" t="s">
        <v>4600</v>
      </c>
      <c r="H3517" s="619"/>
      <c r="I3517" s="619" t="s">
        <v>1354</v>
      </c>
      <c r="J3517" s="619" t="s">
        <v>1355</v>
      </c>
      <c r="K3517" s="619" t="s">
        <v>668</v>
      </c>
      <c r="L3517" s="620">
        <v>0</v>
      </c>
      <c r="M3517" s="620">
        <v>0</v>
      </c>
      <c r="N3517" s="619">
        <v>3</v>
      </c>
      <c r="O3517" s="683">
        <v>3</v>
      </c>
      <c r="P3517" s="620">
        <v>0</v>
      </c>
      <c r="Q3517" s="635"/>
      <c r="R3517" s="619">
        <v>1</v>
      </c>
      <c r="S3517" s="635">
        <v>0.33333333333333331</v>
      </c>
      <c r="T3517" s="683">
        <v>1</v>
      </c>
      <c r="U3517" s="665">
        <v>0.33333333333333331</v>
      </c>
    </row>
    <row r="3518" spans="1:21" ht="14.4" customHeight="1" x14ac:dyDescent="0.3">
      <c r="A3518" s="618">
        <v>21</v>
      </c>
      <c r="B3518" s="619" t="s">
        <v>565</v>
      </c>
      <c r="C3518" s="619">
        <v>89301215</v>
      </c>
      <c r="D3518" s="681"/>
      <c r="E3518" s="682" t="s">
        <v>4524</v>
      </c>
      <c r="F3518" s="619" t="s">
        <v>4509</v>
      </c>
      <c r="G3518" s="619" t="s">
        <v>5073</v>
      </c>
      <c r="H3518" s="619"/>
      <c r="I3518" s="619" t="s">
        <v>5074</v>
      </c>
      <c r="J3518" s="619" t="s">
        <v>2788</v>
      </c>
      <c r="K3518" s="619" t="s">
        <v>5075</v>
      </c>
      <c r="L3518" s="620">
        <v>121.41</v>
      </c>
      <c r="M3518" s="620">
        <v>121.41</v>
      </c>
      <c r="N3518" s="619">
        <v>1</v>
      </c>
      <c r="O3518" s="683">
        <v>1</v>
      </c>
      <c r="P3518" s="620">
        <v>121.41</v>
      </c>
      <c r="Q3518" s="635">
        <v>1</v>
      </c>
      <c r="R3518" s="619">
        <v>1</v>
      </c>
      <c r="S3518" s="635">
        <v>1</v>
      </c>
      <c r="T3518" s="683">
        <v>1</v>
      </c>
      <c r="U3518" s="665">
        <v>1</v>
      </c>
    </row>
    <row r="3519" spans="1:21" ht="14.4" customHeight="1" x14ac:dyDescent="0.3">
      <c r="A3519" s="618">
        <v>21</v>
      </c>
      <c r="B3519" s="619" t="s">
        <v>565</v>
      </c>
      <c r="C3519" s="619">
        <v>89301215</v>
      </c>
      <c r="D3519" s="681"/>
      <c r="E3519" s="682" t="s">
        <v>4524</v>
      </c>
      <c r="F3519" s="619" t="s">
        <v>4509</v>
      </c>
      <c r="G3519" s="619" t="s">
        <v>4691</v>
      </c>
      <c r="H3519" s="619"/>
      <c r="I3519" s="619" t="s">
        <v>5848</v>
      </c>
      <c r="J3519" s="619" t="s">
        <v>5849</v>
      </c>
      <c r="K3519" s="619" t="s">
        <v>5850</v>
      </c>
      <c r="L3519" s="620">
        <v>87.6</v>
      </c>
      <c r="M3519" s="620">
        <v>87.6</v>
      </c>
      <c r="N3519" s="619">
        <v>1</v>
      </c>
      <c r="O3519" s="683">
        <v>1</v>
      </c>
      <c r="P3519" s="620">
        <v>87.6</v>
      </c>
      <c r="Q3519" s="635">
        <v>1</v>
      </c>
      <c r="R3519" s="619">
        <v>1</v>
      </c>
      <c r="S3519" s="635">
        <v>1</v>
      </c>
      <c r="T3519" s="683">
        <v>1</v>
      </c>
      <c r="U3519" s="665">
        <v>1</v>
      </c>
    </row>
    <row r="3520" spans="1:21" ht="14.4" customHeight="1" x14ac:dyDescent="0.3">
      <c r="A3520" s="618">
        <v>21</v>
      </c>
      <c r="B3520" s="619" t="s">
        <v>565</v>
      </c>
      <c r="C3520" s="619">
        <v>89301215</v>
      </c>
      <c r="D3520" s="681"/>
      <c r="E3520" s="682" t="s">
        <v>4524</v>
      </c>
      <c r="F3520" s="619" t="s">
        <v>4509</v>
      </c>
      <c r="G3520" s="619" t="s">
        <v>4605</v>
      </c>
      <c r="H3520" s="619"/>
      <c r="I3520" s="619" t="s">
        <v>1155</v>
      </c>
      <c r="J3520" s="619" t="s">
        <v>4606</v>
      </c>
      <c r="K3520" s="619" t="s">
        <v>4607</v>
      </c>
      <c r="L3520" s="620">
        <v>54.04</v>
      </c>
      <c r="M3520" s="620">
        <v>54.04</v>
      </c>
      <c r="N3520" s="619">
        <v>1</v>
      </c>
      <c r="O3520" s="683">
        <v>1</v>
      </c>
      <c r="P3520" s="620"/>
      <c r="Q3520" s="635">
        <v>0</v>
      </c>
      <c r="R3520" s="619"/>
      <c r="S3520" s="635">
        <v>0</v>
      </c>
      <c r="T3520" s="683"/>
      <c r="U3520" s="665">
        <v>0</v>
      </c>
    </row>
    <row r="3521" spans="1:21" ht="14.4" customHeight="1" x14ac:dyDescent="0.3">
      <c r="A3521" s="618">
        <v>21</v>
      </c>
      <c r="B3521" s="619" t="s">
        <v>565</v>
      </c>
      <c r="C3521" s="619">
        <v>89301215</v>
      </c>
      <c r="D3521" s="681"/>
      <c r="E3521" s="682" t="s">
        <v>4524</v>
      </c>
      <c r="F3521" s="619" t="s">
        <v>4509</v>
      </c>
      <c r="G3521" s="619" t="s">
        <v>6633</v>
      </c>
      <c r="H3521" s="619"/>
      <c r="I3521" s="619" t="s">
        <v>6634</v>
      </c>
      <c r="J3521" s="619" t="s">
        <v>6635</v>
      </c>
      <c r="K3521" s="619" t="s">
        <v>6636</v>
      </c>
      <c r="L3521" s="620">
        <v>99.85</v>
      </c>
      <c r="M3521" s="620">
        <v>99.85</v>
      </c>
      <c r="N3521" s="619">
        <v>1</v>
      </c>
      <c r="O3521" s="683">
        <v>0.5</v>
      </c>
      <c r="P3521" s="620">
        <v>99.85</v>
      </c>
      <c r="Q3521" s="635">
        <v>1</v>
      </c>
      <c r="R3521" s="619">
        <v>1</v>
      </c>
      <c r="S3521" s="635">
        <v>1</v>
      </c>
      <c r="T3521" s="683">
        <v>0.5</v>
      </c>
      <c r="U3521" s="665">
        <v>1</v>
      </c>
    </row>
    <row r="3522" spans="1:21" ht="14.4" customHeight="1" x14ac:dyDescent="0.3">
      <c r="A3522" s="618">
        <v>21</v>
      </c>
      <c r="B3522" s="619" t="s">
        <v>565</v>
      </c>
      <c r="C3522" s="619">
        <v>89301215</v>
      </c>
      <c r="D3522" s="681"/>
      <c r="E3522" s="682" t="s">
        <v>4524</v>
      </c>
      <c r="F3522" s="619" t="s">
        <v>4509</v>
      </c>
      <c r="G3522" s="619" t="s">
        <v>4809</v>
      </c>
      <c r="H3522" s="619"/>
      <c r="I3522" s="619" t="s">
        <v>4810</v>
      </c>
      <c r="J3522" s="619" t="s">
        <v>4811</v>
      </c>
      <c r="K3522" s="619" t="s">
        <v>4812</v>
      </c>
      <c r="L3522" s="620">
        <v>2279.48</v>
      </c>
      <c r="M3522" s="620">
        <v>45589.599999999999</v>
      </c>
      <c r="N3522" s="619">
        <v>20</v>
      </c>
      <c r="O3522" s="683">
        <v>11</v>
      </c>
      <c r="P3522" s="620">
        <v>38751.159999999996</v>
      </c>
      <c r="Q3522" s="635">
        <v>0.85</v>
      </c>
      <c r="R3522" s="619">
        <v>17</v>
      </c>
      <c r="S3522" s="635">
        <v>0.85</v>
      </c>
      <c r="T3522" s="683">
        <v>9</v>
      </c>
      <c r="U3522" s="665">
        <v>0.81818181818181823</v>
      </c>
    </row>
    <row r="3523" spans="1:21" ht="14.4" customHeight="1" x14ac:dyDescent="0.3">
      <c r="A3523" s="618">
        <v>21</v>
      </c>
      <c r="B3523" s="619" t="s">
        <v>565</v>
      </c>
      <c r="C3523" s="619">
        <v>89301215</v>
      </c>
      <c r="D3523" s="681"/>
      <c r="E3523" s="682" t="s">
        <v>4524</v>
      </c>
      <c r="F3523" s="619" t="s">
        <v>4509</v>
      </c>
      <c r="G3523" s="619" t="s">
        <v>4813</v>
      </c>
      <c r="H3523" s="619"/>
      <c r="I3523" s="619" t="s">
        <v>2345</v>
      </c>
      <c r="J3523" s="619" t="s">
        <v>2346</v>
      </c>
      <c r="K3523" s="619" t="s">
        <v>675</v>
      </c>
      <c r="L3523" s="620">
        <v>137.74</v>
      </c>
      <c r="M3523" s="620">
        <v>275.48</v>
      </c>
      <c r="N3523" s="619">
        <v>2</v>
      </c>
      <c r="O3523" s="683">
        <v>1</v>
      </c>
      <c r="P3523" s="620">
        <v>275.48</v>
      </c>
      <c r="Q3523" s="635">
        <v>1</v>
      </c>
      <c r="R3523" s="619">
        <v>2</v>
      </c>
      <c r="S3523" s="635">
        <v>1</v>
      </c>
      <c r="T3523" s="683">
        <v>1</v>
      </c>
      <c r="U3523" s="665">
        <v>1</v>
      </c>
    </row>
    <row r="3524" spans="1:21" ht="14.4" customHeight="1" x14ac:dyDescent="0.3">
      <c r="A3524" s="618">
        <v>21</v>
      </c>
      <c r="B3524" s="619" t="s">
        <v>565</v>
      </c>
      <c r="C3524" s="619">
        <v>89301215</v>
      </c>
      <c r="D3524" s="681"/>
      <c r="E3524" s="682" t="s">
        <v>4524</v>
      </c>
      <c r="F3524" s="619" t="s">
        <v>4509</v>
      </c>
      <c r="G3524" s="619" t="s">
        <v>4817</v>
      </c>
      <c r="H3524" s="619"/>
      <c r="I3524" s="619" t="s">
        <v>2479</v>
      </c>
      <c r="J3524" s="619" t="s">
        <v>2480</v>
      </c>
      <c r="K3524" s="619" t="s">
        <v>2481</v>
      </c>
      <c r="L3524" s="620">
        <v>108.46</v>
      </c>
      <c r="M3524" s="620">
        <v>108.46</v>
      </c>
      <c r="N3524" s="619">
        <v>1</v>
      </c>
      <c r="O3524" s="683">
        <v>0.5</v>
      </c>
      <c r="P3524" s="620">
        <v>108.46</v>
      </c>
      <c r="Q3524" s="635">
        <v>1</v>
      </c>
      <c r="R3524" s="619">
        <v>1</v>
      </c>
      <c r="S3524" s="635">
        <v>1</v>
      </c>
      <c r="T3524" s="683">
        <v>0.5</v>
      </c>
      <c r="U3524" s="665">
        <v>1</v>
      </c>
    </row>
    <row r="3525" spans="1:21" ht="14.4" customHeight="1" x14ac:dyDescent="0.3">
      <c r="A3525" s="618">
        <v>21</v>
      </c>
      <c r="B3525" s="619" t="s">
        <v>565</v>
      </c>
      <c r="C3525" s="619">
        <v>89301215</v>
      </c>
      <c r="D3525" s="681"/>
      <c r="E3525" s="682" t="s">
        <v>4524</v>
      </c>
      <c r="F3525" s="619" t="s">
        <v>4509</v>
      </c>
      <c r="G3525" s="619" t="s">
        <v>4817</v>
      </c>
      <c r="H3525" s="619"/>
      <c r="I3525" s="619" t="s">
        <v>1572</v>
      </c>
      <c r="J3525" s="619" t="s">
        <v>4252</v>
      </c>
      <c r="K3525" s="619" t="s">
        <v>4253</v>
      </c>
      <c r="L3525" s="620">
        <v>86.76</v>
      </c>
      <c r="M3525" s="620">
        <v>86.76</v>
      </c>
      <c r="N3525" s="619">
        <v>1</v>
      </c>
      <c r="O3525" s="683">
        <v>1</v>
      </c>
      <c r="P3525" s="620">
        <v>86.76</v>
      </c>
      <c r="Q3525" s="635">
        <v>1</v>
      </c>
      <c r="R3525" s="619">
        <v>1</v>
      </c>
      <c r="S3525" s="635">
        <v>1</v>
      </c>
      <c r="T3525" s="683">
        <v>1</v>
      </c>
      <c r="U3525" s="665">
        <v>1</v>
      </c>
    </row>
    <row r="3526" spans="1:21" ht="14.4" customHeight="1" x14ac:dyDescent="0.3">
      <c r="A3526" s="618">
        <v>21</v>
      </c>
      <c r="B3526" s="619" t="s">
        <v>565</v>
      </c>
      <c r="C3526" s="619">
        <v>89301215</v>
      </c>
      <c r="D3526" s="681"/>
      <c r="E3526" s="682" t="s">
        <v>4524</v>
      </c>
      <c r="F3526" s="619" t="s">
        <v>4509</v>
      </c>
      <c r="G3526" s="619" t="s">
        <v>4925</v>
      </c>
      <c r="H3526" s="619"/>
      <c r="I3526" s="619" t="s">
        <v>6637</v>
      </c>
      <c r="J3526" s="619" t="s">
        <v>6638</v>
      </c>
      <c r="K3526" s="619" t="s">
        <v>4414</v>
      </c>
      <c r="L3526" s="620">
        <v>64.13</v>
      </c>
      <c r="M3526" s="620">
        <v>128.26</v>
      </c>
      <c r="N3526" s="619">
        <v>2</v>
      </c>
      <c r="O3526" s="683">
        <v>1.5</v>
      </c>
      <c r="P3526" s="620">
        <v>128.26</v>
      </c>
      <c r="Q3526" s="635">
        <v>1</v>
      </c>
      <c r="R3526" s="619">
        <v>2</v>
      </c>
      <c r="S3526" s="635">
        <v>1</v>
      </c>
      <c r="T3526" s="683">
        <v>1.5</v>
      </c>
      <c r="U3526" s="665">
        <v>1</v>
      </c>
    </row>
    <row r="3527" spans="1:21" ht="14.4" customHeight="1" x14ac:dyDescent="0.3">
      <c r="A3527" s="618">
        <v>21</v>
      </c>
      <c r="B3527" s="619" t="s">
        <v>565</v>
      </c>
      <c r="C3527" s="619">
        <v>89301215</v>
      </c>
      <c r="D3527" s="681"/>
      <c r="E3527" s="682" t="s">
        <v>4524</v>
      </c>
      <c r="F3527" s="619" t="s">
        <v>4509</v>
      </c>
      <c r="G3527" s="619" t="s">
        <v>5696</v>
      </c>
      <c r="H3527" s="619"/>
      <c r="I3527" s="619" t="s">
        <v>1401</v>
      </c>
      <c r="J3527" s="619" t="s">
        <v>1402</v>
      </c>
      <c r="K3527" s="619" t="s">
        <v>1403</v>
      </c>
      <c r="L3527" s="620">
        <v>49.79</v>
      </c>
      <c r="M3527" s="620">
        <v>199.16</v>
      </c>
      <c r="N3527" s="619">
        <v>4</v>
      </c>
      <c r="O3527" s="683">
        <v>2.5</v>
      </c>
      <c r="P3527" s="620">
        <v>199.16</v>
      </c>
      <c r="Q3527" s="635">
        <v>1</v>
      </c>
      <c r="R3527" s="619">
        <v>4</v>
      </c>
      <c r="S3527" s="635">
        <v>1</v>
      </c>
      <c r="T3527" s="683">
        <v>2.5</v>
      </c>
      <c r="U3527" s="665">
        <v>1</v>
      </c>
    </row>
    <row r="3528" spans="1:21" ht="14.4" customHeight="1" x14ac:dyDescent="0.3">
      <c r="A3528" s="618">
        <v>21</v>
      </c>
      <c r="B3528" s="619" t="s">
        <v>565</v>
      </c>
      <c r="C3528" s="619">
        <v>89301215</v>
      </c>
      <c r="D3528" s="681"/>
      <c r="E3528" s="682" t="s">
        <v>4524</v>
      </c>
      <c r="F3528" s="619" t="s">
        <v>4509</v>
      </c>
      <c r="G3528" s="619" t="s">
        <v>4706</v>
      </c>
      <c r="H3528" s="619"/>
      <c r="I3528" s="619" t="s">
        <v>1273</v>
      </c>
      <c r="J3528" s="619" t="s">
        <v>4707</v>
      </c>
      <c r="K3528" s="619" t="s">
        <v>4708</v>
      </c>
      <c r="L3528" s="620">
        <v>56.01</v>
      </c>
      <c r="M3528" s="620">
        <v>168.03</v>
      </c>
      <c r="N3528" s="619">
        <v>3</v>
      </c>
      <c r="O3528" s="683">
        <v>2.5</v>
      </c>
      <c r="P3528" s="620">
        <v>112.02</v>
      </c>
      <c r="Q3528" s="635">
        <v>0.66666666666666663</v>
      </c>
      <c r="R3528" s="619">
        <v>2</v>
      </c>
      <c r="S3528" s="635">
        <v>0.66666666666666663</v>
      </c>
      <c r="T3528" s="683">
        <v>1.5</v>
      </c>
      <c r="U3528" s="665">
        <v>0.6</v>
      </c>
    </row>
    <row r="3529" spans="1:21" ht="14.4" customHeight="1" x14ac:dyDescent="0.3">
      <c r="A3529" s="618">
        <v>21</v>
      </c>
      <c r="B3529" s="619" t="s">
        <v>565</v>
      </c>
      <c r="C3529" s="619">
        <v>89301215</v>
      </c>
      <c r="D3529" s="681"/>
      <c r="E3529" s="682" t="s">
        <v>4524</v>
      </c>
      <c r="F3529" s="619" t="s">
        <v>4509</v>
      </c>
      <c r="G3529" s="619" t="s">
        <v>5713</v>
      </c>
      <c r="H3529" s="619"/>
      <c r="I3529" s="619" t="s">
        <v>5714</v>
      </c>
      <c r="J3529" s="619" t="s">
        <v>5715</v>
      </c>
      <c r="K3529" s="619" t="s">
        <v>5716</v>
      </c>
      <c r="L3529" s="620">
        <v>0</v>
      </c>
      <c r="M3529" s="620">
        <v>0</v>
      </c>
      <c r="N3529" s="619">
        <v>1</v>
      </c>
      <c r="O3529" s="683">
        <v>1</v>
      </c>
      <c r="P3529" s="620">
        <v>0</v>
      </c>
      <c r="Q3529" s="635"/>
      <c r="R3529" s="619">
        <v>1</v>
      </c>
      <c r="S3529" s="635">
        <v>1</v>
      </c>
      <c r="T3529" s="683">
        <v>1</v>
      </c>
      <c r="U3529" s="665">
        <v>1</v>
      </c>
    </row>
    <row r="3530" spans="1:21" ht="14.4" customHeight="1" x14ac:dyDescent="0.3">
      <c r="A3530" s="618">
        <v>21</v>
      </c>
      <c r="B3530" s="619" t="s">
        <v>565</v>
      </c>
      <c r="C3530" s="619">
        <v>89301215</v>
      </c>
      <c r="D3530" s="681"/>
      <c r="E3530" s="682" t="s">
        <v>4524</v>
      </c>
      <c r="F3530" s="619" t="s">
        <v>4509</v>
      </c>
      <c r="G3530" s="619" t="s">
        <v>4558</v>
      </c>
      <c r="H3530" s="619"/>
      <c r="I3530" s="619" t="s">
        <v>4559</v>
      </c>
      <c r="J3530" s="619" t="s">
        <v>4560</v>
      </c>
      <c r="K3530" s="619" t="s">
        <v>1039</v>
      </c>
      <c r="L3530" s="620">
        <v>190.48</v>
      </c>
      <c r="M3530" s="620">
        <v>190.48</v>
      </c>
      <c r="N3530" s="619">
        <v>1</v>
      </c>
      <c r="O3530" s="683">
        <v>0.5</v>
      </c>
      <c r="P3530" s="620">
        <v>190.48</v>
      </c>
      <c r="Q3530" s="635">
        <v>1</v>
      </c>
      <c r="R3530" s="619">
        <v>1</v>
      </c>
      <c r="S3530" s="635">
        <v>1</v>
      </c>
      <c r="T3530" s="683">
        <v>0.5</v>
      </c>
      <c r="U3530" s="665">
        <v>1</v>
      </c>
    </row>
    <row r="3531" spans="1:21" ht="14.4" customHeight="1" x14ac:dyDescent="0.3">
      <c r="A3531" s="618">
        <v>21</v>
      </c>
      <c r="B3531" s="619" t="s">
        <v>565</v>
      </c>
      <c r="C3531" s="619">
        <v>89301215</v>
      </c>
      <c r="D3531" s="681"/>
      <c r="E3531" s="682" t="s">
        <v>4524</v>
      </c>
      <c r="F3531" s="619" t="s">
        <v>4509</v>
      </c>
      <c r="G3531" s="619" t="s">
        <v>4558</v>
      </c>
      <c r="H3531" s="619"/>
      <c r="I3531" s="619" t="s">
        <v>4587</v>
      </c>
      <c r="J3531" s="619" t="s">
        <v>1038</v>
      </c>
      <c r="K3531" s="619" t="s">
        <v>4588</v>
      </c>
      <c r="L3531" s="620">
        <v>95.24</v>
      </c>
      <c r="M3531" s="620">
        <v>95.24</v>
      </c>
      <c r="N3531" s="619">
        <v>1</v>
      </c>
      <c r="O3531" s="683">
        <v>0.5</v>
      </c>
      <c r="P3531" s="620"/>
      <c r="Q3531" s="635">
        <v>0</v>
      </c>
      <c r="R3531" s="619"/>
      <c r="S3531" s="635">
        <v>0</v>
      </c>
      <c r="T3531" s="683"/>
      <c r="U3531" s="665">
        <v>0</v>
      </c>
    </row>
    <row r="3532" spans="1:21" ht="14.4" customHeight="1" x14ac:dyDescent="0.3">
      <c r="A3532" s="618">
        <v>21</v>
      </c>
      <c r="B3532" s="619" t="s">
        <v>565</v>
      </c>
      <c r="C3532" s="619">
        <v>89301215</v>
      </c>
      <c r="D3532" s="681"/>
      <c r="E3532" s="682" t="s">
        <v>4524</v>
      </c>
      <c r="F3532" s="619" t="s">
        <v>4509</v>
      </c>
      <c r="G3532" s="619" t="s">
        <v>4558</v>
      </c>
      <c r="H3532" s="619"/>
      <c r="I3532" s="619" t="s">
        <v>1037</v>
      </c>
      <c r="J3532" s="619" t="s">
        <v>1038</v>
      </c>
      <c r="K3532" s="619" t="s">
        <v>1039</v>
      </c>
      <c r="L3532" s="620">
        <v>190.48</v>
      </c>
      <c r="M3532" s="620">
        <v>571.43999999999994</v>
      </c>
      <c r="N3532" s="619">
        <v>3</v>
      </c>
      <c r="O3532" s="683">
        <v>2</v>
      </c>
      <c r="P3532" s="620">
        <v>190.48</v>
      </c>
      <c r="Q3532" s="635">
        <v>0.33333333333333337</v>
      </c>
      <c r="R3532" s="619">
        <v>1</v>
      </c>
      <c r="S3532" s="635">
        <v>0.33333333333333331</v>
      </c>
      <c r="T3532" s="683">
        <v>0.5</v>
      </c>
      <c r="U3532" s="665">
        <v>0.25</v>
      </c>
    </row>
    <row r="3533" spans="1:21" ht="14.4" customHeight="1" x14ac:dyDescent="0.3">
      <c r="A3533" s="618">
        <v>21</v>
      </c>
      <c r="B3533" s="619" t="s">
        <v>565</v>
      </c>
      <c r="C3533" s="619">
        <v>89301215</v>
      </c>
      <c r="D3533" s="681"/>
      <c r="E3533" s="682" t="s">
        <v>4524</v>
      </c>
      <c r="F3533" s="619" t="s">
        <v>4509</v>
      </c>
      <c r="G3533" s="619" t="s">
        <v>4589</v>
      </c>
      <c r="H3533" s="619"/>
      <c r="I3533" s="619" t="s">
        <v>2493</v>
      </c>
      <c r="J3533" s="619" t="s">
        <v>2494</v>
      </c>
      <c r="K3533" s="619" t="s">
        <v>4170</v>
      </c>
      <c r="L3533" s="620">
        <v>1359.61</v>
      </c>
      <c r="M3533" s="620">
        <v>4078.83</v>
      </c>
      <c r="N3533" s="619">
        <v>3</v>
      </c>
      <c r="O3533" s="683">
        <v>2.5</v>
      </c>
      <c r="P3533" s="620">
        <v>2719.22</v>
      </c>
      <c r="Q3533" s="635">
        <v>0.66666666666666663</v>
      </c>
      <c r="R3533" s="619">
        <v>2</v>
      </c>
      <c r="S3533" s="635">
        <v>0.66666666666666663</v>
      </c>
      <c r="T3533" s="683">
        <v>2</v>
      </c>
      <c r="U3533" s="665">
        <v>0.8</v>
      </c>
    </row>
    <row r="3534" spans="1:21" ht="14.4" customHeight="1" x14ac:dyDescent="0.3">
      <c r="A3534" s="618">
        <v>21</v>
      </c>
      <c r="B3534" s="619" t="s">
        <v>565</v>
      </c>
      <c r="C3534" s="619">
        <v>89301215</v>
      </c>
      <c r="D3534" s="681"/>
      <c r="E3534" s="682" t="s">
        <v>4524</v>
      </c>
      <c r="F3534" s="619" t="s">
        <v>4509</v>
      </c>
      <c r="G3534" s="619" t="s">
        <v>5046</v>
      </c>
      <c r="H3534" s="619"/>
      <c r="I3534" s="619" t="s">
        <v>5970</v>
      </c>
      <c r="J3534" s="619" t="s">
        <v>951</v>
      </c>
      <c r="K3534" s="619" t="s">
        <v>5971</v>
      </c>
      <c r="L3534" s="620">
        <v>0</v>
      </c>
      <c r="M3534" s="620">
        <v>0</v>
      </c>
      <c r="N3534" s="619">
        <v>1</v>
      </c>
      <c r="O3534" s="683">
        <v>1</v>
      </c>
      <c r="P3534" s="620"/>
      <c r="Q3534" s="635"/>
      <c r="R3534" s="619"/>
      <c r="S3534" s="635">
        <v>0</v>
      </c>
      <c r="T3534" s="683"/>
      <c r="U3534" s="665">
        <v>0</v>
      </c>
    </row>
    <row r="3535" spans="1:21" ht="14.4" customHeight="1" x14ac:dyDescent="0.3">
      <c r="A3535" s="618">
        <v>21</v>
      </c>
      <c r="B3535" s="619" t="s">
        <v>565</v>
      </c>
      <c r="C3535" s="619">
        <v>89301215</v>
      </c>
      <c r="D3535" s="681"/>
      <c r="E3535" s="682" t="s">
        <v>4524</v>
      </c>
      <c r="F3535" s="619" t="s">
        <v>4509</v>
      </c>
      <c r="G3535" s="619" t="s">
        <v>5046</v>
      </c>
      <c r="H3535" s="619"/>
      <c r="I3535" s="619" t="s">
        <v>950</v>
      </c>
      <c r="J3535" s="619" t="s">
        <v>951</v>
      </c>
      <c r="K3535" s="619" t="s">
        <v>5060</v>
      </c>
      <c r="L3535" s="620">
        <v>0</v>
      </c>
      <c r="M3535" s="620">
        <v>0</v>
      </c>
      <c r="N3535" s="619">
        <v>1</v>
      </c>
      <c r="O3535" s="683">
        <v>1</v>
      </c>
      <c r="P3535" s="620"/>
      <c r="Q3535" s="635"/>
      <c r="R3535" s="619"/>
      <c r="S3535" s="635">
        <v>0</v>
      </c>
      <c r="T3535" s="683"/>
      <c r="U3535" s="665">
        <v>0</v>
      </c>
    </row>
    <row r="3536" spans="1:21" ht="14.4" customHeight="1" x14ac:dyDescent="0.3">
      <c r="A3536" s="618">
        <v>21</v>
      </c>
      <c r="B3536" s="619" t="s">
        <v>565</v>
      </c>
      <c r="C3536" s="619">
        <v>89301215</v>
      </c>
      <c r="D3536" s="681"/>
      <c r="E3536" s="682" t="s">
        <v>4524</v>
      </c>
      <c r="F3536" s="619" t="s">
        <v>4509</v>
      </c>
      <c r="G3536" s="619" t="s">
        <v>4561</v>
      </c>
      <c r="H3536" s="619"/>
      <c r="I3536" s="619" t="s">
        <v>1786</v>
      </c>
      <c r="J3536" s="619" t="s">
        <v>1787</v>
      </c>
      <c r="K3536" s="619" t="s">
        <v>1788</v>
      </c>
      <c r="L3536" s="620">
        <v>569.97</v>
      </c>
      <c r="M3536" s="620">
        <v>569.97</v>
      </c>
      <c r="N3536" s="619">
        <v>1</v>
      </c>
      <c r="O3536" s="683">
        <v>1</v>
      </c>
      <c r="P3536" s="620">
        <v>569.97</v>
      </c>
      <c r="Q3536" s="635">
        <v>1</v>
      </c>
      <c r="R3536" s="619">
        <v>1</v>
      </c>
      <c r="S3536" s="635">
        <v>1</v>
      </c>
      <c r="T3536" s="683">
        <v>1</v>
      </c>
      <c r="U3536" s="665">
        <v>1</v>
      </c>
    </row>
    <row r="3537" spans="1:21" ht="14.4" customHeight="1" x14ac:dyDescent="0.3">
      <c r="A3537" s="618">
        <v>21</v>
      </c>
      <c r="B3537" s="619" t="s">
        <v>565</v>
      </c>
      <c r="C3537" s="619">
        <v>89301215</v>
      </c>
      <c r="D3537" s="681"/>
      <c r="E3537" s="682" t="s">
        <v>4524</v>
      </c>
      <c r="F3537" s="619" t="s">
        <v>4509</v>
      </c>
      <c r="G3537" s="619" t="s">
        <v>4561</v>
      </c>
      <c r="H3537" s="619"/>
      <c r="I3537" s="619" t="s">
        <v>4949</v>
      </c>
      <c r="J3537" s="619" t="s">
        <v>1791</v>
      </c>
      <c r="K3537" s="619" t="s">
        <v>4950</v>
      </c>
      <c r="L3537" s="620">
        <v>855.56</v>
      </c>
      <c r="M3537" s="620">
        <v>855.56</v>
      </c>
      <c r="N3537" s="619">
        <v>1</v>
      </c>
      <c r="O3537" s="683">
        <v>1</v>
      </c>
      <c r="P3537" s="620">
        <v>855.56</v>
      </c>
      <c r="Q3537" s="635">
        <v>1</v>
      </c>
      <c r="R3537" s="619">
        <v>1</v>
      </c>
      <c r="S3537" s="635">
        <v>1</v>
      </c>
      <c r="T3537" s="683">
        <v>1</v>
      </c>
      <c r="U3537" s="665">
        <v>1</v>
      </c>
    </row>
    <row r="3538" spans="1:21" ht="14.4" customHeight="1" x14ac:dyDescent="0.3">
      <c r="A3538" s="618">
        <v>21</v>
      </c>
      <c r="B3538" s="619" t="s">
        <v>565</v>
      </c>
      <c r="C3538" s="619">
        <v>89301215</v>
      </c>
      <c r="D3538" s="681"/>
      <c r="E3538" s="682" t="s">
        <v>4524</v>
      </c>
      <c r="F3538" s="619" t="s">
        <v>4509</v>
      </c>
      <c r="G3538" s="619" t="s">
        <v>5125</v>
      </c>
      <c r="H3538" s="619"/>
      <c r="I3538" s="619" t="s">
        <v>1410</v>
      </c>
      <c r="J3538" s="619" t="s">
        <v>1411</v>
      </c>
      <c r="K3538" s="619" t="s">
        <v>1412</v>
      </c>
      <c r="L3538" s="620">
        <v>0</v>
      </c>
      <c r="M3538" s="620">
        <v>0</v>
      </c>
      <c r="N3538" s="619">
        <v>1</v>
      </c>
      <c r="O3538" s="683">
        <v>0.5</v>
      </c>
      <c r="P3538" s="620">
        <v>0</v>
      </c>
      <c r="Q3538" s="635"/>
      <c r="R3538" s="619">
        <v>1</v>
      </c>
      <c r="S3538" s="635">
        <v>1</v>
      </c>
      <c r="T3538" s="683">
        <v>0.5</v>
      </c>
      <c r="U3538" s="665">
        <v>1</v>
      </c>
    </row>
    <row r="3539" spans="1:21" ht="14.4" customHeight="1" x14ac:dyDescent="0.3">
      <c r="A3539" s="618">
        <v>21</v>
      </c>
      <c r="B3539" s="619" t="s">
        <v>565</v>
      </c>
      <c r="C3539" s="619">
        <v>89301215</v>
      </c>
      <c r="D3539" s="681"/>
      <c r="E3539" s="682" t="s">
        <v>4524</v>
      </c>
      <c r="F3539" s="619" t="s">
        <v>4509</v>
      </c>
      <c r="G3539" s="619" t="s">
        <v>5498</v>
      </c>
      <c r="H3539" s="619"/>
      <c r="I3539" s="619" t="s">
        <v>5499</v>
      </c>
      <c r="J3539" s="619" t="s">
        <v>5500</v>
      </c>
      <c r="K3539" s="619" t="s">
        <v>668</v>
      </c>
      <c r="L3539" s="620">
        <v>216.16</v>
      </c>
      <c r="M3539" s="620">
        <v>432.32</v>
      </c>
      <c r="N3539" s="619">
        <v>2</v>
      </c>
      <c r="O3539" s="683">
        <v>1</v>
      </c>
      <c r="P3539" s="620">
        <v>432.32</v>
      </c>
      <c r="Q3539" s="635">
        <v>1</v>
      </c>
      <c r="R3539" s="619">
        <v>2</v>
      </c>
      <c r="S3539" s="635">
        <v>1</v>
      </c>
      <c r="T3539" s="683">
        <v>1</v>
      </c>
      <c r="U3539" s="665">
        <v>1</v>
      </c>
    </row>
    <row r="3540" spans="1:21" ht="14.4" customHeight="1" x14ac:dyDescent="0.3">
      <c r="A3540" s="618">
        <v>21</v>
      </c>
      <c r="B3540" s="619" t="s">
        <v>565</v>
      </c>
      <c r="C3540" s="619">
        <v>89301215</v>
      </c>
      <c r="D3540" s="681"/>
      <c r="E3540" s="682" t="s">
        <v>4524</v>
      </c>
      <c r="F3540" s="619" t="s">
        <v>4509</v>
      </c>
      <c r="G3540" s="619" t="s">
        <v>4731</v>
      </c>
      <c r="H3540" s="619"/>
      <c r="I3540" s="619" t="s">
        <v>1351</v>
      </c>
      <c r="J3540" s="619" t="s">
        <v>1352</v>
      </c>
      <c r="K3540" s="619" t="s">
        <v>675</v>
      </c>
      <c r="L3540" s="620">
        <v>101.15</v>
      </c>
      <c r="M3540" s="620">
        <v>101.15</v>
      </c>
      <c r="N3540" s="619">
        <v>1</v>
      </c>
      <c r="O3540" s="683">
        <v>0.5</v>
      </c>
      <c r="P3540" s="620">
        <v>101.15</v>
      </c>
      <c r="Q3540" s="635">
        <v>1</v>
      </c>
      <c r="R3540" s="619">
        <v>1</v>
      </c>
      <c r="S3540" s="635">
        <v>1</v>
      </c>
      <c r="T3540" s="683">
        <v>0.5</v>
      </c>
      <c r="U3540" s="665">
        <v>1</v>
      </c>
    </row>
    <row r="3541" spans="1:21" ht="14.4" customHeight="1" x14ac:dyDescent="0.3">
      <c r="A3541" s="618">
        <v>21</v>
      </c>
      <c r="B3541" s="619" t="s">
        <v>565</v>
      </c>
      <c r="C3541" s="619">
        <v>89301215</v>
      </c>
      <c r="D3541" s="681"/>
      <c r="E3541" s="682" t="s">
        <v>4524</v>
      </c>
      <c r="F3541" s="619" t="s">
        <v>4509</v>
      </c>
      <c r="G3541" s="619" t="s">
        <v>4732</v>
      </c>
      <c r="H3541" s="619"/>
      <c r="I3541" s="619" t="s">
        <v>5014</v>
      </c>
      <c r="J3541" s="619" t="s">
        <v>1122</v>
      </c>
      <c r="K3541" s="619" t="s">
        <v>1532</v>
      </c>
      <c r="L3541" s="620">
        <v>0</v>
      </c>
      <c r="M3541" s="620">
        <v>0</v>
      </c>
      <c r="N3541" s="619">
        <v>3</v>
      </c>
      <c r="O3541" s="683">
        <v>3</v>
      </c>
      <c r="P3541" s="620">
        <v>0</v>
      </c>
      <c r="Q3541" s="635"/>
      <c r="R3541" s="619">
        <v>3</v>
      </c>
      <c r="S3541" s="635">
        <v>1</v>
      </c>
      <c r="T3541" s="683">
        <v>3</v>
      </c>
      <c r="U3541" s="665">
        <v>1</v>
      </c>
    </row>
    <row r="3542" spans="1:21" ht="14.4" customHeight="1" x14ac:dyDescent="0.3">
      <c r="A3542" s="618">
        <v>21</v>
      </c>
      <c r="B3542" s="619" t="s">
        <v>565</v>
      </c>
      <c r="C3542" s="619">
        <v>89301215</v>
      </c>
      <c r="D3542" s="681"/>
      <c r="E3542" s="682" t="s">
        <v>4524</v>
      </c>
      <c r="F3542" s="619" t="s">
        <v>4509</v>
      </c>
      <c r="G3542" s="619" t="s">
        <v>4732</v>
      </c>
      <c r="H3542" s="619"/>
      <c r="I3542" s="619" t="s">
        <v>1121</v>
      </c>
      <c r="J3542" s="619" t="s">
        <v>1122</v>
      </c>
      <c r="K3542" s="619" t="s">
        <v>1123</v>
      </c>
      <c r="L3542" s="620">
        <v>56.69</v>
      </c>
      <c r="M3542" s="620">
        <v>226.76</v>
      </c>
      <c r="N3542" s="619">
        <v>4</v>
      </c>
      <c r="O3542" s="683">
        <v>2</v>
      </c>
      <c r="P3542" s="620">
        <v>170.07</v>
      </c>
      <c r="Q3542" s="635">
        <v>0.75</v>
      </c>
      <c r="R3542" s="619">
        <v>3</v>
      </c>
      <c r="S3542" s="635">
        <v>0.75</v>
      </c>
      <c r="T3542" s="683">
        <v>1</v>
      </c>
      <c r="U3542" s="665">
        <v>0.5</v>
      </c>
    </row>
    <row r="3543" spans="1:21" ht="14.4" customHeight="1" x14ac:dyDescent="0.3">
      <c r="A3543" s="618">
        <v>21</v>
      </c>
      <c r="B3543" s="619" t="s">
        <v>565</v>
      </c>
      <c r="C3543" s="619">
        <v>89301215</v>
      </c>
      <c r="D3543" s="681"/>
      <c r="E3543" s="682" t="s">
        <v>4524</v>
      </c>
      <c r="F3543" s="619" t="s">
        <v>4509</v>
      </c>
      <c r="G3543" s="619" t="s">
        <v>4732</v>
      </c>
      <c r="H3543" s="619"/>
      <c r="I3543" s="619" t="s">
        <v>3062</v>
      </c>
      <c r="J3543" s="619" t="s">
        <v>3063</v>
      </c>
      <c r="K3543" s="619" t="s">
        <v>1107</v>
      </c>
      <c r="L3543" s="620">
        <v>45.34</v>
      </c>
      <c r="M3543" s="620">
        <v>45.34</v>
      </c>
      <c r="N3543" s="619">
        <v>1</v>
      </c>
      <c r="O3543" s="683">
        <v>1</v>
      </c>
      <c r="P3543" s="620"/>
      <c r="Q3543" s="635">
        <v>0</v>
      </c>
      <c r="R3543" s="619"/>
      <c r="S3543" s="635">
        <v>0</v>
      </c>
      <c r="T3543" s="683"/>
      <c r="U3543" s="665">
        <v>0</v>
      </c>
    </row>
    <row r="3544" spans="1:21" ht="14.4" customHeight="1" x14ac:dyDescent="0.3">
      <c r="A3544" s="618">
        <v>21</v>
      </c>
      <c r="B3544" s="619" t="s">
        <v>565</v>
      </c>
      <c r="C3544" s="619">
        <v>89301215</v>
      </c>
      <c r="D3544" s="681"/>
      <c r="E3544" s="682" t="s">
        <v>4524</v>
      </c>
      <c r="F3544" s="619" t="s">
        <v>4509</v>
      </c>
      <c r="G3544" s="619" t="s">
        <v>4610</v>
      </c>
      <c r="H3544" s="619"/>
      <c r="I3544" s="619" t="s">
        <v>842</v>
      </c>
      <c r="J3544" s="619" t="s">
        <v>4623</v>
      </c>
      <c r="K3544" s="619" t="s">
        <v>4624</v>
      </c>
      <c r="L3544" s="620">
        <v>25.42</v>
      </c>
      <c r="M3544" s="620">
        <v>25.42</v>
      </c>
      <c r="N3544" s="619">
        <v>1</v>
      </c>
      <c r="O3544" s="683">
        <v>1</v>
      </c>
      <c r="P3544" s="620"/>
      <c r="Q3544" s="635">
        <v>0</v>
      </c>
      <c r="R3544" s="619"/>
      <c r="S3544" s="635">
        <v>0</v>
      </c>
      <c r="T3544" s="683"/>
      <c r="U3544" s="665">
        <v>0</v>
      </c>
    </row>
    <row r="3545" spans="1:21" ht="14.4" customHeight="1" x14ac:dyDescent="0.3">
      <c r="A3545" s="618">
        <v>21</v>
      </c>
      <c r="B3545" s="619" t="s">
        <v>565</v>
      </c>
      <c r="C3545" s="619">
        <v>89301215</v>
      </c>
      <c r="D3545" s="681"/>
      <c r="E3545" s="682" t="s">
        <v>4524</v>
      </c>
      <c r="F3545" s="619" t="s">
        <v>4509</v>
      </c>
      <c r="G3545" s="619" t="s">
        <v>4610</v>
      </c>
      <c r="H3545" s="619"/>
      <c r="I3545" s="619" t="s">
        <v>5505</v>
      </c>
      <c r="J3545" s="619" t="s">
        <v>5506</v>
      </c>
      <c r="K3545" s="619" t="s">
        <v>5507</v>
      </c>
      <c r="L3545" s="620">
        <v>228.34</v>
      </c>
      <c r="M3545" s="620">
        <v>228.34</v>
      </c>
      <c r="N3545" s="619">
        <v>1</v>
      </c>
      <c r="O3545" s="683">
        <v>0.5</v>
      </c>
      <c r="P3545" s="620">
        <v>228.34</v>
      </c>
      <c r="Q3545" s="635">
        <v>1</v>
      </c>
      <c r="R3545" s="619">
        <v>1</v>
      </c>
      <c r="S3545" s="635">
        <v>1</v>
      </c>
      <c r="T3545" s="683">
        <v>0.5</v>
      </c>
      <c r="U3545" s="665">
        <v>1</v>
      </c>
    </row>
    <row r="3546" spans="1:21" ht="14.4" customHeight="1" x14ac:dyDescent="0.3">
      <c r="A3546" s="618">
        <v>21</v>
      </c>
      <c r="B3546" s="619" t="s">
        <v>565</v>
      </c>
      <c r="C3546" s="619">
        <v>89301215</v>
      </c>
      <c r="D3546" s="681"/>
      <c r="E3546" s="682" t="s">
        <v>4524</v>
      </c>
      <c r="F3546" s="619" t="s">
        <v>4509</v>
      </c>
      <c r="G3546" s="619" t="s">
        <v>6639</v>
      </c>
      <c r="H3546" s="619"/>
      <c r="I3546" s="619" t="s">
        <v>6640</v>
      </c>
      <c r="J3546" s="619" t="s">
        <v>6641</v>
      </c>
      <c r="K3546" s="619" t="s">
        <v>6642</v>
      </c>
      <c r="L3546" s="620">
        <v>0</v>
      </c>
      <c r="M3546" s="620">
        <v>0</v>
      </c>
      <c r="N3546" s="619">
        <v>1</v>
      </c>
      <c r="O3546" s="683">
        <v>1</v>
      </c>
      <c r="P3546" s="620">
        <v>0</v>
      </c>
      <c r="Q3546" s="635"/>
      <c r="R3546" s="619">
        <v>1</v>
      </c>
      <c r="S3546" s="635">
        <v>1</v>
      </c>
      <c r="T3546" s="683">
        <v>1</v>
      </c>
      <c r="U3546" s="665">
        <v>1</v>
      </c>
    </row>
    <row r="3547" spans="1:21" ht="14.4" customHeight="1" x14ac:dyDescent="0.3">
      <c r="A3547" s="618">
        <v>21</v>
      </c>
      <c r="B3547" s="619" t="s">
        <v>565</v>
      </c>
      <c r="C3547" s="619">
        <v>89301215</v>
      </c>
      <c r="D3547" s="681"/>
      <c r="E3547" s="682" t="s">
        <v>4524</v>
      </c>
      <c r="F3547" s="619" t="s">
        <v>4509</v>
      </c>
      <c r="G3547" s="619" t="s">
        <v>4612</v>
      </c>
      <c r="H3547" s="619"/>
      <c r="I3547" s="619" t="s">
        <v>4613</v>
      </c>
      <c r="J3547" s="619" t="s">
        <v>4614</v>
      </c>
      <c r="K3547" s="619" t="s">
        <v>4615</v>
      </c>
      <c r="L3547" s="620">
        <v>38.99</v>
      </c>
      <c r="M3547" s="620">
        <v>155.96</v>
      </c>
      <c r="N3547" s="619">
        <v>4</v>
      </c>
      <c r="O3547" s="683">
        <v>1.5</v>
      </c>
      <c r="P3547" s="620">
        <v>77.98</v>
      </c>
      <c r="Q3547" s="635">
        <v>0.5</v>
      </c>
      <c r="R3547" s="619">
        <v>2</v>
      </c>
      <c r="S3547" s="635">
        <v>0.5</v>
      </c>
      <c r="T3547" s="683">
        <v>0.5</v>
      </c>
      <c r="U3547" s="665">
        <v>0.33333333333333331</v>
      </c>
    </row>
    <row r="3548" spans="1:21" ht="14.4" customHeight="1" x14ac:dyDescent="0.3">
      <c r="A3548" s="618">
        <v>21</v>
      </c>
      <c r="B3548" s="619" t="s">
        <v>565</v>
      </c>
      <c r="C3548" s="619">
        <v>89301215</v>
      </c>
      <c r="D3548" s="681"/>
      <c r="E3548" s="682" t="s">
        <v>4524</v>
      </c>
      <c r="F3548" s="619" t="s">
        <v>4509</v>
      </c>
      <c r="G3548" s="619" t="s">
        <v>4837</v>
      </c>
      <c r="H3548" s="619"/>
      <c r="I3548" s="619" t="s">
        <v>4839</v>
      </c>
      <c r="J3548" s="619" t="s">
        <v>4840</v>
      </c>
      <c r="K3548" s="619" t="s">
        <v>747</v>
      </c>
      <c r="L3548" s="620">
        <v>90.72</v>
      </c>
      <c r="M3548" s="620">
        <v>544.31999999999994</v>
      </c>
      <c r="N3548" s="619">
        <v>6</v>
      </c>
      <c r="O3548" s="683">
        <v>4</v>
      </c>
      <c r="P3548" s="620">
        <v>453.59999999999997</v>
      </c>
      <c r="Q3548" s="635">
        <v>0.83333333333333337</v>
      </c>
      <c r="R3548" s="619">
        <v>5</v>
      </c>
      <c r="S3548" s="635">
        <v>0.83333333333333337</v>
      </c>
      <c r="T3548" s="683">
        <v>3</v>
      </c>
      <c r="U3548" s="665">
        <v>0.75</v>
      </c>
    </row>
    <row r="3549" spans="1:21" ht="14.4" customHeight="1" x14ac:dyDescent="0.3">
      <c r="A3549" s="618">
        <v>21</v>
      </c>
      <c r="B3549" s="619" t="s">
        <v>565</v>
      </c>
      <c r="C3549" s="619">
        <v>89301215</v>
      </c>
      <c r="D3549" s="681"/>
      <c r="E3549" s="682" t="s">
        <v>4524</v>
      </c>
      <c r="F3549" s="619" t="s">
        <v>4509</v>
      </c>
      <c r="G3549" s="619" t="s">
        <v>4837</v>
      </c>
      <c r="H3549" s="619"/>
      <c r="I3549" s="619" t="s">
        <v>5381</v>
      </c>
      <c r="J3549" s="619" t="s">
        <v>4840</v>
      </c>
      <c r="K3549" s="619" t="s">
        <v>5382</v>
      </c>
      <c r="L3549" s="620">
        <v>302.39</v>
      </c>
      <c r="M3549" s="620">
        <v>907.17</v>
      </c>
      <c r="N3549" s="619">
        <v>3</v>
      </c>
      <c r="O3549" s="683">
        <v>3</v>
      </c>
      <c r="P3549" s="620">
        <v>907.17</v>
      </c>
      <c r="Q3549" s="635">
        <v>1</v>
      </c>
      <c r="R3549" s="619">
        <v>3</v>
      </c>
      <c r="S3549" s="635">
        <v>1</v>
      </c>
      <c r="T3549" s="683">
        <v>3</v>
      </c>
      <c r="U3549" s="665">
        <v>1</v>
      </c>
    </row>
    <row r="3550" spans="1:21" ht="14.4" customHeight="1" x14ac:dyDescent="0.3">
      <c r="A3550" s="618">
        <v>21</v>
      </c>
      <c r="B3550" s="619" t="s">
        <v>565</v>
      </c>
      <c r="C3550" s="619">
        <v>89301215</v>
      </c>
      <c r="D3550" s="681"/>
      <c r="E3550" s="682" t="s">
        <v>4524</v>
      </c>
      <c r="F3550" s="619" t="s">
        <v>4509</v>
      </c>
      <c r="G3550" s="619" t="s">
        <v>5383</v>
      </c>
      <c r="H3550" s="619"/>
      <c r="I3550" s="619" t="s">
        <v>6607</v>
      </c>
      <c r="J3550" s="619" t="s">
        <v>6608</v>
      </c>
      <c r="K3550" s="619" t="s">
        <v>6609</v>
      </c>
      <c r="L3550" s="620">
        <v>14860.07</v>
      </c>
      <c r="M3550" s="620">
        <v>59440.28</v>
      </c>
      <c r="N3550" s="619">
        <v>4</v>
      </c>
      <c r="O3550" s="683">
        <v>3.5</v>
      </c>
      <c r="P3550" s="620"/>
      <c r="Q3550" s="635">
        <v>0</v>
      </c>
      <c r="R3550" s="619"/>
      <c r="S3550" s="635">
        <v>0</v>
      </c>
      <c r="T3550" s="683"/>
      <c r="U3550" s="665">
        <v>0</v>
      </c>
    </row>
    <row r="3551" spans="1:21" ht="14.4" customHeight="1" x14ac:dyDescent="0.3">
      <c r="A3551" s="618">
        <v>21</v>
      </c>
      <c r="B3551" s="619" t="s">
        <v>565</v>
      </c>
      <c r="C3551" s="619">
        <v>89301215</v>
      </c>
      <c r="D3551" s="681"/>
      <c r="E3551" s="682" t="s">
        <v>4524</v>
      </c>
      <c r="F3551" s="619" t="s">
        <v>4509</v>
      </c>
      <c r="G3551" s="619" t="s">
        <v>4743</v>
      </c>
      <c r="H3551" s="619"/>
      <c r="I3551" s="619" t="s">
        <v>958</v>
      </c>
      <c r="J3551" s="619" t="s">
        <v>959</v>
      </c>
      <c r="K3551" s="619" t="s">
        <v>4745</v>
      </c>
      <c r="L3551" s="620">
        <v>57.85</v>
      </c>
      <c r="M3551" s="620">
        <v>115.7</v>
      </c>
      <c r="N3551" s="619">
        <v>2</v>
      </c>
      <c r="O3551" s="683">
        <v>2</v>
      </c>
      <c r="P3551" s="620"/>
      <c r="Q3551" s="635">
        <v>0</v>
      </c>
      <c r="R3551" s="619"/>
      <c r="S3551" s="635">
        <v>0</v>
      </c>
      <c r="T3551" s="683"/>
      <c r="U3551" s="665">
        <v>0</v>
      </c>
    </row>
    <row r="3552" spans="1:21" ht="14.4" customHeight="1" x14ac:dyDescent="0.3">
      <c r="A3552" s="618">
        <v>21</v>
      </c>
      <c r="B3552" s="619" t="s">
        <v>565</v>
      </c>
      <c r="C3552" s="619">
        <v>89301215</v>
      </c>
      <c r="D3552" s="681"/>
      <c r="E3552" s="682" t="s">
        <v>4524</v>
      </c>
      <c r="F3552" s="619" t="s">
        <v>4509</v>
      </c>
      <c r="G3552" s="619" t="s">
        <v>4569</v>
      </c>
      <c r="H3552" s="619"/>
      <c r="I3552" s="619" t="s">
        <v>2483</v>
      </c>
      <c r="J3552" s="619" t="s">
        <v>2465</v>
      </c>
      <c r="K3552" s="619" t="s">
        <v>4343</v>
      </c>
      <c r="L3552" s="620">
        <v>32.74</v>
      </c>
      <c r="M3552" s="620">
        <v>65.48</v>
      </c>
      <c r="N3552" s="619">
        <v>2</v>
      </c>
      <c r="O3552" s="683">
        <v>2</v>
      </c>
      <c r="P3552" s="620">
        <v>65.48</v>
      </c>
      <c r="Q3552" s="635">
        <v>1</v>
      </c>
      <c r="R3552" s="619">
        <v>2</v>
      </c>
      <c r="S3552" s="635">
        <v>1</v>
      </c>
      <c r="T3552" s="683">
        <v>2</v>
      </c>
      <c r="U3552" s="665">
        <v>1</v>
      </c>
    </row>
    <row r="3553" spans="1:21" ht="14.4" customHeight="1" x14ac:dyDescent="0.3">
      <c r="A3553" s="618">
        <v>21</v>
      </c>
      <c r="B3553" s="619" t="s">
        <v>565</v>
      </c>
      <c r="C3553" s="619">
        <v>89301215</v>
      </c>
      <c r="D3553" s="681"/>
      <c r="E3553" s="682" t="s">
        <v>4524</v>
      </c>
      <c r="F3553" s="619" t="s">
        <v>4509</v>
      </c>
      <c r="G3553" s="619" t="s">
        <v>4748</v>
      </c>
      <c r="H3553" s="619"/>
      <c r="I3553" s="619" t="s">
        <v>4848</v>
      </c>
      <c r="J3553" s="619" t="s">
        <v>4750</v>
      </c>
      <c r="K3553" s="619" t="s">
        <v>1605</v>
      </c>
      <c r="L3553" s="620">
        <v>102.89</v>
      </c>
      <c r="M3553" s="620">
        <v>308.67</v>
      </c>
      <c r="N3553" s="619">
        <v>3</v>
      </c>
      <c r="O3553" s="683">
        <v>2.5</v>
      </c>
      <c r="P3553" s="620"/>
      <c r="Q3553" s="635">
        <v>0</v>
      </c>
      <c r="R3553" s="619"/>
      <c r="S3553" s="635">
        <v>0</v>
      </c>
      <c r="T3553" s="683"/>
      <c r="U3553" s="665">
        <v>0</v>
      </c>
    </row>
    <row r="3554" spans="1:21" ht="14.4" customHeight="1" x14ac:dyDescent="0.3">
      <c r="A3554" s="618">
        <v>21</v>
      </c>
      <c r="B3554" s="619" t="s">
        <v>565</v>
      </c>
      <c r="C3554" s="619">
        <v>89301215</v>
      </c>
      <c r="D3554" s="681"/>
      <c r="E3554" s="682" t="s">
        <v>4524</v>
      </c>
      <c r="F3554" s="619" t="s">
        <v>4509</v>
      </c>
      <c r="G3554" s="619" t="s">
        <v>4748</v>
      </c>
      <c r="H3554" s="619"/>
      <c r="I3554" s="619" t="s">
        <v>4749</v>
      </c>
      <c r="J3554" s="619" t="s">
        <v>4750</v>
      </c>
      <c r="K3554" s="619" t="s">
        <v>1379</v>
      </c>
      <c r="L3554" s="620">
        <v>154.33000000000001</v>
      </c>
      <c r="M3554" s="620">
        <v>1080.31</v>
      </c>
      <c r="N3554" s="619">
        <v>7</v>
      </c>
      <c r="O3554" s="683">
        <v>6</v>
      </c>
      <c r="P3554" s="620">
        <v>617.32000000000005</v>
      </c>
      <c r="Q3554" s="635">
        <v>0.57142857142857151</v>
      </c>
      <c r="R3554" s="619">
        <v>4</v>
      </c>
      <c r="S3554" s="635">
        <v>0.5714285714285714</v>
      </c>
      <c r="T3554" s="683">
        <v>4</v>
      </c>
      <c r="U3554" s="665">
        <v>0.66666666666666663</v>
      </c>
    </row>
    <row r="3555" spans="1:21" ht="14.4" customHeight="1" x14ac:dyDescent="0.3">
      <c r="A3555" s="618">
        <v>21</v>
      </c>
      <c r="B3555" s="619" t="s">
        <v>565</v>
      </c>
      <c r="C3555" s="619">
        <v>89301215</v>
      </c>
      <c r="D3555" s="681"/>
      <c r="E3555" s="682" t="s">
        <v>4524</v>
      </c>
      <c r="F3555" s="619" t="s">
        <v>4509</v>
      </c>
      <c r="G3555" s="619" t="s">
        <v>5797</v>
      </c>
      <c r="H3555" s="619"/>
      <c r="I3555" s="619" t="s">
        <v>6493</v>
      </c>
      <c r="J3555" s="619" t="s">
        <v>6494</v>
      </c>
      <c r="K3555" s="619" t="s">
        <v>1008</v>
      </c>
      <c r="L3555" s="620">
        <v>82.67</v>
      </c>
      <c r="M3555" s="620">
        <v>165.34</v>
      </c>
      <c r="N3555" s="619">
        <v>2</v>
      </c>
      <c r="O3555" s="683">
        <v>0.5</v>
      </c>
      <c r="P3555" s="620">
        <v>165.34</v>
      </c>
      <c r="Q3555" s="635">
        <v>1</v>
      </c>
      <c r="R3555" s="619">
        <v>2</v>
      </c>
      <c r="S3555" s="635">
        <v>1</v>
      </c>
      <c r="T3555" s="683">
        <v>0.5</v>
      </c>
      <c r="U3555" s="665">
        <v>1</v>
      </c>
    </row>
    <row r="3556" spans="1:21" ht="14.4" customHeight="1" x14ac:dyDescent="0.3">
      <c r="A3556" s="618">
        <v>21</v>
      </c>
      <c r="B3556" s="619" t="s">
        <v>565</v>
      </c>
      <c r="C3556" s="619">
        <v>89301215</v>
      </c>
      <c r="D3556" s="681"/>
      <c r="E3556" s="682" t="s">
        <v>4524</v>
      </c>
      <c r="F3556" s="619" t="s">
        <v>4509</v>
      </c>
      <c r="G3556" s="619" t="s">
        <v>4616</v>
      </c>
      <c r="H3556" s="619"/>
      <c r="I3556" s="619" t="s">
        <v>6643</v>
      </c>
      <c r="J3556" s="619" t="s">
        <v>6644</v>
      </c>
      <c r="K3556" s="619" t="s">
        <v>641</v>
      </c>
      <c r="L3556" s="620">
        <v>0</v>
      </c>
      <c r="M3556" s="620">
        <v>0</v>
      </c>
      <c r="N3556" s="619">
        <v>1</v>
      </c>
      <c r="O3556" s="683">
        <v>1</v>
      </c>
      <c r="P3556" s="620">
        <v>0</v>
      </c>
      <c r="Q3556" s="635"/>
      <c r="R3556" s="619">
        <v>1</v>
      </c>
      <c r="S3556" s="635">
        <v>1</v>
      </c>
      <c r="T3556" s="683">
        <v>1</v>
      </c>
      <c r="U3556" s="665">
        <v>1</v>
      </c>
    </row>
    <row r="3557" spans="1:21" ht="14.4" customHeight="1" x14ac:dyDescent="0.3">
      <c r="A3557" s="618">
        <v>21</v>
      </c>
      <c r="B3557" s="619" t="s">
        <v>565</v>
      </c>
      <c r="C3557" s="619">
        <v>89301215</v>
      </c>
      <c r="D3557" s="681"/>
      <c r="E3557" s="682" t="s">
        <v>4524</v>
      </c>
      <c r="F3557" s="619" t="s">
        <v>4509</v>
      </c>
      <c r="G3557" s="619" t="s">
        <v>4616</v>
      </c>
      <c r="H3557" s="619"/>
      <c r="I3557" s="619" t="s">
        <v>4757</v>
      </c>
      <c r="J3557" s="619" t="s">
        <v>4618</v>
      </c>
      <c r="K3557" s="619" t="s">
        <v>1297</v>
      </c>
      <c r="L3557" s="620">
        <v>0</v>
      </c>
      <c r="M3557" s="620">
        <v>0</v>
      </c>
      <c r="N3557" s="619">
        <v>1</v>
      </c>
      <c r="O3557" s="683">
        <v>0.5</v>
      </c>
      <c r="P3557" s="620">
        <v>0</v>
      </c>
      <c r="Q3557" s="635"/>
      <c r="R3557" s="619">
        <v>1</v>
      </c>
      <c r="S3557" s="635">
        <v>1</v>
      </c>
      <c r="T3557" s="683">
        <v>0.5</v>
      </c>
      <c r="U3557" s="665">
        <v>1</v>
      </c>
    </row>
    <row r="3558" spans="1:21" ht="14.4" customHeight="1" x14ac:dyDescent="0.3">
      <c r="A3558" s="618">
        <v>21</v>
      </c>
      <c r="B3558" s="619" t="s">
        <v>565</v>
      </c>
      <c r="C3558" s="619">
        <v>89301215</v>
      </c>
      <c r="D3558" s="681"/>
      <c r="E3558" s="682" t="s">
        <v>4524</v>
      </c>
      <c r="F3558" s="619" t="s">
        <v>4509</v>
      </c>
      <c r="G3558" s="619" t="s">
        <v>4616</v>
      </c>
      <c r="H3558" s="619"/>
      <c r="I3558" s="619" t="s">
        <v>5415</v>
      </c>
      <c r="J3558" s="619" t="s">
        <v>5413</v>
      </c>
      <c r="K3558" s="619" t="s">
        <v>5416</v>
      </c>
      <c r="L3558" s="620">
        <v>0</v>
      </c>
      <c r="M3558" s="620">
        <v>0</v>
      </c>
      <c r="N3558" s="619">
        <v>1</v>
      </c>
      <c r="O3558" s="683">
        <v>1</v>
      </c>
      <c r="P3558" s="620">
        <v>0</v>
      </c>
      <c r="Q3558" s="635"/>
      <c r="R3558" s="619">
        <v>1</v>
      </c>
      <c r="S3558" s="635">
        <v>1</v>
      </c>
      <c r="T3558" s="683">
        <v>1</v>
      </c>
      <c r="U3558" s="665">
        <v>1</v>
      </c>
    </row>
    <row r="3559" spans="1:21" ht="14.4" customHeight="1" x14ac:dyDescent="0.3">
      <c r="A3559" s="618">
        <v>21</v>
      </c>
      <c r="B3559" s="619" t="s">
        <v>565</v>
      </c>
      <c r="C3559" s="619">
        <v>89301215</v>
      </c>
      <c r="D3559" s="681"/>
      <c r="E3559" s="682" t="s">
        <v>4524</v>
      </c>
      <c r="F3559" s="619" t="s">
        <v>4509</v>
      </c>
      <c r="G3559" s="619" t="s">
        <v>4616</v>
      </c>
      <c r="H3559" s="619"/>
      <c r="I3559" s="619" t="s">
        <v>1296</v>
      </c>
      <c r="J3559" s="619" t="s">
        <v>1293</v>
      </c>
      <c r="K3559" s="619" t="s">
        <v>1297</v>
      </c>
      <c r="L3559" s="620">
        <v>0</v>
      </c>
      <c r="M3559" s="620">
        <v>0</v>
      </c>
      <c r="N3559" s="619">
        <v>1</v>
      </c>
      <c r="O3559" s="683">
        <v>0.5</v>
      </c>
      <c r="P3559" s="620">
        <v>0</v>
      </c>
      <c r="Q3559" s="635"/>
      <c r="R3559" s="619">
        <v>1</v>
      </c>
      <c r="S3559" s="635">
        <v>1</v>
      </c>
      <c r="T3559" s="683">
        <v>0.5</v>
      </c>
      <c r="U3559" s="665">
        <v>1</v>
      </c>
    </row>
    <row r="3560" spans="1:21" ht="14.4" customHeight="1" x14ac:dyDescent="0.3">
      <c r="A3560" s="618">
        <v>21</v>
      </c>
      <c r="B3560" s="619" t="s">
        <v>565</v>
      </c>
      <c r="C3560" s="619">
        <v>89301215</v>
      </c>
      <c r="D3560" s="681"/>
      <c r="E3560" s="682" t="s">
        <v>4524</v>
      </c>
      <c r="F3560" s="619" t="s">
        <v>4509</v>
      </c>
      <c r="G3560" s="619" t="s">
        <v>4616</v>
      </c>
      <c r="H3560" s="619"/>
      <c r="I3560" s="619" t="s">
        <v>5810</v>
      </c>
      <c r="J3560" s="619" t="s">
        <v>5418</v>
      </c>
      <c r="K3560" s="619" t="s">
        <v>1297</v>
      </c>
      <c r="L3560" s="620">
        <v>0</v>
      </c>
      <c r="M3560" s="620">
        <v>0</v>
      </c>
      <c r="N3560" s="619">
        <v>1</v>
      </c>
      <c r="O3560" s="683">
        <v>0.5</v>
      </c>
      <c r="P3560" s="620">
        <v>0</v>
      </c>
      <c r="Q3560" s="635"/>
      <c r="R3560" s="619">
        <v>1</v>
      </c>
      <c r="S3560" s="635">
        <v>1</v>
      </c>
      <c r="T3560" s="683">
        <v>0.5</v>
      </c>
      <c r="U3560" s="665">
        <v>1</v>
      </c>
    </row>
    <row r="3561" spans="1:21" ht="14.4" customHeight="1" x14ac:dyDescent="0.3">
      <c r="A3561" s="618">
        <v>21</v>
      </c>
      <c r="B3561" s="619" t="s">
        <v>565</v>
      </c>
      <c r="C3561" s="619">
        <v>89301215</v>
      </c>
      <c r="D3561" s="681"/>
      <c r="E3561" s="682" t="s">
        <v>4524</v>
      </c>
      <c r="F3561" s="619" t="s">
        <v>4511</v>
      </c>
      <c r="G3561" s="619" t="s">
        <v>5995</v>
      </c>
      <c r="H3561" s="619"/>
      <c r="I3561" s="619" t="s">
        <v>6645</v>
      </c>
      <c r="J3561" s="619" t="s">
        <v>5997</v>
      </c>
      <c r="K3561" s="619" t="s">
        <v>6646</v>
      </c>
      <c r="L3561" s="620">
        <v>410</v>
      </c>
      <c r="M3561" s="620">
        <v>820</v>
      </c>
      <c r="N3561" s="619">
        <v>2</v>
      </c>
      <c r="O3561" s="683">
        <v>2</v>
      </c>
      <c r="P3561" s="620"/>
      <c r="Q3561" s="635">
        <v>0</v>
      </c>
      <c r="R3561" s="619"/>
      <c r="S3561" s="635">
        <v>0</v>
      </c>
      <c r="T3561" s="683"/>
      <c r="U3561" s="665">
        <v>0</v>
      </c>
    </row>
    <row r="3562" spans="1:21" ht="14.4" customHeight="1" x14ac:dyDescent="0.3">
      <c r="A3562" s="618">
        <v>21</v>
      </c>
      <c r="B3562" s="619" t="s">
        <v>565</v>
      </c>
      <c r="C3562" s="619">
        <v>89301215</v>
      </c>
      <c r="D3562" s="681"/>
      <c r="E3562" s="682" t="s">
        <v>4524</v>
      </c>
      <c r="F3562" s="619" t="s">
        <v>4511</v>
      </c>
      <c r="G3562" s="619" t="s">
        <v>5995</v>
      </c>
      <c r="H3562" s="619"/>
      <c r="I3562" s="619" t="s">
        <v>6647</v>
      </c>
      <c r="J3562" s="619" t="s">
        <v>6648</v>
      </c>
      <c r="K3562" s="619" t="s">
        <v>6649</v>
      </c>
      <c r="L3562" s="620">
        <v>566</v>
      </c>
      <c r="M3562" s="620">
        <v>566</v>
      </c>
      <c r="N3562" s="619">
        <v>1</v>
      </c>
      <c r="O3562" s="683">
        <v>1</v>
      </c>
      <c r="P3562" s="620"/>
      <c r="Q3562" s="635">
        <v>0</v>
      </c>
      <c r="R3562" s="619"/>
      <c r="S3562" s="635">
        <v>0</v>
      </c>
      <c r="T3562" s="683"/>
      <c r="U3562" s="665">
        <v>0</v>
      </c>
    </row>
    <row r="3563" spans="1:21" ht="14.4" customHeight="1" x14ac:dyDescent="0.3">
      <c r="A3563" s="618">
        <v>21</v>
      </c>
      <c r="B3563" s="619" t="s">
        <v>565</v>
      </c>
      <c r="C3563" s="619">
        <v>89301215</v>
      </c>
      <c r="D3563" s="681"/>
      <c r="E3563" s="682" t="s">
        <v>4524</v>
      </c>
      <c r="F3563" s="619" t="s">
        <v>4511</v>
      </c>
      <c r="G3563" s="619" t="s">
        <v>5995</v>
      </c>
      <c r="H3563" s="619"/>
      <c r="I3563" s="619" t="s">
        <v>6650</v>
      </c>
      <c r="J3563" s="619" t="s">
        <v>6648</v>
      </c>
      <c r="K3563" s="619" t="s">
        <v>6651</v>
      </c>
      <c r="L3563" s="620">
        <v>600</v>
      </c>
      <c r="M3563" s="620">
        <v>600</v>
      </c>
      <c r="N3563" s="619">
        <v>1</v>
      </c>
      <c r="O3563" s="683">
        <v>1</v>
      </c>
      <c r="P3563" s="620">
        <v>600</v>
      </c>
      <c r="Q3563" s="635">
        <v>1</v>
      </c>
      <c r="R3563" s="619">
        <v>1</v>
      </c>
      <c r="S3563" s="635">
        <v>1</v>
      </c>
      <c r="T3563" s="683">
        <v>1</v>
      </c>
      <c r="U3563" s="665">
        <v>1</v>
      </c>
    </row>
    <row r="3564" spans="1:21" ht="14.4" customHeight="1" x14ac:dyDescent="0.3">
      <c r="A3564" s="618">
        <v>21</v>
      </c>
      <c r="B3564" s="619" t="s">
        <v>565</v>
      </c>
      <c r="C3564" s="619">
        <v>89301215</v>
      </c>
      <c r="D3564" s="681"/>
      <c r="E3564" s="682" t="s">
        <v>4524</v>
      </c>
      <c r="F3564" s="619" t="s">
        <v>4511</v>
      </c>
      <c r="G3564" s="619" t="s">
        <v>4764</v>
      </c>
      <c r="H3564" s="619"/>
      <c r="I3564" s="619" t="s">
        <v>2013</v>
      </c>
      <c r="J3564" s="619" t="s">
        <v>4765</v>
      </c>
      <c r="K3564" s="619" t="s">
        <v>4766</v>
      </c>
      <c r="L3564" s="620">
        <v>1267.1199999999999</v>
      </c>
      <c r="M3564" s="620">
        <v>5068.4799999999996</v>
      </c>
      <c r="N3564" s="619">
        <v>4</v>
      </c>
      <c r="O3564" s="683">
        <v>3</v>
      </c>
      <c r="P3564" s="620">
        <v>3801.3599999999997</v>
      </c>
      <c r="Q3564" s="635">
        <v>0.75</v>
      </c>
      <c r="R3564" s="619">
        <v>3</v>
      </c>
      <c r="S3564" s="635">
        <v>0.75</v>
      </c>
      <c r="T3564" s="683">
        <v>2</v>
      </c>
      <c r="U3564" s="665">
        <v>0.66666666666666663</v>
      </c>
    </row>
    <row r="3565" spans="1:21" ht="14.4" customHeight="1" x14ac:dyDescent="0.3">
      <c r="A3565" s="618">
        <v>21</v>
      </c>
      <c r="B3565" s="619" t="s">
        <v>565</v>
      </c>
      <c r="C3565" s="619">
        <v>89301215</v>
      </c>
      <c r="D3565" s="681"/>
      <c r="E3565" s="682" t="s">
        <v>4524</v>
      </c>
      <c r="F3565" s="619" t="s">
        <v>4511</v>
      </c>
      <c r="G3565" s="619" t="s">
        <v>4764</v>
      </c>
      <c r="H3565" s="619"/>
      <c r="I3565" s="619" t="s">
        <v>5821</v>
      </c>
      <c r="J3565" s="619" t="s">
        <v>5822</v>
      </c>
      <c r="K3565" s="619" t="s">
        <v>5823</v>
      </c>
      <c r="L3565" s="620">
        <v>1324.45</v>
      </c>
      <c r="M3565" s="620">
        <v>1324.45</v>
      </c>
      <c r="N3565" s="619">
        <v>1</v>
      </c>
      <c r="O3565" s="683">
        <v>1</v>
      </c>
      <c r="P3565" s="620">
        <v>1324.45</v>
      </c>
      <c r="Q3565" s="635">
        <v>1</v>
      </c>
      <c r="R3565" s="619">
        <v>1</v>
      </c>
      <c r="S3565" s="635">
        <v>1</v>
      </c>
      <c r="T3565" s="683">
        <v>1</v>
      </c>
      <c r="U3565" s="665">
        <v>1</v>
      </c>
    </row>
    <row r="3566" spans="1:21" ht="14.4" customHeight="1" x14ac:dyDescent="0.3">
      <c r="A3566" s="618">
        <v>21</v>
      </c>
      <c r="B3566" s="619" t="s">
        <v>565</v>
      </c>
      <c r="C3566" s="619">
        <v>89301215</v>
      </c>
      <c r="D3566" s="681"/>
      <c r="E3566" s="682" t="s">
        <v>4525</v>
      </c>
      <c r="F3566" s="619" t="s">
        <v>4509</v>
      </c>
      <c r="G3566" s="619" t="s">
        <v>4654</v>
      </c>
      <c r="H3566" s="619"/>
      <c r="I3566" s="619" t="s">
        <v>1716</v>
      </c>
      <c r="J3566" s="619" t="s">
        <v>1717</v>
      </c>
      <c r="K3566" s="619" t="s">
        <v>1718</v>
      </c>
      <c r="L3566" s="620">
        <v>400.21</v>
      </c>
      <c r="M3566" s="620">
        <v>800.42</v>
      </c>
      <c r="N3566" s="619">
        <v>2</v>
      </c>
      <c r="O3566" s="683">
        <v>1</v>
      </c>
      <c r="P3566" s="620"/>
      <c r="Q3566" s="635">
        <v>0</v>
      </c>
      <c r="R3566" s="619"/>
      <c r="S3566" s="635">
        <v>0</v>
      </c>
      <c r="T3566" s="683"/>
      <c r="U3566" s="665">
        <v>0</v>
      </c>
    </row>
    <row r="3567" spans="1:21" ht="14.4" customHeight="1" x14ac:dyDescent="0.3">
      <c r="A3567" s="618">
        <v>21</v>
      </c>
      <c r="B3567" s="619" t="s">
        <v>565</v>
      </c>
      <c r="C3567" s="619">
        <v>89301215</v>
      </c>
      <c r="D3567" s="681"/>
      <c r="E3567" s="682" t="s">
        <v>4525</v>
      </c>
      <c r="F3567" s="619" t="s">
        <v>4509</v>
      </c>
      <c r="G3567" s="619" t="s">
        <v>4654</v>
      </c>
      <c r="H3567" s="619"/>
      <c r="I3567" s="619" t="s">
        <v>4875</v>
      </c>
      <c r="J3567" s="619" t="s">
        <v>1717</v>
      </c>
      <c r="K3567" s="619" t="s">
        <v>2389</v>
      </c>
      <c r="L3567" s="620">
        <v>0</v>
      </c>
      <c r="M3567" s="620">
        <v>0</v>
      </c>
      <c r="N3567" s="619">
        <v>2</v>
      </c>
      <c r="O3567" s="683">
        <v>1.5</v>
      </c>
      <c r="P3567" s="620"/>
      <c r="Q3567" s="635"/>
      <c r="R3567" s="619"/>
      <c r="S3567" s="635">
        <v>0</v>
      </c>
      <c r="T3567" s="683"/>
      <c r="U3567" s="665">
        <v>0</v>
      </c>
    </row>
    <row r="3568" spans="1:21" ht="14.4" customHeight="1" x14ac:dyDescent="0.3">
      <c r="A3568" s="618">
        <v>21</v>
      </c>
      <c r="B3568" s="619" t="s">
        <v>565</v>
      </c>
      <c r="C3568" s="619">
        <v>89301215</v>
      </c>
      <c r="D3568" s="681"/>
      <c r="E3568" s="682" t="s">
        <v>4525</v>
      </c>
      <c r="F3568" s="619" t="s">
        <v>4509</v>
      </c>
      <c r="G3568" s="619" t="s">
        <v>4654</v>
      </c>
      <c r="H3568" s="619"/>
      <c r="I3568" s="619" t="s">
        <v>4655</v>
      </c>
      <c r="J3568" s="619" t="s">
        <v>1717</v>
      </c>
      <c r="K3568" s="619" t="s">
        <v>4656</v>
      </c>
      <c r="L3568" s="620">
        <v>0</v>
      </c>
      <c r="M3568" s="620">
        <v>0</v>
      </c>
      <c r="N3568" s="619">
        <v>2</v>
      </c>
      <c r="O3568" s="683">
        <v>1</v>
      </c>
      <c r="P3568" s="620">
        <v>0</v>
      </c>
      <c r="Q3568" s="635"/>
      <c r="R3568" s="619">
        <v>1</v>
      </c>
      <c r="S3568" s="635">
        <v>0.5</v>
      </c>
      <c r="T3568" s="683">
        <v>0.5</v>
      </c>
      <c r="U3568" s="665">
        <v>0.5</v>
      </c>
    </row>
    <row r="3569" spans="1:21" ht="14.4" customHeight="1" x14ac:dyDescent="0.3">
      <c r="A3569" s="618">
        <v>21</v>
      </c>
      <c r="B3569" s="619" t="s">
        <v>565</v>
      </c>
      <c r="C3569" s="619">
        <v>89301215</v>
      </c>
      <c r="D3569" s="681"/>
      <c r="E3569" s="682" t="s">
        <v>4525</v>
      </c>
      <c r="F3569" s="619" t="s">
        <v>4509</v>
      </c>
      <c r="G3569" s="619" t="s">
        <v>4599</v>
      </c>
      <c r="H3569" s="619"/>
      <c r="I3569" s="619" t="s">
        <v>2057</v>
      </c>
      <c r="J3569" s="619" t="s">
        <v>4334</v>
      </c>
      <c r="K3569" s="619" t="s">
        <v>4335</v>
      </c>
      <c r="L3569" s="620">
        <v>2787.72</v>
      </c>
      <c r="M3569" s="620">
        <v>2787.72</v>
      </c>
      <c r="N3569" s="619">
        <v>1</v>
      </c>
      <c r="O3569" s="683">
        <v>1</v>
      </c>
      <c r="P3569" s="620">
        <v>2787.72</v>
      </c>
      <c r="Q3569" s="635">
        <v>1</v>
      </c>
      <c r="R3569" s="619">
        <v>1</v>
      </c>
      <c r="S3569" s="635">
        <v>1</v>
      </c>
      <c r="T3569" s="683">
        <v>1</v>
      </c>
      <c r="U3569" s="665">
        <v>1</v>
      </c>
    </row>
    <row r="3570" spans="1:21" ht="14.4" customHeight="1" x14ac:dyDescent="0.3">
      <c r="A3570" s="618">
        <v>21</v>
      </c>
      <c r="B3570" s="619" t="s">
        <v>565</v>
      </c>
      <c r="C3570" s="619">
        <v>89301215</v>
      </c>
      <c r="D3570" s="681"/>
      <c r="E3570" s="682" t="s">
        <v>4525</v>
      </c>
      <c r="F3570" s="619" t="s">
        <v>4509</v>
      </c>
      <c r="G3570" s="619" t="s">
        <v>5219</v>
      </c>
      <c r="H3570" s="619"/>
      <c r="I3570" s="619" t="s">
        <v>2686</v>
      </c>
      <c r="J3570" s="619" t="s">
        <v>2687</v>
      </c>
      <c r="K3570" s="619" t="s">
        <v>5220</v>
      </c>
      <c r="L3570" s="620">
        <v>31.64</v>
      </c>
      <c r="M3570" s="620">
        <v>31.64</v>
      </c>
      <c r="N3570" s="619">
        <v>1</v>
      </c>
      <c r="O3570" s="683">
        <v>0.5</v>
      </c>
      <c r="P3570" s="620"/>
      <c r="Q3570" s="635">
        <v>0</v>
      </c>
      <c r="R3570" s="619"/>
      <c r="S3570" s="635">
        <v>0</v>
      </c>
      <c r="T3570" s="683"/>
      <c r="U3570" s="665">
        <v>0</v>
      </c>
    </row>
    <row r="3571" spans="1:21" ht="14.4" customHeight="1" x14ac:dyDescent="0.3">
      <c r="A3571" s="618">
        <v>21</v>
      </c>
      <c r="B3571" s="619" t="s">
        <v>565</v>
      </c>
      <c r="C3571" s="619">
        <v>89301215</v>
      </c>
      <c r="D3571" s="681"/>
      <c r="E3571" s="682" t="s">
        <v>4525</v>
      </c>
      <c r="F3571" s="619" t="s">
        <v>4509</v>
      </c>
      <c r="G3571" s="619" t="s">
        <v>5219</v>
      </c>
      <c r="H3571" s="619"/>
      <c r="I3571" s="619" t="s">
        <v>3735</v>
      </c>
      <c r="J3571" s="619" t="s">
        <v>2687</v>
      </c>
      <c r="K3571" s="619" t="s">
        <v>3736</v>
      </c>
      <c r="L3571" s="620">
        <v>56.48</v>
      </c>
      <c r="M3571" s="620">
        <v>56.48</v>
      </c>
      <c r="N3571" s="619">
        <v>1</v>
      </c>
      <c r="O3571" s="683">
        <v>1</v>
      </c>
      <c r="P3571" s="620"/>
      <c r="Q3571" s="635">
        <v>0</v>
      </c>
      <c r="R3571" s="619"/>
      <c r="S3571" s="635">
        <v>0</v>
      </c>
      <c r="T3571" s="683"/>
      <c r="U3571" s="665">
        <v>0</v>
      </c>
    </row>
    <row r="3572" spans="1:21" ht="14.4" customHeight="1" x14ac:dyDescent="0.3">
      <c r="A3572" s="618">
        <v>21</v>
      </c>
      <c r="B3572" s="619" t="s">
        <v>565</v>
      </c>
      <c r="C3572" s="619">
        <v>89301215</v>
      </c>
      <c r="D3572" s="681"/>
      <c r="E3572" s="682" t="s">
        <v>4525</v>
      </c>
      <c r="F3572" s="619" t="s">
        <v>4509</v>
      </c>
      <c r="G3572" s="619" t="s">
        <v>4809</v>
      </c>
      <c r="H3572" s="619"/>
      <c r="I3572" s="619" t="s">
        <v>4810</v>
      </c>
      <c r="J3572" s="619" t="s">
        <v>4811</v>
      </c>
      <c r="K3572" s="619" t="s">
        <v>4812</v>
      </c>
      <c r="L3572" s="620">
        <v>2279.48</v>
      </c>
      <c r="M3572" s="620">
        <v>11397.400000000001</v>
      </c>
      <c r="N3572" s="619">
        <v>5</v>
      </c>
      <c r="O3572" s="683">
        <v>2</v>
      </c>
      <c r="P3572" s="620">
        <v>11397.400000000001</v>
      </c>
      <c r="Q3572" s="635">
        <v>1</v>
      </c>
      <c r="R3572" s="619">
        <v>5</v>
      </c>
      <c r="S3572" s="635">
        <v>1</v>
      </c>
      <c r="T3572" s="683">
        <v>2</v>
      </c>
      <c r="U3572" s="665">
        <v>1</v>
      </c>
    </row>
    <row r="3573" spans="1:21" ht="14.4" customHeight="1" x14ac:dyDescent="0.3">
      <c r="A3573" s="618">
        <v>21</v>
      </c>
      <c r="B3573" s="619" t="s">
        <v>565</v>
      </c>
      <c r="C3573" s="619">
        <v>89301215</v>
      </c>
      <c r="D3573" s="681"/>
      <c r="E3573" s="682" t="s">
        <v>4525</v>
      </c>
      <c r="F3573" s="619" t="s">
        <v>4509</v>
      </c>
      <c r="G3573" s="619" t="s">
        <v>4608</v>
      </c>
      <c r="H3573" s="619"/>
      <c r="I3573" s="619" t="s">
        <v>5694</v>
      </c>
      <c r="J3573" s="619" t="s">
        <v>5250</v>
      </c>
      <c r="K3573" s="619" t="s">
        <v>5251</v>
      </c>
      <c r="L3573" s="620">
        <v>0</v>
      </c>
      <c r="M3573" s="620">
        <v>0</v>
      </c>
      <c r="N3573" s="619">
        <v>1</v>
      </c>
      <c r="O3573" s="683">
        <v>0.5</v>
      </c>
      <c r="P3573" s="620"/>
      <c r="Q3573" s="635"/>
      <c r="R3573" s="619"/>
      <c r="S3573" s="635">
        <v>0</v>
      </c>
      <c r="T3573" s="683"/>
      <c r="U3573" s="665">
        <v>0</v>
      </c>
    </row>
    <row r="3574" spans="1:21" ht="14.4" customHeight="1" x14ac:dyDescent="0.3">
      <c r="A3574" s="618">
        <v>21</v>
      </c>
      <c r="B3574" s="619" t="s">
        <v>565</v>
      </c>
      <c r="C3574" s="619">
        <v>89301215</v>
      </c>
      <c r="D3574" s="681"/>
      <c r="E3574" s="682" t="s">
        <v>4525</v>
      </c>
      <c r="F3574" s="619" t="s">
        <v>4509</v>
      </c>
      <c r="G3574" s="619" t="s">
        <v>4919</v>
      </c>
      <c r="H3574" s="619"/>
      <c r="I3574" s="619" t="s">
        <v>4920</v>
      </c>
      <c r="J3574" s="619" t="s">
        <v>2339</v>
      </c>
      <c r="K3574" s="619" t="s">
        <v>2340</v>
      </c>
      <c r="L3574" s="620">
        <v>107.81</v>
      </c>
      <c r="M3574" s="620">
        <v>215.62</v>
      </c>
      <c r="N3574" s="619">
        <v>2</v>
      </c>
      <c r="O3574" s="683">
        <v>1.5</v>
      </c>
      <c r="P3574" s="620"/>
      <c r="Q3574" s="635">
        <v>0</v>
      </c>
      <c r="R3574" s="619"/>
      <c r="S3574" s="635">
        <v>0</v>
      </c>
      <c r="T3574" s="683"/>
      <c r="U3574" s="665">
        <v>0</v>
      </c>
    </row>
    <row r="3575" spans="1:21" ht="14.4" customHeight="1" x14ac:dyDescent="0.3">
      <c r="A3575" s="618">
        <v>21</v>
      </c>
      <c r="B3575" s="619" t="s">
        <v>565</v>
      </c>
      <c r="C3575" s="619">
        <v>89301215</v>
      </c>
      <c r="D3575" s="681"/>
      <c r="E3575" s="682" t="s">
        <v>4525</v>
      </c>
      <c r="F3575" s="619" t="s">
        <v>4509</v>
      </c>
      <c r="G3575" s="619" t="s">
        <v>4922</v>
      </c>
      <c r="H3575" s="619"/>
      <c r="I3575" s="619" t="s">
        <v>2203</v>
      </c>
      <c r="J3575" s="619" t="s">
        <v>2204</v>
      </c>
      <c r="K3575" s="619" t="s">
        <v>1379</v>
      </c>
      <c r="L3575" s="620">
        <v>83.54</v>
      </c>
      <c r="M3575" s="620">
        <v>167.08</v>
      </c>
      <c r="N3575" s="619">
        <v>2</v>
      </c>
      <c r="O3575" s="683">
        <v>1</v>
      </c>
      <c r="P3575" s="620"/>
      <c r="Q3575" s="635">
        <v>0</v>
      </c>
      <c r="R3575" s="619"/>
      <c r="S3575" s="635">
        <v>0</v>
      </c>
      <c r="T3575" s="683"/>
      <c r="U3575" s="665">
        <v>0</v>
      </c>
    </row>
    <row r="3576" spans="1:21" ht="14.4" customHeight="1" x14ac:dyDescent="0.3">
      <c r="A3576" s="618">
        <v>21</v>
      </c>
      <c r="B3576" s="619" t="s">
        <v>565</v>
      </c>
      <c r="C3576" s="619">
        <v>89301215</v>
      </c>
      <c r="D3576" s="681"/>
      <c r="E3576" s="682" t="s">
        <v>4525</v>
      </c>
      <c r="F3576" s="619" t="s">
        <v>4509</v>
      </c>
      <c r="G3576" s="619" t="s">
        <v>4922</v>
      </c>
      <c r="H3576" s="619"/>
      <c r="I3576" s="619" t="s">
        <v>3638</v>
      </c>
      <c r="J3576" s="619" t="s">
        <v>2204</v>
      </c>
      <c r="K3576" s="619" t="s">
        <v>3056</v>
      </c>
      <c r="L3576" s="620">
        <v>250.62</v>
      </c>
      <c r="M3576" s="620">
        <v>751.86</v>
      </c>
      <c r="N3576" s="619">
        <v>3</v>
      </c>
      <c r="O3576" s="683">
        <v>1.5</v>
      </c>
      <c r="P3576" s="620"/>
      <c r="Q3576" s="635">
        <v>0</v>
      </c>
      <c r="R3576" s="619"/>
      <c r="S3576" s="635">
        <v>0</v>
      </c>
      <c r="T3576" s="683"/>
      <c r="U3576" s="665">
        <v>0</v>
      </c>
    </row>
    <row r="3577" spans="1:21" ht="14.4" customHeight="1" x14ac:dyDescent="0.3">
      <c r="A3577" s="618">
        <v>21</v>
      </c>
      <c r="B3577" s="619" t="s">
        <v>565</v>
      </c>
      <c r="C3577" s="619">
        <v>89301215</v>
      </c>
      <c r="D3577" s="681"/>
      <c r="E3577" s="682" t="s">
        <v>4525</v>
      </c>
      <c r="F3577" s="619" t="s">
        <v>4509</v>
      </c>
      <c r="G3577" s="619" t="s">
        <v>4925</v>
      </c>
      <c r="H3577" s="619"/>
      <c r="I3577" s="619" t="s">
        <v>1229</v>
      </c>
      <c r="J3577" s="619" t="s">
        <v>4926</v>
      </c>
      <c r="K3577" s="619" t="s">
        <v>4414</v>
      </c>
      <c r="L3577" s="620">
        <v>64.13</v>
      </c>
      <c r="M3577" s="620">
        <v>256.52</v>
      </c>
      <c r="N3577" s="619">
        <v>4</v>
      </c>
      <c r="O3577" s="683">
        <v>1.5</v>
      </c>
      <c r="P3577" s="620"/>
      <c r="Q3577" s="635">
        <v>0</v>
      </c>
      <c r="R3577" s="619"/>
      <c r="S3577" s="635">
        <v>0</v>
      </c>
      <c r="T3577" s="683"/>
      <c r="U3577" s="665">
        <v>0</v>
      </c>
    </row>
    <row r="3578" spans="1:21" ht="14.4" customHeight="1" x14ac:dyDescent="0.3">
      <c r="A3578" s="618">
        <v>21</v>
      </c>
      <c r="B3578" s="619" t="s">
        <v>565</v>
      </c>
      <c r="C3578" s="619">
        <v>89301215</v>
      </c>
      <c r="D3578" s="681"/>
      <c r="E3578" s="682" t="s">
        <v>4525</v>
      </c>
      <c r="F3578" s="619" t="s">
        <v>4509</v>
      </c>
      <c r="G3578" s="619" t="s">
        <v>4706</v>
      </c>
      <c r="H3578" s="619"/>
      <c r="I3578" s="619" t="s">
        <v>1273</v>
      </c>
      <c r="J3578" s="619" t="s">
        <v>4707</v>
      </c>
      <c r="K3578" s="619" t="s">
        <v>4708</v>
      </c>
      <c r="L3578" s="620">
        <v>56.01</v>
      </c>
      <c r="M3578" s="620">
        <v>56.01</v>
      </c>
      <c r="N3578" s="619">
        <v>1</v>
      </c>
      <c r="O3578" s="683">
        <v>1</v>
      </c>
      <c r="P3578" s="620"/>
      <c r="Q3578" s="635">
        <v>0</v>
      </c>
      <c r="R3578" s="619"/>
      <c r="S3578" s="635">
        <v>0</v>
      </c>
      <c r="T3578" s="683"/>
      <c r="U3578" s="665">
        <v>0</v>
      </c>
    </row>
    <row r="3579" spans="1:21" ht="14.4" customHeight="1" x14ac:dyDescent="0.3">
      <c r="A3579" s="618">
        <v>21</v>
      </c>
      <c r="B3579" s="619" t="s">
        <v>565</v>
      </c>
      <c r="C3579" s="619">
        <v>89301215</v>
      </c>
      <c r="D3579" s="681"/>
      <c r="E3579" s="682" t="s">
        <v>4525</v>
      </c>
      <c r="F3579" s="619" t="s">
        <v>4509</v>
      </c>
      <c r="G3579" s="619" t="s">
        <v>4556</v>
      </c>
      <c r="H3579" s="619"/>
      <c r="I3579" s="619" t="s">
        <v>2823</v>
      </c>
      <c r="J3579" s="619" t="s">
        <v>4415</v>
      </c>
      <c r="K3579" s="619" t="s">
        <v>4416</v>
      </c>
      <c r="L3579" s="620">
        <v>200.07</v>
      </c>
      <c r="M3579" s="620">
        <v>600.21</v>
      </c>
      <c r="N3579" s="619">
        <v>3</v>
      </c>
      <c r="O3579" s="683">
        <v>1.5</v>
      </c>
      <c r="P3579" s="620"/>
      <c r="Q3579" s="635">
        <v>0</v>
      </c>
      <c r="R3579" s="619"/>
      <c r="S3579" s="635">
        <v>0</v>
      </c>
      <c r="T3579" s="683"/>
      <c r="U3579" s="665">
        <v>0</v>
      </c>
    </row>
    <row r="3580" spans="1:21" ht="14.4" customHeight="1" x14ac:dyDescent="0.3">
      <c r="A3580" s="618">
        <v>21</v>
      </c>
      <c r="B3580" s="619" t="s">
        <v>565</v>
      </c>
      <c r="C3580" s="619">
        <v>89301215</v>
      </c>
      <c r="D3580" s="681"/>
      <c r="E3580" s="682" t="s">
        <v>4525</v>
      </c>
      <c r="F3580" s="619" t="s">
        <v>4509</v>
      </c>
      <c r="G3580" s="619" t="s">
        <v>4556</v>
      </c>
      <c r="H3580" s="619"/>
      <c r="I3580" s="619" t="s">
        <v>2803</v>
      </c>
      <c r="J3580" s="619" t="s">
        <v>4415</v>
      </c>
      <c r="K3580" s="619" t="s">
        <v>1181</v>
      </c>
      <c r="L3580" s="620">
        <v>60.02</v>
      </c>
      <c r="M3580" s="620">
        <v>120.04</v>
      </c>
      <c r="N3580" s="619">
        <v>2</v>
      </c>
      <c r="O3580" s="683">
        <v>1</v>
      </c>
      <c r="P3580" s="620"/>
      <c r="Q3580" s="635">
        <v>0</v>
      </c>
      <c r="R3580" s="619"/>
      <c r="S3580" s="635">
        <v>0</v>
      </c>
      <c r="T3580" s="683"/>
      <c r="U3580" s="665">
        <v>0</v>
      </c>
    </row>
    <row r="3581" spans="1:21" ht="14.4" customHeight="1" x14ac:dyDescent="0.3">
      <c r="A3581" s="618">
        <v>21</v>
      </c>
      <c r="B3581" s="619" t="s">
        <v>565</v>
      </c>
      <c r="C3581" s="619">
        <v>89301215</v>
      </c>
      <c r="D3581" s="681"/>
      <c r="E3581" s="682" t="s">
        <v>4525</v>
      </c>
      <c r="F3581" s="619" t="s">
        <v>4509</v>
      </c>
      <c r="G3581" s="619" t="s">
        <v>4609</v>
      </c>
      <c r="H3581" s="619"/>
      <c r="I3581" s="619" t="s">
        <v>4944</v>
      </c>
      <c r="J3581" s="619" t="s">
        <v>979</v>
      </c>
      <c r="K3581" s="619" t="s">
        <v>4945</v>
      </c>
      <c r="L3581" s="620">
        <v>193.26</v>
      </c>
      <c r="M3581" s="620">
        <v>386.52</v>
      </c>
      <c r="N3581" s="619">
        <v>2</v>
      </c>
      <c r="O3581" s="683">
        <v>1</v>
      </c>
      <c r="P3581" s="620"/>
      <c r="Q3581" s="635">
        <v>0</v>
      </c>
      <c r="R3581" s="619"/>
      <c r="S3581" s="635">
        <v>0</v>
      </c>
      <c r="T3581" s="683"/>
      <c r="U3581" s="665">
        <v>0</v>
      </c>
    </row>
    <row r="3582" spans="1:21" ht="14.4" customHeight="1" x14ac:dyDescent="0.3">
      <c r="A3582" s="618">
        <v>21</v>
      </c>
      <c r="B3582" s="619" t="s">
        <v>565</v>
      </c>
      <c r="C3582" s="619">
        <v>89301215</v>
      </c>
      <c r="D3582" s="681"/>
      <c r="E3582" s="682" t="s">
        <v>4525</v>
      </c>
      <c r="F3582" s="619" t="s">
        <v>4509</v>
      </c>
      <c r="G3582" s="619" t="s">
        <v>4609</v>
      </c>
      <c r="H3582" s="619"/>
      <c r="I3582" s="619" t="s">
        <v>616</v>
      </c>
      <c r="J3582" s="619" t="s">
        <v>617</v>
      </c>
      <c r="K3582" s="619" t="s">
        <v>4327</v>
      </c>
      <c r="L3582" s="620">
        <v>96.63</v>
      </c>
      <c r="M3582" s="620">
        <v>96.63</v>
      </c>
      <c r="N3582" s="619">
        <v>1</v>
      </c>
      <c r="O3582" s="683">
        <v>1</v>
      </c>
      <c r="P3582" s="620">
        <v>96.63</v>
      </c>
      <c r="Q3582" s="635">
        <v>1</v>
      </c>
      <c r="R3582" s="619">
        <v>1</v>
      </c>
      <c r="S3582" s="635">
        <v>1</v>
      </c>
      <c r="T3582" s="683">
        <v>1</v>
      </c>
      <c r="U3582" s="665">
        <v>1</v>
      </c>
    </row>
    <row r="3583" spans="1:21" ht="14.4" customHeight="1" x14ac:dyDescent="0.3">
      <c r="A3583" s="618">
        <v>21</v>
      </c>
      <c r="B3583" s="619" t="s">
        <v>565</v>
      </c>
      <c r="C3583" s="619">
        <v>89301215</v>
      </c>
      <c r="D3583" s="681"/>
      <c r="E3583" s="682" t="s">
        <v>4525</v>
      </c>
      <c r="F3583" s="619" t="s">
        <v>4509</v>
      </c>
      <c r="G3583" s="619" t="s">
        <v>4558</v>
      </c>
      <c r="H3583" s="619"/>
      <c r="I3583" s="619" t="s">
        <v>4559</v>
      </c>
      <c r="J3583" s="619" t="s">
        <v>4560</v>
      </c>
      <c r="K3583" s="619" t="s">
        <v>1039</v>
      </c>
      <c r="L3583" s="620">
        <v>190.48</v>
      </c>
      <c r="M3583" s="620">
        <v>190.48</v>
      </c>
      <c r="N3583" s="619">
        <v>1</v>
      </c>
      <c r="O3583" s="683">
        <v>0.5</v>
      </c>
      <c r="P3583" s="620"/>
      <c r="Q3583" s="635">
        <v>0</v>
      </c>
      <c r="R3583" s="619"/>
      <c r="S3583" s="635">
        <v>0</v>
      </c>
      <c r="T3583" s="683"/>
      <c r="U3583" s="665">
        <v>0</v>
      </c>
    </row>
    <row r="3584" spans="1:21" ht="14.4" customHeight="1" x14ac:dyDescent="0.3">
      <c r="A3584" s="618">
        <v>21</v>
      </c>
      <c r="B3584" s="619" t="s">
        <v>565</v>
      </c>
      <c r="C3584" s="619">
        <v>89301215</v>
      </c>
      <c r="D3584" s="681"/>
      <c r="E3584" s="682" t="s">
        <v>4525</v>
      </c>
      <c r="F3584" s="619" t="s">
        <v>4509</v>
      </c>
      <c r="G3584" s="619" t="s">
        <v>4558</v>
      </c>
      <c r="H3584" s="619"/>
      <c r="I3584" s="619" t="s">
        <v>4719</v>
      </c>
      <c r="J3584" s="619" t="s">
        <v>4560</v>
      </c>
      <c r="K3584" s="619" t="s">
        <v>1042</v>
      </c>
      <c r="L3584" s="620">
        <v>612.26</v>
      </c>
      <c r="M3584" s="620">
        <v>612.26</v>
      </c>
      <c r="N3584" s="619">
        <v>1</v>
      </c>
      <c r="O3584" s="683">
        <v>0.5</v>
      </c>
      <c r="P3584" s="620"/>
      <c r="Q3584" s="635">
        <v>0</v>
      </c>
      <c r="R3584" s="619"/>
      <c r="S3584" s="635">
        <v>0</v>
      </c>
      <c r="T3584" s="683"/>
      <c r="U3584" s="665">
        <v>0</v>
      </c>
    </row>
    <row r="3585" spans="1:21" ht="14.4" customHeight="1" x14ac:dyDescent="0.3">
      <c r="A3585" s="618">
        <v>21</v>
      </c>
      <c r="B3585" s="619" t="s">
        <v>565</v>
      </c>
      <c r="C3585" s="619">
        <v>89301215</v>
      </c>
      <c r="D3585" s="681"/>
      <c r="E3585" s="682" t="s">
        <v>4525</v>
      </c>
      <c r="F3585" s="619" t="s">
        <v>4509</v>
      </c>
      <c r="G3585" s="619" t="s">
        <v>4558</v>
      </c>
      <c r="H3585" s="619"/>
      <c r="I3585" s="619" t="s">
        <v>4587</v>
      </c>
      <c r="J3585" s="619" t="s">
        <v>1038</v>
      </c>
      <c r="K3585" s="619" t="s">
        <v>4588</v>
      </c>
      <c r="L3585" s="620">
        <v>95.24</v>
      </c>
      <c r="M3585" s="620">
        <v>95.24</v>
      </c>
      <c r="N3585" s="619">
        <v>1</v>
      </c>
      <c r="O3585" s="683">
        <v>0.5</v>
      </c>
      <c r="P3585" s="620"/>
      <c r="Q3585" s="635">
        <v>0</v>
      </c>
      <c r="R3585" s="619"/>
      <c r="S3585" s="635">
        <v>0</v>
      </c>
      <c r="T3585" s="683"/>
      <c r="U3585" s="665">
        <v>0</v>
      </c>
    </row>
    <row r="3586" spans="1:21" ht="14.4" customHeight="1" x14ac:dyDescent="0.3">
      <c r="A3586" s="618">
        <v>21</v>
      </c>
      <c r="B3586" s="619" t="s">
        <v>565</v>
      </c>
      <c r="C3586" s="619">
        <v>89301215</v>
      </c>
      <c r="D3586" s="681"/>
      <c r="E3586" s="682" t="s">
        <v>4525</v>
      </c>
      <c r="F3586" s="619" t="s">
        <v>4509</v>
      </c>
      <c r="G3586" s="619" t="s">
        <v>4558</v>
      </c>
      <c r="H3586" s="619"/>
      <c r="I3586" s="619" t="s">
        <v>1037</v>
      </c>
      <c r="J3586" s="619" t="s">
        <v>1038</v>
      </c>
      <c r="K3586" s="619" t="s">
        <v>1039</v>
      </c>
      <c r="L3586" s="620">
        <v>190.48</v>
      </c>
      <c r="M3586" s="620">
        <v>571.43999999999994</v>
      </c>
      <c r="N3586" s="619">
        <v>3</v>
      </c>
      <c r="O3586" s="683">
        <v>1.5</v>
      </c>
      <c r="P3586" s="620">
        <v>190.48</v>
      </c>
      <c r="Q3586" s="635">
        <v>0.33333333333333337</v>
      </c>
      <c r="R3586" s="619">
        <v>1</v>
      </c>
      <c r="S3586" s="635">
        <v>0.33333333333333331</v>
      </c>
      <c r="T3586" s="683">
        <v>0.5</v>
      </c>
      <c r="U3586" s="665">
        <v>0.33333333333333331</v>
      </c>
    </row>
    <row r="3587" spans="1:21" ht="14.4" customHeight="1" x14ac:dyDescent="0.3">
      <c r="A3587" s="618">
        <v>21</v>
      </c>
      <c r="B3587" s="619" t="s">
        <v>565</v>
      </c>
      <c r="C3587" s="619">
        <v>89301215</v>
      </c>
      <c r="D3587" s="681"/>
      <c r="E3587" s="682" t="s">
        <v>4525</v>
      </c>
      <c r="F3587" s="619" t="s">
        <v>4509</v>
      </c>
      <c r="G3587" s="619" t="s">
        <v>4589</v>
      </c>
      <c r="H3587" s="619"/>
      <c r="I3587" s="619" t="s">
        <v>2625</v>
      </c>
      <c r="J3587" s="619" t="s">
        <v>2626</v>
      </c>
      <c r="K3587" s="619" t="s">
        <v>4171</v>
      </c>
      <c r="L3587" s="620">
        <v>1009.86</v>
      </c>
      <c r="M3587" s="620">
        <v>1009.86</v>
      </c>
      <c r="N3587" s="619">
        <v>1</v>
      </c>
      <c r="O3587" s="683">
        <v>1</v>
      </c>
      <c r="P3587" s="620"/>
      <c r="Q3587" s="635">
        <v>0</v>
      </c>
      <c r="R3587" s="619"/>
      <c r="S3587" s="635">
        <v>0</v>
      </c>
      <c r="T3587" s="683"/>
      <c r="U3587" s="665">
        <v>0</v>
      </c>
    </row>
    <row r="3588" spans="1:21" ht="14.4" customHeight="1" x14ac:dyDescent="0.3">
      <c r="A3588" s="618">
        <v>21</v>
      </c>
      <c r="B3588" s="619" t="s">
        <v>565</v>
      </c>
      <c r="C3588" s="619">
        <v>89301215</v>
      </c>
      <c r="D3588" s="681"/>
      <c r="E3588" s="682" t="s">
        <v>4525</v>
      </c>
      <c r="F3588" s="619" t="s">
        <v>4509</v>
      </c>
      <c r="G3588" s="619" t="s">
        <v>4612</v>
      </c>
      <c r="H3588" s="619"/>
      <c r="I3588" s="619" t="s">
        <v>4613</v>
      </c>
      <c r="J3588" s="619" t="s">
        <v>4614</v>
      </c>
      <c r="K3588" s="619" t="s">
        <v>4615</v>
      </c>
      <c r="L3588" s="620">
        <v>23.46</v>
      </c>
      <c r="M3588" s="620">
        <v>23.46</v>
      </c>
      <c r="N3588" s="619">
        <v>1</v>
      </c>
      <c r="O3588" s="683">
        <v>1</v>
      </c>
      <c r="P3588" s="620"/>
      <c r="Q3588" s="635">
        <v>0</v>
      </c>
      <c r="R3588" s="619"/>
      <c r="S3588" s="635">
        <v>0</v>
      </c>
      <c r="T3588" s="683"/>
      <c r="U3588" s="665">
        <v>0</v>
      </c>
    </row>
    <row r="3589" spans="1:21" ht="14.4" customHeight="1" x14ac:dyDescent="0.3">
      <c r="A3589" s="618">
        <v>21</v>
      </c>
      <c r="B3589" s="619" t="s">
        <v>565</v>
      </c>
      <c r="C3589" s="619">
        <v>89301215</v>
      </c>
      <c r="D3589" s="681"/>
      <c r="E3589" s="682" t="s">
        <v>4525</v>
      </c>
      <c r="F3589" s="619" t="s">
        <v>4509</v>
      </c>
      <c r="G3589" s="619" t="s">
        <v>4837</v>
      </c>
      <c r="H3589" s="619"/>
      <c r="I3589" s="619" t="s">
        <v>5381</v>
      </c>
      <c r="J3589" s="619" t="s">
        <v>4840</v>
      </c>
      <c r="K3589" s="619" t="s">
        <v>5382</v>
      </c>
      <c r="L3589" s="620">
        <v>302.39</v>
      </c>
      <c r="M3589" s="620">
        <v>907.17</v>
      </c>
      <c r="N3589" s="619">
        <v>3</v>
      </c>
      <c r="O3589" s="683">
        <v>3</v>
      </c>
      <c r="P3589" s="620">
        <v>907.17</v>
      </c>
      <c r="Q3589" s="635">
        <v>1</v>
      </c>
      <c r="R3589" s="619">
        <v>3</v>
      </c>
      <c r="S3589" s="635">
        <v>1</v>
      </c>
      <c r="T3589" s="683">
        <v>3</v>
      </c>
      <c r="U3589" s="665">
        <v>1</v>
      </c>
    </row>
    <row r="3590" spans="1:21" ht="14.4" customHeight="1" x14ac:dyDescent="0.3">
      <c r="A3590" s="618">
        <v>21</v>
      </c>
      <c r="B3590" s="619" t="s">
        <v>565</v>
      </c>
      <c r="C3590" s="619">
        <v>89301215</v>
      </c>
      <c r="D3590" s="681"/>
      <c r="E3590" s="682" t="s">
        <v>4525</v>
      </c>
      <c r="F3590" s="619" t="s">
        <v>4509</v>
      </c>
      <c r="G3590" s="619" t="s">
        <v>4569</v>
      </c>
      <c r="H3590" s="619"/>
      <c r="I3590" s="619" t="s">
        <v>2281</v>
      </c>
      <c r="J3590" s="619" t="s">
        <v>2278</v>
      </c>
      <c r="K3590" s="619" t="s">
        <v>4347</v>
      </c>
      <c r="L3590" s="620">
        <v>124.51</v>
      </c>
      <c r="M3590" s="620">
        <v>124.51</v>
      </c>
      <c r="N3590" s="619">
        <v>1</v>
      </c>
      <c r="O3590" s="683">
        <v>1</v>
      </c>
      <c r="P3590" s="620">
        <v>124.51</v>
      </c>
      <c r="Q3590" s="635">
        <v>1</v>
      </c>
      <c r="R3590" s="619">
        <v>1</v>
      </c>
      <c r="S3590" s="635">
        <v>1</v>
      </c>
      <c r="T3590" s="683">
        <v>1</v>
      </c>
      <c r="U3590" s="665">
        <v>1</v>
      </c>
    </row>
    <row r="3591" spans="1:21" ht="14.4" customHeight="1" x14ac:dyDescent="0.3">
      <c r="A3591" s="618">
        <v>21</v>
      </c>
      <c r="B3591" s="619" t="s">
        <v>565</v>
      </c>
      <c r="C3591" s="619">
        <v>89301215</v>
      </c>
      <c r="D3591" s="681"/>
      <c r="E3591" s="682" t="s">
        <v>4525</v>
      </c>
      <c r="F3591" s="619" t="s">
        <v>4509</v>
      </c>
      <c r="G3591" s="619" t="s">
        <v>4616</v>
      </c>
      <c r="H3591" s="619"/>
      <c r="I3591" s="619" t="s">
        <v>5411</v>
      </c>
      <c r="J3591" s="619" t="s">
        <v>5055</v>
      </c>
      <c r="K3591" s="619" t="s">
        <v>1294</v>
      </c>
      <c r="L3591" s="620">
        <v>0</v>
      </c>
      <c r="M3591" s="620">
        <v>0</v>
      </c>
      <c r="N3591" s="619">
        <v>1</v>
      </c>
      <c r="O3591" s="683">
        <v>0.5</v>
      </c>
      <c r="P3591" s="620"/>
      <c r="Q3591" s="635"/>
      <c r="R3591" s="619"/>
      <c r="S3591" s="635">
        <v>0</v>
      </c>
      <c r="T3591" s="683"/>
      <c r="U3591" s="665">
        <v>0</v>
      </c>
    </row>
    <row r="3592" spans="1:21" ht="14.4" customHeight="1" x14ac:dyDescent="0.3">
      <c r="A3592" s="618">
        <v>21</v>
      </c>
      <c r="B3592" s="619" t="s">
        <v>565</v>
      </c>
      <c r="C3592" s="619">
        <v>89301215</v>
      </c>
      <c r="D3592" s="681"/>
      <c r="E3592" s="682" t="s">
        <v>4525</v>
      </c>
      <c r="F3592" s="619" t="s">
        <v>4511</v>
      </c>
      <c r="G3592" s="619" t="s">
        <v>5019</v>
      </c>
      <c r="H3592" s="619"/>
      <c r="I3592" s="619" t="s">
        <v>5218</v>
      </c>
      <c r="J3592" s="619" t="s">
        <v>4526</v>
      </c>
      <c r="K3592" s="619"/>
      <c r="L3592" s="620">
        <v>0</v>
      </c>
      <c r="M3592" s="620">
        <v>0</v>
      </c>
      <c r="N3592" s="619">
        <v>1</v>
      </c>
      <c r="O3592" s="683">
        <v>1</v>
      </c>
      <c r="P3592" s="620">
        <v>0</v>
      </c>
      <c r="Q3592" s="635"/>
      <c r="R3592" s="619">
        <v>1</v>
      </c>
      <c r="S3592" s="635">
        <v>1</v>
      </c>
      <c r="T3592" s="683">
        <v>1</v>
      </c>
      <c r="U3592" s="665">
        <v>1</v>
      </c>
    </row>
    <row r="3593" spans="1:21" ht="14.4" customHeight="1" x14ac:dyDescent="0.3">
      <c r="A3593" s="618">
        <v>21</v>
      </c>
      <c r="B3593" s="619" t="s">
        <v>565</v>
      </c>
      <c r="C3593" s="619">
        <v>89301215</v>
      </c>
      <c r="D3593" s="681"/>
      <c r="E3593" s="682" t="s">
        <v>4528</v>
      </c>
      <c r="F3593" s="619" t="s">
        <v>4509</v>
      </c>
      <c r="G3593" s="619" t="s">
        <v>4570</v>
      </c>
      <c r="H3593" s="619"/>
      <c r="I3593" s="619" t="s">
        <v>2348</v>
      </c>
      <c r="J3593" s="619" t="s">
        <v>2349</v>
      </c>
      <c r="K3593" s="619" t="s">
        <v>2350</v>
      </c>
      <c r="L3593" s="620">
        <v>95.25</v>
      </c>
      <c r="M3593" s="620">
        <v>95.25</v>
      </c>
      <c r="N3593" s="619">
        <v>1</v>
      </c>
      <c r="O3593" s="683">
        <v>0.5</v>
      </c>
      <c r="P3593" s="620">
        <v>95.25</v>
      </c>
      <c r="Q3593" s="635">
        <v>1</v>
      </c>
      <c r="R3593" s="619">
        <v>1</v>
      </c>
      <c r="S3593" s="635">
        <v>1</v>
      </c>
      <c r="T3593" s="683">
        <v>0.5</v>
      </c>
      <c r="U3593" s="665">
        <v>1</v>
      </c>
    </row>
    <row r="3594" spans="1:21" ht="14.4" customHeight="1" x14ac:dyDescent="0.3">
      <c r="A3594" s="618">
        <v>21</v>
      </c>
      <c r="B3594" s="619" t="s">
        <v>565</v>
      </c>
      <c r="C3594" s="619">
        <v>89301215</v>
      </c>
      <c r="D3594" s="681"/>
      <c r="E3594" s="682" t="s">
        <v>4528</v>
      </c>
      <c r="F3594" s="619" t="s">
        <v>4509</v>
      </c>
      <c r="G3594" s="619" t="s">
        <v>4549</v>
      </c>
      <c r="H3594" s="619"/>
      <c r="I3594" s="619" t="s">
        <v>4630</v>
      </c>
      <c r="J3594" s="619" t="s">
        <v>4631</v>
      </c>
      <c r="K3594" s="619" t="s">
        <v>4366</v>
      </c>
      <c r="L3594" s="620">
        <v>5.37</v>
      </c>
      <c r="M3594" s="620">
        <v>5.37</v>
      </c>
      <c r="N3594" s="619">
        <v>1</v>
      </c>
      <c r="O3594" s="683">
        <v>1</v>
      </c>
      <c r="P3594" s="620">
        <v>5.37</v>
      </c>
      <c r="Q3594" s="635">
        <v>1</v>
      </c>
      <c r="R3594" s="619">
        <v>1</v>
      </c>
      <c r="S3594" s="635">
        <v>1</v>
      </c>
      <c r="T3594" s="683">
        <v>1</v>
      </c>
      <c r="U3594" s="665">
        <v>1</v>
      </c>
    </row>
    <row r="3595" spans="1:21" ht="14.4" customHeight="1" x14ac:dyDescent="0.3">
      <c r="A3595" s="618">
        <v>21</v>
      </c>
      <c r="B3595" s="619" t="s">
        <v>565</v>
      </c>
      <c r="C3595" s="619">
        <v>89301215</v>
      </c>
      <c r="D3595" s="681"/>
      <c r="E3595" s="682" t="s">
        <v>4528</v>
      </c>
      <c r="F3595" s="619" t="s">
        <v>4509</v>
      </c>
      <c r="G3595" s="619" t="s">
        <v>4637</v>
      </c>
      <c r="H3595" s="619"/>
      <c r="I3595" s="619" t="s">
        <v>4638</v>
      </c>
      <c r="J3595" s="619" t="s">
        <v>2369</v>
      </c>
      <c r="K3595" s="619" t="s">
        <v>1928</v>
      </c>
      <c r="L3595" s="620">
        <v>0</v>
      </c>
      <c r="M3595" s="620">
        <v>0</v>
      </c>
      <c r="N3595" s="619">
        <v>3</v>
      </c>
      <c r="O3595" s="683">
        <v>1</v>
      </c>
      <c r="P3595" s="620"/>
      <c r="Q3595" s="635"/>
      <c r="R3595" s="619"/>
      <c r="S3595" s="635">
        <v>0</v>
      </c>
      <c r="T3595" s="683"/>
      <c r="U3595" s="665">
        <v>0</v>
      </c>
    </row>
    <row r="3596" spans="1:21" ht="14.4" customHeight="1" x14ac:dyDescent="0.3">
      <c r="A3596" s="618">
        <v>21</v>
      </c>
      <c r="B3596" s="619" t="s">
        <v>565</v>
      </c>
      <c r="C3596" s="619">
        <v>89301215</v>
      </c>
      <c r="D3596" s="681"/>
      <c r="E3596" s="682" t="s">
        <v>4528</v>
      </c>
      <c r="F3596" s="619" t="s">
        <v>4509</v>
      </c>
      <c r="G3596" s="619" t="s">
        <v>4637</v>
      </c>
      <c r="H3596" s="619"/>
      <c r="I3596" s="619" t="s">
        <v>2368</v>
      </c>
      <c r="J3596" s="619" t="s">
        <v>2369</v>
      </c>
      <c r="K3596" s="619" t="s">
        <v>2370</v>
      </c>
      <c r="L3596" s="620">
        <v>203.07</v>
      </c>
      <c r="M3596" s="620">
        <v>406.14</v>
      </c>
      <c r="N3596" s="619">
        <v>2</v>
      </c>
      <c r="O3596" s="683">
        <v>1.5</v>
      </c>
      <c r="P3596" s="620"/>
      <c r="Q3596" s="635">
        <v>0</v>
      </c>
      <c r="R3596" s="619"/>
      <c r="S3596" s="635">
        <v>0</v>
      </c>
      <c r="T3596" s="683"/>
      <c r="U3596" s="665">
        <v>0</v>
      </c>
    </row>
    <row r="3597" spans="1:21" ht="14.4" customHeight="1" x14ac:dyDescent="0.3">
      <c r="A3597" s="618">
        <v>21</v>
      </c>
      <c r="B3597" s="619" t="s">
        <v>565</v>
      </c>
      <c r="C3597" s="619">
        <v>89301215</v>
      </c>
      <c r="D3597" s="681"/>
      <c r="E3597" s="682" t="s">
        <v>4528</v>
      </c>
      <c r="F3597" s="619" t="s">
        <v>4509</v>
      </c>
      <c r="G3597" s="619" t="s">
        <v>5147</v>
      </c>
      <c r="H3597" s="619"/>
      <c r="I3597" s="619" t="s">
        <v>5154</v>
      </c>
      <c r="J3597" s="619" t="s">
        <v>789</v>
      </c>
      <c r="K3597" s="619" t="s">
        <v>790</v>
      </c>
      <c r="L3597" s="620">
        <v>2127.52</v>
      </c>
      <c r="M3597" s="620">
        <v>6382.5599999999995</v>
      </c>
      <c r="N3597" s="619">
        <v>3</v>
      </c>
      <c r="O3597" s="683">
        <v>1</v>
      </c>
      <c r="P3597" s="620"/>
      <c r="Q3597" s="635">
        <v>0</v>
      </c>
      <c r="R3597" s="619"/>
      <c r="S3597" s="635">
        <v>0</v>
      </c>
      <c r="T3597" s="683"/>
      <c r="U3597" s="665">
        <v>0</v>
      </c>
    </row>
    <row r="3598" spans="1:21" ht="14.4" customHeight="1" x14ac:dyDescent="0.3">
      <c r="A3598" s="618">
        <v>21</v>
      </c>
      <c r="B3598" s="619" t="s">
        <v>565</v>
      </c>
      <c r="C3598" s="619">
        <v>89301215</v>
      </c>
      <c r="D3598" s="681"/>
      <c r="E3598" s="682" t="s">
        <v>4528</v>
      </c>
      <c r="F3598" s="619" t="s">
        <v>4509</v>
      </c>
      <c r="G3598" s="619" t="s">
        <v>5147</v>
      </c>
      <c r="H3598" s="619"/>
      <c r="I3598" s="619" t="s">
        <v>5438</v>
      </c>
      <c r="J3598" s="619" t="s">
        <v>789</v>
      </c>
      <c r="K3598" s="619" t="s">
        <v>5150</v>
      </c>
      <c r="L3598" s="620">
        <v>0</v>
      </c>
      <c r="M3598" s="620">
        <v>0</v>
      </c>
      <c r="N3598" s="619">
        <v>3</v>
      </c>
      <c r="O3598" s="683">
        <v>1</v>
      </c>
      <c r="P3598" s="620">
        <v>0</v>
      </c>
      <c r="Q3598" s="635"/>
      <c r="R3598" s="619">
        <v>3</v>
      </c>
      <c r="S3598" s="635">
        <v>1</v>
      </c>
      <c r="T3598" s="683">
        <v>1</v>
      </c>
      <c r="U3598" s="665">
        <v>1</v>
      </c>
    </row>
    <row r="3599" spans="1:21" ht="14.4" customHeight="1" x14ac:dyDescent="0.3">
      <c r="A3599" s="618">
        <v>21</v>
      </c>
      <c r="B3599" s="619" t="s">
        <v>565</v>
      </c>
      <c r="C3599" s="619">
        <v>89301215</v>
      </c>
      <c r="D3599" s="681"/>
      <c r="E3599" s="682" t="s">
        <v>4528</v>
      </c>
      <c r="F3599" s="619" t="s">
        <v>4509</v>
      </c>
      <c r="G3599" s="619" t="s">
        <v>6652</v>
      </c>
      <c r="H3599" s="619"/>
      <c r="I3599" s="619" t="s">
        <v>6653</v>
      </c>
      <c r="J3599" s="619" t="s">
        <v>6654</v>
      </c>
      <c r="K3599" s="619" t="s">
        <v>881</v>
      </c>
      <c r="L3599" s="620">
        <v>45.75</v>
      </c>
      <c r="M3599" s="620">
        <v>45.75</v>
      </c>
      <c r="N3599" s="619">
        <v>1</v>
      </c>
      <c r="O3599" s="683">
        <v>1</v>
      </c>
      <c r="P3599" s="620"/>
      <c r="Q3599" s="635">
        <v>0</v>
      </c>
      <c r="R3599" s="619"/>
      <c r="S3599" s="635">
        <v>0</v>
      </c>
      <c r="T3599" s="683"/>
      <c r="U3599" s="665">
        <v>0</v>
      </c>
    </row>
    <row r="3600" spans="1:21" ht="14.4" customHeight="1" x14ac:dyDescent="0.3">
      <c r="A3600" s="618">
        <v>21</v>
      </c>
      <c r="B3600" s="619" t="s">
        <v>565</v>
      </c>
      <c r="C3600" s="619">
        <v>89301215</v>
      </c>
      <c r="D3600" s="681"/>
      <c r="E3600" s="682" t="s">
        <v>4528</v>
      </c>
      <c r="F3600" s="619" t="s">
        <v>4509</v>
      </c>
      <c r="G3600" s="619" t="s">
        <v>5025</v>
      </c>
      <c r="H3600" s="619"/>
      <c r="I3600" s="619" t="s">
        <v>2522</v>
      </c>
      <c r="J3600" s="619" t="s">
        <v>2523</v>
      </c>
      <c r="K3600" s="619" t="s">
        <v>2187</v>
      </c>
      <c r="L3600" s="620">
        <v>0</v>
      </c>
      <c r="M3600" s="620">
        <v>0</v>
      </c>
      <c r="N3600" s="619">
        <v>7</v>
      </c>
      <c r="O3600" s="683">
        <v>5</v>
      </c>
      <c r="P3600" s="620">
        <v>0</v>
      </c>
      <c r="Q3600" s="635"/>
      <c r="R3600" s="619">
        <v>4</v>
      </c>
      <c r="S3600" s="635">
        <v>0.5714285714285714</v>
      </c>
      <c r="T3600" s="683">
        <v>2.5</v>
      </c>
      <c r="U3600" s="665">
        <v>0.5</v>
      </c>
    </row>
    <row r="3601" spans="1:21" ht="14.4" customHeight="1" x14ac:dyDescent="0.3">
      <c r="A3601" s="618">
        <v>21</v>
      </c>
      <c r="B3601" s="619" t="s">
        <v>565</v>
      </c>
      <c r="C3601" s="619">
        <v>89301215</v>
      </c>
      <c r="D3601" s="681"/>
      <c r="E3601" s="682" t="s">
        <v>4528</v>
      </c>
      <c r="F3601" s="619" t="s">
        <v>4509</v>
      </c>
      <c r="G3601" s="619" t="s">
        <v>5439</v>
      </c>
      <c r="H3601" s="619"/>
      <c r="I3601" s="619" t="s">
        <v>3114</v>
      </c>
      <c r="J3601" s="619" t="s">
        <v>6655</v>
      </c>
      <c r="K3601" s="619" t="s">
        <v>2832</v>
      </c>
      <c r="L3601" s="620">
        <v>41.93</v>
      </c>
      <c r="M3601" s="620">
        <v>587.01999999999987</v>
      </c>
      <c r="N3601" s="619">
        <v>14</v>
      </c>
      <c r="O3601" s="683">
        <v>5</v>
      </c>
      <c r="P3601" s="620"/>
      <c r="Q3601" s="635">
        <v>0</v>
      </c>
      <c r="R3601" s="619"/>
      <c r="S3601" s="635">
        <v>0</v>
      </c>
      <c r="T3601" s="683"/>
      <c r="U3601" s="665">
        <v>0</v>
      </c>
    </row>
    <row r="3602" spans="1:21" ht="14.4" customHeight="1" x14ac:dyDescent="0.3">
      <c r="A3602" s="618">
        <v>21</v>
      </c>
      <c r="B3602" s="619" t="s">
        <v>565</v>
      </c>
      <c r="C3602" s="619">
        <v>89301215</v>
      </c>
      <c r="D3602" s="681"/>
      <c r="E3602" s="682" t="s">
        <v>4528</v>
      </c>
      <c r="F3602" s="619" t="s">
        <v>4509</v>
      </c>
      <c r="G3602" s="619" t="s">
        <v>5439</v>
      </c>
      <c r="H3602" s="619"/>
      <c r="I3602" s="619" t="s">
        <v>6656</v>
      </c>
      <c r="J3602" s="619" t="s">
        <v>6657</v>
      </c>
      <c r="K3602" s="619" t="s">
        <v>3399</v>
      </c>
      <c r="L3602" s="620">
        <v>55.9</v>
      </c>
      <c r="M3602" s="620">
        <v>838.5</v>
      </c>
      <c r="N3602" s="619">
        <v>15</v>
      </c>
      <c r="O3602" s="683">
        <v>4</v>
      </c>
      <c r="P3602" s="620">
        <v>503.09999999999997</v>
      </c>
      <c r="Q3602" s="635">
        <v>0.6</v>
      </c>
      <c r="R3602" s="619">
        <v>9</v>
      </c>
      <c r="S3602" s="635">
        <v>0.6</v>
      </c>
      <c r="T3602" s="683">
        <v>2</v>
      </c>
      <c r="U3602" s="665">
        <v>0.5</v>
      </c>
    </row>
    <row r="3603" spans="1:21" ht="14.4" customHeight="1" x14ac:dyDescent="0.3">
      <c r="A3603" s="618">
        <v>21</v>
      </c>
      <c r="B3603" s="619" t="s">
        <v>565</v>
      </c>
      <c r="C3603" s="619">
        <v>89301215</v>
      </c>
      <c r="D3603" s="681"/>
      <c r="E3603" s="682" t="s">
        <v>4528</v>
      </c>
      <c r="F3603" s="619" t="s">
        <v>4509</v>
      </c>
      <c r="G3603" s="619" t="s">
        <v>6658</v>
      </c>
      <c r="H3603" s="619"/>
      <c r="I3603" s="619" t="s">
        <v>3296</v>
      </c>
      <c r="J3603" s="619" t="s">
        <v>3297</v>
      </c>
      <c r="K3603" s="619" t="s">
        <v>2859</v>
      </c>
      <c r="L3603" s="620">
        <v>123.4</v>
      </c>
      <c r="M3603" s="620">
        <v>740.40000000000009</v>
      </c>
      <c r="N3603" s="619">
        <v>6</v>
      </c>
      <c r="O3603" s="683">
        <v>1</v>
      </c>
      <c r="P3603" s="620"/>
      <c r="Q3603" s="635">
        <v>0</v>
      </c>
      <c r="R3603" s="619"/>
      <c r="S3603" s="635">
        <v>0</v>
      </c>
      <c r="T3603" s="683"/>
      <c r="U3603" s="665">
        <v>0</v>
      </c>
    </row>
    <row r="3604" spans="1:21" ht="14.4" customHeight="1" x14ac:dyDescent="0.3">
      <c r="A3604" s="618">
        <v>21</v>
      </c>
      <c r="B3604" s="619" t="s">
        <v>565</v>
      </c>
      <c r="C3604" s="619">
        <v>89301215</v>
      </c>
      <c r="D3604" s="681"/>
      <c r="E3604" s="682" t="s">
        <v>4528</v>
      </c>
      <c r="F3604" s="619" t="s">
        <v>4509</v>
      </c>
      <c r="G3604" s="619" t="s">
        <v>5026</v>
      </c>
      <c r="H3604" s="619"/>
      <c r="I3604" s="619" t="s">
        <v>5027</v>
      </c>
      <c r="J3604" s="619" t="s">
        <v>5028</v>
      </c>
      <c r="K3604" s="619" t="s">
        <v>3762</v>
      </c>
      <c r="L3604" s="620">
        <v>222.25</v>
      </c>
      <c r="M3604" s="620">
        <v>444.5</v>
      </c>
      <c r="N3604" s="619">
        <v>2</v>
      </c>
      <c r="O3604" s="683">
        <v>0.5</v>
      </c>
      <c r="P3604" s="620">
        <v>444.5</v>
      </c>
      <c r="Q3604" s="635">
        <v>1</v>
      </c>
      <c r="R3604" s="619">
        <v>2</v>
      </c>
      <c r="S3604" s="635">
        <v>1</v>
      </c>
      <c r="T3604" s="683">
        <v>0.5</v>
      </c>
      <c r="U3604" s="665">
        <v>1</v>
      </c>
    </row>
    <row r="3605" spans="1:21" ht="14.4" customHeight="1" x14ac:dyDescent="0.3">
      <c r="A3605" s="618">
        <v>21</v>
      </c>
      <c r="B3605" s="619" t="s">
        <v>565</v>
      </c>
      <c r="C3605" s="619">
        <v>89301215</v>
      </c>
      <c r="D3605" s="681"/>
      <c r="E3605" s="682" t="s">
        <v>4528</v>
      </c>
      <c r="F3605" s="619" t="s">
        <v>4509</v>
      </c>
      <c r="G3605" s="619" t="s">
        <v>5026</v>
      </c>
      <c r="H3605" s="619"/>
      <c r="I3605" s="619" t="s">
        <v>5560</v>
      </c>
      <c r="J3605" s="619" t="s">
        <v>5028</v>
      </c>
      <c r="K3605" s="619" t="s">
        <v>3762</v>
      </c>
      <c r="L3605" s="620">
        <v>222.25</v>
      </c>
      <c r="M3605" s="620">
        <v>222.25</v>
      </c>
      <c r="N3605" s="619">
        <v>1</v>
      </c>
      <c r="O3605" s="683">
        <v>0.5</v>
      </c>
      <c r="P3605" s="620"/>
      <c r="Q3605" s="635">
        <v>0</v>
      </c>
      <c r="R3605" s="619"/>
      <c r="S3605" s="635">
        <v>0</v>
      </c>
      <c r="T3605" s="683"/>
      <c r="U3605" s="665">
        <v>0</v>
      </c>
    </row>
    <row r="3606" spans="1:21" ht="14.4" customHeight="1" x14ac:dyDescent="0.3">
      <c r="A3606" s="618">
        <v>21</v>
      </c>
      <c r="B3606" s="619" t="s">
        <v>565</v>
      </c>
      <c r="C3606" s="619">
        <v>89301215</v>
      </c>
      <c r="D3606" s="681"/>
      <c r="E3606" s="682" t="s">
        <v>4528</v>
      </c>
      <c r="F3606" s="619" t="s">
        <v>4509</v>
      </c>
      <c r="G3606" s="619" t="s">
        <v>5026</v>
      </c>
      <c r="H3606" s="619"/>
      <c r="I3606" s="619" t="s">
        <v>3760</v>
      </c>
      <c r="J3606" s="619" t="s">
        <v>3761</v>
      </c>
      <c r="K3606" s="619" t="s">
        <v>3762</v>
      </c>
      <c r="L3606" s="620">
        <v>222.25</v>
      </c>
      <c r="M3606" s="620">
        <v>222.25</v>
      </c>
      <c r="N3606" s="619">
        <v>1</v>
      </c>
      <c r="O3606" s="683">
        <v>0.5</v>
      </c>
      <c r="P3606" s="620"/>
      <c r="Q3606" s="635">
        <v>0</v>
      </c>
      <c r="R3606" s="619"/>
      <c r="S3606" s="635">
        <v>0</v>
      </c>
      <c r="T3606" s="683"/>
      <c r="U3606" s="665">
        <v>0</v>
      </c>
    </row>
    <row r="3607" spans="1:21" ht="14.4" customHeight="1" x14ac:dyDescent="0.3">
      <c r="A3607" s="618">
        <v>21</v>
      </c>
      <c r="B3607" s="619" t="s">
        <v>565</v>
      </c>
      <c r="C3607" s="619">
        <v>89301215</v>
      </c>
      <c r="D3607" s="681"/>
      <c r="E3607" s="682" t="s">
        <v>4528</v>
      </c>
      <c r="F3607" s="619" t="s">
        <v>4509</v>
      </c>
      <c r="G3607" s="619" t="s">
        <v>5026</v>
      </c>
      <c r="H3607" s="619"/>
      <c r="I3607" s="619" t="s">
        <v>6659</v>
      </c>
      <c r="J3607" s="619" t="s">
        <v>3761</v>
      </c>
      <c r="K3607" s="619" t="s">
        <v>6660</v>
      </c>
      <c r="L3607" s="620">
        <v>0</v>
      </c>
      <c r="M3607" s="620">
        <v>0</v>
      </c>
      <c r="N3607" s="619">
        <v>1</v>
      </c>
      <c r="O3607" s="683">
        <v>1</v>
      </c>
      <c r="P3607" s="620">
        <v>0</v>
      </c>
      <c r="Q3607" s="635"/>
      <c r="R3607" s="619">
        <v>1</v>
      </c>
      <c r="S3607" s="635">
        <v>1</v>
      </c>
      <c r="T3607" s="683">
        <v>1</v>
      </c>
      <c r="U3607" s="665">
        <v>1</v>
      </c>
    </row>
    <row r="3608" spans="1:21" ht="14.4" customHeight="1" x14ac:dyDescent="0.3">
      <c r="A3608" s="618">
        <v>21</v>
      </c>
      <c r="B3608" s="619" t="s">
        <v>565</v>
      </c>
      <c r="C3608" s="619">
        <v>89301215</v>
      </c>
      <c r="D3608" s="681"/>
      <c r="E3608" s="682" t="s">
        <v>4528</v>
      </c>
      <c r="F3608" s="619" t="s">
        <v>4509</v>
      </c>
      <c r="G3608" s="619" t="s">
        <v>4879</v>
      </c>
      <c r="H3608" s="619"/>
      <c r="I3608" s="619" t="s">
        <v>6622</v>
      </c>
      <c r="J3608" s="619" t="s">
        <v>6623</v>
      </c>
      <c r="K3608" s="619" t="s">
        <v>1131</v>
      </c>
      <c r="L3608" s="620">
        <v>84.54</v>
      </c>
      <c r="M3608" s="620">
        <v>84.54</v>
      </c>
      <c r="N3608" s="619">
        <v>1</v>
      </c>
      <c r="O3608" s="683">
        <v>1</v>
      </c>
      <c r="P3608" s="620"/>
      <c r="Q3608" s="635">
        <v>0</v>
      </c>
      <c r="R3608" s="619"/>
      <c r="S3608" s="635">
        <v>0</v>
      </c>
      <c r="T3608" s="683"/>
      <c r="U3608" s="665">
        <v>0</v>
      </c>
    </row>
    <row r="3609" spans="1:21" ht="14.4" customHeight="1" x14ac:dyDescent="0.3">
      <c r="A3609" s="618">
        <v>21</v>
      </c>
      <c r="B3609" s="619" t="s">
        <v>565</v>
      </c>
      <c r="C3609" s="619">
        <v>89301215</v>
      </c>
      <c r="D3609" s="681"/>
      <c r="E3609" s="682" t="s">
        <v>4528</v>
      </c>
      <c r="F3609" s="619" t="s">
        <v>4509</v>
      </c>
      <c r="G3609" s="619" t="s">
        <v>4575</v>
      </c>
      <c r="H3609" s="619"/>
      <c r="I3609" s="619" t="s">
        <v>1245</v>
      </c>
      <c r="J3609" s="619" t="s">
        <v>4644</v>
      </c>
      <c r="K3609" s="619" t="s">
        <v>2362</v>
      </c>
      <c r="L3609" s="620">
        <v>0</v>
      </c>
      <c r="M3609" s="620">
        <v>0</v>
      </c>
      <c r="N3609" s="619">
        <v>12</v>
      </c>
      <c r="O3609" s="683">
        <v>5</v>
      </c>
      <c r="P3609" s="620">
        <v>0</v>
      </c>
      <c r="Q3609" s="635"/>
      <c r="R3609" s="619">
        <v>1</v>
      </c>
      <c r="S3609" s="635">
        <v>8.3333333333333329E-2</v>
      </c>
      <c r="T3609" s="683">
        <v>1</v>
      </c>
      <c r="U3609" s="665">
        <v>0.2</v>
      </c>
    </row>
    <row r="3610" spans="1:21" ht="14.4" customHeight="1" x14ac:dyDescent="0.3">
      <c r="A3610" s="618">
        <v>21</v>
      </c>
      <c r="B3610" s="619" t="s">
        <v>565</v>
      </c>
      <c r="C3610" s="619">
        <v>89301215</v>
      </c>
      <c r="D3610" s="681"/>
      <c r="E3610" s="682" t="s">
        <v>4528</v>
      </c>
      <c r="F3610" s="619" t="s">
        <v>4509</v>
      </c>
      <c r="G3610" s="619" t="s">
        <v>5171</v>
      </c>
      <c r="H3610" s="619"/>
      <c r="I3610" s="619" t="s">
        <v>6661</v>
      </c>
      <c r="J3610" s="619" t="s">
        <v>5173</v>
      </c>
      <c r="K3610" s="619" t="s">
        <v>6032</v>
      </c>
      <c r="L3610" s="620">
        <v>50.67</v>
      </c>
      <c r="M3610" s="620">
        <v>50.67</v>
      </c>
      <c r="N3610" s="619">
        <v>1</v>
      </c>
      <c r="O3610" s="683">
        <v>1</v>
      </c>
      <c r="P3610" s="620"/>
      <c r="Q3610" s="635">
        <v>0</v>
      </c>
      <c r="R3610" s="619"/>
      <c r="S3610" s="635">
        <v>0</v>
      </c>
      <c r="T3610" s="683"/>
      <c r="U3610" s="665">
        <v>0</v>
      </c>
    </row>
    <row r="3611" spans="1:21" ht="14.4" customHeight="1" x14ac:dyDescent="0.3">
      <c r="A3611" s="618">
        <v>21</v>
      </c>
      <c r="B3611" s="619" t="s">
        <v>565</v>
      </c>
      <c r="C3611" s="619">
        <v>89301215</v>
      </c>
      <c r="D3611" s="681"/>
      <c r="E3611" s="682" t="s">
        <v>4528</v>
      </c>
      <c r="F3611" s="619" t="s">
        <v>4509</v>
      </c>
      <c r="G3611" s="619" t="s">
        <v>4883</v>
      </c>
      <c r="H3611" s="619"/>
      <c r="I3611" s="619" t="s">
        <v>6313</v>
      </c>
      <c r="J3611" s="619" t="s">
        <v>5448</v>
      </c>
      <c r="K3611" s="619" t="s">
        <v>641</v>
      </c>
      <c r="L3611" s="620">
        <v>0</v>
      </c>
      <c r="M3611" s="620">
        <v>0</v>
      </c>
      <c r="N3611" s="619">
        <v>2</v>
      </c>
      <c r="O3611" s="683">
        <v>0.5</v>
      </c>
      <c r="P3611" s="620"/>
      <c r="Q3611" s="635"/>
      <c r="R3611" s="619"/>
      <c r="S3611" s="635">
        <v>0</v>
      </c>
      <c r="T3611" s="683"/>
      <c r="U3611" s="665">
        <v>0</v>
      </c>
    </row>
    <row r="3612" spans="1:21" ht="14.4" customHeight="1" x14ac:dyDescent="0.3">
      <c r="A3612" s="618">
        <v>21</v>
      </c>
      <c r="B3612" s="619" t="s">
        <v>565</v>
      </c>
      <c r="C3612" s="619">
        <v>89301215</v>
      </c>
      <c r="D3612" s="681"/>
      <c r="E3612" s="682" t="s">
        <v>4528</v>
      </c>
      <c r="F3612" s="619" t="s">
        <v>4509</v>
      </c>
      <c r="G3612" s="619" t="s">
        <v>4883</v>
      </c>
      <c r="H3612" s="619"/>
      <c r="I3612" s="619" t="s">
        <v>6662</v>
      </c>
      <c r="J3612" s="619" t="s">
        <v>5448</v>
      </c>
      <c r="K3612" s="619" t="s">
        <v>6145</v>
      </c>
      <c r="L3612" s="620">
        <v>413.22</v>
      </c>
      <c r="M3612" s="620">
        <v>1239.6600000000001</v>
      </c>
      <c r="N3612" s="619">
        <v>3</v>
      </c>
      <c r="O3612" s="683">
        <v>1.5</v>
      </c>
      <c r="P3612" s="620">
        <v>413.22</v>
      </c>
      <c r="Q3612" s="635">
        <v>0.33333333333333331</v>
      </c>
      <c r="R3612" s="619">
        <v>1</v>
      </c>
      <c r="S3612" s="635">
        <v>0.33333333333333331</v>
      </c>
      <c r="T3612" s="683">
        <v>0.5</v>
      </c>
      <c r="U3612" s="665">
        <v>0.33333333333333331</v>
      </c>
    </row>
    <row r="3613" spans="1:21" ht="14.4" customHeight="1" x14ac:dyDescent="0.3">
      <c r="A3613" s="618">
        <v>21</v>
      </c>
      <c r="B3613" s="619" t="s">
        <v>565</v>
      </c>
      <c r="C3613" s="619">
        <v>89301215</v>
      </c>
      <c r="D3613" s="681"/>
      <c r="E3613" s="682" t="s">
        <v>4528</v>
      </c>
      <c r="F3613" s="619" t="s">
        <v>4509</v>
      </c>
      <c r="G3613" s="619" t="s">
        <v>4578</v>
      </c>
      <c r="H3613" s="619"/>
      <c r="I3613" s="619" t="s">
        <v>2475</v>
      </c>
      <c r="J3613" s="619" t="s">
        <v>2476</v>
      </c>
      <c r="K3613" s="619" t="s">
        <v>4373</v>
      </c>
      <c r="L3613" s="620">
        <v>216.16</v>
      </c>
      <c r="M3613" s="620">
        <v>1513.1200000000001</v>
      </c>
      <c r="N3613" s="619">
        <v>7</v>
      </c>
      <c r="O3613" s="683">
        <v>2</v>
      </c>
      <c r="P3613" s="620"/>
      <c r="Q3613" s="635">
        <v>0</v>
      </c>
      <c r="R3613" s="619"/>
      <c r="S3613" s="635">
        <v>0</v>
      </c>
      <c r="T3613" s="683"/>
      <c r="U3613" s="665">
        <v>0</v>
      </c>
    </row>
    <row r="3614" spans="1:21" ht="14.4" customHeight="1" x14ac:dyDescent="0.3">
      <c r="A3614" s="618">
        <v>21</v>
      </c>
      <c r="B3614" s="619" t="s">
        <v>565</v>
      </c>
      <c r="C3614" s="619">
        <v>89301215</v>
      </c>
      <c r="D3614" s="681"/>
      <c r="E3614" s="682" t="s">
        <v>4528</v>
      </c>
      <c r="F3614" s="619" t="s">
        <v>4509</v>
      </c>
      <c r="G3614" s="619" t="s">
        <v>5547</v>
      </c>
      <c r="H3614" s="619"/>
      <c r="I3614" s="619" t="s">
        <v>5548</v>
      </c>
      <c r="J3614" s="619" t="s">
        <v>5549</v>
      </c>
      <c r="K3614" s="619" t="s">
        <v>5550</v>
      </c>
      <c r="L3614" s="620">
        <v>0</v>
      </c>
      <c r="M3614" s="620">
        <v>0</v>
      </c>
      <c r="N3614" s="619">
        <v>2</v>
      </c>
      <c r="O3614" s="683">
        <v>2</v>
      </c>
      <c r="P3614" s="620"/>
      <c r="Q3614" s="635"/>
      <c r="R3614" s="619"/>
      <c r="S3614" s="635">
        <v>0</v>
      </c>
      <c r="T3614" s="683"/>
      <c r="U3614" s="665">
        <v>0</v>
      </c>
    </row>
    <row r="3615" spans="1:21" ht="14.4" customHeight="1" x14ac:dyDescent="0.3">
      <c r="A3615" s="618">
        <v>21</v>
      </c>
      <c r="B3615" s="619" t="s">
        <v>565</v>
      </c>
      <c r="C3615" s="619">
        <v>89301215</v>
      </c>
      <c r="D3615" s="681"/>
      <c r="E3615" s="682" t="s">
        <v>4528</v>
      </c>
      <c r="F3615" s="619" t="s">
        <v>4509</v>
      </c>
      <c r="G3615" s="619" t="s">
        <v>5547</v>
      </c>
      <c r="H3615" s="619"/>
      <c r="I3615" s="619" t="s">
        <v>5586</v>
      </c>
      <c r="J3615" s="619" t="s">
        <v>5549</v>
      </c>
      <c r="K3615" s="619" t="s">
        <v>5550</v>
      </c>
      <c r="L3615" s="620">
        <v>0</v>
      </c>
      <c r="M3615" s="620">
        <v>0</v>
      </c>
      <c r="N3615" s="619">
        <v>1</v>
      </c>
      <c r="O3615" s="683">
        <v>1</v>
      </c>
      <c r="P3615" s="620"/>
      <c r="Q3615" s="635"/>
      <c r="R3615" s="619"/>
      <c r="S3615" s="635">
        <v>0</v>
      </c>
      <c r="T3615" s="683"/>
      <c r="U3615" s="665">
        <v>0</v>
      </c>
    </row>
    <row r="3616" spans="1:21" ht="14.4" customHeight="1" x14ac:dyDescent="0.3">
      <c r="A3616" s="618">
        <v>21</v>
      </c>
      <c r="B3616" s="619" t="s">
        <v>565</v>
      </c>
      <c r="C3616" s="619">
        <v>89301215</v>
      </c>
      <c r="D3616" s="681"/>
      <c r="E3616" s="682" t="s">
        <v>4528</v>
      </c>
      <c r="F3616" s="619" t="s">
        <v>4509</v>
      </c>
      <c r="G3616" s="619" t="s">
        <v>4654</v>
      </c>
      <c r="H3616" s="619"/>
      <c r="I3616" s="619" t="s">
        <v>1716</v>
      </c>
      <c r="J3616" s="619" t="s">
        <v>1717</v>
      </c>
      <c r="K3616" s="619" t="s">
        <v>1718</v>
      </c>
      <c r="L3616" s="620">
        <v>400.21</v>
      </c>
      <c r="M3616" s="620">
        <v>6803.57</v>
      </c>
      <c r="N3616" s="619">
        <v>17</v>
      </c>
      <c r="O3616" s="683">
        <v>9</v>
      </c>
      <c r="P3616" s="620">
        <v>3601.89</v>
      </c>
      <c r="Q3616" s="635">
        <v>0.52941176470588236</v>
      </c>
      <c r="R3616" s="619">
        <v>9</v>
      </c>
      <c r="S3616" s="635">
        <v>0.52941176470588236</v>
      </c>
      <c r="T3616" s="683">
        <v>4.5</v>
      </c>
      <c r="U3616" s="665">
        <v>0.5</v>
      </c>
    </row>
    <row r="3617" spans="1:21" ht="14.4" customHeight="1" x14ac:dyDescent="0.3">
      <c r="A3617" s="618">
        <v>21</v>
      </c>
      <c r="B3617" s="619" t="s">
        <v>565</v>
      </c>
      <c r="C3617" s="619">
        <v>89301215</v>
      </c>
      <c r="D3617" s="681"/>
      <c r="E3617" s="682" t="s">
        <v>4528</v>
      </c>
      <c r="F3617" s="619" t="s">
        <v>4509</v>
      </c>
      <c r="G3617" s="619" t="s">
        <v>4654</v>
      </c>
      <c r="H3617" s="619"/>
      <c r="I3617" s="619" t="s">
        <v>4875</v>
      </c>
      <c r="J3617" s="619" t="s">
        <v>1717</v>
      </c>
      <c r="K3617" s="619" t="s">
        <v>2389</v>
      </c>
      <c r="L3617" s="620">
        <v>0</v>
      </c>
      <c r="M3617" s="620">
        <v>0</v>
      </c>
      <c r="N3617" s="619">
        <v>1</v>
      </c>
      <c r="O3617" s="683">
        <v>1</v>
      </c>
      <c r="P3617" s="620">
        <v>0</v>
      </c>
      <c r="Q3617" s="635"/>
      <c r="R3617" s="619">
        <v>1</v>
      </c>
      <c r="S3617" s="635">
        <v>1</v>
      </c>
      <c r="T3617" s="683">
        <v>1</v>
      </c>
      <c r="U3617" s="665">
        <v>1</v>
      </c>
    </row>
    <row r="3618" spans="1:21" ht="14.4" customHeight="1" x14ac:dyDescent="0.3">
      <c r="A3618" s="618">
        <v>21</v>
      </c>
      <c r="B3618" s="619" t="s">
        <v>565</v>
      </c>
      <c r="C3618" s="619">
        <v>89301215</v>
      </c>
      <c r="D3618" s="681"/>
      <c r="E3618" s="682" t="s">
        <v>4528</v>
      </c>
      <c r="F3618" s="619" t="s">
        <v>4509</v>
      </c>
      <c r="G3618" s="619" t="s">
        <v>4595</v>
      </c>
      <c r="H3618" s="619"/>
      <c r="I3618" s="619" t="s">
        <v>6663</v>
      </c>
      <c r="J3618" s="619" t="s">
        <v>5594</v>
      </c>
      <c r="K3618" s="619" t="s">
        <v>4604</v>
      </c>
      <c r="L3618" s="620">
        <v>113.04</v>
      </c>
      <c r="M3618" s="620">
        <v>678.24</v>
      </c>
      <c r="N3618" s="619">
        <v>6</v>
      </c>
      <c r="O3618" s="683">
        <v>2.5</v>
      </c>
      <c r="P3618" s="620">
        <v>339.12</v>
      </c>
      <c r="Q3618" s="635">
        <v>0.5</v>
      </c>
      <c r="R3618" s="619">
        <v>3</v>
      </c>
      <c r="S3618" s="635">
        <v>0.5</v>
      </c>
      <c r="T3618" s="683">
        <v>1.5</v>
      </c>
      <c r="U3618" s="665">
        <v>0.6</v>
      </c>
    </row>
    <row r="3619" spans="1:21" ht="14.4" customHeight="1" x14ac:dyDescent="0.3">
      <c r="A3619" s="618">
        <v>21</v>
      </c>
      <c r="B3619" s="619" t="s">
        <v>565</v>
      </c>
      <c r="C3619" s="619">
        <v>89301215</v>
      </c>
      <c r="D3619" s="681"/>
      <c r="E3619" s="682" t="s">
        <v>4528</v>
      </c>
      <c r="F3619" s="619" t="s">
        <v>4509</v>
      </c>
      <c r="G3619" s="619" t="s">
        <v>4595</v>
      </c>
      <c r="H3619" s="619"/>
      <c r="I3619" s="619" t="s">
        <v>4596</v>
      </c>
      <c r="J3619" s="619" t="s">
        <v>4597</v>
      </c>
      <c r="K3619" s="619" t="s">
        <v>4598</v>
      </c>
      <c r="L3619" s="620">
        <v>75.36</v>
      </c>
      <c r="M3619" s="620">
        <v>75.36</v>
      </c>
      <c r="N3619" s="619">
        <v>1</v>
      </c>
      <c r="O3619" s="683">
        <v>1</v>
      </c>
      <c r="P3619" s="620">
        <v>75.36</v>
      </c>
      <c r="Q3619" s="635">
        <v>1</v>
      </c>
      <c r="R3619" s="619">
        <v>1</v>
      </c>
      <c r="S3619" s="635">
        <v>1</v>
      </c>
      <c r="T3619" s="683">
        <v>1</v>
      </c>
      <c r="U3619" s="665">
        <v>1</v>
      </c>
    </row>
    <row r="3620" spans="1:21" ht="14.4" customHeight="1" x14ac:dyDescent="0.3">
      <c r="A3620" s="618">
        <v>21</v>
      </c>
      <c r="B3620" s="619" t="s">
        <v>565</v>
      </c>
      <c r="C3620" s="619">
        <v>89301215</v>
      </c>
      <c r="D3620" s="681"/>
      <c r="E3620" s="682" t="s">
        <v>4528</v>
      </c>
      <c r="F3620" s="619" t="s">
        <v>4509</v>
      </c>
      <c r="G3620" s="619" t="s">
        <v>4666</v>
      </c>
      <c r="H3620" s="619"/>
      <c r="I3620" s="619" t="s">
        <v>986</v>
      </c>
      <c r="J3620" s="619" t="s">
        <v>987</v>
      </c>
      <c r="K3620" s="619" t="s">
        <v>4183</v>
      </c>
      <c r="L3620" s="620">
        <v>115.3</v>
      </c>
      <c r="M3620" s="620">
        <v>807.1</v>
      </c>
      <c r="N3620" s="619">
        <v>7</v>
      </c>
      <c r="O3620" s="683">
        <v>2.5</v>
      </c>
      <c r="P3620" s="620">
        <v>230.6</v>
      </c>
      <c r="Q3620" s="635">
        <v>0.2857142857142857</v>
      </c>
      <c r="R3620" s="619">
        <v>2</v>
      </c>
      <c r="S3620" s="635">
        <v>0.2857142857142857</v>
      </c>
      <c r="T3620" s="683">
        <v>1</v>
      </c>
      <c r="U3620" s="665">
        <v>0.4</v>
      </c>
    </row>
    <row r="3621" spans="1:21" ht="14.4" customHeight="1" x14ac:dyDescent="0.3">
      <c r="A3621" s="618">
        <v>21</v>
      </c>
      <c r="B3621" s="619" t="s">
        <v>565</v>
      </c>
      <c r="C3621" s="619">
        <v>89301215</v>
      </c>
      <c r="D3621" s="681"/>
      <c r="E3621" s="682" t="s">
        <v>4528</v>
      </c>
      <c r="F3621" s="619" t="s">
        <v>4509</v>
      </c>
      <c r="G3621" s="619" t="s">
        <v>4666</v>
      </c>
      <c r="H3621" s="619"/>
      <c r="I3621" s="619" t="s">
        <v>1311</v>
      </c>
      <c r="J3621" s="619" t="s">
        <v>987</v>
      </c>
      <c r="K3621" s="619" t="s">
        <v>1379</v>
      </c>
      <c r="L3621" s="620">
        <v>69.31</v>
      </c>
      <c r="M3621" s="620">
        <v>138.62</v>
      </c>
      <c r="N3621" s="619">
        <v>2</v>
      </c>
      <c r="O3621" s="683">
        <v>2</v>
      </c>
      <c r="P3621" s="620">
        <v>69.31</v>
      </c>
      <c r="Q3621" s="635">
        <v>0.5</v>
      </c>
      <c r="R3621" s="619">
        <v>1</v>
      </c>
      <c r="S3621" s="635">
        <v>0.5</v>
      </c>
      <c r="T3621" s="683">
        <v>1</v>
      </c>
      <c r="U3621" s="665">
        <v>0.5</v>
      </c>
    </row>
    <row r="3622" spans="1:21" ht="14.4" customHeight="1" x14ac:dyDescent="0.3">
      <c r="A3622" s="618">
        <v>21</v>
      </c>
      <c r="B3622" s="619" t="s">
        <v>565</v>
      </c>
      <c r="C3622" s="619">
        <v>89301215</v>
      </c>
      <c r="D3622" s="681"/>
      <c r="E3622" s="682" t="s">
        <v>4528</v>
      </c>
      <c r="F3622" s="619" t="s">
        <v>4509</v>
      </c>
      <c r="G3622" s="619" t="s">
        <v>6334</v>
      </c>
      <c r="H3622" s="619"/>
      <c r="I3622" s="619" t="s">
        <v>6593</v>
      </c>
      <c r="J3622" s="619" t="s">
        <v>6336</v>
      </c>
      <c r="K3622" s="619" t="s">
        <v>6579</v>
      </c>
      <c r="L3622" s="620">
        <v>0</v>
      </c>
      <c r="M3622" s="620">
        <v>0</v>
      </c>
      <c r="N3622" s="619">
        <v>5</v>
      </c>
      <c r="O3622" s="683">
        <v>4</v>
      </c>
      <c r="P3622" s="620">
        <v>0</v>
      </c>
      <c r="Q3622" s="635"/>
      <c r="R3622" s="619">
        <v>4</v>
      </c>
      <c r="S3622" s="635">
        <v>0.8</v>
      </c>
      <c r="T3622" s="683">
        <v>3</v>
      </c>
      <c r="U3622" s="665">
        <v>0.75</v>
      </c>
    </row>
    <row r="3623" spans="1:21" ht="14.4" customHeight="1" x14ac:dyDescent="0.3">
      <c r="A3623" s="618">
        <v>21</v>
      </c>
      <c r="B3623" s="619" t="s">
        <v>565</v>
      </c>
      <c r="C3623" s="619">
        <v>89301215</v>
      </c>
      <c r="D3623" s="681"/>
      <c r="E3623" s="682" t="s">
        <v>4528</v>
      </c>
      <c r="F3623" s="619" t="s">
        <v>4509</v>
      </c>
      <c r="G3623" s="619" t="s">
        <v>6664</v>
      </c>
      <c r="H3623" s="619"/>
      <c r="I3623" s="619" t="s">
        <v>6665</v>
      </c>
      <c r="J3623" s="619" t="s">
        <v>6666</v>
      </c>
      <c r="K3623" s="619" t="s">
        <v>6667</v>
      </c>
      <c r="L3623" s="620">
        <v>0</v>
      </c>
      <c r="M3623" s="620">
        <v>0</v>
      </c>
      <c r="N3623" s="619">
        <v>1</v>
      </c>
      <c r="O3623" s="683">
        <v>1</v>
      </c>
      <c r="P3623" s="620">
        <v>0</v>
      </c>
      <c r="Q3623" s="635"/>
      <c r="R3623" s="619">
        <v>1</v>
      </c>
      <c r="S3623" s="635">
        <v>1</v>
      </c>
      <c r="T3623" s="683">
        <v>1</v>
      </c>
      <c r="U3623" s="665">
        <v>1</v>
      </c>
    </row>
    <row r="3624" spans="1:21" ht="14.4" customHeight="1" x14ac:dyDescent="0.3">
      <c r="A3624" s="618">
        <v>21</v>
      </c>
      <c r="B3624" s="619" t="s">
        <v>565</v>
      </c>
      <c r="C3624" s="619">
        <v>89301215</v>
      </c>
      <c r="D3624" s="681"/>
      <c r="E3624" s="682" t="s">
        <v>4528</v>
      </c>
      <c r="F3624" s="619" t="s">
        <v>4509</v>
      </c>
      <c r="G3624" s="619" t="s">
        <v>4777</v>
      </c>
      <c r="H3624" s="619"/>
      <c r="I3624" s="619" t="s">
        <v>1237</v>
      </c>
      <c r="J3624" s="619" t="s">
        <v>4778</v>
      </c>
      <c r="K3624" s="619" t="s">
        <v>4779</v>
      </c>
      <c r="L3624" s="620">
        <v>128.9</v>
      </c>
      <c r="M3624" s="620">
        <v>128.9</v>
      </c>
      <c r="N3624" s="619">
        <v>1</v>
      </c>
      <c r="O3624" s="683">
        <v>0.5</v>
      </c>
      <c r="P3624" s="620">
        <v>128.9</v>
      </c>
      <c r="Q3624" s="635">
        <v>1</v>
      </c>
      <c r="R3624" s="619">
        <v>1</v>
      </c>
      <c r="S3624" s="635">
        <v>1</v>
      </c>
      <c r="T3624" s="683">
        <v>0.5</v>
      </c>
      <c r="U3624" s="665">
        <v>1</v>
      </c>
    </row>
    <row r="3625" spans="1:21" ht="14.4" customHeight="1" x14ac:dyDescent="0.3">
      <c r="A3625" s="618">
        <v>21</v>
      </c>
      <c r="B3625" s="619" t="s">
        <v>565</v>
      </c>
      <c r="C3625" s="619">
        <v>89301215</v>
      </c>
      <c r="D3625" s="681"/>
      <c r="E3625" s="682" t="s">
        <v>4528</v>
      </c>
      <c r="F3625" s="619" t="s">
        <v>4509</v>
      </c>
      <c r="G3625" s="619" t="s">
        <v>4998</v>
      </c>
      <c r="H3625" s="619"/>
      <c r="I3625" s="619" t="s">
        <v>6668</v>
      </c>
      <c r="J3625" s="619" t="s">
        <v>6669</v>
      </c>
      <c r="K3625" s="619" t="s">
        <v>6670</v>
      </c>
      <c r="L3625" s="620">
        <v>22.59</v>
      </c>
      <c r="M3625" s="620">
        <v>22.59</v>
      </c>
      <c r="N3625" s="619">
        <v>1</v>
      </c>
      <c r="O3625" s="683">
        <v>1</v>
      </c>
      <c r="P3625" s="620">
        <v>22.59</v>
      </c>
      <c r="Q3625" s="635">
        <v>1</v>
      </c>
      <c r="R3625" s="619">
        <v>1</v>
      </c>
      <c r="S3625" s="635">
        <v>1</v>
      </c>
      <c r="T3625" s="683">
        <v>1</v>
      </c>
      <c r="U3625" s="665">
        <v>1</v>
      </c>
    </row>
    <row r="3626" spans="1:21" ht="14.4" customHeight="1" x14ac:dyDescent="0.3">
      <c r="A3626" s="618">
        <v>21</v>
      </c>
      <c r="B3626" s="619" t="s">
        <v>565</v>
      </c>
      <c r="C3626" s="619">
        <v>89301215</v>
      </c>
      <c r="D3626" s="681"/>
      <c r="E3626" s="682" t="s">
        <v>4528</v>
      </c>
      <c r="F3626" s="619" t="s">
        <v>4509</v>
      </c>
      <c r="G3626" s="619" t="s">
        <v>4998</v>
      </c>
      <c r="H3626" s="619"/>
      <c r="I3626" s="619" t="s">
        <v>6671</v>
      </c>
      <c r="J3626" s="619" t="s">
        <v>6672</v>
      </c>
      <c r="K3626" s="619" t="s">
        <v>6673</v>
      </c>
      <c r="L3626" s="620">
        <v>0</v>
      </c>
      <c r="M3626" s="620">
        <v>0</v>
      </c>
      <c r="N3626" s="619">
        <v>1</v>
      </c>
      <c r="O3626" s="683">
        <v>1</v>
      </c>
      <c r="P3626" s="620">
        <v>0</v>
      </c>
      <c r="Q3626" s="635"/>
      <c r="R3626" s="619">
        <v>1</v>
      </c>
      <c r="S3626" s="635">
        <v>1</v>
      </c>
      <c r="T3626" s="683">
        <v>1</v>
      </c>
      <c r="U3626" s="665">
        <v>1</v>
      </c>
    </row>
    <row r="3627" spans="1:21" ht="14.4" customHeight="1" x14ac:dyDescent="0.3">
      <c r="A3627" s="618">
        <v>21</v>
      </c>
      <c r="B3627" s="619" t="s">
        <v>565</v>
      </c>
      <c r="C3627" s="619">
        <v>89301215</v>
      </c>
      <c r="D3627" s="681"/>
      <c r="E3627" s="682" t="s">
        <v>4528</v>
      </c>
      <c r="F3627" s="619" t="s">
        <v>4509</v>
      </c>
      <c r="G3627" s="619" t="s">
        <v>6674</v>
      </c>
      <c r="H3627" s="619"/>
      <c r="I3627" s="619" t="s">
        <v>6675</v>
      </c>
      <c r="J3627" s="619" t="s">
        <v>6676</v>
      </c>
      <c r="K3627" s="619" t="s">
        <v>6677</v>
      </c>
      <c r="L3627" s="620">
        <v>0</v>
      </c>
      <c r="M3627" s="620">
        <v>0</v>
      </c>
      <c r="N3627" s="619">
        <v>2</v>
      </c>
      <c r="O3627" s="683">
        <v>2</v>
      </c>
      <c r="P3627" s="620">
        <v>0</v>
      </c>
      <c r="Q3627" s="635"/>
      <c r="R3627" s="619">
        <v>1</v>
      </c>
      <c r="S3627" s="635">
        <v>0.5</v>
      </c>
      <c r="T3627" s="683">
        <v>1</v>
      </c>
      <c r="U3627" s="665">
        <v>0.5</v>
      </c>
    </row>
    <row r="3628" spans="1:21" ht="14.4" customHeight="1" x14ac:dyDescent="0.3">
      <c r="A3628" s="618">
        <v>21</v>
      </c>
      <c r="B3628" s="619" t="s">
        <v>565</v>
      </c>
      <c r="C3628" s="619">
        <v>89301215</v>
      </c>
      <c r="D3628" s="681"/>
      <c r="E3628" s="682" t="s">
        <v>4528</v>
      </c>
      <c r="F3628" s="619" t="s">
        <v>4509</v>
      </c>
      <c r="G3628" s="619" t="s">
        <v>6678</v>
      </c>
      <c r="H3628" s="619"/>
      <c r="I3628" s="619" t="s">
        <v>1263</v>
      </c>
      <c r="J3628" s="619" t="s">
        <v>1264</v>
      </c>
      <c r="K3628" s="619" t="s">
        <v>4343</v>
      </c>
      <c r="L3628" s="620">
        <v>0</v>
      </c>
      <c r="M3628" s="620">
        <v>0</v>
      </c>
      <c r="N3628" s="619">
        <v>1</v>
      </c>
      <c r="O3628" s="683">
        <v>0.5</v>
      </c>
      <c r="P3628" s="620"/>
      <c r="Q3628" s="635"/>
      <c r="R3628" s="619"/>
      <c r="S3628" s="635">
        <v>0</v>
      </c>
      <c r="T3628" s="683"/>
      <c r="U3628" s="665">
        <v>0</v>
      </c>
    </row>
    <row r="3629" spans="1:21" ht="14.4" customHeight="1" x14ac:dyDescent="0.3">
      <c r="A3629" s="618">
        <v>21</v>
      </c>
      <c r="B3629" s="619" t="s">
        <v>565</v>
      </c>
      <c r="C3629" s="619">
        <v>89301215</v>
      </c>
      <c r="D3629" s="681"/>
      <c r="E3629" s="682" t="s">
        <v>4528</v>
      </c>
      <c r="F3629" s="619" t="s">
        <v>4509</v>
      </c>
      <c r="G3629" s="619" t="s">
        <v>5641</v>
      </c>
      <c r="H3629" s="619"/>
      <c r="I3629" s="619" t="s">
        <v>6679</v>
      </c>
      <c r="J3629" s="619" t="s">
        <v>6680</v>
      </c>
      <c r="K3629" s="619" t="s">
        <v>6451</v>
      </c>
      <c r="L3629" s="620">
        <v>0</v>
      </c>
      <c r="M3629" s="620">
        <v>0</v>
      </c>
      <c r="N3629" s="619">
        <v>3</v>
      </c>
      <c r="O3629" s="683">
        <v>3</v>
      </c>
      <c r="P3629" s="620"/>
      <c r="Q3629" s="635"/>
      <c r="R3629" s="619"/>
      <c r="S3629" s="635">
        <v>0</v>
      </c>
      <c r="T3629" s="683"/>
      <c r="U3629" s="665">
        <v>0</v>
      </c>
    </row>
    <row r="3630" spans="1:21" ht="14.4" customHeight="1" x14ac:dyDescent="0.3">
      <c r="A3630" s="618">
        <v>21</v>
      </c>
      <c r="B3630" s="619" t="s">
        <v>565</v>
      </c>
      <c r="C3630" s="619">
        <v>89301215</v>
      </c>
      <c r="D3630" s="681"/>
      <c r="E3630" s="682" t="s">
        <v>4528</v>
      </c>
      <c r="F3630" s="619" t="s">
        <v>4509</v>
      </c>
      <c r="G3630" s="619" t="s">
        <v>4790</v>
      </c>
      <c r="H3630" s="619"/>
      <c r="I3630" s="619" t="s">
        <v>1191</v>
      </c>
      <c r="J3630" s="619" t="s">
        <v>1192</v>
      </c>
      <c r="K3630" s="619" t="s">
        <v>4791</v>
      </c>
      <c r="L3630" s="620">
        <v>153.37</v>
      </c>
      <c r="M3630" s="620">
        <v>1073.5900000000001</v>
      </c>
      <c r="N3630" s="619">
        <v>7</v>
      </c>
      <c r="O3630" s="683">
        <v>3.5</v>
      </c>
      <c r="P3630" s="620">
        <v>766.85</v>
      </c>
      <c r="Q3630" s="635">
        <v>0.71428571428571419</v>
      </c>
      <c r="R3630" s="619">
        <v>5</v>
      </c>
      <c r="S3630" s="635">
        <v>0.7142857142857143</v>
      </c>
      <c r="T3630" s="683">
        <v>2.5</v>
      </c>
      <c r="U3630" s="665">
        <v>0.7142857142857143</v>
      </c>
    </row>
    <row r="3631" spans="1:21" ht="14.4" customHeight="1" x14ac:dyDescent="0.3">
      <c r="A3631" s="618">
        <v>21</v>
      </c>
      <c r="B3631" s="619" t="s">
        <v>565</v>
      </c>
      <c r="C3631" s="619">
        <v>89301215</v>
      </c>
      <c r="D3631" s="681"/>
      <c r="E3631" s="682" t="s">
        <v>4528</v>
      </c>
      <c r="F3631" s="619" t="s">
        <v>4509</v>
      </c>
      <c r="G3631" s="619" t="s">
        <v>5195</v>
      </c>
      <c r="H3631" s="619"/>
      <c r="I3631" s="619" t="s">
        <v>1675</v>
      </c>
      <c r="J3631" s="619" t="s">
        <v>5940</v>
      </c>
      <c r="K3631" s="619" t="s">
        <v>5197</v>
      </c>
      <c r="L3631" s="620">
        <v>0</v>
      </c>
      <c r="M3631" s="620">
        <v>0</v>
      </c>
      <c r="N3631" s="619">
        <v>1</v>
      </c>
      <c r="O3631" s="683">
        <v>1</v>
      </c>
      <c r="P3631" s="620">
        <v>0</v>
      </c>
      <c r="Q3631" s="635"/>
      <c r="R3631" s="619">
        <v>1</v>
      </c>
      <c r="S3631" s="635">
        <v>1</v>
      </c>
      <c r="T3631" s="683">
        <v>1</v>
      </c>
      <c r="U3631" s="665">
        <v>1</v>
      </c>
    </row>
    <row r="3632" spans="1:21" ht="14.4" customHeight="1" x14ac:dyDescent="0.3">
      <c r="A3632" s="618">
        <v>21</v>
      </c>
      <c r="B3632" s="619" t="s">
        <v>565</v>
      </c>
      <c r="C3632" s="619">
        <v>89301215</v>
      </c>
      <c r="D3632" s="681"/>
      <c r="E3632" s="682" t="s">
        <v>4528</v>
      </c>
      <c r="F3632" s="619" t="s">
        <v>4509</v>
      </c>
      <c r="G3632" s="619" t="s">
        <v>5195</v>
      </c>
      <c r="H3632" s="619"/>
      <c r="I3632" s="619" t="s">
        <v>1675</v>
      </c>
      <c r="J3632" s="619" t="s">
        <v>5196</v>
      </c>
      <c r="K3632" s="619" t="s">
        <v>5197</v>
      </c>
      <c r="L3632" s="620">
        <v>0</v>
      </c>
      <c r="M3632" s="620">
        <v>0</v>
      </c>
      <c r="N3632" s="619">
        <v>4</v>
      </c>
      <c r="O3632" s="683">
        <v>3.5</v>
      </c>
      <c r="P3632" s="620">
        <v>0</v>
      </c>
      <c r="Q3632" s="635"/>
      <c r="R3632" s="619">
        <v>2</v>
      </c>
      <c r="S3632" s="635">
        <v>0.5</v>
      </c>
      <c r="T3632" s="683">
        <v>2</v>
      </c>
      <c r="U3632" s="665">
        <v>0.5714285714285714</v>
      </c>
    </row>
    <row r="3633" spans="1:21" ht="14.4" customHeight="1" x14ac:dyDescent="0.3">
      <c r="A3633" s="618">
        <v>21</v>
      </c>
      <c r="B3633" s="619" t="s">
        <v>565</v>
      </c>
      <c r="C3633" s="619">
        <v>89301215</v>
      </c>
      <c r="D3633" s="681"/>
      <c r="E3633" s="682" t="s">
        <v>4528</v>
      </c>
      <c r="F3633" s="619" t="s">
        <v>4509</v>
      </c>
      <c r="G3633" s="619" t="s">
        <v>4684</v>
      </c>
      <c r="H3633" s="619"/>
      <c r="I3633" s="619" t="s">
        <v>2080</v>
      </c>
      <c r="J3633" s="619" t="s">
        <v>2081</v>
      </c>
      <c r="K3633" s="619" t="s">
        <v>2082</v>
      </c>
      <c r="L3633" s="620">
        <v>760.15</v>
      </c>
      <c r="M3633" s="620">
        <v>1520.3</v>
      </c>
      <c r="N3633" s="619">
        <v>2</v>
      </c>
      <c r="O3633" s="683">
        <v>1</v>
      </c>
      <c r="P3633" s="620">
        <v>1520.3</v>
      </c>
      <c r="Q3633" s="635">
        <v>1</v>
      </c>
      <c r="R3633" s="619">
        <v>2</v>
      </c>
      <c r="S3633" s="635">
        <v>1</v>
      </c>
      <c r="T3633" s="683">
        <v>1</v>
      </c>
      <c r="U3633" s="665">
        <v>1</v>
      </c>
    </row>
    <row r="3634" spans="1:21" ht="14.4" customHeight="1" x14ac:dyDescent="0.3">
      <c r="A3634" s="618">
        <v>21</v>
      </c>
      <c r="B3634" s="619" t="s">
        <v>565</v>
      </c>
      <c r="C3634" s="619">
        <v>89301215</v>
      </c>
      <c r="D3634" s="681"/>
      <c r="E3634" s="682" t="s">
        <v>4528</v>
      </c>
      <c r="F3634" s="619" t="s">
        <v>4509</v>
      </c>
      <c r="G3634" s="619" t="s">
        <v>4689</v>
      </c>
      <c r="H3634" s="619"/>
      <c r="I3634" s="619" t="s">
        <v>1010</v>
      </c>
      <c r="J3634" s="619" t="s">
        <v>1011</v>
      </c>
      <c r="K3634" s="619" t="s">
        <v>2601</v>
      </c>
      <c r="L3634" s="620">
        <v>50.6</v>
      </c>
      <c r="M3634" s="620">
        <v>50.6</v>
      </c>
      <c r="N3634" s="619">
        <v>1</v>
      </c>
      <c r="O3634" s="683">
        <v>0.5</v>
      </c>
      <c r="P3634" s="620"/>
      <c r="Q3634" s="635">
        <v>0</v>
      </c>
      <c r="R3634" s="619"/>
      <c r="S3634" s="635">
        <v>0</v>
      </c>
      <c r="T3634" s="683"/>
      <c r="U3634" s="665">
        <v>0</v>
      </c>
    </row>
    <row r="3635" spans="1:21" ht="14.4" customHeight="1" x14ac:dyDescent="0.3">
      <c r="A3635" s="618">
        <v>21</v>
      </c>
      <c r="B3635" s="619" t="s">
        <v>565</v>
      </c>
      <c r="C3635" s="619">
        <v>89301215</v>
      </c>
      <c r="D3635" s="681"/>
      <c r="E3635" s="682" t="s">
        <v>4528</v>
      </c>
      <c r="F3635" s="619" t="s">
        <v>4509</v>
      </c>
      <c r="G3635" s="619" t="s">
        <v>4689</v>
      </c>
      <c r="H3635" s="619"/>
      <c r="I3635" s="619" t="s">
        <v>1010</v>
      </c>
      <c r="J3635" s="619" t="s">
        <v>1011</v>
      </c>
      <c r="K3635" s="619" t="s">
        <v>2601</v>
      </c>
      <c r="L3635" s="620">
        <v>40.36</v>
      </c>
      <c r="M3635" s="620">
        <v>40.36</v>
      </c>
      <c r="N3635" s="619">
        <v>1</v>
      </c>
      <c r="O3635" s="683">
        <v>1</v>
      </c>
      <c r="P3635" s="620"/>
      <c r="Q3635" s="635">
        <v>0</v>
      </c>
      <c r="R3635" s="619"/>
      <c r="S3635" s="635">
        <v>0</v>
      </c>
      <c r="T3635" s="683"/>
      <c r="U3635" s="665">
        <v>0</v>
      </c>
    </row>
    <row r="3636" spans="1:21" ht="14.4" customHeight="1" x14ac:dyDescent="0.3">
      <c r="A3636" s="618">
        <v>21</v>
      </c>
      <c r="B3636" s="619" t="s">
        <v>565</v>
      </c>
      <c r="C3636" s="619">
        <v>89301215</v>
      </c>
      <c r="D3636" s="681"/>
      <c r="E3636" s="682" t="s">
        <v>4528</v>
      </c>
      <c r="F3636" s="619" t="s">
        <v>4509</v>
      </c>
      <c r="G3636" s="619" t="s">
        <v>4792</v>
      </c>
      <c r="H3636" s="619"/>
      <c r="I3636" s="619" t="s">
        <v>6681</v>
      </c>
      <c r="J3636" s="619" t="s">
        <v>6682</v>
      </c>
      <c r="K3636" s="619" t="s">
        <v>6683</v>
      </c>
      <c r="L3636" s="620">
        <v>0</v>
      </c>
      <c r="M3636" s="620">
        <v>0</v>
      </c>
      <c r="N3636" s="619">
        <v>1</v>
      </c>
      <c r="O3636" s="683">
        <v>0.5</v>
      </c>
      <c r="P3636" s="620"/>
      <c r="Q3636" s="635"/>
      <c r="R3636" s="619"/>
      <c r="S3636" s="635">
        <v>0</v>
      </c>
      <c r="T3636" s="683"/>
      <c r="U3636" s="665">
        <v>0</v>
      </c>
    </row>
    <row r="3637" spans="1:21" ht="14.4" customHeight="1" x14ac:dyDescent="0.3">
      <c r="A3637" s="618">
        <v>21</v>
      </c>
      <c r="B3637" s="619" t="s">
        <v>565</v>
      </c>
      <c r="C3637" s="619">
        <v>89301215</v>
      </c>
      <c r="D3637" s="681"/>
      <c r="E3637" s="682" t="s">
        <v>4528</v>
      </c>
      <c r="F3637" s="619" t="s">
        <v>4509</v>
      </c>
      <c r="G3637" s="619" t="s">
        <v>4792</v>
      </c>
      <c r="H3637" s="619"/>
      <c r="I3637" s="619" t="s">
        <v>4793</v>
      </c>
      <c r="J3637" s="619" t="s">
        <v>4794</v>
      </c>
      <c r="K3637" s="619" t="s">
        <v>4795</v>
      </c>
      <c r="L3637" s="620">
        <v>25.89</v>
      </c>
      <c r="M3637" s="620">
        <v>103.56</v>
      </c>
      <c r="N3637" s="619">
        <v>4</v>
      </c>
      <c r="O3637" s="683">
        <v>2.5</v>
      </c>
      <c r="P3637" s="620">
        <v>77.67</v>
      </c>
      <c r="Q3637" s="635">
        <v>0.75</v>
      </c>
      <c r="R3637" s="619">
        <v>3</v>
      </c>
      <c r="S3637" s="635">
        <v>0.75</v>
      </c>
      <c r="T3637" s="683">
        <v>1.5</v>
      </c>
      <c r="U3637" s="665">
        <v>0.6</v>
      </c>
    </row>
    <row r="3638" spans="1:21" ht="14.4" customHeight="1" x14ac:dyDescent="0.3">
      <c r="A3638" s="618">
        <v>21</v>
      </c>
      <c r="B3638" s="619" t="s">
        <v>565</v>
      </c>
      <c r="C3638" s="619">
        <v>89301215</v>
      </c>
      <c r="D3638" s="681"/>
      <c r="E3638" s="682" t="s">
        <v>4528</v>
      </c>
      <c r="F3638" s="619" t="s">
        <v>4509</v>
      </c>
      <c r="G3638" s="619" t="s">
        <v>4792</v>
      </c>
      <c r="H3638" s="619"/>
      <c r="I3638" s="619" t="s">
        <v>6684</v>
      </c>
      <c r="J3638" s="619" t="s">
        <v>6054</v>
      </c>
      <c r="K3638" s="619" t="s">
        <v>1395</v>
      </c>
      <c r="L3638" s="620">
        <v>0</v>
      </c>
      <c r="M3638" s="620">
        <v>0</v>
      </c>
      <c r="N3638" s="619">
        <v>1</v>
      </c>
      <c r="O3638" s="683">
        <v>0.5</v>
      </c>
      <c r="P3638" s="620"/>
      <c r="Q3638" s="635"/>
      <c r="R3638" s="619"/>
      <c r="S3638" s="635">
        <v>0</v>
      </c>
      <c r="T3638" s="683"/>
      <c r="U3638" s="665">
        <v>0</v>
      </c>
    </row>
    <row r="3639" spans="1:21" ht="14.4" customHeight="1" x14ac:dyDescent="0.3">
      <c r="A3639" s="618">
        <v>21</v>
      </c>
      <c r="B3639" s="619" t="s">
        <v>565</v>
      </c>
      <c r="C3639" s="619">
        <v>89301215</v>
      </c>
      <c r="D3639" s="681"/>
      <c r="E3639" s="682" t="s">
        <v>4528</v>
      </c>
      <c r="F3639" s="619" t="s">
        <v>4509</v>
      </c>
      <c r="G3639" s="619" t="s">
        <v>5219</v>
      </c>
      <c r="H3639" s="619"/>
      <c r="I3639" s="619" t="s">
        <v>2686</v>
      </c>
      <c r="J3639" s="619" t="s">
        <v>2687</v>
      </c>
      <c r="K3639" s="619" t="s">
        <v>5220</v>
      </c>
      <c r="L3639" s="620">
        <v>31.64</v>
      </c>
      <c r="M3639" s="620">
        <v>158.19999999999999</v>
      </c>
      <c r="N3639" s="619">
        <v>5</v>
      </c>
      <c r="O3639" s="683">
        <v>4.5</v>
      </c>
      <c r="P3639" s="620">
        <v>63.28</v>
      </c>
      <c r="Q3639" s="635">
        <v>0.4</v>
      </c>
      <c r="R3639" s="619">
        <v>2</v>
      </c>
      <c r="S3639" s="635">
        <v>0.4</v>
      </c>
      <c r="T3639" s="683">
        <v>2</v>
      </c>
      <c r="U3639" s="665">
        <v>0.44444444444444442</v>
      </c>
    </row>
    <row r="3640" spans="1:21" ht="14.4" customHeight="1" x14ac:dyDescent="0.3">
      <c r="A3640" s="618">
        <v>21</v>
      </c>
      <c r="B3640" s="619" t="s">
        <v>565</v>
      </c>
      <c r="C3640" s="619">
        <v>89301215</v>
      </c>
      <c r="D3640" s="681"/>
      <c r="E3640" s="682" t="s">
        <v>4528</v>
      </c>
      <c r="F3640" s="619" t="s">
        <v>4509</v>
      </c>
      <c r="G3640" s="619" t="s">
        <v>5219</v>
      </c>
      <c r="H3640" s="619"/>
      <c r="I3640" s="619" t="s">
        <v>2686</v>
      </c>
      <c r="J3640" s="619" t="s">
        <v>2687</v>
      </c>
      <c r="K3640" s="619" t="s">
        <v>5220</v>
      </c>
      <c r="L3640" s="620">
        <v>50.27</v>
      </c>
      <c r="M3640" s="620">
        <v>100.54</v>
      </c>
      <c r="N3640" s="619">
        <v>2</v>
      </c>
      <c r="O3640" s="683">
        <v>2</v>
      </c>
      <c r="P3640" s="620">
        <v>50.27</v>
      </c>
      <c r="Q3640" s="635">
        <v>0.5</v>
      </c>
      <c r="R3640" s="619">
        <v>1</v>
      </c>
      <c r="S3640" s="635">
        <v>0.5</v>
      </c>
      <c r="T3640" s="683">
        <v>1</v>
      </c>
      <c r="U3640" s="665">
        <v>0.5</v>
      </c>
    </row>
    <row r="3641" spans="1:21" ht="14.4" customHeight="1" x14ac:dyDescent="0.3">
      <c r="A3641" s="618">
        <v>21</v>
      </c>
      <c r="B3641" s="619" t="s">
        <v>565</v>
      </c>
      <c r="C3641" s="619">
        <v>89301215</v>
      </c>
      <c r="D3641" s="681"/>
      <c r="E3641" s="682" t="s">
        <v>4528</v>
      </c>
      <c r="F3641" s="619" t="s">
        <v>4509</v>
      </c>
      <c r="G3641" s="619" t="s">
        <v>5219</v>
      </c>
      <c r="H3641" s="619"/>
      <c r="I3641" s="619" t="s">
        <v>2724</v>
      </c>
      <c r="J3641" s="619" t="s">
        <v>6366</v>
      </c>
      <c r="K3641" s="619" t="s">
        <v>6367</v>
      </c>
      <c r="L3641" s="620">
        <v>41.07</v>
      </c>
      <c r="M3641" s="620">
        <v>82.14</v>
      </c>
      <c r="N3641" s="619">
        <v>2</v>
      </c>
      <c r="O3641" s="683">
        <v>1.5</v>
      </c>
      <c r="P3641" s="620">
        <v>82.14</v>
      </c>
      <c r="Q3641" s="635">
        <v>1</v>
      </c>
      <c r="R3641" s="619">
        <v>2</v>
      </c>
      <c r="S3641" s="635">
        <v>1</v>
      </c>
      <c r="T3641" s="683">
        <v>1.5</v>
      </c>
      <c r="U3641" s="665">
        <v>1</v>
      </c>
    </row>
    <row r="3642" spans="1:21" ht="14.4" customHeight="1" x14ac:dyDescent="0.3">
      <c r="A3642" s="618">
        <v>21</v>
      </c>
      <c r="B3642" s="619" t="s">
        <v>565</v>
      </c>
      <c r="C3642" s="619">
        <v>89301215</v>
      </c>
      <c r="D3642" s="681"/>
      <c r="E3642" s="682" t="s">
        <v>4528</v>
      </c>
      <c r="F3642" s="619" t="s">
        <v>4509</v>
      </c>
      <c r="G3642" s="619" t="s">
        <v>4806</v>
      </c>
      <c r="H3642" s="619"/>
      <c r="I3642" s="619" t="s">
        <v>905</v>
      </c>
      <c r="J3642" s="619" t="s">
        <v>906</v>
      </c>
      <c r="K3642" s="619" t="s">
        <v>4807</v>
      </c>
      <c r="L3642" s="620">
        <v>26.17</v>
      </c>
      <c r="M3642" s="620">
        <v>26.17</v>
      </c>
      <c r="N3642" s="619">
        <v>1</v>
      </c>
      <c r="O3642" s="683">
        <v>1</v>
      </c>
      <c r="P3642" s="620"/>
      <c r="Q3642" s="635">
        <v>0</v>
      </c>
      <c r="R3642" s="619"/>
      <c r="S3642" s="635">
        <v>0</v>
      </c>
      <c r="T3642" s="683"/>
      <c r="U3642" s="665">
        <v>0</v>
      </c>
    </row>
    <row r="3643" spans="1:21" ht="14.4" customHeight="1" x14ac:dyDescent="0.3">
      <c r="A3643" s="618">
        <v>21</v>
      </c>
      <c r="B3643" s="619" t="s">
        <v>565</v>
      </c>
      <c r="C3643" s="619">
        <v>89301215</v>
      </c>
      <c r="D3643" s="681"/>
      <c r="E3643" s="682" t="s">
        <v>4528</v>
      </c>
      <c r="F3643" s="619" t="s">
        <v>4509</v>
      </c>
      <c r="G3643" s="619" t="s">
        <v>4600</v>
      </c>
      <c r="H3643" s="619"/>
      <c r="I3643" s="619" t="s">
        <v>1354</v>
      </c>
      <c r="J3643" s="619" t="s">
        <v>1355</v>
      </c>
      <c r="K3643" s="619" t="s">
        <v>4905</v>
      </c>
      <c r="L3643" s="620">
        <v>0</v>
      </c>
      <c r="M3643" s="620">
        <v>0</v>
      </c>
      <c r="N3643" s="619">
        <v>3</v>
      </c>
      <c r="O3643" s="683">
        <v>0.5</v>
      </c>
      <c r="P3643" s="620">
        <v>0</v>
      </c>
      <c r="Q3643" s="635"/>
      <c r="R3643" s="619">
        <v>3</v>
      </c>
      <c r="S3643" s="635">
        <v>1</v>
      </c>
      <c r="T3643" s="683">
        <v>0.5</v>
      </c>
      <c r="U3643" s="665">
        <v>1</v>
      </c>
    </row>
    <row r="3644" spans="1:21" ht="14.4" customHeight="1" x14ac:dyDescent="0.3">
      <c r="A3644" s="618">
        <v>21</v>
      </c>
      <c r="B3644" s="619" t="s">
        <v>565</v>
      </c>
      <c r="C3644" s="619">
        <v>89301215</v>
      </c>
      <c r="D3644" s="681"/>
      <c r="E3644" s="682" t="s">
        <v>4528</v>
      </c>
      <c r="F3644" s="619" t="s">
        <v>4509</v>
      </c>
      <c r="G3644" s="619" t="s">
        <v>4600</v>
      </c>
      <c r="H3644" s="619"/>
      <c r="I3644" s="619" t="s">
        <v>1354</v>
      </c>
      <c r="J3644" s="619" t="s">
        <v>1355</v>
      </c>
      <c r="K3644" s="619" t="s">
        <v>668</v>
      </c>
      <c r="L3644" s="620">
        <v>0</v>
      </c>
      <c r="M3644" s="620">
        <v>0</v>
      </c>
      <c r="N3644" s="619">
        <v>5</v>
      </c>
      <c r="O3644" s="683">
        <v>3</v>
      </c>
      <c r="P3644" s="620"/>
      <c r="Q3644" s="635"/>
      <c r="R3644" s="619"/>
      <c r="S3644" s="635">
        <v>0</v>
      </c>
      <c r="T3644" s="683"/>
      <c r="U3644" s="665">
        <v>0</v>
      </c>
    </row>
    <row r="3645" spans="1:21" ht="14.4" customHeight="1" x14ac:dyDescent="0.3">
      <c r="A3645" s="618">
        <v>21</v>
      </c>
      <c r="B3645" s="619" t="s">
        <v>565</v>
      </c>
      <c r="C3645" s="619">
        <v>89301215</v>
      </c>
      <c r="D3645" s="681"/>
      <c r="E3645" s="682" t="s">
        <v>4528</v>
      </c>
      <c r="F3645" s="619" t="s">
        <v>4509</v>
      </c>
      <c r="G3645" s="619" t="s">
        <v>4605</v>
      </c>
      <c r="H3645" s="619"/>
      <c r="I3645" s="619" t="s">
        <v>1159</v>
      </c>
      <c r="J3645" s="619" t="s">
        <v>4696</v>
      </c>
      <c r="K3645" s="619" t="s">
        <v>4697</v>
      </c>
      <c r="L3645" s="620">
        <v>72.05</v>
      </c>
      <c r="M3645" s="620">
        <v>144.1</v>
      </c>
      <c r="N3645" s="619">
        <v>2</v>
      </c>
      <c r="O3645" s="683">
        <v>1</v>
      </c>
      <c r="P3645" s="620"/>
      <c r="Q3645" s="635">
        <v>0</v>
      </c>
      <c r="R3645" s="619"/>
      <c r="S3645" s="635">
        <v>0</v>
      </c>
      <c r="T3645" s="683"/>
      <c r="U3645" s="665">
        <v>0</v>
      </c>
    </row>
    <row r="3646" spans="1:21" ht="14.4" customHeight="1" x14ac:dyDescent="0.3">
      <c r="A3646" s="618">
        <v>21</v>
      </c>
      <c r="B3646" s="619" t="s">
        <v>565</v>
      </c>
      <c r="C3646" s="619">
        <v>89301215</v>
      </c>
      <c r="D3646" s="681"/>
      <c r="E3646" s="682" t="s">
        <v>4528</v>
      </c>
      <c r="F3646" s="619" t="s">
        <v>4509</v>
      </c>
      <c r="G3646" s="619" t="s">
        <v>4605</v>
      </c>
      <c r="H3646" s="619"/>
      <c r="I3646" s="619" t="s">
        <v>4698</v>
      </c>
      <c r="J3646" s="619" t="s">
        <v>4696</v>
      </c>
      <c r="K3646" s="619" t="s">
        <v>4697</v>
      </c>
      <c r="L3646" s="620">
        <v>0</v>
      </c>
      <c r="M3646" s="620">
        <v>0</v>
      </c>
      <c r="N3646" s="619">
        <v>2</v>
      </c>
      <c r="O3646" s="683">
        <v>1</v>
      </c>
      <c r="P3646" s="620"/>
      <c r="Q3646" s="635"/>
      <c r="R3646" s="619"/>
      <c r="S3646" s="635">
        <v>0</v>
      </c>
      <c r="T3646" s="683"/>
      <c r="U3646" s="665">
        <v>0</v>
      </c>
    </row>
    <row r="3647" spans="1:21" ht="14.4" customHeight="1" x14ac:dyDescent="0.3">
      <c r="A3647" s="618">
        <v>21</v>
      </c>
      <c r="B3647" s="619" t="s">
        <v>565</v>
      </c>
      <c r="C3647" s="619">
        <v>89301215</v>
      </c>
      <c r="D3647" s="681"/>
      <c r="E3647" s="682" t="s">
        <v>4528</v>
      </c>
      <c r="F3647" s="619" t="s">
        <v>4509</v>
      </c>
      <c r="G3647" s="619" t="s">
        <v>4907</v>
      </c>
      <c r="H3647" s="619"/>
      <c r="I3647" s="619" t="s">
        <v>1082</v>
      </c>
      <c r="J3647" s="619" t="s">
        <v>1083</v>
      </c>
      <c r="K3647" s="619" t="s">
        <v>5851</v>
      </c>
      <c r="L3647" s="620">
        <v>0</v>
      </c>
      <c r="M3647" s="620">
        <v>0</v>
      </c>
      <c r="N3647" s="619">
        <v>1</v>
      </c>
      <c r="O3647" s="683">
        <v>1</v>
      </c>
      <c r="P3647" s="620"/>
      <c r="Q3647" s="635"/>
      <c r="R3647" s="619"/>
      <c r="S3647" s="635">
        <v>0</v>
      </c>
      <c r="T3647" s="683"/>
      <c r="U3647" s="665">
        <v>0</v>
      </c>
    </row>
    <row r="3648" spans="1:21" ht="14.4" customHeight="1" x14ac:dyDescent="0.3">
      <c r="A3648" s="618">
        <v>21</v>
      </c>
      <c r="B3648" s="619" t="s">
        <v>565</v>
      </c>
      <c r="C3648" s="619">
        <v>89301215</v>
      </c>
      <c r="D3648" s="681"/>
      <c r="E3648" s="682" t="s">
        <v>4528</v>
      </c>
      <c r="F3648" s="619" t="s">
        <v>4509</v>
      </c>
      <c r="G3648" s="619" t="s">
        <v>5229</v>
      </c>
      <c r="H3648" s="619"/>
      <c r="I3648" s="619" t="s">
        <v>2690</v>
      </c>
      <c r="J3648" s="619" t="s">
        <v>2691</v>
      </c>
      <c r="K3648" s="619" t="s">
        <v>5230</v>
      </c>
      <c r="L3648" s="620">
        <v>38.65</v>
      </c>
      <c r="M3648" s="620">
        <v>38.65</v>
      </c>
      <c r="N3648" s="619">
        <v>1</v>
      </c>
      <c r="O3648" s="683">
        <v>1</v>
      </c>
      <c r="P3648" s="620">
        <v>38.65</v>
      </c>
      <c r="Q3648" s="635">
        <v>1</v>
      </c>
      <c r="R3648" s="619">
        <v>1</v>
      </c>
      <c r="S3648" s="635">
        <v>1</v>
      </c>
      <c r="T3648" s="683">
        <v>1</v>
      </c>
      <c r="U3648" s="665">
        <v>1</v>
      </c>
    </row>
    <row r="3649" spans="1:21" ht="14.4" customHeight="1" x14ac:dyDescent="0.3">
      <c r="A3649" s="618">
        <v>21</v>
      </c>
      <c r="B3649" s="619" t="s">
        <v>565</v>
      </c>
      <c r="C3649" s="619">
        <v>89301215</v>
      </c>
      <c r="D3649" s="681"/>
      <c r="E3649" s="682" t="s">
        <v>4528</v>
      </c>
      <c r="F3649" s="619" t="s">
        <v>4509</v>
      </c>
      <c r="G3649" s="619" t="s">
        <v>4553</v>
      </c>
      <c r="H3649" s="619"/>
      <c r="I3649" s="619" t="s">
        <v>2981</v>
      </c>
      <c r="J3649" s="619" t="s">
        <v>4554</v>
      </c>
      <c r="K3649" s="619" t="s">
        <v>4555</v>
      </c>
      <c r="L3649" s="620">
        <v>36.78</v>
      </c>
      <c r="M3649" s="620">
        <v>147.12</v>
      </c>
      <c r="N3649" s="619">
        <v>4</v>
      </c>
      <c r="O3649" s="683">
        <v>3.5</v>
      </c>
      <c r="P3649" s="620"/>
      <c r="Q3649" s="635">
        <v>0</v>
      </c>
      <c r="R3649" s="619"/>
      <c r="S3649" s="635">
        <v>0</v>
      </c>
      <c r="T3649" s="683"/>
      <c r="U3649" s="665">
        <v>0</v>
      </c>
    </row>
    <row r="3650" spans="1:21" ht="14.4" customHeight="1" x14ac:dyDescent="0.3">
      <c r="A3650" s="618">
        <v>21</v>
      </c>
      <c r="B3650" s="619" t="s">
        <v>565</v>
      </c>
      <c r="C3650" s="619">
        <v>89301215</v>
      </c>
      <c r="D3650" s="681"/>
      <c r="E3650" s="682" t="s">
        <v>4528</v>
      </c>
      <c r="F3650" s="619" t="s">
        <v>4509</v>
      </c>
      <c r="G3650" s="619" t="s">
        <v>4553</v>
      </c>
      <c r="H3650" s="619"/>
      <c r="I3650" s="619" t="s">
        <v>4909</v>
      </c>
      <c r="J3650" s="619" t="s">
        <v>4554</v>
      </c>
      <c r="K3650" s="619" t="s">
        <v>4326</v>
      </c>
      <c r="L3650" s="620">
        <v>0</v>
      </c>
      <c r="M3650" s="620">
        <v>0</v>
      </c>
      <c r="N3650" s="619">
        <v>3</v>
      </c>
      <c r="O3650" s="683">
        <v>0.5</v>
      </c>
      <c r="P3650" s="620"/>
      <c r="Q3650" s="635"/>
      <c r="R3650" s="619"/>
      <c r="S3650" s="635">
        <v>0</v>
      </c>
      <c r="T3650" s="683"/>
      <c r="U3650" s="665">
        <v>0</v>
      </c>
    </row>
    <row r="3651" spans="1:21" ht="14.4" customHeight="1" x14ac:dyDescent="0.3">
      <c r="A3651" s="618">
        <v>21</v>
      </c>
      <c r="B3651" s="619" t="s">
        <v>565</v>
      </c>
      <c r="C3651" s="619">
        <v>89301215</v>
      </c>
      <c r="D3651" s="681"/>
      <c r="E3651" s="682" t="s">
        <v>4528</v>
      </c>
      <c r="F3651" s="619" t="s">
        <v>4509</v>
      </c>
      <c r="G3651" s="619" t="s">
        <v>4553</v>
      </c>
      <c r="H3651" s="619"/>
      <c r="I3651" s="619" t="s">
        <v>5478</v>
      </c>
      <c r="J3651" s="619" t="s">
        <v>4554</v>
      </c>
      <c r="K3651" s="619" t="s">
        <v>5479</v>
      </c>
      <c r="L3651" s="620">
        <v>0</v>
      </c>
      <c r="M3651" s="620">
        <v>0</v>
      </c>
      <c r="N3651" s="619">
        <v>4</v>
      </c>
      <c r="O3651" s="683">
        <v>2</v>
      </c>
      <c r="P3651" s="620"/>
      <c r="Q3651" s="635"/>
      <c r="R3651" s="619"/>
      <c r="S3651" s="635">
        <v>0</v>
      </c>
      <c r="T3651" s="683"/>
      <c r="U3651" s="665">
        <v>0</v>
      </c>
    </row>
    <row r="3652" spans="1:21" ht="14.4" customHeight="1" x14ac:dyDescent="0.3">
      <c r="A3652" s="618">
        <v>21</v>
      </c>
      <c r="B3652" s="619" t="s">
        <v>565</v>
      </c>
      <c r="C3652" s="619">
        <v>89301215</v>
      </c>
      <c r="D3652" s="681"/>
      <c r="E3652" s="682" t="s">
        <v>4528</v>
      </c>
      <c r="F3652" s="619" t="s">
        <v>4509</v>
      </c>
      <c r="G3652" s="619" t="s">
        <v>4583</v>
      </c>
      <c r="H3652" s="619"/>
      <c r="I3652" s="619" t="s">
        <v>2963</v>
      </c>
      <c r="J3652" s="619" t="s">
        <v>1594</v>
      </c>
      <c r="K3652" s="619" t="s">
        <v>5240</v>
      </c>
      <c r="L3652" s="620">
        <v>0</v>
      </c>
      <c r="M3652" s="620">
        <v>0</v>
      </c>
      <c r="N3652" s="619">
        <v>3</v>
      </c>
      <c r="O3652" s="683">
        <v>2</v>
      </c>
      <c r="P3652" s="620">
        <v>0</v>
      </c>
      <c r="Q3652" s="635"/>
      <c r="R3652" s="619">
        <v>1</v>
      </c>
      <c r="S3652" s="635">
        <v>0.33333333333333331</v>
      </c>
      <c r="T3652" s="683">
        <v>1</v>
      </c>
      <c r="U3652" s="665">
        <v>0.5</v>
      </c>
    </row>
    <row r="3653" spans="1:21" ht="14.4" customHeight="1" x14ac:dyDescent="0.3">
      <c r="A3653" s="618">
        <v>21</v>
      </c>
      <c r="B3653" s="619" t="s">
        <v>565</v>
      </c>
      <c r="C3653" s="619">
        <v>89301215</v>
      </c>
      <c r="D3653" s="681"/>
      <c r="E3653" s="682" t="s">
        <v>4528</v>
      </c>
      <c r="F3653" s="619" t="s">
        <v>4509</v>
      </c>
      <c r="G3653" s="619" t="s">
        <v>4809</v>
      </c>
      <c r="H3653" s="619"/>
      <c r="I3653" s="619" t="s">
        <v>6685</v>
      </c>
      <c r="J3653" s="619" t="s">
        <v>6686</v>
      </c>
      <c r="K3653" s="619" t="s">
        <v>5244</v>
      </c>
      <c r="L3653" s="620">
        <v>0</v>
      </c>
      <c r="M3653" s="620">
        <v>0</v>
      </c>
      <c r="N3653" s="619">
        <v>1</v>
      </c>
      <c r="O3653" s="683">
        <v>1</v>
      </c>
      <c r="P3653" s="620">
        <v>0</v>
      </c>
      <c r="Q3653" s="635"/>
      <c r="R3653" s="619">
        <v>1</v>
      </c>
      <c r="S3653" s="635">
        <v>1</v>
      </c>
      <c r="T3653" s="683">
        <v>1</v>
      </c>
      <c r="U3653" s="665">
        <v>1</v>
      </c>
    </row>
    <row r="3654" spans="1:21" ht="14.4" customHeight="1" x14ac:dyDescent="0.3">
      <c r="A3654" s="618">
        <v>21</v>
      </c>
      <c r="B3654" s="619" t="s">
        <v>565</v>
      </c>
      <c r="C3654" s="619">
        <v>89301215</v>
      </c>
      <c r="D3654" s="681"/>
      <c r="E3654" s="682" t="s">
        <v>4528</v>
      </c>
      <c r="F3654" s="619" t="s">
        <v>4509</v>
      </c>
      <c r="G3654" s="619" t="s">
        <v>4809</v>
      </c>
      <c r="H3654" s="619"/>
      <c r="I3654" s="619" t="s">
        <v>5004</v>
      </c>
      <c r="J3654" s="619" t="s">
        <v>6687</v>
      </c>
      <c r="K3654" s="619" t="s">
        <v>4206</v>
      </c>
      <c r="L3654" s="620">
        <v>2127.52</v>
      </c>
      <c r="M3654" s="620">
        <v>2127.52</v>
      </c>
      <c r="N3654" s="619">
        <v>1</v>
      </c>
      <c r="O3654" s="683">
        <v>1</v>
      </c>
      <c r="P3654" s="620"/>
      <c r="Q3654" s="635">
        <v>0</v>
      </c>
      <c r="R3654" s="619"/>
      <c r="S3654" s="635">
        <v>0</v>
      </c>
      <c r="T3654" s="683"/>
      <c r="U3654" s="665">
        <v>0</v>
      </c>
    </row>
    <row r="3655" spans="1:21" ht="14.4" customHeight="1" x14ac:dyDescent="0.3">
      <c r="A3655" s="618">
        <v>21</v>
      </c>
      <c r="B3655" s="619" t="s">
        <v>565</v>
      </c>
      <c r="C3655" s="619">
        <v>89301215</v>
      </c>
      <c r="D3655" s="681"/>
      <c r="E3655" s="682" t="s">
        <v>4528</v>
      </c>
      <c r="F3655" s="619" t="s">
        <v>4509</v>
      </c>
      <c r="G3655" s="619" t="s">
        <v>4809</v>
      </c>
      <c r="H3655" s="619"/>
      <c r="I3655" s="619" t="s">
        <v>4810</v>
      </c>
      <c r="J3655" s="619" t="s">
        <v>4811</v>
      </c>
      <c r="K3655" s="619" t="s">
        <v>4812</v>
      </c>
      <c r="L3655" s="620">
        <v>2279.48</v>
      </c>
      <c r="M3655" s="620">
        <v>47869.08</v>
      </c>
      <c r="N3655" s="619">
        <v>21</v>
      </c>
      <c r="O3655" s="683">
        <v>10</v>
      </c>
      <c r="P3655" s="620">
        <v>27353.760000000002</v>
      </c>
      <c r="Q3655" s="635">
        <v>0.5714285714285714</v>
      </c>
      <c r="R3655" s="619">
        <v>12</v>
      </c>
      <c r="S3655" s="635">
        <v>0.5714285714285714</v>
      </c>
      <c r="T3655" s="683">
        <v>5</v>
      </c>
      <c r="U3655" s="665">
        <v>0.5</v>
      </c>
    </row>
    <row r="3656" spans="1:21" ht="14.4" customHeight="1" x14ac:dyDescent="0.3">
      <c r="A3656" s="618">
        <v>21</v>
      </c>
      <c r="B3656" s="619" t="s">
        <v>565</v>
      </c>
      <c r="C3656" s="619">
        <v>89301215</v>
      </c>
      <c r="D3656" s="681"/>
      <c r="E3656" s="682" t="s">
        <v>4528</v>
      </c>
      <c r="F3656" s="619" t="s">
        <v>4509</v>
      </c>
      <c r="G3656" s="619" t="s">
        <v>4809</v>
      </c>
      <c r="H3656" s="619"/>
      <c r="I3656" s="619" t="s">
        <v>4810</v>
      </c>
      <c r="J3656" s="619" t="s">
        <v>4811</v>
      </c>
      <c r="K3656" s="619" t="s">
        <v>4812</v>
      </c>
      <c r="L3656" s="620">
        <v>804.58</v>
      </c>
      <c r="M3656" s="620">
        <v>6436.64</v>
      </c>
      <c r="N3656" s="619">
        <v>8</v>
      </c>
      <c r="O3656" s="683">
        <v>4</v>
      </c>
      <c r="P3656" s="620">
        <v>3218.32</v>
      </c>
      <c r="Q3656" s="635">
        <v>0.5</v>
      </c>
      <c r="R3656" s="619">
        <v>4</v>
      </c>
      <c r="S3656" s="635">
        <v>0.5</v>
      </c>
      <c r="T3656" s="683">
        <v>2</v>
      </c>
      <c r="U3656" s="665">
        <v>0.5</v>
      </c>
    </row>
    <row r="3657" spans="1:21" ht="14.4" customHeight="1" x14ac:dyDescent="0.3">
      <c r="A3657" s="618">
        <v>21</v>
      </c>
      <c r="B3657" s="619" t="s">
        <v>565</v>
      </c>
      <c r="C3657" s="619">
        <v>89301215</v>
      </c>
      <c r="D3657" s="681"/>
      <c r="E3657" s="682" t="s">
        <v>4528</v>
      </c>
      <c r="F3657" s="619" t="s">
        <v>4509</v>
      </c>
      <c r="G3657" s="619" t="s">
        <v>4817</v>
      </c>
      <c r="H3657" s="619"/>
      <c r="I3657" s="619" t="s">
        <v>1572</v>
      </c>
      <c r="J3657" s="619" t="s">
        <v>6688</v>
      </c>
      <c r="K3657" s="619" t="s">
        <v>4253</v>
      </c>
      <c r="L3657" s="620">
        <v>86.76</v>
      </c>
      <c r="M3657" s="620">
        <v>86.76</v>
      </c>
      <c r="N3657" s="619">
        <v>1</v>
      </c>
      <c r="O3657" s="683">
        <v>1</v>
      </c>
      <c r="P3657" s="620">
        <v>86.76</v>
      </c>
      <c r="Q3657" s="635">
        <v>1</v>
      </c>
      <c r="R3657" s="619">
        <v>1</v>
      </c>
      <c r="S3657" s="635">
        <v>1</v>
      </c>
      <c r="T3657" s="683">
        <v>1</v>
      </c>
      <c r="U3657" s="665">
        <v>1</v>
      </c>
    </row>
    <row r="3658" spans="1:21" ht="14.4" customHeight="1" x14ac:dyDescent="0.3">
      <c r="A3658" s="618">
        <v>21</v>
      </c>
      <c r="B3658" s="619" t="s">
        <v>565</v>
      </c>
      <c r="C3658" s="619">
        <v>89301215</v>
      </c>
      <c r="D3658" s="681"/>
      <c r="E3658" s="682" t="s">
        <v>4528</v>
      </c>
      <c r="F3658" s="619" t="s">
        <v>4509</v>
      </c>
      <c r="G3658" s="619" t="s">
        <v>4817</v>
      </c>
      <c r="H3658" s="619"/>
      <c r="I3658" s="619" t="s">
        <v>1572</v>
      </c>
      <c r="J3658" s="619" t="s">
        <v>4252</v>
      </c>
      <c r="K3658" s="619" t="s">
        <v>4253</v>
      </c>
      <c r="L3658" s="620">
        <v>86.76</v>
      </c>
      <c r="M3658" s="620">
        <v>86.76</v>
      </c>
      <c r="N3658" s="619">
        <v>1</v>
      </c>
      <c r="O3658" s="683">
        <v>1</v>
      </c>
      <c r="P3658" s="620">
        <v>86.76</v>
      </c>
      <c r="Q3658" s="635">
        <v>1</v>
      </c>
      <c r="R3658" s="619">
        <v>1</v>
      </c>
      <c r="S3658" s="635">
        <v>1</v>
      </c>
      <c r="T3658" s="683">
        <v>1</v>
      </c>
      <c r="U3658" s="665">
        <v>1</v>
      </c>
    </row>
    <row r="3659" spans="1:21" ht="14.4" customHeight="1" x14ac:dyDescent="0.3">
      <c r="A3659" s="618">
        <v>21</v>
      </c>
      <c r="B3659" s="619" t="s">
        <v>565</v>
      </c>
      <c r="C3659" s="619">
        <v>89301215</v>
      </c>
      <c r="D3659" s="681"/>
      <c r="E3659" s="682" t="s">
        <v>4528</v>
      </c>
      <c r="F3659" s="619" t="s">
        <v>4509</v>
      </c>
      <c r="G3659" s="619" t="s">
        <v>5696</v>
      </c>
      <c r="H3659" s="619"/>
      <c r="I3659" s="619" t="s">
        <v>1401</v>
      </c>
      <c r="J3659" s="619" t="s">
        <v>1402</v>
      </c>
      <c r="K3659" s="619" t="s">
        <v>1403</v>
      </c>
      <c r="L3659" s="620">
        <v>49.79</v>
      </c>
      <c r="M3659" s="620">
        <v>49.79</v>
      </c>
      <c r="N3659" s="619">
        <v>1</v>
      </c>
      <c r="O3659" s="683">
        <v>1</v>
      </c>
      <c r="P3659" s="620">
        <v>49.79</v>
      </c>
      <c r="Q3659" s="635">
        <v>1</v>
      </c>
      <c r="R3659" s="619">
        <v>1</v>
      </c>
      <c r="S3659" s="635">
        <v>1</v>
      </c>
      <c r="T3659" s="683">
        <v>1</v>
      </c>
      <c r="U3659" s="665">
        <v>1</v>
      </c>
    </row>
    <row r="3660" spans="1:21" ht="14.4" customHeight="1" x14ac:dyDescent="0.3">
      <c r="A3660" s="618">
        <v>21</v>
      </c>
      <c r="B3660" s="619" t="s">
        <v>565</v>
      </c>
      <c r="C3660" s="619">
        <v>89301215</v>
      </c>
      <c r="D3660" s="681"/>
      <c r="E3660" s="682" t="s">
        <v>4528</v>
      </c>
      <c r="F3660" s="619" t="s">
        <v>4509</v>
      </c>
      <c r="G3660" s="619" t="s">
        <v>5077</v>
      </c>
      <c r="H3660" s="619"/>
      <c r="I3660" s="619" t="s">
        <v>6689</v>
      </c>
      <c r="J3660" s="619" t="s">
        <v>6690</v>
      </c>
      <c r="K3660" s="619" t="s">
        <v>6691</v>
      </c>
      <c r="L3660" s="620">
        <v>1639.27</v>
      </c>
      <c r="M3660" s="620">
        <v>1639.27</v>
      </c>
      <c r="N3660" s="619">
        <v>1</v>
      </c>
      <c r="O3660" s="683">
        <v>0.5</v>
      </c>
      <c r="P3660" s="620"/>
      <c r="Q3660" s="635">
        <v>0</v>
      </c>
      <c r="R3660" s="619"/>
      <c r="S3660" s="635">
        <v>0</v>
      </c>
      <c r="T3660" s="683"/>
      <c r="U3660" s="665">
        <v>0</v>
      </c>
    </row>
    <row r="3661" spans="1:21" ht="14.4" customHeight="1" x14ac:dyDescent="0.3">
      <c r="A3661" s="618">
        <v>21</v>
      </c>
      <c r="B3661" s="619" t="s">
        <v>565</v>
      </c>
      <c r="C3661" s="619">
        <v>89301215</v>
      </c>
      <c r="D3661" s="681"/>
      <c r="E3661" s="682" t="s">
        <v>4528</v>
      </c>
      <c r="F3661" s="619" t="s">
        <v>4509</v>
      </c>
      <c r="G3661" s="619" t="s">
        <v>4706</v>
      </c>
      <c r="H3661" s="619"/>
      <c r="I3661" s="619" t="s">
        <v>1273</v>
      </c>
      <c r="J3661" s="619" t="s">
        <v>4707</v>
      </c>
      <c r="K3661" s="619" t="s">
        <v>4708</v>
      </c>
      <c r="L3661" s="620">
        <v>56.01</v>
      </c>
      <c r="M3661" s="620">
        <v>56.01</v>
      </c>
      <c r="N3661" s="619">
        <v>1</v>
      </c>
      <c r="O3661" s="683">
        <v>1</v>
      </c>
      <c r="P3661" s="620"/>
      <c r="Q3661" s="635">
        <v>0</v>
      </c>
      <c r="R3661" s="619"/>
      <c r="S3661" s="635">
        <v>0</v>
      </c>
      <c r="T3661" s="683"/>
      <c r="U3661" s="665">
        <v>0</v>
      </c>
    </row>
    <row r="3662" spans="1:21" ht="14.4" customHeight="1" x14ac:dyDescent="0.3">
      <c r="A3662" s="618">
        <v>21</v>
      </c>
      <c r="B3662" s="619" t="s">
        <v>565</v>
      </c>
      <c r="C3662" s="619">
        <v>89301215</v>
      </c>
      <c r="D3662" s="681"/>
      <c r="E3662" s="682" t="s">
        <v>4528</v>
      </c>
      <c r="F3662" s="619" t="s">
        <v>4509</v>
      </c>
      <c r="G3662" s="619" t="s">
        <v>5271</v>
      </c>
      <c r="H3662" s="619"/>
      <c r="I3662" s="619" t="s">
        <v>5272</v>
      </c>
      <c r="J3662" s="619" t="s">
        <v>5273</v>
      </c>
      <c r="K3662" s="619" t="s">
        <v>5274</v>
      </c>
      <c r="L3662" s="620">
        <v>347.08</v>
      </c>
      <c r="M3662" s="620">
        <v>694.16</v>
      </c>
      <c r="N3662" s="619">
        <v>2</v>
      </c>
      <c r="O3662" s="683">
        <v>1</v>
      </c>
      <c r="P3662" s="620"/>
      <c r="Q3662" s="635">
        <v>0</v>
      </c>
      <c r="R3662" s="619"/>
      <c r="S3662" s="635">
        <v>0</v>
      </c>
      <c r="T3662" s="683"/>
      <c r="U3662" s="665">
        <v>0</v>
      </c>
    </row>
    <row r="3663" spans="1:21" ht="14.4" customHeight="1" x14ac:dyDescent="0.3">
      <c r="A3663" s="618">
        <v>21</v>
      </c>
      <c r="B3663" s="619" t="s">
        <v>565</v>
      </c>
      <c r="C3663" s="619">
        <v>89301215</v>
      </c>
      <c r="D3663" s="681"/>
      <c r="E3663" s="682" t="s">
        <v>4528</v>
      </c>
      <c r="F3663" s="619" t="s">
        <v>4509</v>
      </c>
      <c r="G3663" s="619" t="s">
        <v>4609</v>
      </c>
      <c r="H3663" s="619"/>
      <c r="I3663" s="619" t="s">
        <v>2193</v>
      </c>
      <c r="J3663" s="619" t="s">
        <v>979</v>
      </c>
      <c r="K3663" s="619" t="s">
        <v>4326</v>
      </c>
      <c r="L3663" s="620">
        <v>96.63</v>
      </c>
      <c r="M3663" s="620">
        <v>96.63</v>
      </c>
      <c r="N3663" s="619">
        <v>1</v>
      </c>
      <c r="O3663" s="683">
        <v>0.5</v>
      </c>
      <c r="P3663" s="620">
        <v>96.63</v>
      </c>
      <c r="Q3663" s="635">
        <v>1</v>
      </c>
      <c r="R3663" s="619">
        <v>1</v>
      </c>
      <c r="S3663" s="635">
        <v>1</v>
      </c>
      <c r="T3663" s="683">
        <v>0.5</v>
      </c>
      <c r="U3663" s="665">
        <v>1</v>
      </c>
    </row>
    <row r="3664" spans="1:21" ht="14.4" customHeight="1" x14ac:dyDescent="0.3">
      <c r="A3664" s="618">
        <v>21</v>
      </c>
      <c r="B3664" s="619" t="s">
        <v>565</v>
      </c>
      <c r="C3664" s="619">
        <v>89301215</v>
      </c>
      <c r="D3664" s="681"/>
      <c r="E3664" s="682" t="s">
        <v>4528</v>
      </c>
      <c r="F3664" s="619" t="s">
        <v>4509</v>
      </c>
      <c r="G3664" s="619" t="s">
        <v>4558</v>
      </c>
      <c r="H3664" s="619"/>
      <c r="I3664" s="619" t="s">
        <v>4559</v>
      </c>
      <c r="J3664" s="619" t="s">
        <v>4560</v>
      </c>
      <c r="K3664" s="619" t="s">
        <v>1039</v>
      </c>
      <c r="L3664" s="620">
        <v>123.72</v>
      </c>
      <c r="M3664" s="620">
        <v>866.04</v>
      </c>
      <c r="N3664" s="619">
        <v>7</v>
      </c>
      <c r="O3664" s="683">
        <v>2.5</v>
      </c>
      <c r="P3664" s="620">
        <v>494.88</v>
      </c>
      <c r="Q3664" s="635">
        <v>0.5714285714285714</v>
      </c>
      <c r="R3664" s="619">
        <v>4</v>
      </c>
      <c r="S3664" s="635">
        <v>0.5714285714285714</v>
      </c>
      <c r="T3664" s="683">
        <v>2</v>
      </c>
      <c r="U3664" s="665">
        <v>0.8</v>
      </c>
    </row>
    <row r="3665" spans="1:21" ht="14.4" customHeight="1" x14ac:dyDescent="0.3">
      <c r="A3665" s="618">
        <v>21</v>
      </c>
      <c r="B3665" s="619" t="s">
        <v>565</v>
      </c>
      <c r="C3665" s="619">
        <v>89301215</v>
      </c>
      <c r="D3665" s="681"/>
      <c r="E3665" s="682" t="s">
        <v>4528</v>
      </c>
      <c r="F3665" s="619" t="s">
        <v>4509</v>
      </c>
      <c r="G3665" s="619" t="s">
        <v>4558</v>
      </c>
      <c r="H3665" s="619"/>
      <c r="I3665" s="619" t="s">
        <v>4559</v>
      </c>
      <c r="J3665" s="619" t="s">
        <v>4560</v>
      </c>
      <c r="K3665" s="619" t="s">
        <v>1039</v>
      </c>
      <c r="L3665" s="620">
        <v>97.97</v>
      </c>
      <c r="M3665" s="620">
        <v>293.90999999999997</v>
      </c>
      <c r="N3665" s="619">
        <v>3</v>
      </c>
      <c r="O3665" s="683">
        <v>0.5</v>
      </c>
      <c r="P3665" s="620">
        <v>293.90999999999997</v>
      </c>
      <c r="Q3665" s="635">
        <v>1</v>
      </c>
      <c r="R3665" s="619">
        <v>3</v>
      </c>
      <c r="S3665" s="635">
        <v>1</v>
      </c>
      <c r="T3665" s="683">
        <v>0.5</v>
      </c>
      <c r="U3665" s="665">
        <v>1</v>
      </c>
    </row>
    <row r="3666" spans="1:21" ht="14.4" customHeight="1" x14ac:dyDescent="0.3">
      <c r="A3666" s="618">
        <v>21</v>
      </c>
      <c r="B3666" s="619" t="s">
        <v>565</v>
      </c>
      <c r="C3666" s="619">
        <v>89301215</v>
      </c>
      <c r="D3666" s="681"/>
      <c r="E3666" s="682" t="s">
        <v>4528</v>
      </c>
      <c r="F3666" s="619" t="s">
        <v>4509</v>
      </c>
      <c r="G3666" s="619" t="s">
        <v>4558</v>
      </c>
      <c r="H3666" s="619"/>
      <c r="I3666" s="619" t="s">
        <v>4621</v>
      </c>
      <c r="J3666" s="619" t="s">
        <v>4622</v>
      </c>
      <c r="K3666" s="619" t="s">
        <v>1039</v>
      </c>
      <c r="L3666" s="620">
        <v>123.72</v>
      </c>
      <c r="M3666" s="620">
        <v>123.72</v>
      </c>
      <c r="N3666" s="619">
        <v>1</v>
      </c>
      <c r="O3666" s="683">
        <v>0.5</v>
      </c>
      <c r="P3666" s="620"/>
      <c r="Q3666" s="635">
        <v>0</v>
      </c>
      <c r="R3666" s="619"/>
      <c r="S3666" s="635">
        <v>0</v>
      </c>
      <c r="T3666" s="683"/>
      <c r="U3666" s="665">
        <v>0</v>
      </c>
    </row>
    <row r="3667" spans="1:21" ht="14.4" customHeight="1" x14ac:dyDescent="0.3">
      <c r="A3667" s="618">
        <v>21</v>
      </c>
      <c r="B3667" s="619" t="s">
        <v>565</v>
      </c>
      <c r="C3667" s="619">
        <v>89301215</v>
      </c>
      <c r="D3667" s="681"/>
      <c r="E3667" s="682" t="s">
        <v>4528</v>
      </c>
      <c r="F3667" s="619" t="s">
        <v>4509</v>
      </c>
      <c r="G3667" s="619" t="s">
        <v>4589</v>
      </c>
      <c r="H3667" s="619"/>
      <c r="I3667" s="619" t="s">
        <v>2493</v>
      </c>
      <c r="J3667" s="619" t="s">
        <v>2494</v>
      </c>
      <c r="K3667" s="619" t="s">
        <v>4170</v>
      </c>
      <c r="L3667" s="620">
        <v>1359.61</v>
      </c>
      <c r="M3667" s="620">
        <v>8157.66</v>
      </c>
      <c r="N3667" s="619">
        <v>6</v>
      </c>
      <c r="O3667" s="683">
        <v>3</v>
      </c>
      <c r="P3667" s="620">
        <v>4078.83</v>
      </c>
      <c r="Q3667" s="635">
        <v>0.5</v>
      </c>
      <c r="R3667" s="619">
        <v>3</v>
      </c>
      <c r="S3667" s="635">
        <v>0.5</v>
      </c>
      <c r="T3667" s="683">
        <v>2</v>
      </c>
      <c r="U3667" s="665">
        <v>0.66666666666666663</v>
      </c>
    </row>
    <row r="3668" spans="1:21" ht="14.4" customHeight="1" x14ac:dyDescent="0.3">
      <c r="A3668" s="618">
        <v>21</v>
      </c>
      <c r="B3668" s="619" t="s">
        <v>565</v>
      </c>
      <c r="C3668" s="619">
        <v>89301215</v>
      </c>
      <c r="D3668" s="681"/>
      <c r="E3668" s="682" t="s">
        <v>4528</v>
      </c>
      <c r="F3668" s="619" t="s">
        <v>4509</v>
      </c>
      <c r="G3668" s="619" t="s">
        <v>4589</v>
      </c>
      <c r="H3668" s="619"/>
      <c r="I3668" s="619" t="s">
        <v>4590</v>
      </c>
      <c r="J3668" s="619" t="s">
        <v>4591</v>
      </c>
      <c r="K3668" s="619" t="s">
        <v>4592</v>
      </c>
      <c r="L3668" s="620">
        <v>1347.28</v>
      </c>
      <c r="M3668" s="620">
        <v>18861.919999999998</v>
      </c>
      <c r="N3668" s="619">
        <v>14</v>
      </c>
      <c r="O3668" s="683">
        <v>5</v>
      </c>
      <c r="P3668" s="620">
        <v>12125.52</v>
      </c>
      <c r="Q3668" s="635">
        <v>0.6428571428571429</v>
      </c>
      <c r="R3668" s="619">
        <v>9</v>
      </c>
      <c r="S3668" s="635">
        <v>0.6428571428571429</v>
      </c>
      <c r="T3668" s="683">
        <v>3.5</v>
      </c>
      <c r="U3668" s="665">
        <v>0.7</v>
      </c>
    </row>
    <row r="3669" spans="1:21" ht="14.4" customHeight="1" x14ac:dyDescent="0.3">
      <c r="A3669" s="618">
        <v>21</v>
      </c>
      <c r="B3669" s="619" t="s">
        <v>565</v>
      </c>
      <c r="C3669" s="619">
        <v>89301215</v>
      </c>
      <c r="D3669" s="681"/>
      <c r="E3669" s="682" t="s">
        <v>4528</v>
      </c>
      <c r="F3669" s="619" t="s">
        <v>4509</v>
      </c>
      <c r="G3669" s="619" t="s">
        <v>4589</v>
      </c>
      <c r="H3669" s="619"/>
      <c r="I3669" s="619" t="s">
        <v>4590</v>
      </c>
      <c r="J3669" s="619" t="s">
        <v>4591</v>
      </c>
      <c r="K3669" s="619" t="s">
        <v>4592</v>
      </c>
      <c r="L3669" s="620">
        <v>1359.61</v>
      </c>
      <c r="M3669" s="620">
        <v>8157.66</v>
      </c>
      <c r="N3669" s="619">
        <v>6</v>
      </c>
      <c r="O3669" s="683">
        <v>2.5</v>
      </c>
      <c r="P3669" s="620">
        <v>5438.44</v>
      </c>
      <c r="Q3669" s="635">
        <v>0.66666666666666663</v>
      </c>
      <c r="R3669" s="619">
        <v>4</v>
      </c>
      <c r="S3669" s="635">
        <v>0.66666666666666663</v>
      </c>
      <c r="T3669" s="683">
        <v>2</v>
      </c>
      <c r="U3669" s="665">
        <v>0.8</v>
      </c>
    </row>
    <row r="3670" spans="1:21" ht="14.4" customHeight="1" x14ac:dyDescent="0.3">
      <c r="A3670" s="618">
        <v>21</v>
      </c>
      <c r="B3670" s="619" t="s">
        <v>565</v>
      </c>
      <c r="C3670" s="619">
        <v>89301215</v>
      </c>
      <c r="D3670" s="681"/>
      <c r="E3670" s="682" t="s">
        <v>4528</v>
      </c>
      <c r="F3670" s="619" t="s">
        <v>4509</v>
      </c>
      <c r="G3670" s="619" t="s">
        <v>5498</v>
      </c>
      <c r="H3670" s="619"/>
      <c r="I3670" s="619" t="s">
        <v>5499</v>
      </c>
      <c r="J3670" s="619" t="s">
        <v>5500</v>
      </c>
      <c r="K3670" s="619" t="s">
        <v>668</v>
      </c>
      <c r="L3670" s="620">
        <v>216.16</v>
      </c>
      <c r="M3670" s="620">
        <v>648.48</v>
      </c>
      <c r="N3670" s="619">
        <v>3</v>
      </c>
      <c r="O3670" s="683">
        <v>1</v>
      </c>
      <c r="P3670" s="620">
        <v>648.48</v>
      </c>
      <c r="Q3670" s="635">
        <v>1</v>
      </c>
      <c r="R3670" s="619">
        <v>3</v>
      </c>
      <c r="S3670" s="635">
        <v>1</v>
      </c>
      <c r="T3670" s="683">
        <v>1</v>
      </c>
      <c r="U3670" s="665">
        <v>1</v>
      </c>
    </row>
    <row r="3671" spans="1:21" ht="14.4" customHeight="1" x14ac:dyDescent="0.3">
      <c r="A3671" s="618">
        <v>21</v>
      </c>
      <c r="B3671" s="619" t="s">
        <v>565</v>
      </c>
      <c r="C3671" s="619">
        <v>89301215</v>
      </c>
      <c r="D3671" s="681"/>
      <c r="E3671" s="682" t="s">
        <v>4528</v>
      </c>
      <c r="F3671" s="619" t="s">
        <v>4509</v>
      </c>
      <c r="G3671" s="619" t="s">
        <v>4992</v>
      </c>
      <c r="H3671" s="619"/>
      <c r="I3671" s="619" t="s">
        <v>3466</v>
      </c>
      <c r="J3671" s="619" t="s">
        <v>3467</v>
      </c>
      <c r="K3671" s="619" t="s">
        <v>3468</v>
      </c>
      <c r="L3671" s="620">
        <v>542.1</v>
      </c>
      <c r="M3671" s="620">
        <v>1084.2</v>
      </c>
      <c r="N3671" s="619">
        <v>2</v>
      </c>
      <c r="O3671" s="683">
        <v>1</v>
      </c>
      <c r="P3671" s="620"/>
      <c r="Q3671" s="635">
        <v>0</v>
      </c>
      <c r="R3671" s="619"/>
      <c r="S3671" s="635">
        <v>0</v>
      </c>
      <c r="T3671" s="683"/>
      <c r="U3671" s="665">
        <v>0</v>
      </c>
    </row>
    <row r="3672" spans="1:21" ht="14.4" customHeight="1" x14ac:dyDescent="0.3">
      <c r="A3672" s="618">
        <v>21</v>
      </c>
      <c r="B3672" s="619" t="s">
        <v>565</v>
      </c>
      <c r="C3672" s="619">
        <v>89301215</v>
      </c>
      <c r="D3672" s="681"/>
      <c r="E3672" s="682" t="s">
        <v>4528</v>
      </c>
      <c r="F3672" s="619" t="s">
        <v>4509</v>
      </c>
      <c r="G3672" s="619" t="s">
        <v>4992</v>
      </c>
      <c r="H3672" s="619"/>
      <c r="I3672" s="619" t="s">
        <v>6692</v>
      </c>
      <c r="J3672" s="619" t="s">
        <v>3467</v>
      </c>
      <c r="K3672" s="619" t="s">
        <v>1399</v>
      </c>
      <c r="L3672" s="620">
        <v>0</v>
      </c>
      <c r="M3672" s="620">
        <v>0</v>
      </c>
      <c r="N3672" s="619">
        <v>2</v>
      </c>
      <c r="O3672" s="683">
        <v>2</v>
      </c>
      <c r="P3672" s="620"/>
      <c r="Q3672" s="635"/>
      <c r="R3672" s="619"/>
      <c r="S3672" s="635">
        <v>0</v>
      </c>
      <c r="T3672" s="683"/>
      <c r="U3672" s="665">
        <v>0</v>
      </c>
    </row>
    <row r="3673" spans="1:21" ht="14.4" customHeight="1" x14ac:dyDescent="0.3">
      <c r="A3673" s="618">
        <v>21</v>
      </c>
      <c r="B3673" s="619" t="s">
        <v>565</v>
      </c>
      <c r="C3673" s="619">
        <v>89301215</v>
      </c>
      <c r="D3673" s="681"/>
      <c r="E3673" s="682" t="s">
        <v>4528</v>
      </c>
      <c r="F3673" s="619" t="s">
        <v>4509</v>
      </c>
      <c r="G3673" s="619" t="s">
        <v>4732</v>
      </c>
      <c r="H3673" s="619"/>
      <c r="I3673" s="619" t="s">
        <v>1121</v>
      </c>
      <c r="J3673" s="619" t="s">
        <v>1122</v>
      </c>
      <c r="K3673" s="619" t="s">
        <v>1123</v>
      </c>
      <c r="L3673" s="620">
        <v>56.69</v>
      </c>
      <c r="M3673" s="620">
        <v>963.73</v>
      </c>
      <c r="N3673" s="619">
        <v>17</v>
      </c>
      <c r="O3673" s="683">
        <v>12.5</v>
      </c>
      <c r="P3673" s="620">
        <v>283.45</v>
      </c>
      <c r="Q3673" s="635">
        <v>0.29411764705882354</v>
      </c>
      <c r="R3673" s="619">
        <v>5</v>
      </c>
      <c r="S3673" s="635">
        <v>0.29411764705882354</v>
      </c>
      <c r="T3673" s="683">
        <v>5</v>
      </c>
      <c r="U3673" s="665">
        <v>0.4</v>
      </c>
    </row>
    <row r="3674" spans="1:21" ht="14.4" customHeight="1" x14ac:dyDescent="0.3">
      <c r="A3674" s="618">
        <v>21</v>
      </c>
      <c r="B3674" s="619" t="s">
        <v>565</v>
      </c>
      <c r="C3674" s="619">
        <v>89301215</v>
      </c>
      <c r="D3674" s="681"/>
      <c r="E3674" s="682" t="s">
        <v>4528</v>
      </c>
      <c r="F3674" s="619" t="s">
        <v>4509</v>
      </c>
      <c r="G3674" s="619" t="s">
        <v>4610</v>
      </c>
      <c r="H3674" s="619"/>
      <c r="I3674" s="619" t="s">
        <v>842</v>
      </c>
      <c r="J3674" s="619" t="s">
        <v>4623</v>
      </c>
      <c r="K3674" s="619" t="s">
        <v>4624</v>
      </c>
      <c r="L3674" s="620">
        <v>22.88</v>
      </c>
      <c r="M3674" s="620">
        <v>45.76</v>
      </c>
      <c r="N3674" s="619">
        <v>2</v>
      </c>
      <c r="O3674" s="683">
        <v>0.5</v>
      </c>
      <c r="P3674" s="620"/>
      <c r="Q3674" s="635">
        <v>0</v>
      </c>
      <c r="R3674" s="619"/>
      <c r="S3674" s="635">
        <v>0</v>
      </c>
      <c r="T3674" s="683"/>
      <c r="U3674" s="665">
        <v>0</v>
      </c>
    </row>
    <row r="3675" spans="1:21" ht="14.4" customHeight="1" x14ac:dyDescent="0.3">
      <c r="A3675" s="618">
        <v>21</v>
      </c>
      <c r="B3675" s="619" t="s">
        <v>565</v>
      </c>
      <c r="C3675" s="619">
        <v>89301215</v>
      </c>
      <c r="D3675" s="681"/>
      <c r="E3675" s="682" t="s">
        <v>4528</v>
      </c>
      <c r="F3675" s="619" t="s">
        <v>4509</v>
      </c>
      <c r="G3675" s="619" t="s">
        <v>4610</v>
      </c>
      <c r="H3675" s="619"/>
      <c r="I3675" s="619" t="s">
        <v>842</v>
      </c>
      <c r="J3675" s="619" t="s">
        <v>4623</v>
      </c>
      <c r="K3675" s="619" t="s">
        <v>4624</v>
      </c>
      <c r="L3675" s="620">
        <v>25.42</v>
      </c>
      <c r="M3675" s="620">
        <v>76.260000000000005</v>
      </c>
      <c r="N3675" s="619">
        <v>3</v>
      </c>
      <c r="O3675" s="683">
        <v>1</v>
      </c>
      <c r="P3675" s="620">
        <v>76.260000000000005</v>
      </c>
      <c r="Q3675" s="635">
        <v>1</v>
      </c>
      <c r="R3675" s="619">
        <v>3</v>
      </c>
      <c r="S3675" s="635">
        <v>1</v>
      </c>
      <c r="T3675" s="683">
        <v>1</v>
      </c>
      <c r="U3675" s="665">
        <v>1</v>
      </c>
    </row>
    <row r="3676" spans="1:21" ht="14.4" customHeight="1" x14ac:dyDescent="0.3">
      <c r="A3676" s="618">
        <v>21</v>
      </c>
      <c r="B3676" s="619" t="s">
        <v>565</v>
      </c>
      <c r="C3676" s="619">
        <v>89301215</v>
      </c>
      <c r="D3676" s="681"/>
      <c r="E3676" s="682" t="s">
        <v>4528</v>
      </c>
      <c r="F3676" s="619" t="s">
        <v>4509</v>
      </c>
      <c r="G3676" s="619" t="s">
        <v>4610</v>
      </c>
      <c r="H3676" s="619"/>
      <c r="I3676" s="619" t="s">
        <v>1664</v>
      </c>
      <c r="J3676" s="619" t="s">
        <v>1665</v>
      </c>
      <c r="K3676" s="619" t="s">
        <v>2067</v>
      </c>
      <c r="L3676" s="620">
        <v>101.69</v>
      </c>
      <c r="M3676" s="620">
        <v>101.69</v>
      </c>
      <c r="N3676" s="619">
        <v>1</v>
      </c>
      <c r="O3676" s="683">
        <v>1</v>
      </c>
      <c r="P3676" s="620"/>
      <c r="Q3676" s="635">
        <v>0</v>
      </c>
      <c r="R3676" s="619"/>
      <c r="S3676" s="635">
        <v>0</v>
      </c>
      <c r="T3676" s="683"/>
      <c r="U3676" s="665">
        <v>0</v>
      </c>
    </row>
    <row r="3677" spans="1:21" ht="14.4" customHeight="1" x14ac:dyDescent="0.3">
      <c r="A3677" s="618">
        <v>21</v>
      </c>
      <c r="B3677" s="619" t="s">
        <v>565</v>
      </c>
      <c r="C3677" s="619">
        <v>89301215</v>
      </c>
      <c r="D3677" s="681"/>
      <c r="E3677" s="682" t="s">
        <v>4528</v>
      </c>
      <c r="F3677" s="619" t="s">
        <v>4509</v>
      </c>
      <c r="G3677" s="619" t="s">
        <v>4831</v>
      </c>
      <c r="H3677" s="619"/>
      <c r="I3677" s="619" t="s">
        <v>5368</v>
      </c>
      <c r="J3677" s="619" t="s">
        <v>3503</v>
      </c>
      <c r="K3677" s="619" t="s">
        <v>5369</v>
      </c>
      <c r="L3677" s="620">
        <v>1793.46</v>
      </c>
      <c r="M3677" s="620">
        <v>3586.92</v>
      </c>
      <c r="N3677" s="619">
        <v>2</v>
      </c>
      <c r="O3677" s="683">
        <v>2</v>
      </c>
      <c r="P3677" s="620">
        <v>1793.46</v>
      </c>
      <c r="Q3677" s="635">
        <v>0.5</v>
      </c>
      <c r="R3677" s="619">
        <v>1</v>
      </c>
      <c r="S3677" s="635">
        <v>0.5</v>
      </c>
      <c r="T3677" s="683">
        <v>1</v>
      </c>
      <c r="U3677" s="665">
        <v>0.5</v>
      </c>
    </row>
    <row r="3678" spans="1:21" ht="14.4" customHeight="1" x14ac:dyDescent="0.3">
      <c r="A3678" s="618">
        <v>21</v>
      </c>
      <c r="B3678" s="619" t="s">
        <v>565</v>
      </c>
      <c r="C3678" s="619">
        <v>89301215</v>
      </c>
      <c r="D3678" s="681"/>
      <c r="E3678" s="682" t="s">
        <v>4528</v>
      </c>
      <c r="F3678" s="619" t="s">
        <v>4509</v>
      </c>
      <c r="G3678" s="619" t="s">
        <v>6448</v>
      </c>
      <c r="H3678" s="619"/>
      <c r="I3678" s="619" t="s">
        <v>6693</v>
      </c>
      <c r="J3678" s="619" t="s">
        <v>6450</v>
      </c>
      <c r="K3678" s="619" t="s">
        <v>6694</v>
      </c>
      <c r="L3678" s="620">
        <v>0</v>
      </c>
      <c r="M3678" s="620">
        <v>0</v>
      </c>
      <c r="N3678" s="619">
        <v>1</v>
      </c>
      <c r="O3678" s="683">
        <v>1</v>
      </c>
      <c r="P3678" s="620">
        <v>0</v>
      </c>
      <c r="Q3678" s="635"/>
      <c r="R3678" s="619">
        <v>1</v>
      </c>
      <c r="S3678" s="635">
        <v>1</v>
      </c>
      <c r="T3678" s="683">
        <v>1</v>
      </c>
      <c r="U3678" s="665">
        <v>1</v>
      </c>
    </row>
    <row r="3679" spans="1:21" ht="14.4" customHeight="1" x14ac:dyDescent="0.3">
      <c r="A3679" s="618">
        <v>21</v>
      </c>
      <c r="B3679" s="619" t="s">
        <v>565</v>
      </c>
      <c r="C3679" s="619">
        <v>89301215</v>
      </c>
      <c r="D3679" s="681"/>
      <c r="E3679" s="682" t="s">
        <v>4528</v>
      </c>
      <c r="F3679" s="619" t="s">
        <v>4509</v>
      </c>
      <c r="G3679" s="619" t="s">
        <v>6448</v>
      </c>
      <c r="H3679" s="619"/>
      <c r="I3679" s="619" t="s">
        <v>6449</v>
      </c>
      <c r="J3679" s="619" t="s">
        <v>6450</v>
      </c>
      <c r="K3679" s="619" t="s">
        <v>6451</v>
      </c>
      <c r="L3679" s="620">
        <v>0</v>
      </c>
      <c r="M3679" s="620">
        <v>0</v>
      </c>
      <c r="N3679" s="619">
        <v>1</v>
      </c>
      <c r="O3679" s="683">
        <v>0.5</v>
      </c>
      <c r="P3679" s="620"/>
      <c r="Q3679" s="635"/>
      <c r="R3679" s="619"/>
      <c r="S3679" s="635">
        <v>0</v>
      </c>
      <c r="T3679" s="683"/>
      <c r="U3679" s="665">
        <v>0</v>
      </c>
    </row>
    <row r="3680" spans="1:21" ht="14.4" customHeight="1" x14ac:dyDescent="0.3">
      <c r="A3680" s="618">
        <v>21</v>
      </c>
      <c r="B3680" s="619" t="s">
        <v>565</v>
      </c>
      <c r="C3680" s="619">
        <v>89301215</v>
      </c>
      <c r="D3680" s="681"/>
      <c r="E3680" s="682" t="s">
        <v>4528</v>
      </c>
      <c r="F3680" s="619" t="s">
        <v>4509</v>
      </c>
      <c r="G3680" s="619" t="s">
        <v>6639</v>
      </c>
      <c r="H3680" s="619"/>
      <c r="I3680" s="619" t="s">
        <v>6640</v>
      </c>
      <c r="J3680" s="619" t="s">
        <v>6641</v>
      </c>
      <c r="K3680" s="619" t="s">
        <v>6642</v>
      </c>
      <c r="L3680" s="620">
        <v>0</v>
      </c>
      <c r="M3680" s="620">
        <v>0</v>
      </c>
      <c r="N3680" s="619">
        <v>1</v>
      </c>
      <c r="O3680" s="683">
        <v>1</v>
      </c>
      <c r="P3680" s="620"/>
      <c r="Q3680" s="635"/>
      <c r="R3680" s="619"/>
      <c r="S3680" s="635">
        <v>0</v>
      </c>
      <c r="T3680" s="683"/>
      <c r="U3680" s="665">
        <v>0</v>
      </c>
    </row>
    <row r="3681" spans="1:21" ht="14.4" customHeight="1" x14ac:dyDescent="0.3">
      <c r="A3681" s="618">
        <v>21</v>
      </c>
      <c r="B3681" s="619" t="s">
        <v>565</v>
      </c>
      <c r="C3681" s="619">
        <v>89301215</v>
      </c>
      <c r="D3681" s="681"/>
      <c r="E3681" s="682" t="s">
        <v>4528</v>
      </c>
      <c r="F3681" s="619" t="s">
        <v>4509</v>
      </c>
      <c r="G3681" s="619" t="s">
        <v>5434</v>
      </c>
      <c r="H3681" s="619"/>
      <c r="I3681" s="619" t="s">
        <v>6695</v>
      </c>
      <c r="J3681" s="619" t="s">
        <v>6696</v>
      </c>
      <c r="K3681" s="619" t="s">
        <v>6697</v>
      </c>
      <c r="L3681" s="620">
        <v>0</v>
      </c>
      <c r="M3681" s="620">
        <v>0</v>
      </c>
      <c r="N3681" s="619">
        <v>1</v>
      </c>
      <c r="O3681" s="683">
        <v>0.5</v>
      </c>
      <c r="P3681" s="620">
        <v>0</v>
      </c>
      <c r="Q3681" s="635"/>
      <c r="R3681" s="619">
        <v>1</v>
      </c>
      <c r="S3681" s="635">
        <v>1</v>
      </c>
      <c r="T3681" s="683">
        <v>0.5</v>
      </c>
      <c r="U3681" s="665">
        <v>1</v>
      </c>
    </row>
    <row r="3682" spans="1:21" ht="14.4" customHeight="1" x14ac:dyDescent="0.3">
      <c r="A3682" s="618">
        <v>21</v>
      </c>
      <c r="B3682" s="619" t="s">
        <v>565</v>
      </c>
      <c r="C3682" s="619">
        <v>89301215</v>
      </c>
      <c r="D3682" s="681"/>
      <c r="E3682" s="682" t="s">
        <v>4528</v>
      </c>
      <c r="F3682" s="619" t="s">
        <v>4509</v>
      </c>
      <c r="G3682" s="619" t="s">
        <v>4735</v>
      </c>
      <c r="H3682" s="619"/>
      <c r="I3682" s="619" t="s">
        <v>5126</v>
      </c>
      <c r="J3682" s="619" t="s">
        <v>4222</v>
      </c>
      <c r="K3682" s="619" t="s">
        <v>4481</v>
      </c>
      <c r="L3682" s="620">
        <v>168.59</v>
      </c>
      <c r="M3682" s="620">
        <v>1011.54</v>
      </c>
      <c r="N3682" s="619">
        <v>6</v>
      </c>
      <c r="O3682" s="683">
        <v>2.5</v>
      </c>
      <c r="P3682" s="620"/>
      <c r="Q3682" s="635">
        <v>0</v>
      </c>
      <c r="R3682" s="619"/>
      <c r="S3682" s="635">
        <v>0</v>
      </c>
      <c r="T3682" s="683"/>
      <c r="U3682" s="665">
        <v>0</v>
      </c>
    </row>
    <row r="3683" spans="1:21" ht="14.4" customHeight="1" x14ac:dyDescent="0.3">
      <c r="A3683" s="618">
        <v>21</v>
      </c>
      <c r="B3683" s="619" t="s">
        <v>565</v>
      </c>
      <c r="C3683" s="619">
        <v>89301215</v>
      </c>
      <c r="D3683" s="681"/>
      <c r="E3683" s="682" t="s">
        <v>4528</v>
      </c>
      <c r="F3683" s="619" t="s">
        <v>4509</v>
      </c>
      <c r="G3683" s="619" t="s">
        <v>4966</v>
      </c>
      <c r="H3683" s="619"/>
      <c r="I3683" s="619" t="s">
        <v>6698</v>
      </c>
      <c r="J3683" s="619" t="s">
        <v>1226</v>
      </c>
      <c r="K3683" s="619" t="s">
        <v>6070</v>
      </c>
      <c r="L3683" s="620">
        <v>391.32</v>
      </c>
      <c r="M3683" s="620">
        <v>1173.96</v>
      </c>
      <c r="N3683" s="619">
        <v>3</v>
      </c>
      <c r="O3683" s="683">
        <v>2</v>
      </c>
      <c r="P3683" s="620"/>
      <c r="Q3683" s="635">
        <v>0</v>
      </c>
      <c r="R3683" s="619"/>
      <c r="S3683" s="635">
        <v>0</v>
      </c>
      <c r="T3683" s="683"/>
      <c r="U3683" s="665">
        <v>0</v>
      </c>
    </row>
    <row r="3684" spans="1:21" ht="14.4" customHeight="1" x14ac:dyDescent="0.3">
      <c r="A3684" s="618">
        <v>21</v>
      </c>
      <c r="B3684" s="619" t="s">
        <v>565</v>
      </c>
      <c r="C3684" s="619">
        <v>89301215</v>
      </c>
      <c r="D3684" s="681"/>
      <c r="E3684" s="682" t="s">
        <v>4528</v>
      </c>
      <c r="F3684" s="619" t="s">
        <v>4509</v>
      </c>
      <c r="G3684" s="619" t="s">
        <v>4832</v>
      </c>
      <c r="H3684" s="619"/>
      <c r="I3684" s="619" t="s">
        <v>1299</v>
      </c>
      <c r="J3684" s="619" t="s">
        <v>4833</v>
      </c>
      <c r="K3684" s="619" t="s">
        <v>4834</v>
      </c>
      <c r="L3684" s="620">
        <v>0</v>
      </c>
      <c r="M3684" s="620">
        <v>0</v>
      </c>
      <c r="N3684" s="619">
        <v>1</v>
      </c>
      <c r="O3684" s="683">
        <v>1</v>
      </c>
      <c r="P3684" s="620"/>
      <c r="Q3684" s="635"/>
      <c r="R3684" s="619"/>
      <c r="S3684" s="635">
        <v>0</v>
      </c>
      <c r="T3684" s="683"/>
      <c r="U3684" s="665">
        <v>0</v>
      </c>
    </row>
    <row r="3685" spans="1:21" ht="14.4" customHeight="1" x14ac:dyDescent="0.3">
      <c r="A3685" s="618">
        <v>21</v>
      </c>
      <c r="B3685" s="619" t="s">
        <v>565</v>
      </c>
      <c r="C3685" s="619">
        <v>89301215</v>
      </c>
      <c r="D3685" s="681"/>
      <c r="E3685" s="682" t="s">
        <v>4528</v>
      </c>
      <c r="F3685" s="619" t="s">
        <v>4509</v>
      </c>
      <c r="G3685" s="619" t="s">
        <v>4566</v>
      </c>
      <c r="H3685" s="619"/>
      <c r="I3685" s="619" t="s">
        <v>1133</v>
      </c>
      <c r="J3685" s="619" t="s">
        <v>4567</v>
      </c>
      <c r="K3685" s="619" t="s">
        <v>4568</v>
      </c>
      <c r="L3685" s="620">
        <v>0</v>
      </c>
      <c r="M3685" s="620">
        <v>0</v>
      </c>
      <c r="N3685" s="619">
        <v>2</v>
      </c>
      <c r="O3685" s="683">
        <v>1</v>
      </c>
      <c r="P3685" s="620">
        <v>0</v>
      </c>
      <c r="Q3685" s="635"/>
      <c r="R3685" s="619">
        <v>2</v>
      </c>
      <c r="S3685" s="635">
        <v>1</v>
      </c>
      <c r="T3685" s="683">
        <v>1</v>
      </c>
      <c r="U3685" s="665">
        <v>1</v>
      </c>
    </row>
    <row r="3686" spans="1:21" ht="14.4" customHeight="1" x14ac:dyDescent="0.3">
      <c r="A3686" s="618">
        <v>21</v>
      </c>
      <c r="B3686" s="619" t="s">
        <v>565</v>
      </c>
      <c r="C3686" s="619">
        <v>89301215</v>
      </c>
      <c r="D3686" s="681"/>
      <c r="E3686" s="682" t="s">
        <v>4528</v>
      </c>
      <c r="F3686" s="619" t="s">
        <v>4509</v>
      </c>
      <c r="G3686" s="619" t="s">
        <v>4612</v>
      </c>
      <c r="H3686" s="619"/>
      <c r="I3686" s="619" t="s">
        <v>4613</v>
      </c>
      <c r="J3686" s="619" t="s">
        <v>4614</v>
      </c>
      <c r="K3686" s="619" t="s">
        <v>4615</v>
      </c>
      <c r="L3686" s="620">
        <v>38.99</v>
      </c>
      <c r="M3686" s="620">
        <v>38.99</v>
      </c>
      <c r="N3686" s="619">
        <v>1</v>
      </c>
      <c r="O3686" s="683">
        <v>0.5</v>
      </c>
      <c r="P3686" s="620">
        <v>38.99</v>
      </c>
      <c r="Q3686" s="635">
        <v>1</v>
      </c>
      <c r="R3686" s="619">
        <v>1</v>
      </c>
      <c r="S3686" s="635">
        <v>1</v>
      </c>
      <c r="T3686" s="683">
        <v>0.5</v>
      </c>
      <c r="U3686" s="665">
        <v>1</v>
      </c>
    </row>
    <row r="3687" spans="1:21" ht="14.4" customHeight="1" x14ac:dyDescent="0.3">
      <c r="A3687" s="618">
        <v>21</v>
      </c>
      <c r="B3687" s="619" t="s">
        <v>565</v>
      </c>
      <c r="C3687" s="619">
        <v>89301215</v>
      </c>
      <c r="D3687" s="681"/>
      <c r="E3687" s="682" t="s">
        <v>4528</v>
      </c>
      <c r="F3687" s="619" t="s">
        <v>4509</v>
      </c>
      <c r="G3687" s="619" t="s">
        <v>4612</v>
      </c>
      <c r="H3687" s="619"/>
      <c r="I3687" s="619" t="s">
        <v>4613</v>
      </c>
      <c r="J3687" s="619" t="s">
        <v>4614</v>
      </c>
      <c r="K3687" s="619" t="s">
        <v>4615</v>
      </c>
      <c r="L3687" s="620">
        <v>23.46</v>
      </c>
      <c r="M3687" s="620">
        <v>23.46</v>
      </c>
      <c r="N3687" s="619">
        <v>1</v>
      </c>
      <c r="O3687" s="683">
        <v>1</v>
      </c>
      <c r="P3687" s="620">
        <v>23.46</v>
      </c>
      <c r="Q3687" s="635">
        <v>1</v>
      </c>
      <c r="R3687" s="619">
        <v>1</v>
      </c>
      <c r="S3687" s="635">
        <v>1</v>
      </c>
      <c r="T3687" s="683">
        <v>1</v>
      </c>
      <c r="U3687" s="665">
        <v>1</v>
      </c>
    </row>
    <row r="3688" spans="1:21" ht="14.4" customHeight="1" x14ac:dyDescent="0.3">
      <c r="A3688" s="618">
        <v>21</v>
      </c>
      <c r="B3688" s="619" t="s">
        <v>565</v>
      </c>
      <c r="C3688" s="619">
        <v>89301215</v>
      </c>
      <c r="D3688" s="681"/>
      <c r="E3688" s="682" t="s">
        <v>4528</v>
      </c>
      <c r="F3688" s="619" t="s">
        <v>4509</v>
      </c>
      <c r="G3688" s="619" t="s">
        <v>4612</v>
      </c>
      <c r="H3688" s="619"/>
      <c r="I3688" s="619" t="s">
        <v>6699</v>
      </c>
      <c r="J3688" s="619" t="s">
        <v>6700</v>
      </c>
      <c r="K3688" s="619" t="s">
        <v>6701</v>
      </c>
      <c r="L3688" s="620">
        <v>17.91</v>
      </c>
      <c r="M3688" s="620">
        <v>17.91</v>
      </c>
      <c r="N3688" s="619">
        <v>1</v>
      </c>
      <c r="O3688" s="683">
        <v>1</v>
      </c>
      <c r="P3688" s="620">
        <v>17.91</v>
      </c>
      <c r="Q3688" s="635">
        <v>1</v>
      </c>
      <c r="R3688" s="619">
        <v>1</v>
      </c>
      <c r="S3688" s="635">
        <v>1</v>
      </c>
      <c r="T3688" s="683">
        <v>1</v>
      </c>
      <c r="U3688" s="665">
        <v>1</v>
      </c>
    </row>
    <row r="3689" spans="1:21" ht="14.4" customHeight="1" x14ac:dyDescent="0.3">
      <c r="A3689" s="618">
        <v>21</v>
      </c>
      <c r="B3689" s="619" t="s">
        <v>565</v>
      </c>
      <c r="C3689" s="619">
        <v>89301215</v>
      </c>
      <c r="D3689" s="681"/>
      <c r="E3689" s="682" t="s">
        <v>4528</v>
      </c>
      <c r="F3689" s="619" t="s">
        <v>4509</v>
      </c>
      <c r="G3689" s="619" t="s">
        <v>4837</v>
      </c>
      <c r="H3689" s="619"/>
      <c r="I3689" s="619" t="s">
        <v>4838</v>
      </c>
      <c r="J3689" s="619" t="s">
        <v>4464</v>
      </c>
      <c r="K3689" s="619" t="s">
        <v>687</v>
      </c>
      <c r="L3689" s="620">
        <v>68.040000000000006</v>
      </c>
      <c r="M3689" s="620">
        <v>68.040000000000006</v>
      </c>
      <c r="N3689" s="619">
        <v>1</v>
      </c>
      <c r="O3689" s="683">
        <v>1</v>
      </c>
      <c r="P3689" s="620"/>
      <c r="Q3689" s="635">
        <v>0</v>
      </c>
      <c r="R3689" s="619"/>
      <c r="S3689" s="635">
        <v>0</v>
      </c>
      <c r="T3689" s="683"/>
      <c r="U3689" s="665">
        <v>0</v>
      </c>
    </row>
    <row r="3690" spans="1:21" ht="14.4" customHeight="1" x14ac:dyDescent="0.3">
      <c r="A3690" s="618">
        <v>21</v>
      </c>
      <c r="B3690" s="619" t="s">
        <v>565</v>
      </c>
      <c r="C3690" s="619">
        <v>89301215</v>
      </c>
      <c r="D3690" s="681"/>
      <c r="E3690" s="682" t="s">
        <v>4528</v>
      </c>
      <c r="F3690" s="619" t="s">
        <v>4509</v>
      </c>
      <c r="G3690" s="619" t="s">
        <v>4837</v>
      </c>
      <c r="H3690" s="619"/>
      <c r="I3690" s="619" t="s">
        <v>4839</v>
      </c>
      <c r="J3690" s="619" t="s">
        <v>4840</v>
      </c>
      <c r="K3690" s="619" t="s">
        <v>747</v>
      </c>
      <c r="L3690" s="620">
        <v>90.72</v>
      </c>
      <c r="M3690" s="620">
        <v>362.88</v>
      </c>
      <c r="N3690" s="619">
        <v>4</v>
      </c>
      <c r="O3690" s="683">
        <v>2</v>
      </c>
      <c r="P3690" s="620"/>
      <c r="Q3690" s="635">
        <v>0</v>
      </c>
      <c r="R3690" s="619"/>
      <c r="S3690" s="635">
        <v>0</v>
      </c>
      <c r="T3690" s="683"/>
      <c r="U3690" s="665">
        <v>0</v>
      </c>
    </row>
    <row r="3691" spans="1:21" ht="14.4" customHeight="1" x14ac:dyDescent="0.3">
      <c r="A3691" s="618">
        <v>21</v>
      </c>
      <c r="B3691" s="619" t="s">
        <v>565</v>
      </c>
      <c r="C3691" s="619">
        <v>89301215</v>
      </c>
      <c r="D3691" s="681"/>
      <c r="E3691" s="682" t="s">
        <v>4528</v>
      </c>
      <c r="F3691" s="619" t="s">
        <v>4509</v>
      </c>
      <c r="G3691" s="619" t="s">
        <v>4837</v>
      </c>
      <c r="H3691" s="619"/>
      <c r="I3691" s="619" t="s">
        <v>5381</v>
      </c>
      <c r="J3691" s="619" t="s">
        <v>4840</v>
      </c>
      <c r="K3691" s="619" t="s">
        <v>5382</v>
      </c>
      <c r="L3691" s="620">
        <v>302.39</v>
      </c>
      <c r="M3691" s="620">
        <v>3023.8999999999996</v>
      </c>
      <c r="N3691" s="619">
        <v>10</v>
      </c>
      <c r="O3691" s="683">
        <v>10</v>
      </c>
      <c r="P3691" s="620">
        <v>1209.56</v>
      </c>
      <c r="Q3691" s="635">
        <v>0.4</v>
      </c>
      <c r="R3691" s="619">
        <v>4</v>
      </c>
      <c r="S3691" s="635">
        <v>0.4</v>
      </c>
      <c r="T3691" s="683">
        <v>4</v>
      </c>
      <c r="U3691" s="665">
        <v>0.4</v>
      </c>
    </row>
    <row r="3692" spans="1:21" ht="14.4" customHeight="1" x14ac:dyDescent="0.3">
      <c r="A3692" s="618">
        <v>21</v>
      </c>
      <c r="B3692" s="619" t="s">
        <v>565</v>
      </c>
      <c r="C3692" s="619">
        <v>89301215</v>
      </c>
      <c r="D3692" s="681"/>
      <c r="E3692" s="682" t="s">
        <v>4528</v>
      </c>
      <c r="F3692" s="619" t="s">
        <v>4509</v>
      </c>
      <c r="G3692" s="619" t="s">
        <v>5383</v>
      </c>
      <c r="H3692" s="619"/>
      <c r="I3692" s="619" t="s">
        <v>5525</v>
      </c>
      <c r="J3692" s="619" t="s">
        <v>5526</v>
      </c>
      <c r="K3692" s="619" t="s">
        <v>5527</v>
      </c>
      <c r="L3692" s="620">
        <v>7567.3</v>
      </c>
      <c r="M3692" s="620">
        <v>83240.3</v>
      </c>
      <c r="N3692" s="619">
        <v>11</v>
      </c>
      <c r="O3692" s="683">
        <v>2</v>
      </c>
      <c r="P3692" s="620">
        <v>83240.3</v>
      </c>
      <c r="Q3692" s="635">
        <v>1</v>
      </c>
      <c r="R3692" s="619">
        <v>11</v>
      </c>
      <c r="S3692" s="635">
        <v>1</v>
      </c>
      <c r="T3692" s="683">
        <v>2</v>
      </c>
      <c r="U3692" s="665">
        <v>1</v>
      </c>
    </row>
    <row r="3693" spans="1:21" ht="14.4" customHeight="1" x14ac:dyDescent="0.3">
      <c r="A3693" s="618">
        <v>21</v>
      </c>
      <c r="B3693" s="619" t="s">
        <v>565</v>
      </c>
      <c r="C3693" s="619">
        <v>89301215</v>
      </c>
      <c r="D3693" s="681"/>
      <c r="E3693" s="682" t="s">
        <v>4528</v>
      </c>
      <c r="F3693" s="619" t="s">
        <v>4509</v>
      </c>
      <c r="G3693" s="619" t="s">
        <v>5383</v>
      </c>
      <c r="H3693" s="619"/>
      <c r="I3693" s="619" t="s">
        <v>6607</v>
      </c>
      <c r="J3693" s="619" t="s">
        <v>6608</v>
      </c>
      <c r="K3693" s="619" t="s">
        <v>6609</v>
      </c>
      <c r="L3693" s="620">
        <v>14860.07</v>
      </c>
      <c r="M3693" s="620">
        <v>178320.84</v>
      </c>
      <c r="N3693" s="619">
        <v>12</v>
      </c>
      <c r="O3693" s="683">
        <v>2.5</v>
      </c>
      <c r="P3693" s="620">
        <v>89160.42</v>
      </c>
      <c r="Q3693" s="635">
        <v>0.5</v>
      </c>
      <c r="R3693" s="619">
        <v>6</v>
      </c>
      <c r="S3693" s="635">
        <v>0.5</v>
      </c>
      <c r="T3693" s="683">
        <v>1</v>
      </c>
      <c r="U3693" s="665">
        <v>0.4</v>
      </c>
    </row>
    <row r="3694" spans="1:21" ht="14.4" customHeight="1" x14ac:dyDescent="0.3">
      <c r="A3694" s="618">
        <v>21</v>
      </c>
      <c r="B3694" s="619" t="s">
        <v>565</v>
      </c>
      <c r="C3694" s="619">
        <v>89301215</v>
      </c>
      <c r="D3694" s="681"/>
      <c r="E3694" s="682" t="s">
        <v>4528</v>
      </c>
      <c r="F3694" s="619" t="s">
        <v>4509</v>
      </c>
      <c r="G3694" s="619" t="s">
        <v>5383</v>
      </c>
      <c r="H3694" s="619"/>
      <c r="I3694" s="619" t="s">
        <v>6702</v>
      </c>
      <c r="J3694" s="619" t="s">
        <v>6703</v>
      </c>
      <c r="K3694" s="619" t="s">
        <v>6704</v>
      </c>
      <c r="L3694" s="620">
        <v>1725.42</v>
      </c>
      <c r="M3694" s="620">
        <v>10352.52</v>
      </c>
      <c r="N3694" s="619">
        <v>6</v>
      </c>
      <c r="O3694" s="683">
        <v>1</v>
      </c>
      <c r="P3694" s="620">
        <v>10352.52</v>
      </c>
      <c r="Q3694" s="635">
        <v>1</v>
      </c>
      <c r="R3694" s="619">
        <v>6</v>
      </c>
      <c r="S3694" s="635">
        <v>1</v>
      </c>
      <c r="T3694" s="683">
        <v>1</v>
      </c>
      <c r="U3694" s="665">
        <v>1</v>
      </c>
    </row>
    <row r="3695" spans="1:21" ht="14.4" customHeight="1" x14ac:dyDescent="0.3">
      <c r="A3695" s="618">
        <v>21</v>
      </c>
      <c r="B3695" s="619" t="s">
        <v>565</v>
      </c>
      <c r="C3695" s="619">
        <v>89301215</v>
      </c>
      <c r="D3695" s="681"/>
      <c r="E3695" s="682" t="s">
        <v>4528</v>
      </c>
      <c r="F3695" s="619" t="s">
        <v>4509</v>
      </c>
      <c r="G3695" s="619" t="s">
        <v>4743</v>
      </c>
      <c r="H3695" s="619"/>
      <c r="I3695" s="619" t="s">
        <v>1461</v>
      </c>
      <c r="J3695" s="619" t="s">
        <v>959</v>
      </c>
      <c r="K3695" s="619" t="s">
        <v>4744</v>
      </c>
      <c r="L3695" s="620">
        <v>96.72</v>
      </c>
      <c r="M3695" s="620">
        <v>193.44</v>
      </c>
      <c r="N3695" s="619">
        <v>2</v>
      </c>
      <c r="O3695" s="683">
        <v>1</v>
      </c>
      <c r="P3695" s="620">
        <v>96.72</v>
      </c>
      <c r="Q3695" s="635">
        <v>0.5</v>
      </c>
      <c r="R3695" s="619">
        <v>1</v>
      </c>
      <c r="S3695" s="635">
        <v>0.5</v>
      </c>
      <c r="T3695" s="683">
        <v>0.5</v>
      </c>
      <c r="U3695" s="665">
        <v>0.5</v>
      </c>
    </row>
    <row r="3696" spans="1:21" ht="14.4" customHeight="1" x14ac:dyDescent="0.3">
      <c r="A3696" s="618">
        <v>21</v>
      </c>
      <c r="B3696" s="619" t="s">
        <v>565</v>
      </c>
      <c r="C3696" s="619">
        <v>89301215</v>
      </c>
      <c r="D3696" s="681"/>
      <c r="E3696" s="682" t="s">
        <v>4528</v>
      </c>
      <c r="F3696" s="619" t="s">
        <v>4509</v>
      </c>
      <c r="G3696" s="619" t="s">
        <v>4743</v>
      </c>
      <c r="H3696" s="619"/>
      <c r="I3696" s="619" t="s">
        <v>958</v>
      </c>
      <c r="J3696" s="619" t="s">
        <v>959</v>
      </c>
      <c r="K3696" s="619" t="s">
        <v>4745</v>
      </c>
      <c r="L3696" s="620">
        <v>57.85</v>
      </c>
      <c r="M3696" s="620">
        <v>231.4</v>
      </c>
      <c r="N3696" s="619">
        <v>4</v>
      </c>
      <c r="O3696" s="683">
        <v>1.5</v>
      </c>
      <c r="P3696" s="620"/>
      <c r="Q3696" s="635">
        <v>0</v>
      </c>
      <c r="R3696" s="619"/>
      <c r="S3696" s="635">
        <v>0</v>
      </c>
      <c r="T3696" s="683"/>
      <c r="U3696" s="665">
        <v>0</v>
      </c>
    </row>
    <row r="3697" spans="1:21" ht="14.4" customHeight="1" x14ac:dyDescent="0.3">
      <c r="A3697" s="618">
        <v>21</v>
      </c>
      <c r="B3697" s="619" t="s">
        <v>565</v>
      </c>
      <c r="C3697" s="619">
        <v>89301215</v>
      </c>
      <c r="D3697" s="681"/>
      <c r="E3697" s="682" t="s">
        <v>4528</v>
      </c>
      <c r="F3697" s="619" t="s">
        <v>4509</v>
      </c>
      <c r="G3697" s="619" t="s">
        <v>4980</v>
      </c>
      <c r="H3697" s="619"/>
      <c r="I3697" s="619" t="s">
        <v>4981</v>
      </c>
      <c r="J3697" s="619" t="s">
        <v>4982</v>
      </c>
      <c r="K3697" s="619" t="s">
        <v>4151</v>
      </c>
      <c r="L3697" s="620">
        <v>85.49</v>
      </c>
      <c r="M3697" s="620">
        <v>85.49</v>
      </c>
      <c r="N3697" s="619">
        <v>1</v>
      </c>
      <c r="O3697" s="683">
        <v>0.5</v>
      </c>
      <c r="P3697" s="620">
        <v>85.49</v>
      </c>
      <c r="Q3697" s="635">
        <v>1</v>
      </c>
      <c r="R3697" s="619">
        <v>1</v>
      </c>
      <c r="S3697" s="635">
        <v>1</v>
      </c>
      <c r="T3697" s="683">
        <v>0.5</v>
      </c>
      <c r="U3697" s="665">
        <v>1</v>
      </c>
    </row>
    <row r="3698" spans="1:21" ht="14.4" customHeight="1" x14ac:dyDescent="0.3">
      <c r="A3698" s="618">
        <v>21</v>
      </c>
      <c r="B3698" s="619" t="s">
        <v>565</v>
      </c>
      <c r="C3698" s="619">
        <v>89301215</v>
      </c>
      <c r="D3698" s="681"/>
      <c r="E3698" s="682" t="s">
        <v>4528</v>
      </c>
      <c r="F3698" s="619" t="s">
        <v>4509</v>
      </c>
      <c r="G3698" s="619" t="s">
        <v>4569</v>
      </c>
      <c r="H3698" s="619"/>
      <c r="I3698" s="619" t="s">
        <v>6705</v>
      </c>
      <c r="J3698" s="619" t="s">
        <v>5390</v>
      </c>
      <c r="K3698" s="619" t="s">
        <v>4347</v>
      </c>
      <c r="L3698" s="620">
        <v>124.51</v>
      </c>
      <c r="M3698" s="620">
        <v>124.51</v>
      </c>
      <c r="N3698" s="619">
        <v>1</v>
      </c>
      <c r="O3698" s="683">
        <v>1</v>
      </c>
      <c r="P3698" s="620"/>
      <c r="Q3698" s="635">
        <v>0</v>
      </c>
      <c r="R3698" s="619"/>
      <c r="S3698" s="635">
        <v>0</v>
      </c>
      <c r="T3698" s="683"/>
      <c r="U3698" s="665">
        <v>0</v>
      </c>
    </row>
    <row r="3699" spans="1:21" ht="14.4" customHeight="1" x14ac:dyDescent="0.3">
      <c r="A3699" s="618">
        <v>21</v>
      </c>
      <c r="B3699" s="619" t="s">
        <v>565</v>
      </c>
      <c r="C3699" s="619">
        <v>89301215</v>
      </c>
      <c r="D3699" s="681"/>
      <c r="E3699" s="682" t="s">
        <v>4528</v>
      </c>
      <c r="F3699" s="619" t="s">
        <v>4509</v>
      </c>
      <c r="G3699" s="619" t="s">
        <v>4569</v>
      </c>
      <c r="H3699" s="619"/>
      <c r="I3699" s="619" t="s">
        <v>2483</v>
      </c>
      <c r="J3699" s="619" t="s">
        <v>2465</v>
      </c>
      <c r="K3699" s="619" t="s">
        <v>4343</v>
      </c>
      <c r="L3699" s="620">
        <v>32.74</v>
      </c>
      <c r="M3699" s="620">
        <v>32.74</v>
      </c>
      <c r="N3699" s="619">
        <v>1</v>
      </c>
      <c r="O3699" s="683">
        <v>0.5</v>
      </c>
      <c r="P3699" s="620"/>
      <c r="Q3699" s="635">
        <v>0</v>
      </c>
      <c r="R3699" s="619"/>
      <c r="S3699" s="635">
        <v>0</v>
      </c>
      <c r="T3699" s="683"/>
      <c r="U3699" s="665">
        <v>0</v>
      </c>
    </row>
    <row r="3700" spans="1:21" ht="14.4" customHeight="1" x14ac:dyDescent="0.3">
      <c r="A3700" s="618">
        <v>21</v>
      </c>
      <c r="B3700" s="619" t="s">
        <v>565</v>
      </c>
      <c r="C3700" s="619">
        <v>89301215</v>
      </c>
      <c r="D3700" s="681"/>
      <c r="E3700" s="682" t="s">
        <v>4528</v>
      </c>
      <c r="F3700" s="619" t="s">
        <v>4509</v>
      </c>
      <c r="G3700" s="619" t="s">
        <v>4569</v>
      </c>
      <c r="H3700" s="619"/>
      <c r="I3700" s="619" t="s">
        <v>2232</v>
      </c>
      <c r="J3700" s="619" t="s">
        <v>2233</v>
      </c>
      <c r="K3700" s="619" t="s">
        <v>2234</v>
      </c>
      <c r="L3700" s="620">
        <v>32.74</v>
      </c>
      <c r="M3700" s="620">
        <v>65.48</v>
      </c>
      <c r="N3700" s="619">
        <v>2</v>
      </c>
      <c r="O3700" s="683">
        <v>1</v>
      </c>
      <c r="P3700" s="620">
        <v>65.48</v>
      </c>
      <c r="Q3700" s="635">
        <v>1</v>
      </c>
      <c r="R3700" s="619">
        <v>2</v>
      </c>
      <c r="S3700" s="635">
        <v>1</v>
      </c>
      <c r="T3700" s="683">
        <v>1</v>
      </c>
      <c r="U3700" s="665">
        <v>1</v>
      </c>
    </row>
    <row r="3701" spans="1:21" ht="14.4" customHeight="1" x14ac:dyDescent="0.3">
      <c r="A3701" s="618">
        <v>21</v>
      </c>
      <c r="B3701" s="619" t="s">
        <v>565</v>
      </c>
      <c r="C3701" s="619">
        <v>89301215</v>
      </c>
      <c r="D3701" s="681"/>
      <c r="E3701" s="682" t="s">
        <v>4528</v>
      </c>
      <c r="F3701" s="619" t="s">
        <v>4509</v>
      </c>
      <c r="G3701" s="619" t="s">
        <v>4569</v>
      </c>
      <c r="H3701" s="619"/>
      <c r="I3701" s="619" t="s">
        <v>2281</v>
      </c>
      <c r="J3701" s="619" t="s">
        <v>2278</v>
      </c>
      <c r="K3701" s="619" t="s">
        <v>4347</v>
      </c>
      <c r="L3701" s="620">
        <v>124.51</v>
      </c>
      <c r="M3701" s="620">
        <v>124.51</v>
      </c>
      <c r="N3701" s="619">
        <v>1</v>
      </c>
      <c r="O3701" s="683">
        <v>0.5</v>
      </c>
      <c r="P3701" s="620"/>
      <c r="Q3701" s="635">
        <v>0</v>
      </c>
      <c r="R3701" s="619"/>
      <c r="S3701" s="635">
        <v>0</v>
      </c>
      <c r="T3701" s="683"/>
      <c r="U3701" s="665">
        <v>0</v>
      </c>
    </row>
    <row r="3702" spans="1:21" ht="14.4" customHeight="1" x14ac:dyDescent="0.3">
      <c r="A3702" s="618">
        <v>21</v>
      </c>
      <c r="B3702" s="619" t="s">
        <v>565</v>
      </c>
      <c r="C3702" s="619">
        <v>89301215</v>
      </c>
      <c r="D3702" s="681"/>
      <c r="E3702" s="682" t="s">
        <v>4528</v>
      </c>
      <c r="F3702" s="619" t="s">
        <v>4509</v>
      </c>
      <c r="G3702" s="619" t="s">
        <v>4569</v>
      </c>
      <c r="H3702" s="619"/>
      <c r="I3702" s="619" t="s">
        <v>2284</v>
      </c>
      <c r="J3702" s="619" t="s">
        <v>2278</v>
      </c>
      <c r="K3702" s="619" t="s">
        <v>4348</v>
      </c>
      <c r="L3702" s="620">
        <v>207.53</v>
      </c>
      <c r="M3702" s="620">
        <v>207.53</v>
      </c>
      <c r="N3702" s="619">
        <v>1</v>
      </c>
      <c r="O3702" s="683">
        <v>0.5</v>
      </c>
      <c r="P3702" s="620"/>
      <c r="Q3702" s="635">
        <v>0</v>
      </c>
      <c r="R3702" s="619"/>
      <c r="S3702" s="635">
        <v>0</v>
      </c>
      <c r="T3702" s="683"/>
      <c r="U3702" s="665">
        <v>0</v>
      </c>
    </row>
    <row r="3703" spans="1:21" ht="14.4" customHeight="1" x14ac:dyDescent="0.3">
      <c r="A3703" s="618">
        <v>21</v>
      </c>
      <c r="B3703" s="619" t="s">
        <v>565</v>
      </c>
      <c r="C3703" s="619">
        <v>89301215</v>
      </c>
      <c r="D3703" s="681"/>
      <c r="E3703" s="682" t="s">
        <v>4528</v>
      </c>
      <c r="F3703" s="619" t="s">
        <v>4509</v>
      </c>
      <c r="G3703" s="619" t="s">
        <v>4748</v>
      </c>
      <c r="H3703" s="619"/>
      <c r="I3703" s="619" t="s">
        <v>4848</v>
      </c>
      <c r="J3703" s="619" t="s">
        <v>4750</v>
      </c>
      <c r="K3703" s="619" t="s">
        <v>1605</v>
      </c>
      <c r="L3703" s="620">
        <v>102.89</v>
      </c>
      <c r="M3703" s="620">
        <v>102.89</v>
      </c>
      <c r="N3703" s="619">
        <v>1</v>
      </c>
      <c r="O3703" s="683">
        <v>1</v>
      </c>
      <c r="P3703" s="620"/>
      <c r="Q3703" s="635">
        <v>0</v>
      </c>
      <c r="R3703" s="619"/>
      <c r="S3703" s="635">
        <v>0</v>
      </c>
      <c r="T3703" s="683"/>
      <c r="U3703" s="665">
        <v>0</v>
      </c>
    </row>
    <row r="3704" spans="1:21" ht="14.4" customHeight="1" x14ac:dyDescent="0.3">
      <c r="A3704" s="618">
        <v>21</v>
      </c>
      <c r="B3704" s="619" t="s">
        <v>565</v>
      </c>
      <c r="C3704" s="619">
        <v>89301215</v>
      </c>
      <c r="D3704" s="681"/>
      <c r="E3704" s="682" t="s">
        <v>4528</v>
      </c>
      <c r="F3704" s="619" t="s">
        <v>4509</v>
      </c>
      <c r="G3704" s="619" t="s">
        <v>4748</v>
      </c>
      <c r="H3704" s="619"/>
      <c r="I3704" s="619" t="s">
        <v>4749</v>
      </c>
      <c r="J3704" s="619" t="s">
        <v>4750</v>
      </c>
      <c r="K3704" s="619" t="s">
        <v>1379</v>
      </c>
      <c r="L3704" s="620">
        <v>154.33000000000001</v>
      </c>
      <c r="M3704" s="620">
        <v>771.65000000000009</v>
      </c>
      <c r="N3704" s="619">
        <v>5</v>
      </c>
      <c r="O3704" s="683">
        <v>3.5</v>
      </c>
      <c r="P3704" s="620">
        <v>308.66000000000003</v>
      </c>
      <c r="Q3704" s="635">
        <v>0.39999999999999997</v>
      </c>
      <c r="R3704" s="619">
        <v>2</v>
      </c>
      <c r="S3704" s="635">
        <v>0.4</v>
      </c>
      <c r="T3704" s="683">
        <v>1.5</v>
      </c>
      <c r="U3704" s="665">
        <v>0.42857142857142855</v>
      </c>
    </row>
    <row r="3705" spans="1:21" ht="14.4" customHeight="1" x14ac:dyDescent="0.3">
      <c r="A3705" s="618">
        <v>21</v>
      </c>
      <c r="B3705" s="619" t="s">
        <v>565</v>
      </c>
      <c r="C3705" s="619">
        <v>89301215</v>
      </c>
      <c r="D3705" s="681"/>
      <c r="E3705" s="682" t="s">
        <v>4528</v>
      </c>
      <c r="F3705" s="619" t="s">
        <v>4509</v>
      </c>
      <c r="G3705" s="619" t="s">
        <v>6706</v>
      </c>
      <c r="H3705" s="619"/>
      <c r="I3705" s="619" t="s">
        <v>6707</v>
      </c>
      <c r="J3705" s="619" t="s">
        <v>6708</v>
      </c>
      <c r="K3705" s="619" t="s">
        <v>6709</v>
      </c>
      <c r="L3705" s="620">
        <v>0</v>
      </c>
      <c r="M3705" s="620">
        <v>0</v>
      </c>
      <c r="N3705" s="619">
        <v>3</v>
      </c>
      <c r="O3705" s="683">
        <v>2</v>
      </c>
      <c r="P3705" s="620"/>
      <c r="Q3705" s="635"/>
      <c r="R3705" s="619"/>
      <c r="S3705" s="635">
        <v>0</v>
      </c>
      <c r="T3705" s="683"/>
      <c r="U3705" s="665">
        <v>0</v>
      </c>
    </row>
    <row r="3706" spans="1:21" ht="14.4" customHeight="1" x14ac:dyDescent="0.3">
      <c r="A3706" s="618">
        <v>21</v>
      </c>
      <c r="B3706" s="619" t="s">
        <v>565</v>
      </c>
      <c r="C3706" s="619">
        <v>89301215</v>
      </c>
      <c r="D3706" s="681"/>
      <c r="E3706" s="682" t="s">
        <v>4528</v>
      </c>
      <c r="F3706" s="619" t="s">
        <v>4509</v>
      </c>
      <c r="G3706" s="619" t="s">
        <v>4990</v>
      </c>
      <c r="H3706" s="619"/>
      <c r="I3706" s="619" t="s">
        <v>5407</v>
      </c>
      <c r="J3706" s="619" t="s">
        <v>5408</v>
      </c>
      <c r="K3706" s="619" t="s">
        <v>5409</v>
      </c>
      <c r="L3706" s="620">
        <v>167.42</v>
      </c>
      <c r="M3706" s="620">
        <v>167.42</v>
      </c>
      <c r="N3706" s="619">
        <v>1</v>
      </c>
      <c r="O3706" s="683">
        <v>1</v>
      </c>
      <c r="P3706" s="620"/>
      <c r="Q3706" s="635">
        <v>0</v>
      </c>
      <c r="R3706" s="619"/>
      <c r="S3706" s="635">
        <v>0</v>
      </c>
      <c r="T3706" s="683"/>
      <c r="U3706" s="665">
        <v>0</v>
      </c>
    </row>
    <row r="3707" spans="1:21" ht="14.4" customHeight="1" x14ac:dyDescent="0.3">
      <c r="A3707" s="618">
        <v>21</v>
      </c>
      <c r="B3707" s="619" t="s">
        <v>565</v>
      </c>
      <c r="C3707" s="619">
        <v>89301215</v>
      </c>
      <c r="D3707" s="681"/>
      <c r="E3707" s="682" t="s">
        <v>4528</v>
      </c>
      <c r="F3707" s="619" t="s">
        <v>4509</v>
      </c>
      <c r="G3707" s="619" t="s">
        <v>4616</v>
      </c>
      <c r="H3707" s="619"/>
      <c r="I3707" s="619" t="s">
        <v>5054</v>
      </c>
      <c r="J3707" s="619" t="s">
        <v>5055</v>
      </c>
      <c r="K3707" s="619" t="s">
        <v>1297</v>
      </c>
      <c r="L3707" s="620">
        <v>0</v>
      </c>
      <c r="M3707" s="620">
        <v>0</v>
      </c>
      <c r="N3707" s="619">
        <v>12</v>
      </c>
      <c r="O3707" s="683">
        <v>6.5</v>
      </c>
      <c r="P3707" s="620">
        <v>0</v>
      </c>
      <c r="Q3707" s="635"/>
      <c r="R3707" s="619">
        <v>2</v>
      </c>
      <c r="S3707" s="635">
        <v>0.16666666666666666</v>
      </c>
      <c r="T3707" s="683">
        <v>2</v>
      </c>
      <c r="U3707" s="665">
        <v>0.30769230769230771</v>
      </c>
    </row>
    <row r="3708" spans="1:21" ht="14.4" customHeight="1" x14ac:dyDescent="0.3">
      <c r="A3708" s="618">
        <v>21</v>
      </c>
      <c r="B3708" s="619" t="s">
        <v>565</v>
      </c>
      <c r="C3708" s="619">
        <v>89301215</v>
      </c>
      <c r="D3708" s="681"/>
      <c r="E3708" s="682" t="s">
        <v>4528</v>
      </c>
      <c r="F3708" s="619" t="s">
        <v>4509</v>
      </c>
      <c r="G3708" s="619" t="s">
        <v>4616</v>
      </c>
      <c r="H3708" s="619"/>
      <c r="I3708" s="619" t="s">
        <v>5808</v>
      </c>
      <c r="J3708" s="619" t="s">
        <v>5413</v>
      </c>
      <c r="K3708" s="619" t="s">
        <v>5416</v>
      </c>
      <c r="L3708" s="620">
        <v>0</v>
      </c>
      <c r="M3708" s="620">
        <v>0</v>
      </c>
      <c r="N3708" s="619">
        <v>2</v>
      </c>
      <c r="O3708" s="683">
        <v>0.5</v>
      </c>
      <c r="P3708" s="620">
        <v>0</v>
      </c>
      <c r="Q3708" s="635"/>
      <c r="R3708" s="619">
        <v>2</v>
      </c>
      <c r="S3708" s="635">
        <v>1</v>
      </c>
      <c r="T3708" s="683">
        <v>0.5</v>
      </c>
      <c r="U3708" s="665">
        <v>1</v>
      </c>
    </row>
    <row r="3709" spans="1:21" ht="14.4" customHeight="1" x14ac:dyDescent="0.3">
      <c r="A3709" s="618">
        <v>21</v>
      </c>
      <c r="B3709" s="619" t="s">
        <v>565</v>
      </c>
      <c r="C3709" s="619">
        <v>89301215</v>
      </c>
      <c r="D3709" s="681"/>
      <c r="E3709" s="682" t="s">
        <v>4528</v>
      </c>
      <c r="F3709" s="619" t="s">
        <v>4509</v>
      </c>
      <c r="G3709" s="619" t="s">
        <v>4616</v>
      </c>
      <c r="H3709" s="619"/>
      <c r="I3709" s="619" t="s">
        <v>1292</v>
      </c>
      <c r="J3709" s="619" t="s">
        <v>1293</v>
      </c>
      <c r="K3709" s="619" t="s">
        <v>1294</v>
      </c>
      <c r="L3709" s="620">
        <v>0</v>
      </c>
      <c r="M3709" s="620">
        <v>0</v>
      </c>
      <c r="N3709" s="619">
        <v>1</v>
      </c>
      <c r="O3709" s="683">
        <v>1</v>
      </c>
      <c r="P3709" s="620">
        <v>0</v>
      </c>
      <c r="Q3709" s="635"/>
      <c r="R3709" s="619">
        <v>1</v>
      </c>
      <c r="S3709" s="635">
        <v>1</v>
      </c>
      <c r="T3709" s="683">
        <v>1</v>
      </c>
      <c r="U3709" s="665">
        <v>1</v>
      </c>
    </row>
    <row r="3710" spans="1:21" ht="14.4" customHeight="1" x14ac:dyDescent="0.3">
      <c r="A3710" s="618">
        <v>21</v>
      </c>
      <c r="B3710" s="619" t="s">
        <v>565</v>
      </c>
      <c r="C3710" s="619">
        <v>89301215</v>
      </c>
      <c r="D3710" s="681"/>
      <c r="E3710" s="682" t="s">
        <v>4528</v>
      </c>
      <c r="F3710" s="619" t="s">
        <v>4509</v>
      </c>
      <c r="G3710" s="619" t="s">
        <v>4616</v>
      </c>
      <c r="H3710" s="619"/>
      <c r="I3710" s="619" t="s">
        <v>1296</v>
      </c>
      <c r="J3710" s="619" t="s">
        <v>1293</v>
      </c>
      <c r="K3710" s="619" t="s">
        <v>1297</v>
      </c>
      <c r="L3710" s="620">
        <v>0</v>
      </c>
      <c r="M3710" s="620">
        <v>0</v>
      </c>
      <c r="N3710" s="619">
        <v>1</v>
      </c>
      <c r="O3710" s="683">
        <v>0.5</v>
      </c>
      <c r="P3710" s="620"/>
      <c r="Q3710" s="635"/>
      <c r="R3710" s="619"/>
      <c r="S3710" s="635">
        <v>0</v>
      </c>
      <c r="T3710" s="683"/>
      <c r="U3710" s="665">
        <v>0</v>
      </c>
    </row>
    <row r="3711" spans="1:21" ht="14.4" customHeight="1" x14ac:dyDescent="0.3">
      <c r="A3711" s="618">
        <v>21</v>
      </c>
      <c r="B3711" s="619" t="s">
        <v>565</v>
      </c>
      <c r="C3711" s="619">
        <v>89301215</v>
      </c>
      <c r="D3711" s="681"/>
      <c r="E3711" s="682" t="s">
        <v>4528</v>
      </c>
      <c r="F3711" s="619" t="s">
        <v>4511</v>
      </c>
      <c r="G3711" s="619" t="s">
        <v>5019</v>
      </c>
      <c r="H3711" s="619"/>
      <c r="I3711" s="619" t="s">
        <v>5218</v>
      </c>
      <c r="J3711" s="619" t="s">
        <v>4526</v>
      </c>
      <c r="K3711" s="619"/>
      <c r="L3711" s="620">
        <v>0</v>
      </c>
      <c r="M3711" s="620">
        <v>0</v>
      </c>
      <c r="N3711" s="619">
        <v>8</v>
      </c>
      <c r="O3711" s="683">
        <v>5</v>
      </c>
      <c r="P3711" s="620">
        <v>0</v>
      </c>
      <c r="Q3711" s="635"/>
      <c r="R3711" s="619">
        <v>5</v>
      </c>
      <c r="S3711" s="635">
        <v>0.625</v>
      </c>
      <c r="T3711" s="683">
        <v>3</v>
      </c>
      <c r="U3711" s="665">
        <v>0.6</v>
      </c>
    </row>
    <row r="3712" spans="1:21" ht="14.4" customHeight="1" x14ac:dyDescent="0.3">
      <c r="A3712" s="618">
        <v>21</v>
      </c>
      <c r="B3712" s="619" t="s">
        <v>565</v>
      </c>
      <c r="C3712" s="619">
        <v>89301215</v>
      </c>
      <c r="D3712" s="681"/>
      <c r="E3712" s="682" t="s">
        <v>4528</v>
      </c>
      <c r="F3712" s="619" t="s">
        <v>4511</v>
      </c>
      <c r="G3712" s="619" t="s">
        <v>4871</v>
      </c>
      <c r="H3712" s="619"/>
      <c r="I3712" s="619" t="s">
        <v>6710</v>
      </c>
      <c r="J3712" s="619" t="s">
        <v>6711</v>
      </c>
      <c r="K3712" s="619" t="s">
        <v>6712</v>
      </c>
      <c r="L3712" s="620">
        <v>173.96</v>
      </c>
      <c r="M3712" s="620">
        <v>347.92</v>
      </c>
      <c r="N3712" s="619">
        <v>2</v>
      </c>
      <c r="O3712" s="683">
        <v>2</v>
      </c>
      <c r="P3712" s="620">
        <v>173.96</v>
      </c>
      <c r="Q3712" s="635">
        <v>0.5</v>
      </c>
      <c r="R3712" s="619">
        <v>1</v>
      </c>
      <c r="S3712" s="635">
        <v>0.5</v>
      </c>
      <c r="T3712" s="683">
        <v>1</v>
      </c>
      <c r="U3712" s="665">
        <v>0.5</v>
      </c>
    </row>
    <row r="3713" spans="1:21" ht="14.4" customHeight="1" x14ac:dyDescent="0.3">
      <c r="A3713" s="618">
        <v>21</v>
      </c>
      <c r="B3713" s="619" t="s">
        <v>565</v>
      </c>
      <c r="C3713" s="619">
        <v>89301215</v>
      </c>
      <c r="D3713" s="681"/>
      <c r="E3713" s="682" t="s">
        <v>4528</v>
      </c>
      <c r="F3713" s="619" t="s">
        <v>4511</v>
      </c>
      <c r="G3713" s="619" t="s">
        <v>4871</v>
      </c>
      <c r="H3713" s="619"/>
      <c r="I3713" s="619" t="s">
        <v>6713</v>
      </c>
      <c r="J3713" s="619" t="s">
        <v>6714</v>
      </c>
      <c r="K3713" s="619" t="s">
        <v>6715</v>
      </c>
      <c r="L3713" s="620">
        <v>1512.05</v>
      </c>
      <c r="M3713" s="620">
        <v>3024.1</v>
      </c>
      <c r="N3713" s="619">
        <v>2</v>
      </c>
      <c r="O3713" s="683">
        <v>2</v>
      </c>
      <c r="P3713" s="620">
        <v>3024.1</v>
      </c>
      <c r="Q3713" s="635">
        <v>1</v>
      </c>
      <c r="R3713" s="619">
        <v>2</v>
      </c>
      <c r="S3713" s="635">
        <v>1</v>
      </c>
      <c r="T3713" s="683">
        <v>2</v>
      </c>
      <c r="U3713" s="665">
        <v>1</v>
      </c>
    </row>
    <row r="3714" spans="1:21" ht="14.4" customHeight="1" x14ac:dyDescent="0.3">
      <c r="A3714" s="618">
        <v>21</v>
      </c>
      <c r="B3714" s="619" t="s">
        <v>565</v>
      </c>
      <c r="C3714" s="619">
        <v>89301215</v>
      </c>
      <c r="D3714" s="681"/>
      <c r="E3714" s="682" t="s">
        <v>4528</v>
      </c>
      <c r="F3714" s="619" t="s">
        <v>4511</v>
      </c>
      <c r="G3714" s="619" t="s">
        <v>5421</v>
      </c>
      <c r="H3714" s="619"/>
      <c r="I3714" s="619" t="s">
        <v>5889</v>
      </c>
      <c r="J3714" s="619" t="s">
        <v>5890</v>
      </c>
      <c r="K3714" s="619" t="s">
        <v>5891</v>
      </c>
      <c r="L3714" s="620">
        <v>500</v>
      </c>
      <c r="M3714" s="620">
        <v>500</v>
      </c>
      <c r="N3714" s="619">
        <v>1</v>
      </c>
      <c r="O3714" s="683">
        <v>1</v>
      </c>
      <c r="P3714" s="620">
        <v>500</v>
      </c>
      <c r="Q3714" s="635">
        <v>1</v>
      </c>
      <c r="R3714" s="619">
        <v>1</v>
      </c>
      <c r="S3714" s="635">
        <v>1</v>
      </c>
      <c r="T3714" s="683">
        <v>1</v>
      </c>
      <c r="U3714" s="665">
        <v>1</v>
      </c>
    </row>
    <row r="3715" spans="1:21" ht="14.4" customHeight="1" x14ac:dyDescent="0.3">
      <c r="A3715" s="618">
        <v>21</v>
      </c>
      <c r="B3715" s="619" t="s">
        <v>565</v>
      </c>
      <c r="C3715" s="619">
        <v>89301215</v>
      </c>
      <c r="D3715" s="681"/>
      <c r="E3715" s="682" t="s">
        <v>4528</v>
      </c>
      <c r="F3715" s="619" t="s">
        <v>4511</v>
      </c>
      <c r="G3715" s="619" t="s">
        <v>5421</v>
      </c>
      <c r="H3715" s="619"/>
      <c r="I3715" s="619" t="s">
        <v>6716</v>
      </c>
      <c r="J3715" s="619" t="s">
        <v>6717</v>
      </c>
      <c r="K3715" s="619" t="s">
        <v>6718</v>
      </c>
      <c r="L3715" s="620">
        <v>700</v>
      </c>
      <c r="M3715" s="620">
        <v>700</v>
      </c>
      <c r="N3715" s="619">
        <v>1</v>
      </c>
      <c r="O3715" s="683">
        <v>1</v>
      </c>
      <c r="P3715" s="620"/>
      <c r="Q3715" s="635">
        <v>0</v>
      </c>
      <c r="R3715" s="619"/>
      <c r="S3715" s="635">
        <v>0</v>
      </c>
      <c r="T3715" s="683"/>
      <c r="U3715" s="665">
        <v>0</v>
      </c>
    </row>
    <row r="3716" spans="1:21" ht="14.4" customHeight="1" x14ac:dyDescent="0.3">
      <c r="A3716" s="618">
        <v>21</v>
      </c>
      <c r="B3716" s="619" t="s">
        <v>565</v>
      </c>
      <c r="C3716" s="619">
        <v>89301215</v>
      </c>
      <c r="D3716" s="681"/>
      <c r="E3716" s="682" t="s">
        <v>4540</v>
      </c>
      <c r="F3716" s="619" t="s">
        <v>4511</v>
      </c>
      <c r="G3716" s="619" t="s">
        <v>4871</v>
      </c>
      <c r="H3716" s="619"/>
      <c r="I3716" s="619" t="s">
        <v>5536</v>
      </c>
      <c r="J3716" s="619" t="s">
        <v>5537</v>
      </c>
      <c r="K3716" s="619" t="s">
        <v>5538</v>
      </c>
      <c r="L3716" s="620">
        <v>741</v>
      </c>
      <c r="M3716" s="620">
        <v>1482</v>
      </c>
      <c r="N3716" s="619">
        <v>2</v>
      </c>
      <c r="O3716" s="683">
        <v>1</v>
      </c>
      <c r="P3716" s="620">
        <v>1482</v>
      </c>
      <c r="Q3716" s="635">
        <v>1</v>
      </c>
      <c r="R3716" s="619">
        <v>2</v>
      </c>
      <c r="S3716" s="635">
        <v>1</v>
      </c>
      <c r="T3716" s="683">
        <v>1</v>
      </c>
      <c r="U3716" s="665">
        <v>1</v>
      </c>
    </row>
    <row r="3717" spans="1:21" ht="14.4" customHeight="1" x14ac:dyDescent="0.3">
      <c r="A3717" s="618">
        <v>21</v>
      </c>
      <c r="B3717" s="619" t="s">
        <v>565</v>
      </c>
      <c r="C3717" s="619">
        <v>89301215</v>
      </c>
      <c r="D3717" s="681"/>
      <c r="E3717" s="682" t="s">
        <v>4543</v>
      </c>
      <c r="F3717" s="619" t="s">
        <v>4509</v>
      </c>
      <c r="G3717" s="619" t="s">
        <v>4594</v>
      </c>
      <c r="H3717" s="619"/>
      <c r="I3717" s="619" t="s">
        <v>2728</v>
      </c>
      <c r="J3717" s="619" t="s">
        <v>4256</v>
      </c>
      <c r="K3717" s="619" t="s">
        <v>4257</v>
      </c>
      <c r="L3717" s="620">
        <v>333.31</v>
      </c>
      <c r="M3717" s="620">
        <v>333.31</v>
      </c>
      <c r="N3717" s="619">
        <v>1</v>
      </c>
      <c r="O3717" s="683">
        <v>1</v>
      </c>
      <c r="P3717" s="620"/>
      <c r="Q3717" s="635">
        <v>0</v>
      </c>
      <c r="R3717" s="619"/>
      <c r="S3717" s="635">
        <v>0</v>
      </c>
      <c r="T3717" s="683"/>
      <c r="U3717" s="665">
        <v>0</v>
      </c>
    </row>
    <row r="3718" spans="1:21" ht="14.4" customHeight="1" x14ac:dyDescent="0.3">
      <c r="A3718" s="618">
        <v>21</v>
      </c>
      <c r="B3718" s="619" t="s">
        <v>565</v>
      </c>
      <c r="C3718" s="619">
        <v>89301215</v>
      </c>
      <c r="D3718" s="681"/>
      <c r="E3718" s="682" t="s">
        <v>4543</v>
      </c>
      <c r="F3718" s="619" t="s">
        <v>4509</v>
      </c>
      <c r="G3718" s="619" t="s">
        <v>4595</v>
      </c>
      <c r="H3718" s="619"/>
      <c r="I3718" s="619" t="s">
        <v>1183</v>
      </c>
      <c r="J3718" s="619" t="s">
        <v>1184</v>
      </c>
      <c r="K3718" s="619" t="s">
        <v>2340</v>
      </c>
      <c r="L3718" s="620">
        <v>56.52</v>
      </c>
      <c r="M3718" s="620">
        <v>56.52</v>
      </c>
      <c r="N3718" s="619">
        <v>1</v>
      </c>
      <c r="O3718" s="683">
        <v>1</v>
      </c>
      <c r="P3718" s="620"/>
      <c r="Q3718" s="635">
        <v>0</v>
      </c>
      <c r="R3718" s="619"/>
      <c r="S3718" s="635">
        <v>0</v>
      </c>
      <c r="T3718" s="683"/>
      <c r="U3718" s="665">
        <v>0</v>
      </c>
    </row>
    <row r="3719" spans="1:21" ht="14.4" customHeight="1" x14ac:dyDescent="0.3">
      <c r="A3719" s="618">
        <v>21</v>
      </c>
      <c r="B3719" s="619" t="s">
        <v>565</v>
      </c>
      <c r="C3719" s="619">
        <v>89301215</v>
      </c>
      <c r="D3719" s="681"/>
      <c r="E3719" s="682" t="s">
        <v>4543</v>
      </c>
      <c r="F3719" s="619" t="s">
        <v>4509</v>
      </c>
      <c r="G3719" s="619" t="s">
        <v>4595</v>
      </c>
      <c r="H3719" s="619"/>
      <c r="I3719" s="619" t="s">
        <v>1195</v>
      </c>
      <c r="J3719" s="619" t="s">
        <v>1196</v>
      </c>
      <c r="K3719" s="619" t="s">
        <v>5839</v>
      </c>
      <c r="L3719" s="620">
        <v>75.36</v>
      </c>
      <c r="M3719" s="620">
        <v>150.72</v>
      </c>
      <c r="N3719" s="619">
        <v>2</v>
      </c>
      <c r="O3719" s="683">
        <v>1</v>
      </c>
      <c r="P3719" s="620"/>
      <c r="Q3719" s="635">
        <v>0</v>
      </c>
      <c r="R3719" s="619"/>
      <c r="S3719" s="635">
        <v>0</v>
      </c>
      <c r="T3719" s="683"/>
      <c r="U3719" s="665">
        <v>0</v>
      </c>
    </row>
    <row r="3720" spans="1:21" ht="14.4" customHeight="1" x14ac:dyDescent="0.3">
      <c r="A3720" s="618">
        <v>21</v>
      </c>
      <c r="B3720" s="619" t="s">
        <v>565</v>
      </c>
      <c r="C3720" s="619">
        <v>89301215</v>
      </c>
      <c r="D3720" s="681"/>
      <c r="E3720" s="682" t="s">
        <v>4543</v>
      </c>
      <c r="F3720" s="619" t="s">
        <v>4509</v>
      </c>
      <c r="G3720" s="619" t="s">
        <v>5073</v>
      </c>
      <c r="H3720" s="619"/>
      <c r="I3720" s="619" t="s">
        <v>5074</v>
      </c>
      <c r="J3720" s="619" t="s">
        <v>2788</v>
      </c>
      <c r="K3720" s="619" t="s">
        <v>5075</v>
      </c>
      <c r="L3720" s="620">
        <v>121.41</v>
      </c>
      <c r="M3720" s="620">
        <v>121.41</v>
      </c>
      <c r="N3720" s="619">
        <v>1</v>
      </c>
      <c r="O3720" s="683">
        <v>1</v>
      </c>
      <c r="P3720" s="620"/>
      <c r="Q3720" s="635">
        <v>0</v>
      </c>
      <c r="R3720" s="619"/>
      <c r="S3720" s="635">
        <v>0</v>
      </c>
      <c r="T3720" s="683"/>
      <c r="U3720" s="665">
        <v>0</v>
      </c>
    </row>
    <row r="3721" spans="1:21" ht="14.4" customHeight="1" x14ac:dyDescent="0.3">
      <c r="A3721" s="618">
        <v>21</v>
      </c>
      <c r="B3721" s="619" t="s">
        <v>565</v>
      </c>
      <c r="C3721" s="619">
        <v>89301215</v>
      </c>
      <c r="D3721" s="681"/>
      <c r="E3721" s="682" t="s">
        <v>4543</v>
      </c>
      <c r="F3721" s="619" t="s">
        <v>4509</v>
      </c>
      <c r="G3721" s="619" t="s">
        <v>4809</v>
      </c>
      <c r="H3721" s="619"/>
      <c r="I3721" s="619" t="s">
        <v>4810</v>
      </c>
      <c r="J3721" s="619" t="s">
        <v>4811</v>
      </c>
      <c r="K3721" s="619" t="s">
        <v>4812</v>
      </c>
      <c r="L3721" s="620">
        <v>2279.48</v>
      </c>
      <c r="M3721" s="620">
        <v>11397.400000000001</v>
      </c>
      <c r="N3721" s="619">
        <v>5</v>
      </c>
      <c r="O3721" s="683">
        <v>4</v>
      </c>
      <c r="P3721" s="620">
        <v>6838.4400000000005</v>
      </c>
      <c r="Q3721" s="635">
        <v>0.6</v>
      </c>
      <c r="R3721" s="619">
        <v>3</v>
      </c>
      <c r="S3721" s="635">
        <v>0.6</v>
      </c>
      <c r="T3721" s="683">
        <v>3</v>
      </c>
      <c r="U3721" s="665">
        <v>0.75</v>
      </c>
    </row>
    <row r="3722" spans="1:21" ht="14.4" customHeight="1" x14ac:dyDescent="0.3">
      <c r="A3722" s="618">
        <v>21</v>
      </c>
      <c r="B3722" s="619" t="s">
        <v>565</v>
      </c>
      <c r="C3722" s="619">
        <v>89301215</v>
      </c>
      <c r="D3722" s="681"/>
      <c r="E3722" s="682" t="s">
        <v>4543</v>
      </c>
      <c r="F3722" s="619" t="s">
        <v>4509</v>
      </c>
      <c r="G3722" s="619" t="s">
        <v>5696</v>
      </c>
      <c r="H3722" s="619"/>
      <c r="I3722" s="619" t="s">
        <v>1401</v>
      </c>
      <c r="J3722" s="619" t="s">
        <v>1402</v>
      </c>
      <c r="K3722" s="619" t="s">
        <v>1403</v>
      </c>
      <c r="L3722" s="620">
        <v>49.79</v>
      </c>
      <c r="M3722" s="620">
        <v>49.79</v>
      </c>
      <c r="N3722" s="619">
        <v>1</v>
      </c>
      <c r="O3722" s="683">
        <v>1</v>
      </c>
      <c r="P3722" s="620"/>
      <c r="Q3722" s="635">
        <v>0</v>
      </c>
      <c r="R3722" s="619"/>
      <c r="S3722" s="635">
        <v>0</v>
      </c>
      <c r="T3722" s="683"/>
      <c r="U3722" s="665">
        <v>0</v>
      </c>
    </row>
    <row r="3723" spans="1:21" ht="14.4" customHeight="1" x14ac:dyDescent="0.3">
      <c r="A3723" s="618">
        <v>21</v>
      </c>
      <c r="B3723" s="619" t="s">
        <v>565</v>
      </c>
      <c r="C3723" s="619">
        <v>89301215</v>
      </c>
      <c r="D3723" s="681"/>
      <c r="E3723" s="682" t="s">
        <v>4543</v>
      </c>
      <c r="F3723" s="619" t="s">
        <v>4509</v>
      </c>
      <c r="G3723" s="619" t="s">
        <v>6719</v>
      </c>
      <c r="H3723" s="619"/>
      <c r="I3723" s="619" t="s">
        <v>6720</v>
      </c>
      <c r="J3723" s="619" t="s">
        <v>6721</v>
      </c>
      <c r="K3723" s="619" t="s">
        <v>5644</v>
      </c>
      <c r="L3723" s="620">
        <v>189.92</v>
      </c>
      <c r="M3723" s="620">
        <v>569.76</v>
      </c>
      <c r="N3723" s="619">
        <v>3</v>
      </c>
      <c r="O3723" s="683">
        <v>3</v>
      </c>
      <c r="P3723" s="620">
        <v>189.92</v>
      </c>
      <c r="Q3723" s="635">
        <v>0.33333333333333331</v>
      </c>
      <c r="R3723" s="619">
        <v>1</v>
      </c>
      <c r="S3723" s="635">
        <v>0.33333333333333331</v>
      </c>
      <c r="T3723" s="683">
        <v>1</v>
      </c>
      <c r="U3723" s="665">
        <v>0.33333333333333331</v>
      </c>
    </row>
    <row r="3724" spans="1:21" ht="14.4" customHeight="1" x14ac:dyDescent="0.3">
      <c r="A3724" s="618">
        <v>21</v>
      </c>
      <c r="B3724" s="619" t="s">
        <v>565</v>
      </c>
      <c r="C3724" s="619">
        <v>89301215</v>
      </c>
      <c r="D3724" s="681"/>
      <c r="E3724" s="682" t="s">
        <v>4543</v>
      </c>
      <c r="F3724" s="619" t="s">
        <v>4509</v>
      </c>
      <c r="G3724" s="619" t="s">
        <v>4558</v>
      </c>
      <c r="H3724" s="619"/>
      <c r="I3724" s="619" t="s">
        <v>4559</v>
      </c>
      <c r="J3724" s="619" t="s">
        <v>4560</v>
      </c>
      <c r="K3724" s="619" t="s">
        <v>1039</v>
      </c>
      <c r="L3724" s="620">
        <v>123.72</v>
      </c>
      <c r="M3724" s="620">
        <v>123.72</v>
      </c>
      <c r="N3724" s="619">
        <v>1</v>
      </c>
      <c r="O3724" s="683">
        <v>1</v>
      </c>
      <c r="P3724" s="620"/>
      <c r="Q3724" s="635">
        <v>0</v>
      </c>
      <c r="R3724" s="619"/>
      <c r="S3724" s="635">
        <v>0</v>
      </c>
      <c r="T3724" s="683"/>
      <c r="U3724" s="665">
        <v>0</v>
      </c>
    </row>
    <row r="3725" spans="1:21" ht="14.4" customHeight="1" x14ac:dyDescent="0.3">
      <c r="A3725" s="618">
        <v>21</v>
      </c>
      <c r="B3725" s="619" t="s">
        <v>565</v>
      </c>
      <c r="C3725" s="619">
        <v>89301215</v>
      </c>
      <c r="D3725" s="681"/>
      <c r="E3725" s="682" t="s">
        <v>4543</v>
      </c>
      <c r="F3725" s="619" t="s">
        <v>4509</v>
      </c>
      <c r="G3725" s="619" t="s">
        <v>4837</v>
      </c>
      <c r="H3725" s="619"/>
      <c r="I3725" s="619" t="s">
        <v>4838</v>
      </c>
      <c r="J3725" s="619" t="s">
        <v>4464</v>
      </c>
      <c r="K3725" s="619" t="s">
        <v>687</v>
      </c>
      <c r="L3725" s="620">
        <v>68.040000000000006</v>
      </c>
      <c r="M3725" s="620">
        <v>68.040000000000006</v>
      </c>
      <c r="N3725" s="619">
        <v>1</v>
      </c>
      <c r="O3725" s="683">
        <v>1</v>
      </c>
      <c r="P3725" s="620">
        <v>68.040000000000006</v>
      </c>
      <c r="Q3725" s="635">
        <v>1</v>
      </c>
      <c r="R3725" s="619">
        <v>1</v>
      </c>
      <c r="S3725" s="635">
        <v>1</v>
      </c>
      <c r="T3725" s="683">
        <v>1</v>
      </c>
      <c r="U3725" s="665">
        <v>1</v>
      </c>
    </row>
    <row r="3726" spans="1:21" ht="14.4" customHeight="1" x14ac:dyDescent="0.3">
      <c r="A3726" s="618">
        <v>21</v>
      </c>
      <c r="B3726" s="619" t="s">
        <v>565</v>
      </c>
      <c r="C3726" s="619">
        <v>89301215</v>
      </c>
      <c r="D3726" s="681"/>
      <c r="E3726" s="682" t="s">
        <v>4543</v>
      </c>
      <c r="F3726" s="619" t="s">
        <v>4509</v>
      </c>
      <c r="G3726" s="619" t="s">
        <v>4743</v>
      </c>
      <c r="H3726" s="619"/>
      <c r="I3726" s="619" t="s">
        <v>1461</v>
      </c>
      <c r="J3726" s="619" t="s">
        <v>959</v>
      </c>
      <c r="K3726" s="619" t="s">
        <v>4744</v>
      </c>
      <c r="L3726" s="620">
        <v>96.72</v>
      </c>
      <c r="M3726" s="620">
        <v>96.72</v>
      </c>
      <c r="N3726" s="619">
        <v>1</v>
      </c>
      <c r="O3726" s="683">
        <v>1</v>
      </c>
      <c r="P3726" s="620">
        <v>96.72</v>
      </c>
      <c r="Q3726" s="635">
        <v>1</v>
      </c>
      <c r="R3726" s="619">
        <v>1</v>
      </c>
      <c r="S3726" s="635">
        <v>1</v>
      </c>
      <c r="T3726" s="683">
        <v>1</v>
      </c>
      <c r="U3726" s="665">
        <v>1</v>
      </c>
    </row>
    <row r="3727" spans="1:21" ht="14.4" customHeight="1" x14ac:dyDescent="0.3">
      <c r="A3727" s="618">
        <v>21</v>
      </c>
      <c r="B3727" s="619" t="s">
        <v>565</v>
      </c>
      <c r="C3727" s="619">
        <v>89301215</v>
      </c>
      <c r="D3727" s="681"/>
      <c r="E3727" s="682" t="s">
        <v>4543</v>
      </c>
      <c r="F3727" s="619" t="s">
        <v>4509</v>
      </c>
      <c r="G3727" s="619" t="s">
        <v>4743</v>
      </c>
      <c r="H3727" s="619"/>
      <c r="I3727" s="619" t="s">
        <v>958</v>
      </c>
      <c r="J3727" s="619" t="s">
        <v>959</v>
      </c>
      <c r="K3727" s="619" t="s">
        <v>4745</v>
      </c>
      <c r="L3727" s="620">
        <v>57.85</v>
      </c>
      <c r="M3727" s="620">
        <v>57.85</v>
      </c>
      <c r="N3727" s="619">
        <v>1</v>
      </c>
      <c r="O3727" s="683">
        <v>1</v>
      </c>
      <c r="P3727" s="620"/>
      <c r="Q3727" s="635">
        <v>0</v>
      </c>
      <c r="R3727" s="619"/>
      <c r="S3727" s="635">
        <v>0</v>
      </c>
      <c r="T3727" s="683"/>
      <c r="U3727" s="665">
        <v>0</v>
      </c>
    </row>
    <row r="3728" spans="1:21" ht="14.4" customHeight="1" x14ac:dyDescent="0.3">
      <c r="A3728" s="618">
        <v>21</v>
      </c>
      <c r="B3728" s="619" t="s">
        <v>565</v>
      </c>
      <c r="C3728" s="619">
        <v>89301215</v>
      </c>
      <c r="D3728" s="681"/>
      <c r="E3728" s="682" t="s">
        <v>4543</v>
      </c>
      <c r="F3728" s="619" t="s">
        <v>4509</v>
      </c>
      <c r="G3728" s="619" t="s">
        <v>4569</v>
      </c>
      <c r="H3728" s="619"/>
      <c r="I3728" s="619" t="s">
        <v>2544</v>
      </c>
      <c r="J3728" s="619" t="s">
        <v>2545</v>
      </c>
      <c r="K3728" s="619" t="s">
        <v>1181</v>
      </c>
      <c r="L3728" s="620">
        <v>166.07</v>
      </c>
      <c r="M3728" s="620">
        <v>166.07</v>
      </c>
      <c r="N3728" s="619">
        <v>1</v>
      </c>
      <c r="O3728" s="683">
        <v>1</v>
      </c>
      <c r="P3728" s="620"/>
      <c r="Q3728" s="635">
        <v>0</v>
      </c>
      <c r="R3728" s="619"/>
      <c r="S3728" s="635">
        <v>0</v>
      </c>
      <c r="T3728" s="683"/>
      <c r="U3728" s="665">
        <v>0</v>
      </c>
    </row>
    <row r="3729" spans="1:21" ht="14.4" customHeight="1" x14ac:dyDescent="0.3">
      <c r="A3729" s="618">
        <v>21</v>
      </c>
      <c r="B3729" s="619" t="s">
        <v>565</v>
      </c>
      <c r="C3729" s="619">
        <v>89301215</v>
      </c>
      <c r="D3729" s="681"/>
      <c r="E3729" s="682" t="s">
        <v>4543</v>
      </c>
      <c r="F3729" s="619" t="s">
        <v>4509</v>
      </c>
      <c r="G3729" s="619" t="s">
        <v>4748</v>
      </c>
      <c r="H3729" s="619"/>
      <c r="I3729" s="619" t="s">
        <v>4749</v>
      </c>
      <c r="J3729" s="619" t="s">
        <v>4750</v>
      </c>
      <c r="K3729" s="619" t="s">
        <v>1379</v>
      </c>
      <c r="L3729" s="620">
        <v>154.33000000000001</v>
      </c>
      <c r="M3729" s="620">
        <v>462.99</v>
      </c>
      <c r="N3729" s="619">
        <v>3</v>
      </c>
      <c r="O3729" s="683">
        <v>3</v>
      </c>
      <c r="P3729" s="620">
        <v>462.99</v>
      </c>
      <c r="Q3729" s="635">
        <v>1</v>
      </c>
      <c r="R3729" s="619">
        <v>3</v>
      </c>
      <c r="S3729" s="635">
        <v>1</v>
      </c>
      <c r="T3729" s="683">
        <v>3</v>
      </c>
      <c r="U3729" s="665">
        <v>1</v>
      </c>
    </row>
    <row r="3730" spans="1:21" ht="14.4" customHeight="1" x14ac:dyDescent="0.3">
      <c r="A3730" s="618">
        <v>21</v>
      </c>
      <c r="B3730" s="619" t="s">
        <v>565</v>
      </c>
      <c r="C3730" s="619">
        <v>89301215</v>
      </c>
      <c r="D3730" s="681"/>
      <c r="E3730" s="682" t="s">
        <v>4543</v>
      </c>
      <c r="F3730" s="619" t="s">
        <v>4511</v>
      </c>
      <c r="G3730" s="619" t="s">
        <v>5019</v>
      </c>
      <c r="H3730" s="619"/>
      <c r="I3730" s="619" t="s">
        <v>5218</v>
      </c>
      <c r="J3730" s="619" t="s">
        <v>4526</v>
      </c>
      <c r="K3730" s="619"/>
      <c r="L3730" s="620">
        <v>0</v>
      </c>
      <c r="M3730" s="620">
        <v>0</v>
      </c>
      <c r="N3730" s="619">
        <v>4</v>
      </c>
      <c r="O3730" s="683">
        <v>3</v>
      </c>
      <c r="P3730" s="620">
        <v>0</v>
      </c>
      <c r="Q3730" s="635"/>
      <c r="R3730" s="619">
        <v>4</v>
      </c>
      <c r="S3730" s="635">
        <v>1</v>
      </c>
      <c r="T3730" s="683">
        <v>3</v>
      </c>
      <c r="U3730" s="665">
        <v>1</v>
      </c>
    </row>
    <row r="3731" spans="1:21" ht="14.4" customHeight="1" x14ac:dyDescent="0.3">
      <c r="A3731" s="618">
        <v>21</v>
      </c>
      <c r="B3731" s="619" t="s">
        <v>565</v>
      </c>
      <c r="C3731" s="619">
        <v>89301215</v>
      </c>
      <c r="D3731" s="681"/>
      <c r="E3731" s="682" t="s">
        <v>4544</v>
      </c>
      <c r="F3731" s="619" t="s">
        <v>4509</v>
      </c>
      <c r="G3731" s="619" t="s">
        <v>4654</v>
      </c>
      <c r="H3731" s="619"/>
      <c r="I3731" s="619" t="s">
        <v>4875</v>
      </c>
      <c r="J3731" s="619" t="s">
        <v>1717</v>
      </c>
      <c r="K3731" s="619" t="s">
        <v>2389</v>
      </c>
      <c r="L3731" s="620">
        <v>0</v>
      </c>
      <c r="M3731" s="620">
        <v>0</v>
      </c>
      <c r="N3731" s="619">
        <v>2</v>
      </c>
      <c r="O3731" s="683">
        <v>1.5</v>
      </c>
      <c r="P3731" s="620">
        <v>0</v>
      </c>
      <c r="Q3731" s="635"/>
      <c r="R3731" s="619">
        <v>1</v>
      </c>
      <c r="S3731" s="635">
        <v>0.5</v>
      </c>
      <c r="T3731" s="683">
        <v>1</v>
      </c>
      <c r="U3731" s="665">
        <v>0.66666666666666663</v>
      </c>
    </row>
    <row r="3732" spans="1:21" ht="14.4" customHeight="1" x14ac:dyDescent="0.3">
      <c r="A3732" s="618">
        <v>21</v>
      </c>
      <c r="B3732" s="619" t="s">
        <v>565</v>
      </c>
      <c r="C3732" s="619">
        <v>89301215</v>
      </c>
      <c r="D3732" s="681"/>
      <c r="E3732" s="682" t="s">
        <v>4544</v>
      </c>
      <c r="F3732" s="619" t="s">
        <v>4509</v>
      </c>
      <c r="G3732" s="619" t="s">
        <v>4689</v>
      </c>
      <c r="H3732" s="619"/>
      <c r="I3732" s="619" t="s">
        <v>4690</v>
      </c>
      <c r="J3732" s="619" t="s">
        <v>1011</v>
      </c>
      <c r="K3732" s="619" t="s">
        <v>3658</v>
      </c>
      <c r="L3732" s="620">
        <v>0</v>
      </c>
      <c r="M3732" s="620">
        <v>0</v>
      </c>
      <c r="N3732" s="619">
        <v>1</v>
      </c>
      <c r="O3732" s="683">
        <v>1</v>
      </c>
      <c r="P3732" s="620"/>
      <c r="Q3732" s="635"/>
      <c r="R3732" s="619"/>
      <c r="S3732" s="635">
        <v>0</v>
      </c>
      <c r="T3732" s="683"/>
      <c r="U3732" s="665">
        <v>0</v>
      </c>
    </row>
    <row r="3733" spans="1:21" ht="14.4" customHeight="1" x14ac:dyDescent="0.3">
      <c r="A3733" s="618">
        <v>21</v>
      </c>
      <c r="B3733" s="619" t="s">
        <v>565</v>
      </c>
      <c r="C3733" s="619">
        <v>89301215</v>
      </c>
      <c r="D3733" s="681"/>
      <c r="E3733" s="682" t="s">
        <v>4544</v>
      </c>
      <c r="F3733" s="619" t="s">
        <v>4509</v>
      </c>
      <c r="G3733" s="619" t="s">
        <v>4809</v>
      </c>
      <c r="H3733" s="619"/>
      <c r="I3733" s="619" t="s">
        <v>4810</v>
      </c>
      <c r="J3733" s="619" t="s">
        <v>4811</v>
      </c>
      <c r="K3733" s="619" t="s">
        <v>4812</v>
      </c>
      <c r="L3733" s="620">
        <v>2279.48</v>
      </c>
      <c r="M3733" s="620">
        <v>6838.4400000000005</v>
      </c>
      <c r="N3733" s="619">
        <v>3</v>
      </c>
      <c r="O3733" s="683">
        <v>2</v>
      </c>
      <c r="P3733" s="620">
        <v>6838.4400000000005</v>
      </c>
      <c r="Q3733" s="635">
        <v>1</v>
      </c>
      <c r="R3733" s="619">
        <v>3</v>
      </c>
      <c r="S3733" s="635">
        <v>1</v>
      </c>
      <c r="T3733" s="683">
        <v>2</v>
      </c>
      <c r="U3733" s="665">
        <v>1</v>
      </c>
    </row>
    <row r="3734" spans="1:21" ht="14.4" customHeight="1" x14ac:dyDescent="0.3">
      <c r="A3734" s="618">
        <v>21</v>
      </c>
      <c r="B3734" s="619" t="s">
        <v>565</v>
      </c>
      <c r="C3734" s="619">
        <v>89301215</v>
      </c>
      <c r="D3734" s="681"/>
      <c r="E3734" s="682" t="s">
        <v>4544</v>
      </c>
      <c r="F3734" s="619" t="s">
        <v>4509</v>
      </c>
      <c r="G3734" s="619" t="s">
        <v>4706</v>
      </c>
      <c r="H3734" s="619"/>
      <c r="I3734" s="619" t="s">
        <v>1273</v>
      </c>
      <c r="J3734" s="619" t="s">
        <v>4707</v>
      </c>
      <c r="K3734" s="619" t="s">
        <v>4708</v>
      </c>
      <c r="L3734" s="620">
        <v>56.01</v>
      </c>
      <c r="M3734" s="620">
        <v>56.01</v>
      </c>
      <c r="N3734" s="619">
        <v>1</v>
      </c>
      <c r="O3734" s="683">
        <v>0.5</v>
      </c>
      <c r="P3734" s="620">
        <v>56.01</v>
      </c>
      <c r="Q3734" s="635">
        <v>1</v>
      </c>
      <c r="R3734" s="619">
        <v>1</v>
      </c>
      <c r="S3734" s="635">
        <v>1</v>
      </c>
      <c r="T3734" s="683">
        <v>0.5</v>
      </c>
      <c r="U3734" s="665">
        <v>1</v>
      </c>
    </row>
    <row r="3735" spans="1:21" ht="14.4" customHeight="1" x14ac:dyDescent="0.3">
      <c r="A3735" s="618">
        <v>21</v>
      </c>
      <c r="B3735" s="619" t="s">
        <v>565</v>
      </c>
      <c r="C3735" s="619">
        <v>89301215</v>
      </c>
      <c r="D3735" s="681"/>
      <c r="E3735" s="682" t="s">
        <v>4544</v>
      </c>
      <c r="F3735" s="619" t="s">
        <v>4509</v>
      </c>
      <c r="G3735" s="619" t="s">
        <v>4717</v>
      </c>
      <c r="H3735" s="619"/>
      <c r="I3735" s="619" t="s">
        <v>3506</v>
      </c>
      <c r="J3735" s="619" t="s">
        <v>2455</v>
      </c>
      <c r="K3735" s="619" t="s">
        <v>3507</v>
      </c>
      <c r="L3735" s="620">
        <v>937.93</v>
      </c>
      <c r="M3735" s="620">
        <v>1875.86</v>
      </c>
      <c r="N3735" s="619">
        <v>2</v>
      </c>
      <c r="O3735" s="683">
        <v>1</v>
      </c>
      <c r="P3735" s="620">
        <v>1875.86</v>
      </c>
      <c r="Q3735" s="635">
        <v>1</v>
      </c>
      <c r="R3735" s="619">
        <v>2</v>
      </c>
      <c r="S3735" s="635">
        <v>1</v>
      </c>
      <c r="T3735" s="683">
        <v>1</v>
      </c>
      <c r="U3735" s="665">
        <v>1</v>
      </c>
    </row>
    <row r="3736" spans="1:21" ht="14.4" customHeight="1" x14ac:dyDescent="0.3">
      <c r="A3736" s="618">
        <v>21</v>
      </c>
      <c r="B3736" s="619" t="s">
        <v>565</v>
      </c>
      <c r="C3736" s="619">
        <v>89301215</v>
      </c>
      <c r="D3736" s="681"/>
      <c r="E3736" s="682" t="s">
        <v>4544</v>
      </c>
      <c r="F3736" s="619" t="s">
        <v>4509</v>
      </c>
      <c r="G3736" s="619" t="s">
        <v>4558</v>
      </c>
      <c r="H3736" s="619"/>
      <c r="I3736" s="619" t="s">
        <v>1041</v>
      </c>
      <c r="J3736" s="619" t="s">
        <v>1038</v>
      </c>
      <c r="K3736" s="619" t="s">
        <v>1042</v>
      </c>
      <c r="L3736" s="620">
        <v>397.65</v>
      </c>
      <c r="M3736" s="620">
        <v>397.65</v>
      </c>
      <c r="N3736" s="619">
        <v>1</v>
      </c>
      <c r="O3736" s="683">
        <v>0.5</v>
      </c>
      <c r="P3736" s="620"/>
      <c r="Q3736" s="635">
        <v>0</v>
      </c>
      <c r="R3736" s="619"/>
      <c r="S3736" s="635">
        <v>0</v>
      </c>
      <c r="T3736" s="683"/>
      <c r="U3736" s="665">
        <v>0</v>
      </c>
    </row>
    <row r="3737" spans="1:21" ht="14.4" customHeight="1" x14ac:dyDescent="0.3">
      <c r="A3737" s="618">
        <v>21</v>
      </c>
      <c r="B3737" s="619" t="s">
        <v>565</v>
      </c>
      <c r="C3737" s="619">
        <v>89301215</v>
      </c>
      <c r="D3737" s="681"/>
      <c r="E3737" s="682" t="s">
        <v>4544</v>
      </c>
      <c r="F3737" s="619" t="s">
        <v>4509</v>
      </c>
      <c r="G3737" s="619" t="s">
        <v>4589</v>
      </c>
      <c r="H3737" s="619"/>
      <c r="I3737" s="619" t="s">
        <v>4590</v>
      </c>
      <c r="J3737" s="619" t="s">
        <v>4591</v>
      </c>
      <c r="K3737" s="619" t="s">
        <v>4592</v>
      </c>
      <c r="L3737" s="620">
        <v>1359.61</v>
      </c>
      <c r="M3737" s="620">
        <v>2719.22</v>
      </c>
      <c r="N3737" s="619">
        <v>2</v>
      </c>
      <c r="O3737" s="683">
        <v>0.5</v>
      </c>
      <c r="P3737" s="620"/>
      <c r="Q3737" s="635">
        <v>0</v>
      </c>
      <c r="R3737" s="619"/>
      <c r="S3737" s="635">
        <v>0</v>
      </c>
      <c r="T3737" s="683"/>
      <c r="U3737" s="665">
        <v>0</v>
      </c>
    </row>
    <row r="3738" spans="1:21" ht="14.4" customHeight="1" x14ac:dyDescent="0.3">
      <c r="A3738" s="618">
        <v>21</v>
      </c>
      <c r="B3738" s="619" t="s">
        <v>565</v>
      </c>
      <c r="C3738" s="619">
        <v>89301215</v>
      </c>
      <c r="D3738" s="681"/>
      <c r="E3738" s="682" t="s">
        <v>4544</v>
      </c>
      <c r="F3738" s="619" t="s">
        <v>4509</v>
      </c>
      <c r="G3738" s="619" t="s">
        <v>4732</v>
      </c>
      <c r="H3738" s="619"/>
      <c r="I3738" s="619" t="s">
        <v>1121</v>
      </c>
      <c r="J3738" s="619" t="s">
        <v>1122</v>
      </c>
      <c r="K3738" s="619" t="s">
        <v>1123</v>
      </c>
      <c r="L3738" s="620">
        <v>56.69</v>
      </c>
      <c r="M3738" s="620">
        <v>113.38</v>
      </c>
      <c r="N3738" s="619">
        <v>2</v>
      </c>
      <c r="O3738" s="683">
        <v>2</v>
      </c>
      <c r="P3738" s="620">
        <v>56.69</v>
      </c>
      <c r="Q3738" s="635">
        <v>0.5</v>
      </c>
      <c r="R3738" s="619">
        <v>1</v>
      </c>
      <c r="S3738" s="635">
        <v>0.5</v>
      </c>
      <c r="T3738" s="683">
        <v>1</v>
      </c>
      <c r="U3738" s="665">
        <v>0.5</v>
      </c>
    </row>
    <row r="3739" spans="1:21" ht="14.4" customHeight="1" x14ac:dyDescent="0.3">
      <c r="A3739" s="618">
        <v>21</v>
      </c>
      <c r="B3739" s="619" t="s">
        <v>565</v>
      </c>
      <c r="C3739" s="619">
        <v>89301215</v>
      </c>
      <c r="D3739" s="681"/>
      <c r="E3739" s="682" t="s">
        <v>4544</v>
      </c>
      <c r="F3739" s="619" t="s">
        <v>4509</v>
      </c>
      <c r="G3739" s="619" t="s">
        <v>4837</v>
      </c>
      <c r="H3739" s="619"/>
      <c r="I3739" s="619" t="s">
        <v>4839</v>
      </c>
      <c r="J3739" s="619" t="s">
        <v>4840</v>
      </c>
      <c r="K3739" s="619" t="s">
        <v>747</v>
      </c>
      <c r="L3739" s="620">
        <v>90.72</v>
      </c>
      <c r="M3739" s="620">
        <v>90.72</v>
      </c>
      <c r="N3739" s="619">
        <v>1</v>
      </c>
      <c r="O3739" s="683">
        <v>1</v>
      </c>
      <c r="P3739" s="620">
        <v>90.72</v>
      </c>
      <c r="Q3739" s="635">
        <v>1</v>
      </c>
      <c r="R3739" s="619">
        <v>1</v>
      </c>
      <c r="S3739" s="635">
        <v>1</v>
      </c>
      <c r="T3739" s="683">
        <v>1</v>
      </c>
      <c r="U3739" s="665">
        <v>1</v>
      </c>
    </row>
    <row r="3740" spans="1:21" ht="14.4" customHeight="1" x14ac:dyDescent="0.3">
      <c r="A3740" s="618">
        <v>21</v>
      </c>
      <c r="B3740" s="619" t="s">
        <v>565</v>
      </c>
      <c r="C3740" s="619">
        <v>89301215</v>
      </c>
      <c r="D3740" s="681"/>
      <c r="E3740" s="682" t="s">
        <v>4544</v>
      </c>
      <c r="F3740" s="619" t="s">
        <v>4509</v>
      </c>
      <c r="G3740" s="619" t="s">
        <v>5383</v>
      </c>
      <c r="H3740" s="619"/>
      <c r="I3740" s="619" t="s">
        <v>6607</v>
      </c>
      <c r="J3740" s="619" t="s">
        <v>6608</v>
      </c>
      <c r="K3740" s="619" t="s">
        <v>6609</v>
      </c>
      <c r="L3740" s="620">
        <v>14860.07</v>
      </c>
      <c r="M3740" s="620">
        <v>29720.14</v>
      </c>
      <c r="N3740" s="619">
        <v>2</v>
      </c>
      <c r="O3740" s="683">
        <v>0.5</v>
      </c>
      <c r="P3740" s="620"/>
      <c r="Q3740" s="635">
        <v>0</v>
      </c>
      <c r="R3740" s="619"/>
      <c r="S3740" s="635">
        <v>0</v>
      </c>
      <c r="T3740" s="683"/>
      <c r="U3740" s="665">
        <v>0</v>
      </c>
    </row>
    <row r="3741" spans="1:21" ht="14.4" customHeight="1" thickBot="1" x14ac:dyDescent="0.35">
      <c r="A3741" s="624">
        <v>21</v>
      </c>
      <c r="B3741" s="625" t="s">
        <v>565</v>
      </c>
      <c r="C3741" s="625">
        <v>89301215</v>
      </c>
      <c r="D3741" s="684"/>
      <c r="E3741" s="685" t="s">
        <v>4544</v>
      </c>
      <c r="F3741" s="625" t="s">
        <v>4509</v>
      </c>
      <c r="G3741" s="625" t="s">
        <v>4743</v>
      </c>
      <c r="H3741" s="625"/>
      <c r="I3741" s="625" t="s">
        <v>958</v>
      </c>
      <c r="J3741" s="625" t="s">
        <v>959</v>
      </c>
      <c r="K3741" s="625" t="s">
        <v>4745</v>
      </c>
      <c r="L3741" s="626">
        <v>57.85</v>
      </c>
      <c r="M3741" s="626">
        <v>57.85</v>
      </c>
      <c r="N3741" s="625">
        <v>1</v>
      </c>
      <c r="O3741" s="686">
        <v>0.5</v>
      </c>
      <c r="P3741" s="626">
        <v>57.85</v>
      </c>
      <c r="Q3741" s="636">
        <v>1</v>
      </c>
      <c r="R3741" s="625">
        <v>1</v>
      </c>
      <c r="S3741" s="636">
        <v>1</v>
      </c>
      <c r="T3741" s="686">
        <v>0.5</v>
      </c>
      <c r="U3741" s="666">
        <v>1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125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69" customWidth="1"/>
    <col min="2" max="2" width="10" style="98" customWidth="1"/>
    <col min="3" max="3" width="5.5546875" style="91" customWidth="1"/>
    <col min="4" max="4" width="10" style="98" customWidth="1"/>
    <col min="5" max="5" width="5.5546875" style="91" customWidth="1"/>
    <col min="6" max="6" width="10" style="98" customWidth="1"/>
    <col min="7" max="7" width="8.88671875" style="69" customWidth="1"/>
    <col min="8" max="16384" width="8.88671875" style="69"/>
  </cols>
  <sheetData>
    <row r="1" spans="1:6" ht="18.600000000000001" customHeight="1" thickBot="1" x14ac:dyDescent="0.4">
      <c r="A1" s="474" t="s">
        <v>6724</v>
      </c>
      <c r="B1" s="474"/>
      <c r="C1" s="474"/>
      <c r="D1" s="474"/>
      <c r="E1" s="474"/>
      <c r="F1" s="474"/>
    </row>
    <row r="2" spans="1:6" ht="14.4" customHeight="1" thickBot="1" x14ac:dyDescent="0.35">
      <c r="A2" s="580" t="s">
        <v>297</v>
      </c>
      <c r="B2" s="93"/>
      <c r="C2" s="94"/>
      <c r="D2" s="95"/>
      <c r="E2" s="94"/>
      <c r="F2" s="95"/>
    </row>
    <row r="3" spans="1:6" ht="14.4" customHeight="1" thickBot="1" x14ac:dyDescent="0.35">
      <c r="A3" s="352"/>
      <c r="B3" s="475" t="s">
        <v>257</v>
      </c>
      <c r="C3" s="476"/>
      <c r="D3" s="477" t="s">
        <v>256</v>
      </c>
      <c r="E3" s="476"/>
      <c r="F3" s="180" t="s">
        <v>6</v>
      </c>
    </row>
    <row r="4" spans="1:6" ht="14.4" customHeight="1" thickBot="1" x14ac:dyDescent="0.35">
      <c r="A4" s="630" t="s">
        <v>280</v>
      </c>
      <c r="B4" s="631" t="s">
        <v>17</v>
      </c>
      <c r="C4" s="632" t="s">
        <v>5</v>
      </c>
      <c r="D4" s="631" t="s">
        <v>17</v>
      </c>
      <c r="E4" s="632" t="s">
        <v>5</v>
      </c>
      <c r="F4" s="633" t="s">
        <v>17</v>
      </c>
    </row>
    <row r="5" spans="1:6" ht="14.4" customHeight="1" x14ac:dyDescent="0.3">
      <c r="A5" s="644" t="s">
        <v>4529</v>
      </c>
      <c r="B5" s="616">
        <v>584489.36</v>
      </c>
      <c r="C5" s="634">
        <v>8.1702761500029281E-2</v>
      </c>
      <c r="D5" s="616">
        <v>6569361.3699999945</v>
      </c>
      <c r="E5" s="634">
        <v>0.91829723849997069</v>
      </c>
      <c r="F5" s="617">
        <v>7153850.7299999949</v>
      </c>
    </row>
    <row r="6" spans="1:6" ht="14.4" customHeight="1" x14ac:dyDescent="0.3">
      <c r="A6" s="645" t="s">
        <v>4538</v>
      </c>
      <c r="B6" s="622">
        <v>236526.48999999996</v>
      </c>
      <c r="C6" s="635">
        <v>0.1234738720335448</v>
      </c>
      <c r="D6" s="622">
        <v>1679073.030000001</v>
      </c>
      <c r="E6" s="635">
        <v>0.87652612796645524</v>
      </c>
      <c r="F6" s="623">
        <v>1915599.5200000009</v>
      </c>
    </row>
    <row r="7" spans="1:6" ht="14.4" customHeight="1" x14ac:dyDescent="0.3">
      <c r="A7" s="645" t="s">
        <v>4527</v>
      </c>
      <c r="B7" s="622">
        <v>221607.55000000002</v>
      </c>
      <c r="C7" s="635">
        <v>0.14388163385923336</v>
      </c>
      <c r="D7" s="622">
        <v>1318599.7999999996</v>
      </c>
      <c r="E7" s="635">
        <v>0.85611836614076664</v>
      </c>
      <c r="F7" s="623">
        <v>1540207.3499999996</v>
      </c>
    </row>
    <row r="8" spans="1:6" ht="14.4" customHeight="1" x14ac:dyDescent="0.3">
      <c r="A8" s="645" t="s">
        <v>4519</v>
      </c>
      <c r="B8" s="622">
        <v>160476.44000000003</v>
      </c>
      <c r="C8" s="635">
        <v>0.10518886181769803</v>
      </c>
      <c r="D8" s="622">
        <v>1365126.5300000031</v>
      </c>
      <c r="E8" s="635">
        <v>0.89481113818230207</v>
      </c>
      <c r="F8" s="623">
        <v>1525602.970000003</v>
      </c>
    </row>
    <row r="9" spans="1:6" ht="14.4" customHeight="1" x14ac:dyDescent="0.3">
      <c r="A9" s="645" t="s">
        <v>4539</v>
      </c>
      <c r="B9" s="622">
        <v>102168.71000000002</v>
      </c>
      <c r="C9" s="635">
        <v>7.4356112475662123E-2</v>
      </c>
      <c r="D9" s="622">
        <v>1271877.1699999985</v>
      </c>
      <c r="E9" s="635">
        <v>0.9256438875243379</v>
      </c>
      <c r="F9" s="623">
        <v>1374045.8799999985</v>
      </c>
    </row>
    <row r="10" spans="1:6" ht="14.4" customHeight="1" x14ac:dyDescent="0.3">
      <c r="A10" s="645" t="s">
        <v>4521</v>
      </c>
      <c r="B10" s="622">
        <v>68016.000000000015</v>
      </c>
      <c r="C10" s="635">
        <v>0.16712891102378274</v>
      </c>
      <c r="D10" s="622">
        <v>338951.29000000015</v>
      </c>
      <c r="E10" s="635">
        <v>0.83287108897621731</v>
      </c>
      <c r="F10" s="623">
        <v>406967.29000000015</v>
      </c>
    </row>
    <row r="11" spans="1:6" ht="14.4" customHeight="1" x14ac:dyDescent="0.3">
      <c r="A11" s="645" t="s">
        <v>4530</v>
      </c>
      <c r="B11" s="622">
        <v>15450.68</v>
      </c>
      <c r="C11" s="635">
        <v>2.5134862939605485E-2</v>
      </c>
      <c r="D11" s="622">
        <v>599260.4499999996</v>
      </c>
      <c r="E11" s="635">
        <v>0.97486513706039446</v>
      </c>
      <c r="F11" s="623">
        <v>614711.12999999966</v>
      </c>
    </row>
    <row r="12" spans="1:6" ht="14.4" customHeight="1" x14ac:dyDescent="0.3">
      <c r="A12" s="645" t="s">
        <v>4528</v>
      </c>
      <c r="B12" s="622">
        <v>11619.93</v>
      </c>
      <c r="C12" s="635">
        <v>3.0273362292419104E-2</v>
      </c>
      <c r="D12" s="622">
        <v>372213.54999999993</v>
      </c>
      <c r="E12" s="635">
        <v>0.96972663770758094</v>
      </c>
      <c r="F12" s="623">
        <v>383833.47999999992</v>
      </c>
    </row>
    <row r="13" spans="1:6" ht="14.4" customHeight="1" x14ac:dyDescent="0.3">
      <c r="A13" s="645" t="s">
        <v>4542</v>
      </c>
      <c r="B13" s="622">
        <v>10051.899999999998</v>
      </c>
      <c r="C13" s="635">
        <v>0.11553821724320448</v>
      </c>
      <c r="D13" s="622">
        <v>76948.75</v>
      </c>
      <c r="E13" s="635">
        <v>0.88446178275679554</v>
      </c>
      <c r="F13" s="623">
        <v>87000.65</v>
      </c>
    </row>
    <row r="14" spans="1:6" ht="14.4" customHeight="1" x14ac:dyDescent="0.3">
      <c r="A14" s="645" t="s">
        <v>4546</v>
      </c>
      <c r="B14" s="622">
        <v>9651.7199999999975</v>
      </c>
      <c r="C14" s="635">
        <v>5.0123209195526318E-3</v>
      </c>
      <c r="D14" s="622">
        <v>1915947.2499999993</v>
      </c>
      <c r="E14" s="635">
        <v>0.99498767908044738</v>
      </c>
      <c r="F14" s="623">
        <v>1925598.9699999993</v>
      </c>
    </row>
    <row r="15" spans="1:6" ht="14.4" customHeight="1" x14ac:dyDescent="0.3">
      <c r="A15" s="645" t="s">
        <v>4533</v>
      </c>
      <c r="B15" s="622">
        <v>6382.5599999999995</v>
      </c>
      <c r="C15" s="635">
        <v>7.8214050746098079E-3</v>
      </c>
      <c r="D15" s="622">
        <v>809654.9599999995</v>
      </c>
      <c r="E15" s="635">
        <v>0.99217859492539007</v>
      </c>
      <c r="F15" s="623">
        <v>816037.51999999955</v>
      </c>
    </row>
    <row r="16" spans="1:6" ht="14.4" customHeight="1" x14ac:dyDescent="0.3">
      <c r="A16" s="645" t="s">
        <v>4534</v>
      </c>
      <c r="B16" s="622">
        <v>1061.25</v>
      </c>
      <c r="C16" s="635">
        <v>1.4410366501957364E-2</v>
      </c>
      <c r="D16" s="622">
        <v>72583.650000000009</v>
      </c>
      <c r="E16" s="635">
        <v>0.98558963349804263</v>
      </c>
      <c r="F16" s="623">
        <v>73644.900000000009</v>
      </c>
    </row>
    <row r="17" spans="1:6" ht="14.4" customHeight="1" x14ac:dyDescent="0.3">
      <c r="A17" s="645" t="s">
        <v>4525</v>
      </c>
      <c r="B17" s="622">
        <v>816.87999999999988</v>
      </c>
      <c r="C17" s="635">
        <v>5.0855962476856198E-2</v>
      </c>
      <c r="D17" s="622">
        <v>15245.74</v>
      </c>
      <c r="E17" s="635">
        <v>0.9491440375231438</v>
      </c>
      <c r="F17" s="623">
        <v>16062.619999999999</v>
      </c>
    </row>
    <row r="18" spans="1:6" ht="14.4" customHeight="1" x14ac:dyDescent="0.3">
      <c r="A18" s="645" t="s">
        <v>4524</v>
      </c>
      <c r="B18" s="622">
        <v>654.56999999999994</v>
      </c>
      <c r="C18" s="635">
        <v>5.7807051776773968E-3</v>
      </c>
      <c r="D18" s="622">
        <v>112579.02000000006</v>
      </c>
      <c r="E18" s="635">
        <v>0.99421929482232252</v>
      </c>
      <c r="F18" s="623">
        <v>113233.59000000007</v>
      </c>
    </row>
    <row r="19" spans="1:6" ht="14.4" customHeight="1" x14ac:dyDescent="0.3">
      <c r="A19" s="645" t="s">
        <v>4537</v>
      </c>
      <c r="B19" s="622">
        <v>342.75</v>
      </c>
      <c r="C19" s="635">
        <v>9.0324428745752847E-4</v>
      </c>
      <c r="D19" s="622">
        <v>379122.69999999955</v>
      </c>
      <c r="E19" s="635">
        <v>0.99909675571254242</v>
      </c>
      <c r="F19" s="623">
        <v>379465.44999999955</v>
      </c>
    </row>
    <row r="20" spans="1:6" ht="14.4" customHeight="1" x14ac:dyDescent="0.3">
      <c r="A20" s="645" t="s">
        <v>4547</v>
      </c>
      <c r="B20" s="622">
        <v>309.83999999999997</v>
      </c>
      <c r="C20" s="635">
        <v>2.4698601177854801E-3</v>
      </c>
      <c r="D20" s="622">
        <v>125138.55999999998</v>
      </c>
      <c r="E20" s="635">
        <v>0.99753013988221451</v>
      </c>
      <c r="F20" s="623">
        <v>125448.39999999998</v>
      </c>
    </row>
    <row r="21" spans="1:6" ht="14.4" customHeight="1" x14ac:dyDescent="0.3">
      <c r="A21" s="645" t="s">
        <v>4545</v>
      </c>
      <c r="B21" s="622">
        <v>288.79000000000002</v>
      </c>
      <c r="C21" s="635">
        <v>2.2947937923678456E-3</v>
      </c>
      <c r="D21" s="622">
        <v>125556.94000000003</v>
      </c>
      <c r="E21" s="635">
        <v>0.99770520620763226</v>
      </c>
      <c r="F21" s="623">
        <v>125845.73000000003</v>
      </c>
    </row>
    <row r="22" spans="1:6" ht="14.4" customHeight="1" x14ac:dyDescent="0.3">
      <c r="A22" s="645" t="s">
        <v>4531</v>
      </c>
      <c r="B22" s="622">
        <v>242.25999999999996</v>
      </c>
      <c r="C22" s="635">
        <v>1.5153601132022665E-3</v>
      </c>
      <c r="D22" s="622">
        <v>159627.33000000002</v>
      </c>
      <c r="E22" s="635">
        <v>0.9984846398867977</v>
      </c>
      <c r="F22" s="623">
        <v>159869.59000000003</v>
      </c>
    </row>
    <row r="23" spans="1:6" ht="14.4" customHeight="1" x14ac:dyDescent="0.3">
      <c r="A23" s="645" t="s">
        <v>4535</v>
      </c>
      <c r="B23" s="622">
        <v>235.37</v>
      </c>
      <c r="C23" s="635">
        <v>2.9339539382818851E-2</v>
      </c>
      <c r="D23" s="622">
        <v>7786.91</v>
      </c>
      <c r="E23" s="635">
        <v>0.97066046061718114</v>
      </c>
      <c r="F23" s="623">
        <v>8022.28</v>
      </c>
    </row>
    <row r="24" spans="1:6" ht="14.4" customHeight="1" x14ac:dyDescent="0.3">
      <c r="A24" s="645" t="s">
        <v>4541</v>
      </c>
      <c r="B24" s="622">
        <v>99.91</v>
      </c>
      <c r="C24" s="635">
        <v>6.0400383508278321E-5</v>
      </c>
      <c r="D24" s="622">
        <v>1654028.66</v>
      </c>
      <c r="E24" s="635">
        <v>0.99993959961649181</v>
      </c>
      <c r="F24" s="623">
        <v>1654128.5699999998</v>
      </c>
    </row>
    <row r="25" spans="1:6" ht="14.4" customHeight="1" x14ac:dyDescent="0.3">
      <c r="A25" s="645" t="s">
        <v>4532</v>
      </c>
      <c r="B25" s="622">
        <v>0</v>
      </c>
      <c r="C25" s="635">
        <v>0</v>
      </c>
      <c r="D25" s="622">
        <v>27353.760000000002</v>
      </c>
      <c r="E25" s="635">
        <v>1</v>
      </c>
      <c r="F25" s="623">
        <v>27353.760000000002</v>
      </c>
    </row>
    <row r="26" spans="1:6" ht="14.4" customHeight="1" x14ac:dyDescent="0.3">
      <c r="A26" s="645" t="s">
        <v>4544</v>
      </c>
      <c r="B26" s="622"/>
      <c r="C26" s="635">
        <v>0</v>
      </c>
      <c r="D26" s="622">
        <v>66880.150000000009</v>
      </c>
      <c r="E26" s="635">
        <v>1</v>
      </c>
      <c r="F26" s="623">
        <v>66880.150000000009</v>
      </c>
    </row>
    <row r="27" spans="1:6" ht="14.4" customHeight="1" x14ac:dyDescent="0.3">
      <c r="A27" s="645" t="s">
        <v>4543</v>
      </c>
      <c r="B27" s="622"/>
      <c r="C27" s="635">
        <v>0</v>
      </c>
      <c r="D27" s="622">
        <v>11964.82</v>
      </c>
      <c r="E27" s="635">
        <v>1</v>
      </c>
      <c r="F27" s="623">
        <v>11964.82</v>
      </c>
    </row>
    <row r="28" spans="1:6" ht="14.4" customHeight="1" x14ac:dyDescent="0.3">
      <c r="A28" s="645" t="s">
        <v>4540</v>
      </c>
      <c r="B28" s="622"/>
      <c r="C28" s="635">
        <v>0</v>
      </c>
      <c r="D28" s="622">
        <v>20515.32</v>
      </c>
      <c r="E28" s="635">
        <v>1</v>
      </c>
      <c r="F28" s="623">
        <v>20515.32</v>
      </c>
    </row>
    <row r="29" spans="1:6" ht="14.4" customHeight="1" x14ac:dyDescent="0.3">
      <c r="A29" s="645" t="s">
        <v>4536</v>
      </c>
      <c r="B29" s="622"/>
      <c r="C29" s="635">
        <v>0</v>
      </c>
      <c r="D29" s="622">
        <v>1849.81</v>
      </c>
      <c r="E29" s="635">
        <v>1</v>
      </c>
      <c r="F29" s="623">
        <v>1849.81</v>
      </c>
    </row>
    <row r="30" spans="1:6" ht="14.4" customHeight="1" x14ac:dyDescent="0.3">
      <c r="A30" s="645" t="s">
        <v>4523</v>
      </c>
      <c r="B30" s="622"/>
      <c r="C30" s="635">
        <v>0</v>
      </c>
      <c r="D30" s="622">
        <v>1501.3</v>
      </c>
      <c r="E30" s="635">
        <v>1</v>
      </c>
      <c r="F30" s="623">
        <v>1501.3</v>
      </c>
    </row>
    <row r="31" spans="1:6" ht="14.4" customHeight="1" x14ac:dyDescent="0.3">
      <c r="A31" s="645" t="s">
        <v>4522</v>
      </c>
      <c r="B31" s="622"/>
      <c r="C31" s="635">
        <v>0</v>
      </c>
      <c r="D31" s="622">
        <v>11915.459999999995</v>
      </c>
      <c r="E31" s="635">
        <v>1</v>
      </c>
      <c r="F31" s="623">
        <v>11915.459999999995</v>
      </c>
    </row>
    <row r="32" spans="1:6" ht="14.4" customHeight="1" x14ac:dyDescent="0.3">
      <c r="A32" s="645" t="s">
        <v>4548</v>
      </c>
      <c r="B32" s="622"/>
      <c r="C32" s="635">
        <v>0</v>
      </c>
      <c r="D32" s="622">
        <v>12735.599999999999</v>
      </c>
      <c r="E32" s="635">
        <v>1</v>
      </c>
      <c r="F32" s="623">
        <v>12735.599999999999</v>
      </c>
    </row>
    <row r="33" spans="1:6" ht="14.4" customHeight="1" x14ac:dyDescent="0.3">
      <c r="A33" s="645" t="s">
        <v>4526</v>
      </c>
      <c r="B33" s="622"/>
      <c r="C33" s="635">
        <v>0</v>
      </c>
      <c r="D33" s="622">
        <v>2694.56</v>
      </c>
      <c r="E33" s="635">
        <v>1</v>
      </c>
      <c r="F33" s="623">
        <v>2694.56</v>
      </c>
    </row>
    <row r="34" spans="1:6" ht="14.4" customHeight="1" thickBot="1" x14ac:dyDescent="0.35">
      <c r="A34" s="646" t="s">
        <v>4520</v>
      </c>
      <c r="B34" s="637"/>
      <c r="C34" s="638">
        <v>0</v>
      </c>
      <c r="D34" s="637">
        <v>49221.710000000014</v>
      </c>
      <c r="E34" s="638">
        <v>1</v>
      </c>
      <c r="F34" s="639">
        <v>49221.710000000014</v>
      </c>
    </row>
    <row r="35" spans="1:6" ht="14.4" customHeight="1" thickBot="1" x14ac:dyDescent="0.35">
      <c r="A35" s="640" t="s">
        <v>6</v>
      </c>
      <c r="B35" s="641">
        <v>1430492.96</v>
      </c>
      <c r="C35" s="642">
        <v>6.9421829172715291E-2</v>
      </c>
      <c r="D35" s="641">
        <v>19175316.149999995</v>
      </c>
      <c r="E35" s="642">
        <v>0.93057817082728489</v>
      </c>
      <c r="F35" s="643">
        <v>20605809.109999992</v>
      </c>
    </row>
    <row r="36" spans="1:6" ht="14.4" customHeight="1" thickBot="1" x14ac:dyDescent="0.35"/>
    <row r="37" spans="1:6" ht="14.4" customHeight="1" x14ac:dyDescent="0.3">
      <c r="A37" s="644" t="s">
        <v>4044</v>
      </c>
      <c r="B37" s="616">
        <v>812339.74000000011</v>
      </c>
      <c r="C37" s="634">
        <v>0.66888459583824766</v>
      </c>
      <c r="D37" s="616">
        <v>402129.46000000014</v>
      </c>
      <c r="E37" s="634">
        <v>0.33111540416175239</v>
      </c>
      <c r="F37" s="617">
        <v>1214469.2000000002</v>
      </c>
    </row>
    <row r="38" spans="1:6" ht="14.4" customHeight="1" x14ac:dyDescent="0.3">
      <c r="A38" s="645" t="s">
        <v>4034</v>
      </c>
      <c r="B38" s="622">
        <v>347637.21</v>
      </c>
      <c r="C38" s="635">
        <v>1</v>
      </c>
      <c r="D38" s="622"/>
      <c r="E38" s="635">
        <v>0</v>
      </c>
      <c r="F38" s="623">
        <v>347637.21</v>
      </c>
    </row>
    <row r="39" spans="1:6" ht="14.4" customHeight="1" x14ac:dyDescent="0.3">
      <c r="A39" s="645" t="s">
        <v>4082</v>
      </c>
      <c r="B39" s="622">
        <v>134023.24000000002</v>
      </c>
      <c r="C39" s="635">
        <v>0.32285178430919481</v>
      </c>
      <c r="D39" s="622">
        <v>281099.88000000006</v>
      </c>
      <c r="E39" s="635">
        <v>0.67714821569080519</v>
      </c>
      <c r="F39" s="623">
        <v>415123.12000000011</v>
      </c>
    </row>
    <row r="40" spans="1:6" ht="14.4" customHeight="1" x14ac:dyDescent="0.3">
      <c r="A40" s="645" t="s">
        <v>6725</v>
      </c>
      <c r="B40" s="622">
        <v>35863.840000000004</v>
      </c>
      <c r="C40" s="635">
        <v>3.7280820924179038E-3</v>
      </c>
      <c r="D40" s="622">
        <v>9584053.0800000019</v>
      </c>
      <c r="E40" s="635">
        <v>0.99627191790758207</v>
      </c>
      <c r="F40" s="623">
        <v>9619916.9200000018</v>
      </c>
    </row>
    <row r="41" spans="1:6" ht="14.4" customHeight="1" x14ac:dyDescent="0.3">
      <c r="A41" s="645" t="s">
        <v>4125</v>
      </c>
      <c r="B41" s="622">
        <v>31098.409999999996</v>
      </c>
      <c r="C41" s="635">
        <v>0.26269438372083304</v>
      </c>
      <c r="D41" s="622">
        <v>87284.059999999983</v>
      </c>
      <c r="E41" s="635">
        <v>0.73730561627916702</v>
      </c>
      <c r="F41" s="623">
        <v>118382.46999999997</v>
      </c>
    </row>
    <row r="42" spans="1:6" ht="14.4" customHeight="1" x14ac:dyDescent="0.3">
      <c r="A42" s="645" t="s">
        <v>6726</v>
      </c>
      <c r="B42" s="622">
        <v>13749.76</v>
      </c>
      <c r="C42" s="635">
        <v>7.1481888564704943E-2</v>
      </c>
      <c r="D42" s="622">
        <v>178603.29999999996</v>
      </c>
      <c r="E42" s="635">
        <v>0.92851811143529506</v>
      </c>
      <c r="F42" s="623">
        <v>192353.05999999997</v>
      </c>
    </row>
    <row r="43" spans="1:6" ht="14.4" customHeight="1" x14ac:dyDescent="0.3">
      <c r="A43" s="645" t="s">
        <v>4090</v>
      </c>
      <c r="B43" s="622">
        <v>13665.71</v>
      </c>
      <c r="C43" s="635">
        <v>0.19248826291079812</v>
      </c>
      <c r="D43" s="622">
        <v>57329.319999999992</v>
      </c>
      <c r="E43" s="635">
        <v>0.80751173708920176</v>
      </c>
      <c r="F43" s="623">
        <v>70995.03</v>
      </c>
    </row>
    <row r="44" spans="1:6" ht="14.4" customHeight="1" x14ac:dyDescent="0.3">
      <c r="A44" s="645" t="s">
        <v>4046</v>
      </c>
      <c r="B44" s="622">
        <v>5919.1299999999992</v>
      </c>
      <c r="C44" s="635">
        <v>0.49475375278235406</v>
      </c>
      <c r="D44" s="622">
        <v>6044.66</v>
      </c>
      <c r="E44" s="635">
        <v>0.50524624721764599</v>
      </c>
      <c r="F44" s="623">
        <v>11963.789999999999</v>
      </c>
    </row>
    <row r="45" spans="1:6" ht="14.4" customHeight="1" x14ac:dyDescent="0.3">
      <c r="A45" s="645" t="s">
        <v>4055</v>
      </c>
      <c r="B45" s="622">
        <v>3274.6</v>
      </c>
      <c r="C45" s="635">
        <v>0.66469770321428212</v>
      </c>
      <c r="D45" s="622">
        <v>1651.85</v>
      </c>
      <c r="E45" s="635">
        <v>0.33530229678571788</v>
      </c>
      <c r="F45" s="623">
        <v>4926.45</v>
      </c>
    </row>
    <row r="46" spans="1:6" ht="14.4" customHeight="1" x14ac:dyDescent="0.3">
      <c r="A46" s="645" t="s">
        <v>4122</v>
      </c>
      <c r="B46" s="622">
        <v>2708.48</v>
      </c>
      <c r="C46" s="635">
        <v>0.65606522671175305</v>
      </c>
      <c r="D46" s="622">
        <v>1419.8899999999999</v>
      </c>
      <c r="E46" s="635">
        <v>0.3439347732882469</v>
      </c>
      <c r="F46" s="623">
        <v>4128.37</v>
      </c>
    </row>
    <row r="47" spans="1:6" ht="14.4" customHeight="1" x14ac:dyDescent="0.3">
      <c r="A47" s="645" t="s">
        <v>4065</v>
      </c>
      <c r="B47" s="622">
        <v>2359.9</v>
      </c>
      <c r="C47" s="635">
        <v>0.2946596910936583</v>
      </c>
      <c r="D47" s="622">
        <v>5649</v>
      </c>
      <c r="E47" s="635">
        <v>0.7053403089063417</v>
      </c>
      <c r="F47" s="623">
        <v>8008.9</v>
      </c>
    </row>
    <row r="48" spans="1:6" ht="14.4" customHeight="1" x14ac:dyDescent="0.3">
      <c r="A48" s="645" t="s">
        <v>4140</v>
      </c>
      <c r="B48" s="622">
        <v>2222.5</v>
      </c>
      <c r="C48" s="635">
        <v>0.7142857142857143</v>
      </c>
      <c r="D48" s="622">
        <v>889</v>
      </c>
      <c r="E48" s="635">
        <v>0.2857142857142857</v>
      </c>
      <c r="F48" s="623">
        <v>3111.5</v>
      </c>
    </row>
    <row r="49" spans="1:6" ht="14.4" customHeight="1" x14ac:dyDescent="0.3">
      <c r="A49" s="645" t="s">
        <v>4074</v>
      </c>
      <c r="B49" s="622">
        <v>2077.6800000000003</v>
      </c>
      <c r="C49" s="635">
        <v>5.1976577418127397E-2</v>
      </c>
      <c r="D49" s="622">
        <v>37895.710000000014</v>
      </c>
      <c r="E49" s="635">
        <v>0.94802342258187255</v>
      </c>
      <c r="F49" s="623">
        <v>39973.390000000014</v>
      </c>
    </row>
    <row r="50" spans="1:6" ht="14.4" customHeight="1" x14ac:dyDescent="0.3">
      <c r="A50" s="645" t="s">
        <v>4145</v>
      </c>
      <c r="B50" s="622">
        <v>1803.24</v>
      </c>
      <c r="C50" s="635">
        <v>2.9787110468909601E-3</v>
      </c>
      <c r="D50" s="622">
        <v>603572.7000000003</v>
      </c>
      <c r="E50" s="635">
        <v>0.99702128895310904</v>
      </c>
      <c r="F50" s="623">
        <v>605375.94000000029</v>
      </c>
    </row>
    <row r="51" spans="1:6" ht="14.4" customHeight="1" x14ac:dyDescent="0.3">
      <c r="A51" s="645" t="s">
        <v>4043</v>
      </c>
      <c r="B51" s="622">
        <v>1711.0399999999997</v>
      </c>
      <c r="C51" s="635">
        <v>0.82371631314930527</v>
      </c>
      <c r="D51" s="622">
        <v>366.18</v>
      </c>
      <c r="E51" s="635">
        <v>0.1762836868506947</v>
      </c>
      <c r="F51" s="623">
        <v>2077.2199999999998</v>
      </c>
    </row>
    <row r="52" spans="1:6" ht="14.4" customHeight="1" x14ac:dyDescent="0.3">
      <c r="A52" s="645" t="s">
        <v>4072</v>
      </c>
      <c r="B52" s="622">
        <v>1565.9399999999998</v>
      </c>
      <c r="C52" s="635">
        <v>0.3248770772390614</v>
      </c>
      <c r="D52" s="622">
        <v>3254.1600000000003</v>
      </c>
      <c r="E52" s="635">
        <v>0.67512292276093855</v>
      </c>
      <c r="F52" s="623">
        <v>4820.1000000000004</v>
      </c>
    </row>
    <row r="53" spans="1:6" ht="14.4" customHeight="1" x14ac:dyDescent="0.3">
      <c r="A53" s="645" t="s">
        <v>4101</v>
      </c>
      <c r="B53" s="622">
        <v>1469.23</v>
      </c>
      <c r="C53" s="635">
        <v>9.5522584076296921E-2</v>
      </c>
      <c r="D53" s="622">
        <v>13911.739999999994</v>
      </c>
      <c r="E53" s="635">
        <v>0.90447741592370312</v>
      </c>
      <c r="F53" s="623">
        <v>15380.969999999994</v>
      </c>
    </row>
    <row r="54" spans="1:6" ht="14.4" customHeight="1" x14ac:dyDescent="0.3">
      <c r="A54" s="645" t="s">
        <v>4121</v>
      </c>
      <c r="B54" s="622">
        <v>1347.28</v>
      </c>
      <c r="C54" s="635">
        <v>6.1862283109913839E-4</v>
      </c>
      <c r="D54" s="622">
        <v>2176522.5500000012</v>
      </c>
      <c r="E54" s="635">
        <v>0.99938137716890096</v>
      </c>
      <c r="F54" s="623">
        <v>2177869.830000001</v>
      </c>
    </row>
    <row r="55" spans="1:6" ht="14.4" customHeight="1" x14ac:dyDescent="0.3">
      <c r="A55" s="645" t="s">
        <v>6727</v>
      </c>
      <c r="B55" s="622">
        <v>1296.96</v>
      </c>
      <c r="C55" s="635">
        <v>1</v>
      </c>
      <c r="D55" s="622"/>
      <c r="E55" s="635">
        <v>0</v>
      </c>
      <c r="F55" s="623">
        <v>1296.96</v>
      </c>
    </row>
    <row r="56" spans="1:6" ht="14.4" customHeight="1" x14ac:dyDescent="0.3">
      <c r="A56" s="645" t="s">
        <v>4059</v>
      </c>
      <c r="B56" s="622">
        <v>1256.19</v>
      </c>
      <c r="C56" s="635">
        <v>7.6470681338375535E-2</v>
      </c>
      <c r="D56" s="622">
        <v>15170.889999999976</v>
      </c>
      <c r="E56" s="635">
        <v>0.92352931866162447</v>
      </c>
      <c r="F56" s="623">
        <v>16427.079999999976</v>
      </c>
    </row>
    <row r="57" spans="1:6" ht="14.4" customHeight="1" x14ac:dyDescent="0.3">
      <c r="A57" s="645" t="s">
        <v>4042</v>
      </c>
      <c r="B57" s="622">
        <v>1016.6300000000002</v>
      </c>
      <c r="C57" s="635">
        <v>0.10046267199500371</v>
      </c>
      <c r="D57" s="622">
        <v>9102.85</v>
      </c>
      <c r="E57" s="635">
        <v>0.8995373280049962</v>
      </c>
      <c r="F57" s="623">
        <v>10119.480000000001</v>
      </c>
    </row>
    <row r="58" spans="1:6" ht="14.4" customHeight="1" x14ac:dyDescent="0.3">
      <c r="A58" s="645" t="s">
        <v>6728</v>
      </c>
      <c r="B58" s="622">
        <v>1008.7</v>
      </c>
      <c r="C58" s="635">
        <v>1</v>
      </c>
      <c r="D58" s="622"/>
      <c r="E58" s="635">
        <v>0</v>
      </c>
      <c r="F58" s="623">
        <v>1008.7</v>
      </c>
    </row>
    <row r="59" spans="1:6" ht="14.4" customHeight="1" x14ac:dyDescent="0.3">
      <c r="A59" s="645" t="s">
        <v>4066</v>
      </c>
      <c r="B59" s="622">
        <v>995.06</v>
      </c>
      <c r="C59" s="635">
        <v>1</v>
      </c>
      <c r="D59" s="622"/>
      <c r="E59" s="635">
        <v>0</v>
      </c>
      <c r="F59" s="623">
        <v>995.06</v>
      </c>
    </row>
    <row r="60" spans="1:6" ht="14.4" customHeight="1" x14ac:dyDescent="0.3">
      <c r="A60" s="645" t="s">
        <v>4051</v>
      </c>
      <c r="B60" s="622">
        <v>886.91</v>
      </c>
      <c r="C60" s="635">
        <v>1</v>
      </c>
      <c r="D60" s="622"/>
      <c r="E60" s="635">
        <v>0</v>
      </c>
      <c r="F60" s="623">
        <v>886.91</v>
      </c>
    </row>
    <row r="61" spans="1:6" ht="14.4" customHeight="1" x14ac:dyDescent="0.3">
      <c r="A61" s="645" t="s">
        <v>4129</v>
      </c>
      <c r="B61" s="622">
        <v>816.45000000000016</v>
      </c>
      <c r="C61" s="635">
        <v>0.34305054265389912</v>
      </c>
      <c r="D61" s="622">
        <v>1563.5199999999998</v>
      </c>
      <c r="E61" s="635">
        <v>0.656949457346101</v>
      </c>
      <c r="F61" s="623">
        <v>2379.9699999999998</v>
      </c>
    </row>
    <row r="62" spans="1:6" ht="14.4" customHeight="1" x14ac:dyDescent="0.3">
      <c r="A62" s="645" t="s">
        <v>4038</v>
      </c>
      <c r="B62" s="622">
        <v>749.33999999999992</v>
      </c>
      <c r="C62" s="635">
        <v>0.56916942007519644</v>
      </c>
      <c r="D62" s="622">
        <v>567.21</v>
      </c>
      <c r="E62" s="635">
        <v>0.4308305799248035</v>
      </c>
      <c r="F62" s="623">
        <v>1316.55</v>
      </c>
    </row>
    <row r="63" spans="1:6" ht="14.4" customHeight="1" x14ac:dyDescent="0.3">
      <c r="A63" s="645" t="s">
        <v>4049</v>
      </c>
      <c r="B63" s="622">
        <v>708.06999999999994</v>
      </c>
      <c r="C63" s="635">
        <v>0.1093735277353422</v>
      </c>
      <c r="D63" s="622">
        <v>5765.8000000000011</v>
      </c>
      <c r="E63" s="635">
        <v>0.89062647226465785</v>
      </c>
      <c r="F63" s="623">
        <v>6473.8700000000008</v>
      </c>
    </row>
    <row r="64" spans="1:6" ht="14.4" customHeight="1" x14ac:dyDescent="0.3">
      <c r="A64" s="645" t="s">
        <v>4119</v>
      </c>
      <c r="B64" s="622">
        <v>700.15</v>
      </c>
      <c r="C64" s="635">
        <v>0.11961751098536881</v>
      </c>
      <c r="D64" s="622">
        <v>5153.0899999999992</v>
      </c>
      <c r="E64" s="635">
        <v>0.88038248901463123</v>
      </c>
      <c r="F64" s="623">
        <v>5853.2399999999989</v>
      </c>
    </row>
    <row r="65" spans="1:6" ht="14.4" customHeight="1" x14ac:dyDescent="0.3">
      <c r="A65" s="645" t="s">
        <v>4037</v>
      </c>
      <c r="B65" s="622">
        <v>648.48</v>
      </c>
      <c r="C65" s="635">
        <v>1.5957179795840239E-2</v>
      </c>
      <c r="D65" s="622">
        <v>39990.27999999997</v>
      </c>
      <c r="E65" s="635">
        <v>0.98404282020415967</v>
      </c>
      <c r="F65" s="623">
        <v>40638.759999999973</v>
      </c>
    </row>
    <row r="66" spans="1:6" ht="14.4" customHeight="1" x14ac:dyDescent="0.3">
      <c r="A66" s="645" t="s">
        <v>4118</v>
      </c>
      <c r="B66" s="622">
        <v>571.43999999999994</v>
      </c>
      <c r="C66" s="635">
        <v>6.3396097807318641E-3</v>
      </c>
      <c r="D66" s="622">
        <v>89566.599999999991</v>
      </c>
      <c r="E66" s="635">
        <v>0.99366039021926811</v>
      </c>
      <c r="F66" s="623">
        <v>90138.04</v>
      </c>
    </row>
    <row r="67" spans="1:6" ht="14.4" customHeight="1" x14ac:dyDescent="0.3">
      <c r="A67" s="645" t="s">
        <v>4133</v>
      </c>
      <c r="B67" s="622">
        <v>548.28</v>
      </c>
      <c r="C67" s="635">
        <v>7.6425769652161524E-2</v>
      </c>
      <c r="D67" s="622">
        <v>6625.7400000000025</v>
      </c>
      <c r="E67" s="635">
        <v>0.92357423034783848</v>
      </c>
      <c r="F67" s="623">
        <v>7174.0200000000023</v>
      </c>
    </row>
    <row r="68" spans="1:6" ht="14.4" customHeight="1" x14ac:dyDescent="0.3">
      <c r="A68" s="645" t="s">
        <v>4075</v>
      </c>
      <c r="B68" s="622">
        <v>530</v>
      </c>
      <c r="C68" s="635">
        <v>0.2238289102488302</v>
      </c>
      <c r="D68" s="622">
        <v>1837.8799999999997</v>
      </c>
      <c r="E68" s="635">
        <v>0.77617108975116977</v>
      </c>
      <c r="F68" s="623">
        <v>2367.8799999999997</v>
      </c>
    </row>
    <row r="69" spans="1:6" ht="14.4" customHeight="1" x14ac:dyDescent="0.3">
      <c r="A69" s="645" t="s">
        <v>4045</v>
      </c>
      <c r="B69" s="622">
        <v>502.09</v>
      </c>
      <c r="C69" s="635">
        <v>0.3624518140998802</v>
      </c>
      <c r="D69" s="622">
        <v>883.16999999999985</v>
      </c>
      <c r="E69" s="635">
        <v>0.63754818590011986</v>
      </c>
      <c r="F69" s="623">
        <v>1385.2599999999998</v>
      </c>
    </row>
    <row r="70" spans="1:6" ht="14.4" customHeight="1" x14ac:dyDescent="0.3">
      <c r="A70" s="645" t="s">
        <v>4089</v>
      </c>
      <c r="B70" s="622">
        <v>435.56</v>
      </c>
      <c r="C70" s="635">
        <v>0.47482312413469824</v>
      </c>
      <c r="D70" s="622">
        <v>481.74999999999994</v>
      </c>
      <c r="E70" s="635">
        <v>0.52517687586530182</v>
      </c>
      <c r="F70" s="623">
        <v>917.31</v>
      </c>
    </row>
    <row r="71" spans="1:6" ht="14.4" customHeight="1" x14ac:dyDescent="0.3">
      <c r="A71" s="645" t="s">
        <v>4078</v>
      </c>
      <c r="B71" s="622">
        <v>402.5</v>
      </c>
      <c r="C71" s="635">
        <v>9.3180786932002338E-2</v>
      </c>
      <c r="D71" s="622">
        <v>3917.059999999999</v>
      </c>
      <c r="E71" s="635">
        <v>0.90681921306799751</v>
      </c>
      <c r="F71" s="623">
        <v>4319.5599999999995</v>
      </c>
    </row>
    <row r="72" spans="1:6" ht="14.4" customHeight="1" x14ac:dyDescent="0.3">
      <c r="A72" s="645" t="s">
        <v>4067</v>
      </c>
      <c r="B72" s="622">
        <v>326.44</v>
      </c>
      <c r="C72" s="635">
        <v>0.52151963446975746</v>
      </c>
      <c r="D72" s="622">
        <v>299.5</v>
      </c>
      <c r="E72" s="635">
        <v>0.47848036553024248</v>
      </c>
      <c r="F72" s="623">
        <v>625.94000000000005</v>
      </c>
    </row>
    <row r="73" spans="1:6" ht="14.4" customHeight="1" x14ac:dyDescent="0.3">
      <c r="A73" s="645" t="s">
        <v>4062</v>
      </c>
      <c r="B73" s="622">
        <v>321.27000000000004</v>
      </c>
      <c r="C73" s="635">
        <v>1</v>
      </c>
      <c r="D73" s="622"/>
      <c r="E73" s="635">
        <v>0</v>
      </c>
      <c r="F73" s="623">
        <v>321.27000000000004</v>
      </c>
    </row>
    <row r="74" spans="1:6" ht="14.4" customHeight="1" x14ac:dyDescent="0.3">
      <c r="A74" s="645" t="s">
        <v>4047</v>
      </c>
      <c r="B74" s="622">
        <v>289.15999999999997</v>
      </c>
      <c r="C74" s="635">
        <v>7.2863618839312444E-2</v>
      </c>
      <c r="D74" s="622">
        <v>3679.3500000000017</v>
      </c>
      <c r="E74" s="635">
        <v>0.92713638116068753</v>
      </c>
      <c r="F74" s="623">
        <v>3968.5100000000016</v>
      </c>
    </row>
    <row r="75" spans="1:6" ht="14.4" customHeight="1" x14ac:dyDescent="0.3">
      <c r="A75" s="645" t="s">
        <v>4100</v>
      </c>
      <c r="B75" s="622">
        <v>279.42</v>
      </c>
      <c r="C75" s="635">
        <v>0.21291738421445661</v>
      </c>
      <c r="D75" s="622">
        <v>1032.92</v>
      </c>
      <c r="E75" s="635">
        <v>0.78708261578554339</v>
      </c>
      <c r="F75" s="623">
        <v>1312.3400000000001</v>
      </c>
    </row>
    <row r="76" spans="1:6" ht="14.4" customHeight="1" x14ac:dyDescent="0.3">
      <c r="A76" s="645" t="s">
        <v>4069</v>
      </c>
      <c r="B76" s="622">
        <v>272.82</v>
      </c>
      <c r="C76" s="635">
        <v>0.37890614149606955</v>
      </c>
      <c r="D76" s="622">
        <v>447.2</v>
      </c>
      <c r="E76" s="635">
        <v>0.6210938585039304</v>
      </c>
      <c r="F76" s="623">
        <v>720.02</v>
      </c>
    </row>
    <row r="77" spans="1:6" ht="14.4" customHeight="1" x14ac:dyDescent="0.3">
      <c r="A77" s="645" t="s">
        <v>4068</v>
      </c>
      <c r="B77" s="622">
        <v>241.94</v>
      </c>
      <c r="C77" s="635">
        <v>1</v>
      </c>
      <c r="D77" s="622"/>
      <c r="E77" s="635">
        <v>0</v>
      </c>
      <c r="F77" s="623">
        <v>241.94</v>
      </c>
    </row>
    <row r="78" spans="1:6" ht="14.4" customHeight="1" x14ac:dyDescent="0.3">
      <c r="A78" s="645" t="s">
        <v>4085</v>
      </c>
      <c r="B78" s="622">
        <v>184.22</v>
      </c>
      <c r="C78" s="635">
        <v>9.0909988156336358E-2</v>
      </c>
      <c r="D78" s="622">
        <v>1842.18</v>
      </c>
      <c r="E78" s="635">
        <v>0.90909001184366367</v>
      </c>
      <c r="F78" s="623">
        <v>2026.4</v>
      </c>
    </row>
    <row r="79" spans="1:6" ht="14.4" customHeight="1" x14ac:dyDescent="0.3">
      <c r="A79" s="645" t="s">
        <v>4141</v>
      </c>
      <c r="B79" s="622">
        <v>160.69999999999999</v>
      </c>
      <c r="C79" s="635">
        <v>0.10447955269488328</v>
      </c>
      <c r="D79" s="622">
        <v>1377.4</v>
      </c>
      <c r="E79" s="635">
        <v>0.89552044730511671</v>
      </c>
      <c r="F79" s="623">
        <v>1538.1000000000001</v>
      </c>
    </row>
    <row r="80" spans="1:6" ht="14.4" customHeight="1" x14ac:dyDescent="0.3">
      <c r="A80" s="645" t="s">
        <v>4054</v>
      </c>
      <c r="B80" s="622">
        <v>158.76</v>
      </c>
      <c r="C80" s="635">
        <v>1</v>
      </c>
      <c r="D80" s="622"/>
      <c r="E80" s="635">
        <v>0</v>
      </c>
      <c r="F80" s="623">
        <v>158.76</v>
      </c>
    </row>
    <row r="81" spans="1:6" ht="14.4" customHeight="1" x14ac:dyDescent="0.3">
      <c r="A81" s="645" t="s">
        <v>4058</v>
      </c>
      <c r="B81" s="622">
        <v>130.5</v>
      </c>
      <c r="C81" s="635">
        <v>6.7786925694101732E-2</v>
      </c>
      <c r="D81" s="622">
        <v>1794.6500000000008</v>
      </c>
      <c r="E81" s="635">
        <v>0.93221307430589828</v>
      </c>
      <c r="F81" s="623">
        <v>1925.1500000000008</v>
      </c>
    </row>
    <row r="82" spans="1:6" ht="14.4" customHeight="1" x14ac:dyDescent="0.3">
      <c r="A82" s="645" t="s">
        <v>4134</v>
      </c>
      <c r="B82" s="622">
        <v>101.16</v>
      </c>
      <c r="C82" s="635">
        <v>5.6608524854365669E-2</v>
      </c>
      <c r="D82" s="622">
        <v>1685.85</v>
      </c>
      <c r="E82" s="635">
        <v>0.94339147514563426</v>
      </c>
      <c r="F82" s="623">
        <v>1787.01</v>
      </c>
    </row>
    <row r="83" spans="1:6" ht="14.4" customHeight="1" x14ac:dyDescent="0.3">
      <c r="A83" s="645" t="s">
        <v>4080</v>
      </c>
      <c r="B83" s="622">
        <v>83.1</v>
      </c>
      <c r="C83" s="635">
        <v>0.25</v>
      </c>
      <c r="D83" s="622">
        <v>249.29999999999998</v>
      </c>
      <c r="E83" s="635">
        <v>0.75</v>
      </c>
      <c r="F83" s="623">
        <v>332.4</v>
      </c>
    </row>
    <row r="84" spans="1:6" ht="14.4" customHeight="1" x14ac:dyDescent="0.3">
      <c r="A84" s="645" t="s">
        <v>4052</v>
      </c>
      <c r="B84" s="622">
        <v>33.729999999999997</v>
      </c>
      <c r="C84" s="635">
        <v>0.2307429196880558</v>
      </c>
      <c r="D84" s="622">
        <v>112.45</v>
      </c>
      <c r="E84" s="635">
        <v>0.76925708031194417</v>
      </c>
      <c r="F84" s="623">
        <v>146.18</v>
      </c>
    </row>
    <row r="85" spans="1:6" ht="14.4" customHeight="1" x14ac:dyDescent="0.3">
      <c r="A85" s="645" t="s">
        <v>6729</v>
      </c>
      <c r="B85" s="622"/>
      <c r="C85" s="635">
        <v>0</v>
      </c>
      <c r="D85" s="622">
        <v>3810.76</v>
      </c>
      <c r="E85" s="635">
        <v>1</v>
      </c>
      <c r="F85" s="623">
        <v>3810.76</v>
      </c>
    </row>
    <row r="86" spans="1:6" ht="14.4" customHeight="1" x14ac:dyDescent="0.3">
      <c r="A86" s="645" t="s">
        <v>4056</v>
      </c>
      <c r="B86" s="622"/>
      <c r="C86" s="635">
        <v>0</v>
      </c>
      <c r="D86" s="622">
        <v>610.12</v>
      </c>
      <c r="E86" s="635">
        <v>1</v>
      </c>
      <c r="F86" s="623">
        <v>610.12</v>
      </c>
    </row>
    <row r="87" spans="1:6" ht="14.4" customHeight="1" x14ac:dyDescent="0.3">
      <c r="A87" s="645" t="s">
        <v>4103</v>
      </c>
      <c r="B87" s="622"/>
      <c r="C87" s="635">
        <v>0</v>
      </c>
      <c r="D87" s="622">
        <v>137.74</v>
      </c>
      <c r="E87" s="635">
        <v>1</v>
      </c>
      <c r="F87" s="623">
        <v>137.74</v>
      </c>
    </row>
    <row r="88" spans="1:6" ht="14.4" customHeight="1" x14ac:dyDescent="0.3">
      <c r="A88" s="645" t="s">
        <v>4071</v>
      </c>
      <c r="B88" s="622"/>
      <c r="C88" s="635">
        <v>0</v>
      </c>
      <c r="D88" s="622">
        <v>12478.58</v>
      </c>
      <c r="E88" s="635">
        <v>1</v>
      </c>
      <c r="F88" s="623">
        <v>12478.58</v>
      </c>
    </row>
    <row r="89" spans="1:6" ht="14.4" customHeight="1" x14ac:dyDescent="0.3">
      <c r="A89" s="645" t="s">
        <v>4050</v>
      </c>
      <c r="B89" s="622">
        <v>0</v>
      </c>
      <c r="C89" s="635">
        <v>0</v>
      </c>
      <c r="D89" s="622">
        <v>5205.9599999999991</v>
      </c>
      <c r="E89" s="635">
        <v>1</v>
      </c>
      <c r="F89" s="623">
        <v>5205.9599999999991</v>
      </c>
    </row>
    <row r="90" spans="1:6" ht="14.4" customHeight="1" x14ac:dyDescent="0.3">
      <c r="A90" s="645" t="s">
        <v>4109</v>
      </c>
      <c r="B90" s="622"/>
      <c r="C90" s="635">
        <v>0</v>
      </c>
      <c r="D90" s="622">
        <v>24985.030000000002</v>
      </c>
      <c r="E90" s="635">
        <v>1</v>
      </c>
      <c r="F90" s="623">
        <v>24985.030000000002</v>
      </c>
    </row>
    <row r="91" spans="1:6" ht="14.4" customHeight="1" x14ac:dyDescent="0.3">
      <c r="A91" s="645" t="s">
        <v>4098</v>
      </c>
      <c r="B91" s="622"/>
      <c r="C91" s="635">
        <v>0</v>
      </c>
      <c r="D91" s="622">
        <v>2498.7599999999998</v>
      </c>
      <c r="E91" s="635">
        <v>1</v>
      </c>
      <c r="F91" s="623">
        <v>2498.7599999999998</v>
      </c>
    </row>
    <row r="92" spans="1:6" ht="14.4" customHeight="1" x14ac:dyDescent="0.3">
      <c r="A92" s="645" t="s">
        <v>6730</v>
      </c>
      <c r="B92" s="622"/>
      <c r="C92" s="635">
        <v>0</v>
      </c>
      <c r="D92" s="622">
        <v>2396510.67</v>
      </c>
      <c r="E92" s="635">
        <v>1</v>
      </c>
      <c r="F92" s="623">
        <v>2396510.67</v>
      </c>
    </row>
    <row r="93" spans="1:6" ht="14.4" customHeight="1" x14ac:dyDescent="0.3">
      <c r="A93" s="645" t="s">
        <v>4081</v>
      </c>
      <c r="B93" s="622"/>
      <c r="C93" s="635">
        <v>0</v>
      </c>
      <c r="D93" s="622">
        <v>25.07</v>
      </c>
      <c r="E93" s="635">
        <v>1</v>
      </c>
      <c r="F93" s="623">
        <v>25.07</v>
      </c>
    </row>
    <row r="94" spans="1:6" ht="14.4" customHeight="1" x14ac:dyDescent="0.3">
      <c r="A94" s="645" t="s">
        <v>4087</v>
      </c>
      <c r="B94" s="622">
        <v>0</v>
      </c>
      <c r="C94" s="635">
        <v>0</v>
      </c>
      <c r="D94" s="622">
        <v>181585.67000000025</v>
      </c>
      <c r="E94" s="635">
        <v>1</v>
      </c>
      <c r="F94" s="623">
        <v>181585.67000000025</v>
      </c>
    </row>
    <row r="95" spans="1:6" ht="14.4" customHeight="1" x14ac:dyDescent="0.3">
      <c r="A95" s="645" t="s">
        <v>4048</v>
      </c>
      <c r="B95" s="622">
        <v>0</v>
      </c>
      <c r="C95" s="635">
        <v>0</v>
      </c>
      <c r="D95" s="622">
        <v>1000.5299999999999</v>
      </c>
      <c r="E95" s="635">
        <v>1</v>
      </c>
      <c r="F95" s="623">
        <v>1000.5299999999999</v>
      </c>
    </row>
    <row r="96" spans="1:6" ht="14.4" customHeight="1" x14ac:dyDescent="0.3">
      <c r="A96" s="645" t="s">
        <v>4113</v>
      </c>
      <c r="B96" s="622"/>
      <c r="C96" s="635">
        <v>0</v>
      </c>
      <c r="D96" s="622">
        <v>36226.860000000008</v>
      </c>
      <c r="E96" s="635">
        <v>1</v>
      </c>
      <c r="F96" s="623">
        <v>36226.860000000008</v>
      </c>
    </row>
    <row r="97" spans="1:6" ht="14.4" customHeight="1" x14ac:dyDescent="0.3">
      <c r="A97" s="645" t="s">
        <v>4099</v>
      </c>
      <c r="B97" s="622"/>
      <c r="C97" s="635">
        <v>0</v>
      </c>
      <c r="D97" s="622">
        <v>379.2</v>
      </c>
      <c r="E97" s="635">
        <v>1</v>
      </c>
      <c r="F97" s="623">
        <v>379.2</v>
      </c>
    </row>
    <row r="98" spans="1:6" ht="14.4" customHeight="1" x14ac:dyDescent="0.3">
      <c r="A98" s="645" t="s">
        <v>4132</v>
      </c>
      <c r="B98" s="622"/>
      <c r="C98" s="635"/>
      <c r="D98" s="622">
        <v>0</v>
      </c>
      <c r="E98" s="635"/>
      <c r="F98" s="623">
        <v>0</v>
      </c>
    </row>
    <row r="99" spans="1:6" ht="14.4" customHeight="1" x14ac:dyDescent="0.3">
      <c r="A99" s="645" t="s">
        <v>4036</v>
      </c>
      <c r="B99" s="622"/>
      <c r="C99" s="635"/>
      <c r="D99" s="622">
        <v>0</v>
      </c>
      <c r="E99" s="635"/>
      <c r="F99" s="623">
        <v>0</v>
      </c>
    </row>
    <row r="100" spans="1:6" ht="14.4" customHeight="1" x14ac:dyDescent="0.3">
      <c r="A100" s="645" t="s">
        <v>4139</v>
      </c>
      <c r="B100" s="622"/>
      <c r="C100" s="635">
        <v>0</v>
      </c>
      <c r="D100" s="622">
        <v>4480.79</v>
      </c>
      <c r="E100" s="635">
        <v>1</v>
      </c>
      <c r="F100" s="623">
        <v>4480.79</v>
      </c>
    </row>
    <row r="101" spans="1:6" ht="14.4" customHeight="1" x14ac:dyDescent="0.3">
      <c r="A101" s="645" t="s">
        <v>4124</v>
      </c>
      <c r="B101" s="622"/>
      <c r="C101" s="635">
        <v>0</v>
      </c>
      <c r="D101" s="622">
        <v>18359.569999999996</v>
      </c>
      <c r="E101" s="635">
        <v>1</v>
      </c>
      <c r="F101" s="623">
        <v>18359.569999999996</v>
      </c>
    </row>
    <row r="102" spans="1:6" ht="14.4" customHeight="1" x14ac:dyDescent="0.3">
      <c r="A102" s="645" t="s">
        <v>4107</v>
      </c>
      <c r="B102" s="622"/>
      <c r="C102" s="635">
        <v>0</v>
      </c>
      <c r="D102" s="622">
        <v>4706.8099999999995</v>
      </c>
      <c r="E102" s="635">
        <v>1</v>
      </c>
      <c r="F102" s="623">
        <v>4706.8099999999995</v>
      </c>
    </row>
    <row r="103" spans="1:6" ht="14.4" customHeight="1" x14ac:dyDescent="0.3">
      <c r="A103" s="645" t="s">
        <v>4126</v>
      </c>
      <c r="B103" s="622">
        <v>0</v>
      </c>
      <c r="C103" s="635">
        <v>0</v>
      </c>
      <c r="D103" s="622">
        <v>193901.11000000013</v>
      </c>
      <c r="E103" s="635">
        <v>1</v>
      </c>
      <c r="F103" s="623">
        <v>193901.11000000013</v>
      </c>
    </row>
    <row r="104" spans="1:6" ht="14.4" customHeight="1" x14ac:dyDescent="0.3">
      <c r="A104" s="645" t="s">
        <v>6731</v>
      </c>
      <c r="B104" s="622"/>
      <c r="C104" s="635">
        <v>0</v>
      </c>
      <c r="D104" s="622">
        <v>418931.19000000024</v>
      </c>
      <c r="E104" s="635">
        <v>1</v>
      </c>
      <c r="F104" s="623">
        <v>418931.19000000024</v>
      </c>
    </row>
    <row r="105" spans="1:6" ht="14.4" customHeight="1" x14ac:dyDescent="0.3">
      <c r="A105" s="645" t="s">
        <v>4130</v>
      </c>
      <c r="B105" s="622">
        <v>0</v>
      </c>
      <c r="C105" s="635"/>
      <c r="D105" s="622">
        <v>0</v>
      </c>
      <c r="E105" s="635"/>
      <c r="F105" s="623">
        <v>0</v>
      </c>
    </row>
    <row r="106" spans="1:6" ht="14.4" customHeight="1" x14ac:dyDescent="0.3">
      <c r="A106" s="645" t="s">
        <v>4073</v>
      </c>
      <c r="B106" s="622">
        <v>0</v>
      </c>
      <c r="C106" s="635">
        <v>0</v>
      </c>
      <c r="D106" s="622">
        <v>193.26</v>
      </c>
      <c r="E106" s="635">
        <v>1</v>
      </c>
      <c r="F106" s="623">
        <v>193.26</v>
      </c>
    </row>
    <row r="107" spans="1:6" ht="14.4" customHeight="1" x14ac:dyDescent="0.3">
      <c r="A107" s="645" t="s">
        <v>6732</v>
      </c>
      <c r="B107" s="622"/>
      <c r="C107" s="635">
        <v>0</v>
      </c>
      <c r="D107" s="622">
        <v>983.94</v>
      </c>
      <c r="E107" s="635">
        <v>1</v>
      </c>
      <c r="F107" s="623">
        <v>983.94</v>
      </c>
    </row>
    <row r="108" spans="1:6" ht="14.4" customHeight="1" x14ac:dyDescent="0.3">
      <c r="A108" s="645" t="s">
        <v>4128</v>
      </c>
      <c r="B108" s="622"/>
      <c r="C108" s="635">
        <v>0</v>
      </c>
      <c r="D108" s="622">
        <v>1217.44</v>
      </c>
      <c r="E108" s="635">
        <v>1</v>
      </c>
      <c r="F108" s="623">
        <v>1217.44</v>
      </c>
    </row>
    <row r="109" spans="1:6" ht="14.4" customHeight="1" x14ac:dyDescent="0.3">
      <c r="A109" s="645" t="s">
        <v>4070</v>
      </c>
      <c r="B109" s="622"/>
      <c r="C109" s="635">
        <v>0</v>
      </c>
      <c r="D109" s="622">
        <v>114.86</v>
      </c>
      <c r="E109" s="635">
        <v>1</v>
      </c>
      <c r="F109" s="623">
        <v>114.86</v>
      </c>
    </row>
    <row r="110" spans="1:6" ht="14.4" customHeight="1" x14ac:dyDescent="0.3">
      <c r="A110" s="645" t="s">
        <v>4135</v>
      </c>
      <c r="B110" s="622"/>
      <c r="C110" s="635">
        <v>0</v>
      </c>
      <c r="D110" s="622">
        <v>139.46</v>
      </c>
      <c r="E110" s="635">
        <v>1</v>
      </c>
      <c r="F110" s="623">
        <v>139.46</v>
      </c>
    </row>
    <row r="111" spans="1:6" ht="14.4" customHeight="1" x14ac:dyDescent="0.3">
      <c r="A111" s="645" t="s">
        <v>4115</v>
      </c>
      <c r="B111" s="622"/>
      <c r="C111" s="635">
        <v>0</v>
      </c>
      <c r="D111" s="622">
        <v>121.16</v>
      </c>
      <c r="E111" s="635">
        <v>1</v>
      </c>
      <c r="F111" s="623">
        <v>121.16</v>
      </c>
    </row>
    <row r="112" spans="1:6" ht="14.4" customHeight="1" x14ac:dyDescent="0.3">
      <c r="A112" s="645" t="s">
        <v>4097</v>
      </c>
      <c r="B112" s="622"/>
      <c r="C112" s="635"/>
      <c r="D112" s="622">
        <v>0</v>
      </c>
      <c r="E112" s="635"/>
      <c r="F112" s="623">
        <v>0</v>
      </c>
    </row>
    <row r="113" spans="1:6" ht="14.4" customHeight="1" x14ac:dyDescent="0.3">
      <c r="A113" s="645" t="s">
        <v>4138</v>
      </c>
      <c r="B113" s="622">
        <v>0</v>
      </c>
      <c r="C113" s="635">
        <v>0</v>
      </c>
      <c r="D113" s="622">
        <v>13282.390000000001</v>
      </c>
      <c r="E113" s="635">
        <v>1</v>
      </c>
      <c r="F113" s="623">
        <v>13282.390000000001</v>
      </c>
    </row>
    <row r="114" spans="1:6" ht="14.4" customHeight="1" x14ac:dyDescent="0.3">
      <c r="A114" s="645" t="s">
        <v>6733</v>
      </c>
      <c r="B114" s="622"/>
      <c r="C114" s="635">
        <v>0</v>
      </c>
      <c r="D114" s="622">
        <v>474.22999999999996</v>
      </c>
      <c r="E114" s="635">
        <v>1</v>
      </c>
      <c r="F114" s="623">
        <v>474.22999999999996</v>
      </c>
    </row>
    <row r="115" spans="1:6" ht="14.4" customHeight="1" x14ac:dyDescent="0.3">
      <c r="A115" s="645" t="s">
        <v>4105</v>
      </c>
      <c r="B115" s="622"/>
      <c r="C115" s="635">
        <v>0</v>
      </c>
      <c r="D115" s="622">
        <v>1909885.7899999989</v>
      </c>
      <c r="E115" s="635">
        <v>1</v>
      </c>
      <c r="F115" s="623">
        <v>1909885.7899999989</v>
      </c>
    </row>
    <row r="116" spans="1:6" ht="14.4" customHeight="1" x14ac:dyDescent="0.3">
      <c r="A116" s="645" t="s">
        <v>4131</v>
      </c>
      <c r="B116" s="622"/>
      <c r="C116" s="635">
        <v>0</v>
      </c>
      <c r="D116" s="622">
        <v>661.89</v>
      </c>
      <c r="E116" s="635">
        <v>1</v>
      </c>
      <c r="F116" s="623">
        <v>661.89</v>
      </c>
    </row>
    <row r="117" spans="1:6" ht="14.4" customHeight="1" x14ac:dyDescent="0.3">
      <c r="A117" s="645" t="s">
        <v>4077</v>
      </c>
      <c r="B117" s="622"/>
      <c r="C117" s="635">
        <v>0</v>
      </c>
      <c r="D117" s="622">
        <v>2781.9700000000003</v>
      </c>
      <c r="E117" s="635">
        <v>1</v>
      </c>
      <c r="F117" s="623">
        <v>2781.9700000000003</v>
      </c>
    </row>
    <row r="118" spans="1:6" ht="14.4" customHeight="1" x14ac:dyDescent="0.3">
      <c r="A118" s="645" t="s">
        <v>4117</v>
      </c>
      <c r="B118" s="622">
        <v>0</v>
      </c>
      <c r="C118" s="635">
        <v>0</v>
      </c>
      <c r="D118" s="622">
        <v>6051.0699999999988</v>
      </c>
      <c r="E118" s="635">
        <v>1</v>
      </c>
      <c r="F118" s="623">
        <v>6051.0699999999988</v>
      </c>
    </row>
    <row r="119" spans="1:6" ht="14.4" customHeight="1" x14ac:dyDescent="0.3">
      <c r="A119" s="645" t="s">
        <v>4110</v>
      </c>
      <c r="B119" s="622">
        <v>0</v>
      </c>
      <c r="C119" s="635">
        <v>0</v>
      </c>
      <c r="D119" s="622">
        <v>1052.54</v>
      </c>
      <c r="E119" s="635">
        <v>1</v>
      </c>
      <c r="F119" s="623">
        <v>1052.54</v>
      </c>
    </row>
    <row r="120" spans="1:6" ht="14.4" customHeight="1" x14ac:dyDescent="0.3">
      <c r="A120" s="645" t="s">
        <v>6734</v>
      </c>
      <c r="B120" s="622"/>
      <c r="C120" s="635">
        <v>0</v>
      </c>
      <c r="D120" s="622">
        <v>233581.12000000008</v>
      </c>
      <c r="E120" s="635">
        <v>1</v>
      </c>
      <c r="F120" s="623">
        <v>233581.12000000008</v>
      </c>
    </row>
    <row r="121" spans="1:6" ht="14.4" customHeight="1" x14ac:dyDescent="0.3">
      <c r="A121" s="645" t="s">
        <v>4094</v>
      </c>
      <c r="B121" s="622"/>
      <c r="C121" s="635">
        <v>0</v>
      </c>
      <c r="D121" s="622">
        <v>51907.76</v>
      </c>
      <c r="E121" s="635">
        <v>1</v>
      </c>
      <c r="F121" s="623">
        <v>51907.76</v>
      </c>
    </row>
    <row r="122" spans="1:6" ht="14.4" customHeight="1" x14ac:dyDescent="0.3">
      <c r="A122" s="645" t="s">
        <v>4144</v>
      </c>
      <c r="B122" s="622"/>
      <c r="C122" s="635">
        <v>0</v>
      </c>
      <c r="D122" s="622">
        <v>3073.84</v>
      </c>
      <c r="E122" s="635">
        <v>1</v>
      </c>
      <c r="F122" s="623">
        <v>3073.84</v>
      </c>
    </row>
    <row r="123" spans="1:6" ht="14.4" customHeight="1" x14ac:dyDescent="0.3">
      <c r="A123" s="645" t="s">
        <v>4146</v>
      </c>
      <c r="B123" s="622"/>
      <c r="C123" s="635">
        <v>0</v>
      </c>
      <c r="D123" s="622">
        <v>6671.6399999999994</v>
      </c>
      <c r="E123" s="635">
        <v>1</v>
      </c>
      <c r="F123" s="623">
        <v>6671.6399999999994</v>
      </c>
    </row>
    <row r="124" spans="1:6" ht="14.4" customHeight="1" thickBot="1" x14ac:dyDescent="0.35">
      <c r="A124" s="646" t="s">
        <v>4142</v>
      </c>
      <c r="B124" s="637"/>
      <c r="C124" s="638">
        <v>0</v>
      </c>
      <c r="D124" s="637">
        <v>2464.1900000000005</v>
      </c>
      <c r="E124" s="638">
        <v>1</v>
      </c>
      <c r="F124" s="639">
        <v>2464.1900000000005</v>
      </c>
    </row>
    <row r="125" spans="1:6" ht="14.4" customHeight="1" thickBot="1" x14ac:dyDescent="0.35">
      <c r="A125" s="640" t="s">
        <v>6</v>
      </c>
      <c r="B125" s="641">
        <v>1430492.9599999995</v>
      </c>
      <c r="C125" s="642">
        <v>6.9421829172715221E-2</v>
      </c>
      <c r="D125" s="641">
        <v>19175316.150000006</v>
      </c>
      <c r="E125" s="642">
        <v>0.93057817082728467</v>
      </c>
      <c r="F125" s="643">
        <v>20605809.110000007</v>
      </c>
    </row>
  </sheetData>
  <mergeCells count="3">
    <mergeCell ref="A1:F1"/>
    <mergeCell ref="B3:C3"/>
    <mergeCell ref="D3:E3"/>
  </mergeCells>
  <conditionalFormatting sqref="C5:C1048576">
    <cfRule type="cellIs" dxfId="39" priority="12" stopIfTrue="1" operator="greaterThan">
      <formula>0.2</formula>
    </cfRule>
  </conditionalFormatting>
  <conditionalFormatting sqref="F5:F34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{D95B1723-CA00-479C-918B-41ADBF62C14A}</x14:id>
        </ext>
      </extLst>
    </cfRule>
  </conditionalFormatting>
  <conditionalFormatting sqref="F37:F124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{6A8C3F3F-8B1C-434B-A52A-C64C140E7D07}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95B1723-CA00-479C-918B-41ADBF62C14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F5:F34</xm:sqref>
        </x14:conditionalFormatting>
        <x14:conditionalFormatting xmlns:xm="http://schemas.microsoft.com/office/excel/2006/main">
          <x14:cfRule type="dataBar" id="{6A8C3F3F-8B1C-434B-A52A-C64C140E7D0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F37:F124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1226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69" customWidth="1"/>
    <col min="2" max="2" width="8.88671875" style="69" bestFit="1" customWidth="1"/>
    <col min="3" max="3" width="7" style="69" bestFit="1" customWidth="1"/>
    <col min="4" max="5" width="22.21875" style="69" customWidth="1"/>
    <col min="6" max="6" width="6.6640625" style="98" customWidth="1"/>
    <col min="7" max="7" width="10" style="98" customWidth="1"/>
    <col min="8" max="8" width="6.77734375" style="91" customWidth="1"/>
    <col min="9" max="9" width="6.6640625" style="98" customWidth="1"/>
    <col min="10" max="10" width="10" style="98" customWidth="1"/>
    <col min="11" max="11" width="6.77734375" style="91" customWidth="1"/>
    <col min="12" max="12" width="6.6640625" style="98" customWidth="1"/>
    <col min="13" max="13" width="10" style="98" customWidth="1"/>
    <col min="14" max="16384" width="8.88671875" style="69"/>
  </cols>
  <sheetData>
    <row r="1" spans="1:13" ht="18.600000000000001" customHeight="1" thickBot="1" x14ac:dyDescent="0.4">
      <c r="A1" s="474" t="s">
        <v>265</v>
      </c>
      <c r="B1" s="484"/>
      <c r="C1" s="484"/>
      <c r="D1" s="484"/>
      <c r="E1" s="484"/>
      <c r="F1" s="484"/>
      <c r="G1" s="484"/>
      <c r="H1" s="484"/>
      <c r="I1" s="484"/>
      <c r="J1" s="484"/>
      <c r="K1" s="484"/>
      <c r="L1" s="440"/>
      <c r="M1" s="440"/>
    </row>
    <row r="2" spans="1:13" ht="14.4" customHeight="1" thickBot="1" x14ac:dyDescent="0.35">
      <c r="A2" s="580" t="s">
        <v>297</v>
      </c>
      <c r="B2" s="96"/>
      <c r="C2" s="96"/>
      <c r="D2" s="96"/>
      <c r="E2" s="96"/>
      <c r="F2" s="97"/>
      <c r="G2" s="97"/>
      <c r="H2" s="353"/>
      <c r="I2" s="97"/>
      <c r="J2" s="97"/>
      <c r="K2" s="353"/>
      <c r="L2" s="97"/>
    </row>
    <row r="3" spans="1:13" ht="14.4" customHeight="1" thickBot="1" x14ac:dyDescent="0.35">
      <c r="E3" s="179" t="s">
        <v>255</v>
      </c>
      <c r="F3" s="56">
        <f>SUBTOTAL(9,F6:F1048576)</f>
        <v>985</v>
      </c>
      <c r="G3" s="56">
        <f>SUBTOTAL(9,G6:G1048576)</f>
        <v>1430492.9599999995</v>
      </c>
      <c r="H3" s="57">
        <f>IF(M3=0,0,G3/M3)</f>
        <v>6.9421829172715235E-2</v>
      </c>
      <c r="I3" s="56">
        <f>SUBTOTAL(9,I6:I1048576)</f>
        <v>17365</v>
      </c>
      <c r="J3" s="56">
        <f>SUBTOTAL(9,J6:J1048576)</f>
        <v>19175316.150000006</v>
      </c>
      <c r="K3" s="57">
        <f>IF(M3=0,0,J3/M3)</f>
        <v>0.93057817082728489</v>
      </c>
      <c r="L3" s="56">
        <f>SUBTOTAL(9,L6:L1048576)</f>
        <v>18350</v>
      </c>
      <c r="M3" s="58">
        <f>SUBTOTAL(9,M6:M1048576)</f>
        <v>20605809.110000003</v>
      </c>
    </row>
    <row r="4" spans="1:13" ht="14.4" customHeight="1" thickBot="1" x14ac:dyDescent="0.35">
      <c r="A4" s="54"/>
      <c r="B4" s="54"/>
      <c r="C4" s="54"/>
      <c r="D4" s="54"/>
      <c r="E4" s="55"/>
      <c r="F4" s="478" t="s">
        <v>257</v>
      </c>
      <c r="G4" s="479"/>
      <c r="H4" s="480"/>
      <c r="I4" s="481" t="s">
        <v>256</v>
      </c>
      <c r="J4" s="479"/>
      <c r="K4" s="480"/>
      <c r="L4" s="482" t="s">
        <v>6</v>
      </c>
      <c r="M4" s="483"/>
    </row>
    <row r="5" spans="1:13" ht="14.4" customHeight="1" thickBot="1" x14ac:dyDescent="0.35">
      <c r="A5" s="630" t="s">
        <v>264</v>
      </c>
      <c r="B5" s="647" t="s">
        <v>259</v>
      </c>
      <c r="C5" s="647" t="s">
        <v>175</v>
      </c>
      <c r="D5" s="647" t="s">
        <v>260</v>
      </c>
      <c r="E5" s="647" t="s">
        <v>261</v>
      </c>
      <c r="F5" s="648" t="s">
        <v>31</v>
      </c>
      <c r="G5" s="648" t="s">
        <v>17</v>
      </c>
      <c r="H5" s="632" t="s">
        <v>262</v>
      </c>
      <c r="I5" s="631" t="s">
        <v>31</v>
      </c>
      <c r="J5" s="648" t="s">
        <v>17</v>
      </c>
      <c r="K5" s="632" t="s">
        <v>262</v>
      </c>
      <c r="L5" s="631" t="s">
        <v>31</v>
      </c>
      <c r="M5" s="649" t="s">
        <v>17</v>
      </c>
    </row>
    <row r="6" spans="1:13" ht="14.4" customHeight="1" x14ac:dyDescent="0.3">
      <c r="A6" s="612" t="s">
        <v>4548</v>
      </c>
      <c r="B6" s="613" t="s">
        <v>4169</v>
      </c>
      <c r="C6" s="613" t="s">
        <v>2493</v>
      </c>
      <c r="D6" s="613" t="s">
        <v>2494</v>
      </c>
      <c r="E6" s="613" t="s">
        <v>4170</v>
      </c>
      <c r="F6" s="616"/>
      <c r="G6" s="616"/>
      <c r="H6" s="634">
        <v>0</v>
      </c>
      <c r="I6" s="616">
        <v>2</v>
      </c>
      <c r="J6" s="616">
        <v>2719.22</v>
      </c>
      <c r="K6" s="634">
        <v>1</v>
      </c>
      <c r="L6" s="616">
        <v>2</v>
      </c>
      <c r="M6" s="617">
        <v>2719.22</v>
      </c>
    </row>
    <row r="7" spans="1:13" ht="14.4" customHeight="1" x14ac:dyDescent="0.3">
      <c r="A7" s="618" t="s">
        <v>4548</v>
      </c>
      <c r="B7" s="619" t="s">
        <v>4189</v>
      </c>
      <c r="C7" s="619" t="s">
        <v>2458</v>
      </c>
      <c r="D7" s="619" t="s">
        <v>2455</v>
      </c>
      <c r="E7" s="619" t="s">
        <v>2459</v>
      </c>
      <c r="F7" s="622"/>
      <c r="G7" s="622"/>
      <c r="H7" s="635">
        <v>0</v>
      </c>
      <c r="I7" s="622">
        <v>2</v>
      </c>
      <c r="J7" s="622">
        <v>1250.58</v>
      </c>
      <c r="K7" s="635">
        <v>1</v>
      </c>
      <c r="L7" s="622">
        <v>2</v>
      </c>
      <c r="M7" s="623">
        <v>1250.58</v>
      </c>
    </row>
    <row r="8" spans="1:13" ht="14.4" customHeight="1" x14ac:dyDescent="0.3">
      <c r="A8" s="618" t="s">
        <v>4548</v>
      </c>
      <c r="B8" s="619" t="s">
        <v>4189</v>
      </c>
      <c r="C8" s="619" t="s">
        <v>3509</v>
      </c>
      <c r="D8" s="619" t="s">
        <v>2455</v>
      </c>
      <c r="E8" s="619" t="s">
        <v>3510</v>
      </c>
      <c r="F8" s="622"/>
      <c r="G8" s="622"/>
      <c r="H8" s="635">
        <v>0</v>
      </c>
      <c r="I8" s="622">
        <v>2</v>
      </c>
      <c r="J8" s="622">
        <v>2332.94</v>
      </c>
      <c r="K8" s="635">
        <v>1</v>
      </c>
      <c r="L8" s="622">
        <v>2</v>
      </c>
      <c r="M8" s="623">
        <v>2332.94</v>
      </c>
    </row>
    <row r="9" spans="1:13" ht="14.4" customHeight="1" x14ac:dyDescent="0.3">
      <c r="A9" s="618" t="s">
        <v>4548</v>
      </c>
      <c r="B9" s="619" t="s">
        <v>4189</v>
      </c>
      <c r="C9" s="619" t="s">
        <v>2294</v>
      </c>
      <c r="D9" s="619" t="s">
        <v>2288</v>
      </c>
      <c r="E9" s="619" t="s">
        <v>3513</v>
      </c>
      <c r="F9" s="622"/>
      <c r="G9" s="622"/>
      <c r="H9" s="635">
        <v>0</v>
      </c>
      <c r="I9" s="622">
        <v>2</v>
      </c>
      <c r="J9" s="622">
        <v>5832.32</v>
      </c>
      <c r="K9" s="635">
        <v>1</v>
      </c>
      <c r="L9" s="622">
        <v>2</v>
      </c>
      <c r="M9" s="623">
        <v>5832.32</v>
      </c>
    </row>
    <row r="10" spans="1:13" ht="14.4" customHeight="1" x14ac:dyDescent="0.3">
      <c r="A10" s="618" t="s">
        <v>4548</v>
      </c>
      <c r="B10" s="619" t="s">
        <v>4255</v>
      </c>
      <c r="C10" s="619" t="s">
        <v>2728</v>
      </c>
      <c r="D10" s="619" t="s">
        <v>4256</v>
      </c>
      <c r="E10" s="619" t="s">
        <v>4257</v>
      </c>
      <c r="F10" s="622"/>
      <c r="G10" s="622"/>
      <c r="H10" s="635">
        <v>0</v>
      </c>
      <c r="I10" s="622">
        <v>1</v>
      </c>
      <c r="J10" s="622">
        <v>333.31</v>
      </c>
      <c r="K10" s="635">
        <v>1</v>
      </c>
      <c r="L10" s="622">
        <v>1</v>
      </c>
      <c r="M10" s="623">
        <v>333.31</v>
      </c>
    </row>
    <row r="11" spans="1:13" ht="14.4" customHeight="1" x14ac:dyDescent="0.3">
      <c r="A11" s="618" t="s">
        <v>4548</v>
      </c>
      <c r="B11" s="619" t="s">
        <v>4342</v>
      </c>
      <c r="C11" s="619" t="s">
        <v>2232</v>
      </c>
      <c r="D11" s="619" t="s">
        <v>2233</v>
      </c>
      <c r="E11" s="619" t="s">
        <v>2234</v>
      </c>
      <c r="F11" s="622"/>
      <c r="G11" s="622"/>
      <c r="H11" s="635">
        <v>0</v>
      </c>
      <c r="I11" s="622">
        <v>1</v>
      </c>
      <c r="J11" s="622">
        <v>32.74</v>
      </c>
      <c r="K11" s="635">
        <v>1</v>
      </c>
      <c r="L11" s="622">
        <v>1</v>
      </c>
      <c r="M11" s="623">
        <v>32.74</v>
      </c>
    </row>
    <row r="12" spans="1:13" ht="14.4" customHeight="1" x14ac:dyDescent="0.3">
      <c r="A12" s="618" t="s">
        <v>4548</v>
      </c>
      <c r="B12" s="619" t="s">
        <v>4342</v>
      </c>
      <c r="C12" s="619" t="s">
        <v>2277</v>
      </c>
      <c r="D12" s="619" t="s">
        <v>2278</v>
      </c>
      <c r="E12" s="619" t="s">
        <v>4346</v>
      </c>
      <c r="F12" s="622"/>
      <c r="G12" s="622"/>
      <c r="H12" s="635">
        <v>0</v>
      </c>
      <c r="I12" s="622">
        <v>1</v>
      </c>
      <c r="J12" s="622">
        <v>32.74</v>
      </c>
      <c r="K12" s="635">
        <v>1</v>
      </c>
      <c r="L12" s="622">
        <v>1</v>
      </c>
      <c r="M12" s="623">
        <v>32.74</v>
      </c>
    </row>
    <row r="13" spans="1:13" ht="14.4" customHeight="1" x14ac:dyDescent="0.3">
      <c r="A13" s="618" t="s">
        <v>4548</v>
      </c>
      <c r="B13" s="619" t="s">
        <v>4375</v>
      </c>
      <c r="C13" s="619" t="s">
        <v>2485</v>
      </c>
      <c r="D13" s="619" t="s">
        <v>4376</v>
      </c>
      <c r="E13" s="619" t="s">
        <v>2832</v>
      </c>
      <c r="F13" s="622"/>
      <c r="G13" s="622"/>
      <c r="H13" s="635">
        <v>0</v>
      </c>
      <c r="I13" s="622">
        <v>1</v>
      </c>
      <c r="J13" s="622">
        <v>201.75</v>
      </c>
      <c r="K13" s="635">
        <v>1</v>
      </c>
      <c r="L13" s="622">
        <v>1</v>
      </c>
      <c r="M13" s="623">
        <v>201.75</v>
      </c>
    </row>
    <row r="14" spans="1:13" ht="14.4" customHeight="1" x14ac:dyDescent="0.3">
      <c r="A14" s="618" t="s">
        <v>4519</v>
      </c>
      <c r="B14" s="619" t="s">
        <v>4149</v>
      </c>
      <c r="C14" s="619" t="s">
        <v>2324</v>
      </c>
      <c r="D14" s="619" t="s">
        <v>4150</v>
      </c>
      <c r="E14" s="619" t="s">
        <v>4151</v>
      </c>
      <c r="F14" s="622"/>
      <c r="G14" s="622"/>
      <c r="H14" s="635">
        <v>0</v>
      </c>
      <c r="I14" s="622">
        <v>7</v>
      </c>
      <c r="J14" s="622">
        <v>228.41000000000003</v>
      </c>
      <c r="K14" s="635">
        <v>1</v>
      </c>
      <c r="L14" s="622">
        <v>7</v>
      </c>
      <c r="M14" s="623">
        <v>228.41000000000003</v>
      </c>
    </row>
    <row r="15" spans="1:13" ht="14.4" customHeight="1" x14ac:dyDescent="0.3">
      <c r="A15" s="618" t="s">
        <v>4519</v>
      </c>
      <c r="B15" s="619" t="s">
        <v>4157</v>
      </c>
      <c r="C15" s="619" t="s">
        <v>1037</v>
      </c>
      <c r="D15" s="619" t="s">
        <v>1038</v>
      </c>
      <c r="E15" s="619" t="s">
        <v>1039</v>
      </c>
      <c r="F15" s="622"/>
      <c r="G15" s="622"/>
      <c r="H15" s="635">
        <v>0</v>
      </c>
      <c r="I15" s="622">
        <v>14</v>
      </c>
      <c r="J15" s="622">
        <v>2666.72</v>
      </c>
      <c r="K15" s="635">
        <v>1</v>
      </c>
      <c r="L15" s="622">
        <v>14</v>
      </c>
      <c r="M15" s="623">
        <v>2666.72</v>
      </c>
    </row>
    <row r="16" spans="1:13" ht="14.4" customHeight="1" x14ac:dyDescent="0.3">
      <c r="A16" s="618" t="s">
        <v>4519</v>
      </c>
      <c r="B16" s="619" t="s">
        <v>4160</v>
      </c>
      <c r="C16" s="619" t="s">
        <v>5291</v>
      </c>
      <c r="D16" s="619" t="s">
        <v>4729</v>
      </c>
      <c r="E16" s="619" t="s">
        <v>5292</v>
      </c>
      <c r="F16" s="622"/>
      <c r="G16" s="622"/>
      <c r="H16" s="635"/>
      <c r="I16" s="622">
        <v>1</v>
      </c>
      <c r="J16" s="622">
        <v>0</v>
      </c>
      <c r="K16" s="635"/>
      <c r="L16" s="622">
        <v>1</v>
      </c>
      <c r="M16" s="623">
        <v>0</v>
      </c>
    </row>
    <row r="17" spans="1:13" ht="14.4" customHeight="1" x14ac:dyDescent="0.3">
      <c r="A17" s="618" t="s">
        <v>4519</v>
      </c>
      <c r="B17" s="619" t="s">
        <v>4169</v>
      </c>
      <c r="C17" s="619" t="s">
        <v>2468</v>
      </c>
      <c r="D17" s="619" t="s">
        <v>2469</v>
      </c>
      <c r="E17" s="619" t="s">
        <v>2470</v>
      </c>
      <c r="F17" s="622"/>
      <c r="G17" s="622"/>
      <c r="H17" s="635">
        <v>0</v>
      </c>
      <c r="I17" s="622">
        <v>87</v>
      </c>
      <c r="J17" s="622">
        <v>43273.799999999996</v>
      </c>
      <c r="K17" s="635">
        <v>1</v>
      </c>
      <c r="L17" s="622">
        <v>87</v>
      </c>
      <c r="M17" s="623">
        <v>43273.799999999996</v>
      </c>
    </row>
    <row r="18" spans="1:13" ht="14.4" customHeight="1" x14ac:dyDescent="0.3">
      <c r="A18" s="618" t="s">
        <v>4519</v>
      </c>
      <c r="B18" s="619" t="s">
        <v>4169</v>
      </c>
      <c r="C18" s="619" t="s">
        <v>5282</v>
      </c>
      <c r="D18" s="619" t="s">
        <v>5283</v>
      </c>
      <c r="E18" s="619" t="s">
        <v>4592</v>
      </c>
      <c r="F18" s="622">
        <v>1</v>
      </c>
      <c r="G18" s="622">
        <v>1347.28</v>
      </c>
      <c r="H18" s="635">
        <v>1</v>
      </c>
      <c r="I18" s="622"/>
      <c r="J18" s="622"/>
      <c r="K18" s="635">
        <v>0</v>
      </c>
      <c r="L18" s="622">
        <v>1</v>
      </c>
      <c r="M18" s="623">
        <v>1347.28</v>
      </c>
    </row>
    <row r="19" spans="1:13" ht="14.4" customHeight="1" x14ac:dyDescent="0.3">
      <c r="A19" s="618" t="s">
        <v>4519</v>
      </c>
      <c r="B19" s="619" t="s">
        <v>4169</v>
      </c>
      <c r="C19" s="619" t="s">
        <v>5284</v>
      </c>
      <c r="D19" s="619" t="s">
        <v>5283</v>
      </c>
      <c r="E19" s="619" t="s">
        <v>5285</v>
      </c>
      <c r="F19" s="622">
        <v>2</v>
      </c>
      <c r="G19" s="622">
        <v>0</v>
      </c>
      <c r="H19" s="635"/>
      <c r="I19" s="622"/>
      <c r="J19" s="622"/>
      <c r="K19" s="635"/>
      <c r="L19" s="622">
        <v>2</v>
      </c>
      <c r="M19" s="623">
        <v>0</v>
      </c>
    </row>
    <row r="20" spans="1:13" ht="14.4" customHeight="1" x14ac:dyDescent="0.3">
      <c r="A20" s="618" t="s">
        <v>4519</v>
      </c>
      <c r="B20" s="619" t="s">
        <v>4169</v>
      </c>
      <c r="C20" s="619" t="s">
        <v>2493</v>
      </c>
      <c r="D20" s="619" t="s">
        <v>2494</v>
      </c>
      <c r="E20" s="619" t="s">
        <v>4170</v>
      </c>
      <c r="F20" s="622"/>
      <c r="G20" s="622"/>
      <c r="H20" s="635">
        <v>0</v>
      </c>
      <c r="I20" s="622">
        <v>88</v>
      </c>
      <c r="J20" s="622">
        <v>119177.14000000001</v>
      </c>
      <c r="K20" s="635">
        <v>1</v>
      </c>
      <c r="L20" s="622">
        <v>88</v>
      </c>
      <c r="M20" s="623">
        <v>119177.14000000001</v>
      </c>
    </row>
    <row r="21" spans="1:13" ht="14.4" customHeight="1" x14ac:dyDescent="0.3">
      <c r="A21" s="618" t="s">
        <v>4519</v>
      </c>
      <c r="B21" s="619" t="s">
        <v>4169</v>
      </c>
      <c r="C21" s="619" t="s">
        <v>4590</v>
      </c>
      <c r="D21" s="619" t="s">
        <v>4591</v>
      </c>
      <c r="E21" s="619" t="s">
        <v>4592</v>
      </c>
      <c r="F21" s="622"/>
      <c r="G21" s="622"/>
      <c r="H21" s="635">
        <v>0</v>
      </c>
      <c r="I21" s="622">
        <v>6</v>
      </c>
      <c r="J21" s="622">
        <v>8133</v>
      </c>
      <c r="K21" s="635">
        <v>1</v>
      </c>
      <c r="L21" s="622">
        <v>6</v>
      </c>
      <c r="M21" s="623">
        <v>8133</v>
      </c>
    </row>
    <row r="22" spans="1:13" ht="14.4" customHeight="1" x14ac:dyDescent="0.3">
      <c r="A22" s="618" t="s">
        <v>4519</v>
      </c>
      <c r="B22" s="619" t="s">
        <v>4176</v>
      </c>
      <c r="C22" s="619" t="s">
        <v>2522</v>
      </c>
      <c r="D22" s="619" t="s">
        <v>2523</v>
      </c>
      <c r="E22" s="619" t="s">
        <v>2187</v>
      </c>
      <c r="F22" s="622"/>
      <c r="G22" s="622"/>
      <c r="H22" s="635"/>
      <c r="I22" s="622">
        <v>15</v>
      </c>
      <c r="J22" s="622">
        <v>0</v>
      </c>
      <c r="K22" s="635"/>
      <c r="L22" s="622">
        <v>15</v>
      </c>
      <c r="M22" s="623">
        <v>0</v>
      </c>
    </row>
    <row r="23" spans="1:13" ht="14.4" customHeight="1" x14ac:dyDescent="0.3">
      <c r="A23" s="618" t="s">
        <v>4519</v>
      </c>
      <c r="B23" s="619" t="s">
        <v>4180</v>
      </c>
      <c r="C23" s="619" t="s">
        <v>5263</v>
      </c>
      <c r="D23" s="619" t="s">
        <v>3337</v>
      </c>
      <c r="E23" s="619" t="s">
        <v>5264</v>
      </c>
      <c r="F23" s="622">
        <v>1</v>
      </c>
      <c r="G23" s="622">
        <v>0</v>
      </c>
      <c r="H23" s="635"/>
      <c r="I23" s="622"/>
      <c r="J23" s="622"/>
      <c r="K23" s="635"/>
      <c r="L23" s="622">
        <v>1</v>
      </c>
      <c r="M23" s="623">
        <v>0</v>
      </c>
    </row>
    <row r="24" spans="1:13" ht="14.4" customHeight="1" x14ac:dyDescent="0.3">
      <c r="A24" s="618" t="s">
        <v>4519</v>
      </c>
      <c r="B24" s="619" t="s">
        <v>4185</v>
      </c>
      <c r="C24" s="619" t="s">
        <v>5192</v>
      </c>
      <c r="D24" s="619" t="s">
        <v>5193</v>
      </c>
      <c r="E24" s="619" t="s">
        <v>5194</v>
      </c>
      <c r="F24" s="622">
        <v>1</v>
      </c>
      <c r="G24" s="622">
        <v>262.98</v>
      </c>
      <c r="H24" s="635">
        <v>1</v>
      </c>
      <c r="I24" s="622"/>
      <c r="J24" s="622"/>
      <c r="K24" s="635">
        <v>0</v>
      </c>
      <c r="L24" s="622">
        <v>1</v>
      </c>
      <c r="M24" s="623">
        <v>262.98</v>
      </c>
    </row>
    <row r="25" spans="1:13" ht="14.4" customHeight="1" x14ac:dyDescent="0.3">
      <c r="A25" s="618" t="s">
        <v>4519</v>
      </c>
      <c r="B25" s="619" t="s">
        <v>4189</v>
      </c>
      <c r="C25" s="619" t="s">
        <v>2454</v>
      </c>
      <c r="D25" s="619" t="s">
        <v>2455</v>
      </c>
      <c r="E25" s="619" t="s">
        <v>2456</v>
      </c>
      <c r="F25" s="622"/>
      <c r="G25" s="622"/>
      <c r="H25" s="635">
        <v>0</v>
      </c>
      <c r="I25" s="622">
        <v>1</v>
      </c>
      <c r="J25" s="622">
        <v>468.96</v>
      </c>
      <c r="K25" s="635">
        <v>1</v>
      </c>
      <c r="L25" s="622">
        <v>1</v>
      </c>
      <c r="M25" s="623">
        <v>468.96</v>
      </c>
    </row>
    <row r="26" spans="1:13" ht="14.4" customHeight="1" x14ac:dyDescent="0.3">
      <c r="A26" s="618" t="s">
        <v>4519</v>
      </c>
      <c r="B26" s="619" t="s">
        <v>4189</v>
      </c>
      <c r="C26" s="619" t="s">
        <v>2458</v>
      </c>
      <c r="D26" s="619" t="s">
        <v>2455</v>
      </c>
      <c r="E26" s="619" t="s">
        <v>2459</v>
      </c>
      <c r="F26" s="622"/>
      <c r="G26" s="622"/>
      <c r="H26" s="635">
        <v>0</v>
      </c>
      <c r="I26" s="622">
        <v>4</v>
      </c>
      <c r="J26" s="622">
        <v>2501.16</v>
      </c>
      <c r="K26" s="635">
        <v>1</v>
      </c>
      <c r="L26" s="622">
        <v>4</v>
      </c>
      <c r="M26" s="623">
        <v>2501.16</v>
      </c>
    </row>
    <row r="27" spans="1:13" ht="14.4" customHeight="1" x14ac:dyDescent="0.3">
      <c r="A27" s="618" t="s">
        <v>4519</v>
      </c>
      <c r="B27" s="619" t="s">
        <v>4189</v>
      </c>
      <c r="C27" s="619" t="s">
        <v>3506</v>
      </c>
      <c r="D27" s="619" t="s">
        <v>2455</v>
      </c>
      <c r="E27" s="619" t="s">
        <v>3507</v>
      </c>
      <c r="F27" s="622"/>
      <c r="G27" s="622"/>
      <c r="H27" s="635">
        <v>0</v>
      </c>
      <c r="I27" s="622">
        <v>2</v>
      </c>
      <c r="J27" s="622">
        <v>1875.86</v>
      </c>
      <c r="K27" s="635">
        <v>1</v>
      </c>
      <c r="L27" s="622">
        <v>2</v>
      </c>
      <c r="M27" s="623">
        <v>1875.86</v>
      </c>
    </row>
    <row r="28" spans="1:13" ht="14.4" customHeight="1" x14ac:dyDescent="0.3">
      <c r="A28" s="618" t="s">
        <v>4519</v>
      </c>
      <c r="B28" s="619" t="s">
        <v>4189</v>
      </c>
      <c r="C28" s="619" t="s">
        <v>3509</v>
      </c>
      <c r="D28" s="619" t="s">
        <v>2455</v>
      </c>
      <c r="E28" s="619" t="s">
        <v>3510</v>
      </c>
      <c r="F28" s="622"/>
      <c r="G28" s="622"/>
      <c r="H28" s="635">
        <v>0</v>
      </c>
      <c r="I28" s="622">
        <v>4</v>
      </c>
      <c r="J28" s="622">
        <v>4665.88</v>
      </c>
      <c r="K28" s="635">
        <v>1</v>
      </c>
      <c r="L28" s="622">
        <v>4</v>
      </c>
      <c r="M28" s="623">
        <v>4665.88</v>
      </c>
    </row>
    <row r="29" spans="1:13" ht="14.4" customHeight="1" x14ac:dyDescent="0.3">
      <c r="A29" s="618" t="s">
        <v>4519</v>
      </c>
      <c r="B29" s="619" t="s">
        <v>4189</v>
      </c>
      <c r="C29" s="619" t="s">
        <v>2287</v>
      </c>
      <c r="D29" s="619" t="s">
        <v>2288</v>
      </c>
      <c r="E29" s="619" t="s">
        <v>3507</v>
      </c>
      <c r="F29" s="622"/>
      <c r="G29" s="622"/>
      <c r="H29" s="635">
        <v>0</v>
      </c>
      <c r="I29" s="622">
        <v>3</v>
      </c>
      <c r="J29" s="622">
        <v>5249.07</v>
      </c>
      <c r="K29" s="635">
        <v>1</v>
      </c>
      <c r="L29" s="622">
        <v>3</v>
      </c>
      <c r="M29" s="623">
        <v>5249.07</v>
      </c>
    </row>
    <row r="30" spans="1:13" ht="14.4" customHeight="1" x14ac:dyDescent="0.3">
      <c r="A30" s="618" t="s">
        <v>4519</v>
      </c>
      <c r="B30" s="619" t="s">
        <v>4189</v>
      </c>
      <c r="C30" s="619" t="s">
        <v>2291</v>
      </c>
      <c r="D30" s="619" t="s">
        <v>2288</v>
      </c>
      <c r="E30" s="619" t="s">
        <v>3510</v>
      </c>
      <c r="F30" s="622"/>
      <c r="G30" s="622"/>
      <c r="H30" s="635">
        <v>0</v>
      </c>
      <c r="I30" s="622">
        <v>5</v>
      </c>
      <c r="J30" s="622">
        <v>11664.6</v>
      </c>
      <c r="K30" s="635">
        <v>1</v>
      </c>
      <c r="L30" s="622">
        <v>5</v>
      </c>
      <c r="M30" s="623">
        <v>11664.6</v>
      </c>
    </row>
    <row r="31" spans="1:13" ht="14.4" customHeight="1" x14ac:dyDescent="0.3">
      <c r="A31" s="618" t="s">
        <v>4519</v>
      </c>
      <c r="B31" s="619" t="s">
        <v>4203</v>
      </c>
      <c r="C31" s="619" t="s">
        <v>5165</v>
      </c>
      <c r="D31" s="619" t="s">
        <v>5166</v>
      </c>
      <c r="E31" s="619" t="s">
        <v>5156</v>
      </c>
      <c r="F31" s="622">
        <v>2</v>
      </c>
      <c r="G31" s="622">
        <v>248.64</v>
      </c>
      <c r="H31" s="635">
        <v>1</v>
      </c>
      <c r="I31" s="622"/>
      <c r="J31" s="622"/>
      <c r="K31" s="635">
        <v>0</v>
      </c>
      <c r="L31" s="622">
        <v>2</v>
      </c>
      <c r="M31" s="623">
        <v>248.64</v>
      </c>
    </row>
    <row r="32" spans="1:13" ht="14.4" customHeight="1" x14ac:dyDescent="0.3">
      <c r="A32" s="618" t="s">
        <v>4519</v>
      </c>
      <c r="B32" s="619" t="s">
        <v>4203</v>
      </c>
      <c r="C32" s="619" t="s">
        <v>2263</v>
      </c>
      <c r="D32" s="619" t="s">
        <v>2260</v>
      </c>
      <c r="E32" s="619" t="s">
        <v>2264</v>
      </c>
      <c r="F32" s="622"/>
      <c r="G32" s="622"/>
      <c r="H32" s="635">
        <v>0</v>
      </c>
      <c r="I32" s="622">
        <v>1</v>
      </c>
      <c r="J32" s="622">
        <v>146.63</v>
      </c>
      <c r="K32" s="635">
        <v>1</v>
      </c>
      <c r="L32" s="622">
        <v>1</v>
      </c>
      <c r="M32" s="623">
        <v>146.63</v>
      </c>
    </row>
    <row r="33" spans="1:13" ht="14.4" customHeight="1" x14ac:dyDescent="0.3">
      <c r="A33" s="618" t="s">
        <v>4519</v>
      </c>
      <c r="B33" s="619" t="s">
        <v>4204</v>
      </c>
      <c r="C33" s="619" t="s">
        <v>5169</v>
      </c>
      <c r="D33" s="619" t="s">
        <v>5170</v>
      </c>
      <c r="E33" s="619" t="s">
        <v>3035</v>
      </c>
      <c r="F33" s="622">
        <v>3</v>
      </c>
      <c r="G33" s="622">
        <v>125.67</v>
      </c>
      <c r="H33" s="635">
        <v>1</v>
      </c>
      <c r="I33" s="622"/>
      <c r="J33" s="622"/>
      <c r="K33" s="635">
        <v>0</v>
      </c>
      <c r="L33" s="622">
        <v>3</v>
      </c>
      <c r="M33" s="623">
        <v>125.67</v>
      </c>
    </row>
    <row r="34" spans="1:13" ht="14.4" customHeight="1" x14ac:dyDescent="0.3">
      <c r="A34" s="618" t="s">
        <v>4519</v>
      </c>
      <c r="B34" s="619" t="s">
        <v>4214</v>
      </c>
      <c r="C34" s="619" t="s">
        <v>4878</v>
      </c>
      <c r="D34" s="619" t="s">
        <v>2375</v>
      </c>
      <c r="E34" s="619" t="s">
        <v>687</v>
      </c>
      <c r="F34" s="622"/>
      <c r="G34" s="622"/>
      <c r="H34" s="635">
        <v>0</v>
      </c>
      <c r="I34" s="622">
        <v>1</v>
      </c>
      <c r="J34" s="622">
        <v>81.209999999999994</v>
      </c>
      <c r="K34" s="635">
        <v>1</v>
      </c>
      <c r="L34" s="622">
        <v>1</v>
      </c>
      <c r="M34" s="623">
        <v>81.209999999999994</v>
      </c>
    </row>
    <row r="35" spans="1:13" ht="14.4" customHeight="1" x14ac:dyDescent="0.3">
      <c r="A35" s="618" t="s">
        <v>4519</v>
      </c>
      <c r="B35" s="619" t="s">
        <v>4214</v>
      </c>
      <c r="C35" s="619" t="s">
        <v>2378</v>
      </c>
      <c r="D35" s="619" t="s">
        <v>2375</v>
      </c>
      <c r="E35" s="619" t="s">
        <v>687</v>
      </c>
      <c r="F35" s="622"/>
      <c r="G35" s="622"/>
      <c r="H35" s="635">
        <v>0</v>
      </c>
      <c r="I35" s="622">
        <v>1</v>
      </c>
      <c r="J35" s="622">
        <v>81.209999999999994</v>
      </c>
      <c r="K35" s="635">
        <v>1</v>
      </c>
      <c r="L35" s="622">
        <v>1</v>
      </c>
      <c r="M35" s="623">
        <v>81.209999999999994</v>
      </c>
    </row>
    <row r="36" spans="1:13" ht="14.4" customHeight="1" x14ac:dyDescent="0.3">
      <c r="A36" s="618" t="s">
        <v>4519</v>
      </c>
      <c r="B36" s="619" t="s">
        <v>4214</v>
      </c>
      <c r="C36" s="619" t="s">
        <v>2372</v>
      </c>
      <c r="D36" s="619" t="s">
        <v>2369</v>
      </c>
      <c r="E36" s="619" t="s">
        <v>1928</v>
      </c>
      <c r="F36" s="622"/>
      <c r="G36" s="622"/>
      <c r="H36" s="635">
        <v>0</v>
      </c>
      <c r="I36" s="622">
        <v>2</v>
      </c>
      <c r="J36" s="622">
        <v>121.84</v>
      </c>
      <c r="K36" s="635">
        <v>1</v>
      </c>
      <c r="L36" s="622">
        <v>2</v>
      </c>
      <c r="M36" s="623">
        <v>121.84</v>
      </c>
    </row>
    <row r="37" spans="1:13" ht="14.4" customHeight="1" x14ac:dyDescent="0.3">
      <c r="A37" s="618" t="s">
        <v>4519</v>
      </c>
      <c r="B37" s="619" t="s">
        <v>4214</v>
      </c>
      <c r="C37" s="619" t="s">
        <v>5141</v>
      </c>
      <c r="D37" s="619" t="s">
        <v>5142</v>
      </c>
      <c r="E37" s="619" t="s">
        <v>5143</v>
      </c>
      <c r="F37" s="622">
        <v>1</v>
      </c>
      <c r="G37" s="622">
        <v>0</v>
      </c>
      <c r="H37" s="635"/>
      <c r="I37" s="622"/>
      <c r="J37" s="622"/>
      <c r="K37" s="635"/>
      <c r="L37" s="622">
        <v>1</v>
      </c>
      <c r="M37" s="623">
        <v>0</v>
      </c>
    </row>
    <row r="38" spans="1:13" ht="14.4" customHeight="1" x14ac:dyDescent="0.3">
      <c r="A38" s="618" t="s">
        <v>4519</v>
      </c>
      <c r="B38" s="619" t="s">
        <v>4214</v>
      </c>
      <c r="C38" s="619" t="s">
        <v>5144</v>
      </c>
      <c r="D38" s="619" t="s">
        <v>5142</v>
      </c>
      <c r="E38" s="619" t="s">
        <v>1928</v>
      </c>
      <c r="F38" s="622">
        <v>9</v>
      </c>
      <c r="G38" s="622">
        <v>548.28</v>
      </c>
      <c r="H38" s="635">
        <v>1</v>
      </c>
      <c r="I38" s="622"/>
      <c r="J38" s="622"/>
      <c r="K38" s="635">
        <v>0</v>
      </c>
      <c r="L38" s="622">
        <v>9</v>
      </c>
      <c r="M38" s="623">
        <v>548.28</v>
      </c>
    </row>
    <row r="39" spans="1:13" ht="14.4" customHeight="1" x14ac:dyDescent="0.3">
      <c r="A39" s="618" t="s">
        <v>4519</v>
      </c>
      <c r="B39" s="619" t="s">
        <v>4223</v>
      </c>
      <c r="C39" s="619" t="s">
        <v>4754</v>
      </c>
      <c r="D39" s="619" t="s">
        <v>4429</v>
      </c>
      <c r="E39" s="619" t="s">
        <v>4755</v>
      </c>
      <c r="F39" s="622"/>
      <c r="G39" s="622"/>
      <c r="H39" s="635">
        <v>0</v>
      </c>
      <c r="I39" s="622">
        <v>1</v>
      </c>
      <c r="J39" s="622">
        <v>526.27</v>
      </c>
      <c r="K39" s="635">
        <v>1</v>
      </c>
      <c r="L39" s="622">
        <v>1</v>
      </c>
      <c r="M39" s="623">
        <v>526.27</v>
      </c>
    </row>
    <row r="40" spans="1:13" ht="14.4" customHeight="1" x14ac:dyDescent="0.3">
      <c r="A40" s="618" t="s">
        <v>4519</v>
      </c>
      <c r="B40" s="619" t="s">
        <v>4227</v>
      </c>
      <c r="C40" s="619" t="s">
        <v>2338</v>
      </c>
      <c r="D40" s="619" t="s">
        <v>2339</v>
      </c>
      <c r="E40" s="619" t="s">
        <v>2340</v>
      </c>
      <c r="F40" s="622"/>
      <c r="G40" s="622"/>
      <c r="H40" s="635">
        <v>0</v>
      </c>
      <c r="I40" s="622">
        <v>2</v>
      </c>
      <c r="J40" s="622">
        <v>215.62</v>
      </c>
      <c r="K40" s="635">
        <v>1</v>
      </c>
      <c r="L40" s="622">
        <v>2</v>
      </c>
      <c r="M40" s="623">
        <v>215.62</v>
      </c>
    </row>
    <row r="41" spans="1:13" ht="14.4" customHeight="1" x14ac:dyDescent="0.3">
      <c r="A41" s="618" t="s">
        <v>4519</v>
      </c>
      <c r="B41" s="619" t="s">
        <v>4227</v>
      </c>
      <c r="C41" s="619" t="s">
        <v>5252</v>
      </c>
      <c r="D41" s="619" t="s">
        <v>2339</v>
      </c>
      <c r="E41" s="619" t="s">
        <v>5253</v>
      </c>
      <c r="F41" s="622"/>
      <c r="G41" s="622"/>
      <c r="H41" s="635">
        <v>0</v>
      </c>
      <c r="I41" s="622">
        <v>1</v>
      </c>
      <c r="J41" s="622">
        <v>323.43</v>
      </c>
      <c r="K41" s="635">
        <v>1</v>
      </c>
      <c r="L41" s="622">
        <v>1</v>
      </c>
      <c r="M41" s="623">
        <v>323.43</v>
      </c>
    </row>
    <row r="42" spans="1:13" ht="14.4" customHeight="1" x14ac:dyDescent="0.3">
      <c r="A42" s="618" t="s">
        <v>4519</v>
      </c>
      <c r="B42" s="619" t="s">
        <v>4227</v>
      </c>
      <c r="C42" s="619" t="s">
        <v>4920</v>
      </c>
      <c r="D42" s="619" t="s">
        <v>2339</v>
      </c>
      <c r="E42" s="619" t="s">
        <v>2340</v>
      </c>
      <c r="F42" s="622"/>
      <c r="G42" s="622"/>
      <c r="H42" s="635">
        <v>0</v>
      </c>
      <c r="I42" s="622">
        <v>1</v>
      </c>
      <c r="J42" s="622">
        <v>107.81</v>
      </c>
      <c r="K42" s="635">
        <v>1</v>
      </c>
      <c r="L42" s="622">
        <v>1</v>
      </c>
      <c r="M42" s="623">
        <v>107.81</v>
      </c>
    </row>
    <row r="43" spans="1:13" ht="14.4" customHeight="1" x14ac:dyDescent="0.3">
      <c r="A43" s="618" t="s">
        <v>4519</v>
      </c>
      <c r="B43" s="619" t="s">
        <v>4227</v>
      </c>
      <c r="C43" s="619" t="s">
        <v>5254</v>
      </c>
      <c r="D43" s="619" t="s">
        <v>4228</v>
      </c>
      <c r="E43" s="619" t="s">
        <v>5255</v>
      </c>
      <c r="F43" s="622">
        <v>1</v>
      </c>
      <c r="G43" s="622">
        <v>301.87</v>
      </c>
      <c r="H43" s="635">
        <v>1</v>
      </c>
      <c r="I43" s="622"/>
      <c r="J43" s="622"/>
      <c r="K43" s="635">
        <v>0</v>
      </c>
      <c r="L43" s="622">
        <v>1</v>
      </c>
      <c r="M43" s="623">
        <v>301.87</v>
      </c>
    </row>
    <row r="44" spans="1:13" ht="14.4" customHeight="1" x14ac:dyDescent="0.3">
      <c r="A44" s="618" t="s">
        <v>4519</v>
      </c>
      <c r="B44" s="619" t="s">
        <v>4231</v>
      </c>
      <c r="C44" s="619" t="s">
        <v>5155</v>
      </c>
      <c r="D44" s="619" t="s">
        <v>4233</v>
      </c>
      <c r="E44" s="619" t="s">
        <v>5156</v>
      </c>
      <c r="F44" s="622"/>
      <c r="G44" s="622"/>
      <c r="H44" s="635">
        <v>0</v>
      </c>
      <c r="I44" s="622">
        <v>1</v>
      </c>
      <c r="J44" s="622">
        <v>796.04</v>
      </c>
      <c r="K44" s="635">
        <v>1</v>
      </c>
      <c r="L44" s="622">
        <v>1</v>
      </c>
      <c r="M44" s="623">
        <v>796.04</v>
      </c>
    </row>
    <row r="45" spans="1:13" ht="14.4" customHeight="1" x14ac:dyDescent="0.3">
      <c r="A45" s="618" t="s">
        <v>4519</v>
      </c>
      <c r="B45" s="619" t="s">
        <v>4244</v>
      </c>
      <c r="C45" s="619" t="s">
        <v>2248</v>
      </c>
      <c r="D45" s="619" t="s">
        <v>819</v>
      </c>
      <c r="E45" s="619" t="s">
        <v>4247</v>
      </c>
      <c r="F45" s="622"/>
      <c r="G45" s="622"/>
      <c r="H45" s="635">
        <v>0</v>
      </c>
      <c r="I45" s="622">
        <v>1</v>
      </c>
      <c r="J45" s="622">
        <v>50.57</v>
      </c>
      <c r="K45" s="635">
        <v>1</v>
      </c>
      <c r="L45" s="622">
        <v>1</v>
      </c>
      <c r="M45" s="623">
        <v>50.57</v>
      </c>
    </row>
    <row r="46" spans="1:13" ht="14.4" customHeight="1" x14ac:dyDescent="0.3">
      <c r="A46" s="618" t="s">
        <v>4519</v>
      </c>
      <c r="B46" s="619" t="s">
        <v>4443</v>
      </c>
      <c r="C46" s="619" t="s">
        <v>3719</v>
      </c>
      <c r="D46" s="619" t="s">
        <v>4444</v>
      </c>
      <c r="E46" s="619" t="s">
        <v>4445</v>
      </c>
      <c r="F46" s="622">
        <v>1</v>
      </c>
      <c r="G46" s="622">
        <v>41.55</v>
      </c>
      <c r="H46" s="635">
        <v>1</v>
      </c>
      <c r="I46" s="622"/>
      <c r="J46" s="622"/>
      <c r="K46" s="635">
        <v>0</v>
      </c>
      <c r="L46" s="622">
        <v>1</v>
      </c>
      <c r="M46" s="623">
        <v>41.55</v>
      </c>
    </row>
    <row r="47" spans="1:13" ht="14.4" customHeight="1" x14ac:dyDescent="0.3">
      <c r="A47" s="618" t="s">
        <v>4519</v>
      </c>
      <c r="B47" s="619" t="s">
        <v>4255</v>
      </c>
      <c r="C47" s="619" t="s">
        <v>5145</v>
      </c>
      <c r="D47" s="619" t="s">
        <v>5146</v>
      </c>
      <c r="E47" s="619" t="s">
        <v>4257</v>
      </c>
      <c r="F47" s="622">
        <v>2</v>
      </c>
      <c r="G47" s="622">
        <v>666.62</v>
      </c>
      <c r="H47" s="635">
        <v>1</v>
      </c>
      <c r="I47" s="622"/>
      <c r="J47" s="622"/>
      <c r="K47" s="635">
        <v>0</v>
      </c>
      <c r="L47" s="622">
        <v>2</v>
      </c>
      <c r="M47" s="623">
        <v>666.62</v>
      </c>
    </row>
    <row r="48" spans="1:13" ht="14.4" customHeight="1" x14ac:dyDescent="0.3">
      <c r="A48" s="618" t="s">
        <v>4519</v>
      </c>
      <c r="B48" s="619" t="s">
        <v>4255</v>
      </c>
      <c r="C48" s="619" t="s">
        <v>2728</v>
      </c>
      <c r="D48" s="619" t="s">
        <v>4256</v>
      </c>
      <c r="E48" s="619" t="s">
        <v>4257</v>
      </c>
      <c r="F48" s="622"/>
      <c r="G48" s="622"/>
      <c r="H48" s="635">
        <v>0</v>
      </c>
      <c r="I48" s="622">
        <v>1</v>
      </c>
      <c r="J48" s="622">
        <v>333.31</v>
      </c>
      <c r="K48" s="635">
        <v>1</v>
      </c>
      <c r="L48" s="622">
        <v>1</v>
      </c>
      <c r="M48" s="623">
        <v>333.31</v>
      </c>
    </row>
    <row r="49" spans="1:13" ht="14.4" customHeight="1" x14ac:dyDescent="0.3">
      <c r="A49" s="618" t="s">
        <v>4519</v>
      </c>
      <c r="B49" s="619" t="s">
        <v>4255</v>
      </c>
      <c r="C49" s="619" t="s">
        <v>3757</v>
      </c>
      <c r="D49" s="619" t="s">
        <v>4446</v>
      </c>
      <c r="E49" s="619" t="s">
        <v>4447</v>
      </c>
      <c r="F49" s="622"/>
      <c r="G49" s="622"/>
      <c r="H49" s="635">
        <v>0</v>
      </c>
      <c r="I49" s="622">
        <v>3</v>
      </c>
      <c r="J49" s="622">
        <v>999.93000000000006</v>
      </c>
      <c r="K49" s="635">
        <v>1</v>
      </c>
      <c r="L49" s="622">
        <v>3</v>
      </c>
      <c r="M49" s="623">
        <v>999.93000000000006</v>
      </c>
    </row>
    <row r="50" spans="1:13" ht="14.4" customHeight="1" x14ac:dyDescent="0.3">
      <c r="A50" s="618" t="s">
        <v>4519</v>
      </c>
      <c r="B50" s="619" t="s">
        <v>4255</v>
      </c>
      <c r="C50" s="619" t="s">
        <v>3753</v>
      </c>
      <c r="D50" s="619" t="s">
        <v>4448</v>
      </c>
      <c r="E50" s="619" t="s">
        <v>4449</v>
      </c>
      <c r="F50" s="622"/>
      <c r="G50" s="622"/>
      <c r="H50" s="635">
        <v>0</v>
      </c>
      <c r="I50" s="622">
        <v>8</v>
      </c>
      <c r="J50" s="622">
        <v>2666.48</v>
      </c>
      <c r="K50" s="635">
        <v>1</v>
      </c>
      <c r="L50" s="622">
        <v>8</v>
      </c>
      <c r="M50" s="623">
        <v>2666.48</v>
      </c>
    </row>
    <row r="51" spans="1:13" ht="14.4" customHeight="1" x14ac:dyDescent="0.3">
      <c r="A51" s="618" t="s">
        <v>4519</v>
      </c>
      <c r="B51" s="619" t="s">
        <v>4451</v>
      </c>
      <c r="C51" s="619" t="s">
        <v>5157</v>
      </c>
      <c r="D51" s="619" t="s">
        <v>5158</v>
      </c>
      <c r="E51" s="619" t="s">
        <v>3762</v>
      </c>
      <c r="F51" s="622">
        <v>1</v>
      </c>
      <c r="G51" s="622">
        <v>222.25</v>
      </c>
      <c r="H51" s="635">
        <v>1</v>
      </c>
      <c r="I51" s="622"/>
      <c r="J51" s="622"/>
      <c r="K51" s="635">
        <v>0</v>
      </c>
      <c r="L51" s="622">
        <v>1</v>
      </c>
      <c r="M51" s="623">
        <v>222.25</v>
      </c>
    </row>
    <row r="52" spans="1:13" ht="14.4" customHeight="1" x14ac:dyDescent="0.3">
      <c r="A52" s="618" t="s">
        <v>4519</v>
      </c>
      <c r="B52" s="619" t="s">
        <v>4282</v>
      </c>
      <c r="C52" s="619" t="s">
        <v>2748</v>
      </c>
      <c r="D52" s="619" t="s">
        <v>2749</v>
      </c>
      <c r="E52" s="619" t="s">
        <v>4267</v>
      </c>
      <c r="F52" s="622"/>
      <c r="G52" s="622"/>
      <c r="H52" s="635">
        <v>0</v>
      </c>
      <c r="I52" s="622">
        <v>2</v>
      </c>
      <c r="J52" s="622">
        <v>139.72</v>
      </c>
      <c r="K52" s="635">
        <v>1</v>
      </c>
      <c r="L52" s="622">
        <v>2</v>
      </c>
      <c r="M52" s="623">
        <v>139.72</v>
      </c>
    </row>
    <row r="53" spans="1:13" ht="14.4" customHeight="1" x14ac:dyDescent="0.3">
      <c r="A53" s="618" t="s">
        <v>4519</v>
      </c>
      <c r="B53" s="619" t="s">
        <v>4286</v>
      </c>
      <c r="C53" s="619" t="s">
        <v>4675</v>
      </c>
      <c r="D53" s="619" t="s">
        <v>3798</v>
      </c>
      <c r="E53" s="619" t="s">
        <v>4676</v>
      </c>
      <c r="F53" s="622"/>
      <c r="G53" s="622"/>
      <c r="H53" s="635">
        <v>0</v>
      </c>
      <c r="I53" s="622">
        <v>2</v>
      </c>
      <c r="J53" s="622">
        <v>6254.38</v>
      </c>
      <c r="K53" s="635">
        <v>1</v>
      </c>
      <c r="L53" s="622">
        <v>2</v>
      </c>
      <c r="M53" s="623">
        <v>6254.38</v>
      </c>
    </row>
    <row r="54" spans="1:13" ht="14.4" customHeight="1" x14ac:dyDescent="0.3">
      <c r="A54" s="618" t="s">
        <v>4519</v>
      </c>
      <c r="B54" s="619" t="s">
        <v>6735</v>
      </c>
      <c r="C54" s="619" t="s">
        <v>5384</v>
      </c>
      <c r="D54" s="619" t="s">
        <v>5385</v>
      </c>
      <c r="E54" s="619" t="s">
        <v>5386</v>
      </c>
      <c r="F54" s="622"/>
      <c r="G54" s="622"/>
      <c r="H54" s="635">
        <v>0</v>
      </c>
      <c r="I54" s="622">
        <v>1</v>
      </c>
      <c r="J54" s="622">
        <v>17706.39</v>
      </c>
      <c r="K54" s="635">
        <v>1</v>
      </c>
      <c r="L54" s="622">
        <v>1</v>
      </c>
      <c r="M54" s="623">
        <v>17706.39</v>
      </c>
    </row>
    <row r="55" spans="1:13" ht="14.4" customHeight="1" x14ac:dyDescent="0.3">
      <c r="A55" s="618" t="s">
        <v>4519</v>
      </c>
      <c r="B55" s="619" t="s">
        <v>4462</v>
      </c>
      <c r="C55" s="619" t="s">
        <v>4839</v>
      </c>
      <c r="D55" s="619" t="s">
        <v>4840</v>
      </c>
      <c r="E55" s="619" t="s">
        <v>747</v>
      </c>
      <c r="F55" s="622"/>
      <c r="G55" s="622"/>
      <c r="H55" s="635">
        <v>0</v>
      </c>
      <c r="I55" s="622">
        <v>1</v>
      </c>
      <c r="J55" s="622">
        <v>90.72</v>
      </c>
      <c r="K55" s="635">
        <v>1</v>
      </c>
      <c r="L55" s="622">
        <v>1</v>
      </c>
      <c r="M55" s="623">
        <v>90.72</v>
      </c>
    </row>
    <row r="56" spans="1:13" ht="14.4" customHeight="1" x14ac:dyDescent="0.3">
      <c r="A56" s="618" t="s">
        <v>4519</v>
      </c>
      <c r="B56" s="619" t="s">
        <v>4462</v>
      </c>
      <c r="C56" s="619" t="s">
        <v>4463</v>
      </c>
      <c r="D56" s="619" t="s">
        <v>4464</v>
      </c>
      <c r="E56" s="619" t="s">
        <v>2376</v>
      </c>
      <c r="F56" s="622"/>
      <c r="G56" s="622"/>
      <c r="H56" s="635">
        <v>0</v>
      </c>
      <c r="I56" s="622">
        <v>1</v>
      </c>
      <c r="J56" s="622">
        <v>226.79</v>
      </c>
      <c r="K56" s="635">
        <v>1</v>
      </c>
      <c r="L56" s="622">
        <v>1</v>
      </c>
      <c r="M56" s="623">
        <v>226.79</v>
      </c>
    </row>
    <row r="57" spans="1:13" ht="14.4" customHeight="1" x14ac:dyDescent="0.3">
      <c r="A57" s="618" t="s">
        <v>4519</v>
      </c>
      <c r="B57" s="619" t="s">
        <v>4462</v>
      </c>
      <c r="C57" s="619" t="s">
        <v>5381</v>
      </c>
      <c r="D57" s="619" t="s">
        <v>4840</v>
      </c>
      <c r="E57" s="619" t="s">
        <v>5382</v>
      </c>
      <c r="F57" s="622"/>
      <c r="G57" s="622"/>
      <c r="H57" s="635">
        <v>0</v>
      </c>
      <c r="I57" s="622">
        <v>25</v>
      </c>
      <c r="J57" s="622">
        <v>7559.75</v>
      </c>
      <c r="K57" s="635">
        <v>1</v>
      </c>
      <c r="L57" s="622">
        <v>25</v>
      </c>
      <c r="M57" s="623">
        <v>7559.75</v>
      </c>
    </row>
    <row r="58" spans="1:13" ht="14.4" customHeight="1" x14ac:dyDescent="0.3">
      <c r="A58" s="618" t="s">
        <v>4519</v>
      </c>
      <c r="B58" s="619" t="s">
        <v>4465</v>
      </c>
      <c r="C58" s="619" t="s">
        <v>5167</v>
      </c>
      <c r="D58" s="619" t="s">
        <v>5168</v>
      </c>
      <c r="E58" s="619" t="s">
        <v>2832</v>
      </c>
      <c r="F58" s="622"/>
      <c r="G58" s="622"/>
      <c r="H58" s="635">
        <v>0</v>
      </c>
      <c r="I58" s="622">
        <v>3</v>
      </c>
      <c r="J58" s="622">
        <v>648.87</v>
      </c>
      <c r="K58" s="635">
        <v>1</v>
      </c>
      <c r="L58" s="622">
        <v>3</v>
      </c>
      <c r="M58" s="623">
        <v>648.87</v>
      </c>
    </row>
    <row r="59" spans="1:13" ht="14.4" customHeight="1" x14ac:dyDescent="0.3">
      <c r="A59" s="618" t="s">
        <v>4519</v>
      </c>
      <c r="B59" s="619" t="s">
        <v>4465</v>
      </c>
      <c r="C59" s="619" t="s">
        <v>3673</v>
      </c>
      <c r="D59" s="619" t="s">
        <v>3674</v>
      </c>
      <c r="E59" s="619" t="s">
        <v>3675</v>
      </c>
      <c r="F59" s="622"/>
      <c r="G59" s="622"/>
      <c r="H59" s="635">
        <v>0</v>
      </c>
      <c r="I59" s="622">
        <v>19</v>
      </c>
      <c r="J59" s="622">
        <v>21673.3</v>
      </c>
      <c r="K59" s="635">
        <v>1</v>
      </c>
      <c r="L59" s="622">
        <v>19</v>
      </c>
      <c r="M59" s="623">
        <v>21673.3</v>
      </c>
    </row>
    <row r="60" spans="1:13" ht="14.4" customHeight="1" x14ac:dyDescent="0.3">
      <c r="A60" s="618" t="s">
        <v>4519</v>
      </c>
      <c r="B60" s="619" t="s">
        <v>4319</v>
      </c>
      <c r="C60" s="619" t="s">
        <v>5148</v>
      </c>
      <c r="D60" s="619" t="s">
        <v>5149</v>
      </c>
      <c r="E60" s="619"/>
      <c r="F60" s="622"/>
      <c r="G60" s="622"/>
      <c r="H60" s="635">
        <v>0</v>
      </c>
      <c r="I60" s="622">
        <v>9</v>
      </c>
      <c r="J60" s="622">
        <v>20515.32</v>
      </c>
      <c r="K60" s="635">
        <v>1</v>
      </c>
      <c r="L60" s="622">
        <v>9</v>
      </c>
      <c r="M60" s="623">
        <v>20515.32</v>
      </c>
    </row>
    <row r="61" spans="1:13" ht="14.4" customHeight="1" x14ac:dyDescent="0.3">
      <c r="A61" s="618" t="s">
        <v>4519</v>
      </c>
      <c r="B61" s="619" t="s">
        <v>4319</v>
      </c>
      <c r="C61" s="619" t="s">
        <v>5151</v>
      </c>
      <c r="D61" s="619" t="s">
        <v>5149</v>
      </c>
      <c r="E61" s="619" t="s">
        <v>5150</v>
      </c>
      <c r="F61" s="622"/>
      <c r="G61" s="622"/>
      <c r="H61" s="635">
        <v>0</v>
      </c>
      <c r="I61" s="622">
        <v>18</v>
      </c>
      <c r="J61" s="622">
        <v>27756.54</v>
      </c>
      <c r="K61" s="635">
        <v>1</v>
      </c>
      <c r="L61" s="622">
        <v>18</v>
      </c>
      <c r="M61" s="623">
        <v>27756.54</v>
      </c>
    </row>
    <row r="62" spans="1:13" ht="14.4" customHeight="1" x14ac:dyDescent="0.3">
      <c r="A62" s="618" t="s">
        <v>4519</v>
      </c>
      <c r="B62" s="619" t="s">
        <v>4319</v>
      </c>
      <c r="C62" s="619" t="s">
        <v>5152</v>
      </c>
      <c r="D62" s="619" t="s">
        <v>5149</v>
      </c>
      <c r="E62" s="619" t="s">
        <v>5153</v>
      </c>
      <c r="F62" s="622"/>
      <c r="G62" s="622"/>
      <c r="H62" s="635">
        <v>0</v>
      </c>
      <c r="I62" s="622">
        <v>3</v>
      </c>
      <c r="J62" s="622">
        <v>22794.81</v>
      </c>
      <c r="K62" s="635">
        <v>1</v>
      </c>
      <c r="L62" s="622">
        <v>3</v>
      </c>
      <c r="M62" s="623">
        <v>22794.81</v>
      </c>
    </row>
    <row r="63" spans="1:13" ht="14.4" customHeight="1" x14ac:dyDescent="0.3">
      <c r="A63" s="618" t="s">
        <v>4519</v>
      </c>
      <c r="B63" s="619" t="s">
        <v>4319</v>
      </c>
      <c r="C63" s="619" t="s">
        <v>5154</v>
      </c>
      <c r="D63" s="619" t="s">
        <v>789</v>
      </c>
      <c r="E63" s="619" t="s">
        <v>790</v>
      </c>
      <c r="F63" s="622">
        <v>61</v>
      </c>
      <c r="G63" s="622">
        <v>125649.01</v>
      </c>
      <c r="H63" s="635">
        <v>1</v>
      </c>
      <c r="I63" s="622"/>
      <c r="J63" s="622"/>
      <c r="K63" s="635">
        <v>0</v>
      </c>
      <c r="L63" s="622">
        <v>61</v>
      </c>
      <c r="M63" s="623">
        <v>125649.01</v>
      </c>
    </row>
    <row r="64" spans="1:13" ht="14.4" customHeight="1" x14ac:dyDescent="0.3">
      <c r="A64" s="618" t="s">
        <v>4519</v>
      </c>
      <c r="B64" s="619" t="s">
        <v>6736</v>
      </c>
      <c r="C64" s="619" t="s">
        <v>5241</v>
      </c>
      <c r="D64" s="619" t="s">
        <v>5242</v>
      </c>
      <c r="E64" s="619" t="s">
        <v>4812</v>
      </c>
      <c r="F64" s="622">
        <v>3</v>
      </c>
      <c r="G64" s="622">
        <v>6838.4400000000005</v>
      </c>
      <c r="H64" s="635">
        <v>1</v>
      </c>
      <c r="I64" s="622"/>
      <c r="J64" s="622"/>
      <c r="K64" s="635">
        <v>0</v>
      </c>
      <c r="L64" s="622">
        <v>3</v>
      </c>
      <c r="M64" s="623">
        <v>6838.4400000000005</v>
      </c>
    </row>
    <row r="65" spans="1:13" ht="14.4" customHeight="1" x14ac:dyDescent="0.3">
      <c r="A65" s="618" t="s">
        <v>4519</v>
      </c>
      <c r="B65" s="619" t="s">
        <v>6736</v>
      </c>
      <c r="C65" s="619" t="s">
        <v>5245</v>
      </c>
      <c r="D65" s="619" t="s">
        <v>5242</v>
      </c>
      <c r="E65" s="619" t="s">
        <v>5246</v>
      </c>
      <c r="F65" s="622">
        <v>1</v>
      </c>
      <c r="G65" s="622">
        <v>0</v>
      </c>
      <c r="H65" s="635"/>
      <c r="I65" s="622"/>
      <c r="J65" s="622"/>
      <c r="K65" s="635"/>
      <c r="L65" s="622">
        <v>1</v>
      </c>
      <c r="M65" s="623">
        <v>0</v>
      </c>
    </row>
    <row r="66" spans="1:13" ht="14.4" customHeight="1" x14ac:dyDescent="0.3">
      <c r="A66" s="618" t="s">
        <v>4519</v>
      </c>
      <c r="B66" s="619" t="s">
        <v>6736</v>
      </c>
      <c r="C66" s="619" t="s">
        <v>5247</v>
      </c>
      <c r="D66" s="619" t="s">
        <v>5248</v>
      </c>
      <c r="E66" s="619" t="s">
        <v>4812</v>
      </c>
      <c r="F66" s="622">
        <v>3</v>
      </c>
      <c r="G66" s="622">
        <v>6838.4400000000005</v>
      </c>
      <c r="H66" s="635">
        <v>1</v>
      </c>
      <c r="I66" s="622"/>
      <c r="J66" s="622"/>
      <c r="K66" s="635">
        <v>0</v>
      </c>
      <c r="L66" s="622">
        <v>3</v>
      </c>
      <c r="M66" s="623">
        <v>6838.4400000000005</v>
      </c>
    </row>
    <row r="67" spans="1:13" ht="14.4" customHeight="1" x14ac:dyDescent="0.3">
      <c r="A67" s="618" t="s">
        <v>4519</v>
      </c>
      <c r="B67" s="619" t="s">
        <v>6736</v>
      </c>
      <c r="C67" s="619" t="s">
        <v>4810</v>
      </c>
      <c r="D67" s="619" t="s">
        <v>4811</v>
      </c>
      <c r="E67" s="619" t="s">
        <v>4812</v>
      </c>
      <c r="F67" s="622"/>
      <c r="G67" s="622"/>
      <c r="H67" s="635">
        <v>0</v>
      </c>
      <c r="I67" s="622">
        <v>224</v>
      </c>
      <c r="J67" s="622">
        <v>466356.52000000014</v>
      </c>
      <c r="K67" s="635">
        <v>1</v>
      </c>
      <c r="L67" s="622">
        <v>224</v>
      </c>
      <c r="M67" s="623">
        <v>466356.52000000014</v>
      </c>
    </row>
    <row r="68" spans="1:13" ht="14.4" customHeight="1" x14ac:dyDescent="0.3">
      <c r="A68" s="618" t="s">
        <v>4519</v>
      </c>
      <c r="B68" s="619" t="s">
        <v>6736</v>
      </c>
      <c r="C68" s="619" t="s">
        <v>5243</v>
      </c>
      <c r="D68" s="619" t="s">
        <v>5242</v>
      </c>
      <c r="E68" s="619" t="s">
        <v>5244</v>
      </c>
      <c r="F68" s="622">
        <v>2</v>
      </c>
      <c r="G68" s="622">
        <v>13676.88</v>
      </c>
      <c r="H68" s="635">
        <v>1</v>
      </c>
      <c r="I68" s="622"/>
      <c r="J68" s="622"/>
      <c r="K68" s="635">
        <v>0</v>
      </c>
      <c r="L68" s="622">
        <v>2</v>
      </c>
      <c r="M68" s="623">
        <v>13676.88</v>
      </c>
    </row>
    <row r="69" spans="1:13" ht="14.4" customHeight="1" x14ac:dyDescent="0.3">
      <c r="A69" s="618" t="s">
        <v>4519</v>
      </c>
      <c r="B69" s="619" t="s">
        <v>6737</v>
      </c>
      <c r="C69" s="619" t="s">
        <v>5202</v>
      </c>
      <c r="D69" s="619" t="s">
        <v>5203</v>
      </c>
      <c r="E69" s="619" t="s">
        <v>5204</v>
      </c>
      <c r="F69" s="622"/>
      <c r="G69" s="622"/>
      <c r="H69" s="635">
        <v>0</v>
      </c>
      <c r="I69" s="622">
        <v>4</v>
      </c>
      <c r="J69" s="622">
        <v>29398.68</v>
      </c>
      <c r="K69" s="635">
        <v>1</v>
      </c>
      <c r="L69" s="622">
        <v>4</v>
      </c>
      <c r="M69" s="623">
        <v>29398.68</v>
      </c>
    </row>
    <row r="70" spans="1:13" ht="14.4" customHeight="1" x14ac:dyDescent="0.3">
      <c r="A70" s="618" t="s">
        <v>4519</v>
      </c>
      <c r="B70" s="619" t="s">
        <v>6737</v>
      </c>
      <c r="C70" s="619" t="s">
        <v>5205</v>
      </c>
      <c r="D70" s="619" t="s">
        <v>5206</v>
      </c>
      <c r="E70" s="619" t="s">
        <v>5207</v>
      </c>
      <c r="F70" s="622"/>
      <c r="G70" s="622"/>
      <c r="H70" s="635">
        <v>0</v>
      </c>
      <c r="I70" s="622">
        <v>7</v>
      </c>
      <c r="J70" s="622">
        <v>34298.46</v>
      </c>
      <c r="K70" s="635">
        <v>1</v>
      </c>
      <c r="L70" s="622">
        <v>7</v>
      </c>
      <c r="M70" s="623">
        <v>34298.46</v>
      </c>
    </row>
    <row r="71" spans="1:13" ht="14.4" customHeight="1" x14ac:dyDescent="0.3">
      <c r="A71" s="618" t="s">
        <v>4519</v>
      </c>
      <c r="B71" s="619" t="s">
        <v>6737</v>
      </c>
      <c r="C71" s="619" t="s">
        <v>5208</v>
      </c>
      <c r="D71" s="619" t="s">
        <v>5209</v>
      </c>
      <c r="E71" s="619" t="s">
        <v>5210</v>
      </c>
      <c r="F71" s="622"/>
      <c r="G71" s="622"/>
      <c r="H71" s="635">
        <v>0</v>
      </c>
      <c r="I71" s="622">
        <v>56</v>
      </c>
      <c r="J71" s="622">
        <v>137193.84</v>
      </c>
      <c r="K71" s="635">
        <v>1</v>
      </c>
      <c r="L71" s="622">
        <v>56</v>
      </c>
      <c r="M71" s="623">
        <v>137193.84</v>
      </c>
    </row>
    <row r="72" spans="1:13" ht="14.4" customHeight="1" x14ac:dyDescent="0.3">
      <c r="A72" s="618" t="s">
        <v>4519</v>
      </c>
      <c r="B72" s="619" t="s">
        <v>4324</v>
      </c>
      <c r="C72" s="619" t="s">
        <v>2193</v>
      </c>
      <c r="D72" s="619" t="s">
        <v>979</v>
      </c>
      <c r="E72" s="619" t="s">
        <v>4326</v>
      </c>
      <c r="F72" s="622"/>
      <c r="G72" s="622"/>
      <c r="H72" s="635">
        <v>0</v>
      </c>
      <c r="I72" s="622">
        <v>24</v>
      </c>
      <c r="J72" s="622">
        <v>2319.12</v>
      </c>
      <c r="K72" s="635">
        <v>1</v>
      </c>
      <c r="L72" s="622">
        <v>24</v>
      </c>
      <c r="M72" s="623">
        <v>2319.12</v>
      </c>
    </row>
    <row r="73" spans="1:13" ht="14.4" customHeight="1" x14ac:dyDescent="0.3">
      <c r="A73" s="618" t="s">
        <v>4519</v>
      </c>
      <c r="B73" s="619" t="s">
        <v>4324</v>
      </c>
      <c r="C73" s="619" t="s">
        <v>616</v>
      </c>
      <c r="D73" s="619" t="s">
        <v>617</v>
      </c>
      <c r="E73" s="619" t="s">
        <v>4327</v>
      </c>
      <c r="F73" s="622">
        <v>6</v>
      </c>
      <c r="G73" s="622">
        <v>579.78</v>
      </c>
      <c r="H73" s="635">
        <v>1</v>
      </c>
      <c r="I73" s="622"/>
      <c r="J73" s="622"/>
      <c r="K73" s="635">
        <v>0</v>
      </c>
      <c r="L73" s="622">
        <v>6</v>
      </c>
      <c r="M73" s="623">
        <v>579.78</v>
      </c>
    </row>
    <row r="74" spans="1:13" ht="14.4" customHeight="1" x14ac:dyDescent="0.3">
      <c r="A74" s="618" t="s">
        <v>4519</v>
      </c>
      <c r="B74" s="619" t="s">
        <v>4328</v>
      </c>
      <c r="C74" s="619" t="s">
        <v>2348</v>
      </c>
      <c r="D74" s="619" t="s">
        <v>2349</v>
      </c>
      <c r="E74" s="619" t="s">
        <v>2350</v>
      </c>
      <c r="F74" s="622"/>
      <c r="G74" s="622"/>
      <c r="H74" s="635">
        <v>0</v>
      </c>
      <c r="I74" s="622">
        <v>3</v>
      </c>
      <c r="J74" s="622">
        <v>274.45</v>
      </c>
      <c r="K74" s="635">
        <v>1</v>
      </c>
      <c r="L74" s="622">
        <v>3</v>
      </c>
      <c r="M74" s="623">
        <v>274.45</v>
      </c>
    </row>
    <row r="75" spans="1:13" ht="14.4" customHeight="1" x14ac:dyDescent="0.3">
      <c r="A75" s="618" t="s">
        <v>4519</v>
      </c>
      <c r="B75" s="619" t="s">
        <v>4328</v>
      </c>
      <c r="C75" s="619" t="s">
        <v>5135</v>
      </c>
      <c r="D75" s="619" t="s">
        <v>4329</v>
      </c>
      <c r="E75" s="619" t="s">
        <v>2350</v>
      </c>
      <c r="F75" s="622">
        <v>1</v>
      </c>
      <c r="G75" s="622">
        <v>89.58</v>
      </c>
      <c r="H75" s="635">
        <v>1</v>
      </c>
      <c r="I75" s="622"/>
      <c r="J75" s="622"/>
      <c r="K75" s="635">
        <v>0</v>
      </c>
      <c r="L75" s="622">
        <v>1</v>
      </c>
      <c r="M75" s="623">
        <v>89.58</v>
      </c>
    </row>
    <row r="76" spans="1:13" ht="14.4" customHeight="1" x14ac:dyDescent="0.3">
      <c r="A76" s="618" t="s">
        <v>4519</v>
      </c>
      <c r="B76" s="619" t="s">
        <v>4328</v>
      </c>
      <c r="C76" s="619" t="s">
        <v>596</v>
      </c>
      <c r="D76" s="619" t="s">
        <v>4329</v>
      </c>
      <c r="E76" s="619" t="s">
        <v>4330</v>
      </c>
      <c r="F76" s="622">
        <v>3</v>
      </c>
      <c r="G76" s="622">
        <v>142.89000000000001</v>
      </c>
      <c r="H76" s="635">
        <v>1</v>
      </c>
      <c r="I76" s="622"/>
      <c r="J76" s="622"/>
      <c r="K76" s="635">
        <v>0</v>
      </c>
      <c r="L76" s="622">
        <v>3</v>
      </c>
      <c r="M76" s="623">
        <v>142.89000000000001</v>
      </c>
    </row>
    <row r="77" spans="1:13" ht="14.4" customHeight="1" x14ac:dyDescent="0.3">
      <c r="A77" s="618" t="s">
        <v>4519</v>
      </c>
      <c r="B77" s="619" t="s">
        <v>4342</v>
      </c>
      <c r="C77" s="619" t="s">
        <v>5389</v>
      </c>
      <c r="D77" s="619" t="s">
        <v>5390</v>
      </c>
      <c r="E77" s="619" t="s">
        <v>4346</v>
      </c>
      <c r="F77" s="622">
        <v>1</v>
      </c>
      <c r="G77" s="622">
        <v>32.74</v>
      </c>
      <c r="H77" s="635">
        <v>1</v>
      </c>
      <c r="I77" s="622"/>
      <c r="J77" s="622"/>
      <c r="K77" s="635">
        <v>0</v>
      </c>
      <c r="L77" s="622">
        <v>1</v>
      </c>
      <c r="M77" s="623">
        <v>32.74</v>
      </c>
    </row>
    <row r="78" spans="1:13" ht="14.4" customHeight="1" x14ac:dyDescent="0.3">
      <c r="A78" s="618" t="s">
        <v>4519</v>
      </c>
      <c r="B78" s="619" t="s">
        <v>4342</v>
      </c>
      <c r="C78" s="619" t="s">
        <v>2236</v>
      </c>
      <c r="D78" s="619" t="s">
        <v>2237</v>
      </c>
      <c r="E78" s="619" t="s">
        <v>2238</v>
      </c>
      <c r="F78" s="622"/>
      <c r="G78" s="622"/>
      <c r="H78" s="635">
        <v>0</v>
      </c>
      <c r="I78" s="622">
        <v>2</v>
      </c>
      <c r="J78" s="622">
        <v>143.84</v>
      </c>
      <c r="K78" s="635">
        <v>1</v>
      </c>
      <c r="L78" s="622">
        <v>2</v>
      </c>
      <c r="M78" s="623">
        <v>143.84</v>
      </c>
    </row>
    <row r="79" spans="1:13" ht="14.4" customHeight="1" x14ac:dyDescent="0.3">
      <c r="A79" s="618" t="s">
        <v>4519</v>
      </c>
      <c r="B79" s="619" t="s">
        <v>4342</v>
      </c>
      <c r="C79" s="619" t="s">
        <v>3518</v>
      </c>
      <c r="D79" s="619" t="s">
        <v>3519</v>
      </c>
      <c r="E79" s="619" t="s">
        <v>4466</v>
      </c>
      <c r="F79" s="622"/>
      <c r="G79" s="622"/>
      <c r="H79" s="635">
        <v>0</v>
      </c>
      <c r="I79" s="622">
        <v>7</v>
      </c>
      <c r="J79" s="622">
        <v>1031.52</v>
      </c>
      <c r="K79" s="635">
        <v>1</v>
      </c>
      <c r="L79" s="622">
        <v>7</v>
      </c>
      <c r="M79" s="623">
        <v>1031.52</v>
      </c>
    </row>
    <row r="80" spans="1:13" ht="14.4" customHeight="1" x14ac:dyDescent="0.3">
      <c r="A80" s="618" t="s">
        <v>4519</v>
      </c>
      <c r="B80" s="619" t="s">
        <v>4342</v>
      </c>
      <c r="C80" s="619" t="s">
        <v>2544</v>
      </c>
      <c r="D80" s="619" t="s">
        <v>2545</v>
      </c>
      <c r="E80" s="619" t="s">
        <v>1181</v>
      </c>
      <c r="F80" s="622"/>
      <c r="G80" s="622"/>
      <c r="H80" s="635">
        <v>0</v>
      </c>
      <c r="I80" s="622">
        <v>3</v>
      </c>
      <c r="J80" s="622">
        <v>558.99</v>
      </c>
      <c r="K80" s="635">
        <v>1</v>
      </c>
      <c r="L80" s="622">
        <v>3</v>
      </c>
      <c r="M80" s="623">
        <v>558.99</v>
      </c>
    </row>
    <row r="81" spans="1:13" ht="14.4" customHeight="1" x14ac:dyDescent="0.3">
      <c r="A81" s="618" t="s">
        <v>4519</v>
      </c>
      <c r="B81" s="619" t="s">
        <v>4342</v>
      </c>
      <c r="C81" s="619" t="s">
        <v>5391</v>
      </c>
      <c r="D81" s="619" t="s">
        <v>5392</v>
      </c>
      <c r="E81" s="619" t="s">
        <v>2466</v>
      </c>
      <c r="F81" s="622">
        <v>1</v>
      </c>
      <c r="G81" s="622">
        <v>314.35000000000002</v>
      </c>
      <c r="H81" s="635">
        <v>1</v>
      </c>
      <c r="I81" s="622"/>
      <c r="J81" s="622"/>
      <c r="K81" s="635">
        <v>0</v>
      </c>
      <c r="L81" s="622">
        <v>1</v>
      </c>
      <c r="M81" s="623">
        <v>314.35000000000002</v>
      </c>
    </row>
    <row r="82" spans="1:13" ht="14.4" customHeight="1" x14ac:dyDescent="0.3">
      <c r="A82" s="618" t="s">
        <v>4519</v>
      </c>
      <c r="B82" s="619" t="s">
        <v>4342</v>
      </c>
      <c r="C82" s="619" t="s">
        <v>2281</v>
      </c>
      <c r="D82" s="619" t="s">
        <v>2278</v>
      </c>
      <c r="E82" s="619" t="s">
        <v>4347</v>
      </c>
      <c r="F82" s="622"/>
      <c r="G82" s="622"/>
      <c r="H82" s="635">
        <v>0</v>
      </c>
      <c r="I82" s="622">
        <v>1</v>
      </c>
      <c r="J82" s="622">
        <v>124.51</v>
      </c>
      <c r="K82" s="635">
        <v>1</v>
      </c>
      <c r="L82" s="622">
        <v>1</v>
      </c>
      <c r="M82" s="623">
        <v>124.51</v>
      </c>
    </row>
    <row r="83" spans="1:13" ht="14.4" customHeight="1" x14ac:dyDescent="0.3">
      <c r="A83" s="618" t="s">
        <v>4519</v>
      </c>
      <c r="B83" s="619" t="s">
        <v>4342</v>
      </c>
      <c r="C83" s="619" t="s">
        <v>2284</v>
      </c>
      <c r="D83" s="619" t="s">
        <v>2278</v>
      </c>
      <c r="E83" s="619" t="s">
        <v>4348</v>
      </c>
      <c r="F83" s="622"/>
      <c r="G83" s="622"/>
      <c r="H83" s="635">
        <v>0</v>
      </c>
      <c r="I83" s="622">
        <v>2</v>
      </c>
      <c r="J83" s="622">
        <v>327.45999999999998</v>
      </c>
      <c r="K83" s="635">
        <v>1</v>
      </c>
      <c r="L83" s="622">
        <v>2</v>
      </c>
      <c r="M83" s="623">
        <v>327.45999999999998</v>
      </c>
    </row>
    <row r="84" spans="1:13" ht="14.4" customHeight="1" x14ac:dyDescent="0.3">
      <c r="A84" s="618" t="s">
        <v>4519</v>
      </c>
      <c r="B84" s="619" t="s">
        <v>4342</v>
      </c>
      <c r="C84" s="619" t="s">
        <v>2464</v>
      </c>
      <c r="D84" s="619" t="s">
        <v>2465</v>
      </c>
      <c r="E84" s="619" t="s">
        <v>2466</v>
      </c>
      <c r="F84" s="622"/>
      <c r="G84" s="622"/>
      <c r="H84" s="635">
        <v>0</v>
      </c>
      <c r="I84" s="622">
        <v>5</v>
      </c>
      <c r="J84" s="622">
        <v>1571.75</v>
      </c>
      <c r="K84" s="635">
        <v>1</v>
      </c>
      <c r="L84" s="622">
        <v>5</v>
      </c>
      <c r="M84" s="623">
        <v>1571.75</v>
      </c>
    </row>
    <row r="85" spans="1:13" ht="14.4" customHeight="1" x14ac:dyDescent="0.3">
      <c r="A85" s="618" t="s">
        <v>4519</v>
      </c>
      <c r="B85" s="619" t="s">
        <v>4342</v>
      </c>
      <c r="C85" s="619" t="s">
        <v>5393</v>
      </c>
      <c r="D85" s="619" t="s">
        <v>4846</v>
      </c>
      <c r="E85" s="619" t="s">
        <v>4797</v>
      </c>
      <c r="F85" s="622">
        <v>1</v>
      </c>
      <c r="G85" s="622">
        <v>0</v>
      </c>
      <c r="H85" s="635"/>
      <c r="I85" s="622"/>
      <c r="J85" s="622"/>
      <c r="K85" s="635"/>
      <c r="L85" s="622">
        <v>1</v>
      </c>
      <c r="M85" s="623">
        <v>0</v>
      </c>
    </row>
    <row r="86" spans="1:13" ht="14.4" customHeight="1" x14ac:dyDescent="0.3">
      <c r="A86" s="618" t="s">
        <v>4519</v>
      </c>
      <c r="B86" s="619" t="s">
        <v>4342</v>
      </c>
      <c r="C86" s="619" t="s">
        <v>4845</v>
      </c>
      <c r="D86" s="619" t="s">
        <v>4846</v>
      </c>
      <c r="E86" s="619" t="s">
        <v>4847</v>
      </c>
      <c r="F86" s="622">
        <v>1</v>
      </c>
      <c r="G86" s="622">
        <v>46.94</v>
      </c>
      <c r="H86" s="635">
        <v>1</v>
      </c>
      <c r="I86" s="622"/>
      <c r="J86" s="622"/>
      <c r="K86" s="635">
        <v>0</v>
      </c>
      <c r="L86" s="622">
        <v>1</v>
      </c>
      <c r="M86" s="623">
        <v>46.94</v>
      </c>
    </row>
    <row r="87" spans="1:13" ht="14.4" customHeight="1" x14ac:dyDescent="0.3">
      <c r="A87" s="618" t="s">
        <v>4519</v>
      </c>
      <c r="B87" s="619" t="s">
        <v>4352</v>
      </c>
      <c r="C87" s="619" t="s">
        <v>3536</v>
      </c>
      <c r="D87" s="619" t="s">
        <v>4353</v>
      </c>
      <c r="E87" s="619" t="s">
        <v>4468</v>
      </c>
      <c r="F87" s="622"/>
      <c r="G87" s="622"/>
      <c r="H87" s="635">
        <v>0</v>
      </c>
      <c r="I87" s="622">
        <v>1</v>
      </c>
      <c r="J87" s="622">
        <v>561.54</v>
      </c>
      <c r="K87" s="635">
        <v>1</v>
      </c>
      <c r="L87" s="622">
        <v>1</v>
      </c>
      <c r="M87" s="623">
        <v>561.54</v>
      </c>
    </row>
    <row r="88" spans="1:13" ht="14.4" customHeight="1" x14ac:dyDescent="0.3">
      <c r="A88" s="618" t="s">
        <v>4519</v>
      </c>
      <c r="B88" s="619" t="s">
        <v>4352</v>
      </c>
      <c r="C88" s="619" t="s">
        <v>2311</v>
      </c>
      <c r="D88" s="619" t="s">
        <v>2316</v>
      </c>
      <c r="E88" s="619" t="s">
        <v>4355</v>
      </c>
      <c r="F88" s="622"/>
      <c r="G88" s="622"/>
      <c r="H88" s="635">
        <v>0</v>
      </c>
      <c r="I88" s="622">
        <v>1</v>
      </c>
      <c r="J88" s="622">
        <v>443.52</v>
      </c>
      <c r="K88" s="635">
        <v>1</v>
      </c>
      <c r="L88" s="622">
        <v>1</v>
      </c>
      <c r="M88" s="623">
        <v>443.52</v>
      </c>
    </row>
    <row r="89" spans="1:13" ht="14.4" customHeight="1" x14ac:dyDescent="0.3">
      <c r="A89" s="618" t="s">
        <v>4519</v>
      </c>
      <c r="B89" s="619" t="s">
        <v>4357</v>
      </c>
      <c r="C89" s="619" t="s">
        <v>5368</v>
      </c>
      <c r="D89" s="619" t="s">
        <v>3503</v>
      </c>
      <c r="E89" s="619" t="s">
        <v>5369</v>
      </c>
      <c r="F89" s="622"/>
      <c r="G89" s="622"/>
      <c r="H89" s="635">
        <v>0</v>
      </c>
      <c r="I89" s="622">
        <v>12</v>
      </c>
      <c r="J89" s="622">
        <v>21521.52</v>
      </c>
      <c r="K89" s="635">
        <v>1</v>
      </c>
      <c r="L89" s="622">
        <v>12</v>
      </c>
      <c r="M89" s="623">
        <v>21521.52</v>
      </c>
    </row>
    <row r="90" spans="1:13" ht="14.4" customHeight="1" x14ac:dyDescent="0.3">
      <c r="A90" s="618" t="s">
        <v>4519</v>
      </c>
      <c r="B90" s="619" t="s">
        <v>4364</v>
      </c>
      <c r="C90" s="619" t="s">
        <v>5136</v>
      </c>
      <c r="D90" s="619" t="s">
        <v>5137</v>
      </c>
      <c r="E90" s="619" t="s">
        <v>4368</v>
      </c>
      <c r="F90" s="622">
        <v>2</v>
      </c>
      <c r="G90" s="622">
        <v>21.46</v>
      </c>
      <c r="H90" s="635">
        <v>1</v>
      </c>
      <c r="I90" s="622"/>
      <c r="J90" s="622"/>
      <c r="K90" s="635">
        <v>0</v>
      </c>
      <c r="L90" s="622">
        <v>2</v>
      </c>
      <c r="M90" s="623">
        <v>21.46</v>
      </c>
    </row>
    <row r="91" spans="1:13" ht="14.4" customHeight="1" x14ac:dyDescent="0.3">
      <c r="A91" s="618" t="s">
        <v>4519</v>
      </c>
      <c r="B91" s="619" t="s">
        <v>4364</v>
      </c>
      <c r="C91" s="619" t="s">
        <v>3587</v>
      </c>
      <c r="D91" s="619" t="s">
        <v>4471</v>
      </c>
      <c r="E91" s="619" t="s">
        <v>4472</v>
      </c>
      <c r="F91" s="622"/>
      <c r="G91" s="622"/>
      <c r="H91" s="635">
        <v>0</v>
      </c>
      <c r="I91" s="622">
        <v>2</v>
      </c>
      <c r="J91" s="622">
        <v>32.54</v>
      </c>
      <c r="K91" s="635">
        <v>1</v>
      </c>
      <c r="L91" s="622">
        <v>2</v>
      </c>
      <c r="M91" s="623">
        <v>32.54</v>
      </c>
    </row>
    <row r="92" spans="1:13" ht="14.4" customHeight="1" x14ac:dyDescent="0.3">
      <c r="A92" s="618" t="s">
        <v>4519</v>
      </c>
      <c r="B92" s="619" t="s">
        <v>4364</v>
      </c>
      <c r="C92" s="619" t="s">
        <v>3660</v>
      </c>
      <c r="D92" s="619" t="s">
        <v>4473</v>
      </c>
      <c r="E92" s="619" t="s">
        <v>4474</v>
      </c>
      <c r="F92" s="622"/>
      <c r="G92" s="622"/>
      <c r="H92" s="635">
        <v>0</v>
      </c>
      <c r="I92" s="622">
        <v>4</v>
      </c>
      <c r="J92" s="622">
        <v>100.12</v>
      </c>
      <c r="K92" s="635">
        <v>1</v>
      </c>
      <c r="L92" s="622">
        <v>4</v>
      </c>
      <c r="M92" s="623">
        <v>100.12</v>
      </c>
    </row>
    <row r="93" spans="1:13" ht="14.4" customHeight="1" x14ac:dyDescent="0.3">
      <c r="A93" s="618" t="s">
        <v>4519</v>
      </c>
      <c r="B93" s="619" t="s">
        <v>4364</v>
      </c>
      <c r="C93" s="619" t="s">
        <v>5138</v>
      </c>
      <c r="D93" s="619" t="s">
        <v>5139</v>
      </c>
      <c r="E93" s="619" t="s">
        <v>5140</v>
      </c>
      <c r="F93" s="622"/>
      <c r="G93" s="622"/>
      <c r="H93" s="635">
        <v>0</v>
      </c>
      <c r="I93" s="622">
        <v>1</v>
      </c>
      <c r="J93" s="622">
        <v>38.51</v>
      </c>
      <c r="K93" s="635">
        <v>1</v>
      </c>
      <c r="L93" s="622">
        <v>1</v>
      </c>
      <c r="M93" s="623">
        <v>38.51</v>
      </c>
    </row>
    <row r="94" spans="1:13" ht="14.4" customHeight="1" x14ac:dyDescent="0.3">
      <c r="A94" s="618" t="s">
        <v>4519</v>
      </c>
      <c r="B94" s="619" t="s">
        <v>4371</v>
      </c>
      <c r="C94" s="619" t="s">
        <v>2398</v>
      </c>
      <c r="D94" s="619" t="s">
        <v>2399</v>
      </c>
      <c r="E94" s="619" t="s">
        <v>4372</v>
      </c>
      <c r="F94" s="622"/>
      <c r="G94" s="622"/>
      <c r="H94" s="635">
        <v>0</v>
      </c>
      <c r="I94" s="622">
        <v>1</v>
      </c>
      <c r="J94" s="622">
        <v>162.13</v>
      </c>
      <c r="K94" s="635">
        <v>1</v>
      </c>
      <c r="L94" s="622">
        <v>1</v>
      </c>
      <c r="M94" s="623">
        <v>162.13</v>
      </c>
    </row>
    <row r="95" spans="1:13" ht="14.4" customHeight="1" x14ac:dyDescent="0.3">
      <c r="A95" s="618" t="s">
        <v>4519</v>
      </c>
      <c r="B95" s="619" t="s">
        <v>4371</v>
      </c>
      <c r="C95" s="619" t="s">
        <v>2475</v>
      </c>
      <c r="D95" s="619" t="s">
        <v>2476</v>
      </c>
      <c r="E95" s="619" t="s">
        <v>4373</v>
      </c>
      <c r="F95" s="622"/>
      <c r="G95" s="622"/>
      <c r="H95" s="635">
        <v>0</v>
      </c>
      <c r="I95" s="622">
        <v>1</v>
      </c>
      <c r="J95" s="622">
        <v>216.16</v>
      </c>
      <c r="K95" s="635">
        <v>1</v>
      </c>
      <c r="L95" s="622">
        <v>1</v>
      </c>
      <c r="M95" s="623">
        <v>216.16</v>
      </c>
    </row>
    <row r="96" spans="1:13" ht="14.4" customHeight="1" x14ac:dyDescent="0.3">
      <c r="A96" s="618" t="s">
        <v>4519</v>
      </c>
      <c r="B96" s="619" t="s">
        <v>4375</v>
      </c>
      <c r="C96" s="619" t="s">
        <v>4478</v>
      </c>
      <c r="D96" s="619" t="s">
        <v>4479</v>
      </c>
      <c r="E96" s="619" t="s">
        <v>3399</v>
      </c>
      <c r="F96" s="622"/>
      <c r="G96" s="622"/>
      <c r="H96" s="635">
        <v>0</v>
      </c>
      <c r="I96" s="622">
        <v>1</v>
      </c>
      <c r="J96" s="622">
        <v>269</v>
      </c>
      <c r="K96" s="635">
        <v>1</v>
      </c>
      <c r="L96" s="622">
        <v>1</v>
      </c>
      <c r="M96" s="623">
        <v>269</v>
      </c>
    </row>
    <row r="97" spans="1:13" ht="14.4" customHeight="1" x14ac:dyDescent="0.3">
      <c r="A97" s="618" t="s">
        <v>4519</v>
      </c>
      <c r="B97" s="619" t="s">
        <v>4377</v>
      </c>
      <c r="C97" s="619" t="s">
        <v>5185</v>
      </c>
      <c r="D97" s="619" t="s">
        <v>5186</v>
      </c>
      <c r="E97" s="619" t="s">
        <v>5187</v>
      </c>
      <c r="F97" s="622">
        <v>3</v>
      </c>
      <c r="G97" s="622">
        <v>0</v>
      </c>
      <c r="H97" s="635"/>
      <c r="I97" s="622"/>
      <c r="J97" s="622"/>
      <c r="K97" s="635"/>
      <c r="L97" s="622">
        <v>3</v>
      </c>
      <c r="M97" s="623">
        <v>0</v>
      </c>
    </row>
    <row r="98" spans="1:13" ht="14.4" customHeight="1" x14ac:dyDescent="0.3">
      <c r="A98" s="618" t="s">
        <v>4519</v>
      </c>
      <c r="B98" s="619" t="s">
        <v>4377</v>
      </c>
      <c r="C98" s="619" t="s">
        <v>5188</v>
      </c>
      <c r="D98" s="619" t="s">
        <v>5186</v>
      </c>
      <c r="E98" s="619" t="s">
        <v>4378</v>
      </c>
      <c r="F98" s="622">
        <v>3</v>
      </c>
      <c r="G98" s="622">
        <v>650.84999999999991</v>
      </c>
      <c r="H98" s="635">
        <v>1</v>
      </c>
      <c r="I98" s="622"/>
      <c r="J98" s="622"/>
      <c r="K98" s="635">
        <v>0</v>
      </c>
      <c r="L98" s="622">
        <v>3</v>
      </c>
      <c r="M98" s="623">
        <v>650.84999999999991</v>
      </c>
    </row>
    <row r="99" spans="1:13" ht="14.4" customHeight="1" x14ac:dyDescent="0.3">
      <c r="A99" s="618" t="s">
        <v>4519</v>
      </c>
      <c r="B99" s="619" t="s">
        <v>4381</v>
      </c>
      <c r="C99" s="619" t="s">
        <v>5160</v>
      </c>
      <c r="D99" s="619" t="s">
        <v>5161</v>
      </c>
      <c r="E99" s="619" t="s">
        <v>5162</v>
      </c>
      <c r="F99" s="622">
        <v>2</v>
      </c>
      <c r="G99" s="622">
        <v>272.82</v>
      </c>
      <c r="H99" s="635">
        <v>1</v>
      </c>
      <c r="I99" s="622"/>
      <c r="J99" s="622"/>
      <c r="K99" s="635">
        <v>0</v>
      </c>
      <c r="L99" s="622">
        <v>2</v>
      </c>
      <c r="M99" s="623">
        <v>272.82</v>
      </c>
    </row>
    <row r="100" spans="1:13" ht="14.4" customHeight="1" x14ac:dyDescent="0.3">
      <c r="A100" s="618" t="s">
        <v>4519</v>
      </c>
      <c r="B100" s="619" t="s">
        <v>4385</v>
      </c>
      <c r="C100" s="619" t="s">
        <v>2410</v>
      </c>
      <c r="D100" s="619" t="s">
        <v>2411</v>
      </c>
      <c r="E100" s="619" t="s">
        <v>4386</v>
      </c>
      <c r="F100" s="622"/>
      <c r="G100" s="622"/>
      <c r="H100" s="635">
        <v>0</v>
      </c>
      <c r="I100" s="622">
        <v>2</v>
      </c>
      <c r="J100" s="622">
        <v>189.6</v>
      </c>
      <c r="K100" s="635">
        <v>1</v>
      </c>
      <c r="L100" s="622">
        <v>2</v>
      </c>
      <c r="M100" s="623">
        <v>189.6</v>
      </c>
    </row>
    <row r="101" spans="1:13" ht="14.4" customHeight="1" x14ac:dyDescent="0.3">
      <c r="A101" s="618" t="s">
        <v>4519</v>
      </c>
      <c r="B101" s="619" t="s">
        <v>4391</v>
      </c>
      <c r="C101" s="619" t="s">
        <v>5298</v>
      </c>
      <c r="D101" s="619" t="s">
        <v>3706</v>
      </c>
      <c r="E101" s="619" t="s">
        <v>2677</v>
      </c>
      <c r="F101" s="622"/>
      <c r="G101" s="622"/>
      <c r="H101" s="635">
        <v>0</v>
      </c>
      <c r="I101" s="622">
        <v>93</v>
      </c>
      <c r="J101" s="622">
        <v>3475.2300000000005</v>
      </c>
      <c r="K101" s="635">
        <v>1</v>
      </c>
      <c r="L101" s="622">
        <v>93</v>
      </c>
      <c r="M101" s="623">
        <v>3475.2300000000005</v>
      </c>
    </row>
    <row r="102" spans="1:13" ht="14.4" customHeight="1" x14ac:dyDescent="0.3">
      <c r="A102" s="618" t="s">
        <v>4519</v>
      </c>
      <c r="B102" s="619" t="s">
        <v>4391</v>
      </c>
      <c r="C102" s="619" t="s">
        <v>3713</v>
      </c>
      <c r="D102" s="619" t="s">
        <v>4492</v>
      </c>
      <c r="E102" s="619" t="s">
        <v>2246</v>
      </c>
      <c r="F102" s="622"/>
      <c r="G102" s="622"/>
      <c r="H102" s="635">
        <v>0</v>
      </c>
      <c r="I102" s="622">
        <v>133</v>
      </c>
      <c r="J102" s="622">
        <v>4201.47</v>
      </c>
      <c r="K102" s="635">
        <v>1</v>
      </c>
      <c r="L102" s="622">
        <v>133</v>
      </c>
      <c r="M102" s="623">
        <v>4201.47</v>
      </c>
    </row>
    <row r="103" spans="1:13" ht="14.4" customHeight="1" x14ac:dyDescent="0.3">
      <c r="A103" s="618" t="s">
        <v>4519</v>
      </c>
      <c r="B103" s="619" t="s">
        <v>4391</v>
      </c>
      <c r="C103" s="619" t="s">
        <v>3716</v>
      </c>
      <c r="D103" s="619" t="s">
        <v>4493</v>
      </c>
      <c r="E103" s="619" t="s">
        <v>2246</v>
      </c>
      <c r="F103" s="622"/>
      <c r="G103" s="622"/>
      <c r="H103" s="635">
        <v>0</v>
      </c>
      <c r="I103" s="622">
        <v>49</v>
      </c>
      <c r="J103" s="622">
        <v>1547.9099999999999</v>
      </c>
      <c r="K103" s="635">
        <v>1</v>
      </c>
      <c r="L103" s="622">
        <v>49</v>
      </c>
      <c r="M103" s="623">
        <v>1547.9099999999999</v>
      </c>
    </row>
    <row r="104" spans="1:13" ht="14.4" customHeight="1" x14ac:dyDescent="0.3">
      <c r="A104" s="618" t="s">
        <v>4519</v>
      </c>
      <c r="B104" s="619" t="s">
        <v>4391</v>
      </c>
      <c r="C104" s="619" t="s">
        <v>5299</v>
      </c>
      <c r="D104" s="619" t="s">
        <v>5301</v>
      </c>
      <c r="E104" s="619" t="s">
        <v>2246</v>
      </c>
      <c r="F104" s="622"/>
      <c r="G104" s="622"/>
      <c r="H104" s="635">
        <v>0</v>
      </c>
      <c r="I104" s="622">
        <v>49</v>
      </c>
      <c r="J104" s="622">
        <v>1547.9099999999996</v>
      </c>
      <c r="K104" s="635">
        <v>1</v>
      </c>
      <c r="L104" s="622">
        <v>49</v>
      </c>
      <c r="M104" s="623">
        <v>1547.9099999999996</v>
      </c>
    </row>
    <row r="105" spans="1:13" ht="14.4" customHeight="1" x14ac:dyDescent="0.3">
      <c r="A105" s="618" t="s">
        <v>4519</v>
      </c>
      <c r="B105" s="619" t="s">
        <v>4391</v>
      </c>
      <c r="C105" s="619" t="s">
        <v>5302</v>
      </c>
      <c r="D105" s="619" t="s">
        <v>5304</v>
      </c>
      <c r="E105" s="619" t="s">
        <v>2246</v>
      </c>
      <c r="F105" s="622"/>
      <c r="G105" s="622"/>
      <c r="H105" s="635">
        <v>0</v>
      </c>
      <c r="I105" s="622">
        <v>27</v>
      </c>
      <c r="J105" s="622">
        <v>852.93</v>
      </c>
      <c r="K105" s="635">
        <v>1</v>
      </c>
      <c r="L105" s="622">
        <v>27</v>
      </c>
      <c r="M105" s="623">
        <v>852.93</v>
      </c>
    </row>
    <row r="106" spans="1:13" ht="14.4" customHeight="1" x14ac:dyDescent="0.3">
      <c r="A106" s="618" t="s">
        <v>4519</v>
      </c>
      <c r="B106" s="619" t="s">
        <v>4391</v>
      </c>
      <c r="C106" s="619" t="s">
        <v>5305</v>
      </c>
      <c r="D106" s="619" t="s">
        <v>5306</v>
      </c>
      <c r="E106" s="619" t="s">
        <v>2246</v>
      </c>
      <c r="F106" s="622"/>
      <c r="G106" s="622"/>
      <c r="H106" s="635">
        <v>0</v>
      </c>
      <c r="I106" s="622">
        <v>23</v>
      </c>
      <c r="J106" s="622">
        <v>726.56999999999994</v>
      </c>
      <c r="K106" s="635">
        <v>1</v>
      </c>
      <c r="L106" s="622">
        <v>23</v>
      </c>
      <c r="M106" s="623">
        <v>726.56999999999994</v>
      </c>
    </row>
    <row r="107" spans="1:13" ht="14.4" customHeight="1" x14ac:dyDescent="0.3">
      <c r="A107" s="618" t="s">
        <v>4519</v>
      </c>
      <c r="B107" s="619" t="s">
        <v>4391</v>
      </c>
      <c r="C107" s="619" t="s">
        <v>5307</v>
      </c>
      <c r="D107" s="619" t="s">
        <v>5308</v>
      </c>
      <c r="E107" s="619" t="s">
        <v>2246</v>
      </c>
      <c r="F107" s="622"/>
      <c r="G107" s="622"/>
      <c r="H107" s="635">
        <v>0</v>
      </c>
      <c r="I107" s="622">
        <v>325</v>
      </c>
      <c r="J107" s="622">
        <v>10266.75</v>
      </c>
      <c r="K107" s="635">
        <v>1</v>
      </c>
      <c r="L107" s="622">
        <v>325</v>
      </c>
      <c r="M107" s="623">
        <v>10266.75</v>
      </c>
    </row>
    <row r="108" spans="1:13" ht="14.4" customHeight="1" x14ac:dyDescent="0.3">
      <c r="A108" s="618" t="s">
        <v>4519</v>
      </c>
      <c r="B108" s="619" t="s">
        <v>4391</v>
      </c>
      <c r="C108" s="619" t="s">
        <v>3693</v>
      </c>
      <c r="D108" s="619" t="s">
        <v>4494</v>
      </c>
      <c r="E108" s="619" t="s">
        <v>2246</v>
      </c>
      <c r="F108" s="622"/>
      <c r="G108" s="622"/>
      <c r="H108" s="635">
        <v>0</v>
      </c>
      <c r="I108" s="622">
        <v>54</v>
      </c>
      <c r="J108" s="622">
        <v>1705.86</v>
      </c>
      <c r="K108" s="635">
        <v>1</v>
      </c>
      <c r="L108" s="622">
        <v>54</v>
      </c>
      <c r="M108" s="623">
        <v>1705.86</v>
      </c>
    </row>
    <row r="109" spans="1:13" ht="14.4" customHeight="1" x14ac:dyDescent="0.3">
      <c r="A109" s="618" t="s">
        <v>4519</v>
      </c>
      <c r="B109" s="619" t="s">
        <v>4391</v>
      </c>
      <c r="C109" s="619" t="s">
        <v>5310</v>
      </c>
      <c r="D109" s="619" t="s">
        <v>5311</v>
      </c>
      <c r="E109" s="619" t="s">
        <v>2246</v>
      </c>
      <c r="F109" s="622"/>
      <c r="G109" s="622"/>
      <c r="H109" s="635">
        <v>0</v>
      </c>
      <c r="I109" s="622">
        <v>5</v>
      </c>
      <c r="J109" s="622">
        <v>157.94999999999999</v>
      </c>
      <c r="K109" s="635">
        <v>1</v>
      </c>
      <c r="L109" s="622">
        <v>5</v>
      </c>
      <c r="M109" s="623">
        <v>157.94999999999999</v>
      </c>
    </row>
    <row r="110" spans="1:13" ht="14.4" customHeight="1" x14ac:dyDescent="0.3">
      <c r="A110" s="618" t="s">
        <v>4519</v>
      </c>
      <c r="B110" s="619" t="s">
        <v>4391</v>
      </c>
      <c r="C110" s="619" t="s">
        <v>3699</v>
      </c>
      <c r="D110" s="619" t="s">
        <v>3700</v>
      </c>
      <c r="E110" s="619" t="s">
        <v>3701</v>
      </c>
      <c r="F110" s="622"/>
      <c r="G110" s="622"/>
      <c r="H110" s="635">
        <v>0</v>
      </c>
      <c r="I110" s="622">
        <v>1233</v>
      </c>
      <c r="J110" s="622">
        <v>233727.48000000004</v>
      </c>
      <c r="K110" s="635">
        <v>1</v>
      </c>
      <c r="L110" s="622">
        <v>1233</v>
      </c>
      <c r="M110" s="623">
        <v>233727.48000000004</v>
      </c>
    </row>
    <row r="111" spans="1:13" ht="14.4" customHeight="1" x14ac:dyDescent="0.3">
      <c r="A111" s="618" t="s">
        <v>4519</v>
      </c>
      <c r="B111" s="619" t="s">
        <v>4391</v>
      </c>
      <c r="C111" s="619" t="s">
        <v>2657</v>
      </c>
      <c r="D111" s="619" t="s">
        <v>4393</v>
      </c>
      <c r="E111" s="619" t="s">
        <v>2246</v>
      </c>
      <c r="F111" s="622"/>
      <c r="G111" s="622"/>
      <c r="H111" s="635">
        <v>0</v>
      </c>
      <c r="I111" s="622">
        <v>35</v>
      </c>
      <c r="J111" s="622">
        <v>737.1</v>
      </c>
      <c r="K111" s="635">
        <v>1</v>
      </c>
      <c r="L111" s="622">
        <v>35</v>
      </c>
      <c r="M111" s="623">
        <v>737.1</v>
      </c>
    </row>
    <row r="112" spans="1:13" ht="14.4" customHeight="1" x14ac:dyDescent="0.3">
      <c r="A112" s="618" t="s">
        <v>4519</v>
      </c>
      <c r="B112" s="619" t="s">
        <v>4391</v>
      </c>
      <c r="C112" s="619" t="s">
        <v>2660</v>
      </c>
      <c r="D112" s="619" t="s">
        <v>4394</v>
      </c>
      <c r="E112" s="619" t="s">
        <v>2246</v>
      </c>
      <c r="F112" s="622"/>
      <c r="G112" s="622"/>
      <c r="H112" s="635">
        <v>0</v>
      </c>
      <c r="I112" s="622">
        <v>35</v>
      </c>
      <c r="J112" s="622">
        <v>737.09999999999991</v>
      </c>
      <c r="K112" s="635">
        <v>1</v>
      </c>
      <c r="L112" s="622">
        <v>35</v>
      </c>
      <c r="M112" s="623">
        <v>737.09999999999991</v>
      </c>
    </row>
    <row r="113" spans="1:13" ht="14.4" customHeight="1" x14ac:dyDescent="0.3">
      <c r="A113" s="618" t="s">
        <v>4519</v>
      </c>
      <c r="B113" s="619" t="s">
        <v>4391</v>
      </c>
      <c r="C113" s="619" t="s">
        <v>5316</v>
      </c>
      <c r="D113" s="619" t="s">
        <v>5317</v>
      </c>
      <c r="E113" s="619" t="s">
        <v>2246</v>
      </c>
      <c r="F113" s="622"/>
      <c r="G113" s="622"/>
      <c r="H113" s="635">
        <v>0</v>
      </c>
      <c r="I113" s="622">
        <v>10</v>
      </c>
      <c r="J113" s="622">
        <v>315.89999999999998</v>
      </c>
      <c r="K113" s="635">
        <v>1</v>
      </c>
      <c r="L113" s="622">
        <v>10</v>
      </c>
      <c r="M113" s="623">
        <v>315.89999999999998</v>
      </c>
    </row>
    <row r="114" spans="1:13" ht="14.4" customHeight="1" x14ac:dyDescent="0.3">
      <c r="A114" s="618" t="s">
        <v>4519</v>
      </c>
      <c r="B114" s="619" t="s">
        <v>4391</v>
      </c>
      <c r="C114" s="619" t="s">
        <v>5318</v>
      </c>
      <c r="D114" s="619" t="s">
        <v>5319</v>
      </c>
      <c r="E114" s="619" t="s">
        <v>4965</v>
      </c>
      <c r="F114" s="622"/>
      <c r="G114" s="622"/>
      <c r="H114" s="635">
        <v>0</v>
      </c>
      <c r="I114" s="622">
        <v>8</v>
      </c>
      <c r="J114" s="622">
        <v>1010.96</v>
      </c>
      <c r="K114" s="635">
        <v>1</v>
      </c>
      <c r="L114" s="622">
        <v>8</v>
      </c>
      <c r="M114" s="623">
        <v>1010.96</v>
      </c>
    </row>
    <row r="115" spans="1:13" ht="14.4" customHeight="1" x14ac:dyDescent="0.3">
      <c r="A115" s="618" t="s">
        <v>4519</v>
      </c>
      <c r="B115" s="619" t="s">
        <v>4391</v>
      </c>
      <c r="C115" s="619" t="s">
        <v>5320</v>
      </c>
      <c r="D115" s="619" t="s">
        <v>5321</v>
      </c>
      <c r="E115" s="619" t="s">
        <v>4965</v>
      </c>
      <c r="F115" s="622"/>
      <c r="G115" s="622"/>
      <c r="H115" s="635">
        <v>0</v>
      </c>
      <c r="I115" s="622">
        <v>10</v>
      </c>
      <c r="J115" s="622">
        <v>1263.7</v>
      </c>
      <c r="K115" s="635">
        <v>1</v>
      </c>
      <c r="L115" s="622">
        <v>10</v>
      </c>
      <c r="M115" s="623">
        <v>1263.7</v>
      </c>
    </row>
    <row r="116" spans="1:13" ht="14.4" customHeight="1" x14ac:dyDescent="0.3">
      <c r="A116" s="618" t="s">
        <v>4519</v>
      </c>
      <c r="B116" s="619" t="s">
        <v>4391</v>
      </c>
      <c r="C116" s="619" t="s">
        <v>2679</v>
      </c>
      <c r="D116" s="619" t="s">
        <v>4398</v>
      </c>
      <c r="E116" s="619" t="s">
        <v>2677</v>
      </c>
      <c r="F116" s="622"/>
      <c r="G116" s="622"/>
      <c r="H116" s="635">
        <v>0</v>
      </c>
      <c r="I116" s="622">
        <v>80</v>
      </c>
      <c r="J116" s="622">
        <v>6319.2</v>
      </c>
      <c r="K116" s="635">
        <v>1</v>
      </c>
      <c r="L116" s="622">
        <v>80</v>
      </c>
      <c r="M116" s="623">
        <v>6319.2</v>
      </c>
    </row>
    <row r="117" spans="1:13" ht="14.4" customHeight="1" x14ac:dyDescent="0.3">
      <c r="A117" s="618" t="s">
        <v>4519</v>
      </c>
      <c r="B117" s="619" t="s">
        <v>4391</v>
      </c>
      <c r="C117" s="619" t="s">
        <v>5325</v>
      </c>
      <c r="D117" s="619" t="s">
        <v>5326</v>
      </c>
      <c r="E117" s="619" t="s">
        <v>2246</v>
      </c>
      <c r="F117" s="622"/>
      <c r="G117" s="622"/>
      <c r="H117" s="635">
        <v>0</v>
      </c>
      <c r="I117" s="622">
        <v>40</v>
      </c>
      <c r="J117" s="622">
        <v>1263.5999999999999</v>
      </c>
      <c r="K117" s="635">
        <v>1</v>
      </c>
      <c r="L117" s="622">
        <v>40</v>
      </c>
      <c r="M117" s="623">
        <v>1263.5999999999999</v>
      </c>
    </row>
    <row r="118" spans="1:13" ht="14.4" customHeight="1" x14ac:dyDescent="0.3">
      <c r="A118" s="618" t="s">
        <v>4519</v>
      </c>
      <c r="B118" s="619" t="s">
        <v>4391</v>
      </c>
      <c r="C118" s="619" t="s">
        <v>5327</v>
      </c>
      <c r="D118" s="619" t="s">
        <v>5328</v>
      </c>
      <c r="E118" s="619" t="s">
        <v>2246</v>
      </c>
      <c r="F118" s="622"/>
      <c r="G118" s="622"/>
      <c r="H118" s="635">
        <v>0</v>
      </c>
      <c r="I118" s="622">
        <v>35</v>
      </c>
      <c r="J118" s="622">
        <v>1105.6500000000001</v>
      </c>
      <c r="K118" s="635">
        <v>1</v>
      </c>
      <c r="L118" s="622">
        <v>35</v>
      </c>
      <c r="M118" s="623">
        <v>1105.6500000000001</v>
      </c>
    </row>
    <row r="119" spans="1:13" ht="14.4" customHeight="1" x14ac:dyDescent="0.3">
      <c r="A119" s="618" t="s">
        <v>4519</v>
      </c>
      <c r="B119" s="619" t="s">
        <v>4391</v>
      </c>
      <c r="C119" s="619" t="s">
        <v>5329</v>
      </c>
      <c r="D119" s="619" t="s">
        <v>5330</v>
      </c>
      <c r="E119" s="619" t="s">
        <v>2246</v>
      </c>
      <c r="F119" s="622"/>
      <c r="G119" s="622"/>
      <c r="H119" s="635">
        <v>0</v>
      </c>
      <c r="I119" s="622">
        <v>6</v>
      </c>
      <c r="J119" s="622">
        <v>189.54</v>
      </c>
      <c r="K119" s="635">
        <v>1</v>
      </c>
      <c r="L119" s="622">
        <v>6</v>
      </c>
      <c r="M119" s="623">
        <v>189.54</v>
      </c>
    </row>
    <row r="120" spans="1:13" ht="14.4" customHeight="1" x14ac:dyDescent="0.3">
      <c r="A120" s="618" t="s">
        <v>4519</v>
      </c>
      <c r="B120" s="619" t="s">
        <v>4391</v>
      </c>
      <c r="C120" s="619" t="s">
        <v>5331</v>
      </c>
      <c r="D120" s="619" t="s">
        <v>5333</v>
      </c>
      <c r="E120" s="619" t="s">
        <v>2246</v>
      </c>
      <c r="F120" s="622"/>
      <c r="G120" s="622"/>
      <c r="H120" s="635">
        <v>0</v>
      </c>
      <c r="I120" s="622">
        <v>110</v>
      </c>
      <c r="J120" s="622">
        <v>3474.8999999999996</v>
      </c>
      <c r="K120" s="635">
        <v>1</v>
      </c>
      <c r="L120" s="622">
        <v>110</v>
      </c>
      <c r="M120" s="623">
        <v>3474.8999999999996</v>
      </c>
    </row>
    <row r="121" spans="1:13" ht="14.4" customHeight="1" x14ac:dyDescent="0.3">
      <c r="A121" s="618" t="s">
        <v>4519</v>
      </c>
      <c r="B121" s="619" t="s">
        <v>4391</v>
      </c>
      <c r="C121" s="619" t="s">
        <v>2675</v>
      </c>
      <c r="D121" s="619" t="s">
        <v>2676</v>
      </c>
      <c r="E121" s="619" t="s">
        <v>2677</v>
      </c>
      <c r="F121" s="622"/>
      <c r="G121" s="622"/>
      <c r="H121" s="635">
        <v>0</v>
      </c>
      <c r="I121" s="622">
        <v>424</v>
      </c>
      <c r="J121" s="622">
        <v>44651.439999999995</v>
      </c>
      <c r="K121" s="635">
        <v>1</v>
      </c>
      <c r="L121" s="622">
        <v>424</v>
      </c>
      <c r="M121" s="623">
        <v>44651.439999999995</v>
      </c>
    </row>
    <row r="122" spans="1:13" ht="14.4" customHeight="1" x14ac:dyDescent="0.3">
      <c r="A122" s="618" t="s">
        <v>4519</v>
      </c>
      <c r="B122" s="619" t="s">
        <v>4391</v>
      </c>
      <c r="C122" s="619" t="s">
        <v>5334</v>
      </c>
      <c r="D122" s="619" t="s">
        <v>2676</v>
      </c>
      <c r="E122" s="619" t="s">
        <v>4491</v>
      </c>
      <c r="F122" s="622"/>
      <c r="G122" s="622"/>
      <c r="H122" s="635">
        <v>0</v>
      </c>
      <c r="I122" s="622">
        <v>74</v>
      </c>
      <c r="J122" s="622">
        <v>3896.8399999999997</v>
      </c>
      <c r="K122" s="635">
        <v>1</v>
      </c>
      <c r="L122" s="622">
        <v>74</v>
      </c>
      <c r="M122" s="623">
        <v>3896.8399999999997</v>
      </c>
    </row>
    <row r="123" spans="1:13" ht="14.4" customHeight="1" x14ac:dyDescent="0.3">
      <c r="A123" s="618" t="s">
        <v>4519</v>
      </c>
      <c r="B123" s="619" t="s">
        <v>4391</v>
      </c>
      <c r="C123" s="619" t="s">
        <v>3705</v>
      </c>
      <c r="D123" s="619" t="s">
        <v>3706</v>
      </c>
      <c r="E123" s="619" t="s">
        <v>2677</v>
      </c>
      <c r="F123" s="622"/>
      <c r="G123" s="622"/>
      <c r="H123" s="635">
        <v>0</v>
      </c>
      <c r="I123" s="622">
        <v>30</v>
      </c>
      <c r="J123" s="622">
        <v>3254.1</v>
      </c>
      <c r="K123" s="635">
        <v>1</v>
      </c>
      <c r="L123" s="622">
        <v>30</v>
      </c>
      <c r="M123" s="623">
        <v>3254.1</v>
      </c>
    </row>
    <row r="124" spans="1:13" ht="14.4" customHeight="1" x14ac:dyDescent="0.3">
      <c r="A124" s="618" t="s">
        <v>4519</v>
      </c>
      <c r="B124" s="619" t="s">
        <v>4391</v>
      </c>
      <c r="C124" s="619" t="s">
        <v>2669</v>
      </c>
      <c r="D124" s="619" t="s">
        <v>4399</v>
      </c>
      <c r="E124" s="619" t="s">
        <v>2246</v>
      </c>
      <c r="F124" s="622"/>
      <c r="G124" s="622"/>
      <c r="H124" s="635">
        <v>0</v>
      </c>
      <c r="I124" s="622">
        <v>23</v>
      </c>
      <c r="J124" s="622">
        <v>503.93000000000006</v>
      </c>
      <c r="K124" s="635">
        <v>1</v>
      </c>
      <c r="L124" s="622">
        <v>23</v>
      </c>
      <c r="M124" s="623">
        <v>503.93000000000006</v>
      </c>
    </row>
    <row r="125" spans="1:13" ht="14.4" customHeight="1" x14ac:dyDescent="0.3">
      <c r="A125" s="618" t="s">
        <v>4519</v>
      </c>
      <c r="B125" s="619" t="s">
        <v>4391</v>
      </c>
      <c r="C125" s="619" t="s">
        <v>5335</v>
      </c>
      <c r="D125" s="619" t="s">
        <v>5336</v>
      </c>
      <c r="E125" s="619" t="s">
        <v>2246</v>
      </c>
      <c r="F125" s="622"/>
      <c r="G125" s="622"/>
      <c r="H125" s="635">
        <v>0</v>
      </c>
      <c r="I125" s="622">
        <v>39</v>
      </c>
      <c r="J125" s="622">
        <v>1232.0099999999998</v>
      </c>
      <c r="K125" s="635">
        <v>1</v>
      </c>
      <c r="L125" s="622">
        <v>39</v>
      </c>
      <c r="M125" s="623">
        <v>1232.0099999999998</v>
      </c>
    </row>
    <row r="126" spans="1:13" ht="14.4" customHeight="1" x14ac:dyDescent="0.3">
      <c r="A126" s="618" t="s">
        <v>4519</v>
      </c>
      <c r="B126" s="619" t="s">
        <v>4391</v>
      </c>
      <c r="C126" s="619" t="s">
        <v>5337</v>
      </c>
      <c r="D126" s="619" t="s">
        <v>5339</v>
      </c>
      <c r="E126" s="619" t="s">
        <v>4965</v>
      </c>
      <c r="F126" s="622"/>
      <c r="G126" s="622"/>
      <c r="H126" s="635">
        <v>0</v>
      </c>
      <c r="I126" s="622">
        <v>10</v>
      </c>
      <c r="J126" s="622">
        <v>1262.8</v>
      </c>
      <c r="K126" s="635">
        <v>1</v>
      </c>
      <c r="L126" s="622">
        <v>10</v>
      </c>
      <c r="M126" s="623">
        <v>1262.8</v>
      </c>
    </row>
    <row r="127" spans="1:13" ht="14.4" customHeight="1" x14ac:dyDescent="0.3">
      <c r="A127" s="618" t="s">
        <v>4519</v>
      </c>
      <c r="B127" s="619" t="s">
        <v>4391</v>
      </c>
      <c r="C127" s="619" t="s">
        <v>5340</v>
      </c>
      <c r="D127" s="619" t="s">
        <v>5342</v>
      </c>
      <c r="E127" s="619" t="s">
        <v>4965</v>
      </c>
      <c r="F127" s="622"/>
      <c r="G127" s="622"/>
      <c r="H127" s="635">
        <v>0</v>
      </c>
      <c r="I127" s="622">
        <v>17</v>
      </c>
      <c r="J127" s="622">
        <v>2146.7600000000002</v>
      </c>
      <c r="K127" s="635">
        <v>1</v>
      </c>
      <c r="L127" s="622">
        <v>17</v>
      </c>
      <c r="M127" s="623">
        <v>2146.7600000000002</v>
      </c>
    </row>
    <row r="128" spans="1:13" ht="14.4" customHeight="1" x14ac:dyDescent="0.3">
      <c r="A128" s="618" t="s">
        <v>4519</v>
      </c>
      <c r="B128" s="619" t="s">
        <v>4391</v>
      </c>
      <c r="C128" s="619" t="s">
        <v>5343</v>
      </c>
      <c r="D128" s="619" t="s">
        <v>5345</v>
      </c>
      <c r="E128" s="619" t="s">
        <v>4965</v>
      </c>
      <c r="F128" s="622"/>
      <c r="G128" s="622"/>
      <c r="H128" s="635">
        <v>0</v>
      </c>
      <c r="I128" s="622">
        <v>9</v>
      </c>
      <c r="J128" s="622">
        <v>1136.52</v>
      </c>
      <c r="K128" s="635">
        <v>1</v>
      </c>
      <c r="L128" s="622">
        <v>9</v>
      </c>
      <c r="M128" s="623">
        <v>1136.52</v>
      </c>
    </row>
    <row r="129" spans="1:13" ht="14.4" customHeight="1" x14ac:dyDescent="0.3">
      <c r="A129" s="618" t="s">
        <v>4519</v>
      </c>
      <c r="B129" s="619" t="s">
        <v>4391</v>
      </c>
      <c r="C129" s="619" t="s">
        <v>5313</v>
      </c>
      <c r="D129" s="619" t="s">
        <v>5315</v>
      </c>
      <c r="E129" s="619" t="s">
        <v>2246</v>
      </c>
      <c r="F129" s="622"/>
      <c r="G129" s="622"/>
      <c r="H129" s="635">
        <v>0</v>
      </c>
      <c r="I129" s="622">
        <v>27</v>
      </c>
      <c r="J129" s="622">
        <v>852.93</v>
      </c>
      <c r="K129" s="635">
        <v>1</v>
      </c>
      <c r="L129" s="622">
        <v>27</v>
      </c>
      <c r="M129" s="623">
        <v>852.93</v>
      </c>
    </row>
    <row r="130" spans="1:13" ht="14.4" customHeight="1" x14ac:dyDescent="0.3">
      <c r="A130" s="618" t="s">
        <v>4519</v>
      </c>
      <c r="B130" s="619" t="s">
        <v>4391</v>
      </c>
      <c r="C130" s="619" t="s">
        <v>3696</v>
      </c>
      <c r="D130" s="619" t="s">
        <v>4495</v>
      </c>
      <c r="E130" s="619" t="s">
        <v>2246</v>
      </c>
      <c r="F130" s="622"/>
      <c r="G130" s="622"/>
      <c r="H130" s="635">
        <v>0</v>
      </c>
      <c r="I130" s="622">
        <v>11</v>
      </c>
      <c r="J130" s="622">
        <v>347.49</v>
      </c>
      <c r="K130" s="635">
        <v>1</v>
      </c>
      <c r="L130" s="622">
        <v>11</v>
      </c>
      <c r="M130" s="623">
        <v>347.49</v>
      </c>
    </row>
    <row r="131" spans="1:13" ht="14.4" customHeight="1" x14ac:dyDescent="0.3">
      <c r="A131" s="618" t="s">
        <v>4519</v>
      </c>
      <c r="B131" s="619" t="s">
        <v>4391</v>
      </c>
      <c r="C131" s="619" t="s">
        <v>5322</v>
      </c>
      <c r="D131" s="619" t="s">
        <v>5324</v>
      </c>
      <c r="E131" s="619" t="s">
        <v>4965</v>
      </c>
      <c r="F131" s="622"/>
      <c r="G131" s="622"/>
      <c r="H131" s="635">
        <v>0</v>
      </c>
      <c r="I131" s="622">
        <v>12</v>
      </c>
      <c r="J131" s="622">
        <v>1516.44</v>
      </c>
      <c r="K131" s="635">
        <v>1</v>
      </c>
      <c r="L131" s="622">
        <v>12</v>
      </c>
      <c r="M131" s="623">
        <v>1516.44</v>
      </c>
    </row>
    <row r="132" spans="1:13" ht="14.4" customHeight="1" x14ac:dyDescent="0.3">
      <c r="A132" s="618" t="s">
        <v>4519</v>
      </c>
      <c r="B132" s="619" t="s">
        <v>4391</v>
      </c>
      <c r="C132" s="619" t="s">
        <v>5346</v>
      </c>
      <c r="D132" s="619" t="s">
        <v>5347</v>
      </c>
      <c r="E132" s="619" t="s">
        <v>4965</v>
      </c>
      <c r="F132" s="622"/>
      <c r="G132" s="622"/>
      <c r="H132" s="635">
        <v>0</v>
      </c>
      <c r="I132" s="622">
        <v>4</v>
      </c>
      <c r="J132" s="622">
        <v>505.48</v>
      </c>
      <c r="K132" s="635">
        <v>1</v>
      </c>
      <c r="L132" s="622">
        <v>4</v>
      </c>
      <c r="M132" s="623">
        <v>505.48</v>
      </c>
    </row>
    <row r="133" spans="1:13" ht="14.4" customHeight="1" x14ac:dyDescent="0.3">
      <c r="A133" s="618" t="s">
        <v>4519</v>
      </c>
      <c r="B133" s="619" t="s">
        <v>4391</v>
      </c>
      <c r="C133" s="619" t="s">
        <v>5348</v>
      </c>
      <c r="D133" s="619" t="s">
        <v>5349</v>
      </c>
      <c r="E133" s="619" t="s">
        <v>2246</v>
      </c>
      <c r="F133" s="622"/>
      <c r="G133" s="622"/>
      <c r="H133" s="635"/>
      <c r="I133" s="622">
        <v>5</v>
      </c>
      <c r="J133" s="622">
        <v>0</v>
      </c>
      <c r="K133" s="635"/>
      <c r="L133" s="622">
        <v>5</v>
      </c>
      <c r="M133" s="623">
        <v>0</v>
      </c>
    </row>
    <row r="134" spans="1:13" ht="14.4" customHeight="1" x14ac:dyDescent="0.3">
      <c r="A134" s="618" t="s">
        <v>4519</v>
      </c>
      <c r="B134" s="619" t="s">
        <v>4391</v>
      </c>
      <c r="C134" s="619" t="s">
        <v>5353</v>
      </c>
      <c r="D134" s="619" t="s">
        <v>4964</v>
      </c>
      <c r="E134" s="619" t="s">
        <v>5354</v>
      </c>
      <c r="F134" s="622">
        <v>5</v>
      </c>
      <c r="G134" s="622">
        <v>100</v>
      </c>
      <c r="H134" s="635">
        <v>1</v>
      </c>
      <c r="I134" s="622"/>
      <c r="J134" s="622"/>
      <c r="K134" s="635">
        <v>0</v>
      </c>
      <c r="L134" s="622">
        <v>5</v>
      </c>
      <c r="M134" s="623">
        <v>100</v>
      </c>
    </row>
    <row r="135" spans="1:13" ht="14.4" customHeight="1" x14ac:dyDescent="0.3">
      <c r="A135" s="618" t="s">
        <v>4519</v>
      </c>
      <c r="B135" s="619" t="s">
        <v>4391</v>
      </c>
      <c r="C135" s="619" t="s">
        <v>5359</v>
      </c>
      <c r="D135" s="619" t="s">
        <v>5360</v>
      </c>
      <c r="E135" s="619" t="s">
        <v>5361</v>
      </c>
      <c r="F135" s="622">
        <v>6</v>
      </c>
      <c r="G135" s="622">
        <v>1011</v>
      </c>
      <c r="H135" s="635">
        <v>1</v>
      </c>
      <c r="I135" s="622"/>
      <c r="J135" s="622"/>
      <c r="K135" s="635">
        <v>0</v>
      </c>
      <c r="L135" s="622">
        <v>6</v>
      </c>
      <c r="M135" s="623">
        <v>1011</v>
      </c>
    </row>
    <row r="136" spans="1:13" ht="14.4" customHeight="1" x14ac:dyDescent="0.3">
      <c r="A136" s="618" t="s">
        <v>4519</v>
      </c>
      <c r="B136" s="619" t="s">
        <v>4391</v>
      </c>
      <c r="C136" s="619" t="s">
        <v>5350</v>
      </c>
      <c r="D136" s="619" t="s">
        <v>5351</v>
      </c>
      <c r="E136" s="619" t="s">
        <v>5352</v>
      </c>
      <c r="F136" s="622"/>
      <c r="G136" s="622"/>
      <c r="H136" s="635">
        <v>0</v>
      </c>
      <c r="I136" s="622">
        <v>2</v>
      </c>
      <c r="J136" s="622">
        <v>168.38</v>
      </c>
      <c r="K136" s="635">
        <v>1</v>
      </c>
      <c r="L136" s="622">
        <v>2</v>
      </c>
      <c r="M136" s="623">
        <v>168.38</v>
      </c>
    </row>
    <row r="137" spans="1:13" ht="14.4" customHeight="1" x14ac:dyDescent="0.3">
      <c r="A137" s="618" t="s">
        <v>4519</v>
      </c>
      <c r="B137" s="619" t="s">
        <v>4391</v>
      </c>
      <c r="C137" s="619" t="s">
        <v>5355</v>
      </c>
      <c r="D137" s="619" t="s">
        <v>5356</v>
      </c>
      <c r="E137" s="619" t="s">
        <v>5354</v>
      </c>
      <c r="F137" s="622">
        <v>5</v>
      </c>
      <c r="G137" s="622">
        <v>100</v>
      </c>
      <c r="H137" s="635">
        <v>1</v>
      </c>
      <c r="I137" s="622"/>
      <c r="J137" s="622"/>
      <c r="K137" s="635">
        <v>0</v>
      </c>
      <c r="L137" s="622">
        <v>5</v>
      </c>
      <c r="M137" s="623">
        <v>100</v>
      </c>
    </row>
    <row r="138" spans="1:13" ht="14.4" customHeight="1" x14ac:dyDescent="0.3">
      <c r="A138" s="618" t="s">
        <v>4519</v>
      </c>
      <c r="B138" s="619" t="s">
        <v>4391</v>
      </c>
      <c r="C138" s="619" t="s">
        <v>5357</v>
      </c>
      <c r="D138" s="619" t="s">
        <v>5358</v>
      </c>
      <c r="E138" s="619" t="s">
        <v>5354</v>
      </c>
      <c r="F138" s="622">
        <v>5</v>
      </c>
      <c r="G138" s="622">
        <v>100</v>
      </c>
      <c r="H138" s="635">
        <v>1</v>
      </c>
      <c r="I138" s="622"/>
      <c r="J138" s="622"/>
      <c r="K138" s="635">
        <v>0</v>
      </c>
      <c r="L138" s="622">
        <v>5</v>
      </c>
      <c r="M138" s="623">
        <v>100</v>
      </c>
    </row>
    <row r="139" spans="1:13" ht="14.4" customHeight="1" x14ac:dyDescent="0.3">
      <c r="A139" s="618" t="s">
        <v>4519</v>
      </c>
      <c r="B139" s="619" t="s">
        <v>4391</v>
      </c>
      <c r="C139" s="619" t="s">
        <v>5362</v>
      </c>
      <c r="D139" s="619" t="s">
        <v>5363</v>
      </c>
      <c r="E139" s="619" t="s">
        <v>5352</v>
      </c>
      <c r="F139" s="622"/>
      <c r="G139" s="622"/>
      <c r="H139" s="635">
        <v>0</v>
      </c>
      <c r="I139" s="622">
        <v>1</v>
      </c>
      <c r="J139" s="622">
        <v>84.19</v>
      </c>
      <c r="K139" s="635">
        <v>1</v>
      </c>
      <c r="L139" s="622">
        <v>1</v>
      </c>
      <c r="M139" s="623">
        <v>84.19</v>
      </c>
    </row>
    <row r="140" spans="1:13" ht="14.4" customHeight="1" x14ac:dyDescent="0.3">
      <c r="A140" s="618" t="s">
        <v>4519</v>
      </c>
      <c r="B140" s="619" t="s">
        <v>4391</v>
      </c>
      <c r="C140" s="619" t="s">
        <v>5364</v>
      </c>
      <c r="D140" s="619" t="s">
        <v>5365</v>
      </c>
      <c r="E140" s="619" t="s">
        <v>5352</v>
      </c>
      <c r="F140" s="622"/>
      <c r="G140" s="622"/>
      <c r="H140" s="635">
        <v>0</v>
      </c>
      <c r="I140" s="622">
        <v>1</v>
      </c>
      <c r="J140" s="622">
        <v>84.19</v>
      </c>
      <c r="K140" s="635">
        <v>1</v>
      </c>
      <c r="L140" s="622">
        <v>1</v>
      </c>
      <c r="M140" s="623">
        <v>84.19</v>
      </c>
    </row>
    <row r="141" spans="1:13" ht="14.4" customHeight="1" x14ac:dyDescent="0.3">
      <c r="A141" s="618" t="s">
        <v>4519</v>
      </c>
      <c r="B141" s="619" t="s">
        <v>4391</v>
      </c>
      <c r="C141" s="619" t="s">
        <v>5366</v>
      </c>
      <c r="D141" s="619" t="s">
        <v>5367</v>
      </c>
      <c r="E141" s="619" t="s">
        <v>4965</v>
      </c>
      <c r="F141" s="622">
        <v>3</v>
      </c>
      <c r="G141" s="622">
        <v>246.12</v>
      </c>
      <c r="H141" s="635">
        <v>1</v>
      </c>
      <c r="I141" s="622"/>
      <c r="J141" s="622"/>
      <c r="K141" s="635">
        <v>0</v>
      </c>
      <c r="L141" s="622">
        <v>3</v>
      </c>
      <c r="M141" s="623">
        <v>246.12</v>
      </c>
    </row>
    <row r="142" spans="1:13" ht="14.4" customHeight="1" x14ac:dyDescent="0.3">
      <c r="A142" s="618" t="s">
        <v>4520</v>
      </c>
      <c r="B142" s="619" t="s">
        <v>4157</v>
      </c>
      <c r="C142" s="619" t="s">
        <v>5968</v>
      </c>
      <c r="D142" s="619" t="s">
        <v>4947</v>
      </c>
      <c r="E142" s="619" t="s">
        <v>5969</v>
      </c>
      <c r="F142" s="622"/>
      <c r="G142" s="622"/>
      <c r="H142" s="635"/>
      <c r="I142" s="622">
        <v>2</v>
      </c>
      <c r="J142" s="622">
        <v>0</v>
      </c>
      <c r="K142" s="635"/>
      <c r="L142" s="622">
        <v>2</v>
      </c>
      <c r="M142" s="623">
        <v>0</v>
      </c>
    </row>
    <row r="143" spans="1:13" ht="14.4" customHeight="1" x14ac:dyDescent="0.3">
      <c r="A143" s="618" t="s">
        <v>4520</v>
      </c>
      <c r="B143" s="619" t="s">
        <v>6735</v>
      </c>
      <c r="C143" s="619" t="s">
        <v>6607</v>
      </c>
      <c r="D143" s="619" t="s">
        <v>6608</v>
      </c>
      <c r="E143" s="619" t="s">
        <v>6609</v>
      </c>
      <c r="F143" s="622"/>
      <c r="G143" s="622"/>
      <c r="H143" s="635">
        <v>0</v>
      </c>
      <c r="I143" s="622">
        <v>2</v>
      </c>
      <c r="J143" s="622">
        <v>29720.14</v>
      </c>
      <c r="K143" s="635">
        <v>1</v>
      </c>
      <c r="L143" s="622">
        <v>2</v>
      </c>
      <c r="M143" s="623">
        <v>29720.14</v>
      </c>
    </row>
    <row r="144" spans="1:13" ht="14.4" customHeight="1" x14ac:dyDescent="0.3">
      <c r="A144" s="618" t="s">
        <v>4520</v>
      </c>
      <c r="B144" s="619" t="s">
        <v>4462</v>
      </c>
      <c r="C144" s="619" t="s">
        <v>4838</v>
      </c>
      <c r="D144" s="619" t="s">
        <v>4464</v>
      </c>
      <c r="E144" s="619" t="s">
        <v>687</v>
      </c>
      <c r="F144" s="622"/>
      <c r="G144" s="622"/>
      <c r="H144" s="635">
        <v>0</v>
      </c>
      <c r="I144" s="622">
        <v>1</v>
      </c>
      <c r="J144" s="622">
        <v>68.040000000000006</v>
      </c>
      <c r="K144" s="635">
        <v>1</v>
      </c>
      <c r="L144" s="622">
        <v>1</v>
      </c>
      <c r="M144" s="623">
        <v>68.040000000000006</v>
      </c>
    </row>
    <row r="145" spans="1:13" ht="14.4" customHeight="1" x14ac:dyDescent="0.3">
      <c r="A145" s="618" t="s">
        <v>4520</v>
      </c>
      <c r="B145" s="619" t="s">
        <v>4462</v>
      </c>
      <c r="C145" s="619" t="s">
        <v>4839</v>
      </c>
      <c r="D145" s="619" t="s">
        <v>4840</v>
      </c>
      <c r="E145" s="619" t="s">
        <v>747</v>
      </c>
      <c r="F145" s="622"/>
      <c r="G145" s="622"/>
      <c r="H145" s="635">
        <v>0</v>
      </c>
      <c r="I145" s="622">
        <v>1</v>
      </c>
      <c r="J145" s="622">
        <v>90.72</v>
      </c>
      <c r="K145" s="635">
        <v>1</v>
      </c>
      <c r="L145" s="622">
        <v>1</v>
      </c>
      <c r="M145" s="623">
        <v>90.72</v>
      </c>
    </row>
    <row r="146" spans="1:13" ht="14.4" customHeight="1" x14ac:dyDescent="0.3">
      <c r="A146" s="618" t="s">
        <v>4520</v>
      </c>
      <c r="B146" s="619" t="s">
        <v>4462</v>
      </c>
      <c r="C146" s="619" t="s">
        <v>5381</v>
      </c>
      <c r="D146" s="619" t="s">
        <v>4840</v>
      </c>
      <c r="E146" s="619" t="s">
        <v>5382</v>
      </c>
      <c r="F146" s="622"/>
      <c r="G146" s="622"/>
      <c r="H146" s="635">
        <v>0</v>
      </c>
      <c r="I146" s="622">
        <v>1</v>
      </c>
      <c r="J146" s="622">
        <v>302.39</v>
      </c>
      <c r="K146" s="635">
        <v>1</v>
      </c>
      <c r="L146" s="622">
        <v>1</v>
      </c>
      <c r="M146" s="623">
        <v>302.39</v>
      </c>
    </row>
    <row r="147" spans="1:13" ht="14.4" customHeight="1" x14ac:dyDescent="0.3">
      <c r="A147" s="618" t="s">
        <v>4520</v>
      </c>
      <c r="B147" s="619" t="s">
        <v>6736</v>
      </c>
      <c r="C147" s="619" t="s">
        <v>4810</v>
      </c>
      <c r="D147" s="619" t="s">
        <v>4811</v>
      </c>
      <c r="E147" s="619" t="s">
        <v>4812</v>
      </c>
      <c r="F147" s="622"/>
      <c r="G147" s="622"/>
      <c r="H147" s="635">
        <v>0</v>
      </c>
      <c r="I147" s="622">
        <v>9</v>
      </c>
      <c r="J147" s="622">
        <v>19040.420000000002</v>
      </c>
      <c r="K147" s="635">
        <v>1</v>
      </c>
      <c r="L147" s="622">
        <v>9</v>
      </c>
      <c r="M147" s="623">
        <v>19040.420000000002</v>
      </c>
    </row>
    <row r="148" spans="1:13" ht="14.4" customHeight="1" x14ac:dyDescent="0.3">
      <c r="A148" s="618" t="s">
        <v>4521</v>
      </c>
      <c r="B148" s="619" t="s">
        <v>4157</v>
      </c>
      <c r="C148" s="619" t="s">
        <v>1037</v>
      </c>
      <c r="D148" s="619" t="s">
        <v>1038</v>
      </c>
      <c r="E148" s="619" t="s">
        <v>1039</v>
      </c>
      <c r="F148" s="622"/>
      <c r="G148" s="622"/>
      <c r="H148" s="635">
        <v>0</v>
      </c>
      <c r="I148" s="622">
        <v>6</v>
      </c>
      <c r="J148" s="622">
        <v>1142.8799999999999</v>
      </c>
      <c r="K148" s="635">
        <v>1</v>
      </c>
      <c r="L148" s="622">
        <v>6</v>
      </c>
      <c r="M148" s="623">
        <v>1142.8799999999999</v>
      </c>
    </row>
    <row r="149" spans="1:13" ht="14.4" customHeight="1" x14ac:dyDescent="0.3">
      <c r="A149" s="618" t="s">
        <v>4521</v>
      </c>
      <c r="B149" s="619" t="s">
        <v>4157</v>
      </c>
      <c r="C149" s="619" t="s">
        <v>1041</v>
      </c>
      <c r="D149" s="619" t="s">
        <v>1038</v>
      </c>
      <c r="E149" s="619" t="s">
        <v>1042</v>
      </c>
      <c r="F149" s="622"/>
      <c r="G149" s="622"/>
      <c r="H149" s="635">
        <v>0</v>
      </c>
      <c r="I149" s="622">
        <v>2</v>
      </c>
      <c r="J149" s="622">
        <v>1224.52</v>
      </c>
      <c r="K149" s="635">
        <v>1</v>
      </c>
      <c r="L149" s="622">
        <v>2</v>
      </c>
      <c r="M149" s="623">
        <v>1224.52</v>
      </c>
    </row>
    <row r="150" spans="1:13" ht="14.4" customHeight="1" x14ac:dyDescent="0.3">
      <c r="A150" s="618" t="s">
        <v>4521</v>
      </c>
      <c r="B150" s="619" t="s">
        <v>4169</v>
      </c>
      <c r="C150" s="619" t="s">
        <v>2468</v>
      </c>
      <c r="D150" s="619" t="s">
        <v>2469</v>
      </c>
      <c r="E150" s="619" t="s">
        <v>2470</v>
      </c>
      <c r="F150" s="622"/>
      <c r="G150" s="622"/>
      <c r="H150" s="635">
        <v>0</v>
      </c>
      <c r="I150" s="622">
        <v>22</v>
      </c>
      <c r="J150" s="622">
        <v>10942.8</v>
      </c>
      <c r="K150" s="635">
        <v>1</v>
      </c>
      <c r="L150" s="622">
        <v>22</v>
      </c>
      <c r="M150" s="623">
        <v>10942.8</v>
      </c>
    </row>
    <row r="151" spans="1:13" ht="14.4" customHeight="1" x14ac:dyDescent="0.3">
      <c r="A151" s="618" t="s">
        <v>4521</v>
      </c>
      <c r="B151" s="619" t="s">
        <v>4169</v>
      </c>
      <c r="C151" s="619" t="s">
        <v>2493</v>
      </c>
      <c r="D151" s="619" t="s">
        <v>2494</v>
      </c>
      <c r="E151" s="619" t="s">
        <v>4170</v>
      </c>
      <c r="F151" s="622"/>
      <c r="G151" s="622"/>
      <c r="H151" s="635">
        <v>0</v>
      </c>
      <c r="I151" s="622">
        <v>13</v>
      </c>
      <c r="J151" s="622">
        <v>17563.96</v>
      </c>
      <c r="K151" s="635">
        <v>1</v>
      </c>
      <c r="L151" s="622">
        <v>13</v>
      </c>
      <c r="M151" s="623">
        <v>17563.96</v>
      </c>
    </row>
    <row r="152" spans="1:13" ht="14.4" customHeight="1" x14ac:dyDescent="0.3">
      <c r="A152" s="618" t="s">
        <v>4521</v>
      </c>
      <c r="B152" s="619" t="s">
        <v>4169</v>
      </c>
      <c r="C152" s="619" t="s">
        <v>4590</v>
      </c>
      <c r="D152" s="619" t="s">
        <v>4591</v>
      </c>
      <c r="E152" s="619" t="s">
        <v>4592</v>
      </c>
      <c r="F152" s="622"/>
      <c r="G152" s="622"/>
      <c r="H152" s="635">
        <v>0</v>
      </c>
      <c r="I152" s="622">
        <v>2</v>
      </c>
      <c r="J152" s="622">
        <v>2694.56</v>
      </c>
      <c r="K152" s="635">
        <v>1</v>
      </c>
      <c r="L152" s="622">
        <v>2</v>
      </c>
      <c r="M152" s="623">
        <v>2694.56</v>
      </c>
    </row>
    <row r="153" spans="1:13" ht="14.4" customHeight="1" x14ac:dyDescent="0.3">
      <c r="A153" s="618" t="s">
        <v>4521</v>
      </c>
      <c r="B153" s="619" t="s">
        <v>4172</v>
      </c>
      <c r="C153" s="619" t="s">
        <v>5473</v>
      </c>
      <c r="D153" s="619" t="s">
        <v>5474</v>
      </c>
      <c r="E153" s="619" t="s">
        <v>5475</v>
      </c>
      <c r="F153" s="622">
        <v>2</v>
      </c>
      <c r="G153" s="622">
        <v>2719.22</v>
      </c>
      <c r="H153" s="635">
        <v>1</v>
      </c>
      <c r="I153" s="622"/>
      <c r="J153" s="622"/>
      <c r="K153" s="635">
        <v>0</v>
      </c>
      <c r="L153" s="622">
        <v>2</v>
      </c>
      <c r="M153" s="623">
        <v>2719.22</v>
      </c>
    </row>
    <row r="154" spans="1:13" ht="14.4" customHeight="1" x14ac:dyDescent="0.3">
      <c r="A154" s="618" t="s">
        <v>4521</v>
      </c>
      <c r="B154" s="619" t="s">
        <v>4176</v>
      </c>
      <c r="C154" s="619" t="s">
        <v>2522</v>
      </c>
      <c r="D154" s="619" t="s">
        <v>2523</v>
      </c>
      <c r="E154" s="619" t="s">
        <v>2187</v>
      </c>
      <c r="F154" s="622"/>
      <c r="G154" s="622"/>
      <c r="H154" s="635"/>
      <c r="I154" s="622">
        <v>2</v>
      </c>
      <c r="J154" s="622">
        <v>0</v>
      </c>
      <c r="K154" s="635"/>
      <c r="L154" s="622">
        <v>2</v>
      </c>
      <c r="M154" s="623">
        <v>0</v>
      </c>
    </row>
    <row r="155" spans="1:13" ht="14.4" customHeight="1" x14ac:dyDescent="0.3">
      <c r="A155" s="618" t="s">
        <v>4521</v>
      </c>
      <c r="B155" s="619" t="s">
        <v>4186</v>
      </c>
      <c r="C155" s="619" t="s">
        <v>3541</v>
      </c>
      <c r="D155" s="619" t="s">
        <v>4409</v>
      </c>
      <c r="E155" s="619" t="s">
        <v>2370</v>
      </c>
      <c r="F155" s="622"/>
      <c r="G155" s="622"/>
      <c r="H155" s="635">
        <v>0</v>
      </c>
      <c r="I155" s="622">
        <v>1</v>
      </c>
      <c r="J155" s="622">
        <v>193.14</v>
      </c>
      <c r="K155" s="635">
        <v>1</v>
      </c>
      <c r="L155" s="622">
        <v>1</v>
      </c>
      <c r="M155" s="623">
        <v>193.14</v>
      </c>
    </row>
    <row r="156" spans="1:13" ht="14.4" customHeight="1" x14ac:dyDescent="0.3">
      <c r="A156" s="618" t="s">
        <v>4521</v>
      </c>
      <c r="B156" s="619" t="s">
        <v>4189</v>
      </c>
      <c r="C156" s="619" t="s">
        <v>3506</v>
      </c>
      <c r="D156" s="619" t="s">
        <v>2455</v>
      </c>
      <c r="E156" s="619" t="s">
        <v>3507</v>
      </c>
      <c r="F156" s="622"/>
      <c r="G156" s="622"/>
      <c r="H156" s="635">
        <v>0</v>
      </c>
      <c r="I156" s="622">
        <v>10</v>
      </c>
      <c r="J156" s="622">
        <v>9379.2999999999993</v>
      </c>
      <c r="K156" s="635">
        <v>1</v>
      </c>
      <c r="L156" s="622">
        <v>10</v>
      </c>
      <c r="M156" s="623">
        <v>9379.2999999999993</v>
      </c>
    </row>
    <row r="157" spans="1:13" ht="14.4" customHeight="1" x14ac:dyDescent="0.3">
      <c r="A157" s="618" t="s">
        <v>4521</v>
      </c>
      <c r="B157" s="619" t="s">
        <v>4189</v>
      </c>
      <c r="C157" s="619" t="s">
        <v>3509</v>
      </c>
      <c r="D157" s="619" t="s">
        <v>2455</v>
      </c>
      <c r="E157" s="619" t="s">
        <v>3510</v>
      </c>
      <c r="F157" s="622"/>
      <c r="G157" s="622"/>
      <c r="H157" s="635">
        <v>0</v>
      </c>
      <c r="I157" s="622">
        <v>24</v>
      </c>
      <c r="J157" s="622">
        <v>27995.279999999995</v>
      </c>
      <c r="K157" s="635">
        <v>1</v>
      </c>
      <c r="L157" s="622">
        <v>24</v>
      </c>
      <c r="M157" s="623">
        <v>27995.279999999995</v>
      </c>
    </row>
    <row r="158" spans="1:13" ht="14.4" customHeight="1" x14ac:dyDescent="0.3">
      <c r="A158" s="618" t="s">
        <v>4521</v>
      </c>
      <c r="B158" s="619" t="s">
        <v>4189</v>
      </c>
      <c r="C158" s="619" t="s">
        <v>2287</v>
      </c>
      <c r="D158" s="619" t="s">
        <v>2288</v>
      </c>
      <c r="E158" s="619" t="s">
        <v>3507</v>
      </c>
      <c r="F158" s="622"/>
      <c r="G158" s="622"/>
      <c r="H158" s="635">
        <v>0</v>
      </c>
      <c r="I158" s="622">
        <v>4</v>
      </c>
      <c r="J158" s="622">
        <v>6998.76</v>
      </c>
      <c r="K158" s="635">
        <v>1</v>
      </c>
      <c r="L158" s="622">
        <v>4</v>
      </c>
      <c r="M158" s="623">
        <v>6998.76</v>
      </c>
    </row>
    <row r="159" spans="1:13" ht="14.4" customHeight="1" x14ac:dyDescent="0.3">
      <c r="A159" s="618" t="s">
        <v>4521</v>
      </c>
      <c r="B159" s="619" t="s">
        <v>4202</v>
      </c>
      <c r="C159" s="619" t="s">
        <v>5492</v>
      </c>
      <c r="D159" s="619" t="s">
        <v>671</v>
      </c>
      <c r="E159" s="619" t="s">
        <v>672</v>
      </c>
      <c r="F159" s="622">
        <v>1</v>
      </c>
      <c r="G159" s="622">
        <v>49.92</v>
      </c>
      <c r="H159" s="635">
        <v>1</v>
      </c>
      <c r="I159" s="622"/>
      <c r="J159" s="622"/>
      <c r="K159" s="635">
        <v>0</v>
      </c>
      <c r="L159" s="622">
        <v>1</v>
      </c>
      <c r="M159" s="623">
        <v>49.92</v>
      </c>
    </row>
    <row r="160" spans="1:13" ht="14.4" customHeight="1" x14ac:dyDescent="0.3">
      <c r="A160" s="618" t="s">
        <v>4521</v>
      </c>
      <c r="B160" s="619" t="s">
        <v>4417</v>
      </c>
      <c r="C160" s="619" t="s">
        <v>5440</v>
      </c>
      <c r="D160" s="619" t="s">
        <v>5441</v>
      </c>
      <c r="E160" s="619" t="s">
        <v>5442</v>
      </c>
      <c r="F160" s="622"/>
      <c r="G160" s="622"/>
      <c r="H160" s="635">
        <v>0</v>
      </c>
      <c r="I160" s="622">
        <v>2</v>
      </c>
      <c r="J160" s="622">
        <v>299.5</v>
      </c>
      <c r="K160" s="635">
        <v>1</v>
      </c>
      <c r="L160" s="622">
        <v>2</v>
      </c>
      <c r="M160" s="623">
        <v>299.5</v>
      </c>
    </row>
    <row r="161" spans="1:13" ht="14.4" customHeight="1" x14ac:dyDescent="0.3">
      <c r="A161" s="618" t="s">
        <v>4521</v>
      </c>
      <c r="B161" s="619" t="s">
        <v>4203</v>
      </c>
      <c r="C161" s="619" t="s">
        <v>2259</v>
      </c>
      <c r="D161" s="619" t="s">
        <v>2260</v>
      </c>
      <c r="E161" s="619" t="s">
        <v>2261</v>
      </c>
      <c r="F161" s="622"/>
      <c r="G161" s="622"/>
      <c r="H161" s="635">
        <v>0</v>
      </c>
      <c r="I161" s="622">
        <v>1</v>
      </c>
      <c r="J161" s="622">
        <v>41.89</v>
      </c>
      <c r="K161" s="635">
        <v>1</v>
      </c>
      <c r="L161" s="622">
        <v>1</v>
      </c>
      <c r="M161" s="623">
        <v>41.89</v>
      </c>
    </row>
    <row r="162" spans="1:13" ht="14.4" customHeight="1" x14ac:dyDescent="0.3">
      <c r="A162" s="618" t="s">
        <v>4521</v>
      </c>
      <c r="B162" s="619" t="s">
        <v>4214</v>
      </c>
      <c r="C162" s="619" t="s">
        <v>2372</v>
      </c>
      <c r="D162" s="619" t="s">
        <v>2369</v>
      </c>
      <c r="E162" s="619" t="s">
        <v>1928</v>
      </c>
      <c r="F162" s="622"/>
      <c r="G162" s="622"/>
      <c r="H162" s="635">
        <v>0</v>
      </c>
      <c r="I162" s="622">
        <v>3</v>
      </c>
      <c r="J162" s="622">
        <v>182.76</v>
      </c>
      <c r="K162" s="635">
        <v>1</v>
      </c>
      <c r="L162" s="622">
        <v>3</v>
      </c>
      <c r="M162" s="623">
        <v>182.76</v>
      </c>
    </row>
    <row r="163" spans="1:13" ht="14.4" customHeight="1" x14ac:dyDescent="0.3">
      <c r="A163" s="618" t="s">
        <v>4521</v>
      </c>
      <c r="B163" s="619" t="s">
        <v>4230</v>
      </c>
      <c r="C163" s="619" t="s">
        <v>3638</v>
      </c>
      <c r="D163" s="619" t="s">
        <v>2204</v>
      </c>
      <c r="E163" s="619" t="s">
        <v>3056</v>
      </c>
      <c r="F163" s="622"/>
      <c r="G163" s="622"/>
      <c r="H163" s="635">
        <v>0</v>
      </c>
      <c r="I163" s="622">
        <v>1</v>
      </c>
      <c r="J163" s="622">
        <v>250.62</v>
      </c>
      <c r="K163" s="635">
        <v>1</v>
      </c>
      <c r="L163" s="622">
        <v>1</v>
      </c>
      <c r="M163" s="623">
        <v>250.62</v>
      </c>
    </row>
    <row r="164" spans="1:13" ht="14.4" customHeight="1" x14ac:dyDescent="0.3">
      <c r="A164" s="618" t="s">
        <v>4521</v>
      </c>
      <c r="B164" s="619" t="s">
        <v>6738</v>
      </c>
      <c r="C164" s="619" t="s">
        <v>5514</v>
      </c>
      <c r="D164" s="619" t="s">
        <v>5515</v>
      </c>
      <c r="E164" s="619" t="s">
        <v>641</v>
      </c>
      <c r="F164" s="622"/>
      <c r="G164" s="622"/>
      <c r="H164" s="635">
        <v>0</v>
      </c>
      <c r="I164" s="622">
        <v>2</v>
      </c>
      <c r="J164" s="622">
        <v>268.45999999999998</v>
      </c>
      <c r="K164" s="635">
        <v>1</v>
      </c>
      <c r="L164" s="622">
        <v>2</v>
      </c>
      <c r="M164" s="623">
        <v>268.45999999999998</v>
      </c>
    </row>
    <row r="165" spans="1:13" ht="14.4" customHeight="1" x14ac:dyDescent="0.3">
      <c r="A165" s="618" t="s">
        <v>4521</v>
      </c>
      <c r="B165" s="619" t="s">
        <v>6738</v>
      </c>
      <c r="C165" s="619" t="s">
        <v>5516</v>
      </c>
      <c r="D165" s="619" t="s">
        <v>5517</v>
      </c>
      <c r="E165" s="619" t="s">
        <v>668</v>
      </c>
      <c r="F165" s="622"/>
      <c r="G165" s="622"/>
      <c r="H165" s="635">
        <v>0</v>
      </c>
      <c r="I165" s="622">
        <v>1</v>
      </c>
      <c r="J165" s="622">
        <v>178.87</v>
      </c>
      <c r="K165" s="635">
        <v>1</v>
      </c>
      <c r="L165" s="622">
        <v>1</v>
      </c>
      <c r="M165" s="623">
        <v>178.87</v>
      </c>
    </row>
    <row r="166" spans="1:13" ht="14.4" customHeight="1" x14ac:dyDescent="0.3">
      <c r="A166" s="618" t="s">
        <v>4521</v>
      </c>
      <c r="B166" s="619" t="s">
        <v>4231</v>
      </c>
      <c r="C166" s="619" t="s">
        <v>5443</v>
      </c>
      <c r="D166" s="619" t="s">
        <v>4232</v>
      </c>
      <c r="E166" s="619" t="s">
        <v>3426</v>
      </c>
      <c r="F166" s="622"/>
      <c r="G166" s="622"/>
      <c r="H166" s="635">
        <v>0</v>
      </c>
      <c r="I166" s="622">
        <v>1</v>
      </c>
      <c r="J166" s="622">
        <v>655.86</v>
      </c>
      <c r="K166" s="635">
        <v>1</v>
      </c>
      <c r="L166" s="622">
        <v>1</v>
      </c>
      <c r="M166" s="623">
        <v>655.86</v>
      </c>
    </row>
    <row r="167" spans="1:13" ht="14.4" customHeight="1" x14ac:dyDescent="0.3">
      <c r="A167" s="618" t="s">
        <v>4521</v>
      </c>
      <c r="B167" s="619" t="s">
        <v>4231</v>
      </c>
      <c r="C167" s="619" t="s">
        <v>2331</v>
      </c>
      <c r="D167" s="619" t="s">
        <v>4233</v>
      </c>
      <c r="E167" s="619" t="s">
        <v>668</v>
      </c>
      <c r="F167" s="622"/>
      <c r="G167" s="622"/>
      <c r="H167" s="635">
        <v>0</v>
      </c>
      <c r="I167" s="622">
        <v>1</v>
      </c>
      <c r="J167" s="622">
        <v>130.59</v>
      </c>
      <c r="K167" s="635">
        <v>1</v>
      </c>
      <c r="L167" s="622">
        <v>1</v>
      </c>
      <c r="M167" s="623">
        <v>130.59</v>
      </c>
    </row>
    <row r="168" spans="1:13" ht="14.4" customHeight="1" x14ac:dyDescent="0.3">
      <c r="A168" s="618" t="s">
        <v>4521</v>
      </c>
      <c r="B168" s="619" t="s">
        <v>4231</v>
      </c>
      <c r="C168" s="619" t="s">
        <v>5155</v>
      </c>
      <c r="D168" s="619" t="s">
        <v>4233</v>
      </c>
      <c r="E168" s="619" t="s">
        <v>5156</v>
      </c>
      <c r="F168" s="622"/>
      <c r="G168" s="622"/>
      <c r="H168" s="635">
        <v>0</v>
      </c>
      <c r="I168" s="622">
        <v>1</v>
      </c>
      <c r="J168" s="622">
        <v>796.04</v>
      </c>
      <c r="K168" s="635">
        <v>1</v>
      </c>
      <c r="L168" s="622">
        <v>1</v>
      </c>
      <c r="M168" s="623">
        <v>796.04</v>
      </c>
    </row>
    <row r="169" spans="1:13" ht="14.4" customHeight="1" x14ac:dyDescent="0.3">
      <c r="A169" s="618" t="s">
        <v>4521</v>
      </c>
      <c r="B169" s="619" t="s">
        <v>4437</v>
      </c>
      <c r="C169" s="619" t="s">
        <v>6071</v>
      </c>
      <c r="D169" s="619" t="s">
        <v>3553</v>
      </c>
      <c r="E169" s="619" t="s">
        <v>6072</v>
      </c>
      <c r="F169" s="622"/>
      <c r="G169" s="622"/>
      <c r="H169" s="635">
        <v>0</v>
      </c>
      <c r="I169" s="622">
        <v>2</v>
      </c>
      <c r="J169" s="622">
        <v>2151.5100000000002</v>
      </c>
      <c r="K169" s="635">
        <v>1</v>
      </c>
      <c r="L169" s="622">
        <v>2</v>
      </c>
      <c r="M169" s="623">
        <v>2151.5100000000002</v>
      </c>
    </row>
    <row r="170" spans="1:13" ht="14.4" customHeight="1" x14ac:dyDescent="0.3">
      <c r="A170" s="618" t="s">
        <v>4521</v>
      </c>
      <c r="B170" s="619" t="s">
        <v>4238</v>
      </c>
      <c r="C170" s="619" t="s">
        <v>5522</v>
      </c>
      <c r="D170" s="619" t="s">
        <v>5523</v>
      </c>
      <c r="E170" s="619" t="s">
        <v>5524</v>
      </c>
      <c r="F170" s="622">
        <v>3</v>
      </c>
      <c r="G170" s="622">
        <v>2544.33</v>
      </c>
      <c r="H170" s="635">
        <v>1</v>
      </c>
      <c r="I170" s="622"/>
      <c r="J170" s="622"/>
      <c r="K170" s="635">
        <v>0</v>
      </c>
      <c r="L170" s="622">
        <v>3</v>
      </c>
      <c r="M170" s="623">
        <v>2544.33</v>
      </c>
    </row>
    <row r="171" spans="1:13" ht="14.4" customHeight="1" x14ac:dyDescent="0.3">
      <c r="A171" s="618" t="s">
        <v>4521</v>
      </c>
      <c r="B171" s="619" t="s">
        <v>4244</v>
      </c>
      <c r="C171" s="619" t="s">
        <v>2225</v>
      </c>
      <c r="D171" s="619" t="s">
        <v>2226</v>
      </c>
      <c r="E171" s="619" t="s">
        <v>4245</v>
      </c>
      <c r="F171" s="622"/>
      <c r="G171" s="622"/>
      <c r="H171" s="635">
        <v>0</v>
      </c>
      <c r="I171" s="622">
        <v>3</v>
      </c>
      <c r="J171" s="622">
        <v>195.20999999999998</v>
      </c>
      <c r="K171" s="635">
        <v>1</v>
      </c>
      <c r="L171" s="622">
        <v>3</v>
      </c>
      <c r="M171" s="623">
        <v>195.20999999999998</v>
      </c>
    </row>
    <row r="172" spans="1:13" ht="14.4" customHeight="1" x14ac:dyDescent="0.3">
      <c r="A172" s="618" t="s">
        <v>4521</v>
      </c>
      <c r="B172" s="619" t="s">
        <v>4244</v>
      </c>
      <c r="C172" s="619" t="s">
        <v>3180</v>
      </c>
      <c r="D172" s="619" t="s">
        <v>4439</v>
      </c>
      <c r="E172" s="619" t="s">
        <v>4440</v>
      </c>
      <c r="F172" s="622">
        <v>1</v>
      </c>
      <c r="G172" s="622">
        <v>65.069999999999993</v>
      </c>
      <c r="H172" s="635">
        <v>1</v>
      </c>
      <c r="I172" s="622"/>
      <c r="J172" s="622"/>
      <c r="K172" s="635">
        <v>0</v>
      </c>
      <c r="L172" s="622">
        <v>1</v>
      </c>
      <c r="M172" s="623">
        <v>65.069999999999993</v>
      </c>
    </row>
    <row r="173" spans="1:13" ht="14.4" customHeight="1" x14ac:dyDescent="0.3">
      <c r="A173" s="618" t="s">
        <v>4521</v>
      </c>
      <c r="B173" s="619" t="s">
        <v>4244</v>
      </c>
      <c r="C173" s="619" t="s">
        <v>2461</v>
      </c>
      <c r="D173" s="619" t="s">
        <v>2462</v>
      </c>
      <c r="E173" s="619" t="s">
        <v>4246</v>
      </c>
      <c r="F173" s="622"/>
      <c r="G173" s="622"/>
      <c r="H173" s="635">
        <v>0</v>
      </c>
      <c r="I173" s="622">
        <v>1</v>
      </c>
      <c r="J173" s="622">
        <v>130.15</v>
      </c>
      <c r="K173" s="635">
        <v>1</v>
      </c>
      <c r="L173" s="622">
        <v>1</v>
      </c>
      <c r="M173" s="623">
        <v>130.15</v>
      </c>
    </row>
    <row r="174" spans="1:13" ht="14.4" customHeight="1" x14ac:dyDescent="0.3">
      <c r="A174" s="618" t="s">
        <v>4521</v>
      </c>
      <c r="B174" s="619" t="s">
        <v>4244</v>
      </c>
      <c r="C174" s="619" t="s">
        <v>2248</v>
      </c>
      <c r="D174" s="619" t="s">
        <v>819</v>
      </c>
      <c r="E174" s="619" t="s">
        <v>4247</v>
      </c>
      <c r="F174" s="622"/>
      <c r="G174" s="622"/>
      <c r="H174" s="635">
        <v>0</v>
      </c>
      <c r="I174" s="622">
        <v>2</v>
      </c>
      <c r="J174" s="622">
        <v>101.14</v>
      </c>
      <c r="K174" s="635">
        <v>1</v>
      </c>
      <c r="L174" s="622">
        <v>2</v>
      </c>
      <c r="M174" s="623">
        <v>101.14</v>
      </c>
    </row>
    <row r="175" spans="1:13" ht="14.4" customHeight="1" x14ac:dyDescent="0.3">
      <c r="A175" s="618" t="s">
        <v>4521</v>
      </c>
      <c r="B175" s="619" t="s">
        <v>4244</v>
      </c>
      <c r="C175" s="619" t="s">
        <v>2250</v>
      </c>
      <c r="D175" s="619" t="s">
        <v>2251</v>
      </c>
      <c r="E175" s="619" t="s">
        <v>4248</v>
      </c>
      <c r="F175" s="622"/>
      <c r="G175" s="622"/>
      <c r="H175" s="635">
        <v>0</v>
      </c>
      <c r="I175" s="622">
        <v>1</v>
      </c>
      <c r="J175" s="622">
        <v>86.76</v>
      </c>
      <c r="K175" s="635">
        <v>1</v>
      </c>
      <c r="L175" s="622">
        <v>1</v>
      </c>
      <c r="M175" s="623">
        <v>86.76</v>
      </c>
    </row>
    <row r="176" spans="1:13" ht="14.4" customHeight="1" x14ac:dyDescent="0.3">
      <c r="A176" s="618" t="s">
        <v>4521</v>
      </c>
      <c r="B176" s="619" t="s">
        <v>4244</v>
      </c>
      <c r="C176" s="619" t="s">
        <v>1523</v>
      </c>
      <c r="D176" s="619" t="s">
        <v>4249</v>
      </c>
      <c r="E176" s="619" t="s">
        <v>4250</v>
      </c>
      <c r="F176" s="622">
        <v>1</v>
      </c>
      <c r="G176" s="622">
        <v>50.57</v>
      </c>
      <c r="H176" s="635">
        <v>1</v>
      </c>
      <c r="I176" s="622"/>
      <c r="J176" s="622"/>
      <c r="K176" s="635">
        <v>0</v>
      </c>
      <c r="L176" s="622">
        <v>1</v>
      </c>
      <c r="M176" s="623">
        <v>50.57</v>
      </c>
    </row>
    <row r="177" spans="1:13" ht="14.4" customHeight="1" x14ac:dyDescent="0.3">
      <c r="A177" s="618" t="s">
        <v>4521</v>
      </c>
      <c r="B177" s="619" t="s">
        <v>4255</v>
      </c>
      <c r="C177" s="619" t="s">
        <v>2728</v>
      </c>
      <c r="D177" s="619" t="s">
        <v>4256</v>
      </c>
      <c r="E177" s="619" t="s">
        <v>4257</v>
      </c>
      <c r="F177" s="622"/>
      <c r="G177" s="622"/>
      <c r="H177" s="635">
        <v>0</v>
      </c>
      <c r="I177" s="622">
        <v>4</v>
      </c>
      <c r="J177" s="622">
        <v>1333.24</v>
      </c>
      <c r="K177" s="635">
        <v>1</v>
      </c>
      <c r="L177" s="622">
        <v>4</v>
      </c>
      <c r="M177" s="623">
        <v>1333.24</v>
      </c>
    </row>
    <row r="178" spans="1:13" ht="14.4" customHeight="1" x14ac:dyDescent="0.3">
      <c r="A178" s="618" t="s">
        <v>4521</v>
      </c>
      <c r="B178" s="619" t="s">
        <v>4266</v>
      </c>
      <c r="C178" s="619" t="s">
        <v>5444</v>
      </c>
      <c r="D178" s="619" t="s">
        <v>5445</v>
      </c>
      <c r="E178" s="619" t="s">
        <v>5446</v>
      </c>
      <c r="F178" s="622"/>
      <c r="G178" s="622"/>
      <c r="H178" s="635">
        <v>0</v>
      </c>
      <c r="I178" s="622">
        <v>2</v>
      </c>
      <c r="J178" s="622">
        <v>276.32</v>
      </c>
      <c r="K178" s="635">
        <v>1</v>
      </c>
      <c r="L178" s="622">
        <v>2</v>
      </c>
      <c r="M178" s="623">
        <v>276.32</v>
      </c>
    </row>
    <row r="179" spans="1:13" ht="14.4" customHeight="1" x14ac:dyDescent="0.3">
      <c r="A179" s="618" t="s">
        <v>4521</v>
      </c>
      <c r="B179" s="619" t="s">
        <v>4451</v>
      </c>
      <c r="C179" s="619" t="s">
        <v>5027</v>
      </c>
      <c r="D179" s="619" t="s">
        <v>5028</v>
      </c>
      <c r="E179" s="619" t="s">
        <v>3762</v>
      </c>
      <c r="F179" s="622">
        <v>1</v>
      </c>
      <c r="G179" s="622">
        <v>222.25</v>
      </c>
      <c r="H179" s="635">
        <v>1</v>
      </c>
      <c r="I179" s="622"/>
      <c r="J179" s="622"/>
      <c r="K179" s="635">
        <v>0</v>
      </c>
      <c r="L179" s="622">
        <v>1</v>
      </c>
      <c r="M179" s="623">
        <v>222.25</v>
      </c>
    </row>
    <row r="180" spans="1:13" ht="14.4" customHeight="1" x14ac:dyDescent="0.3">
      <c r="A180" s="618" t="s">
        <v>4521</v>
      </c>
      <c r="B180" s="619" t="s">
        <v>4277</v>
      </c>
      <c r="C180" s="619" t="s">
        <v>4693</v>
      </c>
      <c r="D180" s="619" t="s">
        <v>4694</v>
      </c>
      <c r="E180" s="619" t="s">
        <v>4695</v>
      </c>
      <c r="F180" s="622"/>
      <c r="G180" s="622"/>
      <c r="H180" s="635">
        <v>0</v>
      </c>
      <c r="I180" s="622">
        <v>4</v>
      </c>
      <c r="J180" s="622">
        <v>616.04</v>
      </c>
      <c r="K180" s="635">
        <v>1</v>
      </c>
      <c r="L180" s="622">
        <v>4</v>
      </c>
      <c r="M180" s="623">
        <v>616.04</v>
      </c>
    </row>
    <row r="181" spans="1:13" ht="14.4" customHeight="1" x14ac:dyDescent="0.3">
      <c r="A181" s="618" t="s">
        <v>4521</v>
      </c>
      <c r="B181" s="619" t="s">
        <v>4280</v>
      </c>
      <c r="C181" s="619" t="s">
        <v>3749</v>
      </c>
      <c r="D181" s="619" t="s">
        <v>3750</v>
      </c>
      <c r="E181" s="619" t="s">
        <v>4453</v>
      </c>
      <c r="F181" s="622"/>
      <c r="G181" s="622"/>
      <c r="H181" s="635">
        <v>0</v>
      </c>
      <c r="I181" s="622">
        <v>3</v>
      </c>
      <c r="J181" s="622">
        <v>209.57999999999998</v>
      </c>
      <c r="K181" s="635">
        <v>1</v>
      </c>
      <c r="L181" s="622">
        <v>3</v>
      </c>
      <c r="M181" s="623">
        <v>209.57999999999998</v>
      </c>
    </row>
    <row r="182" spans="1:13" ht="14.4" customHeight="1" x14ac:dyDescent="0.3">
      <c r="A182" s="618" t="s">
        <v>4521</v>
      </c>
      <c r="B182" s="619" t="s">
        <v>4282</v>
      </c>
      <c r="C182" s="619" t="s">
        <v>2748</v>
      </c>
      <c r="D182" s="619" t="s">
        <v>2749</v>
      </c>
      <c r="E182" s="619" t="s">
        <v>4267</v>
      </c>
      <c r="F182" s="622"/>
      <c r="G182" s="622"/>
      <c r="H182" s="635">
        <v>0</v>
      </c>
      <c r="I182" s="622">
        <v>2</v>
      </c>
      <c r="J182" s="622">
        <v>139.72</v>
      </c>
      <c r="K182" s="635">
        <v>1</v>
      </c>
      <c r="L182" s="622">
        <v>2</v>
      </c>
      <c r="M182" s="623">
        <v>139.72</v>
      </c>
    </row>
    <row r="183" spans="1:13" ht="14.4" customHeight="1" x14ac:dyDescent="0.3">
      <c r="A183" s="618" t="s">
        <v>4521</v>
      </c>
      <c r="B183" s="619" t="s">
        <v>6735</v>
      </c>
      <c r="C183" s="619" t="s">
        <v>5525</v>
      </c>
      <c r="D183" s="619" t="s">
        <v>5526</v>
      </c>
      <c r="E183" s="619" t="s">
        <v>5527</v>
      </c>
      <c r="F183" s="622"/>
      <c r="G183" s="622"/>
      <c r="H183" s="635">
        <v>0</v>
      </c>
      <c r="I183" s="622">
        <v>6</v>
      </c>
      <c r="J183" s="622">
        <v>45403.8</v>
      </c>
      <c r="K183" s="635">
        <v>1</v>
      </c>
      <c r="L183" s="622">
        <v>6</v>
      </c>
      <c r="M183" s="623">
        <v>45403.8</v>
      </c>
    </row>
    <row r="184" spans="1:13" ht="14.4" customHeight="1" x14ac:dyDescent="0.3">
      <c r="A184" s="618" t="s">
        <v>4521</v>
      </c>
      <c r="B184" s="619" t="s">
        <v>4462</v>
      </c>
      <c r="C184" s="619" t="s">
        <v>4839</v>
      </c>
      <c r="D184" s="619" t="s">
        <v>4840</v>
      </c>
      <c r="E184" s="619" t="s">
        <v>747</v>
      </c>
      <c r="F184" s="622"/>
      <c r="G184" s="622"/>
      <c r="H184" s="635">
        <v>0</v>
      </c>
      <c r="I184" s="622">
        <v>4</v>
      </c>
      <c r="J184" s="622">
        <v>362.88</v>
      </c>
      <c r="K184" s="635">
        <v>1</v>
      </c>
      <c r="L184" s="622">
        <v>4</v>
      </c>
      <c r="M184" s="623">
        <v>362.88</v>
      </c>
    </row>
    <row r="185" spans="1:13" ht="14.4" customHeight="1" x14ac:dyDescent="0.3">
      <c r="A185" s="618" t="s">
        <v>4521</v>
      </c>
      <c r="B185" s="619" t="s">
        <v>4462</v>
      </c>
      <c r="C185" s="619" t="s">
        <v>5381</v>
      </c>
      <c r="D185" s="619" t="s">
        <v>4840</v>
      </c>
      <c r="E185" s="619" t="s">
        <v>5382</v>
      </c>
      <c r="F185" s="622"/>
      <c r="G185" s="622"/>
      <c r="H185" s="635">
        <v>0</v>
      </c>
      <c r="I185" s="622">
        <v>17</v>
      </c>
      <c r="J185" s="622">
        <v>5140.6299999999992</v>
      </c>
      <c r="K185" s="635">
        <v>1</v>
      </c>
      <c r="L185" s="622">
        <v>17</v>
      </c>
      <c r="M185" s="623">
        <v>5140.6299999999992</v>
      </c>
    </row>
    <row r="186" spans="1:13" ht="14.4" customHeight="1" x14ac:dyDescent="0.3">
      <c r="A186" s="618" t="s">
        <v>4521</v>
      </c>
      <c r="B186" s="619" t="s">
        <v>4465</v>
      </c>
      <c r="C186" s="619" t="s">
        <v>3673</v>
      </c>
      <c r="D186" s="619" t="s">
        <v>3674</v>
      </c>
      <c r="E186" s="619" t="s">
        <v>3675</v>
      </c>
      <c r="F186" s="622"/>
      <c r="G186" s="622"/>
      <c r="H186" s="635">
        <v>0</v>
      </c>
      <c r="I186" s="622">
        <v>1</v>
      </c>
      <c r="J186" s="622">
        <v>1140.7</v>
      </c>
      <c r="K186" s="635">
        <v>1</v>
      </c>
      <c r="L186" s="622">
        <v>1</v>
      </c>
      <c r="M186" s="623">
        <v>1140.7</v>
      </c>
    </row>
    <row r="187" spans="1:13" ht="14.4" customHeight="1" x14ac:dyDescent="0.3">
      <c r="A187" s="618" t="s">
        <v>4521</v>
      </c>
      <c r="B187" s="619" t="s">
        <v>4319</v>
      </c>
      <c r="C187" s="619" t="s">
        <v>5154</v>
      </c>
      <c r="D187" s="619" t="s">
        <v>789</v>
      </c>
      <c r="E187" s="619" t="s">
        <v>790</v>
      </c>
      <c r="F187" s="622">
        <v>31</v>
      </c>
      <c r="G187" s="622">
        <v>61823.409999999996</v>
      </c>
      <c r="H187" s="635">
        <v>1</v>
      </c>
      <c r="I187" s="622"/>
      <c r="J187" s="622"/>
      <c r="K187" s="635">
        <v>0</v>
      </c>
      <c r="L187" s="622">
        <v>31</v>
      </c>
      <c r="M187" s="623">
        <v>61823.409999999996</v>
      </c>
    </row>
    <row r="188" spans="1:13" ht="14.4" customHeight="1" x14ac:dyDescent="0.3">
      <c r="A188" s="618" t="s">
        <v>4521</v>
      </c>
      <c r="B188" s="619" t="s">
        <v>4319</v>
      </c>
      <c r="C188" s="619" t="s">
        <v>5438</v>
      </c>
      <c r="D188" s="619" t="s">
        <v>789</v>
      </c>
      <c r="E188" s="619" t="s">
        <v>5150</v>
      </c>
      <c r="F188" s="622">
        <v>3</v>
      </c>
      <c r="G188" s="622">
        <v>0</v>
      </c>
      <c r="H188" s="635"/>
      <c r="I188" s="622"/>
      <c r="J188" s="622"/>
      <c r="K188" s="635"/>
      <c r="L188" s="622">
        <v>3</v>
      </c>
      <c r="M188" s="623">
        <v>0</v>
      </c>
    </row>
    <row r="189" spans="1:13" ht="14.4" customHeight="1" x14ac:dyDescent="0.3">
      <c r="A189" s="618" t="s">
        <v>4521</v>
      </c>
      <c r="B189" s="619" t="s">
        <v>6736</v>
      </c>
      <c r="C189" s="619" t="s">
        <v>4810</v>
      </c>
      <c r="D189" s="619" t="s">
        <v>4811</v>
      </c>
      <c r="E189" s="619" t="s">
        <v>4812</v>
      </c>
      <c r="F189" s="622"/>
      <c r="G189" s="622"/>
      <c r="H189" s="635">
        <v>0</v>
      </c>
      <c r="I189" s="622">
        <v>93</v>
      </c>
      <c r="J189" s="622">
        <v>194292.84000000003</v>
      </c>
      <c r="K189" s="635">
        <v>1</v>
      </c>
      <c r="L189" s="622">
        <v>93</v>
      </c>
      <c r="M189" s="623">
        <v>194292.84000000003</v>
      </c>
    </row>
    <row r="190" spans="1:13" ht="14.4" customHeight="1" x14ac:dyDescent="0.3">
      <c r="A190" s="618" t="s">
        <v>4521</v>
      </c>
      <c r="B190" s="619" t="s">
        <v>4324</v>
      </c>
      <c r="C190" s="619" t="s">
        <v>2193</v>
      </c>
      <c r="D190" s="619" t="s">
        <v>979</v>
      </c>
      <c r="E190" s="619" t="s">
        <v>4326</v>
      </c>
      <c r="F190" s="622"/>
      <c r="G190" s="622"/>
      <c r="H190" s="635">
        <v>0</v>
      </c>
      <c r="I190" s="622">
        <v>4</v>
      </c>
      <c r="J190" s="622">
        <v>386.52</v>
      </c>
      <c r="K190" s="635">
        <v>1</v>
      </c>
      <c r="L190" s="622">
        <v>4</v>
      </c>
      <c r="M190" s="623">
        <v>386.52</v>
      </c>
    </row>
    <row r="191" spans="1:13" ht="14.4" customHeight="1" x14ac:dyDescent="0.3">
      <c r="A191" s="618" t="s">
        <v>4521</v>
      </c>
      <c r="B191" s="619" t="s">
        <v>4324</v>
      </c>
      <c r="C191" s="619" t="s">
        <v>4944</v>
      </c>
      <c r="D191" s="619" t="s">
        <v>979</v>
      </c>
      <c r="E191" s="619" t="s">
        <v>4945</v>
      </c>
      <c r="F191" s="622"/>
      <c r="G191" s="622"/>
      <c r="H191" s="635">
        <v>0</v>
      </c>
      <c r="I191" s="622">
        <v>1</v>
      </c>
      <c r="J191" s="622">
        <v>193.26</v>
      </c>
      <c r="K191" s="635">
        <v>1</v>
      </c>
      <c r="L191" s="622">
        <v>1</v>
      </c>
      <c r="M191" s="623">
        <v>193.26</v>
      </c>
    </row>
    <row r="192" spans="1:13" ht="14.4" customHeight="1" x14ac:dyDescent="0.3">
      <c r="A192" s="618" t="s">
        <v>4521</v>
      </c>
      <c r="B192" s="619" t="s">
        <v>4324</v>
      </c>
      <c r="C192" s="619" t="s">
        <v>5493</v>
      </c>
      <c r="D192" s="619" t="s">
        <v>979</v>
      </c>
      <c r="E192" s="619" t="s">
        <v>5494</v>
      </c>
      <c r="F192" s="622">
        <v>1</v>
      </c>
      <c r="G192" s="622">
        <v>0</v>
      </c>
      <c r="H192" s="635"/>
      <c r="I192" s="622"/>
      <c r="J192" s="622"/>
      <c r="K192" s="635"/>
      <c r="L192" s="622">
        <v>1</v>
      </c>
      <c r="M192" s="623">
        <v>0</v>
      </c>
    </row>
    <row r="193" spans="1:13" ht="14.4" customHeight="1" x14ac:dyDescent="0.3">
      <c r="A193" s="618" t="s">
        <v>4521</v>
      </c>
      <c r="B193" s="619" t="s">
        <v>4328</v>
      </c>
      <c r="C193" s="619" t="s">
        <v>2348</v>
      </c>
      <c r="D193" s="619" t="s">
        <v>2349</v>
      </c>
      <c r="E193" s="619" t="s">
        <v>2350</v>
      </c>
      <c r="F193" s="622"/>
      <c r="G193" s="622"/>
      <c r="H193" s="635">
        <v>0</v>
      </c>
      <c r="I193" s="622">
        <v>3</v>
      </c>
      <c r="J193" s="622">
        <v>285.75</v>
      </c>
      <c r="K193" s="635">
        <v>1</v>
      </c>
      <c r="L193" s="622">
        <v>3</v>
      </c>
      <c r="M193" s="623">
        <v>285.75</v>
      </c>
    </row>
    <row r="194" spans="1:13" ht="14.4" customHeight="1" x14ac:dyDescent="0.3">
      <c r="A194" s="618" t="s">
        <v>4521</v>
      </c>
      <c r="B194" s="619" t="s">
        <v>4333</v>
      </c>
      <c r="C194" s="619" t="s">
        <v>5461</v>
      </c>
      <c r="D194" s="619" t="s">
        <v>5462</v>
      </c>
      <c r="E194" s="619" t="s">
        <v>5463</v>
      </c>
      <c r="F194" s="622"/>
      <c r="G194" s="622"/>
      <c r="H194" s="635">
        <v>0</v>
      </c>
      <c r="I194" s="622">
        <v>1</v>
      </c>
      <c r="J194" s="622">
        <v>629.07000000000005</v>
      </c>
      <c r="K194" s="635">
        <v>1</v>
      </c>
      <c r="L194" s="622">
        <v>1</v>
      </c>
      <c r="M194" s="623">
        <v>629.07000000000005</v>
      </c>
    </row>
    <row r="195" spans="1:13" ht="14.4" customHeight="1" x14ac:dyDescent="0.3">
      <c r="A195" s="618" t="s">
        <v>4521</v>
      </c>
      <c r="B195" s="619" t="s">
        <v>6739</v>
      </c>
      <c r="C195" s="619" t="s">
        <v>4769</v>
      </c>
      <c r="D195" s="619" t="s">
        <v>4770</v>
      </c>
      <c r="E195" s="619" t="s">
        <v>4771</v>
      </c>
      <c r="F195" s="622"/>
      <c r="G195" s="622"/>
      <c r="H195" s="635">
        <v>0</v>
      </c>
      <c r="I195" s="622">
        <v>2</v>
      </c>
      <c r="J195" s="622">
        <v>2055.1999999999998</v>
      </c>
      <c r="K195" s="635">
        <v>1</v>
      </c>
      <c r="L195" s="622">
        <v>2</v>
      </c>
      <c r="M195" s="623">
        <v>2055.1999999999998</v>
      </c>
    </row>
    <row r="196" spans="1:13" ht="14.4" customHeight="1" x14ac:dyDescent="0.3">
      <c r="A196" s="618" t="s">
        <v>4521</v>
      </c>
      <c r="B196" s="619" t="s">
        <v>4342</v>
      </c>
      <c r="C196" s="619" t="s">
        <v>2483</v>
      </c>
      <c r="D196" s="619" t="s">
        <v>2465</v>
      </c>
      <c r="E196" s="619" t="s">
        <v>4343</v>
      </c>
      <c r="F196" s="622"/>
      <c r="G196" s="622"/>
      <c r="H196" s="635">
        <v>0</v>
      </c>
      <c r="I196" s="622">
        <v>1</v>
      </c>
      <c r="J196" s="622">
        <v>32.74</v>
      </c>
      <c r="K196" s="635">
        <v>1</v>
      </c>
      <c r="L196" s="622">
        <v>1</v>
      </c>
      <c r="M196" s="623">
        <v>32.74</v>
      </c>
    </row>
    <row r="197" spans="1:13" ht="14.4" customHeight="1" x14ac:dyDescent="0.3">
      <c r="A197" s="618" t="s">
        <v>4521</v>
      </c>
      <c r="B197" s="619" t="s">
        <v>4342</v>
      </c>
      <c r="C197" s="619" t="s">
        <v>2232</v>
      </c>
      <c r="D197" s="619" t="s">
        <v>2233</v>
      </c>
      <c r="E197" s="619" t="s">
        <v>2234</v>
      </c>
      <c r="F197" s="622"/>
      <c r="G197" s="622"/>
      <c r="H197" s="635">
        <v>0</v>
      </c>
      <c r="I197" s="622">
        <v>5</v>
      </c>
      <c r="J197" s="622">
        <v>180.08</v>
      </c>
      <c r="K197" s="635">
        <v>1</v>
      </c>
      <c r="L197" s="622">
        <v>5</v>
      </c>
      <c r="M197" s="623">
        <v>180.08</v>
      </c>
    </row>
    <row r="198" spans="1:13" ht="14.4" customHeight="1" x14ac:dyDescent="0.3">
      <c r="A198" s="618" t="s">
        <v>4521</v>
      </c>
      <c r="B198" s="619" t="s">
        <v>4342</v>
      </c>
      <c r="C198" s="619" t="s">
        <v>2240</v>
      </c>
      <c r="D198" s="619" t="s">
        <v>2241</v>
      </c>
      <c r="E198" s="619" t="s">
        <v>2242</v>
      </c>
      <c r="F198" s="622"/>
      <c r="G198" s="622"/>
      <c r="H198" s="635">
        <v>0</v>
      </c>
      <c r="I198" s="622">
        <v>1</v>
      </c>
      <c r="J198" s="622">
        <v>26.89</v>
      </c>
      <c r="K198" s="635">
        <v>1</v>
      </c>
      <c r="L198" s="622">
        <v>1</v>
      </c>
      <c r="M198" s="623">
        <v>26.89</v>
      </c>
    </row>
    <row r="199" spans="1:13" ht="14.4" customHeight="1" x14ac:dyDescent="0.3">
      <c r="A199" s="618" t="s">
        <v>4521</v>
      </c>
      <c r="B199" s="619" t="s">
        <v>4342</v>
      </c>
      <c r="C199" s="619" t="s">
        <v>2281</v>
      </c>
      <c r="D199" s="619" t="s">
        <v>2278</v>
      </c>
      <c r="E199" s="619" t="s">
        <v>4347</v>
      </c>
      <c r="F199" s="622"/>
      <c r="G199" s="622"/>
      <c r="H199" s="635">
        <v>0</v>
      </c>
      <c r="I199" s="622">
        <v>1</v>
      </c>
      <c r="J199" s="622">
        <v>98.23</v>
      </c>
      <c r="K199" s="635">
        <v>1</v>
      </c>
      <c r="L199" s="622">
        <v>1</v>
      </c>
      <c r="M199" s="623">
        <v>98.23</v>
      </c>
    </row>
    <row r="200" spans="1:13" ht="14.4" customHeight="1" x14ac:dyDescent="0.3">
      <c r="A200" s="618" t="s">
        <v>4521</v>
      </c>
      <c r="B200" s="619" t="s">
        <v>4342</v>
      </c>
      <c r="C200" s="619" t="s">
        <v>2464</v>
      </c>
      <c r="D200" s="619" t="s">
        <v>2465</v>
      </c>
      <c r="E200" s="619" t="s">
        <v>2466</v>
      </c>
      <c r="F200" s="622"/>
      <c r="G200" s="622"/>
      <c r="H200" s="635">
        <v>0</v>
      </c>
      <c r="I200" s="622">
        <v>8</v>
      </c>
      <c r="J200" s="622">
        <v>2514.8000000000002</v>
      </c>
      <c r="K200" s="635">
        <v>1</v>
      </c>
      <c r="L200" s="622">
        <v>8</v>
      </c>
      <c r="M200" s="623">
        <v>2514.8000000000002</v>
      </c>
    </row>
    <row r="201" spans="1:13" ht="14.4" customHeight="1" x14ac:dyDescent="0.3">
      <c r="A201" s="618" t="s">
        <v>4521</v>
      </c>
      <c r="B201" s="619" t="s">
        <v>4342</v>
      </c>
      <c r="C201" s="619" t="s">
        <v>5532</v>
      </c>
      <c r="D201" s="619" t="s">
        <v>5392</v>
      </c>
      <c r="E201" s="619" t="s">
        <v>2466</v>
      </c>
      <c r="F201" s="622">
        <v>1</v>
      </c>
      <c r="G201" s="622">
        <v>314.33999999999997</v>
      </c>
      <c r="H201" s="635">
        <v>1</v>
      </c>
      <c r="I201" s="622"/>
      <c r="J201" s="622"/>
      <c r="K201" s="635">
        <v>0</v>
      </c>
      <c r="L201" s="622">
        <v>1</v>
      </c>
      <c r="M201" s="623">
        <v>314.33999999999997</v>
      </c>
    </row>
    <row r="202" spans="1:13" ht="14.4" customHeight="1" x14ac:dyDescent="0.3">
      <c r="A202" s="618" t="s">
        <v>4521</v>
      </c>
      <c r="B202" s="619" t="s">
        <v>4364</v>
      </c>
      <c r="C202" s="619" t="s">
        <v>5136</v>
      </c>
      <c r="D202" s="619" t="s">
        <v>5137</v>
      </c>
      <c r="E202" s="619" t="s">
        <v>4368</v>
      </c>
      <c r="F202" s="622">
        <v>1</v>
      </c>
      <c r="G202" s="622">
        <v>10.73</v>
      </c>
      <c r="H202" s="635">
        <v>1</v>
      </c>
      <c r="I202" s="622"/>
      <c r="J202" s="622"/>
      <c r="K202" s="635">
        <v>0</v>
      </c>
      <c r="L202" s="622">
        <v>1</v>
      </c>
      <c r="M202" s="623">
        <v>10.73</v>
      </c>
    </row>
    <row r="203" spans="1:13" ht="14.4" customHeight="1" x14ac:dyDescent="0.3">
      <c r="A203" s="618" t="s">
        <v>4521</v>
      </c>
      <c r="B203" s="619" t="s">
        <v>4364</v>
      </c>
      <c r="C203" s="619" t="s">
        <v>2321</v>
      </c>
      <c r="D203" s="619" t="s">
        <v>4365</v>
      </c>
      <c r="E203" s="619" t="s">
        <v>4366</v>
      </c>
      <c r="F203" s="622"/>
      <c r="G203" s="622"/>
      <c r="H203" s="635">
        <v>0</v>
      </c>
      <c r="I203" s="622">
        <v>1</v>
      </c>
      <c r="J203" s="622">
        <v>6.98</v>
      </c>
      <c r="K203" s="635">
        <v>1</v>
      </c>
      <c r="L203" s="622">
        <v>1</v>
      </c>
      <c r="M203" s="623">
        <v>6.98</v>
      </c>
    </row>
    <row r="204" spans="1:13" ht="14.4" customHeight="1" x14ac:dyDescent="0.3">
      <c r="A204" s="618" t="s">
        <v>4521</v>
      </c>
      <c r="B204" s="619" t="s">
        <v>4364</v>
      </c>
      <c r="C204" s="619" t="s">
        <v>2472</v>
      </c>
      <c r="D204" s="619" t="s">
        <v>4367</v>
      </c>
      <c r="E204" s="619" t="s">
        <v>4368</v>
      </c>
      <c r="F204" s="622"/>
      <c r="G204" s="622"/>
      <c r="H204" s="635">
        <v>0</v>
      </c>
      <c r="I204" s="622">
        <v>2</v>
      </c>
      <c r="J204" s="622">
        <v>21.46</v>
      </c>
      <c r="K204" s="635">
        <v>1</v>
      </c>
      <c r="L204" s="622">
        <v>2</v>
      </c>
      <c r="M204" s="623">
        <v>21.46</v>
      </c>
    </row>
    <row r="205" spans="1:13" ht="14.4" customHeight="1" x14ac:dyDescent="0.3">
      <c r="A205" s="618" t="s">
        <v>4521</v>
      </c>
      <c r="B205" s="619" t="s">
        <v>6740</v>
      </c>
      <c r="C205" s="619" t="s">
        <v>5499</v>
      </c>
      <c r="D205" s="619" t="s">
        <v>5500</v>
      </c>
      <c r="E205" s="619" t="s">
        <v>668</v>
      </c>
      <c r="F205" s="622">
        <v>1</v>
      </c>
      <c r="G205" s="622">
        <v>216.16</v>
      </c>
      <c r="H205" s="635">
        <v>1</v>
      </c>
      <c r="I205" s="622"/>
      <c r="J205" s="622"/>
      <c r="K205" s="635">
        <v>0</v>
      </c>
      <c r="L205" s="622">
        <v>1</v>
      </c>
      <c r="M205" s="623">
        <v>216.16</v>
      </c>
    </row>
    <row r="206" spans="1:13" ht="14.4" customHeight="1" x14ac:dyDescent="0.3">
      <c r="A206" s="618" t="s">
        <v>4521</v>
      </c>
      <c r="B206" s="619" t="s">
        <v>4387</v>
      </c>
      <c r="C206" s="619" t="s">
        <v>5447</v>
      </c>
      <c r="D206" s="619" t="s">
        <v>5448</v>
      </c>
      <c r="E206" s="619" t="s">
        <v>1297</v>
      </c>
      <c r="F206" s="622">
        <v>1</v>
      </c>
      <c r="G206" s="622">
        <v>0</v>
      </c>
      <c r="H206" s="635"/>
      <c r="I206" s="622"/>
      <c r="J206" s="622"/>
      <c r="K206" s="635"/>
      <c r="L206" s="622">
        <v>1</v>
      </c>
      <c r="M206" s="623">
        <v>0</v>
      </c>
    </row>
    <row r="207" spans="1:13" ht="14.4" customHeight="1" x14ac:dyDescent="0.3">
      <c r="A207" s="618" t="s">
        <v>4522</v>
      </c>
      <c r="B207" s="619" t="s">
        <v>4157</v>
      </c>
      <c r="C207" s="619" t="s">
        <v>4587</v>
      </c>
      <c r="D207" s="619" t="s">
        <v>1038</v>
      </c>
      <c r="E207" s="619" t="s">
        <v>4588</v>
      </c>
      <c r="F207" s="622"/>
      <c r="G207" s="622"/>
      <c r="H207" s="635">
        <v>0</v>
      </c>
      <c r="I207" s="622">
        <v>1</v>
      </c>
      <c r="J207" s="622">
        <v>95.24</v>
      </c>
      <c r="K207" s="635">
        <v>1</v>
      </c>
      <c r="L207" s="622">
        <v>1</v>
      </c>
      <c r="M207" s="623">
        <v>95.24</v>
      </c>
    </row>
    <row r="208" spans="1:13" ht="14.4" customHeight="1" x14ac:dyDescent="0.3">
      <c r="A208" s="618" t="s">
        <v>4522</v>
      </c>
      <c r="B208" s="619" t="s">
        <v>4169</v>
      </c>
      <c r="C208" s="619" t="s">
        <v>2493</v>
      </c>
      <c r="D208" s="619" t="s">
        <v>2494</v>
      </c>
      <c r="E208" s="619" t="s">
        <v>4170</v>
      </c>
      <c r="F208" s="622"/>
      <c r="G208" s="622"/>
      <c r="H208" s="635">
        <v>0</v>
      </c>
      <c r="I208" s="622">
        <v>1</v>
      </c>
      <c r="J208" s="622">
        <v>1347.28</v>
      </c>
      <c r="K208" s="635">
        <v>1</v>
      </c>
      <c r="L208" s="622">
        <v>1</v>
      </c>
      <c r="M208" s="623">
        <v>1347.28</v>
      </c>
    </row>
    <row r="209" spans="1:13" ht="14.4" customHeight="1" x14ac:dyDescent="0.3">
      <c r="A209" s="618" t="s">
        <v>4522</v>
      </c>
      <c r="B209" s="619" t="s">
        <v>4169</v>
      </c>
      <c r="C209" s="619" t="s">
        <v>2625</v>
      </c>
      <c r="D209" s="619" t="s">
        <v>2626</v>
      </c>
      <c r="E209" s="619" t="s">
        <v>4171</v>
      </c>
      <c r="F209" s="622"/>
      <c r="G209" s="622"/>
      <c r="H209" s="635">
        <v>0</v>
      </c>
      <c r="I209" s="622">
        <v>1</v>
      </c>
      <c r="J209" s="622">
        <v>1019.11</v>
      </c>
      <c r="K209" s="635">
        <v>1</v>
      </c>
      <c r="L209" s="622">
        <v>1</v>
      </c>
      <c r="M209" s="623">
        <v>1019.11</v>
      </c>
    </row>
    <row r="210" spans="1:13" ht="14.4" customHeight="1" x14ac:dyDescent="0.3">
      <c r="A210" s="618" t="s">
        <v>4522</v>
      </c>
      <c r="B210" s="619" t="s">
        <v>4169</v>
      </c>
      <c r="C210" s="619" t="s">
        <v>4590</v>
      </c>
      <c r="D210" s="619" t="s">
        <v>4591</v>
      </c>
      <c r="E210" s="619" t="s">
        <v>4592</v>
      </c>
      <c r="F210" s="622"/>
      <c r="G210" s="622"/>
      <c r="H210" s="635">
        <v>0</v>
      </c>
      <c r="I210" s="622">
        <v>3</v>
      </c>
      <c r="J210" s="622">
        <v>4066.5</v>
      </c>
      <c r="K210" s="635">
        <v>1</v>
      </c>
      <c r="L210" s="622">
        <v>3</v>
      </c>
      <c r="M210" s="623">
        <v>4066.5</v>
      </c>
    </row>
    <row r="211" spans="1:13" ht="14.4" customHeight="1" x14ac:dyDescent="0.3">
      <c r="A211" s="618" t="s">
        <v>4522</v>
      </c>
      <c r="B211" s="619" t="s">
        <v>4201</v>
      </c>
      <c r="C211" s="619" t="s">
        <v>2352</v>
      </c>
      <c r="D211" s="619" t="s">
        <v>2353</v>
      </c>
      <c r="E211" s="619" t="s">
        <v>2354</v>
      </c>
      <c r="F211" s="622"/>
      <c r="G211" s="622"/>
      <c r="H211" s="635">
        <v>0</v>
      </c>
      <c r="I211" s="622">
        <v>1</v>
      </c>
      <c r="J211" s="622">
        <v>112.45</v>
      </c>
      <c r="K211" s="635">
        <v>1</v>
      </c>
      <c r="L211" s="622">
        <v>1</v>
      </c>
      <c r="M211" s="623">
        <v>112.45</v>
      </c>
    </row>
    <row r="212" spans="1:13" ht="14.4" customHeight="1" x14ac:dyDescent="0.3">
      <c r="A212" s="618" t="s">
        <v>4522</v>
      </c>
      <c r="B212" s="619" t="s">
        <v>4328</v>
      </c>
      <c r="C212" s="619" t="s">
        <v>2348</v>
      </c>
      <c r="D212" s="619" t="s">
        <v>2349</v>
      </c>
      <c r="E212" s="619" t="s">
        <v>2350</v>
      </c>
      <c r="F212" s="622"/>
      <c r="G212" s="622"/>
      <c r="H212" s="635">
        <v>0</v>
      </c>
      <c r="I212" s="622">
        <v>2</v>
      </c>
      <c r="J212" s="622">
        <v>190.5</v>
      </c>
      <c r="K212" s="635">
        <v>1</v>
      </c>
      <c r="L212" s="622">
        <v>2</v>
      </c>
      <c r="M212" s="623">
        <v>190.5</v>
      </c>
    </row>
    <row r="213" spans="1:13" ht="14.4" customHeight="1" x14ac:dyDescent="0.3">
      <c r="A213" s="618" t="s">
        <v>4522</v>
      </c>
      <c r="B213" s="619" t="s">
        <v>4364</v>
      </c>
      <c r="C213" s="619" t="s">
        <v>3587</v>
      </c>
      <c r="D213" s="619" t="s">
        <v>4471</v>
      </c>
      <c r="E213" s="619" t="s">
        <v>4472</v>
      </c>
      <c r="F213" s="622"/>
      <c r="G213" s="622"/>
      <c r="H213" s="635">
        <v>0</v>
      </c>
      <c r="I213" s="622">
        <v>1</v>
      </c>
      <c r="J213" s="622">
        <v>16.27</v>
      </c>
      <c r="K213" s="635">
        <v>1</v>
      </c>
      <c r="L213" s="622">
        <v>1</v>
      </c>
      <c r="M213" s="623">
        <v>16.27</v>
      </c>
    </row>
    <row r="214" spans="1:13" ht="14.4" customHeight="1" x14ac:dyDescent="0.3">
      <c r="A214" s="618" t="s">
        <v>4522</v>
      </c>
      <c r="B214" s="619" t="s">
        <v>4364</v>
      </c>
      <c r="C214" s="619" t="s">
        <v>3660</v>
      </c>
      <c r="D214" s="619" t="s">
        <v>4473</v>
      </c>
      <c r="E214" s="619" t="s">
        <v>4474</v>
      </c>
      <c r="F214" s="622"/>
      <c r="G214" s="622"/>
      <c r="H214" s="635">
        <v>0</v>
      </c>
      <c r="I214" s="622">
        <v>2</v>
      </c>
      <c r="J214" s="622">
        <v>50.06</v>
      </c>
      <c r="K214" s="635">
        <v>1</v>
      </c>
      <c r="L214" s="622">
        <v>2</v>
      </c>
      <c r="M214" s="623">
        <v>50.06</v>
      </c>
    </row>
    <row r="215" spans="1:13" ht="14.4" customHeight="1" x14ac:dyDescent="0.3">
      <c r="A215" s="618" t="s">
        <v>4522</v>
      </c>
      <c r="B215" s="619" t="s">
        <v>4364</v>
      </c>
      <c r="C215" s="619" t="s">
        <v>5138</v>
      </c>
      <c r="D215" s="619" t="s">
        <v>5139</v>
      </c>
      <c r="E215" s="619" t="s">
        <v>5140</v>
      </c>
      <c r="F215" s="622"/>
      <c r="G215" s="622"/>
      <c r="H215" s="635">
        <v>0</v>
      </c>
      <c r="I215" s="622">
        <v>2</v>
      </c>
      <c r="J215" s="622">
        <v>77.02</v>
      </c>
      <c r="K215" s="635">
        <v>1</v>
      </c>
      <c r="L215" s="622">
        <v>2</v>
      </c>
      <c r="M215" s="623">
        <v>77.02</v>
      </c>
    </row>
    <row r="216" spans="1:13" ht="14.4" customHeight="1" x14ac:dyDescent="0.3">
      <c r="A216" s="618" t="s">
        <v>4522</v>
      </c>
      <c r="B216" s="619" t="s">
        <v>4364</v>
      </c>
      <c r="C216" s="619" t="s">
        <v>2472</v>
      </c>
      <c r="D216" s="619" t="s">
        <v>4367</v>
      </c>
      <c r="E216" s="619" t="s">
        <v>4368</v>
      </c>
      <c r="F216" s="622"/>
      <c r="G216" s="622"/>
      <c r="H216" s="635">
        <v>0</v>
      </c>
      <c r="I216" s="622">
        <v>1</v>
      </c>
      <c r="J216" s="622">
        <v>10.73</v>
      </c>
      <c r="K216" s="635">
        <v>1</v>
      </c>
      <c r="L216" s="622">
        <v>1</v>
      </c>
      <c r="M216" s="623">
        <v>10.73</v>
      </c>
    </row>
    <row r="217" spans="1:13" ht="14.4" customHeight="1" x14ac:dyDescent="0.3">
      <c r="A217" s="618" t="s">
        <v>4522</v>
      </c>
      <c r="B217" s="619" t="s">
        <v>4364</v>
      </c>
      <c r="C217" s="619" t="s">
        <v>3544</v>
      </c>
      <c r="D217" s="619" t="s">
        <v>4475</v>
      </c>
      <c r="E217" s="619" t="s">
        <v>3214</v>
      </c>
      <c r="F217" s="622"/>
      <c r="G217" s="622"/>
      <c r="H217" s="635">
        <v>0</v>
      </c>
      <c r="I217" s="622">
        <v>5</v>
      </c>
      <c r="J217" s="622">
        <v>88.45</v>
      </c>
      <c r="K217" s="635">
        <v>1</v>
      </c>
      <c r="L217" s="622">
        <v>5</v>
      </c>
      <c r="M217" s="623">
        <v>88.45</v>
      </c>
    </row>
    <row r="218" spans="1:13" ht="14.4" customHeight="1" x14ac:dyDescent="0.3">
      <c r="A218" s="618" t="s">
        <v>4522</v>
      </c>
      <c r="B218" s="619" t="s">
        <v>4371</v>
      </c>
      <c r="C218" s="619" t="s">
        <v>2475</v>
      </c>
      <c r="D218" s="619" t="s">
        <v>2476</v>
      </c>
      <c r="E218" s="619" t="s">
        <v>4373</v>
      </c>
      <c r="F218" s="622"/>
      <c r="G218" s="622"/>
      <c r="H218" s="635">
        <v>0</v>
      </c>
      <c r="I218" s="622">
        <v>1</v>
      </c>
      <c r="J218" s="622">
        <v>216.16</v>
      </c>
      <c r="K218" s="635">
        <v>1</v>
      </c>
      <c r="L218" s="622">
        <v>1</v>
      </c>
      <c r="M218" s="623">
        <v>216.16</v>
      </c>
    </row>
    <row r="219" spans="1:13" ht="14.4" customHeight="1" x14ac:dyDescent="0.3">
      <c r="A219" s="618" t="s">
        <v>4522</v>
      </c>
      <c r="B219" s="619" t="s">
        <v>4371</v>
      </c>
      <c r="C219" s="619" t="s">
        <v>4884</v>
      </c>
      <c r="D219" s="619" t="s">
        <v>2476</v>
      </c>
      <c r="E219" s="619" t="s">
        <v>4885</v>
      </c>
      <c r="F219" s="622"/>
      <c r="G219" s="622"/>
      <c r="H219" s="635">
        <v>0</v>
      </c>
      <c r="I219" s="622">
        <v>3</v>
      </c>
      <c r="J219" s="622">
        <v>1296.96</v>
      </c>
      <c r="K219" s="635">
        <v>1</v>
      </c>
      <c r="L219" s="622">
        <v>3</v>
      </c>
      <c r="M219" s="623">
        <v>1296.96</v>
      </c>
    </row>
    <row r="220" spans="1:13" ht="14.4" customHeight="1" x14ac:dyDescent="0.3">
      <c r="A220" s="618" t="s">
        <v>4522</v>
      </c>
      <c r="B220" s="619" t="s">
        <v>4375</v>
      </c>
      <c r="C220" s="619" t="s">
        <v>2485</v>
      </c>
      <c r="D220" s="619" t="s">
        <v>4376</v>
      </c>
      <c r="E220" s="619" t="s">
        <v>2832</v>
      </c>
      <c r="F220" s="622"/>
      <c r="G220" s="622"/>
      <c r="H220" s="635">
        <v>0</v>
      </c>
      <c r="I220" s="622">
        <v>1</v>
      </c>
      <c r="J220" s="622">
        <v>201.75</v>
      </c>
      <c r="K220" s="635">
        <v>1</v>
      </c>
      <c r="L220" s="622">
        <v>1</v>
      </c>
      <c r="M220" s="623">
        <v>201.75</v>
      </c>
    </row>
    <row r="221" spans="1:13" ht="14.4" customHeight="1" x14ac:dyDescent="0.3">
      <c r="A221" s="618" t="s">
        <v>4522</v>
      </c>
      <c r="B221" s="619" t="s">
        <v>4385</v>
      </c>
      <c r="C221" s="619" t="s">
        <v>2410</v>
      </c>
      <c r="D221" s="619" t="s">
        <v>2411</v>
      </c>
      <c r="E221" s="619" t="s">
        <v>4386</v>
      </c>
      <c r="F221" s="622"/>
      <c r="G221" s="622"/>
      <c r="H221" s="635">
        <v>0</v>
      </c>
      <c r="I221" s="622">
        <v>1</v>
      </c>
      <c r="J221" s="622">
        <v>94.8</v>
      </c>
      <c r="K221" s="635">
        <v>1</v>
      </c>
      <c r="L221" s="622">
        <v>1</v>
      </c>
      <c r="M221" s="623">
        <v>94.8</v>
      </c>
    </row>
    <row r="222" spans="1:13" ht="14.4" customHeight="1" x14ac:dyDescent="0.3">
      <c r="A222" s="618" t="s">
        <v>4522</v>
      </c>
      <c r="B222" s="619" t="s">
        <v>4482</v>
      </c>
      <c r="C222" s="619" t="s">
        <v>3572</v>
      </c>
      <c r="D222" s="619" t="s">
        <v>3573</v>
      </c>
      <c r="E222" s="619" t="s">
        <v>4483</v>
      </c>
      <c r="F222" s="622"/>
      <c r="G222" s="622"/>
      <c r="H222" s="635">
        <v>0</v>
      </c>
      <c r="I222" s="622">
        <v>2</v>
      </c>
      <c r="J222" s="622">
        <v>2618.96</v>
      </c>
      <c r="K222" s="635">
        <v>1</v>
      </c>
      <c r="L222" s="622">
        <v>2</v>
      </c>
      <c r="M222" s="623">
        <v>2618.96</v>
      </c>
    </row>
    <row r="223" spans="1:13" ht="14.4" customHeight="1" x14ac:dyDescent="0.3">
      <c r="A223" s="618" t="s">
        <v>4522</v>
      </c>
      <c r="B223" s="619" t="s">
        <v>4388</v>
      </c>
      <c r="C223" s="619" t="s">
        <v>3618</v>
      </c>
      <c r="D223" s="619" t="s">
        <v>2346</v>
      </c>
      <c r="E223" s="619" t="s">
        <v>3109</v>
      </c>
      <c r="F223" s="622"/>
      <c r="G223" s="622"/>
      <c r="H223" s="635">
        <v>0</v>
      </c>
      <c r="I223" s="622">
        <v>1</v>
      </c>
      <c r="J223" s="622">
        <v>413.22</v>
      </c>
      <c r="K223" s="635">
        <v>1</v>
      </c>
      <c r="L223" s="622">
        <v>1</v>
      </c>
      <c r="M223" s="623">
        <v>413.22</v>
      </c>
    </row>
    <row r="224" spans="1:13" ht="14.4" customHeight="1" x14ac:dyDescent="0.3">
      <c r="A224" s="618" t="s">
        <v>4523</v>
      </c>
      <c r="B224" s="619" t="s">
        <v>4157</v>
      </c>
      <c r="C224" s="619" t="s">
        <v>1037</v>
      </c>
      <c r="D224" s="619" t="s">
        <v>1038</v>
      </c>
      <c r="E224" s="619" t="s">
        <v>1039</v>
      </c>
      <c r="F224" s="622"/>
      <c r="G224" s="622"/>
      <c r="H224" s="635">
        <v>0</v>
      </c>
      <c r="I224" s="622">
        <v>1</v>
      </c>
      <c r="J224" s="622">
        <v>190.48</v>
      </c>
      <c r="K224" s="635">
        <v>1</v>
      </c>
      <c r="L224" s="622">
        <v>1</v>
      </c>
      <c r="M224" s="623">
        <v>190.48</v>
      </c>
    </row>
    <row r="225" spans="1:13" ht="14.4" customHeight="1" x14ac:dyDescent="0.3">
      <c r="A225" s="618" t="s">
        <v>4523</v>
      </c>
      <c r="B225" s="619" t="s">
        <v>4255</v>
      </c>
      <c r="C225" s="619" t="s">
        <v>2728</v>
      </c>
      <c r="D225" s="619" t="s">
        <v>4256</v>
      </c>
      <c r="E225" s="619" t="s">
        <v>4257</v>
      </c>
      <c r="F225" s="622"/>
      <c r="G225" s="622"/>
      <c r="H225" s="635">
        <v>0</v>
      </c>
      <c r="I225" s="622">
        <v>1</v>
      </c>
      <c r="J225" s="622">
        <v>333.31</v>
      </c>
      <c r="K225" s="635">
        <v>1</v>
      </c>
      <c r="L225" s="622">
        <v>1</v>
      </c>
      <c r="M225" s="623">
        <v>333.31</v>
      </c>
    </row>
    <row r="226" spans="1:13" ht="14.4" customHeight="1" x14ac:dyDescent="0.3">
      <c r="A226" s="618" t="s">
        <v>4523</v>
      </c>
      <c r="B226" s="619" t="s">
        <v>4324</v>
      </c>
      <c r="C226" s="619" t="s">
        <v>2193</v>
      </c>
      <c r="D226" s="619" t="s">
        <v>979</v>
      </c>
      <c r="E226" s="619" t="s">
        <v>4326</v>
      </c>
      <c r="F226" s="622"/>
      <c r="G226" s="622"/>
      <c r="H226" s="635">
        <v>0</v>
      </c>
      <c r="I226" s="622">
        <v>1</v>
      </c>
      <c r="J226" s="622">
        <v>96.63</v>
      </c>
      <c r="K226" s="635">
        <v>1</v>
      </c>
      <c r="L226" s="622">
        <v>1</v>
      </c>
      <c r="M226" s="623">
        <v>96.63</v>
      </c>
    </row>
    <row r="227" spans="1:13" ht="14.4" customHeight="1" x14ac:dyDescent="0.3">
      <c r="A227" s="618" t="s">
        <v>4523</v>
      </c>
      <c r="B227" s="619" t="s">
        <v>4333</v>
      </c>
      <c r="C227" s="619" t="s">
        <v>1511</v>
      </c>
      <c r="D227" s="619" t="s">
        <v>4338</v>
      </c>
      <c r="E227" s="619" t="s">
        <v>4339</v>
      </c>
      <c r="F227" s="622"/>
      <c r="G227" s="622"/>
      <c r="H227" s="635">
        <v>0</v>
      </c>
      <c r="I227" s="622">
        <v>1</v>
      </c>
      <c r="J227" s="622">
        <v>880.88</v>
      </c>
      <c r="K227" s="635">
        <v>1</v>
      </c>
      <c r="L227" s="622">
        <v>1</v>
      </c>
      <c r="M227" s="623">
        <v>880.88</v>
      </c>
    </row>
    <row r="228" spans="1:13" ht="14.4" customHeight="1" x14ac:dyDescent="0.3">
      <c r="A228" s="618" t="s">
        <v>4547</v>
      </c>
      <c r="B228" s="619" t="s">
        <v>4161</v>
      </c>
      <c r="C228" s="619" t="s">
        <v>2218</v>
      </c>
      <c r="D228" s="619" t="s">
        <v>4162</v>
      </c>
      <c r="E228" s="619" t="s">
        <v>4163</v>
      </c>
      <c r="F228" s="622"/>
      <c r="G228" s="622"/>
      <c r="H228" s="635">
        <v>0</v>
      </c>
      <c r="I228" s="622">
        <v>1</v>
      </c>
      <c r="J228" s="622">
        <v>190.48</v>
      </c>
      <c r="K228" s="635">
        <v>1</v>
      </c>
      <c r="L228" s="622">
        <v>1</v>
      </c>
      <c r="M228" s="623">
        <v>190.48</v>
      </c>
    </row>
    <row r="229" spans="1:13" ht="14.4" customHeight="1" x14ac:dyDescent="0.3">
      <c r="A229" s="618" t="s">
        <v>4547</v>
      </c>
      <c r="B229" s="619" t="s">
        <v>4161</v>
      </c>
      <c r="C229" s="619" t="s">
        <v>2222</v>
      </c>
      <c r="D229" s="619" t="s">
        <v>4162</v>
      </c>
      <c r="E229" s="619" t="s">
        <v>4164</v>
      </c>
      <c r="F229" s="622"/>
      <c r="G229" s="622"/>
      <c r="H229" s="635">
        <v>0</v>
      </c>
      <c r="I229" s="622">
        <v>1</v>
      </c>
      <c r="J229" s="622">
        <v>247.42</v>
      </c>
      <c r="K229" s="635">
        <v>1</v>
      </c>
      <c r="L229" s="622">
        <v>1</v>
      </c>
      <c r="M229" s="623">
        <v>247.42</v>
      </c>
    </row>
    <row r="230" spans="1:13" ht="14.4" customHeight="1" x14ac:dyDescent="0.3">
      <c r="A230" s="618" t="s">
        <v>4547</v>
      </c>
      <c r="B230" s="619" t="s">
        <v>6741</v>
      </c>
      <c r="C230" s="619" t="s">
        <v>5103</v>
      </c>
      <c r="D230" s="619" t="s">
        <v>5104</v>
      </c>
      <c r="E230" s="619" t="s">
        <v>4588</v>
      </c>
      <c r="F230" s="622"/>
      <c r="G230" s="622"/>
      <c r="H230" s="635">
        <v>0</v>
      </c>
      <c r="I230" s="622">
        <v>1</v>
      </c>
      <c r="J230" s="622">
        <v>61.86</v>
      </c>
      <c r="K230" s="635">
        <v>1</v>
      </c>
      <c r="L230" s="622">
        <v>1</v>
      </c>
      <c r="M230" s="623">
        <v>61.86</v>
      </c>
    </row>
    <row r="231" spans="1:13" ht="14.4" customHeight="1" x14ac:dyDescent="0.3">
      <c r="A231" s="618" t="s">
        <v>4547</v>
      </c>
      <c r="B231" s="619" t="s">
        <v>4169</v>
      </c>
      <c r="C231" s="619" t="s">
        <v>2468</v>
      </c>
      <c r="D231" s="619" t="s">
        <v>2469</v>
      </c>
      <c r="E231" s="619" t="s">
        <v>2470</v>
      </c>
      <c r="F231" s="622"/>
      <c r="G231" s="622"/>
      <c r="H231" s="635">
        <v>0</v>
      </c>
      <c r="I231" s="622">
        <v>2</v>
      </c>
      <c r="J231" s="622">
        <v>994.8</v>
      </c>
      <c r="K231" s="635">
        <v>1</v>
      </c>
      <c r="L231" s="622">
        <v>2</v>
      </c>
      <c r="M231" s="623">
        <v>994.8</v>
      </c>
    </row>
    <row r="232" spans="1:13" ht="14.4" customHeight="1" x14ac:dyDescent="0.3">
      <c r="A232" s="618" t="s">
        <v>4547</v>
      </c>
      <c r="B232" s="619" t="s">
        <v>4169</v>
      </c>
      <c r="C232" s="619" t="s">
        <v>5123</v>
      </c>
      <c r="D232" s="619" t="s">
        <v>2469</v>
      </c>
      <c r="E232" s="619" t="s">
        <v>5124</v>
      </c>
      <c r="F232" s="622"/>
      <c r="G232" s="622"/>
      <c r="H232" s="635">
        <v>0</v>
      </c>
      <c r="I232" s="622">
        <v>1</v>
      </c>
      <c r="J232" s="622">
        <v>198.95</v>
      </c>
      <c r="K232" s="635">
        <v>1</v>
      </c>
      <c r="L232" s="622">
        <v>1</v>
      </c>
      <c r="M232" s="623">
        <v>198.95</v>
      </c>
    </row>
    <row r="233" spans="1:13" ht="14.4" customHeight="1" x14ac:dyDescent="0.3">
      <c r="A233" s="618" t="s">
        <v>4547</v>
      </c>
      <c r="B233" s="619" t="s">
        <v>4169</v>
      </c>
      <c r="C233" s="619" t="s">
        <v>2493</v>
      </c>
      <c r="D233" s="619" t="s">
        <v>2494</v>
      </c>
      <c r="E233" s="619" t="s">
        <v>4170</v>
      </c>
      <c r="F233" s="622"/>
      <c r="G233" s="622"/>
      <c r="H233" s="635">
        <v>0</v>
      </c>
      <c r="I233" s="622">
        <v>5</v>
      </c>
      <c r="J233" s="622">
        <v>6798.0499999999993</v>
      </c>
      <c r="K233" s="635">
        <v>1</v>
      </c>
      <c r="L233" s="622">
        <v>5</v>
      </c>
      <c r="M233" s="623">
        <v>6798.0499999999993</v>
      </c>
    </row>
    <row r="234" spans="1:13" ht="14.4" customHeight="1" x14ac:dyDescent="0.3">
      <c r="A234" s="618" t="s">
        <v>4547</v>
      </c>
      <c r="B234" s="619" t="s">
        <v>4169</v>
      </c>
      <c r="C234" s="619" t="s">
        <v>4590</v>
      </c>
      <c r="D234" s="619" t="s">
        <v>4591</v>
      </c>
      <c r="E234" s="619" t="s">
        <v>4592</v>
      </c>
      <c r="F234" s="622"/>
      <c r="G234" s="622"/>
      <c r="H234" s="635">
        <v>0</v>
      </c>
      <c r="I234" s="622">
        <v>1</v>
      </c>
      <c r="J234" s="622">
        <v>1359.61</v>
      </c>
      <c r="K234" s="635">
        <v>1</v>
      </c>
      <c r="L234" s="622">
        <v>1</v>
      </c>
      <c r="M234" s="623">
        <v>1359.61</v>
      </c>
    </row>
    <row r="235" spans="1:13" ht="14.4" customHeight="1" x14ac:dyDescent="0.3">
      <c r="A235" s="618" t="s">
        <v>4547</v>
      </c>
      <c r="B235" s="619" t="s">
        <v>4189</v>
      </c>
      <c r="C235" s="619" t="s">
        <v>2291</v>
      </c>
      <c r="D235" s="619" t="s">
        <v>2288</v>
      </c>
      <c r="E235" s="619" t="s">
        <v>3510</v>
      </c>
      <c r="F235" s="622"/>
      <c r="G235" s="622"/>
      <c r="H235" s="635">
        <v>0</v>
      </c>
      <c r="I235" s="622">
        <v>5</v>
      </c>
      <c r="J235" s="622">
        <v>11664.6</v>
      </c>
      <c r="K235" s="635">
        <v>1</v>
      </c>
      <c r="L235" s="622">
        <v>5</v>
      </c>
      <c r="M235" s="623">
        <v>11664.6</v>
      </c>
    </row>
    <row r="236" spans="1:13" ht="14.4" customHeight="1" x14ac:dyDescent="0.3">
      <c r="A236" s="618" t="s">
        <v>4547</v>
      </c>
      <c r="B236" s="619" t="s">
        <v>4189</v>
      </c>
      <c r="C236" s="619" t="s">
        <v>2294</v>
      </c>
      <c r="D236" s="619" t="s">
        <v>2288</v>
      </c>
      <c r="E236" s="619" t="s">
        <v>3513</v>
      </c>
      <c r="F236" s="622"/>
      <c r="G236" s="622"/>
      <c r="H236" s="635">
        <v>0</v>
      </c>
      <c r="I236" s="622">
        <v>8</v>
      </c>
      <c r="J236" s="622">
        <v>23329.279999999999</v>
      </c>
      <c r="K236" s="635">
        <v>1</v>
      </c>
      <c r="L236" s="622">
        <v>8</v>
      </c>
      <c r="M236" s="623">
        <v>23329.279999999999</v>
      </c>
    </row>
    <row r="237" spans="1:13" ht="14.4" customHeight="1" x14ac:dyDescent="0.3">
      <c r="A237" s="618" t="s">
        <v>4547</v>
      </c>
      <c r="B237" s="619" t="s">
        <v>4208</v>
      </c>
      <c r="C237" s="619" t="s">
        <v>3559</v>
      </c>
      <c r="D237" s="619" t="s">
        <v>3560</v>
      </c>
      <c r="E237" s="619" t="s">
        <v>3561</v>
      </c>
      <c r="F237" s="622"/>
      <c r="G237" s="622"/>
      <c r="H237" s="635">
        <v>0</v>
      </c>
      <c r="I237" s="622">
        <v>1</v>
      </c>
      <c r="J237" s="622">
        <v>25.07</v>
      </c>
      <c r="K237" s="635">
        <v>1</v>
      </c>
      <c r="L237" s="622">
        <v>1</v>
      </c>
      <c r="M237" s="623">
        <v>25.07</v>
      </c>
    </row>
    <row r="238" spans="1:13" ht="14.4" customHeight="1" x14ac:dyDescent="0.3">
      <c r="A238" s="618" t="s">
        <v>4547</v>
      </c>
      <c r="B238" s="619" t="s">
        <v>4220</v>
      </c>
      <c r="C238" s="619" t="s">
        <v>2387</v>
      </c>
      <c r="D238" s="619" t="s">
        <v>2388</v>
      </c>
      <c r="E238" s="619" t="s">
        <v>2389</v>
      </c>
      <c r="F238" s="622"/>
      <c r="G238" s="622"/>
      <c r="H238" s="635">
        <v>0</v>
      </c>
      <c r="I238" s="622">
        <v>1</v>
      </c>
      <c r="J238" s="622">
        <v>101.16</v>
      </c>
      <c r="K238" s="635">
        <v>1</v>
      </c>
      <c r="L238" s="622">
        <v>1</v>
      </c>
      <c r="M238" s="623">
        <v>101.16</v>
      </c>
    </row>
    <row r="239" spans="1:13" ht="14.4" customHeight="1" x14ac:dyDescent="0.3">
      <c r="A239" s="618" t="s">
        <v>4547</v>
      </c>
      <c r="B239" s="619" t="s">
        <v>4221</v>
      </c>
      <c r="C239" s="619" t="s">
        <v>5126</v>
      </c>
      <c r="D239" s="619" t="s">
        <v>4222</v>
      </c>
      <c r="E239" s="619" t="s">
        <v>4481</v>
      </c>
      <c r="F239" s="622"/>
      <c r="G239" s="622"/>
      <c r="H239" s="635">
        <v>0</v>
      </c>
      <c r="I239" s="622">
        <v>1</v>
      </c>
      <c r="J239" s="622">
        <v>168.59</v>
      </c>
      <c r="K239" s="635">
        <v>1</v>
      </c>
      <c r="L239" s="622">
        <v>1</v>
      </c>
      <c r="M239" s="623">
        <v>168.59</v>
      </c>
    </row>
    <row r="240" spans="1:13" ht="14.4" customHeight="1" x14ac:dyDescent="0.3">
      <c r="A240" s="618" t="s">
        <v>4547</v>
      </c>
      <c r="B240" s="619" t="s">
        <v>4231</v>
      </c>
      <c r="C240" s="619" t="s">
        <v>2331</v>
      </c>
      <c r="D240" s="619" t="s">
        <v>4233</v>
      </c>
      <c r="E240" s="619" t="s">
        <v>668</v>
      </c>
      <c r="F240" s="622"/>
      <c r="G240" s="622"/>
      <c r="H240" s="635">
        <v>0</v>
      </c>
      <c r="I240" s="622">
        <v>1</v>
      </c>
      <c r="J240" s="622">
        <v>238.81</v>
      </c>
      <c r="K240" s="635">
        <v>1</v>
      </c>
      <c r="L240" s="622">
        <v>1</v>
      </c>
      <c r="M240" s="623">
        <v>238.81</v>
      </c>
    </row>
    <row r="241" spans="1:13" ht="14.4" customHeight="1" x14ac:dyDescent="0.3">
      <c r="A241" s="618" t="s">
        <v>4547</v>
      </c>
      <c r="B241" s="619" t="s">
        <v>4255</v>
      </c>
      <c r="C241" s="619" t="s">
        <v>2728</v>
      </c>
      <c r="D241" s="619" t="s">
        <v>4256</v>
      </c>
      <c r="E241" s="619" t="s">
        <v>4257</v>
      </c>
      <c r="F241" s="622"/>
      <c r="G241" s="622"/>
      <c r="H241" s="635">
        <v>0</v>
      </c>
      <c r="I241" s="622">
        <v>1</v>
      </c>
      <c r="J241" s="622">
        <v>333.31</v>
      </c>
      <c r="K241" s="635">
        <v>1</v>
      </c>
      <c r="L241" s="622">
        <v>1</v>
      </c>
      <c r="M241" s="623">
        <v>333.31</v>
      </c>
    </row>
    <row r="242" spans="1:13" ht="14.4" customHeight="1" x14ac:dyDescent="0.3">
      <c r="A242" s="618" t="s">
        <v>4547</v>
      </c>
      <c r="B242" s="619" t="s">
        <v>4274</v>
      </c>
      <c r="C242" s="619" t="s">
        <v>2751</v>
      </c>
      <c r="D242" s="619" t="s">
        <v>2752</v>
      </c>
      <c r="E242" s="619" t="s">
        <v>4275</v>
      </c>
      <c r="F242" s="622"/>
      <c r="G242" s="622"/>
      <c r="H242" s="635">
        <v>0</v>
      </c>
      <c r="I242" s="622">
        <v>2</v>
      </c>
      <c r="J242" s="622">
        <v>516.72</v>
      </c>
      <c r="K242" s="635">
        <v>1</v>
      </c>
      <c r="L242" s="622">
        <v>2</v>
      </c>
      <c r="M242" s="623">
        <v>516.72</v>
      </c>
    </row>
    <row r="243" spans="1:13" ht="14.4" customHeight="1" x14ac:dyDescent="0.3">
      <c r="A243" s="618" t="s">
        <v>4547</v>
      </c>
      <c r="B243" s="619" t="s">
        <v>4280</v>
      </c>
      <c r="C243" s="619" t="s">
        <v>3749</v>
      </c>
      <c r="D243" s="619" t="s">
        <v>3750</v>
      </c>
      <c r="E243" s="619" t="s">
        <v>4453</v>
      </c>
      <c r="F243" s="622"/>
      <c r="G243" s="622"/>
      <c r="H243" s="635">
        <v>0</v>
      </c>
      <c r="I243" s="622">
        <v>1</v>
      </c>
      <c r="J243" s="622">
        <v>69.86</v>
      </c>
      <c r="K243" s="635">
        <v>1</v>
      </c>
      <c r="L243" s="622">
        <v>1</v>
      </c>
      <c r="M243" s="623">
        <v>69.86</v>
      </c>
    </row>
    <row r="244" spans="1:13" ht="14.4" customHeight="1" x14ac:dyDescent="0.3">
      <c r="A244" s="618" t="s">
        <v>4547</v>
      </c>
      <c r="B244" s="619" t="s">
        <v>4282</v>
      </c>
      <c r="C244" s="619" t="s">
        <v>2748</v>
      </c>
      <c r="D244" s="619" t="s">
        <v>2749</v>
      </c>
      <c r="E244" s="619" t="s">
        <v>4267</v>
      </c>
      <c r="F244" s="622"/>
      <c r="G244" s="622"/>
      <c r="H244" s="635">
        <v>0</v>
      </c>
      <c r="I244" s="622">
        <v>2</v>
      </c>
      <c r="J244" s="622">
        <v>139.72</v>
      </c>
      <c r="K244" s="635">
        <v>1</v>
      </c>
      <c r="L244" s="622">
        <v>2</v>
      </c>
      <c r="M244" s="623">
        <v>139.72</v>
      </c>
    </row>
    <row r="245" spans="1:13" ht="14.4" customHeight="1" x14ac:dyDescent="0.3">
      <c r="A245" s="618" t="s">
        <v>4547</v>
      </c>
      <c r="B245" s="619" t="s">
        <v>4286</v>
      </c>
      <c r="C245" s="619" t="s">
        <v>4675</v>
      </c>
      <c r="D245" s="619" t="s">
        <v>3798</v>
      </c>
      <c r="E245" s="619" t="s">
        <v>4676</v>
      </c>
      <c r="F245" s="622"/>
      <c r="G245" s="622"/>
      <c r="H245" s="635">
        <v>0</v>
      </c>
      <c r="I245" s="622">
        <v>1</v>
      </c>
      <c r="J245" s="622">
        <v>3127.19</v>
      </c>
      <c r="K245" s="635">
        <v>1</v>
      </c>
      <c r="L245" s="622">
        <v>1</v>
      </c>
      <c r="M245" s="623">
        <v>3127.19</v>
      </c>
    </row>
    <row r="246" spans="1:13" ht="14.4" customHeight="1" x14ac:dyDescent="0.3">
      <c r="A246" s="618" t="s">
        <v>4547</v>
      </c>
      <c r="B246" s="619" t="s">
        <v>4462</v>
      </c>
      <c r="C246" s="619" t="s">
        <v>5381</v>
      </c>
      <c r="D246" s="619" t="s">
        <v>4840</v>
      </c>
      <c r="E246" s="619" t="s">
        <v>5382</v>
      </c>
      <c r="F246" s="622"/>
      <c r="G246" s="622"/>
      <c r="H246" s="635">
        <v>0</v>
      </c>
      <c r="I246" s="622">
        <v>1</v>
      </c>
      <c r="J246" s="622">
        <v>302.39</v>
      </c>
      <c r="K246" s="635">
        <v>1</v>
      </c>
      <c r="L246" s="622">
        <v>1</v>
      </c>
      <c r="M246" s="623">
        <v>302.39</v>
      </c>
    </row>
    <row r="247" spans="1:13" ht="14.4" customHeight="1" x14ac:dyDescent="0.3">
      <c r="A247" s="618" t="s">
        <v>4547</v>
      </c>
      <c r="B247" s="619" t="s">
        <v>6736</v>
      </c>
      <c r="C247" s="619" t="s">
        <v>4810</v>
      </c>
      <c r="D247" s="619" t="s">
        <v>4811</v>
      </c>
      <c r="E247" s="619" t="s">
        <v>4812</v>
      </c>
      <c r="F247" s="622"/>
      <c r="G247" s="622"/>
      <c r="H247" s="635">
        <v>0</v>
      </c>
      <c r="I247" s="622">
        <v>6</v>
      </c>
      <c r="J247" s="622">
        <v>9252.18</v>
      </c>
      <c r="K247" s="635">
        <v>1</v>
      </c>
      <c r="L247" s="622">
        <v>6</v>
      </c>
      <c r="M247" s="623">
        <v>9252.18</v>
      </c>
    </row>
    <row r="248" spans="1:13" ht="14.4" customHeight="1" x14ac:dyDescent="0.3">
      <c r="A248" s="618" t="s">
        <v>4547</v>
      </c>
      <c r="B248" s="619" t="s">
        <v>4324</v>
      </c>
      <c r="C248" s="619" t="s">
        <v>4944</v>
      </c>
      <c r="D248" s="619" t="s">
        <v>979</v>
      </c>
      <c r="E248" s="619" t="s">
        <v>4945</v>
      </c>
      <c r="F248" s="622"/>
      <c r="G248" s="622"/>
      <c r="H248" s="635">
        <v>0</v>
      </c>
      <c r="I248" s="622">
        <v>1</v>
      </c>
      <c r="J248" s="622">
        <v>193.26</v>
      </c>
      <c r="K248" s="635">
        <v>1</v>
      </c>
      <c r="L248" s="622">
        <v>1</v>
      </c>
      <c r="M248" s="623">
        <v>193.26</v>
      </c>
    </row>
    <row r="249" spans="1:13" ht="14.4" customHeight="1" x14ac:dyDescent="0.3">
      <c r="A249" s="618" t="s">
        <v>4547</v>
      </c>
      <c r="B249" s="619" t="s">
        <v>4328</v>
      </c>
      <c r="C249" s="619" t="s">
        <v>2348</v>
      </c>
      <c r="D249" s="619" t="s">
        <v>2349</v>
      </c>
      <c r="E249" s="619" t="s">
        <v>2350</v>
      </c>
      <c r="F249" s="622"/>
      <c r="G249" s="622"/>
      <c r="H249" s="635">
        <v>0</v>
      </c>
      <c r="I249" s="622">
        <v>3</v>
      </c>
      <c r="J249" s="622">
        <v>285.75</v>
      </c>
      <c r="K249" s="635">
        <v>1</v>
      </c>
      <c r="L249" s="622">
        <v>3</v>
      </c>
      <c r="M249" s="623">
        <v>285.75</v>
      </c>
    </row>
    <row r="250" spans="1:13" ht="14.4" customHeight="1" x14ac:dyDescent="0.3">
      <c r="A250" s="618" t="s">
        <v>4547</v>
      </c>
      <c r="B250" s="619" t="s">
        <v>4342</v>
      </c>
      <c r="C250" s="619" t="s">
        <v>2277</v>
      </c>
      <c r="D250" s="619" t="s">
        <v>2278</v>
      </c>
      <c r="E250" s="619" t="s">
        <v>4346</v>
      </c>
      <c r="F250" s="622"/>
      <c r="G250" s="622"/>
      <c r="H250" s="635">
        <v>0</v>
      </c>
      <c r="I250" s="622">
        <v>1</v>
      </c>
      <c r="J250" s="622">
        <v>32.74</v>
      </c>
      <c r="K250" s="635">
        <v>1</v>
      </c>
      <c r="L250" s="622">
        <v>1</v>
      </c>
      <c r="M250" s="623">
        <v>32.74</v>
      </c>
    </row>
    <row r="251" spans="1:13" ht="14.4" customHeight="1" x14ac:dyDescent="0.3">
      <c r="A251" s="618" t="s">
        <v>4547</v>
      </c>
      <c r="B251" s="619" t="s">
        <v>4342</v>
      </c>
      <c r="C251" s="619" t="s">
        <v>2281</v>
      </c>
      <c r="D251" s="619" t="s">
        <v>2278</v>
      </c>
      <c r="E251" s="619" t="s">
        <v>4347</v>
      </c>
      <c r="F251" s="622"/>
      <c r="G251" s="622"/>
      <c r="H251" s="635">
        <v>0</v>
      </c>
      <c r="I251" s="622">
        <v>1</v>
      </c>
      <c r="J251" s="622">
        <v>124.51</v>
      </c>
      <c r="K251" s="635">
        <v>1</v>
      </c>
      <c r="L251" s="622">
        <v>1</v>
      </c>
      <c r="M251" s="623">
        <v>124.51</v>
      </c>
    </row>
    <row r="252" spans="1:13" ht="14.4" customHeight="1" x14ac:dyDescent="0.3">
      <c r="A252" s="618" t="s">
        <v>4547</v>
      </c>
      <c r="B252" s="619" t="s">
        <v>4349</v>
      </c>
      <c r="C252" s="619" t="s">
        <v>4915</v>
      </c>
      <c r="D252" s="619" t="s">
        <v>4916</v>
      </c>
      <c r="E252" s="619" t="s">
        <v>4917</v>
      </c>
      <c r="F252" s="622"/>
      <c r="G252" s="622"/>
      <c r="H252" s="635">
        <v>0</v>
      </c>
      <c r="I252" s="622">
        <v>1</v>
      </c>
      <c r="J252" s="622">
        <v>376.75</v>
      </c>
      <c r="K252" s="635">
        <v>1</v>
      </c>
      <c r="L252" s="622">
        <v>1</v>
      </c>
      <c r="M252" s="623">
        <v>376.75</v>
      </c>
    </row>
    <row r="253" spans="1:13" ht="14.4" customHeight="1" x14ac:dyDescent="0.3">
      <c r="A253" s="618" t="s">
        <v>4547</v>
      </c>
      <c r="B253" s="619" t="s">
        <v>4357</v>
      </c>
      <c r="C253" s="619" t="s">
        <v>3611</v>
      </c>
      <c r="D253" s="619" t="s">
        <v>2407</v>
      </c>
      <c r="E253" s="619" t="s">
        <v>4469</v>
      </c>
      <c r="F253" s="622"/>
      <c r="G253" s="622"/>
      <c r="H253" s="635">
        <v>0</v>
      </c>
      <c r="I253" s="622">
        <v>5</v>
      </c>
      <c r="J253" s="622">
        <v>6723.3000000000011</v>
      </c>
      <c r="K253" s="635">
        <v>1</v>
      </c>
      <c r="L253" s="622">
        <v>5</v>
      </c>
      <c r="M253" s="623">
        <v>6723.3000000000011</v>
      </c>
    </row>
    <row r="254" spans="1:13" ht="14.4" customHeight="1" x14ac:dyDescent="0.3">
      <c r="A254" s="618" t="s">
        <v>4547</v>
      </c>
      <c r="B254" s="619" t="s">
        <v>4357</v>
      </c>
      <c r="C254" s="619" t="s">
        <v>5368</v>
      </c>
      <c r="D254" s="619" t="s">
        <v>3503</v>
      </c>
      <c r="E254" s="619" t="s">
        <v>5369</v>
      </c>
      <c r="F254" s="622"/>
      <c r="G254" s="622"/>
      <c r="H254" s="635">
        <v>0</v>
      </c>
      <c r="I254" s="622">
        <v>2</v>
      </c>
      <c r="J254" s="622">
        <v>3586.92</v>
      </c>
      <c r="K254" s="635">
        <v>1</v>
      </c>
      <c r="L254" s="622">
        <v>2</v>
      </c>
      <c r="M254" s="623">
        <v>3586.92</v>
      </c>
    </row>
    <row r="255" spans="1:13" ht="14.4" customHeight="1" x14ac:dyDescent="0.3">
      <c r="A255" s="618" t="s">
        <v>4547</v>
      </c>
      <c r="B255" s="619" t="s">
        <v>4364</v>
      </c>
      <c r="C255" s="619" t="s">
        <v>2321</v>
      </c>
      <c r="D255" s="619" t="s">
        <v>4365</v>
      </c>
      <c r="E255" s="619" t="s">
        <v>4366</v>
      </c>
      <c r="F255" s="622"/>
      <c r="G255" s="622"/>
      <c r="H255" s="635">
        <v>0</v>
      </c>
      <c r="I255" s="622">
        <v>1</v>
      </c>
      <c r="J255" s="622">
        <v>6.98</v>
      </c>
      <c r="K255" s="635">
        <v>1</v>
      </c>
      <c r="L255" s="622">
        <v>1</v>
      </c>
      <c r="M255" s="623">
        <v>6.98</v>
      </c>
    </row>
    <row r="256" spans="1:13" ht="14.4" customHeight="1" x14ac:dyDescent="0.3">
      <c r="A256" s="618" t="s">
        <v>4547</v>
      </c>
      <c r="B256" s="619" t="s">
        <v>4371</v>
      </c>
      <c r="C256" s="619" t="s">
        <v>2398</v>
      </c>
      <c r="D256" s="619" t="s">
        <v>2399</v>
      </c>
      <c r="E256" s="619" t="s">
        <v>4372</v>
      </c>
      <c r="F256" s="622"/>
      <c r="G256" s="622"/>
      <c r="H256" s="635">
        <v>0</v>
      </c>
      <c r="I256" s="622">
        <v>3</v>
      </c>
      <c r="J256" s="622">
        <v>486.39</v>
      </c>
      <c r="K256" s="635">
        <v>1</v>
      </c>
      <c r="L256" s="622">
        <v>3</v>
      </c>
      <c r="M256" s="623">
        <v>486.39</v>
      </c>
    </row>
    <row r="257" spans="1:13" ht="14.4" customHeight="1" x14ac:dyDescent="0.3">
      <c r="A257" s="618" t="s">
        <v>4547</v>
      </c>
      <c r="B257" s="619" t="s">
        <v>4371</v>
      </c>
      <c r="C257" s="619" t="s">
        <v>4884</v>
      </c>
      <c r="D257" s="619" t="s">
        <v>2476</v>
      </c>
      <c r="E257" s="619" t="s">
        <v>4885</v>
      </c>
      <c r="F257" s="622"/>
      <c r="G257" s="622"/>
      <c r="H257" s="635">
        <v>0</v>
      </c>
      <c r="I257" s="622">
        <v>1</v>
      </c>
      <c r="J257" s="622">
        <v>432.32</v>
      </c>
      <c r="K257" s="635">
        <v>1</v>
      </c>
      <c r="L257" s="622">
        <v>1</v>
      </c>
      <c r="M257" s="623">
        <v>432.32</v>
      </c>
    </row>
    <row r="258" spans="1:13" ht="14.4" customHeight="1" x14ac:dyDescent="0.3">
      <c r="A258" s="618" t="s">
        <v>4547</v>
      </c>
      <c r="B258" s="619" t="s">
        <v>4377</v>
      </c>
      <c r="C258" s="619" t="s">
        <v>5099</v>
      </c>
      <c r="D258" s="619" t="s">
        <v>5100</v>
      </c>
      <c r="E258" s="619" t="s">
        <v>5101</v>
      </c>
      <c r="F258" s="622">
        <v>1</v>
      </c>
      <c r="G258" s="622">
        <v>309.83999999999997</v>
      </c>
      <c r="H258" s="635">
        <v>1</v>
      </c>
      <c r="I258" s="622"/>
      <c r="J258" s="622"/>
      <c r="K258" s="635">
        <v>0</v>
      </c>
      <c r="L258" s="622">
        <v>1</v>
      </c>
      <c r="M258" s="623">
        <v>309.83999999999997</v>
      </c>
    </row>
    <row r="259" spans="1:13" ht="14.4" customHeight="1" x14ac:dyDescent="0.3">
      <c r="A259" s="618" t="s">
        <v>4547</v>
      </c>
      <c r="B259" s="619" t="s">
        <v>4482</v>
      </c>
      <c r="C259" s="619" t="s">
        <v>5128</v>
      </c>
      <c r="D259" s="619" t="s">
        <v>5129</v>
      </c>
      <c r="E259" s="619" t="s">
        <v>5130</v>
      </c>
      <c r="F259" s="622"/>
      <c r="G259" s="622"/>
      <c r="H259" s="635">
        <v>0</v>
      </c>
      <c r="I259" s="622">
        <v>1</v>
      </c>
      <c r="J259" s="622">
        <v>1861.83</v>
      </c>
      <c r="K259" s="635">
        <v>1</v>
      </c>
      <c r="L259" s="622">
        <v>1</v>
      </c>
      <c r="M259" s="623">
        <v>1861.83</v>
      </c>
    </row>
    <row r="260" spans="1:13" ht="14.4" customHeight="1" x14ac:dyDescent="0.3">
      <c r="A260" s="618" t="s">
        <v>4547</v>
      </c>
      <c r="B260" s="619" t="s">
        <v>4506</v>
      </c>
      <c r="C260" s="619" t="s">
        <v>4012</v>
      </c>
      <c r="D260" s="619" t="s">
        <v>4013</v>
      </c>
      <c r="E260" s="619" t="s">
        <v>4014</v>
      </c>
      <c r="F260" s="622"/>
      <c r="G260" s="622"/>
      <c r="H260" s="635">
        <v>0</v>
      </c>
      <c r="I260" s="622">
        <v>2</v>
      </c>
      <c r="J260" s="622">
        <v>51907.76</v>
      </c>
      <c r="K260" s="635">
        <v>1</v>
      </c>
      <c r="L260" s="622">
        <v>2</v>
      </c>
      <c r="M260" s="623">
        <v>51907.76</v>
      </c>
    </row>
    <row r="261" spans="1:13" ht="14.4" customHeight="1" x14ac:dyDescent="0.3">
      <c r="A261" s="618" t="s">
        <v>4524</v>
      </c>
      <c r="B261" s="619" t="s">
        <v>4157</v>
      </c>
      <c r="C261" s="619" t="s">
        <v>4587</v>
      </c>
      <c r="D261" s="619" t="s">
        <v>1038</v>
      </c>
      <c r="E261" s="619" t="s">
        <v>4588</v>
      </c>
      <c r="F261" s="622"/>
      <c r="G261" s="622"/>
      <c r="H261" s="635">
        <v>0</v>
      </c>
      <c r="I261" s="622">
        <v>1</v>
      </c>
      <c r="J261" s="622">
        <v>95.24</v>
      </c>
      <c r="K261" s="635">
        <v>1</v>
      </c>
      <c r="L261" s="622">
        <v>1</v>
      </c>
      <c r="M261" s="623">
        <v>95.24</v>
      </c>
    </row>
    <row r="262" spans="1:13" ht="14.4" customHeight="1" x14ac:dyDescent="0.3">
      <c r="A262" s="618" t="s">
        <v>4524</v>
      </c>
      <c r="B262" s="619" t="s">
        <v>4157</v>
      </c>
      <c r="C262" s="619" t="s">
        <v>1037</v>
      </c>
      <c r="D262" s="619" t="s">
        <v>1038</v>
      </c>
      <c r="E262" s="619" t="s">
        <v>1039</v>
      </c>
      <c r="F262" s="622"/>
      <c r="G262" s="622"/>
      <c r="H262" s="635">
        <v>0</v>
      </c>
      <c r="I262" s="622">
        <v>2</v>
      </c>
      <c r="J262" s="622">
        <v>380.96</v>
      </c>
      <c r="K262" s="635">
        <v>1</v>
      </c>
      <c r="L262" s="622">
        <v>2</v>
      </c>
      <c r="M262" s="623">
        <v>380.96</v>
      </c>
    </row>
    <row r="263" spans="1:13" ht="14.4" customHeight="1" x14ac:dyDescent="0.3">
      <c r="A263" s="618" t="s">
        <v>4524</v>
      </c>
      <c r="B263" s="619" t="s">
        <v>4169</v>
      </c>
      <c r="C263" s="619" t="s">
        <v>2493</v>
      </c>
      <c r="D263" s="619" t="s">
        <v>2494</v>
      </c>
      <c r="E263" s="619" t="s">
        <v>4170</v>
      </c>
      <c r="F263" s="622"/>
      <c r="G263" s="622"/>
      <c r="H263" s="635">
        <v>0</v>
      </c>
      <c r="I263" s="622">
        <v>3</v>
      </c>
      <c r="J263" s="622">
        <v>4078.83</v>
      </c>
      <c r="K263" s="635">
        <v>1</v>
      </c>
      <c r="L263" s="622">
        <v>3</v>
      </c>
      <c r="M263" s="623">
        <v>4078.83</v>
      </c>
    </row>
    <row r="264" spans="1:13" ht="14.4" customHeight="1" x14ac:dyDescent="0.3">
      <c r="A264" s="618" t="s">
        <v>4524</v>
      </c>
      <c r="B264" s="619" t="s">
        <v>4176</v>
      </c>
      <c r="C264" s="619" t="s">
        <v>2522</v>
      </c>
      <c r="D264" s="619" t="s">
        <v>2523</v>
      </c>
      <c r="E264" s="619" t="s">
        <v>2187</v>
      </c>
      <c r="F264" s="622"/>
      <c r="G264" s="622"/>
      <c r="H264" s="635"/>
      <c r="I264" s="622">
        <v>2</v>
      </c>
      <c r="J264" s="622">
        <v>0</v>
      </c>
      <c r="K264" s="635"/>
      <c r="L264" s="622">
        <v>2</v>
      </c>
      <c r="M264" s="623">
        <v>0</v>
      </c>
    </row>
    <row r="265" spans="1:13" ht="14.4" customHeight="1" x14ac:dyDescent="0.3">
      <c r="A265" s="618" t="s">
        <v>4524</v>
      </c>
      <c r="B265" s="619" t="s">
        <v>4244</v>
      </c>
      <c r="C265" s="619" t="s">
        <v>2479</v>
      </c>
      <c r="D265" s="619" t="s">
        <v>2480</v>
      </c>
      <c r="E265" s="619" t="s">
        <v>2481</v>
      </c>
      <c r="F265" s="622"/>
      <c r="G265" s="622"/>
      <c r="H265" s="635">
        <v>0</v>
      </c>
      <c r="I265" s="622">
        <v>1</v>
      </c>
      <c r="J265" s="622">
        <v>108.46</v>
      </c>
      <c r="K265" s="635">
        <v>1</v>
      </c>
      <c r="L265" s="622">
        <v>1</v>
      </c>
      <c r="M265" s="623">
        <v>108.46</v>
      </c>
    </row>
    <row r="266" spans="1:13" ht="14.4" customHeight="1" x14ac:dyDescent="0.3">
      <c r="A266" s="618" t="s">
        <v>4524</v>
      </c>
      <c r="B266" s="619" t="s">
        <v>4255</v>
      </c>
      <c r="C266" s="619" t="s">
        <v>3753</v>
      </c>
      <c r="D266" s="619" t="s">
        <v>4448</v>
      </c>
      <c r="E266" s="619" t="s">
        <v>4449</v>
      </c>
      <c r="F266" s="622"/>
      <c r="G266" s="622"/>
      <c r="H266" s="635">
        <v>0</v>
      </c>
      <c r="I266" s="622">
        <v>1</v>
      </c>
      <c r="J266" s="622">
        <v>333.31</v>
      </c>
      <c r="K266" s="635">
        <v>1</v>
      </c>
      <c r="L266" s="622">
        <v>1</v>
      </c>
      <c r="M266" s="623">
        <v>333.31</v>
      </c>
    </row>
    <row r="267" spans="1:13" ht="14.4" customHeight="1" x14ac:dyDescent="0.3">
      <c r="A267" s="618" t="s">
        <v>4524</v>
      </c>
      <c r="B267" s="619" t="s">
        <v>4274</v>
      </c>
      <c r="C267" s="619" t="s">
        <v>5848</v>
      </c>
      <c r="D267" s="619" t="s">
        <v>5849</v>
      </c>
      <c r="E267" s="619" t="s">
        <v>5850</v>
      </c>
      <c r="F267" s="622"/>
      <c r="G267" s="622"/>
      <c r="H267" s="635">
        <v>0</v>
      </c>
      <c r="I267" s="622">
        <v>1</v>
      </c>
      <c r="J267" s="622">
        <v>87.6</v>
      </c>
      <c r="K267" s="635">
        <v>1</v>
      </c>
      <c r="L267" s="622">
        <v>1</v>
      </c>
      <c r="M267" s="623">
        <v>87.6</v>
      </c>
    </row>
    <row r="268" spans="1:13" ht="14.4" customHeight="1" x14ac:dyDescent="0.3">
      <c r="A268" s="618" t="s">
        <v>4524</v>
      </c>
      <c r="B268" s="619" t="s">
        <v>4451</v>
      </c>
      <c r="C268" s="619" t="s">
        <v>5560</v>
      </c>
      <c r="D268" s="619" t="s">
        <v>5028</v>
      </c>
      <c r="E268" s="619" t="s">
        <v>3762</v>
      </c>
      <c r="F268" s="622">
        <v>1</v>
      </c>
      <c r="G268" s="622">
        <v>222.25</v>
      </c>
      <c r="H268" s="635">
        <v>1</v>
      </c>
      <c r="I268" s="622"/>
      <c r="J268" s="622"/>
      <c r="K268" s="635">
        <v>0</v>
      </c>
      <c r="L268" s="622">
        <v>1</v>
      </c>
      <c r="M268" s="623">
        <v>222.25</v>
      </c>
    </row>
    <row r="269" spans="1:13" ht="14.4" customHeight="1" x14ac:dyDescent="0.3">
      <c r="A269" s="618" t="s">
        <v>4524</v>
      </c>
      <c r="B269" s="619" t="s">
        <v>6735</v>
      </c>
      <c r="C269" s="619" t="s">
        <v>6607</v>
      </c>
      <c r="D269" s="619" t="s">
        <v>6608</v>
      </c>
      <c r="E269" s="619" t="s">
        <v>6609</v>
      </c>
      <c r="F269" s="622"/>
      <c r="G269" s="622"/>
      <c r="H269" s="635">
        <v>0</v>
      </c>
      <c r="I269" s="622">
        <v>4</v>
      </c>
      <c r="J269" s="622">
        <v>59440.28</v>
      </c>
      <c r="K269" s="635">
        <v>1</v>
      </c>
      <c r="L269" s="622">
        <v>4</v>
      </c>
      <c r="M269" s="623">
        <v>59440.28</v>
      </c>
    </row>
    <row r="270" spans="1:13" ht="14.4" customHeight="1" x14ac:dyDescent="0.3">
      <c r="A270" s="618" t="s">
        <v>4524</v>
      </c>
      <c r="B270" s="619" t="s">
        <v>4462</v>
      </c>
      <c r="C270" s="619" t="s">
        <v>4839</v>
      </c>
      <c r="D270" s="619" t="s">
        <v>4840</v>
      </c>
      <c r="E270" s="619" t="s">
        <v>747</v>
      </c>
      <c r="F270" s="622"/>
      <c r="G270" s="622"/>
      <c r="H270" s="635">
        <v>0</v>
      </c>
      <c r="I270" s="622">
        <v>6</v>
      </c>
      <c r="J270" s="622">
        <v>544.31999999999994</v>
      </c>
      <c r="K270" s="635">
        <v>1</v>
      </c>
      <c r="L270" s="622">
        <v>6</v>
      </c>
      <c r="M270" s="623">
        <v>544.31999999999994</v>
      </c>
    </row>
    <row r="271" spans="1:13" ht="14.4" customHeight="1" x14ac:dyDescent="0.3">
      <c r="A271" s="618" t="s">
        <v>4524</v>
      </c>
      <c r="B271" s="619" t="s">
        <v>4462</v>
      </c>
      <c r="C271" s="619" t="s">
        <v>5381</v>
      </c>
      <c r="D271" s="619" t="s">
        <v>4840</v>
      </c>
      <c r="E271" s="619" t="s">
        <v>5382</v>
      </c>
      <c r="F271" s="622"/>
      <c r="G271" s="622"/>
      <c r="H271" s="635">
        <v>0</v>
      </c>
      <c r="I271" s="622">
        <v>3</v>
      </c>
      <c r="J271" s="622">
        <v>907.17</v>
      </c>
      <c r="K271" s="635">
        <v>1</v>
      </c>
      <c r="L271" s="622">
        <v>3</v>
      </c>
      <c r="M271" s="623">
        <v>907.17</v>
      </c>
    </row>
    <row r="272" spans="1:13" ht="14.4" customHeight="1" x14ac:dyDescent="0.3">
      <c r="A272" s="618" t="s">
        <v>4524</v>
      </c>
      <c r="B272" s="619" t="s">
        <v>6736</v>
      </c>
      <c r="C272" s="619" t="s">
        <v>4810</v>
      </c>
      <c r="D272" s="619" t="s">
        <v>4811</v>
      </c>
      <c r="E272" s="619" t="s">
        <v>4812</v>
      </c>
      <c r="F272" s="622"/>
      <c r="G272" s="622"/>
      <c r="H272" s="635">
        <v>0</v>
      </c>
      <c r="I272" s="622">
        <v>20</v>
      </c>
      <c r="J272" s="622">
        <v>45589.599999999999</v>
      </c>
      <c r="K272" s="635">
        <v>1</v>
      </c>
      <c r="L272" s="622">
        <v>20</v>
      </c>
      <c r="M272" s="623">
        <v>45589.599999999999</v>
      </c>
    </row>
    <row r="273" spans="1:13" ht="14.4" customHeight="1" x14ac:dyDescent="0.3">
      <c r="A273" s="618" t="s">
        <v>4524</v>
      </c>
      <c r="B273" s="619" t="s">
        <v>4328</v>
      </c>
      <c r="C273" s="619" t="s">
        <v>2348</v>
      </c>
      <c r="D273" s="619" t="s">
        <v>2349</v>
      </c>
      <c r="E273" s="619" t="s">
        <v>2350</v>
      </c>
      <c r="F273" s="622"/>
      <c r="G273" s="622"/>
      <c r="H273" s="635">
        <v>0</v>
      </c>
      <c r="I273" s="622">
        <v>1</v>
      </c>
      <c r="J273" s="622">
        <v>95.25</v>
      </c>
      <c r="K273" s="635">
        <v>1</v>
      </c>
      <c r="L273" s="622">
        <v>1</v>
      </c>
      <c r="M273" s="623">
        <v>95.25</v>
      </c>
    </row>
    <row r="274" spans="1:13" ht="14.4" customHeight="1" x14ac:dyDescent="0.3">
      <c r="A274" s="618" t="s">
        <v>4524</v>
      </c>
      <c r="B274" s="619" t="s">
        <v>4342</v>
      </c>
      <c r="C274" s="619" t="s">
        <v>2483</v>
      </c>
      <c r="D274" s="619" t="s">
        <v>2465</v>
      </c>
      <c r="E274" s="619" t="s">
        <v>4343</v>
      </c>
      <c r="F274" s="622"/>
      <c r="G274" s="622"/>
      <c r="H274" s="635">
        <v>0</v>
      </c>
      <c r="I274" s="622">
        <v>2</v>
      </c>
      <c r="J274" s="622">
        <v>65.48</v>
      </c>
      <c r="K274" s="635">
        <v>1</v>
      </c>
      <c r="L274" s="622">
        <v>2</v>
      </c>
      <c r="M274" s="623">
        <v>65.48</v>
      </c>
    </row>
    <row r="275" spans="1:13" ht="14.4" customHeight="1" x14ac:dyDescent="0.3">
      <c r="A275" s="618" t="s">
        <v>4524</v>
      </c>
      <c r="B275" s="619" t="s">
        <v>4364</v>
      </c>
      <c r="C275" s="619" t="s">
        <v>2321</v>
      </c>
      <c r="D275" s="619" t="s">
        <v>4365</v>
      </c>
      <c r="E275" s="619" t="s">
        <v>4366</v>
      </c>
      <c r="F275" s="622"/>
      <c r="G275" s="622"/>
      <c r="H275" s="635">
        <v>0</v>
      </c>
      <c r="I275" s="622">
        <v>1</v>
      </c>
      <c r="J275" s="622">
        <v>6.98</v>
      </c>
      <c r="K275" s="635">
        <v>1</v>
      </c>
      <c r="L275" s="622">
        <v>1</v>
      </c>
      <c r="M275" s="623">
        <v>6.98</v>
      </c>
    </row>
    <row r="276" spans="1:13" ht="14.4" customHeight="1" x14ac:dyDescent="0.3">
      <c r="A276" s="618" t="s">
        <v>4524</v>
      </c>
      <c r="B276" s="619" t="s">
        <v>4371</v>
      </c>
      <c r="C276" s="619" t="s">
        <v>4884</v>
      </c>
      <c r="D276" s="619" t="s">
        <v>2476</v>
      </c>
      <c r="E276" s="619" t="s">
        <v>4885</v>
      </c>
      <c r="F276" s="622"/>
      <c r="G276" s="622"/>
      <c r="H276" s="635">
        <v>0</v>
      </c>
      <c r="I276" s="622">
        <v>1</v>
      </c>
      <c r="J276" s="622">
        <v>432.32</v>
      </c>
      <c r="K276" s="635">
        <v>1</v>
      </c>
      <c r="L276" s="622">
        <v>1</v>
      </c>
      <c r="M276" s="623">
        <v>432.32</v>
      </c>
    </row>
    <row r="277" spans="1:13" ht="14.4" customHeight="1" x14ac:dyDescent="0.3">
      <c r="A277" s="618" t="s">
        <v>4524</v>
      </c>
      <c r="B277" s="619" t="s">
        <v>6740</v>
      </c>
      <c r="C277" s="619" t="s">
        <v>5499</v>
      </c>
      <c r="D277" s="619" t="s">
        <v>5500</v>
      </c>
      <c r="E277" s="619" t="s">
        <v>668</v>
      </c>
      <c r="F277" s="622">
        <v>2</v>
      </c>
      <c r="G277" s="622">
        <v>432.32</v>
      </c>
      <c r="H277" s="635">
        <v>1</v>
      </c>
      <c r="I277" s="622"/>
      <c r="J277" s="622"/>
      <c r="K277" s="635">
        <v>0</v>
      </c>
      <c r="L277" s="622">
        <v>2</v>
      </c>
      <c r="M277" s="623">
        <v>432.32</v>
      </c>
    </row>
    <row r="278" spans="1:13" ht="14.4" customHeight="1" x14ac:dyDescent="0.3">
      <c r="A278" s="618" t="s">
        <v>4524</v>
      </c>
      <c r="B278" s="619" t="s">
        <v>4387</v>
      </c>
      <c r="C278" s="619" t="s">
        <v>2301</v>
      </c>
      <c r="D278" s="619" t="s">
        <v>2298</v>
      </c>
      <c r="E278" s="619" t="s">
        <v>641</v>
      </c>
      <c r="F278" s="622"/>
      <c r="G278" s="622"/>
      <c r="H278" s="635">
        <v>0</v>
      </c>
      <c r="I278" s="622">
        <v>1</v>
      </c>
      <c r="J278" s="622">
        <v>137.74</v>
      </c>
      <c r="K278" s="635">
        <v>1</v>
      </c>
      <c r="L278" s="622">
        <v>1</v>
      </c>
      <c r="M278" s="623">
        <v>137.74</v>
      </c>
    </row>
    <row r="279" spans="1:13" ht="14.4" customHeight="1" x14ac:dyDescent="0.3">
      <c r="A279" s="618" t="s">
        <v>4524</v>
      </c>
      <c r="B279" s="619" t="s">
        <v>4388</v>
      </c>
      <c r="C279" s="619" t="s">
        <v>2345</v>
      </c>
      <c r="D279" s="619" t="s">
        <v>2346</v>
      </c>
      <c r="E279" s="619" t="s">
        <v>675</v>
      </c>
      <c r="F279" s="622"/>
      <c r="G279" s="622"/>
      <c r="H279" s="635">
        <v>0</v>
      </c>
      <c r="I279" s="622">
        <v>2</v>
      </c>
      <c r="J279" s="622">
        <v>275.48</v>
      </c>
      <c r="K279" s="635">
        <v>1</v>
      </c>
      <c r="L279" s="622">
        <v>2</v>
      </c>
      <c r="M279" s="623">
        <v>275.48</v>
      </c>
    </row>
    <row r="280" spans="1:13" ht="14.4" customHeight="1" x14ac:dyDescent="0.3">
      <c r="A280" s="618" t="s">
        <v>4525</v>
      </c>
      <c r="B280" s="619" t="s">
        <v>4157</v>
      </c>
      <c r="C280" s="619" t="s">
        <v>4587</v>
      </c>
      <c r="D280" s="619" t="s">
        <v>1038</v>
      </c>
      <c r="E280" s="619" t="s">
        <v>4588</v>
      </c>
      <c r="F280" s="622"/>
      <c r="G280" s="622"/>
      <c r="H280" s="635">
        <v>0</v>
      </c>
      <c r="I280" s="622">
        <v>1</v>
      </c>
      <c r="J280" s="622">
        <v>95.24</v>
      </c>
      <c r="K280" s="635">
        <v>1</v>
      </c>
      <c r="L280" s="622">
        <v>1</v>
      </c>
      <c r="M280" s="623">
        <v>95.24</v>
      </c>
    </row>
    <row r="281" spans="1:13" ht="14.4" customHeight="1" x14ac:dyDescent="0.3">
      <c r="A281" s="618" t="s">
        <v>4525</v>
      </c>
      <c r="B281" s="619" t="s">
        <v>4157</v>
      </c>
      <c r="C281" s="619" t="s">
        <v>1037</v>
      </c>
      <c r="D281" s="619" t="s">
        <v>1038</v>
      </c>
      <c r="E281" s="619" t="s">
        <v>1039</v>
      </c>
      <c r="F281" s="622"/>
      <c r="G281" s="622"/>
      <c r="H281" s="635">
        <v>0</v>
      </c>
      <c r="I281" s="622">
        <v>1</v>
      </c>
      <c r="J281" s="622">
        <v>190.48</v>
      </c>
      <c r="K281" s="635">
        <v>1</v>
      </c>
      <c r="L281" s="622">
        <v>1</v>
      </c>
      <c r="M281" s="623">
        <v>190.48</v>
      </c>
    </row>
    <row r="282" spans="1:13" ht="14.4" customHeight="1" x14ac:dyDescent="0.3">
      <c r="A282" s="618" t="s">
        <v>4525</v>
      </c>
      <c r="B282" s="619" t="s">
        <v>4169</v>
      </c>
      <c r="C282" s="619" t="s">
        <v>2625</v>
      </c>
      <c r="D282" s="619" t="s">
        <v>2626</v>
      </c>
      <c r="E282" s="619" t="s">
        <v>4171</v>
      </c>
      <c r="F282" s="622"/>
      <c r="G282" s="622"/>
      <c r="H282" s="635">
        <v>0</v>
      </c>
      <c r="I282" s="622">
        <v>1</v>
      </c>
      <c r="J282" s="622">
        <v>1009.86</v>
      </c>
      <c r="K282" s="635">
        <v>1</v>
      </c>
      <c r="L282" s="622">
        <v>1</v>
      </c>
      <c r="M282" s="623">
        <v>1009.86</v>
      </c>
    </row>
    <row r="283" spans="1:13" ht="14.4" customHeight="1" x14ac:dyDescent="0.3">
      <c r="A283" s="618" t="s">
        <v>4525</v>
      </c>
      <c r="B283" s="619" t="s">
        <v>4202</v>
      </c>
      <c r="C283" s="619" t="s">
        <v>2823</v>
      </c>
      <c r="D283" s="619" t="s">
        <v>4415</v>
      </c>
      <c r="E283" s="619" t="s">
        <v>4416</v>
      </c>
      <c r="F283" s="622">
        <v>3</v>
      </c>
      <c r="G283" s="622">
        <v>600.21</v>
      </c>
      <c r="H283" s="635">
        <v>1</v>
      </c>
      <c r="I283" s="622"/>
      <c r="J283" s="622"/>
      <c r="K283" s="635">
        <v>0</v>
      </c>
      <c r="L283" s="622">
        <v>3</v>
      </c>
      <c r="M283" s="623">
        <v>600.21</v>
      </c>
    </row>
    <row r="284" spans="1:13" ht="14.4" customHeight="1" x14ac:dyDescent="0.3">
      <c r="A284" s="618" t="s">
        <v>4525</v>
      </c>
      <c r="B284" s="619" t="s">
        <v>4202</v>
      </c>
      <c r="C284" s="619" t="s">
        <v>2803</v>
      </c>
      <c r="D284" s="619" t="s">
        <v>4415</v>
      </c>
      <c r="E284" s="619" t="s">
        <v>1181</v>
      </c>
      <c r="F284" s="622">
        <v>2</v>
      </c>
      <c r="G284" s="622">
        <v>120.04</v>
      </c>
      <c r="H284" s="635">
        <v>1</v>
      </c>
      <c r="I284" s="622"/>
      <c r="J284" s="622"/>
      <c r="K284" s="635">
        <v>0</v>
      </c>
      <c r="L284" s="622">
        <v>2</v>
      </c>
      <c r="M284" s="623">
        <v>120.04</v>
      </c>
    </row>
    <row r="285" spans="1:13" ht="14.4" customHeight="1" x14ac:dyDescent="0.3">
      <c r="A285" s="618" t="s">
        <v>4525</v>
      </c>
      <c r="B285" s="619" t="s">
        <v>4227</v>
      </c>
      <c r="C285" s="619" t="s">
        <v>4920</v>
      </c>
      <c r="D285" s="619" t="s">
        <v>2339</v>
      </c>
      <c r="E285" s="619" t="s">
        <v>2340</v>
      </c>
      <c r="F285" s="622"/>
      <c r="G285" s="622"/>
      <c r="H285" s="635">
        <v>0</v>
      </c>
      <c r="I285" s="622">
        <v>2</v>
      </c>
      <c r="J285" s="622">
        <v>215.62</v>
      </c>
      <c r="K285" s="635">
        <v>1</v>
      </c>
      <c r="L285" s="622">
        <v>2</v>
      </c>
      <c r="M285" s="623">
        <v>215.62</v>
      </c>
    </row>
    <row r="286" spans="1:13" ht="14.4" customHeight="1" x14ac:dyDescent="0.3">
      <c r="A286" s="618" t="s">
        <v>4525</v>
      </c>
      <c r="B286" s="619" t="s">
        <v>4230</v>
      </c>
      <c r="C286" s="619" t="s">
        <v>2203</v>
      </c>
      <c r="D286" s="619" t="s">
        <v>2204</v>
      </c>
      <c r="E286" s="619" t="s">
        <v>1379</v>
      </c>
      <c r="F286" s="622"/>
      <c r="G286" s="622"/>
      <c r="H286" s="635">
        <v>0</v>
      </c>
      <c r="I286" s="622">
        <v>2</v>
      </c>
      <c r="J286" s="622">
        <v>167.08</v>
      </c>
      <c r="K286" s="635">
        <v>1</v>
      </c>
      <c r="L286" s="622">
        <v>2</v>
      </c>
      <c r="M286" s="623">
        <v>167.08</v>
      </c>
    </row>
    <row r="287" spans="1:13" ht="14.4" customHeight="1" x14ac:dyDescent="0.3">
      <c r="A287" s="618" t="s">
        <v>4525</v>
      </c>
      <c r="B287" s="619" t="s">
        <v>4230</v>
      </c>
      <c r="C287" s="619" t="s">
        <v>3638</v>
      </c>
      <c r="D287" s="619" t="s">
        <v>2204</v>
      </c>
      <c r="E287" s="619" t="s">
        <v>3056</v>
      </c>
      <c r="F287" s="622"/>
      <c r="G287" s="622"/>
      <c r="H287" s="635">
        <v>0</v>
      </c>
      <c r="I287" s="622">
        <v>3</v>
      </c>
      <c r="J287" s="622">
        <v>751.86</v>
      </c>
      <c r="K287" s="635">
        <v>1</v>
      </c>
      <c r="L287" s="622">
        <v>3</v>
      </c>
      <c r="M287" s="623">
        <v>751.86</v>
      </c>
    </row>
    <row r="288" spans="1:13" ht="14.4" customHeight="1" x14ac:dyDescent="0.3">
      <c r="A288" s="618" t="s">
        <v>4525</v>
      </c>
      <c r="B288" s="619" t="s">
        <v>4462</v>
      </c>
      <c r="C288" s="619" t="s">
        <v>5381</v>
      </c>
      <c r="D288" s="619" t="s">
        <v>4840</v>
      </c>
      <c r="E288" s="619" t="s">
        <v>5382</v>
      </c>
      <c r="F288" s="622"/>
      <c r="G288" s="622"/>
      <c r="H288" s="635">
        <v>0</v>
      </c>
      <c r="I288" s="622">
        <v>3</v>
      </c>
      <c r="J288" s="622">
        <v>907.17</v>
      </c>
      <c r="K288" s="635">
        <v>1</v>
      </c>
      <c r="L288" s="622">
        <v>3</v>
      </c>
      <c r="M288" s="623">
        <v>907.17</v>
      </c>
    </row>
    <row r="289" spans="1:13" ht="14.4" customHeight="1" x14ac:dyDescent="0.3">
      <c r="A289" s="618" t="s">
        <v>4525</v>
      </c>
      <c r="B289" s="619" t="s">
        <v>6736</v>
      </c>
      <c r="C289" s="619" t="s">
        <v>4810</v>
      </c>
      <c r="D289" s="619" t="s">
        <v>4811</v>
      </c>
      <c r="E289" s="619" t="s">
        <v>4812</v>
      </c>
      <c r="F289" s="622"/>
      <c r="G289" s="622"/>
      <c r="H289" s="635">
        <v>0</v>
      </c>
      <c r="I289" s="622">
        <v>5</v>
      </c>
      <c r="J289" s="622">
        <v>11397.400000000001</v>
      </c>
      <c r="K289" s="635">
        <v>1</v>
      </c>
      <c r="L289" s="622">
        <v>5</v>
      </c>
      <c r="M289" s="623">
        <v>11397.400000000001</v>
      </c>
    </row>
    <row r="290" spans="1:13" ht="14.4" customHeight="1" x14ac:dyDescent="0.3">
      <c r="A290" s="618" t="s">
        <v>4525</v>
      </c>
      <c r="B290" s="619" t="s">
        <v>4324</v>
      </c>
      <c r="C290" s="619" t="s">
        <v>4944</v>
      </c>
      <c r="D290" s="619" t="s">
        <v>979</v>
      </c>
      <c r="E290" s="619" t="s">
        <v>4945</v>
      </c>
      <c r="F290" s="622"/>
      <c r="G290" s="622"/>
      <c r="H290" s="635">
        <v>0</v>
      </c>
      <c r="I290" s="622">
        <v>2</v>
      </c>
      <c r="J290" s="622">
        <v>386.52</v>
      </c>
      <c r="K290" s="635">
        <v>1</v>
      </c>
      <c r="L290" s="622">
        <v>2</v>
      </c>
      <c r="M290" s="623">
        <v>386.52</v>
      </c>
    </row>
    <row r="291" spans="1:13" ht="14.4" customHeight="1" x14ac:dyDescent="0.3">
      <c r="A291" s="618" t="s">
        <v>4525</v>
      </c>
      <c r="B291" s="619" t="s">
        <v>4324</v>
      </c>
      <c r="C291" s="619" t="s">
        <v>616</v>
      </c>
      <c r="D291" s="619" t="s">
        <v>617</v>
      </c>
      <c r="E291" s="619" t="s">
        <v>4327</v>
      </c>
      <c r="F291" s="622">
        <v>1</v>
      </c>
      <c r="G291" s="622">
        <v>96.63</v>
      </c>
      <c r="H291" s="635">
        <v>1</v>
      </c>
      <c r="I291" s="622"/>
      <c r="J291" s="622"/>
      <c r="K291" s="635">
        <v>0</v>
      </c>
      <c r="L291" s="622">
        <v>1</v>
      </c>
      <c r="M291" s="623">
        <v>96.63</v>
      </c>
    </row>
    <row r="292" spans="1:13" ht="14.4" customHeight="1" x14ac:dyDescent="0.3">
      <c r="A292" s="618" t="s">
        <v>4525</v>
      </c>
      <c r="B292" s="619" t="s">
        <v>4342</v>
      </c>
      <c r="C292" s="619" t="s">
        <v>2281</v>
      </c>
      <c r="D292" s="619" t="s">
        <v>2278</v>
      </c>
      <c r="E292" s="619" t="s">
        <v>4347</v>
      </c>
      <c r="F292" s="622"/>
      <c r="G292" s="622"/>
      <c r="H292" s="635">
        <v>0</v>
      </c>
      <c r="I292" s="622">
        <v>1</v>
      </c>
      <c r="J292" s="622">
        <v>124.51</v>
      </c>
      <c r="K292" s="635">
        <v>1</v>
      </c>
      <c r="L292" s="622">
        <v>1</v>
      </c>
      <c r="M292" s="623">
        <v>124.51</v>
      </c>
    </row>
    <row r="293" spans="1:13" ht="14.4" customHeight="1" x14ac:dyDescent="0.3">
      <c r="A293" s="618" t="s">
        <v>4526</v>
      </c>
      <c r="B293" s="619" t="s">
        <v>4169</v>
      </c>
      <c r="C293" s="619" t="s">
        <v>2493</v>
      </c>
      <c r="D293" s="619" t="s">
        <v>2494</v>
      </c>
      <c r="E293" s="619" t="s">
        <v>4170</v>
      </c>
      <c r="F293" s="622"/>
      <c r="G293" s="622"/>
      <c r="H293" s="635">
        <v>0</v>
      </c>
      <c r="I293" s="622">
        <v>2</v>
      </c>
      <c r="J293" s="622">
        <v>2694.56</v>
      </c>
      <c r="K293" s="635">
        <v>1</v>
      </c>
      <c r="L293" s="622">
        <v>2</v>
      </c>
      <c r="M293" s="623">
        <v>2694.56</v>
      </c>
    </row>
    <row r="294" spans="1:13" ht="14.4" customHeight="1" x14ac:dyDescent="0.3">
      <c r="A294" s="618" t="s">
        <v>4527</v>
      </c>
      <c r="B294" s="619" t="s">
        <v>4149</v>
      </c>
      <c r="C294" s="619" t="s">
        <v>5758</v>
      </c>
      <c r="D294" s="619" t="s">
        <v>4154</v>
      </c>
      <c r="E294" s="619" t="s">
        <v>5668</v>
      </c>
      <c r="F294" s="622">
        <v>2</v>
      </c>
      <c r="G294" s="622">
        <v>130.5</v>
      </c>
      <c r="H294" s="635">
        <v>1</v>
      </c>
      <c r="I294" s="622"/>
      <c r="J294" s="622"/>
      <c r="K294" s="635">
        <v>0</v>
      </c>
      <c r="L294" s="622">
        <v>2</v>
      </c>
      <c r="M294" s="623">
        <v>130.5</v>
      </c>
    </row>
    <row r="295" spans="1:13" ht="14.4" customHeight="1" x14ac:dyDescent="0.3">
      <c r="A295" s="618" t="s">
        <v>4527</v>
      </c>
      <c r="B295" s="619" t="s">
        <v>4149</v>
      </c>
      <c r="C295" s="619" t="s">
        <v>2324</v>
      </c>
      <c r="D295" s="619" t="s">
        <v>4150</v>
      </c>
      <c r="E295" s="619" t="s">
        <v>4151</v>
      </c>
      <c r="F295" s="622"/>
      <c r="G295" s="622"/>
      <c r="H295" s="635">
        <v>0</v>
      </c>
      <c r="I295" s="622">
        <v>2</v>
      </c>
      <c r="J295" s="622">
        <v>65.260000000000005</v>
      </c>
      <c r="K295" s="635">
        <v>1</v>
      </c>
      <c r="L295" s="622">
        <v>2</v>
      </c>
      <c r="M295" s="623">
        <v>65.260000000000005</v>
      </c>
    </row>
    <row r="296" spans="1:13" ht="14.4" customHeight="1" x14ac:dyDescent="0.3">
      <c r="A296" s="618" t="s">
        <v>4527</v>
      </c>
      <c r="B296" s="619" t="s">
        <v>4157</v>
      </c>
      <c r="C296" s="619" t="s">
        <v>5011</v>
      </c>
      <c r="D296" s="619" t="s">
        <v>1038</v>
      </c>
      <c r="E296" s="619" t="s">
        <v>1042</v>
      </c>
      <c r="F296" s="622">
        <v>1</v>
      </c>
      <c r="G296" s="622">
        <v>0</v>
      </c>
      <c r="H296" s="635"/>
      <c r="I296" s="622"/>
      <c r="J296" s="622"/>
      <c r="K296" s="635"/>
      <c r="L296" s="622">
        <v>1</v>
      </c>
      <c r="M296" s="623">
        <v>0</v>
      </c>
    </row>
    <row r="297" spans="1:13" ht="14.4" customHeight="1" x14ac:dyDescent="0.3">
      <c r="A297" s="618" t="s">
        <v>4527</v>
      </c>
      <c r="B297" s="619" t="s">
        <v>4157</v>
      </c>
      <c r="C297" s="619" t="s">
        <v>4559</v>
      </c>
      <c r="D297" s="619" t="s">
        <v>4560</v>
      </c>
      <c r="E297" s="619" t="s">
        <v>1039</v>
      </c>
      <c r="F297" s="622"/>
      <c r="G297" s="622"/>
      <c r="H297" s="635">
        <v>0</v>
      </c>
      <c r="I297" s="622">
        <v>12</v>
      </c>
      <c r="J297" s="622">
        <v>2285.7599999999998</v>
      </c>
      <c r="K297" s="635">
        <v>1</v>
      </c>
      <c r="L297" s="622">
        <v>12</v>
      </c>
      <c r="M297" s="623">
        <v>2285.7599999999998</v>
      </c>
    </row>
    <row r="298" spans="1:13" ht="14.4" customHeight="1" x14ac:dyDescent="0.3">
      <c r="A298" s="618" t="s">
        <v>4527</v>
      </c>
      <c r="B298" s="619" t="s">
        <v>4157</v>
      </c>
      <c r="C298" s="619" t="s">
        <v>4719</v>
      </c>
      <c r="D298" s="619" t="s">
        <v>4560</v>
      </c>
      <c r="E298" s="619" t="s">
        <v>1042</v>
      </c>
      <c r="F298" s="622"/>
      <c r="G298" s="622"/>
      <c r="H298" s="635">
        <v>0</v>
      </c>
      <c r="I298" s="622">
        <v>12</v>
      </c>
      <c r="J298" s="622">
        <v>7347.12</v>
      </c>
      <c r="K298" s="635">
        <v>1</v>
      </c>
      <c r="L298" s="622">
        <v>12</v>
      </c>
      <c r="M298" s="623">
        <v>7347.12</v>
      </c>
    </row>
    <row r="299" spans="1:13" ht="14.4" customHeight="1" x14ac:dyDescent="0.3">
      <c r="A299" s="618" t="s">
        <v>4527</v>
      </c>
      <c r="B299" s="619" t="s">
        <v>4157</v>
      </c>
      <c r="C299" s="619" t="s">
        <v>1037</v>
      </c>
      <c r="D299" s="619" t="s">
        <v>1038</v>
      </c>
      <c r="E299" s="619" t="s">
        <v>1039</v>
      </c>
      <c r="F299" s="622"/>
      <c r="G299" s="622"/>
      <c r="H299" s="635">
        <v>0</v>
      </c>
      <c r="I299" s="622">
        <v>2</v>
      </c>
      <c r="J299" s="622">
        <v>380.96</v>
      </c>
      <c r="K299" s="635">
        <v>1</v>
      </c>
      <c r="L299" s="622">
        <v>2</v>
      </c>
      <c r="M299" s="623">
        <v>380.96</v>
      </c>
    </row>
    <row r="300" spans="1:13" ht="14.4" customHeight="1" x14ac:dyDescent="0.3">
      <c r="A300" s="618" t="s">
        <v>4527</v>
      </c>
      <c r="B300" s="619" t="s">
        <v>4157</v>
      </c>
      <c r="C300" s="619" t="s">
        <v>1041</v>
      </c>
      <c r="D300" s="619" t="s">
        <v>1038</v>
      </c>
      <c r="E300" s="619" t="s">
        <v>1042</v>
      </c>
      <c r="F300" s="622"/>
      <c r="G300" s="622"/>
      <c r="H300" s="635">
        <v>0</v>
      </c>
      <c r="I300" s="622">
        <v>1</v>
      </c>
      <c r="J300" s="622">
        <v>612.26</v>
      </c>
      <c r="K300" s="635">
        <v>1</v>
      </c>
      <c r="L300" s="622">
        <v>1</v>
      </c>
      <c r="M300" s="623">
        <v>612.26</v>
      </c>
    </row>
    <row r="301" spans="1:13" ht="14.4" customHeight="1" x14ac:dyDescent="0.3">
      <c r="A301" s="618" t="s">
        <v>4527</v>
      </c>
      <c r="B301" s="619" t="s">
        <v>4157</v>
      </c>
      <c r="C301" s="619" t="s">
        <v>5724</v>
      </c>
      <c r="D301" s="619" t="s">
        <v>5725</v>
      </c>
      <c r="E301" s="619" t="s">
        <v>1039</v>
      </c>
      <c r="F301" s="622">
        <v>2</v>
      </c>
      <c r="G301" s="622">
        <v>380.96</v>
      </c>
      <c r="H301" s="635">
        <v>1</v>
      </c>
      <c r="I301" s="622"/>
      <c r="J301" s="622"/>
      <c r="K301" s="635">
        <v>0</v>
      </c>
      <c r="L301" s="622">
        <v>2</v>
      </c>
      <c r="M301" s="623">
        <v>380.96</v>
      </c>
    </row>
    <row r="302" spans="1:13" ht="14.4" customHeight="1" x14ac:dyDescent="0.3">
      <c r="A302" s="618" t="s">
        <v>4527</v>
      </c>
      <c r="B302" s="619" t="s">
        <v>4157</v>
      </c>
      <c r="C302" s="619" t="s">
        <v>4621</v>
      </c>
      <c r="D302" s="619" t="s">
        <v>4622</v>
      </c>
      <c r="E302" s="619" t="s">
        <v>1039</v>
      </c>
      <c r="F302" s="622">
        <v>1</v>
      </c>
      <c r="G302" s="622">
        <v>190.48</v>
      </c>
      <c r="H302" s="635">
        <v>1</v>
      </c>
      <c r="I302" s="622"/>
      <c r="J302" s="622"/>
      <c r="K302" s="635">
        <v>0</v>
      </c>
      <c r="L302" s="622">
        <v>1</v>
      </c>
      <c r="M302" s="623">
        <v>190.48</v>
      </c>
    </row>
    <row r="303" spans="1:13" ht="14.4" customHeight="1" x14ac:dyDescent="0.3">
      <c r="A303" s="618" t="s">
        <v>4527</v>
      </c>
      <c r="B303" s="619" t="s">
        <v>4160</v>
      </c>
      <c r="C303" s="619" t="s">
        <v>5736</v>
      </c>
      <c r="D303" s="619" t="s">
        <v>5737</v>
      </c>
      <c r="E303" s="619" t="s">
        <v>5738</v>
      </c>
      <c r="F303" s="622">
        <v>1</v>
      </c>
      <c r="G303" s="622">
        <v>0</v>
      </c>
      <c r="H303" s="635"/>
      <c r="I303" s="622"/>
      <c r="J303" s="622"/>
      <c r="K303" s="635"/>
      <c r="L303" s="622">
        <v>1</v>
      </c>
      <c r="M303" s="623">
        <v>0</v>
      </c>
    </row>
    <row r="304" spans="1:13" ht="14.4" customHeight="1" x14ac:dyDescent="0.3">
      <c r="A304" s="618" t="s">
        <v>4527</v>
      </c>
      <c r="B304" s="619" t="s">
        <v>4160</v>
      </c>
      <c r="C304" s="619" t="s">
        <v>5739</v>
      </c>
      <c r="D304" s="619" t="s">
        <v>660</v>
      </c>
      <c r="E304" s="619" t="s">
        <v>5740</v>
      </c>
      <c r="F304" s="622">
        <v>2</v>
      </c>
      <c r="G304" s="622">
        <v>0</v>
      </c>
      <c r="H304" s="635"/>
      <c r="I304" s="622"/>
      <c r="J304" s="622"/>
      <c r="K304" s="635"/>
      <c r="L304" s="622">
        <v>2</v>
      </c>
      <c r="M304" s="623">
        <v>0</v>
      </c>
    </row>
    <row r="305" spans="1:13" ht="14.4" customHeight="1" x14ac:dyDescent="0.3">
      <c r="A305" s="618" t="s">
        <v>4527</v>
      </c>
      <c r="B305" s="619" t="s">
        <v>4160</v>
      </c>
      <c r="C305" s="619" t="s">
        <v>5741</v>
      </c>
      <c r="D305" s="619" t="s">
        <v>660</v>
      </c>
      <c r="E305" s="619" t="s">
        <v>5742</v>
      </c>
      <c r="F305" s="622">
        <v>1</v>
      </c>
      <c r="G305" s="622">
        <v>494.84</v>
      </c>
      <c r="H305" s="635">
        <v>1</v>
      </c>
      <c r="I305" s="622"/>
      <c r="J305" s="622"/>
      <c r="K305" s="635">
        <v>0</v>
      </c>
      <c r="L305" s="622">
        <v>1</v>
      </c>
      <c r="M305" s="623">
        <v>494.84</v>
      </c>
    </row>
    <row r="306" spans="1:13" ht="14.4" customHeight="1" x14ac:dyDescent="0.3">
      <c r="A306" s="618" t="s">
        <v>4527</v>
      </c>
      <c r="B306" s="619" t="s">
        <v>4160</v>
      </c>
      <c r="C306" s="619" t="s">
        <v>5743</v>
      </c>
      <c r="D306" s="619" t="s">
        <v>5737</v>
      </c>
      <c r="E306" s="619" t="s">
        <v>5744</v>
      </c>
      <c r="F306" s="622">
        <v>1</v>
      </c>
      <c r="G306" s="622">
        <v>432.98</v>
      </c>
      <c r="H306" s="635">
        <v>1</v>
      </c>
      <c r="I306" s="622"/>
      <c r="J306" s="622"/>
      <c r="K306" s="635">
        <v>0</v>
      </c>
      <c r="L306" s="622">
        <v>1</v>
      </c>
      <c r="M306" s="623">
        <v>432.98</v>
      </c>
    </row>
    <row r="307" spans="1:13" ht="14.4" customHeight="1" x14ac:dyDescent="0.3">
      <c r="A307" s="618" t="s">
        <v>4527</v>
      </c>
      <c r="B307" s="619" t="s">
        <v>4160</v>
      </c>
      <c r="C307" s="619" t="s">
        <v>4728</v>
      </c>
      <c r="D307" s="619" t="s">
        <v>4729</v>
      </c>
      <c r="E307" s="619" t="s">
        <v>4730</v>
      </c>
      <c r="F307" s="622"/>
      <c r="G307" s="622"/>
      <c r="H307" s="635">
        <v>0</v>
      </c>
      <c r="I307" s="622">
        <v>2</v>
      </c>
      <c r="J307" s="622">
        <v>247.42</v>
      </c>
      <c r="K307" s="635">
        <v>1</v>
      </c>
      <c r="L307" s="622">
        <v>2</v>
      </c>
      <c r="M307" s="623">
        <v>247.42</v>
      </c>
    </row>
    <row r="308" spans="1:13" ht="14.4" customHeight="1" x14ac:dyDescent="0.3">
      <c r="A308" s="618" t="s">
        <v>4527</v>
      </c>
      <c r="B308" s="619" t="s">
        <v>4160</v>
      </c>
      <c r="C308" s="619" t="s">
        <v>5745</v>
      </c>
      <c r="D308" s="619" t="s">
        <v>4729</v>
      </c>
      <c r="E308" s="619" t="s">
        <v>5746</v>
      </c>
      <c r="F308" s="622"/>
      <c r="G308" s="622"/>
      <c r="H308" s="635">
        <v>0</v>
      </c>
      <c r="I308" s="622">
        <v>1</v>
      </c>
      <c r="J308" s="622">
        <v>174.94</v>
      </c>
      <c r="K308" s="635">
        <v>1</v>
      </c>
      <c r="L308" s="622">
        <v>1</v>
      </c>
      <c r="M308" s="623">
        <v>174.94</v>
      </c>
    </row>
    <row r="309" spans="1:13" ht="14.4" customHeight="1" x14ac:dyDescent="0.3">
      <c r="A309" s="618" t="s">
        <v>4527</v>
      </c>
      <c r="B309" s="619" t="s">
        <v>4161</v>
      </c>
      <c r="C309" s="619" t="s">
        <v>2218</v>
      </c>
      <c r="D309" s="619" t="s">
        <v>4162</v>
      </c>
      <c r="E309" s="619" t="s">
        <v>4163</v>
      </c>
      <c r="F309" s="622"/>
      <c r="G309" s="622"/>
      <c r="H309" s="635">
        <v>0</v>
      </c>
      <c r="I309" s="622">
        <v>11</v>
      </c>
      <c r="J309" s="622">
        <v>1684.2299999999996</v>
      </c>
      <c r="K309" s="635">
        <v>1</v>
      </c>
      <c r="L309" s="622">
        <v>11</v>
      </c>
      <c r="M309" s="623">
        <v>1684.2299999999996</v>
      </c>
    </row>
    <row r="310" spans="1:13" ht="14.4" customHeight="1" x14ac:dyDescent="0.3">
      <c r="A310" s="618" t="s">
        <v>4527</v>
      </c>
      <c r="B310" s="619" t="s">
        <v>4165</v>
      </c>
      <c r="C310" s="619" t="s">
        <v>4166</v>
      </c>
      <c r="D310" s="619" t="s">
        <v>4167</v>
      </c>
      <c r="E310" s="619" t="s">
        <v>4168</v>
      </c>
      <c r="F310" s="622"/>
      <c r="G310" s="622"/>
      <c r="H310" s="635">
        <v>0</v>
      </c>
      <c r="I310" s="622">
        <v>1</v>
      </c>
      <c r="J310" s="622">
        <v>56.01</v>
      </c>
      <c r="K310" s="635">
        <v>1</v>
      </c>
      <c r="L310" s="622">
        <v>1</v>
      </c>
      <c r="M310" s="623">
        <v>56.01</v>
      </c>
    </row>
    <row r="311" spans="1:13" ht="14.4" customHeight="1" x14ac:dyDescent="0.3">
      <c r="A311" s="618" t="s">
        <v>4527</v>
      </c>
      <c r="B311" s="619" t="s">
        <v>4165</v>
      </c>
      <c r="C311" s="619" t="s">
        <v>5747</v>
      </c>
      <c r="D311" s="619" t="s">
        <v>4167</v>
      </c>
      <c r="E311" s="619" t="s">
        <v>5749</v>
      </c>
      <c r="F311" s="622"/>
      <c r="G311" s="622"/>
      <c r="H311" s="635">
        <v>0</v>
      </c>
      <c r="I311" s="622">
        <v>5</v>
      </c>
      <c r="J311" s="622">
        <v>700.15</v>
      </c>
      <c r="K311" s="635">
        <v>1</v>
      </c>
      <c r="L311" s="622">
        <v>5</v>
      </c>
      <c r="M311" s="623">
        <v>700.15</v>
      </c>
    </row>
    <row r="312" spans="1:13" ht="14.4" customHeight="1" x14ac:dyDescent="0.3">
      <c r="A312" s="618" t="s">
        <v>4527</v>
      </c>
      <c r="B312" s="619" t="s">
        <v>4165</v>
      </c>
      <c r="C312" s="619" t="s">
        <v>5750</v>
      </c>
      <c r="D312" s="619" t="s">
        <v>5751</v>
      </c>
      <c r="E312" s="619" t="s">
        <v>5752</v>
      </c>
      <c r="F312" s="622">
        <v>5</v>
      </c>
      <c r="G312" s="622">
        <v>700.15</v>
      </c>
      <c r="H312" s="635">
        <v>1</v>
      </c>
      <c r="I312" s="622"/>
      <c r="J312" s="622"/>
      <c r="K312" s="635">
        <v>0</v>
      </c>
      <c r="L312" s="622">
        <v>5</v>
      </c>
      <c r="M312" s="623">
        <v>700.15</v>
      </c>
    </row>
    <row r="313" spans="1:13" ht="14.4" customHeight="1" x14ac:dyDescent="0.3">
      <c r="A313" s="618" t="s">
        <v>4527</v>
      </c>
      <c r="B313" s="619" t="s">
        <v>4169</v>
      </c>
      <c r="C313" s="619" t="s">
        <v>2468</v>
      </c>
      <c r="D313" s="619" t="s">
        <v>2469</v>
      </c>
      <c r="E313" s="619" t="s">
        <v>2470</v>
      </c>
      <c r="F313" s="622"/>
      <c r="G313" s="622"/>
      <c r="H313" s="635">
        <v>0</v>
      </c>
      <c r="I313" s="622">
        <v>130</v>
      </c>
      <c r="J313" s="622">
        <v>64662</v>
      </c>
      <c r="K313" s="635">
        <v>1</v>
      </c>
      <c r="L313" s="622">
        <v>130</v>
      </c>
      <c r="M313" s="623">
        <v>64662</v>
      </c>
    </row>
    <row r="314" spans="1:13" ht="14.4" customHeight="1" x14ac:dyDescent="0.3">
      <c r="A314" s="618" t="s">
        <v>4527</v>
      </c>
      <c r="B314" s="619" t="s">
        <v>4169</v>
      </c>
      <c r="C314" s="619" t="s">
        <v>2493</v>
      </c>
      <c r="D314" s="619" t="s">
        <v>2494</v>
      </c>
      <c r="E314" s="619" t="s">
        <v>4170</v>
      </c>
      <c r="F314" s="622"/>
      <c r="G314" s="622"/>
      <c r="H314" s="635">
        <v>0</v>
      </c>
      <c r="I314" s="622">
        <v>146</v>
      </c>
      <c r="J314" s="622">
        <v>197750.93</v>
      </c>
      <c r="K314" s="635">
        <v>1</v>
      </c>
      <c r="L314" s="622">
        <v>146</v>
      </c>
      <c r="M314" s="623">
        <v>197750.93</v>
      </c>
    </row>
    <row r="315" spans="1:13" ht="14.4" customHeight="1" x14ac:dyDescent="0.3">
      <c r="A315" s="618" t="s">
        <v>4527</v>
      </c>
      <c r="B315" s="619" t="s">
        <v>4169</v>
      </c>
      <c r="C315" s="619" t="s">
        <v>4590</v>
      </c>
      <c r="D315" s="619" t="s">
        <v>4591</v>
      </c>
      <c r="E315" s="619" t="s">
        <v>4592</v>
      </c>
      <c r="F315" s="622"/>
      <c r="G315" s="622"/>
      <c r="H315" s="635">
        <v>0</v>
      </c>
      <c r="I315" s="622">
        <v>3</v>
      </c>
      <c r="J315" s="622">
        <v>4066.5</v>
      </c>
      <c r="K315" s="635">
        <v>1</v>
      </c>
      <c r="L315" s="622">
        <v>3</v>
      </c>
      <c r="M315" s="623">
        <v>4066.5</v>
      </c>
    </row>
    <row r="316" spans="1:13" ht="14.4" customHeight="1" x14ac:dyDescent="0.3">
      <c r="A316" s="618" t="s">
        <v>4527</v>
      </c>
      <c r="B316" s="619" t="s">
        <v>4172</v>
      </c>
      <c r="C316" s="619" t="s">
        <v>5647</v>
      </c>
      <c r="D316" s="619" t="s">
        <v>5648</v>
      </c>
      <c r="E316" s="619" t="s">
        <v>5475</v>
      </c>
      <c r="F316" s="622"/>
      <c r="G316" s="622"/>
      <c r="H316" s="635">
        <v>0</v>
      </c>
      <c r="I316" s="622">
        <v>5</v>
      </c>
      <c r="J316" s="622">
        <v>6736.4</v>
      </c>
      <c r="K316" s="635">
        <v>1</v>
      </c>
      <c r="L316" s="622">
        <v>5</v>
      </c>
      <c r="M316" s="623">
        <v>6736.4</v>
      </c>
    </row>
    <row r="317" spans="1:13" ht="14.4" customHeight="1" x14ac:dyDescent="0.3">
      <c r="A317" s="618" t="s">
        <v>4527</v>
      </c>
      <c r="B317" s="619" t="s">
        <v>4172</v>
      </c>
      <c r="C317" s="619" t="s">
        <v>5473</v>
      </c>
      <c r="D317" s="619" t="s">
        <v>5474</v>
      </c>
      <c r="E317" s="619" t="s">
        <v>5475</v>
      </c>
      <c r="F317" s="622">
        <v>11</v>
      </c>
      <c r="G317" s="622">
        <v>14881.73</v>
      </c>
      <c r="H317" s="635">
        <v>1</v>
      </c>
      <c r="I317" s="622"/>
      <c r="J317" s="622"/>
      <c r="K317" s="635">
        <v>0</v>
      </c>
      <c r="L317" s="622">
        <v>11</v>
      </c>
      <c r="M317" s="623">
        <v>14881.73</v>
      </c>
    </row>
    <row r="318" spans="1:13" ht="14.4" customHeight="1" x14ac:dyDescent="0.3">
      <c r="A318" s="618" t="s">
        <v>4527</v>
      </c>
      <c r="B318" s="619" t="s">
        <v>4176</v>
      </c>
      <c r="C318" s="619" t="s">
        <v>2522</v>
      </c>
      <c r="D318" s="619" t="s">
        <v>2523</v>
      </c>
      <c r="E318" s="619" t="s">
        <v>2187</v>
      </c>
      <c r="F318" s="622"/>
      <c r="G318" s="622"/>
      <c r="H318" s="635"/>
      <c r="I318" s="622">
        <v>1</v>
      </c>
      <c r="J318" s="622">
        <v>0</v>
      </c>
      <c r="K318" s="635"/>
      <c r="L318" s="622">
        <v>1</v>
      </c>
      <c r="M318" s="623">
        <v>0</v>
      </c>
    </row>
    <row r="319" spans="1:13" ht="14.4" customHeight="1" x14ac:dyDescent="0.3">
      <c r="A319" s="618" t="s">
        <v>4527</v>
      </c>
      <c r="B319" s="619" t="s">
        <v>4185</v>
      </c>
      <c r="C319" s="619" t="s">
        <v>5645</v>
      </c>
      <c r="D319" s="619" t="s">
        <v>5646</v>
      </c>
      <c r="E319" s="619" t="s">
        <v>2362</v>
      </c>
      <c r="F319" s="622">
        <v>1</v>
      </c>
      <c r="G319" s="622">
        <v>58.29</v>
      </c>
      <c r="H319" s="635">
        <v>1</v>
      </c>
      <c r="I319" s="622"/>
      <c r="J319" s="622"/>
      <c r="K319" s="635">
        <v>0</v>
      </c>
      <c r="L319" s="622">
        <v>1</v>
      </c>
      <c r="M319" s="623">
        <v>58.29</v>
      </c>
    </row>
    <row r="320" spans="1:13" ht="14.4" customHeight="1" x14ac:dyDescent="0.3">
      <c r="A320" s="618" t="s">
        <v>4527</v>
      </c>
      <c r="B320" s="619" t="s">
        <v>4189</v>
      </c>
      <c r="C320" s="619" t="s">
        <v>2458</v>
      </c>
      <c r="D320" s="619" t="s">
        <v>2455</v>
      </c>
      <c r="E320" s="619" t="s">
        <v>2459</v>
      </c>
      <c r="F320" s="622"/>
      <c r="G320" s="622"/>
      <c r="H320" s="635">
        <v>0</v>
      </c>
      <c r="I320" s="622">
        <v>15</v>
      </c>
      <c r="J320" s="622">
        <v>9379.3499999999985</v>
      </c>
      <c r="K320" s="635">
        <v>1</v>
      </c>
      <c r="L320" s="622">
        <v>15</v>
      </c>
      <c r="M320" s="623">
        <v>9379.3499999999985</v>
      </c>
    </row>
    <row r="321" spans="1:13" ht="14.4" customHeight="1" x14ac:dyDescent="0.3">
      <c r="A321" s="618" t="s">
        <v>4527</v>
      </c>
      <c r="B321" s="619" t="s">
        <v>4189</v>
      </c>
      <c r="C321" s="619" t="s">
        <v>5711</v>
      </c>
      <c r="D321" s="619" t="s">
        <v>2288</v>
      </c>
      <c r="E321" s="619" t="s">
        <v>5712</v>
      </c>
      <c r="F321" s="622"/>
      <c r="G321" s="622"/>
      <c r="H321" s="635">
        <v>0</v>
      </c>
      <c r="I321" s="622">
        <v>2</v>
      </c>
      <c r="J321" s="622">
        <v>699.88</v>
      </c>
      <c r="K321" s="635">
        <v>1</v>
      </c>
      <c r="L321" s="622">
        <v>2</v>
      </c>
      <c r="M321" s="623">
        <v>699.88</v>
      </c>
    </row>
    <row r="322" spans="1:13" ht="14.4" customHeight="1" x14ac:dyDescent="0.3">
      <c r="A322" s="618" t="s">
        <v>4527</v>
      </c>
      <c r="B322" s="619" t="s">
        <v>4189</v>
      </c>
      <c r="C322" s="619" t="s">
        <v>2287</v>
      </c>
      <c r="D322" s="619" t="s">
        <v>2288</v>
      </c>
      <c r="E322" s="619" t="s">
        <v>3507</v>
      </c>
      <c r="F322" s="622"/>
      <c r="G322" s="622"/>
      <c r="H322" s="635">
        <v>0</v>
      </c>
      <c r="I322" s="622">
        <v>74</v>
      </c>
      <c r="J322" s="622">
        <v>129477.06</v>
      </c>
      <c r="K322" s="635">
        <v>1</v>
      </c>
      <c r="L322" s="622">
        <v>74</v>
      </c>
      <c r="M322" s="623">
        <v>129477.06</v>
      </c>
    </row>
    <row r="323" spans="1:13" ht="14.4" customHeight="1" x14ac:dyDescent="0.3">
      <c r="A323" s="618" t="s">
        <v>4527</v>
      </c>
      <c r="B323" s="619" t="s">
        <v>4189</v>
      </c>
      <c r="C323" s="619" t="s">
        <v>2291</v>
      </c>
      <c r="D323" s="619" t="s">
        <v>2288</v>
      </c>
      <c r="E323" s="619" t="s">
        <v>3510</v>
      </c>
      <c r="F323" s="622"/>
      <c r="G323" s="622"/>
      <c r="H323" s="635">
        <v>0</v>
      </c>
      <c r="I323" s="622">
        <v>99</v>
      </c>
      <c r="J323" s="622">
        <v>230959.07999999996</v>
      </c>
      <c r="K323" s="635">
        <v>1</v>
      </c>
      <c r="L323" s="622">
        <v>99</v>
      </c>
      <c r="M323" s="623">
        <v>230959.07999999996</v>
      </c>
    </row>
    <row r="324" spans="1:13" ht="14.4" customHeight="1" x14ac:dyDescent="0.3">
      <c r="A324" s="618" t="s">
        <v>4527</v>
      </c>
      <c r="B324" s="619" t="s">
        <v>4189</v>
      </c>
      <c r="C324" s="619" t="s">
        <v>2294</v>
      </c>
      <c r="D324" s="619" t="s">
        <v>2288</v>
      </c>
      <c r="E324" s="619" t="s">
        <v>3513</v>
      </c>
      <c r="F324" s="622"/>
      <c r="G324" s="622"/>
      <c r="H324" s="635">
        <v>0</v>
      </c>
      <c r="I324" s="622">
        <v>5</v>
      </c>
      <c r="J324" s="622">
        <v>14580.8</v>
      </c>
      <c r="K324" s="635">
        <v>1</v>
      </c>
      <c r="L324" s="622">
        <v>5</v>
      </c>
      <c r="M324" s="623">
        <v>14580.8</v>
      </c>
    </row>
    <row r="325" spans="1:13" ht="14.4" customHeight="1" x14ac:dyDescent="0.3">
      <c r="A325" s="618" t="s">
        <v>4527</v>
      </c>
      <c r="B325" s="619" t="s">
        <v>4202</v>
      </c>
      <c r="C325" s="619" t="s">
        <v>5492</v>
      </c>
      <c r="D325" s="619" t="s">
        <v>671</v>
      </c>
      <c r="E325" s="619" t="s">
        <v>672</v>
      </c>
      <c r="F325" s="622">
        <v>1</v>
      </c>
      <c r="G325" s="622">
        <v>49.92</v>
      </c>
      <c r="H325" s="635">
        <v>1</v>
      </c>
      <c r="I325" s="622"/>
      <c r="J325" s="622"/>
      <c r="K325" s="635">
        <v>0</v>
      </c>
      <c r="L325" s="622">
        <v>1</v>
      </c>
      <c r="M325" s="623">
        <v>49.92</v>
      </c>
    </row>
    <row r="326" spans="1:13" ht="14.4" customHeight="1" x14ac:dyDescent="0.3">
      <c r="A326" s="618" t="s">
        <v>4527</v>
      </c>
      <c r="B326" s="619" t="s">
        <v>4203</v>
      </c>
      <c r="C326" s="619" t="s">
        <v>2259</v>
      </c>
      <c r="D326" s="619" t="s">
        <v>2260</v>
      </c>
      <c r="E326" s="619" t="s">
        <v>2261</v>
      </c>
      <c r="F326" s="622"/>
      <c r="G326" s="622"/>
      <c r="H326" s="635">
        <v>0</v>
      </c>
      <c r="I326" s="622">
        <v>2</v>
      </c>
      <c r="J326" s="622">
        <v>83.78</v>
      </c>
      <c r="K326" s="635">
        <v>1</v>
      </c>
      <c r="L326" s="622">
        <v>2</v>
      </c>
      <c r="M326" s="623">
        <v>83.78</v>
      </c>
    </row>
    <row r="327" spans="1:13" ht="14.4" customHeight="1" x14ac:dyDescent="0.3">
      <c r="A327" s="618" t="s">
        <v>4527</v>
      </c>
      <c r="B327" s="619" t="s">
        <v>4203</v>
      </c>
      <c r="C327" s="619" t="s">
        <v>5563</v>
      </c>
      <c r="D327" s="619" t="s">
        <v>5166</v>
      </c>
      <c r="E327" s="619" t="s">
        <v>668</v>
      </c>
      <c r="F327" s="622">
        <v>1</v>
      </c>
      <c r="G327" s="622">
        <v>37.299999999999997</v>
      </c>
      <c r="H327" s="635">
        <v>1</v>
      </c>
      <c r="I327" s="622"/>
      <c r="J327" s="622"/>
      <c r="K327" s="635">
        <v>0</v>
      </c>
      <c r="L327" s="622">
        <v>1</v>
      </c>
      <c r="M327" s="623">
        <v>37.299999999999997</v>
      </c>
    </row>
    <row r="328" spans="1:13" ht="14.4" customHeight="1" x14ac:dyDescent="0.3">
      <c r="A328" s="618" t="s">
        <v>4527</v>
      </c>
      <c r="B328" s="619" t="s">
        <v>4204</v>
      </c>
      <c r="C328" s="619" t="s">
        <v>2253</v>
      </c>
      <c r="D328" s="619" t="s">
        <v>2254</v>
      </c>
      <c r="E328" s="619" t="s">
        <v>675</v>
      </c>
      <c r="F328" s="622"/>
      <c r="G328" s="622"/>
      <c r="H328" s="635">
        <v>0</v>
      </c>
      <c r="I328" s="622">
        <v>1</v>
      </c>
      <c r="J328" s="622">
        <v>44.89</v>
      </c>
      <c r="K328" s="635">
        <v>1</v>
      </c>
      <c r="L328" s="622">
        <v>1</v>
      </c>
      <c r="M328" s="623">
        <v>44.89</v>
      </c>
    </row>
    <row r="329" spans="1:13" ht="14.4" customHeight="1" x14ac:dyDescent="0.3">
      <c r="A329" s="618" t="s">
        <v>4527</v>
      </c>
      <c r="B329" s="619" t="s">
        <v>4204</v>
      </c>
      <c r="C329" s="619" t="s">
        <v>2256</v>
      </c>
      <c r="D329" s="619" t="s">
        <v>2257</v>
      </c>
      <c r="E329" s="619" t="s">
        <v>641</v>
      </c>
      <c r="F329" s="622"/>
      <c r="G329" s="622"/>
      <c r="H329" s="635">
        <v>0</v>
      </c>
      <c r="I329" s="622">
        <v>2</v>
      </c>
      <c r="J329" s="622">
        <v>120.04</v>
      </c>
      <c r="K329" s="635">
        <v>1</v>
      </c>
      <c r="L329" s="622">
        <v>2</v>
      </c>
      <c r="M329" s="623">
        <v>120.04</v>
      </c>
    </row>
    <row r="330" spans="1:13" ht="14.4" customHeight="1" x14ac:dyDescent="0.3">
      <c r="A330" s="618" t="s">
        <v>4527</v>
      </c>
      <c r="B330" s="619" t="s">
        <v>4214</v>
      </c>
      <c r="C330" s="619" t="s">
        <v>4878</v>
      </c>
      <c r="D330" s="619" t="s">
        <v>2375</v>
      </c>
      <c r="E330" s="619" t="s">
        <v>687</v>
      </c>
      <c r="F330" s="622"/>
      <c r="G330" s="622"/>
      <c r="H330" s="635">
        <v>0</v>
      </c>
      <c r="I330" s="622">
        <v>3</v>
      </c>
      <c r="J330" s="622">
        <v>243.63</v>
      </c>
      <c r="K330" s="635">
        <v>1</v>
      </c>
      <c r="L330" s="622">
        <v>3</v>
      </c>
      <c r="M330" s="623">
        <v>243.63</v>
      </c>
    </row>
    <row r="331" spans="1:13" ht="14.4" customHeight="1" x14ac:dyDescent="0.3">
      <c r="A331" s="618" t="s">
        <v>4527</v>
      </c>
      <c r="B331" s="619" t="s">
        <v>4214</v>
      </c>
      <c r="C331" s="619" t="s">
        <v>5559</v>
      </c>
      <c r="D331" s="619" t="s">
        <v>2369</v>
      </c>
      <c r="E331" s="619" t="s">
        <v>4425</v>
      </c>
      <c r="F331" s="622">
        <v>2</v>
      </c>
      <c r="G331" s="622">
        <v>0</v>
      </c>
      <c r="H331" s="635"/>
      <c r="I331" s="622"/>
      <c r="J331" s="622"/>
      <c r="K331" s="635"/>
      <c r="L331" s="622">
        <v>2</v>
      </c>
      <c r="M331" s="623">
        <v>0</v>
      </c>
    </row>
    <row r="332" spans="1:13" ht="14.4" customHeight="1" x14ac:dyDescent="0.3">
      <c r="A332" s="618" t="s">
        <v>4527</v>
      </c>
      <c r="B332" s="619" t="s">
        <v>4214</v>
      </c>
      <c r="C332" s="619" t="s">
        <v>2372</v>
      </c>
      <c r="D332" s="619" t="s">
        <v>2369</v>
      </c>
      <c r="E332" s="619" t="s">
        <v>1928</v>
      </c>
      <c r="F332" s="622"/>
      <c r="G332" s="622"/>
      <c r="H332" s="635">
        <v>0</v>
      </c>
      <c r="I332" s="622">
        <v>1</v>
      </c>
      <c r="J332" s="622">
        <v>60.92</v>
      </c>
      <c r="K332" s="635">
        <v>1</v>
      </c>
      <c r="L332" s="622">
        <v>1</v>
      </c>
      <c r="M332" s="623">
        <v>60.92</v>
      </c>
    </row>
    <row r="333" spans="1:13" ht="14.4" customHeight="1" x14ac:dyDescent="0.3">
      <c r="A333" s="618" t="s">
        <v>4527</v>
      </c>
      <c r="B333" s="619" t="s">
        <v>4215</v>
      </c>
      <c r="C333" s="619" t="s">
        <v>5720</v>
      </c>
      <c r="D333" s="619" t="s">
        <v>5721</v>
      </c>
      <c r="E333" s="619" t="s">
        <v>747</v>
      </c>
      <c r="F333" s="622">
        <v>1</v>
      </c>
      <c r="G333" s="622">
        <v>55.38</v>
      </c>
      <c r="H333" s="635">
        <v>1</v>
      </c>
      <c r="I333" s="622"/>
      <c r="J333" s="622"/>
      <c r="K333" s="635">
        <v>0</v>
      </c>
      <c r="L333" s="622">
        <v>1</v>
      </c>
      <c r="M333" s="623">
        <v>55.38</v>
      </c>
    </row>
    <row r="334" spans="1:13" ht="14.4" customHeight="1" x14ac:dyDescent="0.3">
      <c r="A334" s="618" t="s">
        <v>4527</v>
      </c>
      <c r="B334" s="619" t="s">
        <v>4220</v>
      </c>
      <c r="C334" s="619" t="s">
        <v>2387</v>
      </c>
      <c r="D334" s="619" t="s">
        <v>2388</v>
      </c>
      <c r="E334" s="619" t="s">
        <v>2389</v>
      </c>
      <c r="F334" s="622"/>
      <c r="G334" s="622"/>
      <c r="H334" s="635">
        <v>0</v>
      </c>
      <c r="I334" s="622">
        <v>5</v>
      </c>
      <c r="J334" s="622">
        <v>438.32000000000005</v>
      </c>
      <c r="K334" s="635">
        <v>1</v>
      </c>
      <c r="L334" s="622">
        <v>5</v>
      </c>
      <c r="M334" s="623">
        <v>438.32000000000005</v>
      </c>
    </row>
    <row r="335" spans="1:13" ht="14.4" customHeight="1" x14ac:dyDescent="0.3">
      <c r="A335" s="618" t="s">
        <v>4527</v>
      </c>
      <c r="B335" s="619" t="s">
        <v>4221</v>
      </c>
      <c r="C335" s="619" t="s">
        <v>5756</v>
      </c>
      <c r="D335" s="619" t="s">
        <v>5757</v>
      </c>
      <c r="E335" s="619" t="s">
        <v>1928</v>
      </c>
      <c r="F335" s="622">
        <v>1</v>
      </c>
      <c r="G335" s="622">
        <v>0</v>
      </c>
      <c r="H335" s="635"/>
      <c r="I335" s="622"/>
      <c r="J335" s="622"/>
      <c r="K335" s="635"/>
      <c r="L335" s="622">
        <v>1</v>
      </c>
      <c r="M335" s="623">
        <v>0</v>
      </c>
    </row>
    <row r="336" spans="1:13" ht="14.4" customHeight="1" x14ac:dyDescent="0.3">
      <c r="A336" s="618" t="s">
        <v>4527</v>
      </c>
      <c r="B336" s="619" t="s">
        <v>4226</v>
      </c>
      <c r="C336" s="619" t="s">
        <v>3070</v>
      </c>
      <c r="D336" s="619" t="s">
        <v>3071</v>
      </c>
      <c r="E336" s="619" t="s">
        <v>657</v>
      </c>
      <c r="F336" s="622">
        <v>2</v>
      </c>
      <c r="G336" s="622">
        <v>321.2</v>
      </c>
      <c r="H336" s="635">
        <v>1</v>
      </c>
      <c r="I336" s="622"/>
      <c r="J336" s="622"/>
      <c r="K336" s="635">
        <v>0</v>
      </c>
      <c r="L336" s="622">
        <v>2</v>
      </c>
      <c r="M336" s="623">
        <v>321.2</v>
      </c>
    </row>
    <row r="337" spans="1:13" ht="14.4" customHeight="1" x14ac:dyDescent="0.3">
      <c r="A337" s="618" t="s">
        <v>4527</v>
      </c>
      <c r="B337" s="619" t="s">
        <v>4227</v>
      </c>
      <c r="C337" s="619" t="s">
        <v>604</v>
      </c>
      <c r="D337" s="619" t="s">
        <v>4228</v>
      </c>
      <c r="E337" s="619" t="s">
        <v>2832</v>
      </c>
      <c r="F337" s="622">
        <v>1</v>
      </c>
      <c r="G337" s="622">
        <v>100.63</v>
      </c>
      <c r="H337" s="635">
        <v>1</v>
      </c>
      <c r="I337" s="622"/>
      <c r="J337" s="622"/>
      <c r="K337" s="635">
        <v>0</v>
      </c>
      <c r="L337" s="622">
        <v>1</v>
      </c>
      <c r="M337" s="623">
        <v>100.63</v>
      </c>
    </row>
    <row r="338" spans="1:13" ht="14.4" customHeight="1" x14ac:dyDescent="0.3">
      <c r="A338" s="618" t="s">
        <v>4527</v>
      </c>
      <c r="B338" s="619" t="s">
        <v>4227</v>
      </c>
      <c r="C338" s="619" t="s">
        <v>2338</v>
      </c>
      <c r="D338" s="619" t="s">
        <v>2339</v>
      </c>
      <c r="E338" s="619" t="s">
        <v>2340</v>
      </c>
      <c r="F338" s="622"/>
      <c r="G338" s="622"/>
      <c r="H338" s="635">
        <v>0</v>
      </c>
      <c r="I338" s="622">
        <v>1</v>
      </c>
      <c r="J338" s="622">
        <v>107.81</v>
      </c>
      <c r="K338" s="635">
        <v>1</v>
      </c>
      <c r="L338" s="622">
        <v>1</v>
      </c>
      <c r="M338" s="623">
        <v>107.81</v>
      </c>
    </row>
    <row r="339" spans="1:13" ht="14.4" customHeight="1" x14ac:dyDescent="0.3">
      <c r="A339" s="618" t="s">
        <v>4527</v>
      </c>
      <c r="B339" s="619" t="s">
        <v>4227</v>
      </c>
      <c r="C339" s="619" t="s">
        <v>5695</v>
      </c>
      <c r="D339" s="619" t="s">
        <v>4526</v>
      </c>
      <c r="E339" s="619"/>
      <c r="F339" s="622">
        <v>1</v>
      </c>
      <c r="G339" s="622">
        <v>0</v>
      </c>
      <c r="H339" s="635"/>
      <c r="I339" s="622"/>
      <c r="J339" s="622"/>
      <c r="K339" s="635"/>
      <c r="L339" s="622">
        <v>1</v>
      </c>
      <c r="M339" s="623">
        <v>0</v>
      </c>
    </row>
    <row r="340" spans="1:13" ht="14.4" customHeight="1" x14ac:dyDescent="0.3">
      <c r="A340" s="618" t="s">
        <v>4527</v>
      </c>
      <c r="B340" s="619" t="s">
        <v>4227</v>
      </c>
      <c r="C340" s="619" t="s">
        <v>4920</v>
      </c>
      <c r="D340" s="619" t="s">
        <v>2339</v>
      </c>
      <c r="E340" s="619" t="s">
        <v>2340</v>
      </c>
      <c r="F340" s="622"/>
      <c r="G340" s="622"/>
      <c r="H340" s="635">
        <v>0</v>
      </c>
      <c r="I340" s="622">
        <v>6</v>
      </c>
      <c r="J340" s="622">
        <v>646.8599999999999</v>
      </c>
      <c r="K340" s="635">
        <v>1</v>
      </c>
      <c r="L340" s="622">
        <v>6</v>
      </c>
      <c r="M340" s="623">
        <v>646.8599999999999</v>
      </c>
    </row>
    <row r="341" spans="1:13" ht="14.4" customHeight="1" x14ac:dyDescent="0.3">
      <c r="A341" s="618" t="s">
        <v>4527</v>
      </c>
      <c r="B341" s="619" t="s">
        <v>4229</v>
      </c>
      <c r="C341" s="619" t="s">
        <v>5775</v>
      </c>
      <c r="D341" s="619" t="s">
        <v>5776</v>
      </c>
      <c r="E341" s="619" t="s">
        <v>5777</v>
      </c>
      <c r="F341" s="622">
        <v>1</v>
      </c>
      <c r="G341" s="622">
        <v>107.81</v>
      </c>
      <c r="H341" s="635">
        <v>1</v>
      </c>
      <c r="I341" s="622"/>
      <c r="J341" s="622"/>
      <c r="K341" s="635">
        <v>0</v>
      </c>
      <c r="L341" s="622">
        <v>1</v>
      </c>
      <c r="M341" s="623">
        <v>107.81</v>
      </c>
    </row>
    <row r="342" spans="1:13" ht="14.4" customHeight="1" x14ac:dyDescent="0.3">
      <c r="A342" s="618" t="s">
        <v>4527</v>
      </c>
      <c r="B342" s="619" t="s">
        <v>4229</v>
      </c>
      <c r="C342" s="619" t="s">
        <v>5778</v>
      </c>
      <c r="D342" s="619" t="s">
        <v>5779</v>
      </c>
      <c r="E342" s="619" t="s">
        <v>626</v>
      </c>
      <c r="F342" s="622">
        <v>1</v>
      </c>
      <c r="G342" s="622">
        <v>134.13</v>
      </c>
      <c r="H342" s="635">
        <v>1</v>
      </c>
      <c r="I342" s="622"/>
      <c r="J342" s="622"/>
      <c r="K342" s="635">
        <v>0</v>
      </c>
      <c r="L342" s="622">
        <v>1</v>
      </c>
      <c r="M342" s="623">
        <v>134.13</v>
      </c>
    </row>
    <row r="343" spans="1:13" ht="14.4" customHeight="1" x14ac:dyDescent="0.3">
      <c r="A343" s="618" t="s">
        <v>4527</v>
      </c>
      <c r="B343" s="619" t="s">
        <v>4230</v>
      </c>
      <c r="C343" s="619" t="s">
        <v>2816</v>
      </c>
      <c r="D343" s="619" t="s">
        <v>2817</v>
      </c>
      <c r="E343" s="619" t="s">
        <v>2818</v>
      </c>
      <c r="F343" s="622">
        <v>1</v>
      </c>
      <c r="G343" s="622">
        <v>140.16</v>
      </c>
      <c r="H343" s="635">
        <v>1</v>
      </c>
      <c r="I343" s="622"/>
      <c r="J343" s="622"/>
      <c r="K343" s="635">
        <v>0</v>
      </c>
      <c r="L343" s="622">
        <v>1</v>
      </c>
      <c r="M343" s="623">
        <v>140.16</v>
      </c>
    </row>
    <row r="344" spans="1:13" ht="14.4" customHeight="1" x14ac:dyDescent="0.3">
      <c r="A344" s="618" t="s">
        <v>4527</v>
      </c>
      <c r="B344" s="619" t="s">
        <v>4231</v>
      </c>
      <c r="C344" s="619" t="s">
        <v>2328</v>
      </c>
      <c r="D344" s="619" t="s">
        <v>4232</v>
      </c>
      <c r="E344" s="619" t="s">
        <v>641</v>
      </c>
      <c r="F344" s="622"/>
      <c r="G344" s="622"/>
      <c r="H344" s="635">
        <v>0</v>
      </c>
      <c r="I344" s="622">
        <v>2</v>
      </c>
      <c r="J344" s="622">
        <v>238.82</v>
      </c>
      <c r="K344" s="635">
        <v>1</v>
      </c>
      <c r="L344" s="622">
        <v>2</v>
      </c>
      <c r="M344" s="623">
        <v>238.82</v>
      </c>
    </row>
    <row r="345" spans="1:13" ht="14.4" customHeight="1" x14ac:dyDescent="0.3">
      <c r="A345" s="618" t="s">
        <v>4527</v>
      </c>
      <c r="B345" s="619" t="s">
        <v>4231</v>
      </c>
      <c r="C345" s="619" t="s">
        <v>2331</v>
      </c>
      <c r="D345" s="619" t="s">
        <v>4233</v>
      </c>
      <c r="E345" s="619" t="s">
        <v>668</v>
      </c>
      <c r="F345" s="622"/>
      <c r="G345" s="622"/>
      <c r="H345" s="635">
        <v>0</v>
      </c>
      <c r="I345" s="622">
        <v>6</v>
      </c>
      <c r="J345" s="622">
        <v>1432.86</v>
      </c>
      <c r="K345" s="635">
        <v>1</v>
      </c>
      <c r="L345" s="622">
        <v>6</v>
      </c>
      <c r="M345" s="623">
        <v>1432.86</v>
      </c>
    </row>
    <row r="346" spans="1:13" ht="14.4" customHeight="1" x14ac:dyDescent="0.3">
      <c r="A346" s="618" t="s">
        <v>4527</v>
      </c>
      <c r="B346" s="619" t="s">
        <v>4437</v>
      </c>
      <c r="C346" s="619" t="s">
        <v>3552</v>
      </c>
      <c r="D346" s="619" t="s">
        <v>3553</v>
      </c>
      <c r="E346" s="619" t="s">
        <v>668</v>
      </c>
      <c r="F346" s="622"/>
      <c r="G346" s="622"/>
      <c r="H346" s="635">
        <v>0</v>
      </c>
      <c r="I346" s="622">
        <v>3</v>
      </c>
      <c r="J346" s="622">
        <v>1102.23</v>
      </c>
      <c r="K346" s="635">
        <v>1</v>
      </c>
      <c r="L346" s="622">
        <v>3</v>
      </c>
      <c r="M346" s="623">
        <v>1102.23</v>
      </c>
    </row>
    <row r="347" spans="1:13" ht="14.4" customHeight="1" x14ac:dyDescent="0.3">
      <c r="A347" s="618" t="s">
        <v>4527</v>
      </c>
      <c r="B347" s="619" t="s">
        <v>4235</v>
      </c>
      <c r="C347" s="619" t="s">
        <v>3528</v>
      </c>
      <c r="D347" s="619" t="s">
        <v>3529</v>
      </c>
      <c r="E347" s="619" t="s">
        <v>4438</v>
      </c>
      <c r="F347" s="622"/>
      <c r="G347" s="622"/>
      <c r="H347" s="635">
        <v>0</v>
      </c>
      <c r="I347" s="622">
        <v>4</v>
      </c>
      <c r="J347" s="622">
        <v>628.76</v>
      </c>
      <c r="K347" s="635">
        <v>1</v>
      </c>
      <c r="L347" s="622">
        <v>4</v>
      </c>
      <c r="M347" s="623">
        <v>628.76</v>
      </c>
    </row>
    <row r="348" spans="1:13" ht="14.4" customHeight="1" x14ac:dyDescent="0.3">
      <c r="A348" s="618" t="s">
        <v>4527</v>
      </c>
      <c r="B348" s="619" t="s">
        <v>4238</v>
      </c>
      <c r="C348" s="619" t="s">
        <v>5766</v>
      </c>
      <c r="D348" s="619" t="s">
        <v>5767</v>
      </c>
      <c r="E348" s="619" t="s">
        <v>5768</v>
      </c>
      <c r="F348" s="622">
        <v>1</v>
      </c>
      <c r="G348" s="622">
        <v>0</v>
      </c>
      <c r="H348" s="635"/>
      <c r="I348" s="622"/>
      <c r="J348" s="622"/>
      <c r="K348" s="635"/>
      <c r="L348" s="622">
        <v>1</v>
      </c>
      <c r="M348" s="623">
        <v>0</v>
      </c>
    </row>
    <row r="349" spans="1:13" ht="14.4" customHeight="1" x14ac:dyDescent="0.3">
      <c r="A349" s="618" t="s">
        <v>4527</v>
      </c>
      <c r="B349" s="619" t="s">
        <v>4238</v>
      </c>
      <c r="C349" s="619" t="s">
        <v>5769</v>
      </c>
      <c r="D349" s="619" t="s">
        <v>5523</v>
      </c>
      <c r="E349" s="619" t="s">
        <v>5770</v>
      </c>
      <c r="F349" s="622">
        <v>1</v>
      </c>
      <c r="G349" s="622">
        <v>164.15</v>
      </c>
      <c r="H349" s="635">
        <v>1</v>
      </c>
      <c r="I349" s="622"/>
      <c r="J349" s="622"/>
      <c r="K349" s="635">
        <v>0</v>
      </c>
      <c r="L349" s="622">
        <v>1</v>
      </c>
      <c r="M349" s="623">
        <v>164.15</v>
      </c>
    </row>
    <row r="350" spans="1:13" ht="14.4" customHeight="1" x14ac:dyDescent="0.3">
      <c r="A350" s="618" t="s">
        <v>4527</v>
      </c>
      <c r="B350" s="619" t="s">
        <v>4244</v>
      </c>
      <c r="C350" s="619" t="s">
        <v>5692</v>
      </c>
      <c r="D350" s="619" t="s">
        <v>819</v>
      </c>
      <c r="E350" s="619" t="s">
        <v>5693</v>
      </c>
      <c r="F350" s="622">
        <v>1</v>
      </c>
      <c r="G350" s="622">
        <v>0</v>
      </c>
      <c r="H350" s="635"/>
      <c r="I350" s="622"/>
      <c r="J350" s="622"/>
      <c r="K350" s="635"/>
      <c r="L350" s="622">
        <v>1</v>
      </c>
      <c r="M350" s="623">
        <v>0</v>
      </c>
    </row>
    <row r="351" spans="1:13" ht="14.4" customHeight="1" x14ac:dyDescent="0.3">
      <c r="A351" s="618" t="s">
        <v>4527</v>
      </c>
      <c r="B351" s="619" t="s">
        <v>4244</v>
      </c>
      <c r="C351" s="619" t="s">
        <v>2248</v>
      </c>
      <c r="D351" s="619" t="s">
        <v>819</v>
      </c>
      <c r="E351" s="619" t="s">
        <v>4247</v>
      </c>
      <c r="F351" s="622"/>
      <c r="G351" s="622"/>
      <c r="H351" s="635">
        <v>0</v>
      </c>
      <c r="I351" s="622">
        <v>1</v>
      </c>
      <c r="J351" s="622">
        <v>50.57</v>
      </c>
      <c r="K351" s="635">
        <v>1</v>
      </c>
      <c r="L351" s="622">
        <v>1</v>
      </c>
      <c r="M351" s="623">
        <v>50.57</v>
      </c>
    </row>
    <row r="352" spans="1:13" ht="14.4" customHeight="1" x14ac:dyDescent="0.3">
      <c r="A352" s="618" t="s">
        <v>4527</v>
      </c>
      <c r="B352" s="619" t="s">
        <v>4255</v>
      </c>
      <c r="C352" s="619" t="s">
        <v>5145</v>
      </c>
      <c r="D352" s="619" t="s">
        <v>5146</v>
      </c>
      <c r="E352" s="619" t="s">
        <v>4257</v>
      </c>
      <c r="F352" s="622">
        <v>7</v>
      </c>
      <c r="G352" s="622">
        <v>2333.17</v>
      </c>
      <c r="H352" s="635">
        <v>1</v>
      </c>
      <c r="I352" s="622"/>
      <c r="J352" s="622"/>
      <c r="K352" s="635">
        <v>0</v>
      </c>
      <c r="L352" s="622">
        <v>7</v>
      </c>
      <c r="M352" s="623">
        <v>2333.17</v>
      </c>
    </row>
    <row r="353" spans="1:13" ht="14.4" customHeight="1" x14ac:dyDescent="0.3">
      <c r="A353" s="618" t="s">
        <v>4527</v>
      </c>
      <c r="B353" s="619" t="s">
        <v>4255</v>
      </c>
      <c r="C353" s="619" t="s">
        <v>2728</v>
      </c>
      <c r="D353" s="619" t="s">
        <v>4256</v>
      </c>
      <c r="E353" s="619" t="s">
        <v>4257</v>
      </c>
      <c r="F353" s="622"/>
      <c r="G353" s="622"/>
      <c r="H353" s="635">
        <v>0</v>
      </c>
      <c r="I353" s="622">
        <v>6</v>
      </c>
      <c r="J353" s="622">
        <v>1999.8600000000001</v>
      </c>
      <c r="K353" s="635">
        <v>1</v>
      </c>
      <c r="L353" s="622">
        <v>6</v>
      </c>
      <c r="M353" s="623">
        <v>1999.8600000000001</v>
      </c>
    </row>
    <row r="354" spans="1:13" ht="14.4" customHeight="1" x14ac:dyDescent="0.3">
      <c r="A354" s="618" t="s">
        <v>4527</v>
      </c>
      <c r="B354" s="619" t="s">
        <v>4266</v>
      </c>
      <c r="C354" s="619" t="s">
        <v>5577</v>
      </c>
      <c r="D354" s="619" t="s">
        <v>2745</v>
      </c>
      <c r="E354" s="619" t="s">
        <v>4267</v>
      </c>
      <c r="F354" s="622">
        <v>1</v>
      </c>
      <c r="G354" s="622">
        <v>184.22</v>
      </c>
      <c r="H354" s="635">
        <v>1</v>
      </c>
      <c r="I354" s="622"/>
      <c r="J354" s="622"/>
      <c r="K354" s="635">
        <v>0</v>
      </c>
      <c r="L354" s="622">
        <v>1</v>
      </c>
      <c r="M354" s="623">
        <v>184.22</v>
      </c>
    </row>
    <row r="355" spans="1:13" ht="14.4" customHeight="1" x14ac:dyDescent="0.3">
      <c r="A355" s="618" t="s">
        <v>4527</v>
      </c>
      <c r="B355" s="619" t="s">
        <v>4274</v>
      </c>
      <c r="C355" s="619" t="s">
        <v>5669</v>
      </c>
      <c r="D355" s="619" t="s">
        <v>2752</v>
      </c>
      <c r="E355" s="619" t="s">
        <v>4568</v>
      </c>
      <c r="F355" s="622">
        <v>1</v>
      </c>
      <c r="G355" s="622">
        <v>0</v>
      </c>
      <c r="H355" s="635"/>
      <c r="I355" s="622"/>
      <c r="J355" s="622"/>
      <c r="K355" s="635"/>
      <c r="L355" s="622">
        <v>1</v>
      </c>
      <c r="M355" s="623">
        <v>0</v>
      </c>
    </row>
    <row r="356" spans="1:13" ht="14.4" customHeight="1" x14ac:dyDescent="0.3">
      <c r="A356" s="618" t="s">
        <v>4527</v>
      </c>
      <c r="B356" s="619" t="s">
        <v>4451</v>
      </c>
      <c r="C356" s="619" t="s">
        <v>5027</v>
      </c>
      <c r="D356" s="619" t="s">
        <v>5028</v>
      </c>
      <c r="E356" s="619" t="s">
        <v>3762</v>
      </c>
      <c r="F356" s="622">
        <v>1</v>
      </c>
      <c r="G356" s="622">
        <v>222.25</v>
      </c>
      <c r="H356" s="635">
        <v>1</v>
      </c>
      <c r="I356" s="622"/>
      <c r="J356" s="622"/>
      <c r="K356" s="635">
        <v>0</v>
      </c>
      <c r="L356" s="622">
        <v>1</v>
      </c>
      <c r="M356" s="623">
        <v>222.25</v>
      </c>
    </row>
    <row r="357" spans="1:13" ht="14.4" customHeight="1" x14ac:dyDescent="0.3">
      <c r="A357" s="618" t="s">
        <v>4527</v>
      </c>
      <c r="B357" s="619" t="s">
        <v>4451</v>
      </c>
      <c r="C357" s="619" t="s">
        <v>5560</v>
      </c>
      <c r="D357" s="619" t="s">
        <v>5028</v>
      </c>
      <c r="E357" s="619" t="s">
        <v>3762</v>
      </c>
      <c r="F357" s="622">
        <v>2</v>
      </c>
      <c r="G357" s="622">
        <v>444.5</v>
      </c>
      <c r="H357" s="635">
        <v>1</v>
      </c>
      <c r="I357" s="622"/>
      <c r="J357" s="622"/>
      <c r="K357" s="635">
        <v>0</v>
      </c>
      <c r="L357" s="622">
        <v>2</v>
      </c>
      <c r="M357" s="623">
        <v>444.5</v>
      </c>
    </row>
    <row r="358" spans="1:13" ht="14.4" customHeight="1" x14ac:dyDescent="0.3">
      <c r="A358" s="618" t="s">
        <v>4527</v>
      </c>
      <c r="B358" s="619" t="s">
        <v>4277</v>
      </c>
      <c r="C358" s="619" t="s">
        <v>4693</v>
      </c>
      <c r="D358" s="619" t="s">
        <v>4694</v>
      </c>
      <c r="E358" s="619" t="s">
        <v>4695</v>
      </c>
      <c r="F358" s="622"/>
      <c r="G358" s="622"/>
      <c r="H358" s="635">
        <v>0</v>
      </c>
      <c r="I358" s="622">
        <v>6</v>
      </c>
      <c r="J358" s="622">
        <v>924.06</v>
      </c>
      <c r="K358" s="635">
        <v>1</v>
      </c>
      <c r="L358" s="622">
        <v>6</v>
      </c>
      <c r="M358" s="623">
        <v>924.06</v>
      </c>
    </row>
    <row r="359" spans="1:13" ht="14.4" customHeight="1" x14ac:dyDescent="0.3">
      <c r="A359" s="618" t="s">
        <v>4527</v>
      </c>
      <c r="B359" s="619" t="s">
        <v>4277</v>
      </c>
      <c r="C359" s="619" t="s">
        <v>3764</v>
      </c>
      <c r="D359" s="619" t="s">
        <v>3765</v>
      </c>
      <c r="E359" s="619" t="s">
        <v>4452</v>
      </c>
      <c r="F359" s="622"/>
      <c r="G359" s="622"/>
      <c r="H359" s="635">
        <v>0</v>
      </c>
      <c r="I359" s="622">
        <v>5</v>
      </c>
      <c r="J359" s="622">
        <v>385.05</v>
      </c>
      <c r="K359" s="635">
        <v>1</v>
      </c>
      <c r="L359" s="622">
        <v>5</v>
      </c>
      <c r="M359" s="623">
        <v>385.05</v>
      </c>
    </row>
    <row r="360" spans="1:13" ht="14.4" customHeight="1" x14ac:dyDescent="0.3">
      <c r="A360" s="618" t="s">
        <v>4527</v>
      </c>
      <c r="B360" s="619" t="s">
        <v>4282</v>
      </c>
      <c r="C360" s="619" t="s">
        <v>2748</v>
      </c>
      <c r="D360" s="619" t="s">
        <v>2749</v>
      </c>
      <c r="E360" s="619" t="s">
        <v>4267</v>
      </c>
      <c r="F360" s="622"/>
      <c r="G360" s="622"/>
      <c r="H360" s="635">
        <v>0</v>
      </c>
      <c r="I360" s="622">
        <v>45</v>
      </c>
      <c r="J360" s="622">
        <v>3143.7</v>
      </c>
      <c r="K360" s="635">
        <v>1</v>
      </c>
      <c r="L360" s="622">
        <v>45</v>
      </c>
      <c r="M360" s="623">
        <v>3143.7</v>
      </c>
    </row>
    <row r="361" spans="1:13" ht="14.4" customHeight="1" x14ac:dyDescent="0.3">
      <c r="A361" s="618" t="s">
        <v>4527</v>
      </c>
      <c r="B361" s="619" t="s">
        <v>4462</v>
      </c>
      <c r="C361" s="619" t="s">
        <v>5764</v>
      </c>
      <c r="D361" s="619" t="s">
        <v>4840</v>
      </c>
      <c r="E361" s="619" t="s">
        <v>5765</v>
      </c>
      <c r="F361" s="622">
        <v>3</v>
      </c>
      <c r="G361" s="622">
        <v>0</v>
      </c>
      <c r="H361" s="635"/>
      <c r="I361" s="622"/>
      <c r="J361" s="622"/>
      <c r="K361" s="635"/>
      <c r="L361" s="622">
        <v>3</v>
      </c>
      <c r="M361" s="623">
        <v>0</v>
      </c>
    </row>
    <row r="362" spans="1:13" ht="14.4" customHeight="1" x14ac:dyDescent="0.3">
      <c r="A362" s="618" t="s">
        <v>4527</v>
      </c>
      <c r="B362" s="619" t="s">
        <v>4462</v>
      </c>
      <c r="C362" s="619" t="s">
        <v>4839</v>
      </c>
      <c r="D362" s="619" t="s">
        <v>4840</v>
      </c>
      <c r="E362" s="619" t="s">
        <v>747</v>
      </c>
      <c r="F362" s="622"/>
      <c r="G362" s="622"/>
      <c r="H362" s="635">
        <v>0</v>
      </c>
      <c r="I362" s="622">
        <v>30</v>
      </c>
      <c r="J362" s="622">
        <v>2721.5999999999995</v>
      </c>
      <c r="K362" s="635">
        <v>1</v>
      </c>
      <c r="L362" s="622">
        <v>30</v>
      </c>
      <c r="M362" s="623">
        <v>2721.5999999999995</v>
      </c>
    </row>
    <row r="363" spans="1:13" ht="14.4" customHeight="1" x14ac:dyDescent="0.3">
      <c r="A363" s="618" t="s">
        <v>4527</v>
      </c>
      <c r="B363" s="619" t="s">
        <v>4462</v>
      </c>
      <c r="C363" s="619" t="s">
        <v>5381</v>
      </c>
      <c r="D363" s="619" t="s">
        <v>4840</v>
      </c>
      <c r="E363" s="619" t="s">
        <v>5382</v>
      </c>
      <c r="F363" s="622"/>
      <c r="G363" s="622"/>
      <c r="H363" s="635">
        <v>0</v>
      </c>
      <c r="I363" s="622">
        <v>1</v>
      </c>
      <c r="J363" s="622">
        <v>302.39</v>
      </c>
      <c r="K363" s="635">
        <v>1</v>
      </c>
      <c r="L363" s="622">
        <v>1</v>
      </c>
      <c r="M363" s="623">
        <v>302.39</v>
      </c>
    </row>
    <row r="364" spans="1:13" ht="14.4" customHeight="1" x14ac:dyDescent="0.3">
      <c r="A364" s="618" t="s">
        <v>4527</v>
      </c>
      <c r="B364" s="619" t="s">
        <v>6736</v>
      </c>
      <c r="C364" s="619" t="s">
        <v>4810</v>
      </c>
      <c r="D364" s="619" t="s">
        <v>4811</v>
      </c>
      <c r="E364" s="619" t="s">
        <v>4812</v>
      </c>
      <c r="F364" s="622"/>
      <c r="G364" s="622"/>
      <c r="H364" s="635">
        <v>0</v>
      </c>
      <c r="I364" s="622">
        <v>194</v>
      </c>
      <c r="J364" s="622">
        <v>393547.4200000001</v>
      </c>
      <c r="K364" s="635">
        <v>1</v>
      </c>
      <c r="L364" s="622">
        <v>194</v>
      </c>
      <c r="M364" s="623">
        <v>393547.4200000001</v>
      </c>
    </row>
    <row r="365" spans="1:13" ht="14.4" customHeight="1" x14ac:dyDescent="0.3">
      <c r="A365" s="618" t="s">
        <v>4527</v>
      </c>
      <c r="B365" s="619" t="s">
        <v>6742</v>
      </c>
      <c r="C365" s="619" t="s">
        <v>4895</v>
      </c>
      <c r="D365" s="619" t="s">
        <v>4896</v>
      </c>
      <c r="E365" s="619" t="s">
        <v>4363</v>
      </c>
      <c r="F365" s="622"/>
      <c r="G365" s="622"/>
      <c r="H365" s="635">
        <v>0</v>
      </c>
      <c r="I365" s="622">
        <v>14</v>
      </c>
      <c r="J365" s="622">
        <v>23063.32</v>
      </c>
      <c r="K365" s="635">
        <v>1</v>
      </c>
      <c r="L365" s="622">
        <v>14</v>
      </c>
      <c r="M365" s="623">
        <v>23063.32</v>
      </c>
    </row>
    <row r="366" spans="1:13" ht="14.4" customHeight="1" x14ac:dyDescent="0.3">
      <c r="A366" s="618" t="s">
        <v>4527</v>
      </c>
      <c r="B366" s="619" t="s">
        <v>6742</v>
      </c>
      <c r="C366" s="619" t="s">
        <v>5608</v>
      </c>
      <c r="D366" s="619" t="s">
        <v>4896</v>
      </c>
      <c r="E366" s="619" t="s">
        <v>5609</v>
      </c>
      <c r="F366" s="622"/>
      <c r="G366" s="622"/>
      <c r="H366" s="635">
        <v>0</v>
      </c>
      <c r="I366" s="622">
        <v>1</v>
      </c>
      <c r="J366" s="622">
        <v>6838.44</v>
      </c>
      <c r="K366" s="635">
        <v>1</v>
      </c>
      <c r="L366" s="622">
        <v>1</v>
      </c>
      <c r="M366" s="623">
        <v>6838.44</v>
      </c>
    </row>
    <row r="367" spans="1:13" ht="14.4" customHeight="1" x14ac:dyDescent="0.3">
      <c r="A367" s="618" t="s">
        <v>4527</v>
      </c>
      <c r="B367" s="619" t="s">
        <v>6737</v>
      </c>
      <c r="C367" s="619" t="s">
        <v>5208</v>
      </c>
      <c r="D367" s="619" t="s">
        <v>5209</v>
      </c>
      <c r="E367" s="619" t="s">
        <v>5210</v>
      </c>
      <c r="F367" s="622"/>
      <c r="G367" s="622"/>
      <c r="H367" s="635">
        <v>0</v>
      </c>
      <c r="I367" s="622">
        <v>5</v>
      </c>
      <c r="J367" s="622">
        <v>12249.45</v>
      </c>
      <c r="K367" s="635">
        <v>1</v>
      </c>
      <c r="L367" s="622">
        <v>5</v>
      </c>
      <c r="M367" s="623">
        <v>12249.45</v>
      </c>
    </row>
    <row r="368" spans="1:13" ht="14.4" customHeight="1" x14ac:dyDescent="0.3">
      <c r="A368" s="618" t="s">
        <v>4527</v>
      </c>
      <c r="B368" s="619" t="s">
        <v>4324</v>
      </c>
      <c r="C368" s="619" t="s">
        <v>2391</v>
      </c>
      <c r="D368" s="619" t="s">
        <v>979</v>
      </c>
      <c r="E368" s="619" t="s">
        <v>4325</v>
      </c>
      <c r="F368" s="622"/>
      <c r="G368" s="622"/>
      <c r="H368" s="635">
        <v>0</v>
      </c>
      <c r="I368" s="622">
        <v>1</v>
      </c>
      <c r="J368" s="622">
        <v>48.31</v>
      </c>
      <c r="K368" s="635">
        <v>1</v>
      </c>
      <c r="L368" s="622">
        <v>1</v>
      </c>
      <c r="M368" s="623">
        <v>48.31</v>
      </c>
    </row>
    <row r="369" spans="1:13" ht="14.4" customHeight="1" x14ac:dyDescent="0.3">
      <c r="A369" s="618" t="s">
        <v>4527</v>
      </c>
      <c r="B369" s="619" t="s">
        <v>4324</v>
      </c>
      <c r="C369" s="619" t="s">
        <v>2193</v>
      </c>
      <c r="D369" s="619" t="s">
        <v>979</v>
      </c>
      <c r="E369" s="619" t="s">
        <v>4326</v>
      </c>
      <c r="F369" s="622"/>
      <c r="G369" s="622"/>
      <c r="H369" s="635">
        <v>0</v>
      </c>
      <c r="I369" s="622">
        <v>3</v>
      </c>
      <c r="J369" s="622">
        <v>289.89</v>
      </c>
      <c r="K369" s="635">
        <v>1</v>
      </c>
      <c r="L369" s="622">
        <v>3</v>
      </c>
      <c r="M369" s="623">
        <v>289.89</v>
      </c>
    </row>
    <row r="370" spans="1:13" ht="14.4" customHeight="1" x14ac:dyDescent="0.3">
      <c r="A370" s="618" t="s">
        <v>4527</v>
      </c>
      <c r="B370" s="619" t="s">
        <v>4324</v>
      </c>
      <c r="C370" s="619" t="s">
        <v>4944</v>
      </c>
      <c r="D370" s="619" t="s">
        <v>979</v>
      </c>
      <c r="E370" s="619" t="s">
        <v>4945</v>
      </c>
      <c r="F370" s="622"/>
      <c r="G370" s="622"/>
      <c r="H370" s="635">
        <v>0</v>
      </c>
      <c r="I370" s="622">
        <v>4</v>
      </c>
      <c r="J370" s="622">
        <v>773.04</v>
      </c>
      <c r="K370" s="635">
        <v>1</v>
      </c>
      <c r="L370" s="622">
        <v>4</v>
      </c>
      <c r="M370" s="623">
        <v>773.04</v>
      </c>
    </row>
    <row r="371" spans="1:13" ht="14.4" customHeight="1" x14ac:dyDescent="0.3">
      <c r="A371" s="618" t="s">
        <v>4527</v>
      </c>
      <c r="B371" s="619" t="s">
        <v>4324</v>
      </c>
      <c r="C371" s="619" t="s">
        <v>5717</v>
      </c>
      <c r="D371" s="619" t="s">
        <v>617</v>
      </c>
      <c r="E371" s="619" t="s">
        <v>5718</v>
      </c>
      <c r="F371" s="622">
        <v>1</v>
      </c>
      <c r="G371" s="622">
        <v>0</v>
      </c>
      <c r="H371" s="635"/>
      <c r="I371" s="622"/>
      <c r="J371" s="622"/>
      <c r="K371" s="635"/>
      <c r="L371" s="622">
        <v>1</v>
      </c>
      <c r="M371" s="623">
        <v>0</v>
      </c>
    </row>
    <row r="372" spans="1:13" ht="14.4" customHeight="1" x14ac:dyDescent="0.3">
      <c r="A372" s="618" t="s">
        <v>4527</v>
      </c>
      <c r="B372" s="619" t="s">
        <v>4328</v>
      </c>
      <c r="C372" s="619" t="s">
        <v>5551</v>
      </c>
      <c r="D372" s="619" t="s">
        <v>2349</v>
      </c>
      <c r="E372" s="619" t="s">
        <v>4330</v>
      </c>
      <c r="F372" s="622">
        <v>1</v>
      </c>
      <c r="G372" s="622">
        <v>0</v>
      </c>
      <c r="H372" s="635"/>
      <c r="I372" s="622"/>
      <c r="J372" s="622"/>
      <c r="K372" s="635"/>
      <c r="L372" s="622">
        <v>1</v>
      </c>
      <c r="M372" s="623">
        <v>0</v>
      </c>
    </row>
    <row r="373" spans="1:13" ht="14.4" customHeight="1" x14ac:dyDescent="0.3">
      <c r="A373" s="618" t="s">
        <v>4527</v>
      </c>
      <c r="B373" s="619" t="s">
        <v>4328</v>
      </c>
      <c r="C373" s="619" t="s">
        <v>2348</v>
      </c>
      <c r="D373" s="619" t="s">
        <v>2349</v>
      </c>
      <c r="E373" s="619" t="s">
        <v>2350</v>
      </c>
      <c r="F373" s="622"/>
      <c r="G373" s="622"/>
      <c r="H373" s="635">
        <v>0</v>
      </c>
      <c r="I373" s="622">
        <v>5</v>
      </c>
      <c r="J373" s="622">
        <v>464.95000000000005</v>
      </c>
      <c r="K373" s="635">
        <v>1</v>
      </c>
      <c r="L373" s="622">
        <v>5</v>
      </c>
      <c r="M373" s="623">
        <v>464.95000000000005</v>
      </c>
    </row>
    <row r="374" spans="1:13" ht="14.4" customHeight="1" x14ac:dyDescent="0.3">
      <c r="A374" s="618" t="s">
        <v>4527</v>
      </c>
      <c r="B374" s="619" t="s">
        <v>4503</v>
      </c>
      <c r="C374" s="619" t="s">
        <v>5483</v>
      </c>
      <c r="D374" s="619" t="s">
        <v>5484</v>
      </c>
      <c r="E374" s="619" t="s">
        <v>2832</v>
      </c>
      <c r="F374" s="622">
        <v>15</v>
      </c>
      <c r="G374" s="622">
        <v>123971.85000000002</v>
      </c>
      <c r="H374" s="635">
        <v>1</v>
      </c>
      <c r="I374" s="622"/>
      <c r="J374" s="622"/>
      <c r="K374" s="635">
        <v>0</v>
      </c>
      <c r="L374" s="622">
        <v>15</v>
      </c>
      <c r="M374" s="623">
        <v>123971.85000000002</v>
      </c>
    </row>
    <row r="375" spans="1:13" ht="14.4" customHeight="1" x14ac:dyDescent="0.3">
      <c r="A375" s="618" t="s">
        <v>4527</v>
      </c>
      <c r="B375" s="619" t="s">
        <v>4503</v>
      </c>
      <c r="C375" s="619" t="s">
        <v>5678</v>
      </c>
      <c r="D375" s="619" t="s">
        <v>5484</v>
      </c>
      <c r="E375" s="619" t="s">
        <v>5255</v>
      </c>
      <c r="F375" s="622">
        <v>1</v>
      </c>
      <c r="G375" s="622">
        <v>0</v>
      </c>
      <c r="H375" s="635"/>
      <c r="I375" s="622"/>
      <c r="J375" s="622"/>
      <c r="K375" s="635"/>
      <c r="L375" s="622">
        <v>1</v>
      </c>
      <c r="M375" s="623">
        <v>0</v>
      </c>
    </row>
    <row r="376" spans="1:13" ht="14.4" customHeight="1" x14ac:dyDescent="0.3">
      <c r="A376" s="618" t="s">
        <v>4527</v>
      </c>
      <c r="B376" s="619" t="s">
        <v>4503</v>
      </c>
      <c r="C376" s="619" t="s">
        <v>5679</v>
      </c>
      <c r="D376" s="619" t="s">
        <v>5680</v>
      </c>
      <c r="E376" s="619" t="s">
        <v>2832</v>
      </c>
      <c r="F376" s="622">
        <v>3</v>
      </c>
      <c r="G376" s="622">
        <v>17045.61</v>
      </c>
      <c r="H376" s="635">
        <v>1</v>
      </c>
      <c r="I376" s="622"/>
      <c r="J376" s="622"/>
      <c r="K376" s="635">
        <v>0</v>
      </c>
      <c r="L376" s="622">
        <v>3</v>
      </c>
      <c r="M376" s="623">
        <v>17045.61</v>
      </c>
    </row>
    <row r="377" spans="1:13" ht="14.4" customHeight="1" x14ac:dyDescent="0.3">
      <c r="A377" s="618" t="s">
        <v>4527</v>
      </c>
      <c r="B377" s="619" t="s">
        <v>4333</v>
      </c>
      <c r="C377" s="619" t="s">
        <v>5616</v>
      </c>
      <c r="D377" s="619" t="s">
        <v>5617</v>
      </c>
      <c r="E377" s="619" t="s">
        <v>5618</v>
      </c>
      <c r="F377" s="622">
        <v>2</v>
      </c>
      <c r="G377" s="622">
        <v>2833.58</v>
      </c>
      <c r="H377" s="635">
        <v>1</v>
      </c>
      <c r="I377" s="622"/>
      <c r="J377" s="622"/>
      <c r="K377" s="635">
        <v>0</v>
      </c>
      <c r="L377" s="622">
        <v>2</v>
      </c>
      <c r="M377" s="623">
        <v>2833.58</v>
      </c>
    </row>
    <row r="378" spans="1:13" ht="14.4" customHeight="1" x14ac:dyDescent="0.3">
      <c r="A378" s="618" t="s">
        <v>4527</v>
      </c>
      <c r="B378" s="619" t="s">
        <v>4333</v>
      </c>
      <c r="C378" s="619" t="s">
        <v>5619</v>
      </c>
      <c r="D378" s="619" t="s">
        <v>5620</v>
      </c>
      <c r="E378" s="619" t="s">
        <v>5621</v>
      </c>
      <c r="F378" s="622">
        <v>4</v>
      </c>
      <c r="G378" s="622">
        <v>6665.48</v>
      </c>
      <c r="H378" s="635">
        <v>1</v>
      </c>
      <c r="I378" s="622"/>
      <c r="J378" s="622"/>
      <c r="K378" s="635">
        <v>0</v>
      </c>
      <c r="L378" s="622">
        <v>4</v>
      </c>
      <c r="M378" s="623">
        <v>6665.48</v>
      </c>
    </row>
    <row r="379" spans="1:13" ht="14.4" customHeight="1" x14ac:dyDescent="0.3">
      <c r="A379" s="618" t="s">
        <v>4527</v>
      </c>
      <c r="B379" s="619" t="s">
        <v>4333</v>
      </c>
      <c r="C379" s="619" t="s">
        <v>5622</v>
      </c>
      <c r="D379" s="619" t="s">
        <v>5623</v>
      </c>
      <c r="E379" s="619" t="s">
        <v>5624</v>
      </c>
      <c r="F379" s="622">
        <v>2</v>
      </c>
      <c r="G379" s="622">
        <v>11779.2</v>
      </c>
      <c r="H379" s="635">
        <v>1</v>
      </c>
      <c r="I379" s="622"/>
      <c r="J379" s="622"/>
      <c r="K379" s="635">
        <v>0</v>
      </c>
      <c r="L379" s="622">
        <v>2</v>
      </c>
      <c r="M379" s="623">
        <v>11779.2</v>
      </c>
    </row>
    <row r="380" spans="1:13" ht="14.4" customHeight="1" x14ac:dyDescent="0.3">
      <c r="A380" s="618" t="s">
        <v>4527</v>
      </c>
      <c r="B380" s="619" t="s">
        <v>4333</v>
      </c>
      <c r="C380" s="619" t="s">
        <v>5625</v>
      </c>
      <c r="D380" s="619" t="s">
        <v>5626</v>
      </c>
      <c r="E380" s="619" t="s">
        <v>5624</v>
      </c>
      <c r="F380" s="622">
        <v>2</v>
      </c>
      <c r="G380" s="622">
        <v>11782.64</v>
      </c>
      <c r="H380" s="635">
        <v>1</v>
      </c>
      <c r="I380" s="622"/>
      <c r="J380" s="622"/>
      <c r="K380" s="635">
        <v>0</v>
      </c>
      <c r="L380" s="622">
        <v>2</v>
      </c>
      <c r="M380" s="623">
        <v>11782.64</v>
      </c>
    </row>
    <row r="381" spans="1:13" ht="14.4" customHeight="1" x14ac:dyDescent="0.3">
      <c r="A381" s="618" t="s">
        <v>4527</v>
      </c>
      <c r="B381" s="619" t="s">
        <v>4333</v>
      </c>
      <c r="C381" s="619" t="s">
        <v>1869</v>
      </c>
      <c r="D381" s="619" t="s">
        <v>1870</v>
      </c>
      <c r="E381" s="619" t="s">
        <v>1871</v>
      </c>
      <c r="F381" s="622">
        <v>3</v>
      </c>
      <c r="G381" s="622">
        <v>13075.89</v>
      </c>
      <c r="H381" s="635">
        <v>1</v>
      </c>
      <c r="I381" s="622"/>
      <c r="J381" s="622"/>
      <c r="K381" s="635">
        <v>0</v>
      </c>
      <c r="L381" s="622">
        <v>3</v>
      </c>
      <c r="M381" s="623">
        <v>13075.89</v>
      </c>
    </row>
    <row r="382" spans="1:13" ht="14.4" customHeight="1" x14ac:dyDescent="0.3">
      <c r="A382" s="618" t="s">
        <v>4527</v>
      </c>
      <c r="B382" s="619" t="s">
        <v>4333</v>
      </c>
      <c r="C382" s="619" t="s">
        <v>2057</v>
      </c>
      <c r="D382" s="619" t="s">
        <v>4334</v>
      </c>
      <c r="E382" s="619" t="s">
        <v>4335</v>
      </c>
      <c r="F382" s="622"/>
      <c r="G382" s="622"/>
      <c r="H382" s="635">
        <v>0</v>
      </c>
      <c r="I382" s="622">
        <v>11</v>
      </c>
      <c r="J382" s="622">
        <v>30664.92</v>
      </c>
      <c r="K382" s="635">
        <v>1</v>
      </c>
      <c r="L382" s="622">
        <v>11</v>
      </c>
      <c r="M382" s="623">
        <v>30664.92</v>
      </c>
    </row>
    <row r="383" spans="1:13" ht="14.4" customHeight="1" x14ac:dyDescent="0.3">
      <c r="A383" s="618" t="s">
        <v>4527</v>
      </c>
      <c r="B383" s="619" t="s">
        <v>4333</v>
      </c>
      <c r="C383" s="619" t="s">
        <v>1855</v>
      </c>
      <c r="D383" s="619" t="s">
        <v>4336</v>
      </c>
      <c r="E383" s="619" t="s">
        <v>4337</v>
      </c>
      <c r="F383" s="622"/>
      <c r="G383" s="622"/>
      <c r="H383" s="635">
        <v>0</v>
      </c>
      <c r="I383" s="622">
        <v>2</v>
      </c>
      <c r="J383" s="622">
        <v>4664.76</v>
      </c>
      <c r="K383" s="635">
        <v>1</v>
      </c>
      <c r="L383" s="622">
        <v>2</v>
      </c>
      <c r="M383" s="623">
        <v>4664.76</v>
      </c>
    </row>
    <row r="384" spans="1:13" ht="14.4" customHeight="1" x14ac:dyDescent="0.3">
      <c r="A384" s="618" t="s">
        <v>4527</v>
      </c>
      <c r="B384" s="619" t="s">
        <v>4333</v>
      </c>
      <c r="C384" s="619" t="s">
        <v>1511</v>
      </c>
      <c r="D384" s="619" t="s">
        <v>4338</v>
      </c>
      <c r="E384" s="619" t="s">
        <v>4339</v>
      </c>
      <c r="F384" s="622"/>
      <c r="G384" s="622"/>
      <c r="H384" s="635">
        <v>0</v>
      </c>
      <c r="I384" s="622">
        <v>35</v>
      </c>
      <c r="J384" s="622">
        <v>30830.799999999999</v>
      </c>
      <c r="K384" s="635">
        <v>1</v>
      </c>
      <c r="L384" s="622">
        <v>35</v>
      </c>
      <c r="M384" s="623">
        <v>30830.799999999999</v>
      </c>
    </row>
    <row r="385" spans="1:13" ht="14.4" customHeight="1" x14ac:dyDescent="0.3">
      <c r="A385" s="618" t="s">
        <v>4527</v>
      </c>
      <c r="B385" s="619" t="s">
        <v>4333</v>
      </c>
      <c r="C385" s="619" t="s">
        <v>1724</v>
      </c>
      <c r="D385" s="619" t="s">
        <v>4340</v>
      </c>
      <c r="E385" s="619" t="s">
        <v>4341</v>
      </c>
      <c r="F385" s="622"/>
      <c r="G385" s="622"/>
      <c r="H385" s="635">
        <v>0</v>
      </c>
      <c r="I385" s="622">
        <v>21</v>
      </c>
      <c r="J385" s="622">
        <v>34209.629999999997</v>
      </c>
      <c r="K385" s="635">
        <v>1</v>
      </c>
      <c r="L385" s="622">
        <v>21</v>
      </c>
      <c r="M385" s="623">
        <v>34209.629999999997</v>
      </c>
    </row>
    <row r="386" spans="1:13" ht="14.4" customHeight="1" x14ac:dyDescent="0.3">
      <c r="A386" s="618" t="s">
        <v>4527</v>
      </c>
      <c r="B386" s="619" t="s">
        <v>6739</v>
      </c>
      <c r="C386" s="619" t="s">
        <v>4769</v>
      </c>
      <c r="D386" s="619" t="s">
        <v>4770</v>
      </c>
      <c r="E386" s="619" t="s">
        <v>4771</v>
      </c>
      <c r="F386" s="622"/>
      <c r="G386" s="622"/>
      <c r="H386" s="635">
        <v>0</v>
      </c>
      <c r="I386" s="622">
        <v>37</v>
      </c>
      <c r="J386" s="622">
        <v>38021.199999999997</v>
      </c>
      <c r="K386" s="635">
        <v>1</v>
      </c>
      <c r="L386" s="622">
        <v>37</v>
      </c>
      <c r="M386" s="623">
        <v>38021.199999999997</v>
      </c>
    </row>
    <row r="387" spans="1:13" ht="14.4" customHeight="1" x14ac:dyDescent="0.3">
      <c r="A387" s="618" t="s">
        <v>4527</v>
      </c>
      <c r="B387" s="619" t="s">
        <v>6739</v>
      </c>
      <c r="C387" s="619" t="s">
        <v>5565</v>
      </c>
      <c r="D387" s="619" t="s">
        <v>4770</v>
      </c>
      <c r="E387" s="619" t="s">
        <v>5566</v>
      </c>
      <c r="F387" s="622">
        <v>1</v>
      </c>
      <c r="G387" s="622">
        <v>2055.08</v>
      </c>
      <c r="H387" s="635">
        <v>1</v>
      </c>
      <c r="I387" s="622"/>
      <c r="J387" s="622"/>
      <c r="K387" s="635">
        <v>0</v>
      </c>
      <c r="L387" s="622">
        <v>1</v>
      </c>
      <c r="M387" s="623">
        <v>2055.08</v>
      </c>
    </row>
    <row r="388" spans="1:13" ht="14.4" customHeight="1" x14ac:dyDescent="0.3">
      <c r="A388" s="618" t="s">
        <v>4527</v>
      </c>
      <c r="B388" s="619" t="s">
        <v>6739</v>
      </c>
      <c r="C388" s="619" t="s">
        <v>5567</v>
      </c>
      <c r="D388" s="619" t="s">
        <v>5568</v>
      </c>
      <c r="E388" s="619" t="s">
        <v>5569</v>
      </c>
      <c r="F388" s="622"/>
      <c r="G388" s="622"/>
      <c r="H388" s="635">
        <v>0</v>
      </c>
      <c r="I388" s="622">
        <v>13</v>
      </c>
      <c r="J388" s="622">
        <v>19622.2</v>
      </c>
      <c r="K388" s="635">
        <v>1</v>
      </c>
      <c r="L388" s="622">
        <v>13</v>
      </c>
      <c r="M388" s="623">
        <v>19622.2</v>
      </c>
    </row>
    <row r="389" spans="1:13" ht="14.4" customHeight="1" x14ac:dyDescent="0.3">
      <c r="A389" s="618" t="s">
        <v>4527</v>
      </c>
      <c r="B389" s="619" t="s">
        <v>6739</v>
      </c>
      <c r="C389" s="619" t="s">
        <v>5570</v>
      </c>
      <c r="D389" s="619" t="s">
        <v>5571</v>
      </c>
      <c r="E389" s="619" t="s">
        <v>5572</v>
      </c>
      <c r="F389" s="622"/>
      <c r="G389" s="622"/>
      <c r="H389" s="635">
        <v>0</v>
      </c>
      <c r="I389" s="622">
        <v>1</v>
      </c>
      <c r="J389" s="622">
        <v>1896.14</v>
      </c>
      <c r="K389" s="635">
        <v>1</v>
      </c>
      <c r="L389" s="622">
        <v>1</v>
      </c>
      <c r="M389" s="623">
        <v>1896.14</v>
      </c>
    </row>
    <row r="390" spans="1:13" ht="14.4" customHeight="1" x14ac:dyDescent="0.3">
      <c r="A390" s="618" t="s">
        <v>4527</v>
      </c>
      <c r="B390" s="619" t="s">
        <v>6739</v>
      </c>
      <c r="C390" s="619" t="s">
        <v>5573</v>
      </c>
      <c r="D390" s="619" t="s">
        <v>5571</v>
      </c>
      <c r="E390" s="619" t="s">
        <v>5574</v>
      </c>
      <c r="F390" s="622">
        <v>2</v>
      </c>
      <c r="G390" s="622">
        <v>7584.52</v>
      </c>
      <c r="H390" s="635">
        <v>1</v>
      </c>
      <c r="I390" s="622"/>
      <c r="J390" s="622"/>
      <c r="K390" s="635">
        <v>0</v>
      </c>
      <c r="L390" s="622">
        <v>2</v>
      </c>
      <c r="M390" s="623">
        <v>7584.52</v>
      </c>
    </row>
    <row r="391" spans="1:13" ht="14.4" customHeight="1" x14ac:dyDescent="0.3">
      <c r="A391" s="618" t="s">
        <v>4527</v>
      </c>
      <c r="B391" s="619" t="s">
        <v>6739</v>
      </c>
      <c r="C391" s="619" t="s">
        <v>5575</v>
      </c>
      <c r="D391" s="619" t="s">
        <v>4770</v>
      </c>
      <c r="E391" s="619" t="s">
        <v>5576</v>
      </c>
      <c r="F391" s="622">
        <v>1</v>
      </c>
      <c r="G391" s="622">
        <v>0</v>
      </c>
      <c r="H391" s="635"/>
      <c r="I391" s="622"/>
      <c r="J391" s="622"/>
      <c r="K391" s="635"/>
      <c r="L391" s="622">
        <v>1</v>
      </c>
      <c r="M391" s="623">
        <v>0</v>
      </c>
    </row>
    <row r="392" spans="1:13" ht="14.4" customHeight="1" x14ac:dyDescent="0.3">
      <c r="A392" s="618" t="s">
        <v>4527</v>
      </c>
      <c r="B392" s="619" t="s">
        <v>4342</v>
      </c>
      <c r="C392" s="619" t="s">
        <v>3518</v>
      </c>
      <c r="D392" s="619" t="s">
        <v>3519</v>
      </c>
      <c r="E392" s="619" t="s">
        <v>4466</v>
      </c>
      <c r="F392" s="622"/>
      <c r="G392" s="622"/>
      <c r="H392" s="635">
        <v>0</v>
      </c>
      <c r="I392" s="622">
        <v>10</v>
      </c>
      <c r="J392" s="622">
        <v>1473.6000000000001</v>
      </c>
      <c r="K392" s="635">
        <v>1</v>
      </c>
      <c r="L392" s="622">
        <v>10</v>
      </c>
      <c r="M392" s="623">
        <v>1473.6000000000001</v>
      </c>
    </row>
    <row r="393" spans="1:13" ht="14.4" customHeight="1" x14ac:dyDescent="0.3">
      <c r="A393" s="618" t="s">
        <v>4527</v>
      </c>
      <c r="B393" s="619" t="s">
        <v>4342</v>
      </c>
      <c r="C393" s="619" t="s">
        <v>5783</v>
      </c>
      <c r="D393" s="619" t="s">
        <v>3519</v>
      </c>
      <c r="E393" s="619" t="s">
        <v>5784</v>
      </c>
      <c r="F393" s="622">
        <v>1</v>
      </c>
      <c r="G393" s="622">
        <v>0</v>
      </c>
      <c r="H393" s="635"/>
      <c r="I393" s="622"/>
      <c r="J393" s="622"/>
      <c r="K393" s="635"/>
      <c r="L393" s="622">
        <v>1</v>
      </c>
      <c r="M393" s="623">
        <v>0</v>
      </c>
    </row>
    <row r="394" spans="1:13" ht="14.4" customHeight="1" x14ac:dyDescent="0.3">
      <c r="A394" s="618" t="s">
        <v>4527</v>
      </c>
      <c r="B394" s="619" t="s">
        <v>4342</v>
      </c>
      <c r="C394" s="619" t="s">
        <v>2281</v>
      </c>
      <c r="D394" s="619" t="s">
        <v>2278</v>
      </c>
      <c r="E394" s="619" t="s">
        <v>4347</v>
      </c>
      <c r="F394" s="622"/>
      <c r="G394" s="622"/>
      <c r="H394" s="635">
        <v>0</v>
      </c>
      <c r="I394" s="622">
        <v>7</v>
      </c>
      <c r="J394" s="622">
        <v>871.57</v>
      </c>
      <c r="K394" s="635">
        <v>1</v>
      </c>
      <c r="L394" s="622">
        <v>7</v>
      </c>
      <c r="M394" s="623">
        <v>871.57</v>
      </c>
    </row>
    <row r="395" spans="1:13" ht="14.4" customHeight="1" x14ac:dyDescent="0.3">
      <c r="A395" s="618" t="s">
        <v>4527</v>
      </c>
      <c r="B395" s="619" t="s">
        <v>4342</v>
      </c>
      <c r="C395" s="619" t="s">
        <v>2464</v>
      </c>
      <c r="D395" s="619" t="s">
        <v>2465</v>
      </c>
      <c r="E395" s="619" t="s">
        <v>2466</v>
      </c>
      <c r="F395" s="622"/>
      <c r="G395" s="622"/>
      <c r="H395" s="635">
        <v>0</v>
      </c>
      <c r="I395" s="622">
        <v>1</v>
      </c>
      <c r="J395" s="622">
        <v>314.35000000000002</v>
      </c>
      <c r="K395" s="635">
        <v>1</v>
      </c>
      <c r="L395" s="622">
        <v>1</v>
      </c>
      <c r="M395" s="623">
        <v>314.35000000000002</v>
      </c>
    </row>
    <row r="396" spans="1:13" ht="14.4" customHeight="1" x14ac:dyDescent="0.3">
      <c r="A396" s="618" t="s">
        <v>4527</v>
      </c>
      <c r="B396" s="619" t="s">
        <v>4342</v>
      </c>
      <c r="C396" s="619" t="s">
        <v>5785</v>
      </c>
      <c r="D396" s="619" t="s">
        <v>5786</v>
      </c>
      <c r="E396" s="619" t="s">
        <v>5787</v>
      </c>
      <c r="F396" s="622">
        <v>2</v>
      </c>
      <c r="G396" s="622">
        <v>327.45999999999998</v>
      </c>
      <c r="H396" s="635">
        <v>1</v>
      </c>
      <c r="I396" s="622"/>
      <c r="J396" s="622"/>
      <c r="K396" s="635">
        <v>0</v>
      </c>
      <c r="L396" s="622">
        <v>2</v>
      </c>
      <c r="M396" s="623">
        <v>327.45999999999998</v>
      </c>
    </row>
    <row r="397" spans="1:13" ht="14.4" customHeight="1" x14ac:dyDescent="0.3">
      <c r="A397" s="618" t="s">
        <v>4527</v>
      </c>
      <c r="B397" s="619" t="s">
        <v>4349</v>
      </c>
      <c r="C397" s="619" t="s">
        <v>5686</v>
      </c>
      <c r="D397" s="619" t="s">
        <v>5687</v>
      </c>
      <c r="E397" s="619" t="s">
        <v>4182</v>
      </c>
      <c r="F397" s="622">
        <v>2</v>
      </c>
      <c r="G397" s="622">
        <v>279.42</v>
      </c>
      <c r="H397" s="635">
        <v>1</v>
      </c>
      <c r="I397" s="622"/>
      <c r="J397" s="622"/>
      <c r="K397" s="635">
        <v>0</v>
      </c>
      <c r="L397" s="622">
        <v>2</v>
      </c>
      <c r="M397" s="623">
        <v>279.42</v>
      </c>
    </row>
    <row r="398" spans="1:13" ht="14.4" customHeight="1" x14ac:dyDescent="0.3">
      <c r="A398" s="618" t="s">
        <v>4527</v>
      </c>
      <c r="B398" s="619" t="s">
        <v>4352</v>
      </c>
      <c r="C398" s="619" t="s">
        <v>3536</v>
      </c>
      <c r="D398" s="619" t="s">
        <v>4353</v>
      </c>
      <c r="E398" s="619" t="s">
        <v>4468</v>
      </c>
      <c r="F398" s="622"/>
      <c r="G398" s="622"/>
      <c r="H398" s="635">
        <v>0</v>
      </c>
      <c r="I398" s="622">
        <v>1</v>
      </c>
      <c r="J398" s="622">
        <v>561.54</v>
      </c>
      <c r="K398" s="635">
        <v>1</v>
      </c>
      <c r="L398" s="622">
        <v>1</v>
      </c>
      <c r="M398" s="623">
        <v>561.54</v>
      </c>
    </row>
    <row r="399" spans="1:13" ht="14.4" customHeight="1" x14ac:dyDescent="0.3">
      <c r="A399" s="618" t="s">
        <v>4527</v>
      </c>
      <c r="B399" s="619" t="s">
        <v>4352</v>
      </c>
      <c r="C399" s="619" t="s">
        <v>2315</v>
      </c>
      <c r="D399" s="619" t="s">
        <v>2316</v>
      </c>
      <c r="E399" s="619" t="s">
        <v>2317</v>
      </c>
      <c r="F399" s="622"/>
      <c r="G399" s="622"/>
      <c r="H399" s="635">
        <v>0</v>
      </c>
      <c r="I399" s="622">
        <v>1</v>
      </c>
      <c r="J399" s="622">
        <v>887.05</v>
      </c>
      <c r="K399" s="635">
        <v>1</v>
      </c>
      <c r="L399" s="622">
        <v>1</v>
      </c>
      <c r="M399" s="623">
        <v>887.05</v>
      </c>
    </row>
    <row r="400" spans="1:13" ht="14.4" customHeight="1" x14ac:dyDescent="0.3">
      <c r="A400" s="618" t="s">
        <v>4527</v>
      </c>
      <c r="B400" s="619" t="s">
        <v>4356</v>
      </c>
      <c r="C400" s="619" t="s">
        <v>5689</v>
      </c>
      <c r="D400" s="619" t="s">
        <v>2600</v>
      </c>
      <c r="E400" s="619" t="s">
        <v>4568</v>
      </c>
      <c r="F400" s="622">
        <v>1</v>
      </c>
      <c r="G400" s="622">
        <v>0</v>
      </c>
      <c r="H400" s="635"/>
      <c r="I400" s="622"/>
      <c r="J400" s="622"/>
      <c r="K400" s="635"/>
      <c r="L400" s="622">
        <v>1</v>
      </c>
      <c r="M400" s="623">
        <v>0</v>
      </c>
    </row>
    <row r="401" spans="1:13" ht="14.4" customHeight="1" x14ac:dyDescent="0.3">
      <c r="A401" s="618" t="s">
        <v>4527</v>
      </c>
      <c r="B401" s="619" t="s">
        <v>4357</v>
      </c>
      <c r="C401" s="619" t="s">
        <v>3611</v>
      </c>
      <c r="D401" s="619" t="s">
        <v>2407</v>
      </c>
      <c r="E401" s="619" t="s">
        <v>4469</v>
      </c>
      <c r="F401" s="622"/>
      <c r="G401" s="622"/>
      <c r="H401" s="635">
        <v>0</v>
      </c>
      <c r="I401" s="622">
        <v>10</v>
      </c>
      <c r="J401" s="622">
        <v>13446.6</v>
      </c>
      <c r="K401" s="635">
        <v>1</v>
      </c>
      <c r="L401" s="622">
        <v>10</v>
      </c>
      <c r="M401" s="623">
        <v>13446.6</v>
      </c>
    </row>
    <row r="402" spans="1:13" ht="14.4" customHeight="1" x14ac:dyDescent="0.3">
      <c r="A402" s="618" t="s">
        <v>4527</v>
      </c>
      <c r="B402" s="619" t="s">
        <v>4357</v>
      </c>
      <c r="C402" s="619" t="s">
        <v>5368</v>
      </c>
      <c r="D402" s="619" t="s">
        <v>3503</v>
      </c>
      <c r="E402" s="619" t="s">
        <v>5369</v>
      </c>
      <c r="F402" s="622"/>
      <c r="G402" s="622"/>
      <c r="H402" s="635">
        <v>0</v>
      </c>
      <c r="I402" s="622">
        <v>2</v>
      </c>
      <c r="J402" s="622">
        <v>3586.92</v>
      </c>
      <c r="K402" s="635">
        <v>1</v>
      </c>
      <c r="L402" s="622">
        <v>2</v>
      </c>
      <c r="M402" s="623">
        <v>3586.92</v>
      </c>
    </row>
    <row r="403" spans="1:13" ht="14.4" customHeight="1" x14ac:dyDescent="0.3">
      <c r="A403" s="618" t="s">
        <v>4527</v>
      </c>
      <c r="B403" s="619" t="s">
        <v>4364</v>
      </c>
      <c r="C403" s="619" t="s">
        <v>5136</v>
      </c>
      <c r="D403" s="619" t="s">
        <v>5137</v>
      </c>
      <c r="E403" s="619" t="s">
        <v>4368</v>
      </c>
      <c r="F403" s="622">
        <v>4</v>
      </c>
      <c r="G403" s="622">
        <v>42.92</v>
      </c>
      <c r="H403" s="635">
        <v>1</v>
      </c>
      <c r="I403" s="622"/>
      <c r="J403" s="622"/>
      <c r="K403" s="635">
        <v>0</v>
      </c>
      <c r="L403" s="622">
        <v>4</v>
      </c>
      <c r="M403" s="623">
        <v>42.92</v>
      </c>
    </row>
    <row r="404" spans="1:13" ht="14.4" customHeight="1" x14ac:dyDescent="0.3">
      <c r="A404" s="618" t="s">
        <v>4527</v>
      </c>
      <c r="B404" s="619" t="s">
        <v>4364</v>
      </c>
      <c r="C404" s="619" t="s">
        <v>5552</v>
      </c>
      <c r="D404" s="619" t="s">
        <v>5553</v>
      </c>
      <c r="E404" s="619" t="s">
        <v>3214</v>
      </c>
      <c r="F404" s="622">
        <v>6</v>
      </c>
      <c r="G404" s="622">
        <v>106.14000000000001</v>
      </c>
      <c r="H404" s="635">
        <v>1</v>
      </c>
      <c r="I404" s="622"/>
      <c r="J404" s="622"/>
      <c r="K404" s="635">
        <v>0</v>
      </c>
      <c r="L404" s="622">
        <v>6</v>
      </c>
      <c r="M404" s="623">
        <v>106.14000000000001</v>
      </c>
    </row>
    <row r="405" spans="1:13" ht="14.4" customHeight="1" x14ac:dyDescent="0.3">
      <c r="A405" s="618" t="s">
        <v>4527</v>
      </c>
      <c r="B405" s="619" t="s">
        <v>4364</v>
      </c>
      <c r="C405" s="619" t="s">
        <v>2472</v>
      </c>
      <c r="D405" s="619" t="s">
        <v>4367</v>
      </c>
      <c r="E405" s="619" t="s">
        <v>4368</v>
      </c>
      <c r="F405" s="622"/>
      <c r="G405" s="622"/>
      <c r="H405" s="635">
        <v>0</v>
      </c>
      <c r="I405" s="622">
        <v>1</v>
      </c>
      <c r="J405" s="622">
        <v>10.73</v>
      </c>
      <c r="K405" s="635">
        <v>1</v>
      </c>
      <c r="L405" s="622">
        <v>1</v>
      </c>
      <c r="M405" s="623">
        <v>10.73</v>
      </c>
    </row>
    <row r="406" spans="1:13" ht="14.4" customHeight="1" x14ac:dyDescent="0.3">
      <c r="A406" s="618" t="s">
        <v>4527</v>
      </c>
      <c r="B406" s="619" t="s">
        <v>4364</v>
      </c>
      <c r="C406" s="619" t="s">
        <v>4630</v>
      </c>
      <c r="D406" s="619" t="s">
        <v>4631</v>
      </c>
      <c r="E406" s="619" t="s">
        <v>4366</v>
      </c>
      <c r="F406" s="622">
        <v>16</v>
      </c>
      <c r="G406" s="622">
        <v>102.02000000000001</v>
      </c>
      <c r="H406" s="635">
        <v>1</v>
      </c>
      <c r="I406" s="622"/>
      <c r="J406" s="622"/>
      <c r="K406" s="635">
        <v>0</v>
      </c>
      <c r="L406" s="622">
        <v>16</v>
      </c>
      <c r="M406" s="623">
        <v>102.02000000000001</v>
      </c>
    </row>
    <row r="407" spans="1:13" ht="14.4" customHeight="1" x14ac:dyDescent="0.3">
      <c r="A407" s="618" t="s">
        <v>4527</v>
      </c>
      <c r="B407" s="619" t="s">
        <v>4369</v>
      </c>
      <c r="C407" s="619" t="s">
        <v>3491</v>
      </c>
      <c r="D407" s="619" t="s">
        <v>4476</v>
      </c>
      <c r="E407" s="619" t="s">
        <v>4477</v>
      </c>
      <c r="F407" s="622"/>
      <c r="G407" s="622"/>
      <c r="H407" s="635"/>
      <c r="I407" s="622">
        <v>1</v>
      </c>
      <c r="J407" s="622">
        <v>0</v>
      </c>
      <c r="K407" s="635"/>
      <c r="L407" s="622">
        <v>1</v>
      </c>
      <c r="M407" s="623">
        <v>0</v>
      </c>
    </row>
    <row r="408" spans="1:13" ht="14.4" customHeight="1" x14ac:dyDescent="0.3">
      <c r="A408" s="618" t="s">
        <v>4527</v>
      </c>
      <c r="B408" s="619" t="s">
        <v>4371</v>
      </c>
      <c r="C408" s="619" t="s">
        <v>5582</v>
      </c>
      <c r="D408" s="619" t="s">
        <v>2476</v>
      </c>
      <c r="E408" s="619" t="s">
        <v>668</v>
      </c>
      <c r="F408" s="622">
        <v>3</v>
      </c>
      <c r="G408" s="622">
        <v>648.48</v>
      </c>
      <c r="H408" s="635">
        <v>1</v>
      </c>
      <c r="I408" s="622"/>
      <c r="J408" s="622"/>
      <c r="K408" s="635">
        <v>0</v>
      </c>
      <c r="L408" s="622">
        <v>3</v>
      </c>
      <c r="M408" s="623">
        <v>648.48</v>
      </c>
    </row>
    <row r="409" spans="1:13" ht="14.4" customHeight="1" x14ac:dyDescent="0.3">
      <c r="A409" s="618" t="s">
        <v>4527</v>
      </c>
      <c r="B409" s="619" t="s">
        <v>4371</v>
      </c>
      <c r="C409" s="619" t="s">
        <v>2398</v>
      </c>
      <c r="D409" s="619" t="s">
        <v>2399</v>
      </c>
      <c r="E409" s="619" t="s">
        <v>4372</v>
      </c>
      <c r="F409" s="622"/>
      <c r="G409" s="622"/>
      <c r="H409" s="635">
        <v>0</v>
      </c>
      <c r="I409" s="622">
        <v>19</v>
      </c>
      <c r="J409" s="622">
        <v>3080.47</v>
      </c>
      <c r="K409" s="635">
        <v>1</v>
      </c>
      <c r="L409" s="622">
        <v>19</v>
      </c>
      <c r="M409" s="623">
        <v>3080.47</v>
      </c>
    </row>
    <row r="410" spans="1:13" ht="14.4" customHeight="1" x14ac:dyDescent="0.3">
      <c r="A410" s="618" t="s">
        <v>4527</v>
      </c>
      <c r="B410" s="619" t="s">
        <v>4371</v>
      </c>
      <c r="C410" s="619" t="s">
        <v>2475</v>
      </c>
      <c r="D410" s="619" t="s">
        <v>2476</v>
      </c>
      <c r="E410" s="619" t="s">
        <v>4373</v>
      </c>
      <c r="F410" s="622"/>
      <c r="G410" s="622"/>
      <c r="H410" s="635">
        <v>0</v>
      </c>
      <c r="I410" s="622">
        <v>43</v>
      </c>
      <c r="J410" s="622">
        <v>9294.880000000001</v>
      </c>
      <c r="K410" s="635">
        <v>1</v>
      </c>
      <c r="L410" s="622">
        <v>43</v>
      </c>
      <c r="M410" s="623">
        <v>9294.880000000001</v>
      </c>
    </row>
    <row r="411" spans="1:13" ht="14.4" customHeight="1" x14ac:dyDescent="0.3">
      <c r="A411" s="618" t="s">
        <v>4527</v>
      </c>
      <c r="B411" s="619" t="s">
        <v>4371</v>
      </c>
      <c r="C411" s="619" t="s">
        <v>4884</v>
      </c>
      <c r="D411" s="619" t="s">
        <v>2476</v>
      </c>
      <c r="E411" s="619" t="s">
        <v>4885</v>
      </c>
      <c r="F411" s="622"/>
      <c r="G411" s="622"/>
      <c r="H411" s="635">
        <v>0</v>
      </c>
      <c r="I411" s="622">
        <v>1</v>
      </c>
      <c r="J411" s="622">
        <v>432.32</v>
      </c>
      <c r="K411" s="635">
        <v>1</v>
      </c>
      <c r="L411" s="622">
        <v>1</v>
      </c>
      <c r="M411" s="623">
        <v>432.32</v>
      </c>
    </row>
    <row r="412" spans="1:13" ht="14.4" customHeight="1" x14ac:dyDescent="0.3">
      <c r="A412" s="618" t="s">
        <v>4527</v>
      </c>
      <c r="B412" s="619" t="s">
        <v>4375</v>
      </c>
      <c r="C412" s="619" t="s">
        <v>5760</v>
      </c>
      <c r="D412" s="619" t="s">
        <v>4376</v>
      </c>
      <c r="E412" s="619" t="s">
        <v>2340</v>
      </c>
      <c r="F412" s="622">
        <v>1</v>
      </c>
      <c r="G412" s="622">
        <v>0</v>
      </c>
      <c r="H412" s="635"/>
      <c r="I412" s="622"/>
      <c r="J412" s="622"/>
      <c r="K412" s="635"/>
      <c r="L412" s="622">
        <v>1</v>
      </c>
      <c r="M412" s="623">
        <v>0</v>
      </c>
    </row>
    <row r="413" spans="1:13" ht="14.4" customHeight="1" x14ac:dyDescent="0.3">
      <c r="A413" s="618" t="s">
        <v>4527</v>
      </c>
      <c r="B413" s="619" t="s">
        <v>4375</v>
      </c>
      <c r="C413" s="619" t="s">
        <v>2485</v>
      </c>
      <c r="D413" s="619" t="s">
        <v>4376</v>
      </c>
      <c r="E413" s="619" t="s">
        <v>2832</v>
      </c>
      <c r="F413" s="622"/>
      <c r="G413" s="622"/>
      <c r="H413" s="635">
        <v>0</v>
      </c>
      <c r="I413" s="622">
        <v>2</v>
      </c>
      <c r="J413" s="622">
        <v>403.5</v>
      </c>
      <c r="K413" s="635">
        <v>1</v>
      </c>
      <c r="L413" s="622">
        <v>2</v>
      </c>
      <c r="M413" s="623">
        <v>403.5</v>
      </c>
    </row>
    <row r="414" spans="1:13" ht="14.4" customHeight="1" x14ac:dyDescent="0.3">
      <c r="A414" s="618" t="s">
        <v>4527</v>
      </c>
      <c r="B414" s="619" t="s">
        <v>4377</v>
      </c>
      <c r="C414" s="619" t="s">
        <v>5605</v>
      </c>
      <c r="D414" s="619" t="s">
        <v>5606</v>
      </c>
      <c r="E414" s="619" t="s">
        <v>622</v>
      </c>
      <c r="F414" s="622">
        <v>3</v>
      </c>
      <c r="G414" s="622">
        <v>605.25</v>
      </c>
      <c r="H414" s="635">
        <v>1</v>
      </c>
      <c r="I414" s="622"/>
      <c r="J414" s="622"/>
      <c r="K414" s="635">
        <v>0</v>
      </c>
      <c r="L414" s="622">
        <v>3</v>
      </c>
      <c r="M414" s="623">
        <v>605.25</v>
      </c>
    </row>
    <row r="415" spans="1:13" ht="14.4" customHeight="1" x14ac:dyDescent="0.3">
      <c r="A415" s="618" t="s">
        <v>4527</v>
      </c>
      <c r="B415" s="619" t="s">
        <v>4377</v>
      </c>
      <c r="C415" s="619" t="s">
        <v>5607</v>
      </c>
      <c r="D415" s="619" t="s">
        <v>5606</v>
      </c>
      <c r="E415" s="619" t="s">
        <v>641</v>
      </c>
      <c r="F415" s="622">
        <v>3</v>
      </c>
      <c r="G415" s="622">
        <v>0</v>
      </c>
      <c r="H415" s="635"/>
      <c r="I415" s="622"/>
      <c r="J415" s="622"/>
      <c r="K415" s="635"/>
      <c r="L415" s="622">
        <v>3</v>
      </c>
      <c r="M415" s="623">
        <v>0</v>
      </c>
    </row>
    <row r="416" spans="1:13" ht="14.4" customHeight="1" x14ac:dyDescent="0.3">
      <c r="A416" s="618" t="s">
        <v>4527</v>
      </c>
      <c r="B416" s="619" t="s">
        <v>4379</v>
      </c>
      <c r="C416" s="619" t="s">
        <v>5081</v>
      </c>
      <c r="D416" s="619" t="s">
        <v>5082</v>
      </c>
      <c r="E416" s="619" t="s">
        <v>2828</v>
      </c>
      <c r="F416" s="622"/>
      <c r="G416" s="622"/>
      <c r="H416" s="635">
        <v>0</v>
      </c>
      <c r="I416" s="622">
        <v>2</v>
      </c>
      <c r="J416" s="622">
        <v>371.8</v>
      </c>
      <c r="K416" s="635">
        <v>1</v>
      </c>
      <c r="L416" s="622">
        <v>2</v>
      </c>
      <c r="M416" s="623">
        <v>371.8</v>
      </c>
    </row>
    <row r="417" spans="1:13" ht="14.4" customHeight="1" x14ac:dyDescent="0.3">
      <c r="A417" s="618" t="s">
        <v>4527</v>
      </c>
      <c r="B417" s="619" t="s">
        <v>6743</v>
      </c>
      <c r="C417" s="619" t="s">
        <v>5638</v>
      </c>
      <c r="D417" s="619" t="s">
        <v>5639</v>
      </c>
      <c r="E417" s="619" t="s">
        <v>2884</v>
      </c>
      <c r="F417" s="622">
        <v>2</v>
      </c>
      <c r="G417" s="622">
        <v>1008.7</v>
      </c>
      <c r="H417" s="635">
        <v>1</v>
      </c>
      <c r="I417" s="622"/>
      <c r="J417" s="622"/>
      <c r="K417" s="635">
        <v>0</v>
      </c>
      <c r="L417" s="622">
        <v>2</v>
      </c>
      <c r="M417" s="623">
        <v>1008.7</v>
      </c>
    </row>
    <row r="418" spans="1:13" ht="14.4" customHeight="1" x14ac:dyDescent="0.3">
      <c r="A418" s="618" t="s">
        <v>4527</v>
      </c>
      <c r="B418" s="619" t="s">
        <v>4388</v>
      </c>
      <c r="C418" s="619" t="s">
        <v>2345</v>
      </c>
      <c r="D418" s="619" t="s">
        <v>2346</v>
      </c>
      <c r="E418" s="619" t="s">
        <v>675</v>
      </c>
      <c r="F418" s="622"/>
      <c r="G418" s="622"/>
      <c r="H418" s="635">
        <v>0</v>
      </c>
      <c r="I418" s="622">
        <v>1</v>
      </c>
      <c r="J418" s="622">
        <v>137.74</v>
      </c>
      <c r="K418" s="635">
        <v>1</v>
      </c>
      <c r="L418" s="622">
        <v>1</v>
      </c>
      <c r="M418" s="623">
        <v>137.74</v>
      </c>
    </row>
    <row r="419" spans="1:13" ht="14.4" customHeight="1" x14ac:dyDescent="0.3">
      <c r="A419" s="618" t="s">
        <v>4527</v>
      </c>
      <c r="B419" s="619" t="s">
        <v>4388</v>
      </c>
      <c r="C419" s="619" t="s">
        <v>5690</v>
      </c>
      <c r="D419" s="619" t="s">
        <v>5691</v>
      </c>
      <c r="E419" s="619" t="s">
        <v>3035</v>
      </c>
      <c r="F419" s="622">
        <v>1</v>
      </c>
      <c r="G419" s="622">
        <v>128.56</v>
      </c>
      <c r="H419" s="635">
        <v>1</v>
      </c>
      <c r="I419" s="622"/>
      <c r="J419" s="622"/>
      <c r="K419" s="635">
        <v>0</v>
      </c>
      <c r="L419" s="622">
        <v>1</v>
      </c>
      <c r="M419" s="623">
        <v>128.56</v>
      </c>
    </row>
    <row r="420" spans="1:13" ht="14.4" customHeight="1" x14ac:dyDescent="0.3">
      <c r="A420" s="618" t="s">
        <v>4528</v>
      </c>
      <c r="B420" s="619" t="s">
        <v>4169</v>
      </c>
      <c r="C420" s="619" t="s">
        <v>2493</v>
      </c>
      <c r="D420" s="619" t="s">
        <v>2494</v>
      </c>
      <c r="E420" s="619" t="s">
        <v>4170</v>
      </c>
      <c r="F420" s="622"/>
      <c r="G420" s="622"/>
      <c r="H420" s="635">
        <v>0</v>
      </c>
      <c r="I420" s="622">
        <v>6</v>
      </c>
      <c r="J420" s="622">
        <v>8157.66</v>
      </c>
      <c r="K420" s="635">
        <v>1</v>
      </c>
      <c r="L420" s="622">
        <v>6</v>
      </c>
      <c r="M420" s="623">
        <v>8157.66</v>
      </c>
    </row>
    <row r="421" spans="1:13" ht="14.4" customHeight="1" x14ac:dyDescent="0.3">
      <c r="A421" s="618" t="s">
        <v>4528</v>
      </c>
      <c r="B421" s="619" t="s">
        <v>4169</v>
      </c>
      <c r="C421" s="619" t="s">
        <v>4590</v>
      </c>
      <c r="D421" s="619" t="s">
        <v>4591</v>
      </c>
      <c r="E421" s="619" t="s">
        <v>4592</v>
      </c>
      <c r="F421" s="622"/>
      <c r="G421" s="622"/>
      <c r="H421" s="635">
        <v>0</v>
      </c>
      <c r="I421" s="622">
        <v>20</v>
      </c>
      <c r="J421" s="622">
        <v>27019.579999999998</v>
      </c>
      <c r="K421" s="635">
        <v>1</v>
      </c>
      <c r="L421" s="622">
        <v>20</v>
      </c>
      <c r="M421" s="623">
        <v>27019.579999999998</v>
      </c>
    </row>
    <row r="422" spans="1:13" ht="14.4" customHeight="1" x14ac:dyDescent="0.3">
      <c r="A422" s="618" t="s">
        <v>4528</v>
      </c>
      <c r="B422" s="619" t="s">
        <v>4176</v>
      </c>
      <c r="C422" s="619" t="s">
        <v>2522</v>
      </c>
      <c r="D422" s="619" t="s">
        <v>2523</v>
      </c>
      <c r="E422" s="619" t="s">
        <v>2187</v>
      </c>
      <c r="F422" s="622"/>
      <c r="G422" s="622"/>
      <c r="H422" s="635"/>
      <c r="I422" s="622">
        <v>7</v>
      </c>
      <c r="J422" s="622">
        <v>0</v>
      </c>
      <c r="K422" s="635"/>
      <c r="L422" s="622">
        <v>7</v>
      </c>
      <c r="M422" s="623">
        <v>0</v>
      </c>
    </row>
    <row r="423" spans="1:13" ht="14.4" customHeight="1" x14ac:dyDescent="0.3">
      <c r="A423" s="618" t="s">
        <v>4528</v>
      </c>
      <c r="B423" s="619" t="s">
        <v>4417</v>
      </c>
      <c r="C423" s="619" t="s">
        <v>3114</v>
      </c>
      <c r="D423" s="619" t="s">
        <v>6655</v>
      </c>
      <c r="E423" s="619" t="s">
        <v>2832</v>
      </c>
      <c r="F423" s="622">
        <v>2</v>
      </c>
      <c r="G423" s="622">
        <v>83.86</v>
      </c>
      <c r="H423" s="635">
        <v>1</v>
      </c>
      <c r="I423" s="622"/>
      <c r="J423" s="622"/>
      <c r="K423" s="635">
        <v>0</v>
      </c>
      <c r="L423" s="622">
        <v>2</v>
      </c>
      <c r="M423" s="623">
        <v>83.86</v>
      </c>
    </row>
    <row r="424" spans="1:13" ht="14.4" customHeight="1" x14ac:dyDescent="0.3">
      <c r="A424" s="618" t="s">
        <v>4528</v>
      </c>
      <c r="B424" s="619" t="s">
        <v>4417</v>
      </c>
      <c r="C424" s="619" t="s">
        <v>6656</v>
      </c>
      <c r="D424" s="619" t="s">
        <v>6657</v>
      </c>
      <c r="E424" s="619" t="s">
        <v>3399</v>
      </c>
      <c r="F424" s="622">
        <v>3</v>
      </c>
      <c r="G424" s="622">
        <v>167.7</v>
      </c>
      <c r="H424" s="635">
        <v>1</v>
      </c>
      <c r="I424" s="622"/>
      <c r="J424" s="622"/>
      <c r="K424" s="635">
        <v>0</v>
      </c>
      <c r="L424" s="622">
        <v>3</v>
      </c>
      <c r="M424" s="623">
        <v>167.7</v>
      </c>
    </row>
    <row r="425" spans="1:13" ht="14.4" customHeight="1" x14ac:dyDescent="0.3">
      <c r="A425" s="618" t="s">
        <v>4528</v>
      </c>
      <c r="B425" s="619" t="s">
        <v>4214</v>
      </c>
      <c r="C425" s="619" t="s">
        <v>4638</v>
      </c>
      <c r="D425" s="619" t="s">
        <v>2369</v>
      </c>
      <c r="E425" s="619" t="s">
        <v>1928</v>
      </c>
      <c r="F425" s="622"/>
      <c r="G425" s="622"/>
      <c r="H425" s="635"/>
      <c r="I425" s="622">
        <v>3</v>
      </c>
      <c r="J425" s="622">
        <v>0</v>
      </c>
      <c r="K425" s="635"/>
      <c r="L425" s="622">
        <v>3</v>
      </c>
      <c r="M425" s="623">
        <v>0</v>
      </c>
    </row>
    <row r="426" spans="1:13" ht="14.4" customHeight="1" x14ac:dyDescent="0.3">
      <c r="A426" s="618" t="s">
        <v>4528</v>
      </c>
      <c r="B426" s="619" t="s">
        <v>4214</v>
      </c>
      <c r="C426" s="619" t="s">
        <v>2368</v>
      </c>
      <c r="D426" s="619" t="s">
        <v>2369</v>
      </c>
      <c r="E426" s="619" t="s">
        <v>2370</v>
      </c>
      <c r="F426" s="622"/>
      <c r="G426" s="622"/>
      <c r="H426" s="635">
        <v>0</v>
      </c>
      <c r="I426" s="622">
        <v>2</v>
      </c>
      <c r="J426" s="622">
        <v>406.14</v>
      </c>
      <c r="K426" s="635">
        <v>1</v>
      </c>
      <c r="L426" s="622">
        <v>2</v>
      </c>
      <c r="M426" s="623">
        <v>406.14</v>
      </c>
    </row>
    <row r="427" spans="1:13" ht="14.4" customHeight="1" x14ac:dyDescent="0.3">
      <c r="A427" s="618" t="s">
        <v>4528</v>
      </c>
      <c r="B427" s="619" t="s">
        <v>4221</v>
      </c>
      <c r="C427" s="619" t="s">
        <v>5126</v>
      </c>
      <c r="D427" s="619" t="s">
        <v>4222</v>
      </c>
      <c r="E427" s="619" t="s">
        <v>4481</v>
      </c>
      <c r="F427" s="622"/>
      <c r="G427" s="622"/>
      <c r="H427" s="635">
        <v>0</v>
      </c>
      <c r="I427" s="622">
        <v>6</v>
      </c>
      <c r="J427" s="622">
        <v>1011.54</v>
      </c>
      <c r="K427" s="635">
        <v>1</v>
      </c>
      <c r="L427" s="622">
        <v>6</v>
      </c>
      <c r="M427" s="623">
        <v>1011.54</v>
      </c>
    </row>
    <row r="428" spans="1:13" ht="14.4" customHeight="1" x14ac:dyDescent="0.3">
      <c r="A428" s="618" t="s">
        <v>4528</v>
      </c>
      <c r="B428" s="619" t="s">
        <v>4226</v>
      </c>
      <c r="C428" s="619" t="s">
        <v>6692</v>
      </c>
      <c r="D428" s="619" t="s">
        <v>3467</v>
      </c>
      <c r="E428" s="619" t="s">
        <v>1399</v>
      </c>
      <c r="F428" s="622">
        <v>2</v>
      </c>
      <c r="G428" s="622">
        <v>0</v>
      </c>
      <c r="H428" s="635"/>
      <c r="I428" s="622"/>
      <c r="J428" s="622"/>
      <c r="K428" s="635"/>
      <c r="L428" s="622">
        <v>2</v>
      </c>
      <c r="M428" s="623">
        <v>0</v>
      </c>
    </row>
    <row r="429" spans="1:13" ht="14.4" customHeight="1" x14ac:dyDescent="0.3">
      <c r="A429" s="618" t="s">
        <v>4528</v>
      </c>
      <c r="B429" s="619" t="s">
        <v>4244</v>
      </c>
      <c r="C429" s="619" t="s">
        <v>1572</v>
      </c>
      <c r="D429" s="619" t="s">
        <v>4252</v>
      </c>
      <c r="E429" s="619" t="s">
        <v>4253</v>
      </c>
      <c r="F429" s="622">
        <v>2</v>
      </c>
      <c r="G429" s="622">
        <v>173.52</v>
      </c>
      <c r="H429" s="635">
        <v>1</v>
      </c>
      <c r="I429" s="622"/>
      <c r="J429" s="622"/>
      <c r="K429" s="635">
        <v>0</v>
      </c>
      <c r="L429" s="622">
        <v>2</v>
      </c>
      <c r="M429" s="623">
        <v>173.52</v>
      </c>
    </row>
    <row r="430" spans="1:13" ht="14.4" customHeight="1" x14ac:dyDescent="0.3">
      <c r="A430" s="618" t="s">
        <v>4528</v>
      </c>
      <c r="B430" s="619" t="s">
        <v>4451</v>
      </c>
      <c r="C430" s="619" t="s">
        <v>5027</v>
      </c>
      <c r="D430" s="619" t="s">
        <v>5028</v>
      </c>
      <c r="E430" s="619" t="s">
        <v>3762</v>
      </c>
      <c r="F430" s="622">
        <v>2</v>
      </c>
      <c r="G430" s="622">
        <v>444.5</v>
      </c>
      <c r="H430" s="635">
        <v>1</v>
      </c>
      <c r="I430" s="622"/>
      <c r="J430" s="622"/>
      <c r="K430" s="635">
        <v>0</v>
      </c>
      <c r="L430" s="622">
        <v>2</v>
      </c>
      <c r="M430" s="623">
        <v>444.5</v>
      </c>
    </row>
    <row r="431" spans="1:13" ht="14.4" customHeight="1" x14ac:dyDescent="0.3">
      <c r="A431" s="618" t="s">
        <v>4528</v>
      </c>
      <c r="B431" s="619" t="s">
        <v>4451</v>
      </c>
      <c r="C431" s="619" t="s">
        <v>5560</v>
      </c>
      <c r="D431" s="619" t="s">
        <v>5028</v>
      </c>
      <c r="E431" s="619" t="s">
        <v>3762</v>
      </c>
      <c r="F431" s="622">
        <v>1</v>
      </c>
      <c r="G431" s="622">
        <v>222.25</v>
      </c>
      <c r="H431" s="635">
        <v>1</v>
      </c>
      <c r="I431" s="622"/>
      <c r="J431" s="622"/>
      <c r="K431" s="635">
        <v>0</v>
      </c>
      <c r="L431" s="622">
        <v>1</v>
      </c>
      <c r="M431" s="623">
        <v>222.25</v>
      </c>
    </row>
    <row r="432" spans="1:13" ht="14.4" customHeight="1" x14ac:dyDescent="0.3">
      <c r="A432" s="618" t="s">
        <v>4528</v>
      </c>
      <c r="B432" s="619" t="s">
        <v>4451</v>
      </c>
      <c r="C432" s="619" t="s">
        <v>3760</v>
      </c>
      <c r="D432" s="619" t="s">
        <v>3761</v>
      </c>
      <c r="E432" s="619" t="s">
        <v>3762</v>
      </c>
      <c r="F432" s="622"/>
      <c r="G432" s="622"/>
      <c r="H432" s="635">
        <v>0</v>
      </c>
      <c r="I432" s="622">
        <v>1</v>
      </c>
      <c r="J432" s="622">
        <v>222.25</v>
      </c>
      <c r="K432" s="635">
        <v>1</v>
      </c>
      <c r="L432" s="622">
        <v>1</v>
      </c>
      <c r="M432" s="623">
        <v>222.25</v>
      </c>
    </row>
    <row r="433" spans="1:13" ht="14.4" customHeight="1" x14ac:dyDescent="0.3">
      <c r="A433" s="618" t="s">
        <v>4528</v>
      </c>
      <c r="B433" s="619" t="s">
        <v>4451</v>
      </c>
      <c r="C433" s="619" t="s">
        <v>6659</v>
      </c>
      <c r="D433" s="619" t="s">
        <v>3761</v>
      </c>
      <c r="E433" s="619" t="s">
        <v>6660</v>
      </c>
      <c r="F433" s="622"/>
      <c r="G433" s="622"/>
      <c r="H433" s="635"/>
      <c r="I433" s="622">
        <v>1</v>
      </c>
      <c r="J433" s="622">
        <v>0</v>
      </c>
      <c r="K433" s="635"/>
      <c r="L433" s="622">
        <v>1</v>
      </c>
      <c r="M433" s="623">
        <v>0</v>
      </c>
    </row>
    <row r="434" spans="1:13" ht="14.4" customHeight="1" x14ac:dyDescent="0.3">
      <c r="A434" s="618" t="s">
        <v>4528</v>
      </c>
      <c r="B434" s="619" t="s">
        <v>6735</v>
      </c>
      <c r="C434" s="619" t="s">
        <v>5525</v>
      </c>
      <c r="D434" s="619" t="s">
        <v>5526</v>
      </c>
      <c r="E434" s="619" t="s">
        <v>5527</v>
      </c>
      <c r="F434" s="622"/>
      <c r="G434" s="622"/>
      <c r="H434" s="635">
        <v>0</v>
      </c>
      <c r="I434" s="622">
        <v>11</v>
      </c>
      <c r="J434" s="622">
        <v>83240.3</v>
      </c>
      <c r="K434" s="635">
        <v>1</v>
      </c>
      <c r="L434" s="622">
        <v>11</v>
      </c>
      <c r="M434" s="623">
        <v>83240.3</v>
      </c>
    </row>
    <row r="435" spans="1:13" ht="14.4" customHeight="1" x14ac:dyDescent="0.3">
      <c r="A435" s="618" t="s">
        <v>4528</v>
      </c>
      <c r="B435" s="619" t="s">
        <v>6735</v>
      </c>
      <c r="C435" s="619" t="s">
        <v>6607</v>
      </c>
      <c r="D435" s="619" t="s">
        <v>6608</v>
      </c>
      <c r="E435" s="619" t="s">
        <v>6609</v>
      </c>
      <c r="F435" s="622"/>
      <c r="G435" s="622"/>
      <c r="H435" s="635">
        <v>0</v>
      </c>
      <c r="I435" s="622">
        <v>12</v>
      </c>
      <c r="J435" s="622">
        <v>178320.84</v>
      </c>
      <c r="K435" s="635">
        <v>1</v>
      </c>
      <c r="L435" s="622">
        <v>12</v>
      </c>
      <c r="M435" s="623">
        <v>178320.84</v>
      </c>
    </row>
    <row r="436" spans="1:13" ht="14.4" customHeight="1" x14ac:dyDescent="0.3">
      <c r="A436" s="618" t="s">
        <v>4528</v>
      </c>
      <c r="B436" s="619" t="s">
        <v>6735</v>
      </c>
      <c r="C436" s="619" t="s">
        <v>6702</v>
      </c>
      <c r="D436" s="619" t="s">
        <v>6703</v>
      </c>
      <c r="E436" s="619" t="s">
        <v>6704</v>
      </c>
      <c r="F436" s="622"/>
      <c r="G436" s="622"/>
      <c r="H436" s="635">
        <v>0</v>
      </c>
      <c r="I436" s="622">
        <v>6</v>
      </c>
      <c r="J436" s="622">
        <v>10352.52</v>
      </c>
      <c r="K436" s="635">
        <v>1</v>
      </c>
      <c r="L436" s="622">
        <v>6</v>
      </c>
      <c r="M436" s="623">
        <v>10352.52</v>
      </c>
    </row>
    <row r="437" spans="1:13" ht="14.4" customHeight="1" x14ac:dyDescent="0.3">
      <c r="A437" s="618" t="s">
        <v>4528</v>
      </c>
      <c r="B437" s="619" t="s">
        <v>4462</v>
      </c>
      <c r="C437" s="619" t="s">
        <v>4838</v>
      </c>
      <c r="D437" s="619" t="s">
        <v>4464</v>
      </c>
      <c r="E437" s="619" t="s">
        <v>687</v>
      </c>
      <c r="F437" s="622"/>
      <c r="G437" s="622"/>
      <c r="H437" s="635">
        <v>0</v>
      </c>
      <c r="I437" s="622">
        <v>1</v>
      </c>
      <c r="J437" s="622">
        <v>68.040000000000006</v>
      </c>
      <c r="K437" s="635">
        <v>1</v>
      </c>
      <c r="L437" s="622">
        <v>1</v>
      </c>
      <c r="M437" s="623">
        <v>68.040000000000006</v>
      </c>
    </row>
    <row r="438" spans="1:13" ht="14.4" customHeight="1" x14ac:dyDescent="0.3">
      <c r="A438" s="618" t="s">
        <v>4528</v>
      </c>
      <c r="B438" s="619" t="s">
        <v>4462</v>
      </c>
      <c r="C438" s="619" t="s">
        <v>4839</v>
      </c>
      <c r="D438" s="619" t="s">
        <v>4840</v>
      </c>
      <c r="E438" s="619" t="s">
        <v>747</v>
      </c>
      <c r="F438" s="622"/>
      <c r="G438" s="622"/>
      <c r="H438" s="635">
        <v>0</v>
      </c>
      <c r="I438" s="622">
        <v>4</v>
      </c>
      <c r="J438" s="622">
        <v>362.88</v>
      </c>
      <c r="K438" s="635">
        <v>1</v>
      </c>
      <c r="L438" s="622">
        <v>4</v>
      </c>
      <c r="M438" s="623">
        <v>362.88</v>
      </c>
    </row>
    <row r="439" spans="1:13" ht="14.4" customHeight="1" x14ac:dyDescent="0.3">
      <c r="A439" s="618" t="s">
        <v>4528</v>
      </c>
      <c r="B439" s="619" t="s">
        <v>4462</v>
      </c>
      <c r="C439" s="619" t="s">
        <v>5381</v>
      </c>
      <c r="D439" s="619" t="s">
        <v>4840</v>
      </c>
      <c r="E439" s="619" t="s">
        <v>5382</v>
      </c>
      <c r="F439" s="622"/>
      <c r="G439" s="622"/>
      <c r="H439" s="635">
        <v>0</v>
      </c>
      <c r="I439" s="622">
        <v>10</v>
      </c>
      <c r="J439" s="622">
        <v>3023.8999999999996</v>
      </c>
      <c r="K439" s="635">
        <v>1</v>
      </c>
      <c r="L439" s="622">
        <v>10</v>
      </c>
      <c r="M439" s="623">
        <v>3023.8999999999996</v>
      </c>
    </row>
    <row r="440" spans="1:13" ht="14.4" customHeight="1" x14ac:dyDescent="0.3">
      <c r="A440" s="618" t="s">
        <v>4528</v>
      </c>
      <c r="B440" s="619" t="s">
        <v>4319</v>
      </c>
      <c r="C440" s="619" t="s">
        <v>5154</v>
      </c>
      <c r="D440" s="619" t="s">
        <v>789</v>
      </c>
      <c r="E440" s="619" t="s">
        <v>790</v>
      </c>
      <c r="F440" s="622">
        <v>3</v>
      </c>
      <c r="G440" s="622">
        <v>6382.5599999999995</v>
      </c>
      <c r="H440" s="635">
        <v>1</v>
      </c>
      <c r="I440" s="622"/>
      <c r="J440" s="622"/>
      <c r="K440" s="635">
        <v>0</v>
      </c>
      <c r="L440" s="622">
        <v>3</v>
      </c>
      <c r="M440" s="623">
        <v>6382.5599999999995</v>
      </c>
    </row>
    <row r="441" spans="1:13" ht="14.4" customHeight="1" x14ac:dyDescent="0.3">
      <c r="A441" s="618" t="s">
        <v>4528</v>
      </c>
      <c r="B441" s="619" t="s">
        <v>4319</v>
      </c>
      <c r="C441" s="619" t="s">
        <v>5438</v>
      </c>
      <c r="D441" s="619" t="s">
        <v>789</v>
      </c>
      <c r="E441" s="619" t="s">
        <v>5150</v>
      </c>
      <c r="F441" s="622">
        <v>3</v>
      </c>
      <c r="G441" s="622">
        <v>0</v>
      </c>
      <c r="H441" s="635"/>
      <c r="I441" s="622"/>
      <c r="J441" s="622"/>
      <c r="K441" s="635"/>
      <c r="L441" s="622">
        <v>3</v>
      </c>
      <c r="M441" s="623">
        <v>0</v>
      </c>
    </row>
    <row r="442" spans="1:13" ht="14.4" customHeight="1" x14ac:dyDescent="0.3">
      <c r="A442" s="618" t="s">
        <v>4528</v>
      </c>
      <c r="B442" s="619" t="s">
        <v>6736</v>
      </c>
      <c r="C442" s="619" t="s">
        <v>6685</v>
      </c>
      <c r="D442" s="619" t="s">
        <v>6686</v>
      </c>
      <c r="E442" s="619" t="s">
        <v>5244</v>
      </c>
      <c r="F442" s="622">
        <v>1</v>
      </c>
      <c r="G442" s="622">
        <v>0</v>
      </c>
      <c r="H442" s="635"/>
      <c r="I442" s="622"/>
      <c r="J442" s="622"/>
      <c r="K442" s="635"/>
      <c r="L442" s="622">
        <v>1</v>
      </c>
      <c r="M442" s="623">
        <v>0</v>
      </c>
    </row>
    <row r="443" spans="1:13" ht="14.4" customHeight="1" x14ac:dyDescent="0.3">
      <c r="A443" s="618" t="s">
        <v>4528</v>
      </c>
      <c r="B443" s="619" t="s">
        <v>6736</v>
      </c>
      <c r="C443" s="619" t="s">
        <v>4810</v>
      </c>
      <c r="D443" s="619" t="s">
        <v>4811</v>
      </c>
      <c r="E443" s="619" t="s">
        <v>4812</v>
      </c>
      <c r="F443" s="622"/>
      <c r="G443" s="622"/>
      <c r="H443" s="635">
        <v>0</v>
      </c>
      <c r="I443" s="622">
        <v>29</v>
      </c>
      <c r="J443" s="622">
        <v>54305.719999999994</v>
      </c>
      <c r="K443" s="635">
        <v>1</v>
      </c>
      <c r="L443" s="622">
        <v>29</v>
      </c>
      <c r="M443" s="623">
        <v>54305.719999999994</v>
      </c>
    </row>
    <row r="444" spans="1:13" ht="14.4" customHeight="1" x14ac:dyDescent="0.3">
      <c r="A444" s="618" t="s">
        <v>4528</v>
      </c>
      <c r="B444" s="619" t="s">
        <v>6736</v>
      </c>
      <c r="C444" s="619" t="s">
        <v>5004</v>
      </c>
      <c r="D444" s="619" t="s">
        <v>6687</v>
      </c>
      <c r="E444" s="619" t="s">
        <v>4206</v>
      </c>
      <c r="F444" s="622">
        <v>1</v>
      </c>
      <c r="G444" s="622">
        <v>2127.52</v>
      </c>
      <c r="H444" s="635">
        <v>1</v>
      </c>
      <c r="I444" s="622"/>
      <c r="J444" s="622"/>
      <c r="K444" s="635">
        <v>0</v>
      </c>
      <c r="L444" s="622">
        <v>1</v>
      </c>
      <c r="M444" s="623">
        <v>2127.52</v>
      </c>
    </row>
    <row r="445" spans="1:13" ht="14.4" customHeight="1" x14ac:dyDescent="0.3">
      <c r="A445" s="618" t="s">
        <v>4528</v>
      </c>
      <c r="B445" s="619" t="s">
        <v>4324</v>
      </c>
      <c r="C445" s="619" t="s">
        <v>2193</v>
      </c>
      <c r="D445" s="619" t="s">
        <v>979</v>
      </c>
      <c r="E445" s="619" t="s">
        <v>4326</v>
      </c>
      <c r="F445" s="622"/>
      <c r="G445" s="622"/>
      <c r="H445" s="635">
        <v>0</v>
      </c>
      <c r="I445" s="622">
        <v>1</v>
      </c>
      <c r="J445" s="622">
        <v>96.63</v>
      </c>
      <c r="K445" s="635">
        <v>1</v>
      </c>
      <c r="L445" s="622">
        <v>1</v>
      </c>
      <c r="M445" s="623">
        <v>96.63</v>
      </c>
    </row>
    <row r="446" spans="1:13" ht="14.4" customHeight="1" x14ac:dyDescent="0.3">
      <c r="A446" s="618" t="s">
        <v>4528</v>
      </c>
      <c r="B446" s="619" t="s">
        <v>4328</v>
      </c>
      <c r="C446" s="619" t="s">
        <v>2348</v>
      </c>
      <c r="D446" s="619" t="s">
        <v>2349</v>
      </c>
      <c r="E446" s="619" t="s">
        <v>2350</v>
      </c>
      <c r="F446" s="622"/>
      <c r="G446" s="622"/>
      <c r="H446" s="635">
        <v>0</v>
      </c>
      <c r="I446" s="622">
        <v>1</v>
      </c>
      <c r="J446" s="622">
        <v>95.25</v>
      </c>
      <c r="K446" s="635">
        <v>1</v>
      </c>
      <c r="L446" s="622">
        <v>1</v>
      </c>
      <c r="M446" s="623">
        <v>95.25</v>
      </c>
    </row>
    <row r="447" spans="1:13" ht="14.4" customHeight="1" x14ac:dyDescent="0.3">
      <c r="A447" s="618" t="s">
        <v>4528</v>
      </c>
      <c r="B447" s="619" t="s">
        <v>4342</v>
      </c>
      <c r="C447" s="619" t="s">
        <v>6705</v>
      </c>
      <c r="D447" s="619" t="s">
        <v>5390</v>
      </c>
      <c r="E447" s="619" t="s">
        <v>4347</v>
      </c>
      <c r="F447" s="622">
        <v>1</v>
      </c>
      <c r="G447" s="622">
        <v>124.51</v>
      </c>
      <c r="H447" s="635">
        <v>1</v>
      </c>
      <c r="I447" s="622"/>
      <c r="J447" s="622"/>
      <c r="K447" s="635">
        <v>0</v>
      </c>
      <c r="L447" s="622">
        <v>1</v>
      </c>
      <c r="M447" s="623">
        <v>124.51</v>
      </c>
    </row>
    <row r="448" spans="1:13" ht="14.4" customHeight="1" x14ac:dyDescent="0.3">
      <c r="A448" s="618" t="s">
        <v>4528</v>
      </c>
      <c r="B448" s="619" t="s">
        <v>4342</v>
      </c>
      <c r="C448" s="619" t="s">
        <v>2483</v>
      </c>
      <c r="D448" s="619" t="s">
        <v>2465</v>
      </c>
      <c r="E448" s="619" t="s">
        <v>4343</v>
      </c>
      <c r="F448" s="622"/>
      <c r="G448" s="622"/>
      <c r="H448" s="635">
        <v>0</v>
      </c>
      <c r="I448" s="622">
        <v>1</v>
      </c>
      <c r="J448" s="622">
        <v>32.74</v>
      </c>
      <c r="K448" s="635">
        <v>1</v>
      </c>
      <c r="L448" s="622">
        <v>1</v>
      </c>
      <c r="M448" s="623">
        <v>32.74</v>
      </c>
    </row>
    <row r="449" spans="1:13" ht="14.4" customHeight="1" x14ac:dyDescent="0.3">
      <c r="A449" s="618" t="s">
        <v>4528</v>
      </c>
      <c r="B449" s="619" t="s">
        <v>4342</v>
      </c>
      <c r="C449" s="619" t="s">
        <v>2232</v>
      </c>
      <c r="D449" s="619" t="s">
        <v>2233</v>
      </c>
      <c r="E449" s="619" t="s">
        <v>2234</v>
      </c>
      <c r="F449" s="622"/>
      <c r="G449" s="622"/>
      <c r="H449" s="635">
        <v>0</v>
      </c>
      <c r="I449" s="622">
        <v>2</v>
      </c>
      <c r="J449" s="622">
        <v>65.48</v>
      </c>
      <c r="K449" s="635">
        <v>1</v>
      </c>
      <c r="L449" s="622">
        <v>2</v>
      </c>
      <c r="M449" s="623">
        <v>65.48</v>
      </c>
    </row>
    <row r="450" spans="1:13" ht="14.4" customHeight="1" x14ac:dyDescent="0.3">
      <c r="A450" s="618" t="s">
        <v>4528</v>
      </c>
      <c r="B450" s="619" t="s">
        <v>4342</v>
      </c>
      <c r="C450" s="619" t="s">
        <v>2281</v>
      </c>
      <c r="D450" s="619" t="s">
        <v>2278</v>
      </c>
      <c r="E450" s="619" t="s">
        <v>4347</v>
      </c>
      <c r="F450" s="622"/>
      <c r="G450" s="622"/>
      <c r="H450" s="635">
        <v>0</v>
      </c>
      <c r="I450" s="622">
        <v>1</v>
      </c>
      <c r="J450" s="622">
        <v>124.51</v>
      </c>
      <c r="K450" s="635">
        <v>1</v>
      </c>
      <c r="L450" s="622">
        <v>1</v>
      </c>
      <c r="M450" s="623">
        <v>124.51</v>
      </c>
    </row>
    <row r="451" spans="1:13" ht="14.4" customHeight="1" x14ac:dyDescent="0.3">
      <c r="A451" s="618" t="s">
        <v>4528</v>
      </c>
      <c r="B451" s="619" t="s">
        <v>4342</v>
      </c>
      <c r="C451" s="619" t="s">
        <v>2284</v>
      </c>
      <c r="D451" s="619" t="s">
        <v>2278</v>
      </c>
      <c r="E451" s="619" t="s">
        <v>4348</v>
      </c>
      <c r="F451" s="622"/>
      <c r="G451" s="622"/>
      <c r="H451" s="635">
        <v>0</v>
      </c>
      <c r="I451" s="622">
        <v>1</v>
      </c>
      <c r="J451" s="622">
        <v>207.53</v>
      </c>
      <c r="K451" s="635">
        <v>1</v>
      </c>
      <c r="L451" s="622">
        <v>1</v>
      </c>
      <c r="M451" s="623">
        <v>207.53</v>
      </c>
    </row>
    <row r="452" spans="1:13" ht="14.4" customHeight="1" x14ac:dyDescent="0.3">
      <c r="A452" s="618" t="s">
        <v>4528</v>
      </c>
      <c r="B452" s="619" t="s">
        <v>4357</v>
      </c>
      <c r="C452" s="619" t="s">
        <v>5368</v>
      </c>
      <c r="D452" s="619" t="s">
        <v>3503</v>
      </c>
      <c r="E452" s="619" t="s">
        <v>5369</v>
      </c>
      <c r="F452" s="622"/>
      <c r="G452" s="622"/>
      <c r="H452" s="635">
        <v>0</v>
      </c>
      <c r="I452" s="622">
        <v>2</v>
      </c>
      <c r="J452" s="622">
        <v>3586.92</v>
      </c>
      <c r="K452" s="635">
        <v>1</v>
      </c>
      <c r="L452" s="622">
        <v>2</v>
      </c>
      <c r="M452" s="623">
        <v>3586.92</v>
      </c>
    </row>
    <row r="453" spans="1:13" ht="14.4" customHeight="1" x14ac:dyDescent="0.3">
      <c r="A453" s="618" t="s">
        <v>4528</v>
      </c>
      <c r="B453" s="619" t="s">
        <v>4364</v>
      </c>
      <c r="C453" s="619" t="s">
        <v>4630</v>
      </c>
      <c r="D453" s="619" t="s">
        <v>4631</v>
      </c>
      <c r="E453" s="619" t="s">
        <v>4366</v>
      </c>
      <c r="F453" s="622">
        <v>1</v>
      </c>
      <c r="G453" s="622">
        <v>5.37</v>
      </c>
      <c r="H453" s="635">
        <v>1</v>
      </c>
      <c r="I453" s="622"/>
      <c r="J453" s="622"/>
      <c r="K453" s="635">
        <v>0</v>
      </c>
      <c r="L453" s="622">
        <v>1</v>
      </c>
      <c r="M453" s="623">
        <v>5.37</v>
      </c>
    </row>
    <row r="454" spans="1:13" ht="14.4" customHeight="1" x14ac:dyDescent="0.3">
      <c r="A454" s="618" t="s">
        <v>4528</v>
      </c>
      <c r="B454" s="619" t="s">
        <v>4371</v>
      </c>
      <c r="C454" s="619" t="s">
        <v>2475</v>
      </c>
      <c r="D454" s="619" t="s">
        <v>2476</v>
      </c>
      <c r="E454" s="619" t="s">
        <v>4373</v>
      </c>
      <c r="F454" s="622"/>
      <c r="G454" s="622"/>
      <c r="H454" s="635">
        <v>0</v>
      </c>
      <c r="I454" s="622">
        <v>7</v>
      </c>
      <c r="J454" s="622">
        <v>1513.12</v>
      </c>
      <c r="K454" s="635">
        <v>1</v>
      </c>
      <c r="L454" s="622">
        <v>7</v>
      </c>
      <c r="M454" s="623">
        <v>1513.12</v>
      </c>
    </row>
    <row r="455" spans="1:13" ht="14.4" customHeight="1" x14ac:dyDescent="0.3">
      <c r="A455" s="618" t="s">
        <v>4528</v>
      </c>
      <c r="B455" s="619" t="s">
        <v>6740</v>
      </c>
      <c r="C455" s="619" t="s">
        <v>5499</v>
      </c>
      <c r="D455" s="619" t="s">
        <v>5500</v>
      </c>
      <c r="E455" s="619" t="s">
        <v>668</v>
      </c>
      <c r="F455" s="622">
        <v>3</v>
      </c>
      <c r="G455" s="622">
        <v>648.48</v>
      </c>
      <c r="H455" s="635">
        <v>1</v>
      </c>
      <c r="I455" s="622"/>
      <c r="J455" s="622"/>
      <c r="K455" s="635">
        <v>0</v>
      </c>
      <c r="L455" s="622">
        <v>3</v>
      </c>
      <c r="M455" s="623">
        <v>648.48</v>
      </c>
    </row>
    <row r="456" spans="1:13" ht="14.4" customHeight="1" x14ac:dyDescent="0.3">
      <c r="A456" s="618" t="s">
        <v>4528</v>
      </c>
      <c r="B456" s="619" t="s">
        <v>4387</v>
      </c>
      <c r="C456" s="619" t="s">
        <v>6313</v>
      </c>
      <c r="D456" s="619" t="s">
        <v>5448</v>
      </c>
      <c r="E456" s="619" t="s">
        <v>641</v>
      </c>
      <c r="F456" s="622">
        <v>2</v>
      </c>
      <c r="G456" s="622">
        <v>0</v>
      </c>
      <c r="H456" s="635"/>
      <c r="I456" s="622"/>
      <c r="J456" s="622"/>
      <c r="K456" s="635"/>
      <c r="L456" s="622">
        <v>2</v>
      </c>
      <c r="M456" s="623">
        <v>0</v>
      </c>
    </row>
    <row r="457" spans="1:13" ht="14.4" customHeight="1" x14ac:dyDescent="0.3">
      <c r="A457" s="618" t="s">
        <v>4528</v>
      </c>
      <c r="B457" s="619" t="s">
        <v>4387</v>
      </c>
      <c r="C457" s="619" t="s">
        <v>6662</v>
      </c>
      <c r="D457" s="619" t="s">
        <v>5448</v>
      </c>
      <c r="E457" s="619" t="s">
        <v>6145</v>
      </c>
      <c r="F457" s="622">
        <v>3</v>
      </c>
      <c r="G457" s="622">
        <v>1239.6600000000001</v>
      </c>
      <c r="H457" s="635">
        <v>1</v>
      </c>
      <c r="I457" s="622"/>
      <c r="J457" s="622"/>
      <c r="K457" s="635">
        <v>0</v>
      </c>
      <c r="L457" s="622">
        <v>3</v>
      </c>
      <c r="M457" s="623">
        <v>1239.6600000000001</v>
      </c>
    </row>
    <row r="458" spans="1:13" ht="14.4" customHeight="1" x14ac:dyDescent="0.3">
      <c r="A458" s="618" t="s">
        <v>4529</v>
      </c>
      <c r="B458" s="619" t="s">
        <v>4149</v>
      </c>
      <c r="C458" s="619" t="s">
        <v>2324</v>
      </c>
      <c r="D458" s="619" t="s">
        <v>4150</v>
      </c>
      <c r="E458" s="619" t="s">
        <v>4151</v>
      </c>
      <c r="F458" s="622"/>
      <c r="G458" s="622"/>
      <c r="H458" s="635">
        <v>0</v>
      </c>
      <c r="I458" s="622">
        <v>21</v>
      </c>
      <c r="J458" s="622">
        <v>685.23</v>
      </c>
      <c r="K458" s="635">
        <v>1</v>
      </c>
      <c r="L458" s="622">
        <v>21</v>
      </c>
      <c r="M458" s="623">
        <v>685.23</v>
      </c>
    </row>
    <row r="459" spans="1:13" ht="14.4" customHeight="1" x14ac:dyDescent="0.3">
      <c r="A459" s="618" t="s">
        <v>4529</v>
      </c>
      <c r="B459" s="619" t="s">
        <v>4157</v>
      </c>
      <c r="C459" s="619" t="s">
        <v>4587</v>
      </c>
      <c r="D459" s="619" t="s">
        <v>1038</v>
      </c>
      <c r="E459" s="619" t="s">
        <v>4588</v>
      </c>
      <c r="F459" s="622"/>
      <c r="G459" s="622"/>
      <c r="H459" s="635">
        <v>0</v>
      </c>
      <c r="I459" s="622">
        <v>1</v>
      </c>
      <c r="J459" s="622">
        <v>95.24</v>
      </c>
      <c r="K459" s="635">
        <v>1</v>
      </c>
      <c r="L459" s="622">
        <v>1</v>
      </c>
      <c r="M459" s="623">
        <v>95.24</v>
      </c>
    </row>
    <row r="460" spans="1:13" ht="14.4" customHeight="1" x14ac:dyDescent="0.3">
      <c r="A460" s="618" t="s">
        <v>4529</v>
      </c>
      <c r="B460" s="619" t="s">
        <v>4157</v>
      </c>
      <c r="C460" s="619" t="s">
        <v>1037</v>
      </c>
      <c r="D460" s="619" t="s">
        <v>1038</v>
      </c>
      <c r="E460" s="619" t="s">
        <v>1039</v>
      </c>
      <c r="F460" s="622"/>
      <c r="G460" s="622"/>
      <c r="H460" s="635">
        <v>0</v>
      </c>
      <c r="I460" s="622">
        <v>15</v>
      </c>
      <c r="J460" s="622">
        <v>2857.2</v>
      </c>
      <c r="K460" s="635">
        <v>1</v>
      </c>
      <c r="L460" s="622">
        <v>15</v>
      </c>
      <c r="M460" s="623">
        <v>2857.2</v>
      </c>
    </row>
    <row r="461" spans="1:13" ht="14.4" customHeight="1" x14ac:dyDescent="0.3">
      <c r="A461" s="618" t="s">
        <v>4529</v>
      </c>
      <c r="B461" s="619" t="s">
        <v>4157</v>
      </c>
      <c r="C461" s="619" t="s">
        <v>1041</v>
      </c>
      <c r="D461" s="619" t="s">
        <v>1038</v>
      </c>
      <c r="E461" s="619" t="s">
        <v>1042</v>
      </c>
      <c r="F461" s="622"/>
      <c r="G461" s="622"/>
      <c r="H461" s="635">
        <v>0</v>
      </c>
      <c r="I461" s="622">
        <v>4</v>
      </c>
      <c r="J461" s="622">
        <v>2449.04</v>
      </c>
      <c r="K461" s="635">
        <v>1</v>
      </c>
      <c r="L461" s="622">
        <v>4</v>
      </c>
      <c r="M461" s="623">
        <v>2449.04</v>
      </c>
    </row>
    <row r="462" spans="1:13" ht="14.4" customHeight="1" x14ac:dyDescent="0.3">
      <c r="A462" s="618" t="s">
        <v>4529</v>
      </c>
      <c r="B462" s="619" t="s">
        <v>4160</v>
      </c>
      <c r="C462" s="619" t="s">
        <v>4728</v>
      </c>
      <c r="D462" s="619" t="s">
        <v>4729</v>
      </c>
      <c r="E462" s="619" t="s">
        <v>4730</v>
      </c>
      <c r="F462" s="622"/>
      <c r="G462" s="622"/>
      <c r="H462" s="635">
        <v>0</v>
      </c>
      <c r="I462" s="622">
        <v>1</v>
      </c>
      <c r="J462" s="622">
        <v>48.98</v>
      </c>
      <c r="K462" s="635">
        <v>1</v>
      </c>
      <c r="L462" s="622">
        <v>1</v>
      </c>
      <c r="M462" s="623">
        <v>48.98</v>
      </c>
    </row>
    <row r="463" spans="1:13" ht="14.4" customHeight="1" x14ac:dyDescent="0.3">
      <c r="A463" s="618" t="s">
        <v>4529</v>
      </c>
      <c r="B463" s="619" t="s">
        <v>4169</v>
      </c>
      <c r="C463" s="619" t="s">
        <v>5864</v>
      </c>
      <c r="D463" s="619" t="s">
        <v>2469</v>
      </c>
      <c r="E463" s="619" t="s">
        <v>5865</v>
      </c>
      <c r="F463" s="622"/>
      <c r="G463" s="622"/>
      <c r="H463" s="635">
        <v>0</v>
      </c>
      <c r="I463" s="622">
        <v>1</v>
      </c>
      <c r="J463" s="622">
        <v>248.7</v>
      </c>
      <c r="K463" s="635">
        <v>1</v>
      </c>
      <c r="L463" s="622">
        <v>1</v>
      </c>
      <c r="M463" s="623">
        <v>248.7</v>
      </c>
    </row>
    <row r="464" spans="1:13" ht="14.4" customHeight="1" x14ac:dyDescent="0.3">
      <c r="A464" s="618" t="s">
        <v>4529</v>
      </c>
      <c r="B464" s="619" t="s">
        <v>4169</v>
      </c>
      <c r="C464" s="619" t="s">
        <v>2468</v>
      </c>
      <c r="D464" s="619" t="s">
        <v>2469</v>
      </c>
      <c r="E464" s="619" t="s">
        <v>2470</v>
      </c>
      <c r="F464" s="622"/>
      <c r="G464" s="622"/>
      <c r="H464" s="635">
        <v>0</v>
      </c>
      <c r="I464" s="622">
        <v>200</v>
      </c>
      <c r="J464" s="622">
        <v>99480</v>
      </c>
      <c r="K464" s="635">
        <v>1</v>
      </c>
      <c r="L464" s="622">
        <v>200</v>
      </c>
      <c r="M464" s="623">
        <v>99480</v>
      </c>
    </row>
    <row r="465" spans="1:13" ht="14.4" customHeight="1" x14ac:dyDescent="0.3">
      <c r="A465" s="618" t="s">
        <v>4529</v>
      </c>
      <c r="B465" s="619" t="s">
        <v>4169</v>
      </c>
      <c r="C465" s="619" t="s">
        <v>5284</v>
      </c>
      <c r="D465" s="619" t="s">
        <v>5283</v>
      </c>
      <c r="E465" s="619" t="s">
        <v>5285</v>
      </c>
      <c r="F465" s="622">
        <v>1</v>
      </c>
      <c r="G465" s="622">
        <v>0</v>
      </c>
      <c r="H465" s="635"/>
      <c r="I465" s="622"/>
      <c r="J465" s="622"/>
      <c r="K465" s="635"/>
      <c r="L465" s="622">
        <v>1</v>
      </c>
      <c r="M465" s="623">
        <v>0</v>
      </c>
    </row>
    <row r="466" spans="1:13" ht="14.4" customHeight="1" x14ac:dyDescent="0.3">
      <c r="A466" s="618" t="s">
        <v>4529</v>
      </c>
      <c r="B466" s="619" t="s">
        <v>4169</v>
      </c>
      <c r="C466" s="619" t="s">
        <v>2493</v>
      </c>
      <c r="D466" s="619" t="s">
        <v>2494</v>
      </c>
      <c r="E466" s="619" t="s">
        <v>4170</v>
      </c>
      <c r="F466" s="622"/>
      <c r="G466" s="622"/>
      <c r="H466" s="635">
        <v>0</v>
      </c>
      <c r="I466" s="622">
        <v>150</v>
      </c>
      <c r="J466" s="622">
        <v>203127.72</v>
      </c>
      <c r="K466" s="635">
        <v>1</v>
      </c>
      <c r="L466" s="622">
        <v>150</v>
      </c>
      <c r="M466" s="623">
        <v>203127.72</v>
      </c>
    </row>
    <row r="467" spans="1:13" ht="14.4" customHeight="1" x14ac:dyDescent="0.3">
      <c r="A467" s="618" t="s">
        <v>4529</v>
      </c>
      <c r="B467" s="619" t="s">
        <v>4169</v>
      </c>
      <c r="C467" s="619" t="s">
        <v>4590</v>
      </c>
      <c r="D467" s="619" t="s">
        <v>4591</v>
      </c>
      <c r="E467" s="619" t="s">
        <v>4592</v>
      </c>
      <c r="F467" s="622"/>
      <c r="G467" s="622"/>
      <c r="H467" s="635">
        <v>0</v>
      </c>
      <c r="I467" s="622">
        <v>5</v>
      </c>
      <c r="J467" s="622">
        <v>6773.3899999999994</v>
      </c>
      <c r="K467" s="635">
        <v>1</v>
      </c>
      <c r="L467" s="622">
        <v>5</v>
      </c>
      <c r="M467" s="623">
        <v>6773.3899999999994</v>
      </c>
    </row>
    <row r="468" spans="1:13" ht="14.4" customHeight="1" x14ac:dyDescent="0.3">
      <c r="A468" s="618" t="s">
        <v>4529</v>
      </c>
      <c r="B468" s="619" t="s">
        <v>4172</v>
      </c>
      <c r="C468" s="619" t="s">
        <v>5647</v>
      </c>
      <c r="D468" s="619" t="s">
        <v>5648</v>
      </c>
      <c r="E468" s="619" t="s">
        <v>5475</v>
      </c>
      <c r="F468" s="622"/>
      <c r="G468" s="622"/>
      <c r="H468" s="635">
        <v>0</v>
      </c>
      <c r="I468" s="622">
        <v>30</v>
      </c>
      <c r="J468" s="622">
        <v>40788.299999999996</v>
      </c>
      <c r="K468" s="635">
        <v>1</v>
      </c>
      <c r="L468" s="622">
        <v>30</v>
      </c>
      <c r="M468" s="623">
        <v>40788.299999999996</v>
      </c>
    </row>
    <row r="469" spans="1:13" ht="14.4" customHeight="1" x14ac:dyDescent="0.3">
      <c r="A469" s="618" t="s">
        <v>4529</v>
      </c>
      <c r="B469" s="619" t="s">
        <v>4174</v>
      </c>
      <c r="C469" s="619" t="s">
        <v>3515</v>
      </c>
      <c r="D469" s="619" t="s">
        <v>2415</v>
      </c>
      <c r="E469" s="619" t="s">
        <v>3516</v>
      </c>
      <c r="F469" s="622"/>
      <c r="G469" s="622"/>
      <c r="H469" s="635"/>
      <c r="I469" s="622">
        <v>2</v>
      </c>
      <c r="J469" s="622">
        <v>0</v>
      </c>
      <c r="K469" s="635"/>
      <c r="L469" s="622">
        <v>2</v>
      </c>
      <c r="M469" s="623">
        <v>0</v>
      </c>
    </row>
    <row r="470" spans="1:13" ht="14.4" customHeight="1" x14ac:dyDescent="0.3">
      <c r="A470" s="618" t="s">
        <v>4529</v>
      </c>
      <c r="B470" s="619" t="s">
        <v>4202</v>
      </c>
      <c r="C470" s="619" t="s">
        <v>5855</v>
      </c>
      <c r="D470" s="619" t="s">
        <v>5856</v>
      </c>
      <c r="E470" s="619" t="s">
        <v>5857</v>
      </c>
      <c r="F470" s="622">
        <v>1</v>
      </c>
      <c r="G470" s="622">
        <v>44.92</v>
      </c>
      <c r="H470" s="635">
        <v>1</v>
      </c>
      <c r="I470" s="622"/>
      <c r="J470" s="622"/>
      <c r="K470" s="635">
        <v>0</v>
      </c>
      <c r="L470" s="622">
        <v>1</v>
      </c>
      <c r="M470" s="623">
        <v>44.92</v>
      </c>
    </row>
    <row r="471" spans="1:13" ht="14.4" customHeight="1" x14ac:dyDescent="0.3">
      <c r="A471" s="618" t="s">
        <v>4529</v>
      </c>
      <c r="B471" s="619" t="s">
        <v>4231</v>
      </c>
      <c r="C471" s="619" t="s">
        <v>5443</v>
      </c>
      <c r="D471" s="619" t="s">
        <v>4232</v>
      </c>
      <c r="E471" s="619" t="s">
        <v>3426</v>
      </c>
      <c r="F471" s="622"/>
      <c r="G471" s="622"/>
      <c r="H471" s="635">
        <v>0</v>
      </c>
      <c r="I471" s="622">
        <v>3</v>
      </c>
      <c r="J471" s="622">
        <v>1709.74</v>
      </c>
      <c r="K471" s="635">
        <v>1</v>
      </c>
      <c r="L471" s="622">
        <v>3</v>
      </c>
      <c r="M471" s="623">
        <v>1709.74</v>
      </c>
    </row>
    <row r="472" spans="1:13" ht="14.4" customHeight="1" x14ac:dyDescent="0.3">
      <c r="A472" s="618" t="s">
        <v>4529</v>
      </c>
      <c r="B472" s="619" t="s">
        <v>4238</v>
      </c>
      <c r="C472" s="619" t="s">
        <v>2199</v>
      </c>
      <c r="D472" s="619" t="s">
        <v>2200</v>
      </c>
      <c r="E472" s="619" t="s">
        <v>4239</v>
      </c>
      <c r="F472" s="622"/>
      <c r="G472" s="622"/>
      <c r="H472" s="635">
        <v>0</v>
      </c>
      <c r="I472" s="622">
        <v>1</v>
      </c>
      <c r="J472" s="622">
        <v>254.43</v>
      </c>
      <c r="K472" s="635">
        <v>1</v>
      </c>
      <c r="L472" s="622">
        <v>1</v>
      </c>
      <c r="M472" s="623">
        <v>254.43</v>
      </c>
    </row>
    <row r="473" spans="1:13" ht="14.4" customHeight="1" x14ac:dyDescent="0.3">
      <c r="A473" s="618" t="s">
        <v>4529</v>
      </c>
      <c r="B473" s="619" t="s">
        <v>4255</v>
      </c>
      <c r="C473" s="619" t="s">
        <v>2728</v>
      </c>
      <c r="D473" s="619" t="s">
        <v>4256</v>
      </c>
      <c r="E473" s="619" t="s">
        <v>4257</v>
      </c>
      <c r="F473" s="622"/>
      <c r="G473" s="622"/>
      <c r="H473" s="635">
        <v>0</v>
      </c>
      <c r="I473" s="622">
        <v>4</v>
      </c>
      <c r="J473" s="622">
        <v>1333.24</v>
      </c>
      <c r="K473" s="635">
        <v>1</v>
      </c>
      <c r="L473" s="622">
        <v>4</v>
      </c>
      <c r="M473" s="623">
        <v>1333.24</v>
      </c>
    </row>
    <row r="474" spans="1:13" ht="14.4" customHeight="1" x14ac:dyDescent="0.3">
      <c r="A474" s="618" t="s">
        <v>4529</v>
      </c>
      <c r="B474" s="619" t="s">
        <v>4255</v>
      </c>
      <c r="C474" s="619" t="s">
        <v>3753</v>
      </c>
      <c r="D474" s="619" t="s">
        <v>4448</v>
      </c>
      <c r="E474" s="619" t="s">
        <v>4449</v>
      </c>
      <c r="F474" s="622"/>
      <c r="G474" s="622"/>
      <c r="H474" s="635">
        <v>0</v>
      </c>
      <c r="I474" s="622">
        <v>1</v>
      </c>
      <c r="J474" s="622">
        <v>333.31</v>
      </c>
      <c r="K474" s="635">
        <v>1</v>
      </c>
      <c r="L474" s="622">
        <v>1</v>
      </c>
      <c r="M474" s="623">
        <v>333.31</v>
      </c>
    </row>
    <row r="475" spans="1:13" ht="14.4" customHeight="1" x14ac:dyDescent="0.3">
      <c r="A475" s="618" t="s">
        <v>4529</v>
      </c>
      <c r="B475" s="619" t="s">
        <v>4274</v>
      </c>
      <c r="C475" s="619" t="s">
        <v>2751</v>
      </c>
      <c r="D475" s="619" t="s">
        <v>2752</v>
      </c>
      <c r="E475" s="619" t="s">
        <v>4275</v>
      </c>
      <c r="F475" s="622"/>
      <c r="G475" s="622"/>
      <c r="H475" s="635">
        <v>0</v>
      </c>
      <c r="I475" s="622">
        <v>3</v>
      </c>
      <c r="J475" s="622">
        <v>1199.76</v>
      </c>
      <c r="K475" s="635">
        <v>1</v>
      </c>
      <c r="L475" s="622">
        <v>3</v>
      </c>
      <c r="M475" s="623">
        <v>1199.76</v>
      </c>
    </row>
    <row r="476" spans="1:13" ht="14.4" customHeight="1" x14ac:dyDescent="0.3">
      <c r="A476" s="618" t="s">
        <v>4529</v>
      </c>
      <c r="B476" s="619" t="s">
        <v>4274</v>
      </c>
      <c r="C476" s="619" t="s">
        <v>5848</v>
      </c>
      <c r="D476" s="619" t="s">
        <v>5849</v>
      </c>
      <c r="E476" s="619" t="s">
        <v>5850</v>
      </c>
      <c r="F476" s="622"/>
      <c r="G476" s="622"/>
      <c r="H476" s="635">
        <v>0</v>
      </c>
      <c r="I476" s="622">
        <v>1</v>
      </c>
      <c r="J476" s="622">
        <v>87.6</v>
      </c>
      <c r="K476" s="635">
        <v>1</v>
      </c>
      <c r="L476" s="622">
        <v>1</v>
      </c>
      <c r="M476" s="623">
        <v>87.6</v>
      </c>
    </row>
    <row r="477" spans="1:13" ht="14.4" customHeight="1" x14ac:dyDescent="0.3">
      <c r="A477" s="618" t="s">
        <v>4529</v>
      </c>
      <c r="B477" s="619" t="s">
        <v>4451</v>
      </c>
      <c r="C477" s="619" t="s">
        <v>3760</v>
      </c>
      <c r="D477" s="619" t="s">
        <v>3761</v>
      </c>
      <c r="E477" s="619" t="s">
        <v>3762</v>
      </c>
      <c r="F477" s="622"/>
      <c r="G477" s="622"/>
      <c r="H477" s="635">
        <v>0</v>
      </c>
      <c r="I477" s="622">
        <v>3</v>
      </c>
      <c r="J477" s="622">
        <v>666.75</v>
      </c>
      <c r="K477" s="635">
        <v>1</v>
      </c>
      <c r="L477" s="622">
        <v>3</v>
      </c>
      <c r="M477" s="623">
        <v>666.75</v>
      </c>
    </row>
    <row r="478" spans="1:13" ht="14.4" customHeight="1" x14ac:dyDescent="0.3">
      <c r="A478" s="618" t="s">
        <v>4529</v>
      </c>
      <c r="B478" s="619" t="s">
        <v>4280</v>
      </c>
      <c r="C478" s="619" t="s">
        <v>3749</v>
      </c>
      <c r="D478" s="619" t="s">
        <v>3750</v>
      </c>
      <c r="E478" s="619" t="s">
        <v>4453</v>
      </c>
      <c r="F478" s="622"/>
      <c r="G478" s="622"/>
      <c r="H478" s="635">
        <v>0</v>
      </c>
      <c r="I478" s="622">
        <v>16</v>
      </c>
      <c r="J478" s="622">
        <v>1117.76</v>
      </c>
      <c r="K478" s="635">
        <v>1</v>
      </c>
      <c r="L478" s="622">
        <v>16</v>
      </c>
      <c r="M478" s="623">
        <v>1117.76</v>
      </c>
    </row>
    <row r="479" spans="1:13" ht="14.4" customHeight="1" x14ac:dyDescent="0.3">
      <c r="A479" s="618" t="s">
        <v>4529</v>
      </c>
      <c r="B479" s="619" t="s">
        <v>4282</v>
      </c>
      <c r="C479" s="619" t="s">
        <v>2748</v>
      </c>
      <c r="D479" s="619" t="s">
        <v>2749</v>
      </c>
      <c r="E479" s="619" t="s">
        <v>4267</v>
      </c>
      <c r="F479" s="622"/>
      <c r="G479" s="622"/>
      <c r="H479" s="635">
        <v>0</v>
      </c>
      <c r="I479" s="622">
        <v>2</v>
      </c>
      <c r="J479" s="622">
        <v>139.72</v>
      </c>
      <c r="K479" s="635">
        <v>1</v>
      </c>
      <c r="L479" s="622">
        <v>2</v>
      </c>
      <c r="M479" s="623">
        <v>139.72</v>
      </c>
    </row>
    <row r="480" spans="1:13" ht="14.4" customHeight="1" x14ac:dyDescent="0.3">
      <c r="A480" s="618" t="s">
        <v>4529</v>
      </c>
      <c r="B480" s="619" t="s">
        <v>4286</v>
      </c>
      <c r="C480" s="619" t="s">
        <v>4675</v>
      </c>
      <c r="D480" s="619" t="s">
        <v>3798</v>
      </c>
      <c r="E480" s="619" t="s">
        <v>4676</v>
      </c>
      <c r="F480" s="622"/>
      <c r="G480" s="622"/>
      <c r="H480" s="635">
        <v>0</v>
      </c>
      <c r="I480" s="622">
        <v>1</v>
      </c>
      <c r="J480" s="622">
        <v>3127.19</v>
      </c>
      <c r="K480" s="635">
        <v>1</v>
      </c>
      <c r="L480" s="622">
        <v>1</v>
      </c>
      <c r="M480" s="623">
        <v>3127.19</v>
      </c>
    </row>
    <row r="481" spans="1:13" ht="14.4" customHeight="1" x14ac:dyDescent="0.3">
      <c r="A481" s="618" t="s">
        <v>4529</v>
      </c>
      <c r="B481" s="619" t="s">
        <v>4462</v>
      </c>
      <c r="C481" s="619" t="s">
        <v>5381</v>
      </c>
      <c r="D481" s="619" t="s">
        <v>4840</v>
      </c>
      <c r="E481" s="619" t="s">
        <v>5382</v>
      </c>
      <c r="F481" s="622"/>
      <c r="G481" s="622"/>
      <c r="H481" s="635">
        <v>0</v>
      </c>
      <c r="I481" s="622">
        <v>343</v>
      </c>
      <c r="J481" s="622">
        <v>103719.76999999999</v>
      </c>
      <c r="K481" s="635">
        <v>1</v>
      </c>
      <c r="L481" s="622">
        <v>343</v>
      </c>
      <c r="M481" s="623">
        <v>103719.76999999999</v>
      </c>
    </row>
    <row r="482" spans="1:13" ht="14.4" customHeight="1" x14ac:dyDescent="0.3">
      <c r="A482" s="618" t="s">
        <v>4529</v>
      </c>
      <c r="B482" s="619" t="s">
        <v>4319</v>
      </c>
      <c r="C482" s="619" t="s">
        <v>5151</v>
      </c>
      <c r="D482" s="619" t="s">
        <v>5149</v>
      </c>
      <c r="E482" s="619" t="s">
        <v>5150</v>
      </c>
      <c r="F482" s="622"/>
      <c r="G482" s="622"/>
      <c r="H482" s="635">
        <v>0</v>
      </c>
      <c r="I482" s="622">
        <v>35</v>
      </c>
      <c r="J482" s="622">
        <v>56183.4</v>
      </c>
      <c r="K482" s="635">
        <v>1</v>
      </c>
      <c r="L482" s="622">
        <v>35</v>
      </c>
      <c r="M482" s="623">
        <v>56183.4</v>
      </c>
    </row>
    <row r="483" spans="1:13" ht="14.4" customHeight="1" x14ac:dyDescent="0.3">
      <c r="A483" s="618" t="s">
        <v>4529</v>
      </c>
      <c r="B483" s="619" t="s">
        <v>4319</v>
      </c>
      <c r="C483" s="619" t="s">
        <v>5152</v>
      </c>
      <c r="D483" s="619" t="s">
        <v>5149</v>
      </c>
      <c r="E483" s="619" t="s">
        <v>5153</v>
      </c>
      <c r="F483" s="622"/>
      <c r="G483" s="622"/>
      <c r="H483" s="635">
        <v>0</v>
      </c>
      <c r="I483" s="622">
        <v>23</v>
      </c>
      <c r="J483" s="622">
        <v>174760.21000000005</v>
      </c>
      <c r="K483" s="635">
        <v>1</v>
      </c>
      <c r="L483" s="622">
        <v>23</v>
      </c>
      <c r="M483" s="623">
        <v>174760.21000000005</v>
      </c>
    </row>
    <row r="484" spans="1:13" ht="14.4" customHeight="1" x14ac:dyDescent="0.3">
      <c r="A484" s="618" t="s">
        <v>4529</v>
      </c>
      <c r="B484" s="619" t="s">
        <v>4319</v>
      </c>
      <c r="C484" s="619" t="s">
        <v>5154</v>
      </c>
      <c r="D484" s="619" t="s">
        <v>789</v>
      </c>
      <c r="E484" s="619" t="s">
        <v>790</v>
      </c>
      <c r="F484" s="622">
        <v>298</v>
      </c>
      <c r="G484" s="622">
        <v>584444.43999999994</v>
      </c>
      <c r="H484" s="635">
        <v>1</v>
      </c>
      <c r="I484" s="622"/>
      <c r="J484" s="622"/>
      <c r="K484" s="635">
        <v>0</v>
      </c>
      <c r="L484" s="622">
        <v>298</v>
      </c>
      <c r="M484" s="623">
        <v>584444.43999999994</v>
      </c>
    </row>
    <row r="485" spans="1:13" ht="14.4" customHeight="1" x14ac:dyDescent="0.3">
      <c r="A485" s="618" t="s">
        <v>4529</v>
      </c>
      <c r="B485" s="619" t="s">
        <v>6736</v>
      </c>
      <c r="C485" s="619" t="s">
        <v>4810</v>
      </c>
      <c r="D485" s="619" t="s">
        <v>4811</v>
      </c>
      <c r="E485" s="619" t="s">
        <v>4812</v>
      </c>
      <c r="F485" s="622"/>
      <c r="G485" s="622"/>
      <c r="H485" s="635">
        <v>0</v>
      </c>
      <c r="I485" s="622">
        <v>2818</v>
      </c>
      <c r="J485" s="622">
        <v>5692024.2399999965</v>
      </c>
      <c r="K485" s="635">
        <v>1</v>
      </c>
      <c r="L485" s="622">
        <v>2818</v>
      </c>
      <c r="M485" s="623">
        <v>5692024.2399999965</v>
      </c>
    </row>
    <row r="486" spans="1:13" ht="14.4" customHeight="1" x14ac:dyDescent="0.3">
      <c r="A486" s="618" t="s">
        <v>4529</v>
      </c>
      <c r="B486" s="619" t="s">
        <v>6742</v>
      </c>
      <c r="C486" s="619" t="s">
        <v>5608</v>
      </c>
      <c r="D486" s="619" t="s">
        <v>4896</v>
      </c>
      <c r="E486" s="619" t="s">
        <v>5609</v>
      </c>
      <c r="F486" s="622"/>
      <c r="G486" s="622"/>
      <c r="H486" s="635">
        <v>0</v>
      </c>
      <c r="I486" s="622">
        <v>7</v>
      </c>
      <c r="J486" s="622">
        <v>39019.72</v>
      </c>
      <c r="K486" s="635">
        <v>1</v>
      </c>
      <c r="L486" s="622">
        <v>7</v>
      </c>
      <c r="M486" s="623">
        <v>39019.72</v>
      </c>
    </row>
    <row r="487" spans="1:13" ht="14.4" customHeight="1" x14ac:dyDescent="0.3">
      <c r="A487" s="618" t="s">
        <v>4529</v>
      </c>
      <c r="B487" s="619" t="s">
        <v>4324</v>
      </c>
      <c r="C487" s="619" t="s">
        <v>2193</v>
      </c>
      <c r="D487" s="619" t="s">
        <v>979</v>
      </c>
      <c r="E487" s="619" t="s">
        <v>4326</v>
      </c>
      <c r="F487" s="622"/>
      <c r="G487" s="622"/>
      <c r="H487" s="635">
        <v>0</v>
      </c>
      <c r="I487" s="622">
        <v>1</v>
      </c>
      <c r="J487" s="622">
        <v>96.63</v>
      </c>
      <c r="K487" s="635">
        <v>1</v>
      </c>
      <c r="L487" s="622">
        <v>1</v>
      </c>
      <c r="M487" s="623">
        <v>96.63</v>
      </c>
    </row>
    <row r="488" spans="1:13" ht="14.4" customHeight="1" x14ac:dyDescent="0.3">
      <c r="A488" s="618" t="s">
        <v>4529</v>
      </c>
      <c r="B488" s="619" t="s">
        <v>4328</v>
      </c>
      <c r="C488" s="619" t="s">
        <v>2348</v>
      </c>
      <c r="D488" s="619" t="s">
        <v>2349</v>
      </c>
      <c r="E488" s="619" t="s">
        <v>2350</v>
      </c>
      <c r="F488" s="622"/>
      <c r="G488" s="622"/>
      <c r="H488" s="635">
        <v>0</v>
      </c>
      <c r="I488" s="622">
        <v>6</v>
      </c>
      <c r="J488" s="622">
        <v>560.20000000000005</v>
      </c>
      <c r="K488" s="635">
        <v>1</v>
      </c>
      <c r="L488" s="622">
        <v>6</v>
      </c>
      <c r="M488" s="623">
        <v>560.20000000000005</v>
      </c>
    </row>
    <row r="489" spans="1:13" ht="14.4" customHeight="1" x14ac:dyDescent="0.3">
      <c r="A489" s="618" t="s">
        <v>4529</v>
      </c>
      <c r="B489" s="619" t="s">
        <v>4333</v>
      </c>
      <c r="C489" s="619" t="s">
        <v>1511</v>
      </c>
      <c r="D489" s="619" t="s">
        <v>4338</v>
      </c>
      <c r="E489" s="619" t="s">
        <v>4339</v>
      </c>
      <c r="F489" s="622"/>
      <c r="G489" s="622"/>
      <c r="H489" s="635">
        <v>0</v>
      </c>
      <c r="I489" s="622">
        <v>10</v>
      </c>
      <c r="J489" s="622">
        <v>8808.7999999999993</v>
      </c>
      <c r="K489" s="635">
        <v>1</v>
      </c>
      <c r="L489" s="622">
        <v>10</v>
      </c>
      <c r="M489" s="623">
        <v>8808.7999999999993</v>
      </c>
    </row>
    <row r="490" spans="1:13" ht="14.4" customHeight="1" x14ac:dyDescent="0.3">
      <c r="A490" s="618" t="s">
        <v>4529</v>
      </c>
      <c r="B490" s="619" t="s">
        <v>4333</v>
      </c>
      <c r="C490" s="619" t="s">
        <v>1724</v>
      </c>
      <c r="D490" s="619" t="s">
        <v>4340</v>
      </c>
      <c r="E490" s="619" t="s">
        <v>4341</v>
      </c>
      <c r="F490" s="622"/>
      <c r="G490" s="622"/>
      <c r="H490" s="635">
        <v>0</v>
      </c>
      <c r="I490" s="622">
        <v>3</v>
      </c>
      <c r="J490" s="622">
        <v>4887.09</v>
      </c>
      <c r="K490" s="635">
        <v>1</v>
      </c>
      <c r="L490" s="622">
        <v>3</v>
      </c>
      <c r="M490" s="623">
        <v>4887.09</v>
      </c>
    </row>
    <row r="491" spans="1:13" ht="14.4" customHeight="1" x14ac:dyDescent="0.3">
      <c r="A491" s="618" t="s">
        <v>4529</v>
      </c>
      <c r="B491" s="619" t="s">
        <v>6739</v>
      </c>
      <c r="C491" s="619" t="s">
        <v>4769</v>
      </c>
      <c r="D491" s="619" t="s">
        <v>4770</v>
      </c>
      <c r="E491" s="619" t="s">
        <v>4771</v>
      </c>
      <c r="F491" s="622"/>
      <c r="G491" s="622"/>
      <c r="H491" s="635">
        <v>0</v>
      </c>
      <c r="I491" s="622">
        <v>25</v>
      </c>
      <c r="J491" s="622">
        <v>25689.999999999996</v>
      </c>
      <c r="K491" s="635">
        <v>1</v>
      </c>
      <c r="L491" s="622">
        <v>25</v>
      </c>
      <c r="M491" s="623">
        <v>25689.999999999996</v>
      </c>
    </row>
    <row r="492" spans="1:13" ht="14.4" customHeight="1" x14ac:dyDescent="0.3">
      <c r="A492" s="618" t="s">
        <v>4529</v>
      </c>
      <c r="B492" s="619" t="s">
        <v>6739</v>
      </c>
      <c r="C492" s="619" t="s">
        <v>5570</v>
      </c>
      <c r="D492" s="619" t="s">
        <v>5571</v>
      </c>
      <c r="E492" s="619" t="s">
        <v>5572</v>
      </c>
      <c r="F492" s="622"/>
      <c r="G492" s="622"/>
      <c r="H492" s="635">
        <v>0</v>
      </c>
      <c r="I492" s="622">
        <v>8</v>
      </c>
      <c r="J492" s="622">
        <v>15169.12</v>
      </c>
      <c r="K492" s="635">
        <v>1</v>
      </c>
      <c r="L492" s="622">
        <v>8</v>
      </c>
      <c r="M492" s="623">
        <v>15169.12</v>
      </c>
    </row>
    <row r="493" spans="1:13" ht="14.4" customHeight="1" x14ac:dyDescent="0.3">
      <c r="A493" s="618" t="s">
        <v>4529</v>
      </c>
      <c r="B493" s="619" t="s">
        <v>4342</v>
      </c>
      <c r="C493" s="619" t="s">
        <v>2483</v>
      </c>
      <c r="D493" s="619" t="s">
        <v>2465</v>
      </c>
      <c r="E493" s="619" t="s">
        <v>4343</v>
      </c>
      <c r="F493" s="622"/>
      <c r="G493" s="622"/>
      <c r="H493" s="635">
        <v>0</v>
      </c>
      <c r="I493" s="622">
        <v>5</v>
      </c>
      <c r="J493" s="622">
        <v>163.70000000000002</v>
      </c>
      <c r="K493" s="635">
        <v>1</v>
      </c>
      <c r="L493" s="622">
        <v>5</v>
      </c>
      <c r="M493" s="623">
        <v>163.70000000000002</v>
      </c>
    </row>
    <row r="494" spans="1:13" ht="14.4" customHeight="1" x14ac:dyDescent="0.3">
      <c r="A494" s="618" t="s">
        <v>4529</v>
      </c>
      <c r="B494" s="619" t="s">
        <v>4342</v>
      </c>
      <c r="C494" s="619" t="s">
        <v>2232</v>
      </c>
      <c r="D494" s="619" t="s">
        <v>2233</v>
      </c>
      <c r="E494" s="619" t="s">
        <v>2234</v>
      </c>
      <c r="F494" s="622"/>
      <c r="G494" s="622"/>
      <c r="H494" s="635">
        <v>0</v>
      </c>
      <c r="I494" s="622">
        <v>1</v>
      </c>
      <c r="J494" s="622">
        <v>32.74</v>
      </c>
      <c r="K494" s="635">
        <v>1</v>
      </c>
      <c r="L494" s="622">
        <v>1</v>
      </c>
      <c r="M494" s="623">
        <v>32.74</v>
      </c>
    </row>
    <row r="495" spans="1:13" ht="14.4" customHeight="1" x14ac:dyDescent="0.3">
      <c r="A495" s="618" t="s">
        <v>4529</v>
      </c>
      <c r="B495" s="619" t="s">
        <v>4342</v>
      </c>
      <c r="C495" s="619" t="s">
        <v>2281</v>
      </c>
      <c r="D495" s="619" t="s">
        <v>2278</v>
      </c>
      <c r="E495" s="619" t="s">
        <v>4347</v>
      </c>
      <c r="F495" s="622"/>
      <c r="G495" s="622"/>
      <c r="H495" s="635">
        <v>0</v>
      </c>
      <c r="I495" s="622">
        <v>1</v>
      </c>
      <c r="J495" s="622">
        <v>98.23</v>
      </c>
      <c r="K495" s="635">
        <v>1</v>
      </c>
      <c r="L495" s="622">
        <v>1</v>
      </c>
      <c r="M495" s="623">
        <v>98.23</v>
      </c>
    </row>
    <row r="496" spans="1:13" ht="14.4" customHeight="1" x14ac:dyDescent="0.3">
      <c r="A496" s="618" t="s">
        <v>4529</v>
      </c>
      <c r="B496" s="619" t="s">
        <v>4342</v>
      </c>
      <c r="C496" s="619" t="s">
        <v>2284</v>
      </c>
      <c r="D496" s="619" t="s">
        <v>2278</v>
      </c>
      <c r="E496" s="619" t="s">
        <v>4348</v>
      </c>
      <c r="F496" s="622"/>
      <c r="G496" s="622"/>
      <c r="H496" s="635">
        <v>0</v>
      </c>
      <c r="I496" s="622">
        <v>2</v>
      </c>
      <c r="J496" s="622">
        <v>415.06</v>
      </c>
      <c r="K496" s="635">
        <v>1</v>
      </c>
      <c r="L496" s="622">
        <v>2</v>
      </c>
      <c r="M496" s="623">
        <v>415.06</v>
      </c>
    </row>
    <row r="497" spans="1:13" ht="14.4" customHeight="1" x14ac:dyDescent="0.3">
      <c r="A497" s="618" t="s">
        <v>4529</v>
      </c>
      <c r="B497" s="619" t="s">
        <v>4342</v>
      </c>
      <c r="C497" s="619" t="s">
        <v>2464</v>
      </c>
      <c r="D497" s="619" t="s">
        <v>2465</v>
      </c>
      <c r="E497" s="619" t="s">
        <v>2466</v>
      </c>
      <c r="F497" s="622"/>
      <c r="G497" s="622"/>
      <c r="H497" s="635">
        <v>0</v>
      </c>
      <c r="I497" s="622">
        <v>18</v>
      </c>
      <c r="J497" s="622">
        <v>5658.22</v>
      </c>
      <c r="K497" s="635">
        <v>1</v>
      </c>
      <c r="L497" s="622">
        <v>18</v>
      </c>
      <c r="M497" s="623">
        <v>5658.22</v>
      </c>
    </row>
    <row r="498" spans="1:13" ht="14.4" customHeight="1" x14ac:dyDescent="0.3">
      <c r="A498" s="618" t="s">
        <v>4529</v>
      </c>
      <c r="B498" s="619" t="s">
        <v>4357</v>
      </c>
      <c r="C498" s="619" t="s">
        <v>3611</v>
      </c>
      <c r="D498" s="619" t="s">
        <v>2407</v>
      </c>
      <c r="E498" s="619" t="s">
        <v>4469</v>
      </c>
      <c r="F498" s="622"/>
      <c r="G498" s="622"/>
      <c r="H498" s="635">
        <v>0</v>
      </c>
      <c r="I498" s="622">
        <v>9</v>
      </c>
      <c r="J498" s="622">
        <v>12101.94</v>
      </c>
      <c r="K498" s="635">
        <v>1</v>
      </c>
      <c r="L498" s="622">
        <v>9</v>
      </c>
      <c r="M498" s="623">
        <v>12101.94</v>
      </c>
    </row>
    <row r="499" spans="1:13" ht="14.4" customHeight="1" x14ac:dyDescent="0.3">
      <c r="A499" s="618" t="s">
        <v>4529</v>
      </c>
      <c r="B499" s="619" t="s">
        <v>4357</v>
      </c>
      <c r="C499" s="619" t="s">
        <v>5368</v>
      </c>
      <c r="D499" s="619" t="s">
        <v>3503</v>
      </c>
      <c r="E499" s="619" t="s">
        <v>5369</v>
      </c>
      <c r="F499" s="622"/>
      <c r="G499" s="622"/>
      <c r="H499" s="635">
        <v>0</v>
      </c>
      <c r="I499" s="622">
        <v>35</v>
      </c>
      <c r="J499" s="622">
        <v>62771.099999999991</v>
      </c>
      <c r="K499" s="635">
        <v>1</v>
      </c>
      <c r="L499" s="622">
        <v>35</v>
      </c>
      <c r="M499" s="623">
        <v>62771.099999999991</v>
      </c>
    </row>
    <row r="500" spans="1:13" ht="14.4" customHeight="1" x14ac:dyDescent="0.3">
      <c r="A500" s="618" t="s">
        <v>4529</v>
      </c>
      <c r="B500" s="619" t="s">
        <v>4364</v>
      </c>
      <c r="C500" s="619" t="s">
        <v>3587</v>
      </c>
      <c r="D500" s="619" t="s">
        <v>4471</v>
      </c>
      <c r="E500" s="619" t="s">
        <v>4472</v>
      </c>
      <c r="F500" s="622"/>
      <c r="G500" s="622"/>
      <c r="H500" s="635">
        <v>0</v>
      </c>
      <c r="I500" s="622">
        <v>2</v>
      </c>
      <c r="J500" s="622">
        <v>32.54</v>
      </c>
      <c r="K500" s="635">
        <v>1</v>
      </c>
      <c r="L500" s="622">
        <v>2</v>
      </c>
      <c r="M500" s="623">
        <v>32.54</v>
      </c>
    </row>
    <row r="501" spans="1:13" ht="14.4" customHeight="1" x14ac:dyDescent="0.3">
      <c r="A501" s="618" t="s">
        <v>4529</v>
      </c>
      <c r="B501" s="619" t="s">
        <v>4364</v>
      </c>
      <c r="C501" s="619" t="s">
        <v>3660</v>
      </c>
      <c r="D501" s="619" t="s">
        <v>4473</v>
      </c>
      <c r="E501" s="619" t="s">
        <v>4474</v>
      </c>
      <c r="F501" s="622"/>
      <c r="G501" s="622"/>
      <c r="H501" s="635">
        <v>0</v>
      </c>
      <c r="I501" s="622">
        <v>2</v>
      </c>
      <c r="J501" s="622">
        <v>50.06</v>
      </c>
      <c r="K501" s="635">
        <v>1</v>
      </c>
      <c r="L501" s="622">
        <v>2</v>
      </c>
      <c r="M501" s="623">
        <v>50.06</v>
      </c>
    </row>
    <row r="502" spans="1:13" ht="14.4" customHeight="1" x14ac:dyDescent="0.3">
      <c r="A502" s="618" t="s">
        <v>4529</v>
      </c>
      <c r="B502" s="619" t="s">
        <v>4364</v>
      </c>
      <c r="C502" s="619" t="s">
        <v>2472</v>
      </c>
      <c r="D502" s="619" t="s">
        <v>4367</v>
      </c>
      <c r="E502" s="619" t="s">
        <v>4368</v>
      </c>
      <c r="F502" s="622"/>
      <c r="G502" s="622"/>
      <c r="H502" s="635">
        <v>0</v>
      </c>
      <c r="I502" s="622">
        <v>2</v>
      </c>
      <c r="J502" s="622">
        <v>21.46</v>
      </c>
      <c r="K502" s="635">
        <v>1</v>
      </c>
      <c r="L502" s="622">
        <v>2</v>
      </c>
      <c r="M502" s="623">
        <v>21.46</v>
      </c>
    </row>
    <row r="503" spans="1:13" ht="14.4" customHeight="1" x14ac:dyDescent="0.3">
      <c r="A503" s="618" t="s">
        <v>4529</v>
      </c>
      <c r="B503" s="619" t="s">
        <v>4364</v>
      </c>
      <c r="C503" s="619" t="s">
        <v>3544</v>
      </c>
      <c r="D503" s="619" t="s">
        <v>4475</v>
      </c>
      <c r="E503" s="619" t="s">
        <v>3214</v>
      </c>
      <c r="F503" s="622"/>
      <c r="G503" s="622"/>
      <c r="H503" s="635">
        <v>0</v>
      </c>
      <c r="I503" s="622">
        <v>8</v>
      </c>
      <c r="J503" s="622">
        <v>141.52000000000001</v>
      </c>
      <c r="K503" s="635">
        <v>1</v>
      </c>
      <c r="L503" s="622">
        <v>8</v>
      </c>
      <c r="M503" s="623">
        <v>141.52000000000001</v>
      </c>
    </row>
    <row r="504" spans="1:13" ht="14.4" customHeight="1" x14ac:dyDescent="0.3">
      <c r="A504" s="618" t="s">
        <v>4529</v>
      </c>
      <c r="B504" s="619" t="s">
        <v>4371</v>
      </c>
      <c r="C504" s="619" t="s">
        <v>4884</v>
      </c>
      <c r="D504" s="619" t="s">
        <v>2476</v>
      </c>
      <c r="E504" s="619" t="s">
        <v>4885</v>
      </c>
      <c r="F504" s="622"/>
      <c r="G504" s="622"/>
      <c r="H504" s="635">
        <v>0</v>
      </c>
      <c r="I504" s="622">
        <v>1</v>
      </c>
      <c r="J504" s="622">
        <v>432.32</v>
      </c>
      <c r="K504" s="635">
        <v>1</v>
      </c>
      <c r="L504" s="622">
        <v>1</v>
      </c>
      <c r="M504" s="623">
        <v>432.32</v>
      </c>
    </row>
    <row r="505" spans="1:13" ht="14.4" customHeight="1" x14ac:dyDescent="0.3">
      <c r="A505" s="618" t="s">
        <v>4529</v>
      </c>
      <c r="B505" s="619" t="s">
        <v>4480</v>
      </c>
      <c r="C505" s="619" t="s">
        <v>3484</v>
      </c>
      <c r="D505" s="619" t="s">
        <v>3485</v>
      </c>
      <c r="E505" s="619" t="s">
        <v>687</v>
      </c>
      <c r="F505" s="622"/>
      <c r="G505" s="622"/>
      <c r="H505" s="635"/>
      <c r="I505" s="622">
        <v>1</v>
      </c>
      <c r="J505" s="622">
        <v>0</v>
      </c>
      <c r="K505" s="635"/>
      <c r="L505" s="622">
        <v>1</v>
      </c>
      <c r="M505" s="623">
        <v>0</v>
      </c>
    </row>
    <row r="506" spans="1:13" ht="14.4" customHeight="1" x14ac:dyDescent="0.3">
      <c r="A506" s="618" t="s">
        <v>4529</v>
      </c>
      <c r="B506" s="619" t="s">
        <v>4480</v>
      </c>
      <c r="C506" s="619" t="s">
        <v>5886</v>
      </c>
      <c r="D506" s="619" t="s">
        <v>3485</v>
      </c>
      <c r="E506" s="619" t="s">
        <v>3665</v>
      </c>
      <c r="F506" s="622"/>
      <c r="G506" s="622"/>
      <c r="H506" s="635"/>
      <c r="I506" s="622">
        <v>29</v>
      </c>
      <c r="J506" s="622">
        <v>0</v>
      </c>
      <c r="K506" s="635"/>
      <c r="L506" s="622">
        <v>29</v>
      </c>
      <c r="M506" s="623">
        <v>0</v>
      </c>
    </row>
    <row r="507" spans="1:13" ht="14.4" customHeight="1" x14ac:dyDescent="0.3">
      <c r="A507" s="618" t="s">
        <v>4530</v>
      </c>
      <c r="B507" s="619" t="s">
        <v>4157</v>
      </c>
      <c r="C507" s="619" t="s">
        <v>5968</v>
      </c>
      <c r="D507" s="619" t="s">
        <v>4947</v>
      </c>
      <c r="E507" s="619" t="s">
        <v>5969</v>
      </c>
      <c r="F507" s="622"/>
      <c r="G507" s="622"/>
      <c r="H507" s="635"/>
      <c r="I507" s="622">
        <v>2</v>
      </c>
      <c r="J507" s="622">
        <v>0</v>
      </c>
      <c r="K507" s="635"/>
      <c r="L507" s="622">
        <v>2</v>
      </c>
      <c r="M507" s="623">
        <v>0</v>
      </c>
    </row>
    <row r="508" spans="1:13" ht="14.4" customHeight="1" x14ac:dyDescent="0.3">
      <c r="A508" s="618" t="s">
        <v>4530</v>
      </c>
      <c r="B508" s="619" t="s">
        <v>4157</v>
      </c>
      <c r="C508" s="619" t="s">
        <v>1037</v>
      </c>
      <c r="D508" s="619" t="s">
        <v>1038</v>
      </c>
      <c r="E508" s="619" t="s">
        <v>1039</v>
      </c>
      <c r="F508" s="622"/>
      <c r="G508" s="622"/>
      <c r="H508" s="635">
        <v>0</v>
      </c>
      <c r="I508" s="622">
        <v>3</v>
      </c>
      <c r="J508" s="622">
        <v>571.43999999999994</v>
      </c>
      <c r="K508" s="635">
        <v>1</v>
      </c>
      <c r="L508" s="622">
        <v>3</v>
      </c>
      <c r="M508" s="623">
        <v>571.43999999999994</v>
      </c>
    </row>
    <row r="509" spans="1:13" ht="14.4" customHeight="1" x14ac:dyDescent="0.3">
      <c r="A509" s="618" t="s">
        <v>4530</v>
      </c>
      <c r="B509" s="619" t="s">
        <v>4157</v>
      </c>
      <c r="C509" s="619" t="s">
        <v>1041</v>
      </c>
      <c r="D509" s="619" t="s">
        <v>1038</v>
      </c>
      <c r="E509" s="619" t="s">
        <v>1042</v>
      </c>
      <c r="F509" s="622"/>
      <c r="G509" s="622"/>
      <c r="H509" s="635">
        <v>0</v>
      </c>
      <c r="I509" s="622">
        <v>6</v>
      </c>
      <c r="J509" s="622">
        <v>3673.56</v>
      </c>
      <c r="K509" s="635">
        <v>1</v>
      </c>
      <c r="L509" s="622">
        <v>6</v>
      </c>
      <c r="M509" s="623">
        <v>3673.56</v>
      </c>
    </row>
    <row r="510" spans="1:13" ht="14.4" customHeight="1" x14ac:dyDescent="0.3">
      <c r="A510" s="618" t="s">
        <v>4530</v>
      </c>
      <c r="B510" s="619" t="s">
        <v>4165</v>
      </c>
      <c r="C510" s="619" t="s">
        <v>5747</v>
      </c>
      <c r="D510" s="619" t="s">
        <v>4167</v>
      </c>
      <c r="E510" s="619" t="s">
        <v>5749</v>
      </c>
      <c r="F510" s="622"/>
      <c r="G510" s="622"/>
      <c r="H510" s="635">
        <v>0</v>
      </c>
      <c r="I510" s="622">
        <v>3</v>
      </c>
      <c r="J510" s="622">
        <v>420.09000000000003</v>
      </c>
      <c r="K510" s="635">
        <v>1</v>
      </c>
      <c r="L510" s="622">
        <v>3</v>
      </c>
      <c r="M510" s="623">
        <v>420.09000000000003</v>
      </c>
    </row>
    <row r="511" spans="1:13" ht="14.4" customHeight="1" x14ac:dyDescent="0.3">
      <c r="A511" s="618" t="s">
        <v>4530</v>
      </c>
      <c r="B511" s="619" t="s">
        <v>4169</v>
      </c>
      <c r="C511" s="619" t="s">
        <v>5864</v>
      </c>
      <c r="D511" s="619" t="s">
        <v>2469</v>
      </c>
      <c r="E511" s="619" t="s">
        <v>5865</v>
      </c>
      <c r="F511" s="622"/>
      <c r="G511" s="622"/>
      <c r="H511" s="635">
        <v>0</v>
      </c>
      <c r="I511" s="622">
        <v>1</v>
      </c>
      <c r="J511" s="622">
        <v>248.7</v>
      </c>
      <c r="K511" s="635">
        <v>1</v>
      </c>
      <c r="L511" s="622">
        <v>1</v>
      </c>
      <c r="M511" s="623">
        <v>248.7</v>
      </c>
    </row>
    <row r="512" spans="1:13" ht="14.4" customHeight="1" x14ac:dyDescent="0.3">
      <c r="A512" s="618" t="s">
        <v>4530</v>
      </c>
      <c r="B512" s="619" t="s">
        <v>4169</v>
      </c>
      <c r="C512" s="619" t="s">
        <v>2468</v>
      </c>
      <c r="D512" s="619" t="s">
        <v>2469</v>
      </c>
      <c r="E512" s="619" t="s">
        <v>2470</v>
      </c>
      <c r="F512" s="622"/>
      <c r="G512" s="622"/>
      <c r="H512" s="635">
        <v>0</v>
      </c>
      <c r="I512" s="622">
        <v>66</v>
      </c>
      <c r="J512" s="622">
        <v>32828.399999999994</v>
      </c>
      <c r="K512" s="635">
        <v>1</v>
      </c>
      <c r="L512" s="622">
        <v>66</v>
      </c>
      <c r="M512" s="623">
        <v>32828.399999999994</v>
      </c>
    </row>
    <row r="513" spans="1:13" ht="14.4" customHeight="1" x14ac:dyDescent="0.3">
      <c r="A513" s="618" t="s">
        <v>4530</v>
      </c>
      <c r="B513" s="619" t="s">
        <v>4169</v>
      </c>
      <c r="C513" s="619" t="s">
        <v>2493</v>
      </c>
      <c r="D513" s="619" t="s">
        <v>2494</v>
      </c>
      <c r="E513" s="619" t="s">
        <v>4170</v>
      </c>
      <c r="F513" s="622"/>
      <c r="G513" s="622"/>
      <c r="H513" s="635">
        <v>0</v>
      </c>
      <c r="I513" s="622">
        <v>24</v>
      </c>
      <c r="J513" s="622">
        <v>32544.329999999998</v>
      </c>
      <c r="K513" s="635">
        <v>1</v>
      </c>
      <c r="L513" s="622">
        <v>24</v>
      </c>
      <c r="M513" s="623">
        <v>32544.329999999998</v>
      </c>
    </row>
    <row r="514" spans="1:13" ht="14.4" customHeight="1" x14ac:dyDescent="0.3">
      <c r="A514" s="618" t="s">
        <v>4530</v>
      </c>
      <c r="B514" s="619" t="s">
        <v>4169</v>
      </c>
      <c r="C514" s="619" t="s">
        <v>4590</v>
      </c>
      <c r="D514" s="619" t="s">
        <v>4591</v>
      </c>
      <c r="E514" s="619" t="s">
        <v>4592</v>
      </c>
      <c r="F514" s="622"/>
      <c r="G514" s="622"/>
      <c r="H514" s="635">
        <v>0</v>
      </c>
      <c r="I514" s="622">
        <v>46</v>
      </c>
      <c r="J514" s="622">
        <v>62394.099999999991</v>
      </c>
      <c r="K514" s="635">
        <v>1</v>
      </c>
      <c r="L514" s="622">
        <v>46</v>
      </c>
      <c r="M514" s="623">
        <v>62394.099999999991</v>
      </c>
    </row>
    <row r="515" spans="1:13" ht="14.4" customHeight="1" x14ac:dyDescent="0.3">
      <c r="A515" s="618" t="s">
        <v>4530</v>
      </c>
      <c r="B515" s="619" t="s">
        <v>4172</v>
      </c>
      <c r="C515" s="619" t="s">
        <v>5647</v>
      </c>
      <c r="D515" s="619" t="s">
        <v>5648</v>
      </c>
      <c r="E515" s="619" t="s">
        <v>5475</v>
      </c>
      <c r="F515" s="622"/>
      <c r="G515" s="622"/>
      <c r="H515" s="635">
        <v>0</v>
      </c>
      <c r="I515" s="622">
        <v>2</v>
      </c>
      <c r="J515" s="622">
        <v>2719.22</v>
      </c>
      <c r="K515" s="635">
        <v>1</v>
      </c>
      <c r="L515" s="622">
        <v>2</v>
      </c>
      <c r="M515" s="623">
        <v>2719.22</v>
      </c>
    </row>
    <row r="516" spans="1:13" ht="14.4" customHeight="1" x14ac:dyDescent="0.3">
      <c r="A516" s="618" t="s">
        <v>4530</v>
      </c>
      <c r="B516" s="619" t="s">
        <v>4174</v>
      </c>
      <c r="C516" s="619" t="s">
        <v>2414</v>
      </c>
      <c r="D516" s="619" t="s">
        <v>2415</v>
      </c>
      <c r="E516" s="619" t="s">
        <v>2416</v>
      </c>
      <c r="F516" s="622"/>
      <c r="G516" s="622"/>
      <c r="H516" s="635"/>
      <c r="I516" s="622">
        <v>11</v>
      </c>
      <c r="J516" s="622">
        <v>0</v>
      </c>
      <c r="K516" s="635"/>
      <c r="L516" s="622">
        <v>11</v>
      </c>
      <c r="M516" s="623">
        <v>0</v>
      </c>
    </row>
    <row r="517" spans="1:13" ht="14.4" customHeight="1" x14ac:dyDescent="0.3">
      <c r="A517" s="618" t="s">
        <v>4530</v>
      </c>
      <c r="B517" s="619" t="s">
        <v>4174</v>
      </c>
      <c r="C517" s="619" t="s">
        <v>3515</v>
      </c>
      <c r="D517" s="619" t="s">
        <v>2415</v>
      </c>
      <c r="E517" s="619" t="s">
        <v>3516</v>
      </c>
      <c r="F517" s="622"/>
      <c r="G517" s="622"/>
      <c r="H517" s="635"/>
      <c r="I517" s="622">
        <v>6</v>
      </c>
      <c r="J517" s="622">
        <v>0</v>
      </c>
      <c r="K517" s="635"/>
      <c r="L517" s="622">
        <v>6</v>
      </c>
      <c r="M517" s="623">
        <v>0</v>
      </c>
    </row>
    <row r="518" spans="1:13" ht="14.4" customHeight="1" x14ac:dyDescent="0.3">
      <c r="A518" s="618" t="s">
        <v>4530</v>
      </c>
      <c r="B518" s="619" t="s">
        <v>4176</v>
      </c>
      <c r="C518" s="619" t="s">
        <v>2522</v>
      </c>
      <c r="D518" s="619" t="s">
        <v>2523</v>
      </c>
      <c r="E518" s="619" t="s">
        <v>2187</v>
      </c>
      <c r="F518" s="622"/>
      <c r="G518" s="622"/>
      <c r="H518" s="635"/>
      <c r="I518" s="622">
        <v>2</v>
      </c>
      <c r="J518" s="622">
        <v>0</v>
      </c>
      <c r="K518" s="635"/>
      <c r="L518" s="622">
        <v>2</v>
      </c>
      <c r="M518" s="623">
        <v>0</v>
      </c>
    </row>
    <row r="519" spans="1:13" ht="14.4" customHeight="1" x14ac:dyDescent="0.3">
      <c r="A519" s="618" t="s">
        <v>4530</v>
      </c>
      <c r="B519" s="619" t="s">
        <v>4189</v>
      </c>
      <c r="C519" s="619" t="s">
        <v>2458</v>
      </c>
      <c r="D519" s="619" t="s">
        <v>2455</v>
      </c>
      <c r="E519" s="619" t="s">
        <v>2459</v>
      </c>
      <c r="F519" s="622"/>
      <c r="G519" s="622"/>
      <c r="H519" s="635">
        <v>0</v>
      </c>
      <c r="I519" s="622">
        <v>5</v>
      </c>
      <c r="J519" s="622">
        <v>3126.45</v>
      </c>
      <c r="K519" s="635">
        <v>1</v>
      </c>
      <c r="L519" s="622">
        <v>5</v>
      </c>
      <c r="M519" s="623">
        <v>3126.45</v>
      </c>
    </row>
    <row r="520" spans="1:13" ht="14.4" customHeight="1" x14ac:dyDescent="0.3">
      <c r="A520" s="618" t="s">
        <v>4530</v>
      </c>
      <c r="B520" s="619" t="s">
        <v>4189</v>
      </c>
      <c r="C520" s="619" t="s">
        <v>3506</v>
      </c>
      <c r="D520" s="619" t="s">
        <v>2455</v>
      </c>
      <c r="E520" s="619" t="s">
        <v>3507</v>
      </c>
      <c r="F520" s="622"/>
      <c r="G520" s="622"/>
      <c r="H520" s="635">
        <v>0</v>
      </c>
      <c r="I520" s="622">
        <v>3</v>
      </c>
      <c r="J520" s="622">
        <v>2813.79</v>
      </c>
      <c r="K520" s="635">
        <v>1</v>
      </c>
      <c r="L520" s="622">
        <v>3</v>
      </c>
      <c r="M520" s="623">
        <v>2813.79</v>
      </c>
    </row>
    <row r="521" spans="1:13" ht="14.4" customHeight="1" x14ac:dyDescent="0.3">
      <c r="A521" s="618" t="s">
        <v>4530</v>
      </c>
      <c r="B521" s="619" t="s">
        <v>4189</v>
      </c>
      <c r="C521" s="619" t="s">
        <v>3509</v>
      </c>
      <c r="D521" s="619" t="s">
        <v>2455</v>
      </c>
      <c r="E521" s="619" t="s">
        <v>3510</v>
      </c>
      <c r="F521" s="622"/>
      <c r="G521" s="622"/>
      <c r="H521" s="635">
        <v>0</v>
      </c>
      <c r="I521" s="622">
        <v>7</v>
      </c>
      <c r="J521" s="622">
        <v>8165.29</v>
      </c>
      <c r="K521" s="635">
        <v>1</v>
      </c>
      <c r="L521" s="622">
        <v>7</v>
      </c>
      <c r="M521" s="623">
        <v>8165.29</v>
      </c>
    </row>
    <row r="522" spans="1:13" ht="14.4" customHeight="1" x14ac:dyDescent="0.3">
      <c r="A522" s="618" t="s">
        <v>4530</v>
      </c>
      <c r="B522" s="619" t="s">
        <v>4189</v>
      </c>
      <c r="C522" s="619" t="s">
        <v>2287</v>
      </c>
      <c r="D522" s="619" t="s">
        <v>2288</v>
      </c>
      <c r="E522" s="619" t="s">
        <v>3507</v>
      </c>
      <c r="F522" s="622"/>
      <c r="G522" s="622"/>
      <c r="H522" s="635">
        <v>0</v>
      </c>
      <c r="I522" s="622">
        <v>20</v>
      </c>
      <c r="J522" s="622">
        <v>34993.800000000003</v>
      </c>
      <c r="K522" s="635">
        <v>1</v>
      </c>
      <c r="L522" s="622">
        <v>20</v>
      </c>
      <c r="M522" s="623">
        <v>34993.800000000003</v>
      </c>
    </row>
    <row r="523" spans="1:13" ht="14.4" customHeight="1" x14ac:dyDescent="0.3">
      <c r="A523" s="618" t="s">
        <v>4530</v>
      </c>
      <c r="B523" s="619" t="s">
        <v>4189</v>
      </c>
      <c r="C523" s="619" t="s">
        <v>2291</v>
      </c>
      <c r="D523" s="619" t="s">
        <v>2288</v>
      </c>
      <c r="E523" s="619" t="s">
        <v>3510</v>
      </c>
      <c r="F523" s="622"/>
      <c r="G523" s="622"/>
      <c r="H523" s="635">
        <v>0</v>
      </c>
      <c r="I523" s="622">
        <v>54</v>
      </c>
      <c r="J523" s="622">
        <v>125977.68000000001</v>
      </c>
      <c r="K523" s="635">
        <v>1</v>
      </c>
      <c r="L523" s="622">
        <v>54</v>
      </c>
      <c r="M523" s="623">
        <v>125977.68000000001</v>
      </c>
    </row>
    <row r="524" spans="1:13" ht="14.4" customHeight="1" x14ac:dyDescent="0.3">
      <c r="A524" s="618" t="s">
        <v>4530</v>
      </c>
      <c r="B524" s="619" t="s">
        <v>4189</v>
      </c>
      <c r="C524" s="619" t="s">
        <v>2294</v>
      </c>
      <c r="D524" s="619" t="s">
        <v>2288</v>
      </c>
      <c r="E524" s="619" t="s">
        <v>3513</v>
      </c>
      <c r="F524" s="622"/>
      <c r="G524" s="622"/>
      <c r="H524" s="635">
        <v>0</v>
      </c>
      <c r="I524" s="622">
        <v>3</v>
      </c>
      <c r="J524" s="622">
        <v>8748.48</v>
      </c>
      <c r="K524" s="635">
        <v>1</v>
      </c>
      <c r="L524" s="622">
        <v>3</v>
      </c>
      <c r="M524" s="623">
        <v>8748.48</v>
      </c>
    </row>
    <row r="525" spans="1:13" ht="14.4" customHeight="1" x14ac:dyDescent="0.3">
      <c r="A525" s="618" t="s">
        <v>4530</v>
      </c>
      <c r="B525" s="619" t="s">
        <v>4204</v>
      </c>
      <c r="C525" s="619" t="s">
        <v>2253</v>
      </c>
      <c r="D525" s="619" t="s">
        <v>2254</v>
      </c>
      <c r="E525" s="619" t="s">
        <v>675</v>
      </c>
      <c r="F525" s="622"/>
      <c r="G525" s="622"/>
      <c r="H525" s="635">
        <v>0</v>
      </c>
      <c r="I525" s="622">
        <v>1</v>
      </c>
      <c r="J525" s="622">
        <v>44.89</v>
      </c>
      <c r="K525" s="635">
        <v>1</v>
      </c>
      <c r="L525" s="622">
        <v>1</v>
      </c>
      <c r="M525" s="623">
        <v>44.89</v>
      </c>
    </row>
    <row r="526" spans="1:13" ht="14.4" customHeight="1" x14ac:dyDescent="0.3">
      <c r="A526" s="618" t="s">
        <v>4530</v>
      </c>
      <c r="B526" s="619" t="s">
        <v>4214</v>
      </c>
      <c r="C526" s="619" t="s">
        <v>4878</v>
      </c>
      <c r="D526" s="619" t="s">
        <v>2375</v>
      </c>
      <c r="E526" s="619" t="s">
        <v>687</v>
      </c>
      <c r="F526" s="622"/>
      <c r="G526" s="622"/>
      <c r="H526" s="635">
        <v>0</v>
      </c>
      <c r="I526" s="622">
        <v>1</v>
      </c>
      <c r="J526" s="622">
        <v>81.209999999999994</v>
      </c>
      <c r="K526" s="635">
        <v>1</v>
      </c>
      <c r="L526" s="622">
        <v>1</v>
      </c>
      <c r="M526" s="623">
        <v>81.209999999999994</v>
      </c>
    </row>
    <row r="527" spans="1:13" ht="14.4" customHeight="1" x14ac:dyDescent="0.3">
      <c r="A527" s="618" t="s">
        <v>4530</v>
      </c>
      <c r="B527" s="619" t="s">
        <v>4214</v>
      </c>
      <c r="C527" s="619" t="s">
        <v>4638</v>
      </c>
      <c r="D527" s="619" t="s">
        <v>2369</v>
      </c>
      <c r="E527" s="619" t="s">
        <v>1928</v>
      </c>
      <c r="F527" s="622"/>
      <c r="G527" s="622"/>
      <c r="H527" s="635"/>
      <c r="I527" s="622">
        <v>2</v>
      </c>
      <c r="J527" s="622">
        <v>0</v>
      </c>
      <c r="K527" s="635"/>
      <c r="L527" s="622">
        <v>2</v>
      </c>
      <c r="M527" s="623">
        <v>0</v>
      </c>
    </row>
    <row r="528" spans="1:13" ht="14.4" customHeight="1" x14ac:dyDescent="0.3">
      <c r="A528" s="618" t="s">
        <v>4530</v>
      </c>
      <c r="B528" s="619" t="s">
        <v>4214</v>
      </c>
      <c r="C528" s="619" t="s">
        <v>2372</v>
      </c>
      <c r="D528" s="619" t="s">
        <v>2369</v>
      </c>
      <c r="E528" s="619" t="s">
        <v>1928</v>
      </c>
      <c r="F528" s="622"/>
      <c r="G528" s="622"/>
      <c r="H528" s="635">
        <v>0</v>
      </c>
      <c r="I528" s="622">
        <v>1</v>
      </c>
      <c r="J528" s="622">
        <v>60.92</v>
      </c>
      <c r="K528" s="635">
        <v>1</v>
      </c>
      <c r="L528" s="622">
        <v>1</v>
      </c>
      <c r="M528" s="623">
        <v>60.92</v>
      </c>
    </row>
    <row r="529" spans="1:13" ht="14.4" customHeight="1" x14ac:dyDescent="0.3">
      <c r="A529" s="618" t="s">
        <v>4530</v>
      </c>
      <c r="B529" s="619" t="s">
        <v>4220</v>
      </c>
      <c r="C529" s="619" t="s">
        <v>5972</v>
      </c>
      <c r="D529" s="619" t="s">
        <v>1352</v>
      </c>
      <c r="E529" s="619" t="s">
        <v>5973</v>
      </c>
      <c r="F529" s="622">
        <v>1</v>
      </c>
      <c r="G529" s="622">
        <v>0</v>
      </c>
      <c r="H529" s="635"/>
      <c r="I529" s="622"/>
      <c r="J529" s="622"/>
      <c r="K529" s="635"/>
      <c r="L529" s="622">
        <v>1</v>
      </c>
      <c r="M529" s="623">
        <v>0</v>
      </c>
    </row>
    <row r="530" spans="1:13" ht="14.4" customHeight="1" x14ac:dyDescent="0.3">
      <c r="A530" s="618" t="s">
        <v>4530</v>
      </c>
      <c r="B530" s="619" t="s">
        <v>4220</v>
      </c>
      <c r="C530" s="619" t="s">
        <v>5974</v>
      </c>
      <c r="D530" s="619" t="s">
        <v>1352</v>
      </c>
      <c r="E530" s="619" t="s">
        <v>3109</v>
      </c>
      <c r="F530" s="622">
        <v>2</v>
      </c>
      <c r="G530" s="622">
        <v>606.91999999999996</v>
      </c>
      <c r="H530" s="635">
        <v>1</v>
      </c>
      <c r="I530" s="622"/>
      <c r="J530" s="622"/>
      <c r="K530" s="635">
        <v>0</v>
      </c>
      <c r="L530" s="622">
        <v>2</v>
      </c>
      <c r="M530" s="623">
        <v>606.91999999999996</v>
      </c>
    </row>
    <row r="531" spans="1:13" ht="14.4" customHeight="1" x14ac:dyDescent="0.3">
      <c r="A531" s="618" t="s">
        <v>4530</v>
      </c>
      <c r="B531" s="619" t="s">
        <v>4221</v>
      </c>
      <c r="C531" s="619" t="s">
        <v>5976</v>
      </c>
      <c r="D531" s="619" t="s">
        <v>5977</v>
      </c>
      <c r="E531" s="619" t="s">
        <v>1928</v>
      </c>
      <c r="F531" s="622">
        <v>1</v>
      </c>
      <c r="G531" s="622">
        <v>101.16</v>
      </c>
      <c r="H531" s="635">
        <v>1</v>
      </c>
      <c r="I531" s="622"/>
      <c r="J531" s="622"/>
      <c r="K531" s="635">
        <v>0</v>
      </c>
      <c r="L531" s="622">
        <v>1</v>
      </c>
      <c r="M531" s="623">
        <v>101.16</v>
      </c>
    </row>
    <row r="532" spans="1:13" ht="14.4" customHeight="1" x14ac:dyDescent="0.3">
      <c r="A532" s="618" t="s">
        <v>4530</v>
      </c>
      <c r="B532" s="619" t="s">
        <v>4231</v>
      </c>
      <c r="C532" s="619" t="s">
        <v>2426</v>
      </c>
      <c r="D532" s="619" t="s">
        <v>4234</v>
      </c>
      <c r="E532" s="619" t="s">
        <v>3601</v>
      </c>
      <c r="F532" s="622"/>
      <c r="G532" s="622"/>
      <c r="H532" s="635">
        <v>0</v>
      </c>
      <c r="I532" s="622">
        <v>1</v>
      </c>
      <c r="J532" s="622">
        <v>367.41</v>
      </c>
      <c r="K532" s="635">
        <v>1</v>
      </c>
      <c r="L532" s="622">
        <v>1</v>
      </c>
      <c r="M532" s="623">
        <v>367.41</v>
      </c>
    </row>
    <row r="533" spans="1:13" ht="14.4" customHeight="1" x14ac:dyDescent="0.3">
      <c r="A533" s="618" t="s">
        <v>4530</v>
      </c>
      <c r="B533" s="619" t="s">
        <v>4244</v>
      </c>
      <c r="C533" s="619" t="s">
        <v>2225</v>
      </c>
      <c r="D533" s="619" t="s">
        <v>2226</v>
      </c>
      <c r="E533" s="619" t="s">
        <v>4245</v>
      </c>
      <c r="F533" s="622"/>
      <c r="G533" s="622"/>
      <c r="H533" s="635">
        <v>0</v>
      </c>
      <c r="I533" s="622">
        <v>2</v>
      </c>
      <c r="J533" s="622">
        <v>130.13999999999999</v>
      </c>
      <c r="K533" s="635">
        <v>1</v>
      </c>
      <c r="L533" s="622">
        <v>2</v>
      </c>
      <c r="M533" s="623">
        <v>130.13999999999999</v>
      </c>
    </row>
    <row r="534" spans="1:13" ht="14.4" customHeight="1" x14ac:dyDescent="0.3">
      <c r="A534" s="618" t="s">
        <v>4530</v>
      </c>
      <c r="B534" s="619" t="s">
        <v>4244</v>
      </c>
      <c r="C534" s="619" t="s">
        <v>2250</v>
      </c>
      <c r="D534" s="619" t="s">
        <v>2251</v>
      </c>
      <c r="E534" s="619" t="s">
        <v>4248</v>
      </c>
      <c r="F534" s="622"/>
      <c r="G534" s="622"/>
      <c r="H534" s="635">
        <v>0</v>
      </c>
      <c r="I534" s="622">
        <v>1</v>
      </c>
      <c r="J534" s="622">
        <v>86.76</v>
      </c>
      <c r="K534" s="635">
        <v>1</v>
      </c>
      <c r="L534" s="622">
        <v>1</v>
      </c>
      <c r="M534" s="623">
        <v>86.76</v>
      </c>
    </row>
    <row r="535" spans="1:13" ht="14.4" customHeight="1" x14ac:dyDescent="0.3">
      <c r="A535" s="618" t="s">
        <v>4530</v>
      </c>
      <c r="B535" s="619" t="s">
        <v>4255</v>
      </c>
      <c r="C535" s="619" t="s">
        <v>2728</v>
      </c>
      <c r="D535" s="619" t="s">
        <v>4256</v>
      </c>
      <c r="E535" s="619" t="s">
        <v>4257</v>
      </c>
      <c r="F535" s="622"/>
      <c r="G535" s="622"/>
      <c r="H535" s="635">
        <v>0</v>
      </c>
      <c r="I535" s="622">
        <v>16</v>
      </c>
      <c r="J535" s="622">
        <v>5332.9600000000009</v>
      </c>
      <c r="K535" s="635">
        <v>1</v>
      </c>
      <c r="L535" s="622">
        <v>16</v>
      </c>
      <c r="M535" s="623">
        <v>5332.9600000000009</v>
      </c>
    </row>
    <row r="536" spans="1:13" ht="14.4" customHeight="1" x14ac:dyDescent="0.3">
      <c r="A536" s="618" t="s">
        <v>4530</v>
      </c>
      <c r="B536" s="619" t="s">
        <v>4255</v>
      </c>
      <c r="C536" s="619" t="s">
        <v>3753</v>
      </c>
      <c r="D536" s="619" t="s">
        <v>4448</v>
      </c>
      <c r="E536" s="619" t="s">
        <v>4449</v>
      </c>
      <c r="F536" s="622"/>
      <c r="G536" s="622"/>
      <c r="H536" s="635">
        <v>0</v>
      </c>
      <c r="I536" s="622">
        <v>8</v>
      </c>
      <c r="J536" s="622">
        <v>2666.48</v>
      </c>
      <c r="K536" s="635">
        <v>1</v>
      </c>
      <c r="L536" s="622">
        <v>8</v>
      </c>
      <c r="M536" s="623">
        <v>2666.48</v>
      </c>
    </row>
    <row r="537" spans="1:13" ht="14.4" customHeight="1" x14ac:dyDescent="0.3">
      <c r="A537" s="618" t="s">
        <v>4530</v>
      </c>
      <c r="B537" s="619" t="s">
        <v>4280</v>
      </c>
      <c r="C537" s="619" t="s">
        <v>3749</v>
      </c>
      <c r="D537" s="619" t="s">
        <v>3750</v>
      </c>
      <c r="E537" s="619" t="s">
        <v>4453</v>
      </c>
      <c r="F537" s="622"/>
      <c r="G537" s="622"/>
      <c r="H537" s="635">
        <v>0</v>
      </c>
      <c r="I537" s="622">
        <v>7</v>
      </c>
      <c r="J537" s="622">
        <v>489.02</v>
      </c>
      <c r="K537" s="635">
        <v>1</v>
      </c>
      <c r="L537" s="622">
        <v>7</v>
      </c>
      <c r="M537" s="623">
        <v>489.02</v>
      </c>
    </row>
    <row r="538" spans="1:13" ht="14.4" customHeight="1" x14ac:dyDescent="0.3">
      <c r="A538" s="618" t="s">
        <v>4530</v>
      </c>
      <c r="B538" s="619" t="s">
        <v>4462</v>
      </c>
      <c r="C538" s="619" t="s">
        <v>4839</v>
      </c>
      <c r="D538" s="619" t="s">
        <v>4840</v>
      </c>
      <c r="E538" s="619" t="s">
        <v>747</v>
      </c>
      <c r="F538" s="622"/>
      <c r="G538" s="622"/>
      <c r="H538" s="635">
        <v>0</v>
      </c>
      <c r="I538" s="622">
        <v>28</v>
      </c>
      <c r="J538" s="622">
        <v>2540.16</v>
      </c>
      <c r="K538" s="635">
        <v>1</v>
      </c>
      <c r="L538" s="622">
        <v>28</v>
      </c>
      <c r="M538" s="623">
        <v>2540.16</v>
      </c>
    </row>
    <row r="539" spans="1:13" ht="14.4" customHeight="1" x14ac:dyDescent="0.3">
      <c r="A539" s="618" t="s">
        <v>4530</v>
      </c>
      <c r="B539" s="619" t="s">
        <v>4462</v>
      </c>
      <c r="C539" s="619" t="s">
        <v>5381</v>
      </c>
      <c r="D539" s="619" t="s">
        <v>4840</v>
      </c>
      <c r="E539" s="619" t="s">
        <v>5382</v>
      </c>
      <c r="F539" s="622"/>
      <c r="G539" s="622"/>
      <c r="H539" s="635">
        <v>0</v>
      </c>
      <c r="I539" s="622">
        <v>1</v>
      </c>
      <c r="J539" s="622">
        <v>302.39</v>
      </c>
      <c r="K539" s="635">
        <v>1</v>
      </c>
      <c r="L539" s="622">
        <v>1</v>
      </c>
      <c r="M539" s="623">
        <v>302.39</v>
      </c>
    </row>
    <row r="540" spans="1:13" ht="14.4" customHeight="1" x14ac:dyDescent="0.3">
      <c r="A540" s="618" t="s">
        <v>4530</v>
      </c>
      <c r="B540" s="619" t="s">
        <v>4319</v>
      </c>
      <c r="C540" s="619" t="s">
        <v>5151</v>
      </c>
      <c r="D540" s="619" t="s">
        <v>5149</v>
      </c>
      <c r="E540" s="619" t="s">
        <v>5150</v>
      </c>
      <c r="F540" s="622"/>
      <c r="G540" s="622"/>
      <c r="H540" s="635">
        <v>0</v>
      </c>
      <c r="I540" s="622">
        <v>1</v>
      </c>
      <c r="J540" s="622">
        <v>2279.48</v>
      </c>
      <c r="K540" s="635">
        <v>1</v>
      </c>
      <c r="L540" s="622">
        <v>1</v>
      </c>
      <c r="M540" s="623">
        <v>2279.48</v>
      </c>
    </row>
    <row r="541" spans="1:13" ht="14.4" customHeight="1" x14ac:dyDescent="0.3">
      <c r="A541" s="618" t="s">
        <v>4530</v>
      </c>
      <c r="B541" s="619" t="s">
        <v>4319</v>
      </c>
      <c r="C541" s="619" t="s">
        <v>5154</v>
      </c>
      <c r="D541" s="619" t="s">
        <v>789</v>
      </c>
      <c r="E541" s="619" t="s">
        <v>790</v>
      </c>
      <c r="F541" s="622">
        <v>3</v>
      </c>
      <c r="G541" s="622">
        <v>6382.5599999999995</v>
      </c>
      <c r="H541" s="635">
        <v>1</v>
      </c>
      <c r="I541" s="622"/>
      <c r="J541" s="622"/>
      <c r="K541" s="635">
        <v>0</v>
      </c>
      <c r="L541" s="622">
        <v>3</v>
      </c>
      <c r="M541" s="623">
        <v>6382.5599999999995</v>
      </c>
    </row>
    <row r="542" spans="1:13" ht="14.4" customHeight="1" x14ac:dyDescent="0.3">
      <c r="A542" s="618" t="s">
        <v>4530</v>
      </c>
      <c r="B542" s="619" t="s">
        <v>4319</v>
      </c>
      <c r="C542" s="619" t="s">
        <v>5914</v>
      </c>
      <c r="D542" s="619" t="s">
        <v>789</v>
      </c>
      <c r="E542" s="619" t="s">
        <v>5915</v>
      </c>
      <c r="F542" s="622">
        <v>1</v>
      </c>
      <c r="G542" s="622">
        <v>0</v>
      </c>
      <c r="H542" s="635"/>
      <c r="I542" s="622"/>
      <c r="J542" s="622"/>
      <c r="K542" s="635"/>
      <c r="L542" s="622">
        <v>1</v>
      </c>
      <c r="M542" s="623">
        <v>0</v>
      </c>
    </row>
    <row r="543" spans="1:13" ht="14.4" customHeight="1" x14ac:dyDescent="0.3">
      <c r="A543" s="618" t="s">
        <v>4530</v>
      </c>
      <c r="B543" s="619" t="s">
        <v>4319</v>
      </c>
      <c r="C543" s="619" t="s">
        <v>5916</v>
      </c>
      <c r="D543" s="619" t="s">
        <v>789</v>
      </c>
      <c r="E543" s="619" t="s">
        <v>5917</v>
      </c>
      <c r="F543" s="622">
        <v>1</v>
      </c>
      <c r="G543" s="622">
        <v>0</v>
      </c>
      <c r="H543" s="635"/>
      <c r="I543" s="622"/>
      <c r="J543" s="622"/>
      <c r="K543" s="635"/>
      <c r="L543" s="622">
        <v>1</v>
      </c>
      <c r="M543" s="623">
        <v>0</v>
      </c>
    </row>
    <row r="544" spans="1:13" ht="14.4" customHeight="1" x14ac:dyDescent="0.3">
      <c r="A544" s="618" t="s">
        <v>4530</v>
      </c>
      <c r="B544" s="619" t="s">
        <v>6736</v>
      </c>
      <c r="C544" s="619" t="s">
        <v>4810</v>
      </c>
      <c r="D544" s="619" t="s">
        <v>4811</v>
      </c>
      <c r="E544" s="619" t="s">
        <v>4812</v>
      </c>
      <c r="F544" s="622"/>
      <c r="G544" s="622"/>
      <c r="H544" s="635">
        <v>0</v>
      </c>
      <c r="I544" s="622">
        <v>122</v>
      </c>
      <c r="J544" s="622">
        <v>222050.36000000002</v>
      </c>
      <c r="K544" s="635">
        <v>1</v>
      </c>
      <c r="L544" s="622">
        <v>122</v>
      </c>
      <c r="M544" s="623">
        <v>222050.36000000002</v>
      </c>
    </row>
    <row r="545" spans="1:13" ht="14.4" customHeight="1" x14ac:dyDescent="0.3">
      <c r="A545" s="618" t="s">
        <v>4530</v>
      </c>
      <c r="B545" s="619" t="s">
        <v>6742</v>
      </c>
      <c r="C545" s="619" t="s">
        <v>4895</v>
      </c>
      <c r="D545" s="619" t="s">
        <v>4896</v>
      </c>
      <c r="E545" s="619" t="s">
        <v>4363</v>
      </c>
      <c r="F545" s="622"/>
      <c r="G545" s="622"/>
      <c r="H545" s="635">
        <v>0</v>
      </c>
      <c r="I545" s="622">
        <v>12</v>
      </c>
      <c r="J545" s="622">
        <v>18504.36</v>
      </c>
      <c r="K545" s="635">
        <v>1</v>
      </c>
      <c r="L545" s="622">
        <v>12</v>
      </c>
      <c r="M545" s="623">
        <v>18504.36</v>
      </c>
    </row>
    <row r="546" spans="1:13" ht="14.4" customHeight="1" x14ac:dyDescent="0.3">
      <c r="A546" s="618" t="s">
        <v>4530</v>
      </c>
      <c r="B546" s="619" t="s">
        <v>6742</v>
      </c>
      <c r="C546" s="619" t="s">
        <v>5608</v>
      </c>
      <c r="D546" s="619" t="s">
        <v>4896</v>
      </c>
      <c r="E546" s="619" t="s">
        <v>5609</v>
      </c>
      <c r="F546" s="622"/>
      <c r="G546" s="622"/>
      <c r="H546" s="635">
        <v>0</v>
      </c>
      <c r="I546" s="622">
        <v>2</v>
      </c>
      <c r="J546" s="622">
        <v>13676.88</v>
      </c>
      <c r="K546" s="635">
        <v>1</v>
      </c>
      <c r="L546" s="622">
        <v>2</v>
      </c>
      <c r="M546" s="623">
        <v>13676.88</v>
      </c>
    </row>
    <row r="547" spans="1:13" ht="14.4" customHeight="1" x14ac:dyDescent="0.3">
      <c r="A547" s="618" t="s">
        <v>4530</v>
      </c>
      <c r="B547" s="619" t="s">
        <v>4324</v>
      </c>
      <c r="C547" s="619" t="s">
        <v>2391</v>
      </c>
      <c r="D547" s="619" t="s">
        <v>979</v>
      </c>
      <c r="E547" s="619" t="s">
        <v>4325</v>
      </c>
      <c r="F547" s="622"/>
      <c r="G547" s="622"/>
      <c r="H547" s="635">
        <v>0</v>
      </c>
      <c r="I547" s="622">
        <v>3</v>
      </c>
      <c r="J547" s="622">
        <v>144.93</v>
      </c>
      <c r="K547" s="635">
        <v>1</v>
      </c>
      <c r="L547" s="622">
        <v>3</v>
      </c>
      <c r="M547" s="623">
        <v>144.93</v>
      </c>
    </row>
    <row r="548" spans="1:13" ht="14.4" customHeight="1" x14ac:dyDescent="0.3">
      <c r="A548" s="618" t="s">
        <v>4530</v>
      </c>
      <c r="B548" s="619" t="s">
        <v>4324</v>
      </c>
      <c r="C548" s="619" t="s">
        <v>2193</v>
      </c>
      <c r="D548" s="619" t="s">
        <v>979</v>
      </c>
      <c r="E548" s="619" t="s">
        <v>4326</v>
      </c>
      <c r="F548" s="622"/>
      <c r="G548" s="622"/>
      <c r="H548" s="635">
        <v>0</v>
      </c>
      <c r="I548" s="622">
        <v>1</v>
      </c>
      <c r="J548" s="622">
        <v>96.63</v>
      </c>
      <c r="K548" s="635">
        <v>1</v>
      </c>
      <c r="L548" s="622">
        <v>1</v>
      </c>
      <c r="M548" s="623">
        <v>96.63</v>
      </c>
    </row>
    <row r="549" spans="1:13" ht="14.4" customHeight="1" x14ac:dyDescent="0.3">
      <c r="A549" s="618" t="s">
        <v>4530</v>
      </c>
      <c r="B549" s="619" t="s">
        <v>4324</v>
      </c>
      <c r="C549" s="619" t="s">
        <v>4944</v>
      </c>
      <c r="D549" s="619" t="s">
        <v>979</v>
      </c>
      <c r="E549" s="619" t="s">
        <v>4945</v>
      </c>
      <c r="F549" s="622"/>
      <c r="G549" s="622"/>
      <c r="H549" s="635">
        <v>0</v>
      </c>
      <c r="I549" s="622">
        <v>1</v>
      </c>
      <c r="J549" s="622">
        <v>193.26</v>
      </c>
      <c r="K549" s="635">
        <v>1</v>
      </c>
      <c r="L549" s="622">
        <v>1</v>
      </c>
      <c r="M549" s="623">
        <v>193.26</v>
      </c>
    </row>
    <row r="550" spans="1:13" ht="14.4" customHeight="1" x14ac:dyDescent="0.3">
      <c r="A550" s="618" t="s">
        <v>4530</v>
      </c>
      <c r="B550" s="619" t="s">
        <v>4328</v>
      </c>
      <c r="C550" s="619" t="s">
        <v>2348</v>
      </c>
      <c r="D550" s="619" t="s">
        <v>2349</v>
      </c>
      <c r="E550" s="619" t="s">
        <v>2350</v>
      </c>
      <c r="F550" s="622"/>
      <c r="G550" s="622"/>
      <c r="H550" s="635">
        <v>0</v>
      </c>
      <c r="I550" s="622">
        <v>5</v>
      </c>
      <c r="J550" s="622">
        <v>459.29999999999995</v>
      </c>
      <c r="K550" s="635">
        <v>1</v>
      </c>
      <c r="L550" s="622">
        <v>5</v>
      </c>
      <c r="M550" s="623">
        <v>459.29999999999995</v>
      </c>
    </row>
    <row r="551" spans="1:13" ht="14.4" customHeight="1" x14ac:dyDescent="0.3">
      <c r="A551" s="618" t="s">
        <v>4530</v>
      </c>
      <c r="B551" s="619" t="s">
        <v>4328</v>
      </c>
      <c r="C551" s="619" t="s">
        <v>5135</v>
      </c>
      <c r="D551" s="619" t="s">
        <v>4329</v>
      </c>
      <c r="E551" s="619" t="s">
        <v>2350</v>
      </c>
      <c r="F551" s="622">
        <v>1</v>
      </c>
      <c r="G551" s="622">
        <v>95.25</v>
      </c>
      <c r="H551" s="635">
        <v>1</v>
      </c>
      <c r="I551" s="622"/>
      <c r="J551" s="622"/>
      <c r="K551" s="635">
        <v>0</v>
      </c>
      <c r="L551" s="622">
        <v>1</v>
      </c>
      <c r="M551" s="623">
        <v>95.25</v>
      </c>
    </row>
    <row r="552" spans="1:13" ht="14.4" customHeight="1" x14ac:dyDescent="0.3">
      <c r="A552" s="618" t="s">
        <v>4530</v>
      </c>
      <c r="B552" s="619" t="s">
        <v>4503</v>
      </c>
      <c r="C552" s="619" t="s">
        <v>5483</v>
      </c>
      <c r="D552" s="619" t="s">
        <v>5484</v>
      </c>
      <c r="E552" s="619" t="s">
        <v>2832</v>
      </c>
      <c r="F552" s="622">
        <v>1</v>
      </c>
      <c r="G552" s="622">
        <v>8264.7900000000009</v>
      </c>
      <c r="H552" s="635">
        <v>1</v>
      </c>
      <c r="I552" s="622"/>
      <c r="J552" s="622"/>
      <c r="K552" s="635">
        <v>0</v>
      </c>
      <c r="L552" s="622">
        <v>1</v>
      </c>
      <c r="M552" s="623">
        <v>8264.7900000000009</v>
      </c>
    </row>
    <row r="553" spans="1:13" ht="14.4" customHeight="1" x14ac:dyDescent="0.3">
      <c r="A553" s="618" t="s">
        <v>4530</v>
      </c>
      <c r="B553" s="619" t="s">
        <v>4503</v>
      </c>
      <c r="C553" s="619" t="s">
        <v>5951</v>
      </c>
      <c r="D553" s="619" t="s">
        <v>5952</v>
      </c>
      <c r="E553" s="619" t="s">
        <v>5953</v>
      </c>
      <c r="F553" s="622">
        <v>1</v>
      </c>
      <c r="G553" s="622">
        <v>0</v>
      </c>
      <c r="H553" s="635"/>
      <c r="I553" s="622"/>
      <c r="J553" s="622"/>
      <c r="K553" s="635"/>
      <c r="L553" s="622">
        <v>1</v>
      </c>
      <c r="M553" s="623">
        <v>0</v>
      </c>
    </row>
    <row r="554" spans="1:13" ht="14.4" customHeight="1" x14ac:dyDescent="0.3">
      <c r="A554" s="618" t="s">
        <v>4530</v>
      </c>
      <c r="B554" s="619" t="s">
        <v>4333</v>
      </c>
      <c r="C554" s="619" t="s">
        <v>4780</v>
      </c>
      <c r="D554" s="619" t="s">
        <v>1870</v>
      </c>
      <c r="E554" s="619" t="s">
        <v>4781</v>
      </c>
      <c r="F554" s="622">
        <v>1</v>
      </c>
      <c r="G554" s="622">
        <v>0</v>
      </c>
      <c r="H554" s="635"/>
      <c r="I554" s="622"/>
      <c r="J554" s="622"/>
      <c r="K554" s="635"/>
      <c r="L554" s="622">
        <v>1</v>
      </c>
      <c r="M554" s="623">
        <v>0</v>
      </c>
    </row>
    <row r="555" spans="1:13" ht="14.4" customHeight="1" x14ac:dyDescent="0.3">
      <c r="A555" s="618" t="s">
        <v>4530</v>
      </c>
      <c r="B555" s="619" t="s">
        <v>4333</v>
      </c>
      <c r="C555" s="619" t="s">
        <v>2057</v>
      </c>
      <c r="D555" s="619" t="s">
        <v>4334</v>
      </c>
      <c r="E555" s="619" t="s">
        <v>4335</v>
      </c>
      <c r="F555" s="622"/>
      <c r="G555" s="622"/>
      <c r="H555" s="635">
        <v>0</v>
      </c>
      <c r="I555" s="622">
        <v>1</v>
      </c>
      <c r="J555" s="622">
        <v>2787.72</v>
      </c>
      <c r="K555" s="635">
        <v>1</v>
      </c>
      <c r="L555" s="622">
        <v>1</v>
      </c>
      <c r="M555" s="623">
        <v>2787.72</v>
      </c>
    </row>
    <row r="556" spans="1:13" ht="14.4" customHeight="1" x14ac:dyDescent="0.3">
      <c r="A556" s="618" t="s">
        <v>4530</v>
      </c>
      <c r="B556" s="619" t="s">
        <v>4333</v>
      </c>
      <c r="C556" s="619" t="s">
        <v>1511</v>
      </c>
      <c r="D556" s="619" t="s">
        <v>4338</v>
      </c>
      <c r="E556" s="619" t="s">
        <v>4339</v>
      </c>
      <c r="F556" s="622"/>
      <c r="G556" s="622"/>
      <c r="H556" s="635">
        <v>0</v>
      </c>
      <c r="I556" s="622">
        <v>1</v>
      </c>
      <c r="J556" s="622">
        <v>880.88</v>
      </c>
      <c r="K556" s="635">
        <v>1</v>
      </c>
      <c r="L556" s="622">
        <v>1</v>
      </c>
      <c r="M556" s="623">
        <v>880.88</v>
      </c>
    </row>
    <row r="557" spans="1:13" ht="14.4" customHeight="1" x14ac:dyDescent="0.3">
      <c r="A557" s="618" t="s">
        <v>4530</v>
      </c>
      <c r="B557" s="619" t="s">
        <v>4342</v>
      </c>
      <c r="C557" s="619" t="s">
        <v>4746</v>
      </c>
      <c r="D557" s="619" t="s">
        <v>3519</v>
      </c>
      <c r="E557" s="619" t="s">
        <v>4747</v>
      </c>
      <c r="F557" s="622"/>
      <c r="G557" s="622"/>
      <c r="H557" s="635">
        <v>0</v>
      </c>
      <c r="I557" s="622">
        <v>1</v>
      </c>
      <c r="J557" s="622">
        <v>49.12</v>
      </c>
      <c r="K557" s="635">
        <v>1</v>
      </c>
      <c r="L557" s="622">
        <v>1</v>
      </c>
      <c r="M557" s="623">
        <v>49.12</v>
      </c>
    </row>
    <row r="558" spans="1:13" ht="14.4" customHeight="1" x14ac:dyDescent="0.3">
      <c r="A558" s="618" t="s">
        <v>4530</v>
      </c>
      <c r="B558" s="619" t="s">
        <v>4342</v>
      </c>
      <c r="C558" s="619" t="s">
        <v>3518</v>
      </c>
      <c r="D558" s="619" t="s">
        <v>3519</v>
      </c>
      <c r="E558" s="619" t="s">
        <v>4466</v>
      </c>
      <c r="F558" s="622"/>
      <c r="G558" s="622"/>
      <c r="H558" s="635">
        <v>0</v>
      </c>
      <c r="I558" s="622">
        <v>1</v>
      </c>
      <c r="J558" s="622">
        <v>147.36000000000001</v>
      </c>
      <c r="K558" s="635">
        <v>1</v>
      </c>
      <c r="L558" s="622">
        <v>1</v>
      </c>
      <c r="M558" s="623">
        <v>147.36000000000001</v>
      </c>
    </row>
    <row r="559" spans="1:13" ht="14.4" customHeight="1" x14ac:dyDescent="0.3">
      <c r="A559" s="618" t="s">
        <v>4530</v>
      </c>
      <c r="B559" s="619" t="s">
        <v>4342</v>
      </c>
      <c r="C559" s="619" t="s">
        <v>5985</v>
      </c>
      <c r="D559" s="619" t="s">
        <v>5986</v>
      </c>
      <c r="E559" s="619" t="s">
        <v>5987</v>
      </c>
      <c r="F559" s="622">
        <v>1</v>
      </c>
      <c r="G559" s="622">
        <v>0</v>
      </c>
      <c r="H559" s="635"/>
      <c r="I559" s="622"/>
      <c r="J559" s="622"/>
      <c r="K559" s="635"/>
      <c r="L559" s="622">
        <v>1</v>
      </c>
      <c r="M559" s="623">
        <v>0</v>
      </c>
    </row>
    <row r="560" spans="1:13" ht="14.4" customHeight="1" x14ac:dyDescent="0.3">
      <c r="A560" s="618" t="s">
        <v>4530</v>
      </c>
      <c r="B560" s="619" t="s">
        <v>4342</v>
      </c>
      <c r="C560" s="619" t="s">
        <v>2284</v>
      </c>
      <c r="D560" s="619" t="s">
        <v>2278</v>
      </c>
      <c r="E560" s="619" t="s">
        <v>4348</v>
      </c>
      <c r="F560" s="622"/>
      <c r="G560" s="622"/>
      <c r="H560" s="635">
        <v>0</v>
      </c>
      <c r="I560" s="622">
        <v>1</v>
      </c>
      <c r="J560" s="622">
        <v>163.72999999999999</v>
      </c>
      <c r="K560" s="635">
        <v>1</v>
      </c>
      <c r="L560" s="622">
        <v>1</v>
      </c>
      <c r="M560" s="623">
        <v>163.72999999999999</v>
      </c>
    </row>
    <row r="561" spans="1:13" ht="14.4" customHeight="1" x14ac:dyDescent="0.3">
      <c r="A561" s="618" t="s">
        <v>4530</v>
      </c>
      <c r="B561" s="619" t="s">
        <v>4349</v>
      </c>
      <c r="C561" s="619" t="s">
        <v>2422</v>
      </c>
      <c r="D561" s="619" t="s">
        <v>4350</v>
      </c>
      <c r="E561" s="619" t="s">
        <v>4351</v>
      </c>
      <c r="F561" s="622"/>
      <c r="G561" s="622"/>
      <c r="H561" s="635">
        <v>0</v>
      </c>
      <c r="I561" s="622">
        <v>1</v>
      </c>
      <c r="J561" s="622">
        <v>139.71</v>
      </c>
      <c r="K561" s="635">
        <v>1</v>
      </c>
      <c r="L561" s="622">
        <v>1</v>
      </c>
      <c r="M561" s="623">
        <v>139.71</v>
      </c>
    </row>
    <row r="562" spans="1:13" ht="14.4" customHeight="1" x14ac:dyDescent="0.3">
      <c r="A562" s="618" t="s">
        <v>4530</v>
      </c>
      <c r="B562" s="619" t="s">
        <v>4352</v>
      </c>
      <c r="C562" s="619" t="s">
        <v>3536</v>
      </c>
      <c r="D562" s="619" t="s">
        <v>4353</v>
      </c>
      <c r="E562" s="619" t="s">
        <v>4468</v>
      </c>
      <c r="F562" s="622"/>
      <c r="G562" s="622"/>
      <c r="H562" s="635">
        <v>0</v>
      </c>
      <c r="I562" s="622">
        <v>1</v>
      </c>
      <c r="J562" s="622">
        <v>561.54</v>
      </c>
      <c r="K562" s="635">
        <v>1</v>
      </c>
      <c r="L562" s="622">
        <v>1</v>
      </c>
      <c r="M562" s="623">
        <v>561.54</v>
      </c>
    </row>
    <row r="563" spans="1:13" ht="14.4" customHeight="1" x14ac:dyDescent="0.3">
      <c r="A563" s="618" t="s">
        <v>4530</v>
      </c>
      <c r="B563" s="619" t="s">
        <v>4364</v>
      </c>
      <c r="C563" s="619" t="s">
        <v>3587</v>
      </c>
      <c r="D563" s="619" t="s">
        <v>4471</v>
      </c>
      <c r="E563" s="619" t="s">
        <v>4472</v>
      </c>
      <c r="F563" s="622"/>
      <c r="G563" s="622"/>
      <c r="H563" s="635">
        <v>0</v>
      </c>
      <c r="I563" s="622">
        <v>2</v>
      </c>
      <c r="J563" s="622">
        <v>32.54</v>
      </c>
      <c r="K563" s="635">
        <v>1</v>
      </c>
      <c r="L563" s="622">
        <v>2</v>
      </c>
      <c r="M563" s="623">
        <v>32.54</v>
      </c>
    </row>
    <row r="564" spans="1:13" ht="14.4" customHeight="1" x14ac:dyDescent="0.3">
      <c r="A564" s="618" t="s">
        <v>4530</v>
      </c>
      <c r="B564" s="619" t="s">
        <v>4364</v>
      </c>
      <c r="C564" s="619" t="s">
        <v>2321</v>
      </c>
      <c r="D564" s="619" t="s">
        <v>4365</v>
      </c>
      <c r="E564" s="619" t="s">
        <v>4366</v>
      </c>
      <c r="F564" s="622"/>
      <c r="G564" s="622"/>
      <c r="H564" s="635">
        <v>0</v>
      </c>
      <c r="I564" s="622">
        <v>3</v>
      </c>
      <c r="J564" s="622">
        <v>20.94</v>
      </c>
      <c r="K564" s="635">
        <v>1</v>
      </c>
      <c r="L564" s="622">
        <v>3</v>
      </c>
      <c r="M564" s="623">
        <v>20.94</v>
      </c>
    </row>
    <row r="565" spans="1:13" ht="14.4" customHeight="1" x14ac:dyDescent="0.3">
      <c r="A565" s="618" t="s">
        <v>4530</v>
      </c>
      <c r="B565" s="619" t="s">
        <v>4364</v>
      </c>
      <c r="C565" s="619" t="s">
        <v>2472</v>
      </c>
      <c r="D565" s="619" t="s">
        <v>4367</v>
      </c>
      <c r="E565" s="619" t="s">
        <v>4368</v>
      </c>
      <c r="F565" s="622"/>
      <c r="G565" s="622"/>
      <c r="H565" s="635">
        <v>0</v>
      </c>
      <c r="I565" s="622">
        <v>5</v>
      </c>
      <c r="J565" s="622">
        <v>53.65</v>
      </c>
      <c r="K565" s="635">
        <v>1</v>
      </c>
      <c r="L565" s="622">
        <v>5</v>
      </c>
      <c r="M565" s="623">
        <v>53.65</v>
      </c>
    </row>
    <row r="566" spans="1:13" ht="14.4" customHeight="1" x14ac:dyDescent="0.3">
      <c r="A566" s="618" t="s">
        <v>4530</v>
      </c>
      <c r="B566" s="619" t="s">
        <v>4371</v>
      </c>
      <c r="C566" s="619" t="s">
        <v>2398</v>
      </c>
      <c r="D566" s="619" t="s">
        <v>2399</v>
      </c>
      <c r="E566" s="619" t="s">
        <v>4372</v>
      </c>
      <c r="F566" s="622"/>
      <c r="G566" s="622"/>
      <c r="H566" s="635">
        <v>0</v>
      </c>
      <c r="I566" s="622">
        <v>1</v>
      </c>
      <c r="J566" s="622">
        <v>162.13</v>
      </c>
      <c r="K566" s="635">
        <v>1</v>
      </c>
      <c r="L566" s="622">
        <v>1</v>
      </c>
      <c r="M566" s="623">
        <v>162.13</v>
      </c>
    </row>
    <row r="567" spans="1:13" ht="14.4" customHeight="1" x14ac:dyDescent="0.3">
      <c r="A567" s="618" t="s">
        <v>4530</v>
      </c>
      <c r="B567" s="619" t="s">
        <v>4371</v>
      </c>
      <c r="C567" s="619" t="s">
        <v>2475</v>
      </c>
      <c r="D567" s="619" t="s">
        <v>2476</v>
      </c>
      <c r="E567" s="619" t="s">
        <v>4373</v>
      </c>
      <c r="F567" s="622"/>
      <c r="G567" s="622"/>
      <c r="H567" s="635">
        <v>0</v>
      </c>
      <c r="I567" s="622">
        <v>5</v>
      </c>
      <c r="J567" s="622">
        <v>1080.8</v>
      </c>
      <c r="K567" s="635">
        <v>1</v>
      </c>
      <c r="L567" s="622">
        <v>5</v>
      </c>
      <c r="M567" s="623">
        <v>1080.8</v>
      </c>
    </row>
    <row r="568" spans="1:13" ht="14.4" customHeight="1" x14ac:dyDescent="0.3">
      <c r="A568" s="618" t="s">
        <v>4530</v>
      </c>
      <c r="B568" s="619" t="s">
        <v>4377</v>
      </c>
      <c r="C568" s="619" t="s">
        <v>2434</v>
      </c>
      <c r="D568" s="619" t="s">
        <v>2435</v>
      </c>
      <c r="E568" s="619" t="s">
        <v>641</v>
      </c>
      <c r="F568" s="622"/>
      <c r="G568" s="622"/>
      <c r="H568" s="635">
        <v>0</v>
      </c>
      <c r="I568" s="622">
        <v>1</v>
      </c>
      <c r="J568" s="622">
        <v>232.44</v>
      </c>
      <c r="K568" s="635">
        <v>1</v>
      </c>
      <c r="L568" s="622">
        <v>1</v>
      </c>
      <c r="M568" s="623">
        <v>232.44</v>
      </c>
    </row>
    <row r="569" spans="1:13" ht="14.4" customHeight="1" x14ac:dyDescent="0.3">
      <c r="A569" s="618" t="s">
        <v>4530</v>
      </c>
      <c r="B569" s="619" t="s">
        <v>4379</v>
      </c>
      <c r="C569" s="619" t="s">
        <v>3623</v>
      </c>
      <c r="D569" s="619" t="s">
        <v>714</v>
      </c>
      <c r="E569" s="619" t="s">
        <v>3624</v>
      </c>
      <c r="F569" s="622"/>
      <c r="G569" s="622"/>
      <c r="H569" s="635">
        <v>0</v>
      </c>
      <c r="I569" s="622">
        <v>4</v>
      </c>
      <c r="J569" s="622">
        <v>1673.48</v>
      </c>
      <c r="K569" s="635">
        <v>1</v>
      </c>
      <c r="L569" s="622">
        <v>4</v>
      </c>
      <c r="M569" s="623">
        <v>1673.48</v>
      </c>
    </row>
    <row r="570" spans="1:13" ht="14.4" customHeight="1" x14ac:dyDescent="0.3">
      <c r="A570" s="618" t="s">
        <v>4530</v>
      </c>
      <c r="B570" s="619" t="s">
        <v>4379</v>
      </c>
      <c r="C570" s="619" t="s">
        <v>5957</v>
      </c>
      <c r="D570" s="619" t="s">
        <v>5958</v>
      </c>
      <c r="E570" s="619" t="s">
        <v>5959</v>
      </c>
      <c r="F570" s="622">
        <v>1</v>
      </c>
      <c r="G570" s="622">
        <v>0</v>
      </c>
      <c r="H570" s="635"/>
      <c r="I570" s="622"/>
      <c r="J570" s="622"/>
      <c r="K570" s="635"/>
      <c r="L570" s="622">
        <v>1</v>
      </c>
      <c r="M570" s="623">
        <v>0</v>
      </c>
    </row>
    <row r="571" spans="1:13" ht="14.4" customHeight="1" x14ac:dyDescent="0.3">
      <c r="A571" s="618" t="s">
        <v>4530</v>
      </c>
      <c r="B571" s="619" t="s">
        <v>4379</v>
      </c>
      <c r="C571" s="619" t="s">
        <v>5960</v>
      </c>
      <c r="D571" s="619" t="s">
        <v>5958</v>
      </c>
      <c r="E571" s="619" t="s">
        <v>3031</v>
      </c>
      <c r="F571" s="622">
        <v>1</v>
      </c>
      <c r="G571" s="622">
        <v>0</v>
      </c>
      <c r="H571" s="635"/>
      <c r="I571" s="622"/>
      <c r="J571" s="622"/>
      <c r="K571" s="635"/>
      <c r="L571" s="622">
        <v>1</v>
      </c>
      <c r="M571" s="623">
        <v>0</v>
      </c>
    </row>
    <row r="572" spans="1:13" ht="14.4" customHeight="1" x14ac:dyDescent="0.3">
      <c r="A572" s="618" t="s">
        <v>4530</v>
      </c>
      <c r="B572" s="619" t="s">
        <v>4379</v>
      </c>
      <c r="C572" s="619" t="s">
        <v>5081</v>
      </c>
      <c r="D572" s="619" t="s">
        <v>5082</v>
      </c>
      <c r="E572" s="619" t="s">
        <v>2828</v>
      </c>
      <c r="F572" s="622"/>
      <c r="G572" s="622"/>
      <c r="H572" s="635">
        <v>0</v>
      </c>
      <c r="I572" s="622">
        <v>2</v>
      </c>
      <c r="J572" s="622">
        <v>371.8</v>
      </c>
      <c r="K572" s="635">
        <v>1</v>
      </c>
      <c r="L572" s="622">
        <v>2</v>
      </c>
      <c r="M572" s="623">
        <v>371.8</v>
      </c>
    </row>
    <row r="573" spans="1:13" ht="14.4" customHeight="1" x14ac:dyDescent="0.3">
      <c r="A573" s="618" t="s">
        <v>4530</v>
      </c>
      <c r="B573" s="619" t="s">
        <v>4387</v>
      </c>
      <c r="C573" s="619" t="s">
        <v>3481</v>
      </c>
      <c r="D573" s="619" t="s">
        <v>2298</v>
      </c>
      <c r="E573" s="619" t="s">
        <v>4484</v>
      </c>
      <c r="F573" s="622"/>
      <c r="G573" s="622"/>
      <c r="H573" s="635">
        <v>0</v>
      </c>
      <c r="I573" s="622">
        <v>3</v>
      </c>
      <c r="J573" s="622">
        <v>826.44</v>
      </c>
      <c r="K573" s="635">
        <v>1</v>
      </c>
      <c r="L573" s="622">
        <v>3</v>
      </c>
      <c r="M573" s="623">
        <v>826.44</v>
      </c>
    </row>
    <row r="574" spans="1:13" ht="14.4" customHeight="1" x14ac:dyDescent="0.3">
      <c r="A574" s="618" t="s">
        <v>4530</v>
      </c>
      <c r="B574" s="619" t="s">
        <v>4387</v>
      </c>
      <c r="C574" s="619" t="s">
        <v>2301</v>
      </c>
      <c r="D574" s="619" t="s">
        <v>2298</v>
      </c>
      <c r="E574" s="619" t="s">
        <v>641</v>
      </c>
      <c r="F574" s="622"/>
      <c r="G574" s="622"/>
      <c r="H574" s="635">
        <v>0</v>
      </c>
      <c r="I574" s="622">
        <v>4</v>
      </c>
      <c r="J574" s="622">
        <v>550.96</v>
      </c>
      <c r="K574" s="635">
        <v>1</v>
      </c>
      <c r="L574" s="622">
        <v>4</v>
      </c>
      <c r="M574" s="623">
        <v>550.96</v>
      </c>
    </row>
    <row r="575" spans="1:13" ht="14.4" customHeight="1" x14ac:dyDescent="0.3">
      <c r="A575" s="618" t="s">
        <v>4530</v>
      </c>
      <c r="B575" s="619" t="s">
        <v>4388</v>
      </c>
      <c r="C575" s="619" t="s">
        <v>2345</v>
      </c>
      <c r="D575" s="619" t="s">
        <v>2346</v>
      </c>
      <c r="E575" s="619" t="s">
        <v>675</v>
      </c>
      <c r="F575" s="622"/>
      <c r="G575" s="622"/>
      <c r="H575" s="635">
        <v>0</v>
      </c>
      <c r="I575" s="622">
        <v>2</v>
      </c>
      <c r="J575" s="622">
        <v>275.48</v>
      </c>
      <c r="K575" s="635">
        <v>1</v>
      </c>
      <c r="L575" s="622">
        <v>2</v>
      </c>
      <c r="M575" s="623">
        <v>275.48</v>
      </c>
    </row>
    <row r="576" spans="1:13" ht="14.4" customHeight="1" x14ac:dyDescent="0.3">
      <c r="A576" s="618" t="s">
        <v>4530</v>
      </c>
      <c r="B576" s="619" t="s">
        <v>4486</v>
      </c>
      <c r="C576" s="619" t="s">
        <v>3525</v>
      </c>
      <c r="D576" s="619" t="s">
        <v>4487</v>
      </c>
      <c r="E576" s="619" t="s">
        <v>687</v>
      </c>
      <c r="F576" s="622"/>
      <c r="G576" s="622"/>
      <c r="H576" s="635">
        <v>0</v>
      </c>
      <c r="I576" s="622">
        <v>1</v>
      </c>
      <c r="J576" s="622">
        <v>137.74</v>
      </c>
      <c r="K576" s="635">
        <v>1</v>
      </c>
      <c r="L576" s="622">
        <v>1</v>
      </c>
      <c r="M576" s="623">
        <v>137.74</v>
      </c>
    </row>
    <row r="577" spans="1:13" ht="14.4" customHeight="1" x14ac:dyDescent="0.3">
      <c r="A577" s="618" t="s">
        <v>4530</v>
      </c>
      <c r="B577" s="619" t="s">
        <v>4391</v>
      </c>
      <c r="C577" s="619" t="s">
        <v>3699</v>
      </c>
      <c r="D577" s="619" t="s">
        <v>3700</v>
      </c>
      <c r="E577" s="619" t="s">
        <v>3701</v>
      </c>
      <c r="F577" s="622"/>
      <c r="G577" s="622"/>
      <c r="H577" s="635">
        <v>0</v>
      </c>
      <c r="I577" s="622">
        <v>2</v>
      </c>
      <c r="J577" s="622">
        <v>379.12</v>
      </c>
      <c r="K577" s="635">
        <v>1</v>
      </c>
      <c r="L577" s="622">
        <v>2</v>
      </c>
      <c r="M577" s="623">
        <v>379.12</v>
      </c>
    </row>
    <row r="578" spans="1:13" ht="14.4" customHeight="1" x14ac:dyDescent="0.3">
      <c r="A578" s="618" t="s">
        <v>4531</v>
      </c>
      <c r="B578" s="619" t="s">
        <v>4149</v>
      </c>
      <c r="C578" s="619" t="s">
        <v>2324</v>
      </c>
      <c r="D578" s="619" t="s">
        <v>4150</v>
      </c>
      <c r="E578" s="619" t="s">
        <v>4151</v>
      </c>
      <c r="F578" s="622"/>
      <c r="G578" s="622"/>
      <c r="H578" s="635">
        <v>0</v>
      </c>
      <c r="I578" s="622">
        <v>2</v>
      </c>
      <c r="J578" s="622">
        <v>65.260000000000005</v>
      </c>
      <c r="K578" s="635">
        <v>1</v>
      </c>
      <c r="L578" s="622">
        <v>2</v>
      </c>
      <c r="M578" s="623">
        <v>65.260000000000005</v>
      </c>
    </row>
    <row r="579" spans="1:13" ht="14.4" customHeight="1" x14ac:dyDescent="0.3">
      <c r="A579" s="618" t="s">
        <v>4531</v>
      </c>
      <c r="B579" s="619" t="s">
        <v>4157</v>
      </c>
      <c r="C579" s="619" t="s">
        <v>1037</v>
      </c>
      <c r="D579" s="619" t="s">
        <v>1038</v>
      </c>
      <c r="E579" s="619" t="s">
        <v>1039</v>
      </c>
      <c r="F579" s="622"/>
      <c r="G579" s="622"/>
      <c r="H579" s="635">
        <v>0</v>
      </c>
      <c r="I579" s="622">
        <v>15</v>
      </c>
      <c r="J579" s="622">
        <v>2857.2</v>
      </c>
      <c r="K579" s="635">
        <v>1</v>
      </c>
      <c r="L579" s="622">
        <v>15</v>
      </c>
      <c r="M579" s="623">
        <v>2857.2</v>
      </c>
    </row>
    <row r="580" spans="1:13" ht="14.4" customHeight="1" x14ac:dyDescent="0.3">
      <c r="A580" s="618" t="s">
        <v>4531</v>
      </c>
      <c r="B580" s="619" t="s">
        <v>4157</v>
      </c>
      <c r="C580" s="619" t="s">
        <v>1041</v>
      </c>
      <c r="D580" s="619" t="s">
        <v>1038</v>
      </c>
      <c r="E580" s="619" t="s">
        <v>1042</v>
      </c>
      <c r="F580" s="622"/>
      <c r="G580" s="622"/>
      <c r="H580" s="635">
        <v>0</v>
      </c>
      <c r="I580" s="622">
        <v>1</v>
      </c>
      <c r="J580" s="622">
        <v>612.26</v>
      </c>
      <c r="K580" s="635">
        <v>1</v>
      </c>
      <c r="L580" s="622">
        <v>1</v>
      </c>
      <c r="M580" s="623">
        <v>612.26</v>
      </c>
    </row>
    <row r="581" spans="1:13" ht="14.4" customHeight="1" x14ac:dyDescent="0.3">
      <c r="A581" s="618" t="s">
        <v>4531</v>
      </c>
      <c r="B581" s="619" t="s">
        <v>4160</v>
      </c>
      <c r="C581" s="619" t="s">
        <v>659</v>
      </c>
      <c r="D581" s="619" t="s">
        <v>660</v>
      </c>
      <c r="E581" s="619" t="s">
        <v>661</v>
      </c>
      <c r="F581" s="622">
        <v>1</v>
      </c>
      <c r="G581" s="622">
        <v>190.48</v>
      </c>
      <c r="H581" s="635">
        <v>1</v>
      </c>
      <c r="I581" s="622"/>
      <c r="J581" s="622"/>
      <c r="K581" s="635">
        <v>0</v>
      </c>
      <c r="L581" s="622">
        <v>1</v>
      </c>
      <c r="M581" s="623">
        <v>190.48</v>
      </c>
    </row>
    <row r="582" spans="1:13" ht="14.4" customHeight="1" x14ac:dyDescent="0.3">
      <c r="A582" s="618" t="s">
        <v>4531</v>
      </c>
      <c r="B582" s="619" t="s">
        <v>4160</v>
      </c>
      <c r="C582" s="619" t="s">
        <v>4728</v>
      </c>
      <c r="D582" s="619" t="s">
        <v>4729</v>
      </c>
      <c r="E582" s="619" t="s">
        <v>4730</v>
      </c>
      <c r="F582" s="622"/>
      <c r="G582" s="622"/>
      <c r="H582" s="635">
        <v>0</v>
      </c>
      <c r="I582" s="622">
        <v>1</v>
      </c>
      <c r="J582" s="622">
        <v>92.79</v>
      </c>
      <c r="K582" s="635">
        <v>1</v>
      </c>
      <c r="L582" s="622">
        <v>1</v>
      </c>
      <c r="M582" s="623">
        <v>92.79</v>
      </c>
    </row>
    <row r="583" spans="1:13" ht="14.4" customHeight="1" x14ac:dyDescent="0.3">
      <c r="A583" s="618" t="s">
        <v>4531</v>
      </c>
      <c r="B583" s="619" t="s">
        <v>4160</v>
      </c>
      <c r="C583" s="619" t="s">
        <v>3522</v>
      </c>
      <c r="D583" s="619" t="s">
        <v>3523</v>
      </c>
      <c r="E583" s="619" t="s">
        <v>4400</v>
      </c>
      <c r="F583" s="622"/>
      <c r="G583" s="622"/>
      <c r="H583" s="635">
        <v>0</v>
      </c>
      <c r="I583" s="622">
        <v>1</v>
      </c>
      <c r="J583" s="622">
        <v>123.72</v>
      </c>
      <c r="K583" s="635">
        <v>1</v>
      </c>
      <c r="L583" s="622">
        <v>1</v>
      </c>
      <c r="M583" s="623">
        <v>123.72</v>
      </c>
    </row>
    <row r="584" spans="1:13" ht="14.4" customHeight="1" x14ac:dyDescent="0.3">
      <c r="A584" s="618" t="s">
        <v>4531</v>
      </c>
      <c r="B584" s="619" t="s">
        <v>4165</v>
      </c>
      <c r="C584" s="619" t="s">
        <v>4166</v>
      </c>
      <c r="D584" s="619" t="s">
        <v>4167</v>
      </c>
      <c r="E584" s="619" t="s">
        <v>4168</v>
      </c>
      <c r="F584" s="622"/>
      <c r="G584" s="622"/>
      <c r="H584" s="635">
        <v>0</v>
      </c>
      <c r="I584" s="622">
        <v>1</v>
      </c>
      <c r="J584" s="622">
        <v>56.01</v>
      </c>
      <c r="K584" s="635">
        <v>1</v>
      </c>
      <c r="L584" s="622">
        <v>1</v>
      </c>
      <c r="M584" s="623">
        <v>56.01</v>
      </c>
    </row>
    <row r="585" spans="1:13" ht="14.4" customHeight="1" x14ac:dyDescent="0.3">
      <c r="A585" s="618" t="s">
        <v>4531</v>
      </c>
      <c r="B585" s="619" t="s">
        <v>4169</v>
      </c>
      <c r="C585" s="619" t="s">
        <v>2493</v>
      </c>
      <c r="D585" s="619" t="s">
        <v>2494</v>
      </c>
      <c r="E585" s="619" t="s">
        <v>4170</v>
      </c>
      <c r="F585" s="622"/>
      <c r="G585" s="622"/>
      <c r="H585" s="635">
        <v>0</v>
      </c>
      <c r="I585" s="622">
        <v>50</v>
      </c>
      <c r="J585" s="622">
        <v>67807.87999999999</v>
      </c>
      <c r="K585" s="635">
        <v>1</v>
      </c>
      <c r="L585" s="622">
        <v>50</v>
      </c>
      <c r="M585" s="623">
        <v>67807.87999999999</v>
      </c>
    </row>
    <row r="586" spans="1:13" ht="14.4" customHeight="1" x14ac:dyDescent="0.3">
      <c r="A586" s="618" t="s">
        <v>4531</v>
      </c>
      <c r="B586" s="619" t="s">
        <v>4180</v>
      </c>
      <c r="C586" s="619" t="s">
        <v>2270</v>
      </c>
      <c r="D586" s="619" t="s">
        <v>2271</v>
      </c>
      <c r="E586" s="619" t="s">
        <v>4183</v>
      </c>
      <c r="F586" s="622"/>
      <c r="G586" s="622"/>
      <c r="H586" s="635">
        <v>0</v>
      </c>
      <c r="I586" s="622">
        <v>1</v>
      </c>
      <c r="J586" s="622">
        <v>86.41</v>
      </c>
      <c r="K586" s="635">
        <v>1</v>
      </c>
      <c r="L586" s="622">
        <v>1</v>
      </c>
      <c r="M586" s="623">
        <v>86.41</v>
      </c>
    </row>
    <row r="587" spans="1:13" ht="14.4" customHeight="1" x14ac:dyDescent="0.3">
      <c r="A587" s="618" t="s">
        <v>4531</v>
      </c>
      <c r="B587" s="619" t="s">
        <v>4186</v>
      </c>
      <c r="C587" s="619" t="s">
        <v>2430</v>
      </c>
      <c r="D587" s="619" t="s">
        <v>4187</v>
      </c>
      <c r="E587" s="619" t="s">
        <v>4188</v>
      </c>
      <c r="F587" s="622"/>
      <c r="G587" s="622"/>
      <c r="H587" s="635">
        <v>0</v>
      </c>
      <c r="I587" s="622">
        <v>1</v>
      </c>
      <c r="J587" s="622">
        <v>156.25</v>
      </c>
      <c r="K587" s="635">
        <v>1</v>
      </c>
      <c r="L587" s="622">
        <v>1</v>
      </c>
      <c r="M587" s="623">
        <v>156.25</v>
      </c>
    </row>
    <row r="588" spans="1:13" ht="14.4" customHeight="1" x14ac:dyDescent="0.3">
      <c r="A588" s="618" t="s">
        <v>4531</v>
      </c>
      <c r="B588" s="619" t="s">
        <v>4189</v>
      </c>
      <c r="C588" s="619" t="s">
        <v>2458</v>
      </c>
      <c r="D588" s="619" t="s">
        <v>2455</v>
      </c>
      <c r="E588" s="619" t="s">
        <v>2459</v>
      </c>
      <c r="F588" s="622"/>
      <c r="G588" s="622"/>
      <c r="H588" s="635">
        <v>0</v>
      </c>
      <c r="I588" s="622">
        <v>4</v>
      </c>
      <c r="J588" s="622">
        <v>2501.16</v>
      </c>
      <c r="K588" s="635">
        <v>1</v>
      </c>
      <c r="L588" s="622">
        <v>4</v>
      </c>
      <c r="M588" s="623">
        <v>2501.16</v>
      </c>
    </row>
    <row r="589" spans="1:13" ht="14.4" customHeight="1" x14ac:dyDescent="0.3">
      <c r="A589" s="618" t="s">
        <v>4531</v>
      </c>
      <c r="B589" s="619" t="s">
        <v>4189</v>
      </c>
      <c r="C589" s="619" t="s">
        <v>3506</v>
      </c>
      <c r="D589" s="619" t="s">
        <v>2455</v>
      </c>
      <c r="E589" s="619" t="s">
        <v>3507</v>
      </c>
      <c r="F589" s="622"/>
      <c r="G589" s="622"/>
      <c r="H589" s="635">
        <v>0</v>
      </c>
      <c r="I589" s="622">
        <v>1</v>
      </c>
      <c r="J589" s="622">
        <v>937.93</v>
      </c>
      <c r="K589" s="635">
        <v>1</v>
      </c>
      <c r="L589" s="622">
        <v>1</v>
      </c>
      <c r="M589" s="623">
        <v>937.93</v>
      </c>
    </row>
    <row r="590" spans="1:13" ht="14.4" customHeight="1" x14ac:dyDescent="0.3">
      <c r="A590" s="618" t="s">
        <v>4531</v>
      </c>
      <c r="B590" s="619" t="s">
        <v>4189</v>
      </c>
      <c r="C590" s="619" t="s">
        <v>3512</v>
      </c>
      <c r="D590" s="619" t="s">
        <v>2455</v>
      </c>
      <c r="E590" s="619" t="s">
        <v>3513</v>
      </c>
      <c r="F590" s="622"/>
      <c r="G590" s="622"/>
      <c r="H590" s="635">
        <v>0</v>
      </c>
      <c r="I590" s="622">
        <v>3</v>
      </c>
      <c r="J590" s="622">
        <v>4374.21</v>
      </c>
      <c r="K590" s="635">
        <v>1</v>
      </c>
      <c r="L590" s="622">
        <v>3</v>
      </c>
      <c r="M590" s="623">
        <v>4374.21</v>
      </c>
    </row>
    <row r="591" spans="1:13" ht="14.4" customHeight="1" x14ac:dyDescent="0.3">
      <c r="A591" s="618" t="s">
        <v>4531</v>
      </c>
      <c r="B591" s="619" t="s">
        <v>4189</v>
      </c>
      <c r="C591" s="619" t="s">
        <v>2287</v>
      </c>
      <c r="D591" s="619" t="s">
        <v>2288</v>
      </c>
      <c r="E591" s="619" t="s">
        <v>3507</v>
      </c>
      <c r="F591" s="622"/>
      <c r="G591" s="622"/>
      <c r="H591" s="635">
        <v>0</v>
      </c>
      <c r="I591" s="622">
        <v>11</v>
      </c>
      <c r="J591" s="622">
        <v>19246.590000000004</v>
      </c>
      <c r="K591" s="635">
        <v>1</v>
      </c>
      <c r="L591" s="622">
        <v>11</v>
      </c>
      <c r="M591" s="623">
        <v>19246.590000000004</v>
      </c>
    </row>
    <row r="592" spans="1:13" ht="14.4" customHeight="1" x14ac:dyDescent="0.3">
      <c r="A592" s="618" t="s">
        <v>4531</v>
      </c>
      <c r="B592" s="619" t="s">
        <v>4189</v>
      </c>
      <c r="C592" s="619" t="s">
        <v>2291</v>
      </c>
      <c r="D592" s="619" t="s">
        <v>2288</v>
      </c>
      <c r="E592" s="619" t="s">
        <v>3510</v>
      </c>
      <c r="F592" s="622"/>
      <c r="G592" s="622"/>
      <c r="H592" s="635">
        <v>0</v>
      </c>
      <c r="I592" s="622">
        <v>3</v>
      </c>
      <c r="J592" s="622">
        <v>6998.76</v>
      </c>
      <c r="K592" s="635">
        <v>1</v>
      </c>
      <c r="L592" s="622">
        <v>3</v>
      </c>
      <c r="M592" s="623">
        <v>6998.76</v>
      </c>
    </row>
    <row r="593" spans="1:13" ht="14.4" customHeight="1" x14ac:dyDescent="0.3">
      <c r="A593" s="618" t="s">
        <v>4531</v>
      </c>
      <c r="B593" s="619" t="s">
        <v>4189</v>
      </c>
      <c r="C593" s="619" t="s">
        <v>2294</v>
      </c>
      <c r="D593" s="619" t="s">
        <v>2288</v>
      </c>
      <c r="E593" s="619" t="s">
        <v>3513</v>
      </c>
      <c r="F593" s="622"/>
      <c r="G593" s="622"/>
      <c r="H593" s="635">
        <v>0</v>
      </c>
      <c r="I593" s="622">
        <v>8</v>
      </c>
      <c r="J593" s="622">
        <v>23329.279999999999</v>
      </c>
      <c r="K593" s="635">
        <v>1</v>
      </c>
      <c r="L593" s="622">
        <v>8</v>
      </c>
      <c r="M593" s="623">
        <v>23329.279999999999</v>
      </c>
    </row>
    <row r="594" spans="1:13" ht="14.4" customHeight="1" x14ac:dyDescent="0.3">
      <c r="A594" s="618" t="s">
        <v>4531</v>
      </c>
      <c r="B594" s="619" t="s">
        <v>4202</v>
      </c>
      <c r="C594" s="619" t="s">
        <v>4709</v>
      </c>
      <c r="D594" s="619" t="s">
        <v>4710</v>
      </c>
      <c r="E594" s="619" t="s">
        <v>2350</v>
      </c>
      <c r="F594" s="622"/>
      <c r="G594" s="622"/>
      <c r="H594" s="635">
        <v>0</v>
      </c>
      <c r="I594" s="622">
        <v>1</v>
      </c>
      <c r="J594" s="622">
        <v>133.07</v>
      </c>
      <c r="K594" s="635">
        <v>1</v>
      </c>
      <c r="L594" s="622">
        <v>1</v>
      </c>
      <c r="M594" s="623">
        <v>133.07</v>
      </c>
    </row>
    <row r="595" spans="1:13" ht="14.4" customHeight="1" x14ac:dyDescent="0.3">
      <c r="A595" s="618" t="s">
        <v>4531</v>
      </c>
      <c r="B595" s="619" t="s">
        <v>4204</v>
      </c>
      <c r="C595" s="619" t="s">
        <v>2253</v>
      </c>
      <c r="D595" s="619" t="s">
        <v>2254</v>
      </c>
      <c r="E595" s="619" t="s">
        <v>675</v>
      </c>
      <c r="F595" s="622"/>
      <c r="G595" s="622"/>
      <c r="H595" s="635">
        <v>0</v>
      </c>
      <c r="I595" s="622">
        <v>1</v>
      </c>
      <c r="J595" s="622">
        <v>44.89</v>
      </c>
      <c r="K595" s="635">
        <v>1</v>
      </c>
      <c r="L595" s="622">
        <v>1</v>
      </c>
      <c r="M595" s="623">
        <v>44.89</v>
      </c>
    </row>
    <row r="596" spans="1:13" ht="14.4" customHeight="1" x14ac:dyDescent="0.3">
      <c r="A596" s="618" t="s">
        <v>4531</v>
      </c>
      <c r="B596" s="619" t="s">
        <v>4214</v>
      </c>
      <c r="C596" s="619" t="s">
        <v>2378</v>
      </c>
      <c r="D596" s="619" t="s">
        <v>2375</v>
      </c>
      <c r="E596" s="619" t="s">
        <v>687</v>
      </c>
      <c r="F596" s="622"/>
      <c r="G596" s="622"/>
      <c r="H596" s="635">
        <v>0</v>
      </c>
      <c r="I596" s="622">
        <v>1</v>
      </c>
      <c r="J596" s="622">
        <v>81.209999999999994</v>
      </c>
      <c r="K596" s="635">
        <v>1</v>
      </c>
      <c r="L596" s="622">
        <v>1</v>
      </c>
      <c r="M596" s="623">
        <v>81.209999999999994</v>
      </c>
    </row>
    <row r="597" spans="1:13" ht="14.4" customHeight="1" x14ac:dyDescent="0.3">
      <c r="A597" s="618" t="s">
        <v>4531</v>
      </c>
      <c r="B597" s="619" t="s">
        <v>4214</v>
      </c>
      <c r="C597" s="619" t="s">
        <v>4638</v>
      </c>
      <c r="D597" s="619" t="s">
        <v>2369</v>
      </c>
      <c r="E597" s="619" t="s">
        <v>1928</v>
      </c>
      <c r="F597" s="622"/>
      <c r="G597" s="622"/>
      <c r="H597" s="635"/>
      <c r="I597" s="622">
        <v>2</v>
      </c>
      <c r="J597" s="622">
        <v>0</v>
      </c>
      <c r="K597" s="635"/>
      <c r="L597" s="622">
        <v>2</v>
      </c>
      <c r="M597" s="623">
        <v>0</v>
      </c>
    </row>
    <row r="598" spans="1:13" ht="14.4" customHeight="1" x14ac:dyDescent="0.3">
      <c r="A598" s="618" t="s">
        <v>4531</v>
      </c>
      <c r="B598" s="619" t="s">
        <v>4214</v>
      </c>
      <c r="C598" s="619" t="s">
        <v>2372</v>
      </c>
      <c r="D598" s="619" t="s">
        <v>2369</v>
      </c>
      <c r="E598" s="619" t="s">
        <v>1928</v>
      </c>
      <c r="F598" s="622"/>
      <c r="G598" s="622"/>
      <c r="H598" s="635">
        <v>0</v>
      </c>
      <c r="I598" s="622">
        <v>1</v>
      </c>
      <c r="J598" s="622">
        <v>60.92</v>
      </c>
      <c r="K598" s="635">
        <v>1</v>
      </c>
      <c r="L598" s="622">
        <v>1</v>
      </c>
      <c r="M598" s="623">
        <v>60.92</v>
      </c>
    </row>
    <row r="599" spans="1:13" ht="14.4" customHeight="1" x14ac:dyDescent="0.3">
      <c r="A599" s="618" t="s">
        <v>4531</v>
      </c>
      <c r="B599" s="619" t="s">
        <v>4220</v>
      </c>
      <c r="C599" s="619" t="s">
        <v>2387</v>
      </c>
      <c r="D599" s="619" t="s">
        <v>2388</v>
      </c>
      <c r="E599" s="619" t="s">
        <v>2389</v>
      </c>
      <c r="F599" s="622"/>
      <c r="G599" s="622"/>
      <c r="H599" s="635">
        <v>0</v>
      </c>
      <c r="I599" s="622">
        <v>1</v>
      </c>
      <c r="J599" s="622">
        <v>101.16</v>
      </c>
      <c r="K599" s="635">
        <v>1</v>
      </c>
      <c r="L599" s="622">
        <v>1</v>
      </c>
      <c r="M599" s="623">
        <v>101.16</v>
      </c>
    </row>
    <row r="600" spans="1:13" ht="14.4" customHeight="1" x14ac:dyDescent="0.3">
      <c r="A600" s="618" t="s">
        <v>4531</v>
      </c>
      <c r="B600" s="619" t="s">
        <v>4221</v>
      </c>
      <c r="C600" s="619" t="s">
        <v>4736</v>
      </c>
      <c r="D600" s="619" t="s">
        <v>2186</v>
      </c>
      <c r="E600" s="619" t="s">
        <v>4737</v>
      </c>
      <c r="F600" s="622"/>
      <c r="G600" s="622"/>
      <c r="H600" s="635">
        <v>0</v>
      </c>
      <c r="I600" s="622">
        <v>1</v>
      </c>
      <c r="J600" s="622">
        <v>75.86</v>
      </c>
      <c r="K600" s="635">
        <v>1</v>
      </c>
      <c r="L600" s="622">
        <v>1</v>
      </c>
      <c r="M600" s="623">
        <v>75.86</v>
      </c>
    </row>
    <row r="601" spans="1:13" ht="14.4" customHeight="1" x14ac:dyDescent="0.3">
      <c r="A601" s="618" t="s">
        <v>4531</v>
      </c>
      <c r="B601" s="619" t="s">
        <v>4221</v>
      </c>
      <c r="C601" s="619" t="s">
        <v>2274</v>
      </c>
      <c r="D601" s="619" t="s">
        <v>4222</v>
      </c>
      <c r="E601" s="619" t="s">
        <v>1928</v>
      </c>
      <c r="F601" s="622"/>
      <c r="G601" s="622"/>
      <c r="H601" s="635">
        <v>0</v>
      </c>
      <c r="I601" s="622">
        <v>1</v>
      </c>
      <c r="J601" s="622">
        <v>101.16</v>
      </c>
      <c r="K601" s="635">
        <v>1</v>
      </c>
      <c r="L601" s="622">
        <v>1</v>
      </c>
      <c r="M601" s="623">
        <v>101.16</v>
      </c>
    </row>
    <row r="602" spans="1:13" ht="14.4" customHeight="1" x14ac:dyDescent="0.3">
      <c r="A602" s="618" t="s">
        <v>4531</v>
      </c>
      <c r="B602" s="619" t="s">
        <v>4223</v>
      </c>
      <c r="C602" s="619" t="s">
        <v>4754</v>
      </c>
      <c r="D602" s="619" t="s">
        <v>4429</v>
      </c>
      <c r="E602" s="619" t="s">
        <v>4755</v>
      </c>
      <c r="F602" s="622"/>
      <c r="G602" s="622"/>
      <c r="H602" s="635">
        <v>0</v>
      </c>
      <c r="I602" s="622">
        <v>1</v>
      </c>
      <c r="J602" s="622">
        <v>526.27</v>
      </c>
      <c r="K602" s="635">
        <v>1</v>
      </c>
      <c r="L602" s="622">
        <v>1</v>
      </c>
      <c r="M602" s="623">
        <v>526.27</v>
      </c>
    </row>
    <row r="603" spans="1:13" ht="14.4" customHeight="1" x14ac:dyDescent="0.3">
      <c r="A603" s="618" t="s">
        <v>4531</v>
      </c>
      <c r="B603" s="619" t="s">
        <v>4255</v>
      </c>
      <c r="C603" s="619" t="s">
        <v>2728</v>
      </c>
      <c r="D603" s="619" t="s">
        <v>4256</v>
      </c>
      <c r="E603" s="619" t="s">
        <v>4257</v>
      </c>
      <c r="F603" s="622"/>
      <c r="G603" s="622"/>
      <c r="H603" s="635">
        <v>0</v>
      </c>
      <c r="I603" s="622">
        <v>12</v>
      </c>
      <c r="J603" s="622">
        <v>3999.72</v>
      </c>
      <c r="K603" s="635">
        <v>1</v>
      </c>
      <c r="L603" s="622">
        <v>12</v>
      </c>
      <c r="M603" s="623">
        <v>3999.72</v>
      </c>
    </row>
    <row r="604" spans="1:13" ht="14.4" customHeight="1" x14ac:dyDescent="0.3">
      <c r="A604" s="618" t="s">
        <v>4531</v>
      </c>
      <c r="B604" s="619" t="s">
        <v>4266</v>
      </c>
      <c r="C604" s="619" t="s">
        <v>2744</v>
      </c>
      <c r="D604" s="619" t="s">
        <v>2745</v>
      </c>
      <c r="E604" s="619" t="s">
        <v>4267</v>
      </c>
      <c r="F604" s="622"/>
      <c r="G604" s="622"/>
      <c r="H604" s="635">
        <v>0</v>
      </c>
      <c r="I604" s="622">
        <v>2</v>
      </c>
      <c r="J604" s="622">
        <v>368.44</v>
      </c>
      <c r="K604" s="635">
        <v>1</v>
      </c>
      <c r="L604" s="622">
        <v>2</v>
      </c>
      <c r="M604" s="623">
        <v>368.44</v>
      </c>
    </row>
    <row r="605" spans="1:13" ht="14.4" customHeight="1" x14ac:dyDescent="0.3">
      <c r="A605" s="618" t="s">
        <v>4531</v>
      </c>
      <c r="B605" s="619" t="s">
        <v>4274</v>
      </c>
      <c r="C605" s="619" t="s">
        <v>2751</v>
      </c>
      <c r="D605" s="619" t="s">
        <v>2752</v>
      </c>
      <c r="E605" s="619" t="s">
        <v>4275</v>
      </c>
      <c r="F605" s="622"/>
      <c r="G605" s="622"/>
      <c r="H605" s="635">
        <v>0</v>
      </c>
      <c r="I605" s="622">
        <v>3</v>
      </c>
      <c r="J605" s="622">
        <v>1199.76</v>
      </c>
      <c r="K605" s="635">
        <v>1</v>
      </c>
      <c r="L605" s="622">
        <v>3</v>
      </c>
      <c r="M605" s="623">
        <v>1199.76</v>
      </c>
    </row>
    <row r="606" spans="1:13" ht="14.4" customHeight="1" x14ac:dyDescent="0.3">
      <c r="A606" s="618" t="s">
        <v>4531</v>
      </c>
      <c r="B606" s="619" t="s">
        <v>4277</v>
      </c>
      <c r="C606" s="619" t="s">
        <v>4693</v>
      </c>
      <c r="D606" s="619" t="s">
        <v>4694</v>
      </c>
      <c r="E606" s="619" t="s">
        <v>4695</v>
      </c>
      <c r="F606" s="622"/>
      <c r="G606" s="622"/>
      <c r="H606" s="635">
        <v>0</v>
      </c>
      <c r="I606" s="622">
        <v>1</v>
      </c>
      <c r="J606" s="622">
        <v>154.01</v>
      </c>
      <c r="K606" s="635">
        <v>1</v>
      </c>
      <c r="L606" s="622">
        <v>1</v>
      </c>
      <c r="M606" s="623">
        <v>154.01</v>
      </c>
    </row>
    <row r="607" spans="1:13" ht="14.4" customHeight="1" x14ac:dyDescent="0.3">
      <c r="A607" s="618" t="s">
        <v>4531</v>
      </c>
      <c r="B607" s="619" t="s">
        <v>4280</v>
      </c>
      <c r="C607" s="619" t="s">
        <v>3749</v>
      </c>
      <c r="D607" s="619" t="s">
        <v>3750</v>
      </c>
      <c r="E607" s="619" t="s">
        <v>4453</v>
      </c>
      <c r="F607" s="622"/>
      <c r="G607" s="622"/>
      <c r="H607" s="635">
        <v>0</v>
      </c>
      <c r="I607" s="622">
        <v>2</v>
      </c>
      <c r="J607" s="622">
        <v>139.72</v>
      </c>
      <c r="K607" s="635">
        <v>1</v>
      </c>
      <c r="L607" s="622">
        <v>2</v>
      </c>
      <c r="M607" s="623">
        <v>139.72</v>
      </c>
    </row>
    <row r="608" spans="1:13" ht="14.4" customHeight="1" x14ac:dyDescent="0.3">
      <c r="A608" s="618" t="s">
        <v>4531</v>
      </c>
      <c r="B608" s="619" t="s">
        <v>4282</v>
      </c>
      <c r="C608" s="619" t="s">
        <v>2748</v>
      </c>
      <c r="D608" s="619" t="s">
        <v>2749</v>
      </c>
      <c r="E608" s="619" t="s">
        <v>4267</v>
      </c>
      <c r="F608" s="622"/>
      <c r="G608" s="622"/>
      <c r="H608" s="635">
        <v>0</v>
      </c>
      <c r="I608" s="622">
        <v>4</v>
      </c>
      <c r="J608" s="622">
        <v>279.44</v>
      </c>
      <c r="K608" s="635">
        <v>1</v>
      </c>
      <c r="L608" s="622">
        <v>4</v>
      </c>
      <c r="M608" s="623">
        <v>279.44</v>
      </c>
    </row>
    <row r="609" spans="1:13" ht="14.4" customHeight="1" x14ac:dyDescent="0.3">
      <c r="A609" s="618" t="s">
        <v>4531</v>
      </c>
      <c r="B609" s="619" t="s">
        <v>4286</v>
      </c>
      <c r="C609" s="619" t="s">
        <v>4675</v>
      </c>
      <c r="D609" s="619" t="s">
        <v>3798</v>
      </c>
      <c r="E609" s="619" t="s">
        <v>4676</v>
      </c>
      <c r="F609" s="622"/>
      <c r="G609" s="622"/>
      <c r="H609" s="635">
        <v>0</v>
      </c>
      <c r="I609" s="622">
        <v>2</v>
      </c>
      <c r="J609" s="622">
        <v>7410.6200000000008</v>
      </c>
      <c r="K609" s="635">
        <v>1</v>
      </c>
      <c r="L609" s="622">
        <v>2</v>
      </c>
      <c r="M609" s="623">
        <v>7410.6200000000008</v>
      </c>
    </row>
    <row r="610" spans="1:13" ht="14.4" customHeight="1" x14ac:dyDescent="0.3">
      <c r="A610" s="618" t="s">
        <v>4531</v>
      </c>
      <c r="B610" s="619" t="s">
        <v>4465</v>
      </c>
      <c r="C610" s="619" t="s">
        <v>3673</v>
      </c>
      <c r="D610" s="619" t="s">
        <v>3674</v>
      </c>
      <c r="E610" s="619" t="s">
        <v>3675</v>
      </c>
      <c r="F610" s="622"/>
      <c r="G610" s="622"/>
      <c r="H610" s="635">
        <v>0</v>
      </c>
      <c r="I610" s="622">
        <v>1</v>
      </c>
      <c r="J610" s="622">
        <v>1140.7</v>
      </c>
      <c r="K610" s="635">
        <v>1</v>
      </c>
      <c r="L610" s="622">
        <v>1</v>
      </c>
      <c r="M610" s="623">
        <v>1140.7</v>
      </c>
    </row>
    <row r="611" spans="1:13" ht="14.4" customHeight="1" x14ac:dyDescent="0.3">
      <c r="A611" s="618" t="s">
        <v>4531</v>
      </c>
      <c r="B611" s="619" t="s">
        <v>4324</v>
      </c>
      <c r="C611" s="619" t="s">
        <v>2193</v>
      </c>
      <c r="D611" s="619" t="s">
        <v>979</v>
      </c>
      <c r="E611" s="619" t="s">
        <v>4326</v>
      </c>
      <c r="F611" s="622"/>
      <c r="G611" s="622"/>
      <c r="H611" s="635">
        <v>0</v>
      </c>
      <c r="I611" s="622">
        <v>3</v>
      </c>
      <c r="J611" s="622">
        <v>289.89</v>
      </c>
      <c r="K611" s="635">
        <v>1</v>
      </c>
      <c r="L611" s="622">
        <v>3</v>
      </c>
      <c r="M611" s="623">
        <v>289.89</v>
      </c>
    </row>
    <row r="612" spans="1:13" ht="14.4" customHeight="1" x14ac:dyDescent="0.3">
      <c r="A612" s="618" t="s">
        <v>4531</v>
      </c>
      <c r="B612" s="619" t="s">
        <v>4328</v>
      </c>
      <c r="C612" s="619" t="s">
        <v>2348</v>
      </c>
      <c r="D612" s="619" t="s">
        <v>2349</v>
      </c>
      <c r="E612" s="619" t="s">
        <v>2350</v>
      </c>
      <c r="F612" s="622"/>
      <c r="G612" s="622"/>
      <c r="H612" s="635">
        <v>0</v>
      </c>
      <c r="I612" s="622">
        <v>7</v>
      </c>
      <c r="J612" s="622">
        <v>638.5</v>
      </c>
      <c r="K612" s="635">
        <v>1</v>
      </c>
      <c r="L612" s="622">
        <v>7</v>
      </c>
      <c r="M612" s="623">
        <v>638.5</v>
      </c>
    </row>
    <row r="613" spans="1:13" ht="14.4" customHeight="1" x14ac:dyDescent="0.3">
      <c r="A613" s="618" t="s">
        <v>4531</v>
      </c>
      <c r="B613" s="619" t="s">
        <v>4328</v>
      </c>
      <c r="C613" s="619" t="s">
        <v>596</v>
      </c>
      <c r="D613" s="619" t="s">
        <v>4329</v>
      </c>
      <c r="E613" s="619" t="s">
        <v>4330</v>
      </c>
      <c r="F613" s="622">
        <v>1</v>
      </c>
      <c r="G613" s="622">
        <v>44.8</v>
      </c>
      <c r="H613" s="635">
        <v>1</v>
      </c>
      <c r="I613" s="622"/>
      <c r="J613" s="622"/>
      <c r="K613" s="635">
        <v>0</v>
      </c>
      <c r="L613" s="622">
        <v>1</v>
      </c>
      <c r="M613" s="623">
        <v>44.8</v>
      </c>
    </row>
    <row r="614" spans="1:13" ht="14.4" customHeight="1" x14ac:dyDescent="0.3">
      <c r="A614" s="618" t="s">
        <v>4531</v>
      </c>
      <c r="B614" s="619" t="s">
        <v>4333</v>
      </c>
      <c r="C614" s="619" t="s">
        <v>2057</v>
      </c>
      <c r="D614" s="619" t="s">
        <v>4334</v>
      </c>
      <c r="E614" s="619" t="s">
        <v>4335</v>
      </c>
      <c r="F614" s="622"/>
      <c r="G614" s="622"/>
      <c r="H614" s="635">
        <v>0</v>
      </c>
      <c r="I614" s="622">
        <v>1</v>
      </c>
      <c r="J614" s="622">
        <v>2787.72</v>
      </c>
      <c r="K614" s="635">
        <v>1</v>
      </c>
      <c r="L614" s="622">
        <v>1</v>
      </c>
      <c r="M614" s="623">
        <v>2787.72</v>
      </c>
    </row>
    <row r="615" spans="1:13" ht="14.4" customHeight="1" x14ac:dyDescent="0.3">
      <c r="A615" s="618" t="s">
        <v>4531</v>
      </c>
      <c r="B615" s="619" t="s">
        <v>4333</v>
      </c>
      <c r="C615" s="619" t="s">
        <v>1855</v>
      </c>
      <c r="D615" s="619" t="s">
        <v>4336</v>
      </c>
      <c r="E615" s="619" t="s">
        <v>4337</v>
      </c>
      <c r="F615" s="622"/>
      <c r="G615" s="622"/>
      <c r="H615" s="635">
        <v>0</v>
      </c>
      <c r="I615" s="622">
        <v>1</v>
      </c>
      <c r="J615" s="622">
        <v>2332.38</v>
      </c>
      <c r="K615" s="635">
        <v>1</v>
      </c>
      <c r="L615" s="622">
        <v>1</v>
      </c>
      <c r="M615" s="623">
        <v>2332.38</v>
      </c>
    </row>
    <row r="616" spans="1:13" ht="14.4" customHeight="1" x14ac:dyDescent="0.3">
      <c r="A616" s="618" t="s">
        <v>4531</v>
      </c>
      <c r="B616" s="619" t="s">
        <v>4333</v>
      </c>
      <c r="C616" s="619" t="s">
        <v>1511</v>
      </c>
      <c r="D616" s="619" t="s">
        <v>4338</v>
      </c>
      <c r="E616" s="619" t="s">
        <v>4339</v>
      </c>
      <c r="F616" s="622"/>
      <c r="G616" s="622"/>
      <c r="H616" s="635">
        <v>0</v>
      </c>
      <c r="I616" s="622">
        <v>1</v>
      </c>
      <c r="J616" s="622">
        <v>880.88</v>
      </c>
      <c r="K616" s="635">
        <v>1</v>
      </c>
      <c r="L616" s="622">
        <v>1</v>
      </c>
      <c r="M616" s="623">
        <v>880.88</v>
      </c>
    </row>
    <row r="617" spans="1:13" ht="14.4" customHeight="1" x14ac:dyDescent="0.3">
      <c r="A617" s="618" t="s">
        <v>4531</v>
      </c>
      <c r="B617" s="619" t="s">
        <v>4333</v>
      </c>
      <c r="C617" s="619" t="s">
        <v>1724</v>
      </c>
      <c r="D617" s="619" t="s">
        <v>4340</v>
      </c>
      <c r="E617" s="619" t="s">
        <v>4341</v>
      </c>
      <c r="F617" s="622"/>
      <c r="G617" s="622"/>
      <c r="H617" s="635">
        <v>0</v>
      </c>
      <c r="I617" s="622">
        <v>3</v>
      </c>
      <c r="J617" s="622">
        <v>4887.09</v>
      </c>
      <c r="K617" s="635">
        <v>1</v>
      </c>
      <c r="L617" s="622">
        <v>3</v>
      </c>
      <c r="M617" s="623">
        <v>4887.09</v>
      </c>
    </row>
    <row r="618" spans="1:13" ht="14.4" customHeight="1" x14ac:dyDescent="0.3">
      <c r="A618" s="618" t="s">
        <v>4531</v>
      </c>
      <c r="B618" s="619" t="s">
        <v>4342</v>
      </c>
      <c r="C618" s="619" t="s">
        <v>2232</v>
      </c>
      <c r="D618" s="619" t="s">
        <v>2233</v>
      </c>
      <c r="E618" s="619" t="s">
        <v>2234</v>
      </c>
      <c r="F618" s="622"/>
      <c r="G618" s="622"/>
      <c r="H618" s="635">
        <v>0</v>
      </c>
      <c r="I618" s="622">
        <v>2</v>
      </c>
      <c r="J618" s="622">
        <v>65.48</v>
      </c>
      <c r="K618" s="635">
        <v>1</v>
      </c>
      <c r="L618" s="622">
        <v>2</v>
      </c>
      <c r="M618" s="623">
        <v>65.48</v>
      </c>
    </row>
    <row r="619" spans="1:13" ht="14.4" customHeight="1" x14ac:dyDescent="0.3">
      <c r="A619" s="618" t="s">
        <v>4531</v>
      </c>
      <c r="B619" s="619" t="s">
        <v>4342</v>
      </c>
      <c r="C619" s="619" t="s">
        <v>4746</v>
      </c>
      <c r="D619" s="619" t="s">
        <v>3519</v>
      </c>
      <c r="E619" s="619" t="s">
        <v>4747</v>
      </c>
      <c r="F619" s="622"/>
      <c r="G619" s="622"/>
      <c r="H619" s="635">
        <v>0</v>
      </c>
      <c r="I619" s="622">
        <v>1</v>
      </c>
      <c r="J619" s="622">
        <v>49.12</v>
      </c>
      <c r="K619" s="635">
        <v>1</v>
      </c>
      <c r="L619" s="622">
        <v>1</v>
      </c>
      <c r="M619" s="623">
        <v>49.12</v>
      </c>
    </row>
    <row r="620" spans="1:13" ht="14.4" customHeight="1" x14ac:dyDescent="0.3">
      <c r="A620" s="618" t="s">
        <v>4531</v>
      </c>
      <c r="B620" s="619" t="s">
        <v>4342</v>
      </c>
      <c r="C620" s="619" t="s">
        <v>2281</v>
      </c>
      <c r="D620" s="619" t="s">
        <v>2278</v>
      </c>
      <c r="E620" s="619" t="s">
        <v>4347</v>
      </c>
      <c r="F620" s="622"/>
      <c r="G620" s="622"/>
      <c r="H620" s="635">
        <v>0</v>
      </c>
      <c r="I620" s="622">
        <v>3</v>
      </c>
      <c r="J620" s="622">
        <v>347.25</v>
      </c>
      <c r="K620" s="635">
        <v>1</v>
      </c>
      <c r="L620" s="622">
        <v>3</v>
      </c>
      <c r="M620" s="623">
        <v>347.25</v>
      </c>
    </row>
    <row r="621" spans="1:13" ht="14.4" customHeight="1" x14ac:dyDescent="0.3">
      <c r="A621" s="618" t="s">
        <v>4531</v>
      </c>
      <c r="B621" s="619" t="s">
        <v>4342</v>
      </c>
      <c r="C621" s="619" t="s">
        <v>2464</v>
      </c>
      <c r="D621" s="619" t="s">
        <v>2465</v>
      </c>
      <c r="E621" s="619" t="s">
        <v>2466</v>
      </c>
      <c r="F621" s="622"/>
      <c r="G621" s="622"/>
      <c r="H621" s="635">
        <v>0</v>
      </c>
      <c r="I621" s="622">
        <v>1</v>
      </c>
      <c r="J621" s="622">
        <v>314.35000000000002</v>
      </c>
      <c r="K621" s="635">
        <v>1</v>
      </c>
      <c r="L621" s="622">
        <v>1</v>
      </c>
      <c r="M621" s="623">
        <v>314.35000000000002</v>
      </c>
    </row>
    <row r="622" spans="1:13" ht="14.4" customHeight="1" x14ac:dyDescent="0.3">
      <c r="A622" s="618" t="s">
        <v>4531</v>
      </c>
      <c r="B622" s="619" t="s">
        <v>4364</v>
      </c>
      <c r="C622" s="619" t="s">
        <v>3587</v>
      </c>
      <c r="D622" s="619" t="s">
        <v>4471</v>
      </c>
      <c r="E622" s="619" t="s">
        <v>4472</v>
      </c>
      <c r="F622" s="622"/>
      <c r="G622" s="622"/>
      <c r="H622" s="635">
        <v>0</v>
      </c>
      <c r="I622" s="622">
        <v>2</v>
      </c>
      <c r="J622" s="622">
        <v>32.54</v>
      </c>
      <c r="K622" s="635">
        <v>1</v>
      </c>
      <c r="L622" s="622">
        <v>2</v>
      </c>
      <c r="M622" s="623">
        <v>32.54</v>
      </c>
    </row>
    <row r="623" spans="1:13" ht="14.4" customHeight="1" x14ac:dyDescent="0.3">
      <c r="A623" s="618" t="s">
        <v>4531</v>
      </c>
      <c r="B623" s="619" t="s">
        <v>4364</v>
      </c>
      <c r="C623" s="619" t="s">
        <v>3660</v>
      </c>
      <c r="D623" s="619" t="s">
        <v>4473</v>
      </c>
      <c r="E623" s="619" t="s">
        <v>4474</v>
      </c>
      <c r="F623" s="622"/>
      <c r="G623" s="622"/>
      <c r="H623" s="635">
        <v>0</v>
      </c>
      <c r="I623" s="622">
        <v>1</v>
      </c>
      <c r="J623" s="622">
        <v>25.03</v>
      </c>
      <c r="K623" s="635">
        <v>1</v>
      </c>
      <c r="L623" s="622">
        <v>1</v>
      </c>
      <c r="M623" s="623">
        <v>25.03</v>
      </c>
    </row>
    <row r="624" spans="1:13" ht="14.4" customHeight="1" x14ac:dyDescent="0.3">
      <c r="A624" s="618" t="s">
        <v>4531</v>
      </c>
      <c r="B624" s="619" t="s">
        <v>4364</v>
      </c>
      <c r="C624" s="619" t="s">
        <v>2321</v>
      </c>
      <c r="D624" s="619" t="s">
        <v>4365</v>
      </c>
      <c r="E624" s="619" t="s">
        <v>4366</v>
      </c>
      <c r="F624" s="622"/>
      <c r="G624" s="622"/>
      <c r="H624" s="635">
        <v>0</v>
      </c>
      <c r="I624" s="622">
        <v>1</v>
      </c>
      <c r="J624" s="622">
        <v>6.98</v>
      </c>
      <c r="K624" s="635">
        <v>1</v>
      </c>
      <c r="L624" s="622">
        <v>1</v>
      </c>
      <c r="M624" s="623">
        <v>6.98</v>
      </c>
    </row>
    <row r="625" spans="1:13" ht="14.4" customHeight="1" x14ac:dyDescent="0.3">
      <c r="A625" s="618" t="s">
        <v>4531</v>
      </c>
      <c r="B625" s="619" t="s">
        <v>4364</v>
      </c>
      <c r="C625" s="619" t="s">
        <v>2472</v>
      </c>
      <c r="D625" s="619" t="s">
        <v>4367</v>
      </c>
      <c r="E625" s="619" t="s">
        <v>4368</v>
      </c>
      <c r="F625" s="622"/>
      <c r="G625" s="622"/>
      <c r="H625" s="635">
        <v>0</v>
      </c>
      <c r="I625" s="622">
        <v>3</v>
      </c>
      <c r="J625" s="622">
        <v>32.19</v>
      </c>
      <c r="K625" s="635">
        <v>1</v>
      </c>
      <c r="L625" s="622">
        <v>3</v>
      </c>
      <c r="M625" s="623">
        <v>32.19</v>
      </c>
    </row>
    <row r="626" spans="1:13" ht="14.4" customHeight="1" x14ac:dyDescent="0.3">
      <c r="A626" s="618" t="s">
        <v>4531</v>
      </c>
      <c r="B626" s="619" t="s">
        <v>4364</v>
      </c>
      <c r="C626" s="619" t="s">
        <v>4630</v>
      </c>
      <c r="D626" s="619" t="s">
        <v>4631</v>
      </c>
      <c r="E626" s="619" t="s">
        <v>4366</v>
      </c>
      <c r="F626" s="622">
        <v>1</v>
      </c>
      <c r="G626" s="622">
        <v>6.98</v>
      </c>
      <c r="H626" s="635">
        <v>1</v>
      </c>
      <c r="I626" s="622"/>
      <c r="J626" s="622"/>
      <c r="K626" s="635">
        <v>0</v>
      </c>
      <c r="L626" s="622">
        <v>1</v>
      </c>
      <c r="M626" s="623">
        <v>6.98</v>
      </c>
    </row>
    <row r="627" spans="1:13" ht="14.4" customHeight="1" x14ac:dyDescent="0.3">
      <c r="A627" s="618" t="s">
        <v>4531</v>
      </c>
      <c r="B627" s="619" t="s">
        <v>4369</v>
      </c>
      <c r="C627" s="619" t="s">
        <v>3491</v>
      </c>
      <c r="D627" s="619" t="s">
        <v>4476</v>
      </c>
      <c r="E627" s="619" t="s">
        <v>4477</v>
      </c>
      <c r="F627" s="622"/>
      <c r="G627" s="622"/>
      <c r="H627" s="635"/>
      <c r="I627" s="622">
        <v>1</v>
      </c>
      <c r="J627" s="622">
        <v>0</v>
      </c>
      <c r="K627" s="635"/>
      <c r="L627" s="622">
        <v>1</v>
      </c>
      <c r="M627" s="623">
        <v>0</v>
      </c>
    </row>
    <row r="628" spans="1:13" ht="14.4" customHeight="1" x14ac:dyDescent="0.3">
      <c r="A628" s="618" t="s">
        <v>4531</v>
      </c>
      <c r="B628" s="619" t="s">
        <v>4371</v>
      </c>
      <c r="C628" s="619" t="s">
        <v>2398</v>
      </c>
      <c r="D628" s="619" t="s">
        <v>2399</v>
      </c>
      <c r="E628" s="619" t="s">
        <v>4372</v>
      </c>
      <c r="F628" s="622"/>
      <c r="G628" s="622"/>
      <c r="H628" s="635">
        <v>0</v>
      </c>
      <c r="I628" s="622">
        <v>7</v>
      </c>
      <c r="J628" s="622">
        <v>1134.9099999999999</v>
      </c>
      <c r="K628" s="635">
        <v>1</v>
      </c>
      <c r="L628" s="622">
        <v>7</v>
      </c>
      <c r="M628" s="623">
        <v>1134.9099999999999</v>
      </c>
    </row>
    <row r="629" spans="1:13" ht="14.4" customHeight="1" x14ac:dyDescent="0.3">
      <c r="A629" s="618" t="s">
        <v>4531</v>
      </c>
      <c r="B629" s="619" t="s">
        <v>4377</v>
      </c>
      <c r="C629" s="619" t="s">
        <v>2434</v>
      </c>
      <c r="D629" s="619" t="s">
        <v>2435</v>
      </c>
      <c r="E629" s="619" t="s">
        <v>641</v>
      </c>
      <c r="F629" s="622"/>
      <c r="G629" s="622"/>
      <c r="H629" s="635">
        <v>0</v>
      </c>
      <c r="I629" s="622">
        <v>2</v>
      </c>
      <c r="J629" s="622">
        <v>464.88</v>
      </c>
      <c r="K629" s="635">
        <v>1</v>
      </c>
      <c r="L629" s="622">
        <v>2</v>
      </c>
      <c r="M629" s="623">
        <v>464.88</v>
      </c>
    </row>
    <row r="630" spans="1:13" ht="14.4" customHeight="1" x14ac:dyDescent="0.3">
      <c r="A630" s="618" t="s">
        <v>4531</v>
      </c>
      <c r="B630" s="619" t="s">
        <v>4387</v>
      </c>
      <c r="C630" s="619" t="s">
        <v>2301</v>
      </c>
      <c r="D630" s="619" t="s">
        <v>2298</v>
      </c>
      <c r="E630" s="619" t="s">
        <v>641</v>
      </c>
      <c r="F630" s="622"/>
      <c r="G630" s="622"/>
      <c r="H630" s="635">
        <v>0</v>
      </c>
      <c r="I630" s="622">
        <v>2</v>
      </c>
      <c r="J630" s="622">
        <v>275.48</v>
      </c>
      <c r="K630" s="635">
        <v>1</v>
      </c>
      <c r="L630" s="622">
        <v>2</v>
      </c>
      <c r="M630" s="623">
        <v>275.48</v>
      </c>
    </row>
    <row r="631" spans="1:13" ht="14.4" customHeight="1" x14ac:dyDescent="0.3">
      <c r="A631" s="618" t="s">
        <v>4532</v>
      </c>
      <c r="B631" s="619" t="s">
        <v>4319</v>
      </c>
      <c r="C631" s="619" t="s">
        <v>5148</v>
      </c>
      <c r="D631" s="619" t="s">
        <v>5149</v>
      </c>
      <c r="E631" s="619"/>
      <c r="F631" s="622"/>
      <c r="G631" s="622"/>
      <c r="H631" s="635">
        <v>0</v>
      </c>
      <c r="I631" s="622">
        <v>3</v>
      </c>
      <c r="J631" s="622">
        <v>6838.4400000000005</v>
      </c>
      <c r="K631" s="635">
        <v>1</v>
      </c>
      <c r="L631" s="622">
        <v>3</v>
      </c>
      <c r="M631" s="623">
        <v>6838.4400000000005</v>
      </c>
    </row>
    <row r="632" spans="1:13" ht="14.4" customHeight="1" x14ac:dyDescent="0.3">
      <c r="A632" s="618" t="s">
        <v>4532</v>
      </c>
      <c r="B632" s="619" t="s">
        <v>4319</v>
      </c>
      <c r="C632" s="619" t="s">
        <v>6028</v>
      </c>
      <c r="D632" s="619" t="s">
        <v>5149</v>
      </c>
      <c r="E632" s="619" t="s">
        <v>790</v>
      </c>
      <c r="F632" s="622">
        <v>4</v>
      </c>
      <c r="G632" s="622">
        <v>0</v>
      </c>
      <c r="H632" s="635"/>
      <c r="I632" s="622"/>
      <c r="J632" s="622"/>
      <c r="K632" s="635"/>
      <c r="L632" s="622">
        <v>4</v>
      </c>
      <c r="M632" s="623">
        <v>0</v>
      </c>
    </row>
    <row r="633" spans="1:13" ht="14.4" customHeight="1" x14ac:dyDescent="0.3">
      <c r="A633" s="618" t="s">
        <v>4532</v>
      </c>
      <c r="B633" s="619" t="s">
        <v>6742</v>
      </c>
      <c r="C633" s="619" t="s">
        <v>5608</v>
      </c>
      <c r="D633" s="619" t="s">
        <v>4896</v>
      </c>
      <c r="E633" s="619" t="s">
        <v>5609</v>
      </c>
      <c r="F633" s="622"/>
      <c r="G633" s="622"/>
      <c r="H633" s="635">
        <v>0</v>
      </c>
      <c r="I633" s="622">
        <v>3</v>
      </c>
      <c r="J633" s="622">
        <v>20515.32</v>
      </c>
      <c r="K633" s="635">
        <v>1</v>
      </c>
      <c r="L633" s="622">
        <v>3</v>
      </c>
      <c r="M633" s="623">
        <v>20515.32</v>
      </c>
    </row>
    <row r="634" spans="1:13" ht="14.4" customHeight="1" x14ac:dyDescent="0.3">
      <c r="A634" s="618" t="s">
        <v>4533</v>
      </c>
      <c r="B634" s="619" t="s">
        <v>4157</v>
      </c>
      <c r="C634" s="619" t="s">
        <v>5968</v>
      </c>
      <c r="D634" s="619" t="s">
        <v>4947</v>
      </c>
      <c r="E634" s="619" t="s">
        <v>5969</v>
      </c>
      <c r="F634" s="622"/>
      <c r="G634" s="622"/>
      <c r="H634" s="635"/>
      <c r="I634" s="622">
        <v>2</v>
      </c>
      <c r="J634" s="622">
        <v>0</v>
      </c>
      <c r="K634" s="635"/>
      <c r="L634" s="622">
        <v>2</v>
      </c>
      <c r="M634" s="623">
        <v>0</v>
      </c>
    </row>
    <row r="635" spans="1:13" ht="14.4" customHeight="1" x14ac:dyDescent="0.3">
      <c r="A635" s="618" t="s">
        <v>4533</v>
      </c>
      <c r="B635" s="619" t="s">
        <v>4157</v>
      </c>
      <c r="C635" s="619" t="s">
        <v>1037</v>
      </c>
      <c r="D635" s="619" t="s">
        <v>1038</v>
      </c>
      <c r="E635" s="619" t="s">
        <v>1039</v>
      </c>
      <c r="F635" s="622"/>
      <c r="G635" s="622"/>
      <c r="H635" s="635">
        <v>0</v>
      </c>
      <c r="I635" s="622">
        <v>22</v>
      </c>
      <c r="J635" s="622">
        <v>4190.5599999999995</v>
      </c>
      <c r="K635" s="635">
        <v>1</v>
      </c>
      <c r="L635" s="622">
        <v>22</v>
      </c>
      <c r="M635" s="623">
        <v>4190.5599999999995</v>
      </c>
    </row>
    <row r="636" spans="1:13" ht="14.4" customHeight="1" x14ac:dyDescent="0.3">
      <c r="A636" s="618" t="s">
        <v>4533</v>
      </c>
      <c r="B636" s="619" t="s">
        <v>4157</v>
      </c>
      <c r="C636" s="619" t="s">
        <v>1041</v>
      </c>
      <c r="D636" s="619" t="s">
        <v>1038</v>
      </c>
      <c r="E636" s="619" t="s">
        <v>1042</v>
      </c>
      <c r="F636" s="622"/>
      <c r="G636" s="622"/>
      <c r="H636" s="635">
        <v>0</v>
      </c>
      <c r="I636" s="622">
        <v>2</v>
      </c>
      <c r="J636" s="622">
        <v>1224.52</v>
      </c>
      <c r="K636" s="635">
        <v>1</v>
      </c>
      <c r="L636" s="622">
        <v>2</v>
      </c>
      <c r="M636" s="623">
        <v>1224.52</v>
      </c>
    </row>
    <row r="637" spans="1:13" ht="14.4" customHeight="1" x14ac:dyDescent="0.3">
      <c r="A637" s="618" t="s">
        <v>4533</v>
      </c>
      <c r="B637" s="619" t="s">
        <v>4161</v>
      </c>
      <c r="C637" s="619" t="s">
        <v>2218</v>
      </c>
      <c r="D637" s="619" t="s">
        <v>4162</v>
      </c>
      <c r="E637" s="619" t="s">
        <v>4163</v>
      </c>
      <c r="F637" s="622"/>
      <c r="G637" s="622"/>
      <c r="H637" s="635">
        <v>0</v>
      </c>
      <c r="I637" s="622">
        <v>3</v>
      </c>
      <c r="J637" s="622">
        <v>571.43999999999994</v>
      </c>
      <c r="K637" s="635">
        <v>1</v>
      </c>
      <c r="L637" s="622">
        <v>3</v>
      </c>
      <c r="M637" s="623">
        <v>571.43999999999994</v>
      </c>
    </row>
    <row r="638" spans="1:13" ht="14.4" customHeight="1" x14ac:dyDescent="0.3">
      <c r="A638" s="618" t="s">
        <v>4533</v>
      </c>
      <c r="B638" s="619" t="s">
        <v>4169</v>
      </c>
      <c r="C638" s="619" t="s">
        <v>2468</v>
      </c>
      <c r="D638" s="619" t="s">
        <v>2469</v>
      </c>
      <c r="E638" s="619" t="s">
        <v>2470</v>
      </c>
      <c r="F638" s="622"/>
      <c r="G638" s="622"/>
      <c r="H638" s="635">
        <v>0</v>
      </c>
      <c r="I638" s="622">
        <v>81</v>
      </c>
      <c r="J638" s="622">
        <v>40289.4</v>
      </c>
      <c r="K638" s="635">
        <v>1</v>
      </c>
      <c r="L638" s="622">
        <v>81</v>
      </c>
      <c r="M638" s="623">
        <v>40289.4</v>
      </c>
    </row>
    <row r="639" spans="1:13" ht="14.4" customHeight="1" x14ac:dyDescent="0.3">
      <c r="A639" s="618" t="s">
        <v>4533</v>
      </c>
      <c r="B639" s="619" t="s">
        <v>4169</v>
      </c>
      <c r="C639" s="619" t="s">
        <v>5123</v>
      </c>
      <c r="D639" s="619" t="s">
        <v>2469</v>
      </c>
      <c r="E639" s="619" t="s">
        <v>5124</v>
      </c>
      <c r="F639" s="622"/>
      <c r="G639" s="622"/>
      <c r="H639" s="635">
        <v>0</v>
      </c>
      <c r="I639" s="622">
        <v>25</v>
      </c>
      <c r="J639" s="622">
        <v>4973.7499999999991</v>
      </c>
      <c r="K639" s="635">
        <v>1</v>
      </c>
      <c r="L639" s="622">
        <v>25</v>
      </c>
      <c r="M639" s="623">
        <v>4973.7499999999991</v>
      </c>
    </row>
    <row r="640" spans="1:13" ht="14.4" customHeight="1" x14ac:dyDescent="0.3">
      <c r="A640" s="618" t="s">
        <v>4533</v>
      </c>
      <c r="B640" s="619" t="s">
        <v>4169</v>
      </c>
      <c r="C640" s="619" t="s">
        <v>2493</v>
      </c>
      <c r="D640" s="619" t="s">
        <v>2494</v>
      </c>
      <c r="E640" s="619" t="s">
        <v>4170</v>
      </c>
      <c r="F640" s="622"/>
      <c r="G640" s="622"/>
      <c r="H640" s="635">
        <v>0</v>
      </c>
      <c r="I640" s="622">
        <v>80</v>
      </c>
      <c r="J640" s="622">
        <v>108287.92999999998</v>
      </c>
      <c r="K640" s="635">
        <v>1</v>
      </c>
      <c r="L640" s="622">
        <v>80</v>
      </c>
      <c r="M640" s="623">
        <v>108287.92999999998</v>
      </c>
    </row>
    <row r="641" spans="1:13" ht="14.4" customHeight="1" x14ac:dyDescent="0.3">
      <c r="A641" s="618" t="s">
        <v>4533</v>
      </c>
      <c r="B641" s="619" t="s">
        <v>4189</v>
      </c>
      <c r="C641" s="619" t="s">
        <v>3506</v>
      </c>
      <c r="D641" s="619" t="s">
        <v>2455</v>
      </c>
      <c r="E641" s="619" t="s">
        <v>3507</v>
      </c>
      <c r="F641" s="622"/>
      <c r="G641" s="622"/>
      <c r="H641" s="635">
        <v>0</v>
      </c>
      <c r="I641" s="622">
        <v>3</v>
      </c>
      <c r="J641" s="622">
        <v>2813.79</v>
      </c>
      <c r="K641" s="635">
        <v>1</v>
      </c>
      <c r="L641" s="622">
        <v>3</v>
      </c>
      <c r="M641" s="623">
        <v>2813.79</v>
      </c>
    </row>
    <row r="642" spans="1:13" ht="14.4" customHeight="1" x14ac:dyDescent="0.3">
      <c r="A642" s="618" t="s">
        <v>4533</v>
      </c>
      <c r="B642" s="619" t="s">
        <v>4189</v>
      </c>
      <c r="C642" s="619" t="s">
        <v>2287</v>
      </c>
      <c r="D642" s="619" t="s">
        <v>2288</v>
      </c>
      <c r="E642" s="619" t="s">
        <v>3507</v>
      </c>
      <c r="F642" s="622"/>
      <c r="G642" s="622"/>
      <c r="H642" s="635">
        <v>0</v>
      </c>
      <c r="I642" s="622">
        <v>43</v>
      </c>
      <c r="J642" s="622">
        <v>75236.670000000013</v>
      </c>
      <c r="K642" s="635">
        <v>1</v>
      </c>
      <c r="L642" s="622">
        <v>43</v>
      </c>
      <c r="M642" s="623">
        <v>75236.670000000013</v>
      </c>
    </row>
    <row r="643" spans="1:13" ht="14.4" customHeight="1" x14ac:dyDescent="0.3">
      <c r="A643" s="618" t="s">
        <v>4533</v>
      </c>
      <c r="B643" s="619" t="s">
        <v>4189</v>
      </c>
      <c r="C643" s="619" t="s">
        <v>2291</v>
      </c>
      <c r="D643" s="619" t="s">
        <v>2288</v>
      </c>
      <c r="E643" s="619" t="s">
        <v>3510</v>
      </c>
      <c r="F643" s="622"/>
      <c r="G643" s="622"/>
      <c r="H643" s="635">
        <v>0</v>
      </c>
      <c r="I643" s="622">
        <v>32</v>
      </c>
      <c r="J643" s="622">
        <v>74653.440000000002</v>
      </c>
      <c r="K643" s="635">
        <v>1</v>
      </c>
      <c r="L643" s="622">
        <v>32</v>
      </c>
      <c r="M643" s="623">
        <v>74653.440000000002</v>
      </c>
    </row>
    <row r="644" spans="1:13" ht="14.4" customHeight="1" x14ac:dyDescent="0.3">
      <c r="A644" s="618" t="s">
        <v>4533</v>
      </c>
      <c r="B644" s="619" t="s">
        <v>4189</v>
      </c>
      <c r="C644" s="619" t="s">
        <v>2294</v>
      </c>
      <c r="D644" s="619" t="s">
        <v>2288</v>
      </c>
      <c r="E644" s="619" t="s">
        <v>3513</v>
      </c>
      <c r="F644" s="622"/>
      <c r="G644" s="622"/>
      <c r="H644" s="635">
        <v>0</v>
      </c>
      <c r="I644" s="622">
        <v>3</v>
      </c>
      <c r="J644" s="622">
        <v>8748.48</v>
      </c>
      <c r="K644" s="635">
        <v>1</v>
      </c>
      <c r="L644" s="622">
        <v>3</v>
      </c>
      <c r="M644" s="623">
        <v>8748.48</v>
      </c>
    </row>
    <row r="645" spans="1:13" ht="14.4" customHeight="1" x14ac:dyDescent="0.3">
      <c r="A645" s="618" t="s">
        <v>4533</v>
      </c>
      <c r="B645" s="619" t="s">
        <v>4202</v>
      </c>
      <c r="C645" s="619" t="s">
        <v>4709</v>
      </c>
      <c r="D645" s="619" t="s">
        <v>4710</v>
      </c>
      <c r="E645" s="619" t="s">
        <v>2350</v>
      </c>
      <c r="F645" s="622"/>
      <c r="G645" s="622"/>
      <c r="H645" s="635">
        <v>0</v>
      </c>
      <c r="I645" s="622">
        <v>1</v>
      </c>
      <c r="J645" s="622">
        <v>133.07</v>
      </c>
      <c r="K645" s="635">
        <v>1</v>
      </c>
      <c r="L645" s="622">
        <v>1</v>
      </c>
      <c r="M645" s="623">
        <v>133.07</v>
      </c>
    </row>
    <row r="646" spans="1:13" ht="14.4" customHeight="1" x14ac:dyDescent="0.3">
      <c r="A646" s="618" t="s">
        <v>4533</v>
      </c>
      <c r="B646" s="619" t="s">
        <v>4220</v>
      </c>
      <c r="C646" s="619" t="s">
        <v>2387</v>
      </c>
      <c r="D646" s="619" t="s">
        <v>2388</v>
      </c>
      <c r="E646" s="619" t="s">
        <v>2389</v>
      </c>
      <c r="F646" s="622"/>
      <c r="G646" s="622"/>
      <c r="H646" s="635">
        <v>0</v>
      </c>
      <c r="I646" s="622">
        <v>2</v>
      </c>
      <c r="J646" s="622">
        <v>202.32</v>
      </c>
      <c r="K646" s="635">
        <v>1</v>
      </c>
      <c r="L646" s="622">
        <v>2</v>
      </c>
      <c r="M646" s="623">
        <v>202.32</v>
      </c>
    </row>
    <row r="647" spans="1:13" ht="14.4" customHeight="1" x14ac:dyDescent="0.3">
      <c r="A647" s="618" t="s">
        <v>4533</v>
      </c>
      <c r="B647" s="619" t="s">
        <v>4437</v>
      </c>
      <c r="C647" s="619" t="s">
        <v>3552</v>
      </c>
      <c r="D647" s="619" t="s">
        <v>3553</v>
      </c>
      <c r="E647" s="619" t="s">
        <v>668</v>
      </c>
      <c r="F647" s="622"/>
      <c r="G647" s="622"/>
      <c r="H647" s="635">
        <v>0</v>
      </c>
      <c r="I647" s="622">
        <v>2</v>
      </c>
      <c r="J647" s="622">
        <v>403.76</v>
      </c>
      <c r="K647" s="635">
        <v>1</v>
      </c>
      <c r="L647" s="622">
        <v>2</v>
      </c>
      <c r="M647" s="623">
        <v>403.76</v>
      </c>
    </row>
    <row r="648" spans="1:13" ht="14.4" customHeight="1" x14ac:dyDescent="0.3">
      <c r="A648" s="618" t="s">
        <v>4533</v>
      </c>
      <c r="B648" s="619" t="s">
        <v>4437</v>
      </c>
      <c r="C648" s="619" t="s">
        <v>6071</v>
      </c>
      <c r="D648" s="619" t="s">
        <v>3553</v>
      </c>
      <c r="E648" s="619" t="s">
        <v>6072</v>
      </c>
      <c r="F648" s="622"/>
      <c r="G648" s="622"/>
      <c r="H648" s="635">
        <v>0</v>
      </c>
      <c r="I648" s="622">
        <v>1</v>
      </c>
      <c r="J648" s="622">
        <v>1049.31</v>
      </c>
      <c r="K648" s="635">
        <v>1</v>
      </c>
      <c r="L648" s="622">
        <v>1</v>
      </c>
      <c r="M648" s="623">
        <v>1049.31</v>
      </c>
    </row>
    <row r="649" spans="1:13" ht="14.4" customHeight="1" x14ac:dyDescent="0.3">
      <c r="A649" s="618" t="s">
        <v>4533</v>
      </c>
      <c r="B649" s="619" t="s">
        <v>4244</v>
      </c>
      <c r="C649" s="619" t="s">
        <v>2248</v>
      </c>
      <c r="D649" s="619" t="s">
        <v>819</v>
      </c>
      <c r="E649" s="619" t="s">
        <v>4247</v>
      </c>
      <c r="F649" s="622"/>
      <c r="G649" s="622"/>
      <c r="H649" s="635">
        <v>0</v>
      </c>
      <c r="I649" s="622">
        <v>5</v>
      </c>
      <c r="J649" s="622">
        <v>252.85</v>
      </c>
      <c r="K649" s="635">
        <v>1</v>
      </c>
      <c r="L649" s="622">
        <v>5</v>
      </c>
      <c r="M649" s="623">
        <v>252.85</v>
      </c>
    </row>
    <row r="650" spans="1:13" ht="14.4" customHeight="1" x14ac:dyDescent="0.3">
      <c r="A650" s="618" t="s">
        <v>4533</v>
      </c>
      <c r="B650" s="619" t="s">
        <v>4443</v>
      </c>
      <c r="C650" s="619" t="s">
        <v>6041</v>
      </c>
      <c r="D650" s="619" t="s">
        <v>6042</v>
      </c>
      <c r="E650" s="619" t="s">
        <v>6043</v>
      </c>
      <c r="F650" s="622"/>
      <c r="G650" s="622"/>
      <c r="H650" s="635">
        <v>0</v>
      </c>
      <c r="I650" s="622">
        <v>2</v>
      </c>
      <c r="J650" s="622">
        <v>83.1</v>
      </c>
      <c r="K650" s="635">
        <v>1</v>
      </c>
      <c r="L650" s="622">
        <v>2</v>
      </c>
      <c r="M650" s="623">
        <v>83.1</v>
      </c>
    </row>
    <row r="651" spans="1:13" ht="14.4" customHeight="1" x14ac:dyDescent="0.3">
      <c r="A651" s="618" t="s">
        <v>4533</v>
      </c>
      <c r="B651" s="619" t="s">
        <v>4255</v>
      </c>
      <c r="C651" s="619" t="s">
        <v>2728</v>
      </c>
      <c r="D651" s="619" t="s">
        <v>4256</v>
      </c>
      <c r="E651" s="619" t="s">
        <v>4257</v>
      </c>
      <c r="F651" s="622"/>
      <c r="G651" s="622"/>
      <c r="H651" s="635">
        <v>0</v>
      </c>
      <c r="I651" s="622">
        <v>1</v>
      </c>
      <c r="J651" s="622">
        <v>333.31</v>
      </c>
      <c r="K651" s="635">
        <v>1</v>
      </c>
      <c r="L651" s="622">
        <v>1</v>
      </c>
      <c r="M651" s="623">
        <v>333.31</v>
      </c>
    </row>
    <row r="652" spans="1:13" ht="14.4" customHeight="1" x14ac:dyDescent="0.3">
      <c r="A652" s="618" t="s">
        <v>4533</v>
      </c>
      <c r="B652" s="619" t="s">
        <v>4255</v>
      </c>
      <c r="C652" s="619" t="s">
        <v>3753</v>
      </c>
      <c r="D652" s="619" t="s">
        <v>4448</v>
      </c>
      <c r="E652" s="619" t="s">
        <v>4449</v>
      </c>
      <c r="F652" s="622"/>
      <c r="G652" s="622"/>
      <c r="H652" s="635">
        <v>0</v>
      </c>
      <c r="I652" s="622">
        <v>1</v>
      </c>
      <c r="J652" s="622">
        <v>333.31</v>
      </c>
      <c r="K652" s="635">
        <v>1</v>
      </c>
      <c r="L652" s="622">
        <v>1</v>
      </c>
      <c r="M652" s="623">
        <v>333.31</v>
      </c>
    </row>
    <row r="653" spans="1:13" ht="14.4" customHeight="1" x14ac:dyDescent="0.3">
      <c r="A653" s="618" t="s">
        <v>4533</v>
      </c>
      <c r="B653" s="619" t="s">
        <v>4274</v>
      </c>
      <c r="C653" s="619" t="s">
        <v>6059</v>
      </c>
      <c r="D653" s="619" t="s">
        <v>6060</v>
      </c>
      <c r="E653" s="619" t="s">
        <v>6594</v>
      </c>
      <c r="F653" s="622"/>
      <c r="G653" s="622"/>
      <c r="H653" s="635">
        <v>0</v>
      </c>
      <c r="I653" s="622">
        <v>1</v>
      </c>
      <c r="J653" s="622">
        <v>399.92</v>
      </c>
      <c r="K653" s="635">
        <v>1</v>
      </c>
      <c r="L653" s="622">
        <v>1</v>
      </c>
      <c r="M653" s="623">
        <v>399.92</v>
      </c>
    </row>
    <row r="654" spans="1:13" ht="14.4" customHeight="1" x14ac:dyDescent="0.3">
      <c r="A654" s="618" t="s">
        <v>4533</v>
      </c>
      <c r="B654" s="619" t="s">
        <v>4280</v>
      </c>
      <c r="C654" s="619" t="s">
        <v>3749</v>
      </c>
      <c r="D654" s="619" t="s">
        <v>3750</v>
      </c>
      <c r="E654" s="619" t="s">
        <v>4453</v>
      </c>
      <c r="F654" s="622"/>
      <c r="G654" s="622"/>
      <c r="H654" s="635">
        <v>0</v>
      </c>
      <c r="I654" s="622">
        <v>6</v>
      </c>
      <c r="J654" s="622">
        <v>419.15999999999997</v>
      </c>
      <c r="K654" s="635">
        <v>1</v>
      </c>
      <c r="L654" s="622">
        <v>6</v>
      </c>
      <c r="M654" s="623">
        <v>419.15999999999997</v>
      </c>
    </row>
    <row r="655" spans="1:13" ht="14.4" customHeight="1" x14ac:dyDescent="0.3">
      <c r="A655" s="618" t="s">
        <v>4533</v>
      </c>
      <c r="B655" s="619" t="s">
        <v>4286</v>
      </c>
      <c r="C655" s="619" t="s">
        <v>3797</v>
      </c>
      <c r="D655" s="619" t="s">
        <v>3798</v>
      </c>
      <c r="E655" s="619" t="s">
        <v>4454</v>
      </c>
      <c r="F655" s="622"/>
      <c r="G655" s="622"/>
      <c r="H655" s="635">
        <v>0</v>
      </c>
      <c r="I655" s="622">
        <v>1</v>
      </c>
      <c r="J655" s="622">
        <v>782.22</v>
      </c>
      <c r="K655" s="635">
        <v>1</v>
      </c>
      <c r="L655" s="622">
        <v>1</v>
      </c>
      <c r="M655" s="623">
        <v>782.22</v>
      </c>
    </row>
    <row r="656" spans="1:13" ht="14.4" customHeight="1" x14ac:dyDescent="0.3">
      <c r="A656" s="618" t="s">
        <v>4533</v>
      </c>
      <c r="B656" s="619" t="s">
        <v>4462</v>
      </c>
      <c r="C656" s="619" t="s">
        <v>4839</v>
      </c>
      <c r="D656" s="619" t="s">
        <v>4840</v>
      </c>
      <c r="E656" s="619" t="s">
        <v>747</v>
      </c>
      <c r="F656" s="622"/>
      <c r="G656" s="622"/>
      <c r="H656" s="635">
        <v>0</v>
      </c>
      <c r="I656" s="622">
        <v>72</v>
      </c>
      <c r="J656" s="622">
        <v>6531.8399999999974</v>
      </c>
      <c r="K656" s="635">
        <v>1</v>
      </c>
      <c r="L656" s="622">
        <v>72</v>
      </c>
      <c r="M656" s="623">
        <v>6531.8399999999974</v>
      </c>
    </row>
    <row r="657" spans="1:13" ht="14.4" customHeight="1" x14ac:dyDescent="0.3">
      <c r="A657" s="618" t="s">
        <v>4533</v>
      </c>
      <c r="B657" s="619" t="s">
        <v>4462</v>
      </c>
      <c r="C657" s="619" t="s">
        <v>5381</v>
      </c>
      <c r="D657" s="619" t="s">
        <v>4840</v>
      </c>
      <c r="E657" s="619" t="s">
        <v>5382</v>
      </c>
      <c r="F657" s="622"/>
      <c r="G657" s="622"/>
      <c r="H657" s="635">
        <v>0</v>
      </c>
      <c r="I657" s="622">
        <v>4</v>
      </c>
      <c r="J657" s="622">
        <v>1209.56</v>
      </c>
      <c r="K657" s="635">
        <v>1</v>
      </c>
      <c r="L657" s="622">
        <v>4</v>
      </c>
      <c r="M657" s="623">
        <v>1209.56</v>
      </c>
    </row>
    <row r="658" spans="1:13" ht="14.4" customHeight="1" x14ac:dyDescent="0.3">
      <c r="A658" s="618" t="s">
        <v>4533</v>
      </c>
      <c r="B658" s="619" t="s">
        <v>4319</v>
      </c>
      <c r="C658" s="619" t="s">
        <v>5154</v>
      </c>
      <c r="D658" s="619" t="s">
        <v>789</v>
      </c>
      <c r="E658" s="619" t="s">
        <v>790</v>
      </c>
      <c r="F658" s="622">
        <v>3</v>
      </c>
      <c r="G658" s="622">
        <v>6382.5599999999995</v>
      </c>
      <c r="H658" s="635">
        <v>1</v>
      </c>
      <c r="I658" s="622"/>
      <c r="J658" s="622"/>
      <c r="K658" s="635">
        <v>0</v>
      </c>
      <c r="L658" s="622">
        <v>3</v>
      </c>
      <c r="M658" s="623">
        <v>6382.5599999999995</v>
      </c>
    </row>
    <row r="659" spans="1:13" ht="14.4" customHeight="1" x14ac:dyDescent="0.3">
      <c r="A659" s="618" t="s">
        <v>4533</v>
      </c>
      <c r="B659" s="619" t="s">
        <v>6736</v>
      </c>
      <c r="C659" s="619" t="s">
        <v>4810</v>
      </c>
      <c r="D659" s="619" t="s">
        <v>4811</v>
      </c>
      <c r="E659" s="619" t="s">
        <v>4812</v>
      </c>
      <c r="F659" s="622"/>
      <c r="G659" s="622"/>
      <c r="H659" s="635">
        <v>0</v>
      </c>
      <c r="I659" s="622">
        <v>227</v>
      </c>
      <c r="J659" s="622">
        <v>468770.26000000007</v>
      </c>
      <c r="K659" s="635">
        <v>1</v>
      </c>
      <c r="L659" s="622">
        <v>227</v>
      </c>
      <c r="M659" s="623">
        <v>468770.26000000007</v>
      </c>
    </row>
    <row r="660" spans="1:13" ht="14.4" customHeight="1" x14ac:dyDescent="0.3">
      <c r="A660" s="618" t="s">
        <v>4533</v>
      </c>
      <c r="B660" s="619" t="s">
        <v>4342</v>
      </c>
      <c r="C660" s="619" t="s">
        <v>2483</v>
      </c>
      <c r="D660" s="619" t="s">
        <v>2465</v>
      </c>
      <c r="E660" s="619" t="s">
        <v>4343</v>
      </c>
      <c r="F660" s="622"/>
      <c r="G660" s="622"/>
      <c r="H660" s="635">
        <v>0</v>
      </c>
      <c r="I660" s="622">
        <v>2</v>
      </c>
      <c r="J660" s="622">
        <v>65.48</v>
      </c>
      <c r="K660" s="635">
        <v>1</v>
      </c>
      <c r="L660" s="622">
        <v>2</v>
      </c>
      <c r="M660" s="623">
        <v>65.48</v>
      </c>
    </row>
    <row r="661" spans="1:13" ht="14.4" customHeight="1" x14ac:dyDescent="0.3">
      <c r="A661" s="618" t="s">
        <v>4533</v>
      </c>
      <c r="B661" s="619" t="s">
        <v>4342</v>
      </c>
      <c r="C661" s="619" t="s">
        <v>2464</v>
      </c>
      <c r="D661" s="619" t="s">
        <v>2465</v>
      </c>
      <c r="E661" s="619" t="s">
        <v>2466</v>
      </c>
      <c r="F661" s="622"/>
      <c r="G661" s="622"/>
      <c r="H661" s="635">
        <v>0</v>
      </c>
      <c r="I661" s="622">
        <v>3</v>
      </c>
      <c r="J661" s="622">
        <v>943.05000000000007</v>
      </c>
      <c r="K661" s="635">
        <v>1</v>
      </c>
      <c r="L661" s="622">
        <v>3</v>
      </c>
      <c r="M661" s="623">
        <v>943.05000000000007</v>
      </c>
    </row>
    <row r="662" spans="1:13" ht="14.4" customHeight="1" x14ac:dyDescent="0.3">
      <c r="A662" s="618" t="s">
        <v>4533</v>
      </c>
      <c r="B662" s="619" t="s">
        <v>4356</v>
      </c>
      <c r="C662" s="619" t="s">
        <v>6062</v>
      </c>
      <c r="D662" s="619" t="s">
        <v>6063</v>
      </c>
      <c r="E662" s="619" t="s">
        <v>6064</v>
      </c>
      <c r="F662" s="622"/>
      <c r="G662" s="622"/>
      <c r="H662" s="635">
        <v>0</v>
      </c>
      <c r="I662" s="622">
        <v>2</v>
      </c>
      <c r="J662" s="622">
        <v>6044.66</v>
      </c>
      <c r="K662" s="635">
        <v>1</v>
      </c>
      <c r="L662" s="622">
        <v>2</v>
      </c>
      <c r="M662" s="623">
        <v>6044.66</v>
      </c>
    </row>
    <row r="663" spans="1:13" ht="14.4" customHeight="1" x14ac:dyDescent="0.3">
      <c r="A663" s="618" t="s">
        <v>4533</v>
      </c>
      <c r="B663" s="619" t="s">
        <v>4371</v>
      </c>
      <c r="C663" s="619" t="s">
        <v>2475</v>
      </c>
      <c r="D663" s="619" t="s">
        <v>2476</v>
      </c>
      <c r="E663" s="619" t="s">
        <v>4373</v>
      </c>
      <c r="F663" s="622"/>
      <c r="G663" s="622"/>
      <c r="H663" s="635">
        <v>0</v>
      </c>
      <c r="I663" s="622">
        <v>2</v>
      </c>
      <c r="J663" s="622">
        <v>432.32</v>
      </c>
      <c r="K663" s="635">
        <v>1</v>
      </c>
      <c r="L663" s="622">
        <v>2</v>
      </c>
      <c r="M663" s="623">
        <v>432.32</v>
      </c>
    </row>
    <row r="664" spans="1:13" ht="14.4" customHeight="1" x14ac:dyDescent="0.3">
      <c r="A664" s="618" t="s">
        <v>4533</v>
      </c>
      <c r="B664" s="619" t="s">
        <v>4387</v>
      </c>
      <c r="C664" s="619" t="s">
        <v>3481</v>
      </c>
      <c r="D664" s="619" t="s">
        <v>2298</v>
      </c>
      <c r="E664" s="619" t="s">
        <v>4484</v>
      </c>
      <c r="F664" s="622"/>
      <c r="G664" s="622"/>
      <c r="H664" s="635">
        <v>0</v>
      </c>
      <c r="I664" s="622">
        <v>1</v>
      </c>
      <c r="J664" s="622">
        <v>275.48</v>
      </c>
      <c r="K664" s="635">
        <v>1</v>
      </c>
      <c r="L664" s="622">
        <v>1</v>
      </c>
      <c r="M664" s="623">
        <v>275.48</v>
      </c>
    </row>
    <row r="665" spans="1:13" ht="14.4" customHeight="1" x14ac:dyDescent="0.3">
      <c r="A665" s="618" t="s">
        <v>4534</v>
      </c>
      <c r="B665" s="619" t="s">
        <v>4157</v>
      </c>
      <c r="C665" s="619" t="s">
        <v>4587</v>
      </c>
      <c r="D665" s="619" t="s">
        <v>1038</v>
      </c>
      <c r="E665" s="619" t="s">
        <v>4588</v>
      </c>
      <c r="F665" s="622"/>
      <c r="G665" s="622"/>
      <c r="H665" s="635">
        <v>0</v>
      </c>
      <c r="I665" s="622">
        <v>10</v>
      </c>
      <c r="J665" s="622">
        <v>952.39999999999986</v>
      </c>
      <c r="K665" s="635">
        <v>1</v>
      </c>
      <c r="L665" s="622">
        <v>10</v>
      </c>
      <c r="M665" s="623">
        <v>952.39999999999986</v>
      </c>
    </row>
    <row r="666" spans="1:13" ht="14.4" customHeight="1" x14ac:dyDescent="0.3">
      <c r="A666" s="618" t="s">
        <v>4534</v>
      </c>
      <c r="B666" s="619" t="s">
        <v>4157</v>
      </c>
      <c r="C666" s="619" t="s">
        <v>1037</v>
      </c>
      <c r="D666" s="619" t="s">
        <v>1038</v>
      </c>
      <c r="E666" s="619" t="s">
        <v>1039</v>
      </c>
      <c r="F666" s="622"/>
      <c r="G666" s="622"/>
      <c r="H666" s="635">
        <v>0</v>
      </c>
      <c r="I666" s="622">
        <v>4</v>
      </c>
      <c r="J666" s="622">
        <v>761.92</v>
      </c>
      <c r="K666" s="635">
        <v>1</v>
      </c>
      <c r="L666" s="622">
        <v>4</v>
      </c>
      <c r="M666" s="623">
        <v>761.92</v>
      </c>
    </row>
    <row r="667" spans="1:13" ht="14.4" customHeight="1" x14ac:dyDescent="0.3">
      <c r="A667" s="618" t="s">
        <v>4534</v>
      </c>
      <c r="B667" s="619" t="s">
        <v>4169</v>
      </c>
      <c r="C667" s="619" t="s">
        <v>2493</v>
      </c>
      <c r="D667" s="619" t="s">
        <v>2494</v>
      </c>
      <c r="E667" s="619" t="s">
        <v>4170</v>
      </c>
      <c r="F667" s="622"/>
      <c r="G667" s="622"/>
      <c r="H667" s="635">
        <v>0</v>
      </c>
      <c r="I667" s="622">
        <v>2</v>
      </c>
      <c r="J667" s="622">
        <v>2719.22</v>
      </c>
      <c r="K667" s="635">
        <v>1</v>
      </c>
      <c r="L667" s="622">
        <v>2</v>
      </c>
      <c r="M667" s="623">
        <v>2719.22</v>
      </c>
    </row>
    <row r="668" spans="1:13" ht="14.4" customHeight="1" x14ac:dyDescent="0.3">
      <c r="A668" s="618" t="s">
        <v>4534</v>
      </c>
      <c r="B668" s="619" t="s">
        <v>4169</v>
      </c>
      <c r="C668" s="619" t="s">
        <v>2625</v>
      </c>
      <c r="D668" s="619" t="s">
        <v>2626</v>
      </c>
      <c r="E668" s="619" t="s">
        <v>4171</v>
      </c>
      <c r="F668" s="622"/>
      <c r="G668" s="622"/>
      <c r="H668" s="635">
        <v>0</v>
      </c>
      <c r="I668" s="622">
        <v>1</v>
      </c>
      <c r="J668" s="622">
        <v>1009.86</v>
      </c>
      <c r="K668" s="635">
        <v>1</v>
      </c>
      <c r="L668" s="622">
        <v>1</v>
      </c>
      <c r="M668" s="623">
        <v>1009.86</v>
      </c>
    </row>
    <row r="669" spans="1:13" ht="14.4" customHeight="1" x14ac:dyDescent="0.3">
      <c r="A669" s="618" t="s">
        <v>4534</v>
      </c>
      <c r="B669" s="619" t="s">
        <v>4174</v>
      </c>
      <c r="C669" s="619" t="s">
        <v>2414</v>
      </c>
      <c r="D669" s="619" t="s">
        <v>2415</v>
      </c>
      <c r="E669" s="619" t="s">
        <v>2416</v>
      </c>
      <c r="F669" s="622"/>
      <c r="G669" s="622"/>
      <c r="H669" s="635"/>
      <c r="I669" s="622">
        <v>3</v>
      </c>
      <c r="J669" s="622">
        <v>0</v>
      </c>
      <c r="K669" s="635"/>
      <c r="L669" s="622">
        <v>3</v>
      </c>
      <c r="M669" s="623">
        <v>0</v>
      </c>
    </row>
    <row r="670" spans="1:13" ht="14.4" customHeight="1" x14ac:dyDescent="0.3">
      <c r="A670" s="618" t="s">
        <v>4534</v>
      </c>
      <c r="B670" s="619" t="s">
        <v>4174</v>
      </c>
      <c r="C670" s="619" t="s">
        <v>3515</v>
      </c>
      <c r="D670" s="619" t="s">
        <v>2415</v>
      </c>
      <c r="E670" s="619" t="s">
        <v>3516</v>
      </c>
      <c r="F670" s="622"/>
      <c r="G670" s="622"/>
      <c r="H670" s="635"/>
      <c r="I670" s="622">
        <v>3</v>
      </c>
      <c r="J670" s="622">
        <v>0</v>
      </c>
      <c r="K670" s="635"/>
      <c r="L670" s="622">
        <v>3</v>
      </c>
      <c r="M670" s="623">
        <v>0</v>
      </c>
    </row>
    <row r="671" spans="1:13" ht="14.4" customHeight="1" x14ac:dyDescent="0.3">
      <c r="A671" s="618" t="s">
        <v>4534</v>
      </c>
      <c r="B671" s="619" t="s">
        <v>4177</v>
      </c>
      <c r="C671" s="619" t="s">
        <v>4799</v>
      </c>
      <c r="D671" s="619" t="s">
        <v>4800</v>
      </c>
      <c r="E671" s="619" t="s">
        <v>4801</v>
      </c>
      <c r="F671" s="622">
        <v>1</v>
      </c>
      <c r="G671" s="622">
        <v>886.91</v>
      </c>
      <c r="H671" s="635">
        <v>1</v>
      </c>
      <c r="I671" s="622"/>
      <c r="J671" s="622"/>
      <c r="K671" s="635">
        <v>0</v>
      </c>
      <c r="L671" s="622">
        <v>1</v>
      </c>
      <c r="M671" s="623">
        <v>886.91</v>
      </c>
    </row>
    <row r="672" spans="1:13" ht="14.4" customHeight="1" x14ac:dyDescent="0.3">
      <c r="A672" s="618" t="s">
        <v>4534</v>
      </c>
      <c r="B672" s="619" t="s">
        <v>4180</v>
      </c>
      <c r="C672" s="619" t="s">
        <v>4823</v>
      </c>
      <c r="D672" s="619" t="s">
        <v>4824</v>
      </c>
      <c r="E672" s="619" t="s">
        <v>4404</v>
      </c>
      <c r="F672" s="622"/>
      <c r="G672" s="622"/>
      <c r="H672" s="635">
        <v>0</v>
      </c>
      <c r="I672" s="622">
        <v>1</v>
      </c>
      <c r="J672" s="622">
        <v>115.18</v>
      </c>
      <c r="K672" s="635">
        <v>1</v>
      </c>
      <c r="L672" s="622">
        <v>1</v>
      </c>
      <c r="M672" s="623">
        <v>115.18</v>
      </c>
    </row>
    <row r="673" spans="1:13" ht="14.4" customHeight="1" x14ac:dyDescent="0.3">
      <c r="A673" s="618" t="s">
        <v>4534</v>
      </c>
      <c r="B673" s="619" t="s">
        <v>4186</v>
      </c>
      <c r="C673" s="619" t="s">
        <v>2430</v>
      </c>
      <c r="D673" s="619" t="s">
        <v>4187</v>
      </c>
      <c r="E673" s="619" t="s">
        <v>4188</v>
      </c>
      <c r="F673" s="622"/>
      <c r="G673" s="622"/>
      <c r="H673" s="635">
        <v>0</v>
      </c>
      <c r="I673" s="622">
        <v>1</v>
      </c>
      <c r="J673" s="622">
        <v>156.25</v>
      </c>
      <c r="K673" s="635">
        <v>1</v>
      </c>
      <c r="L673" s="622">
        <v>1</v>
      </c>
      <c r="M673" s="623">
        <v>156.25</v>
      </c>
    </row>
    <row r="674" spans="1:13" ht="14.4" customHeight="1" x14ac:dyDescent="0.3">
      <c r="A674" s="618" t="s">
        <v>4534</v>
      </c>
      <c r="B674" s="619" t="s">
        <v>4189</v>
      </c>
      <c r="C674" s="619" t="s">
        <v>2454</v>
      </c>
      <c r="D674" s="619" t="s">
        <v>2455</v>
      </c>
      <c r="E674" s="619" t="s">
        <v>2456</v>
      </c>
      <c r="F674" s="622"/>
      <c r="G674" s="622"/>
      <c r="H674" s="635">
        <v>0</v>
      </c>
      <c r="I674" s="622">
        <v>1</v>
      </c>
      <c r="J674" s="622">
        <v>468.96</v>
      </c>
      <c r="K674" s="635">
        <v>1</v>
      </c>
      <c r="L674" s="622">
        <v>1</v>
      </c>
      <c r="M674" s="623">
        <v>468.96</v>
      </c>
    </row>
    <row r="675" spans="1:13" ht="14.4" customHeight="1" x14ac:dyDescent="0.3">
      <c r="A675" s="618" t="s">
        <v>4534</v>
      </c>
      <c r="B675" s="619" t="s">
        <v>4189</v>
      </c>
      <c r="C675" s="619" t="s">
        <v>3506</v>
      </c>
      <c r="D675" s="619" t="s">
        <v>2455</v>
      </c>
      <c r="E675" s="619" t="s">
        <v>3507</v>
      </c>
      <c r="F675" s="622"/>
      <c r="G675" s="622"/>
      <c r="H675" s="635">
        <v>0</v>
      </c>
      <c r="I675" s="622">
        <v>10</v>
      </c>
      <c r="J675" s="622">
        <v>9379.2999999999993</v>
      </c>
      <c r="K675" s="635">
        <v>1</v>
      </c>
      <c r="L675" s="622">
        <v>10</v>
      </c>
      <c r="M675" s="623">
        <v>9379.2999999999993</v>
      </c>
    </row>
    <row r="676" spans="1:13" ht="14.4" customHeight="1" x14ac:dyDescent="0.3">
      <c r="A676" s="618" t="s">
        <v>4534</v>
      </c>
      <c r="B676" s="619" t="s">
        <v>4189</v>
      </c>
      <c r="C676" s="619" t="s">
        <v>3509</v>
      </c>
      <c r="D676" s="619" t="s">
        <v>2455</v>
      </c>
      <c r="E676" s="619" t="s">
        <v>3510</v>
      </c>
      <c r="F676" s="622"/>
      <c r="G676" s="622"/>
      <c r="H676" s="635">
        <v>0</v>
      </c>
      <c r="I676" s="622">
        <v>5</v>
      </c>
      <c r="J676" s="622">
        <v>5832.35</v>
      </c>
      <c r="K676" s="635">
        <v>1</v>
      </c>
      <c r="L676" s="622">
        <v>5</v>
      </c>
      <c r="M676" s="623">
        <v>5832.35</v>
      </c>
    </row>
    <row r="677" spans="1:13" ht="14.4" customHeight="1" x14ac:dyDescent="0.3">
      <c r="A677" s="618" t="s">
        <v>4534</v>
      </c>
      <c r="B677" s="619" t="s">
        <v>4189</v>
      </c>
      <c r="C677" s="619" t="s">
        <v>3512</v>
      </c>
      <c r="D677" s="619" t="s">
        <v>2455</v>
      </c>
      <c r="E677" s="619" t="s">
        <v>3513</v>
      </c>
      <c r="F677" s="622"/>
      <c r="G677" s="622"/>
      <c r="H677" s="635">
        <v>0</v>
      </c>
      <c r="I677" s="622">
        <v>2</v>
      </c>
      <c r="J677" s="622">
        <v>2916.14</v>
      </c>
      <c r="K677" s="635">
        <v>1</v>
      </c>
      <c r="L677" s="622">
        <v>2</v>
      </c>
      <c r="M677" s="623">
        <v>2916.14</v>
      </c>
    </row>
    <row r="678" spans="1:13" ht="14.4" customHeight="1" x14ac:dyDescent="0.3">
      <c r="A678" s="618" t="s">
        <v>4534</v>
      </c>
      <c r="B678" s="619" t="s">
        <v>4189</v>
      </c>
      <c r="C678" s="619" t="s">
        <v>2287</v>
      </c>
      <c r="D678" s="619" t="s">
        <v>2288</v>
      </c>
      <c r="E678" s="619" t="s">
        <v>3507</v>
      </c>
      <c r="F678" s="622"/>
      <c r="G678" s="622"/>
      <c r="H678" s="635">
        <v>0</v>
      </c>
      <c r="I678" s="622">
        <v>8</v>
      </c>
      <c r="J678" s="622">
        <v>13997.52</v>
      </c>
      <c r="K678" s="635">
        <v>1</v>
      </c>
      <c r="L678" s="622">
        <v>8</v>
      </c>
      <c r="M678" s="623">
        <v>13997.52</v>
      </c>
    </row>
    <row r="679" spans="1:13" ht="14.4" customHeight="1" x14ac:dyDescent="0.3">
      <c r="A679" s="618" t="s">
        <v>4534</v>
      </c>
      <c r="B679" s="619" t="s">
        <v>4413</v>
      </c>
      <c r="C679" s="619" t="s">
        <v>3487</v>
      </c>
      <c r="D679" s="619" t="s">
        <v>3488</v>
      </c>
      <c r="E679" s="619" t="s">
        <v>4414</v>
      </c>
      <c r="F679" s="622"/>
      <c r="G679" s="622"/>
      <c r="H679" s="635">
        <v>0</v>
      </c>
      <c r="I679" s="622">
        <v>1</v>
      </c>
      <c r="J679" s="622">
        <v>121.16</v>
      </c>
      <c r="K679" s="635">
        <v>1</v>
      </c>
      <c r="L679" s="622">
        <v>1</v>
      </c>
      <c r="M679" s="623">
        <v>121.16</v>
      </c>
    </row>
    <row r="680" spans="1:13" ht="14.4" customHeight="1" x14ac:dyDescent="0.3">
      <c r="A680" s="618" t="s">
        <v>4534</v>
      </c>
      <c r="B680" s="619" t="s">
        <v>4204</v>
      </c>
      <c r="C680" s="619" t="s">
        <v>2253</v>
      </c>
      <c r="D680" s="619" t="s">
        <v>2254</v>
      </c>
      <c r="E680" s="619" t="s">
        <v>675</v>
      </c>
      <c r="F680" s="622"/>
      <c r="G680" s="622"/>
      <c r="H680" s="635">
        <v>0</v>
      </c>
      <c r="I680" s="622">
        <v>1</v>
      </c>
      <c r="J680" s="622">
        <v>44.89</v>
      </c>
      <c r="K680" s="635">
        <v>1</v>
      </c>
      <c r="L680" s="622">
        <v>1</v>
      </c>
      <c r="M680" s="623">
        <v>44.89</v>
      </c>
    </row>
    <row r="681" spans="1:13" ht="14.4" customHeight="1" x14ac:dyDescent="0.3">
      <c r="A681" s="618" t="s">
        <v>4534</v>
      </c>
      <c r="B681" s="619" t="s">
        <v>4244</v>
      </c>
      <c r="C681" s="619" t="s">
        <v>2250</v>
      </c>
      <c r="D681" s="619" t="s">
        <v>2251</v>
      </c>
      <c r="E681" s="619" t="s">
        <v>4248</v>
      </c>
      <c r="F681" s="622"/>
      <c r="G681" s="622"/>
      <c r="H681" s="635">
        <v>0</v>
      </c>
      <c r="I681" s="622">
        <v>1</v>
      </c>
      <c r="J681" s="622">
        <v>86.76</v>
      </c>
      <c r="K681" s="635">
        <v>1</v>
      </c>
      <c r="L681" s="622">
        <v>1</v>
      </c>
      <c r="M681" s="623">
        <v>86.76</v>
      </c>
    </row>
    <row r="682" spans="1:13" ht="14.4" customHeight="1" x14ac:dyDescent="0.3">
      <c r="A682" s="618" t="s">
        <v>4534</v>
      </c>
      <c r="B682" s="619" t="s">
        <v>4255</v>
      </c>
      <c r="C682" s="619" t="s">
        <v>3753</v>
      </c>
      <c r="D682" s="619" t="s">
        <v>4448</v>
      </c>
      <c r="E682" s="619" t="s">
        <v>4449</v>
      </c>
      <c r="F682" s="622"/>
      <c r="G682" s="622"/>
      <c r="H682" s="635">
        <v>0</v>
      </c>
      <c r="I682" s="622">
        <v>3</v>
      </c>
      <c r="J682" s="622">
        <v>999.93000000000006</v>
      </c>
      <c r="K682" s="635">
        <v>1</v>
      </c>
      <c r="L682" s="622">
        <v>3</v>
      </c>
      <c r="M682" s="623">
        <v>999.93000000000006</v>
      </c>
    </row>
    <row r="683" spans="1:13" ht="14.4" customHeight="1" x14ac:dyDescent="0.3">
      <c r="A683" s="618" t="s">
        <v>4534</v>
      </c>
      <c r="B683" s="619" t="s">
        <v>4462</v>
      </c>
      <c r="C683" s="619" t="s">
        <v>4838</v>
      </c>
      <c r="D683" s="619" t="s">
        <v>4464</v>
      </c>
      <c r="E683" s="619" t="s">
        <v>687</v>
      </c>
      <c r="F683" s="622"/>
      <c r="G683" s="622"/>
      <c r="H683" s="635">
        <v>0</v>
      </c>
      <c r="I683" s="622">
        <v>1</v>
      </c>
      <c r="J683" s="622">
        <v>68.040000000000006</v>
      </c>
      <c r="K683" s="635">
        <v>1</v>
      </c>
      <c r="L683" s="622">
        <v>1</v>
      </c>
      <c r="M683" s="623">
        <v>68.040000000000006</v>
      </c>
    </row>
    <row r="684" spans="1:13" ht="14.4" customHeight="1" x14ac:dyDescent="0.3">
      <c r="A684" s="618" t="s">
        <v>4534</v>
      </c>
      <c r="B684" s="619" t="s">
        <v>4462</v>
      </c>
      <c r="C684" s="619" t="s">
        <v>4839</v>
      </c>
      <c r="D684" s="619" t="s">
        <v>4840</v>
      </c>
      <c r="E684" s="619" t="s">
        <v>747</v>
      </c>
      <c r="F684" s="622"/>
      <c r="G684" s="622"/>
      <c r="H684" s="635">
        <v>0</v>
      </c>
      <c r="I684" s="622">
        <v>2</v>
      </c>
      <c r="J684" s="622">
        <v>181.44</v>
      </c>
      <c r="K684" s="635">
        <v>1</v>
      </c>
      <c r="L684" s="622">
        <v>2</v>
      </c>
      <c r="M684" s="623">
        <v>181.44</v>
      </c>
    </row>
    <row r="685" spans="1:13" ht="14.4" customHeight="1" x14ac:dyDescent="0.3">
      <c r="A685" s="618" t="s">
        <v>4534</v>
      </c>
      <c r="B685" s="619" t="s">
        <v>4465</v>
      </c>
      <c r="C685" s="619" t="s">
        <v>3673</v>
      </c>
      <c r="D685" s="619" t="s">
        <v>3674</v>
      </c>
      <c r="E685" s="619" t="s">
        <v>3675</v>
      </c>
      <c r="F685" s="622"/>
      <c r="G685" s="622"/>
      <c r="H685" s="635">
        <v>0</v>
      </c>
      <c r="I685" s="622">
        <v>1</v>
      </c>
      <c r="J685" s="622">
        <v>1140.7</v>
      </c>
      <c r="K685" s="635">
        <v>1</v>
      </c>
      <c r="L685" s="622">
        <v>1</v>
      </c>
      <c r="M685" s="623">
        <v>1140.7</v>
      </c>
    </row>
    <row r="686" spans="1:13" ht="14.4" customHeight="1" x14ac:dyDescent="0.3">
      <c r="A686" s="618" t="s">
        <v>4534</v>
      </c>
      <c r="B686" s="619" t="s">
        <v>6736</v>
      </c>
      <c r="C686" s="619" t="s">
        <v>4810</v>
      </c>
      <c r="D686" s="619" t="s">
        <v>4811</v>
      </c>
      <c r="E686" s="619" t="s">
        <v>4812</v>
      </c>
      <c r="F686" s="622"/>
      <c r="G686" s="622"/>
      <c r="H686" s="635">
        <v>0</v>
      </c>
      <c r="I686" s="622">
        <v>2</v>
      </c>
      <c r="J686" s="622">
        <v>3084.06</v>
      </c>
      <c r="K686" s="635">
        <v>1</v>
      </c>
      <c r="L686" s="622">
        <v>2</v>
      </c>
      <c r="M686" s="623">
        <v>3084.06</v>
      </c>
    </row>
    <row r="687" spans="1:13" ht="14.4" customHeight="1" x14ac:dyDescent="0.3">
      <c r="A687" s="618" t="s">
        <v>4534</v>
      </c>
      <c r="B687" s="619" t="s">
        <v>4328</v>
      </c>
      <c r="C687" s="619" t="s">
        <v>2348</v>
      </c>
      <c r="D687" s="619" t="s">
        <v>2349</v>
      </c>
      <c r="E687" s="619" t="s">
        <v>2350</v>
      </c>
      <c r="F687" s="622"/>
      <c r="G687" s="622"/>
      <c r="H687" s="635">
        <v>0</v>
      </c>
      <c r="I687" s="622">
        <v>3</v>
      </c>
      <c r="J687" s="622">
        <v>274.45</v>
      </c>
      <c r="K687" s="635">
        <v>1</v>
      </c>
      <c r="L687" s="622">
        <v>3</v>
      </c>
      <c r="M687" s="623">
        <v>274.45</v>
      </c>
    </row>
    <row r="688" spans="1:13" ht="14.4" customHeight="1" x14ac:dyDescent="0.3">
      <c r="A688" s="618" t="s">
        <v>4534</v>
      </c>
      <c r="B688" s="619" t="s">
        <v>4328</v>
      </c>
      <c r="C688" s="619" t="s">
        <v>596</v>
      </c>
      <c r="D688" s="619" t="s">
        <v>4329</v>
      </c>
      <c r="E688" s="619" t="s">
        <v>4330</v>
      </c>
      <c r="F688" s="622">
        <v>2</v>
      </c>
      <c r="G688" s="622">
        <v>95.26</v>
      </c>
      <c r="H688" s="635">
        <v>1</v>
      </c>
      <c r="I688" s="622"/>
      <c r="J688" s="622"/>
      <c r="K688" s="635">
        <v>0</v>
      </c>
      <c r="L688" s="622">
        <v>2</v>
      </c>
      <c r="M688" s="623">
        <v>95.26</v>
      </c>
    </row>
    <row r="689" spans="1:13" ht="14.4" customHeight="1" x14ac:dyDescent="0.3">
      <c r="A689" s="618" t="s">
        <v>4534</v>
      </c>
      <c r="B689" s="619" t="s">
        <v>4333</v>
      </c>
      <c r="C689" s="619" t="s">
        <v>4780</v>
      </c>
      <c r="D689" s="619" t="s">
        <v>1870</v>
      </c>
      <c r="E689" s="619" t="s">
        <v>4781</v>
      </c>
      <c r="F689" s="622">
        <v>1</v>
      </c>
      <c r="G689" s="622">
        <v>0</v>
      </c>
      <c r="H689" s="635"/>
      <c r="I689" s="622"/>
      <c r="J689" s="622"/>
      <c r="K689" s="635"/>
      <c r="L689" s="622">
        <v>1</v>
      </c>
      <c r="M689" s="623">
        <v>0</v>
      </c>
    </row>
    <row r="690" spans="1:13" ht="14.4" customHeight="1" x14ac:dyDescent="0.3">
      <c r="A690" s="618" t="s">
        <v>4534</v>
      </c>
      <c r="B690" s="619" t="s">
        <v>4333</v>
      </c>
      <c r="C690" s="619" t="s">
        <v>2057</v>
      </c>
      <c r="D690" s="619" t="s">
        <v>4334</v>
      </c>
      <c r="E690" s="619" t="s">
        <v>4335</v>
      </c>
      <c r="F690" s="622"/>
      <c r="G690" s="622"/>
      <c r="H690" s="635">
        <v>0</v>
      </c>
      <c r="I690" s="622">
        <v>7</v>
      </c>
      <c r="J690" s="622">
        <v>19514.04</v>
      </c>
      <c r="K690" s="635">
        <v>1</v>
      </c>
      <c r="L690" s="622">
        <v>7</v>
      </c>
      <c r="M690" s="623">
        <v>19514.04</v>
      </c>
    </row>
    <row r="691" spans="1:13" ht="14.4" customHeight="1" x14ac:dyDescent="0.3">
      <c r="A691" s="618" t="s">
        <v>4534</v>
      </c>
      <c r="B691" s="619" t="s">
        <v>4333</v>
      </c>
      <c r="C691" s="619" t="s">
        <v>1855</v>
      </c>
      <c r="D691" s="619" t="s">
        <v>4336</v>
      </c>
      <c r="E691" s="619" t="s">
        <v>4337</v>
      </c>
      <c r="F691" s="622"/>
      <c r="G691" s="622"/>
      <c r="H691" s="635">
        <v>0</v>
      </c>
      <c r="I691" s="622">
        <v>1</v>
      </c>
      <c r="J691" s="622">
        <v>2332.38</v>
      </c>
      <c r="K691" s="635">
        <v>1</v>
      </c>
      <c r="L691" s="622">
        <v>1</v>
      </c>
      <c r="M691" s="623">
        <v>2332.38</v>
      </c>
    </row>
    <row r="692" spans="1:13" ht="14.4" customHeight="1" x14ac:dyDescent="0.3">
      <c r="A692" s="618" t="s">
        <v>4534</v>
      </c>
      <c r="B692" s="619" t="s">
        <v>4333</v>
      </c>
      <c r="C692" s="619" t="s">
        <v>1511</v>
      </c>
      <c r="D692" s="619" t="s">
        <v>4338</v>
      </c>
      <c r="E692" s="619" t="s">
        <v>4339</v>
      </c>
      <c r="F692" s="622"/>
      <c r="G692" s="622"/>
      <c r="H692" s="635">
        <v>0</v>
      </c>
      <c r="I692" s="622">
        <v>1</v>
      </c>
      <c r="J692" s="622">
        <v>880.88</v>
      </c>
      <c r="K692" s="635">
        <v>1</v>
      </c>
      <c r="L692" s="622">
        <v>1</v>
      </c>
      <c r="M692" s="623">
        <v>880.88</v>
      </c>
    </row>
    <row r="693" spans="1:13" ht="14.4" customHeight="1" x14ac:dyDescent="0.3">
      <c r="A693" s="618" t="s">
        <v>4534</v>
      </c>
      <c r="B693" s="619" t="s">
        <v>4333</v>
      </c>
      <c r="C693" s="619" t="s">
        <v>1724</v>
      </c>
      <c r="D693" s="619" t="s">
        <v>4340</v>
      </c>
      <c r="E693" s="619" t="s">
        <v>4341</v>
      </c>
      <c r="F693" s="622"/>
      <c r="G693" s="622"/>
      <c r="H693" s="635">
        <v>0</v>
      </c>
      <c r="I693" s="622">
        <v>1</v>
      </c>
      <c r="J693" s="622">
        <v>1629.03</v>
      </c>
      <c r="K693" s="635">
        <v>1</v>
      </c>
      <c r="L693" s="622">
        <v>1</v>
      </c>
      <c r="M693" s="623">
        <v>1629.03</v>
      </c>
    </row>
    <row r="694" spans="1:13" ht="14.4" customHeight="1" x14ac:dyDescent="0.3">
      <c r="A694" s="618" t="s">
        <v>4534</v>
      </c>
      <c r="B694" s="619" t="s">
        <v>6739</v>
      </c>
      <c r="C694" s="619" t="s">
        <v>4769</v>
      </c>
      <c r="D694" s="619" t="s">
        <v>4770</v>
      </c>
      <c r="E694" s="619" t="s">
        <v>4771</v>
      </c>
      <c r="F694" s="622"/>
      <c r="G694" s="622"/>
      <c r="H694" s="635">
        <v>0</v>
      </c>
      <c r="I694" s="622">
        <v>1</v>
      </c>
      <c r="J694" s="622">
        <v>1027.5999999999999</v>
      </c>
      <c r="K694" s="635">
        <v>1</v>
      </c>
      <c r="L694" s="622">
        <v>1</v>
      </c>
      <c r="M694" s="623">
        <v>1027.5999999999999</v>
      </c>
    </row>
    <row r="695" spans="1:13" ht="14.4" customHeight="1" x14ac:dyDescent="0.3">
      <c r="A695" s="618" t="s">
        <v>4534</v>
      </c>
      <c r="B695" s="619" t="s">
        <v>4342</v>
      </c>
      <c r="C695" s="619" t="s">
        <v>2232</v>
      </c>
      <c r="D695" s="619" t="s">
        <v>2233</v>
      </c>
      <c r="E695" s="619" t="s">
        <v>2234</v>
      </c>
      <c r="F695" s="622"/>
      <c r="G695" s="622"/>
      <c r="H695" s="635">
        <v>0</v>
      </c>
      <c r="I695" s="622">
        <v>1</v>
      </c>
      <c r="J695" s="622">
        <v>49.12</v>
      </c>
      <c r="K695" s="635">
        <v>1</v>
      </c>
      <c r="L695" s="622">
        <v>1</v>
      </c>
      <c r="M695" s="623">
        <v>49.12</v>
      </c>
    </row>
    <row r="696" spans="1:13" ht="14.4" customHeight="1" x14ac:dyDescent="0.3">
      <c r="A696" s="618" t="s">
        <v>4534</v>
      </c>
      <c r="B696" s="619" t="s">
        <v>4342</v>
      </c>
      <c r="C696" s="619" t="s">
        <v>2281</v>
      </c>
      <c r="D696" s="619" t="s">
        <v>2278</v>
      </c>
      <c r="E696" s="619" t="s">
        <v>4347</v>
      </c>
      <c r="F696" s="622"/>
      <c r="G696" s="622"/>
      <c r="H696" s="635">
        <v>0</v>
      </c>
      <c r="I696" s="622">
        <v>3</v>
      </c>
      <c r="J696" s="622">
        <v>320.97000000000003</v>
      </c>
      <c r="K696" s="635">
        <v>1</v>
      </c>
      <c r="L696" s="622">
        <v>3</v>
      </c>
      <c r="M696" s="623">
        <v>320.97000000000003</v>
      </c>
    </row>
    <row r="697" spans="1:13" ht="14.4" customHeight="1" x14ac:dyDescent="0.3">
      <c r="A697" s="618" t="s">
        <v>4534</v>
      </c>
      <c r="B697" s="619" t="s">
        <v>4342</v>
      </c>
      <c r="C697" s="619" t="s">
        <v>2464</v>
      </c>
      <c r="D697" s="619" t="s">
        <v>2465</v>
      </c>
      <c r="E697" s="619" t="s">
        <v>2466</v>
      </c>
      <c r="F697" s="622"/>
      <c r="G697" s="622"/>
      <c r="H697" s="635">
        <v>0</v>
      </c>
      <c r="I697" s="622">
        <v>1</v>
      </c>
      <c r="J697" s="622">
        <v>314.33999999999997</v>
      </c>
      <c r="K697" s="635">
        <v>1</v>
      </c>
      <c r="L697" s="622">
        <v>1</v>
      </c>
      <c r="M697" s="623">
        <v>314.33999999999997</v>
      </c>
    </row>
    <row r="698" spans="1:13" ht="14.4" customHeight="1" x14ac:dyDescent="0.3">
      <c r="A698" s="618" t="s">
        <v>4534</v>
      </c>
      <c r="B698" s="619" t="s">
        <v>4342</v>
      </c>
      <c r="C698" s="619" t="s">
        <v>4845</v>
      </c>
      <c r="D698" s="619" t="s">
        <v>4846</v>
      </c>
      <c r="E698" s="619" t="s">
        <v>4847</v>
      </c>
      <c r="F698" s="622">
        <v>1</v>
      </c>
      <c r="G698" s="622">
        <v>46.94</v>
      </c>
      <c r="H698" s="635">
        <v>1</v>
      </c>
      <c r="I698" s="622"/>
      <c r="J698" s="622"/>
      <c r="K698" s="635">
        <v>0</v>
      </c>
      <c r="L698" s="622">
        <v>1</v>
      </c>
      <c r="M698" s="623">
        <v>46.94</v>
      </c>
    </row>
    <row r="699" spans="1:13" ht="14.4" customHeight="1" x14ac:dyDescent="0.3">
      <c r="A699" s="618" t="s">
        <v>4534</v>
      </c>
      <c r="B699" s="619" t="s">
        <v>4352</v>
      </c>
      <c r="C699" s="619" t="s">
        <v>2311</v>
      </c>
      <c r="D699" s="619" t="s">
        <v>2316</v>
      </c>
      <c r="E699" s="619" t="s">
        <v>4355</v>
      </c>
      <c r="F699" s="622"/>
      <c r="G699" s="622"/>
      <c r="H699" s="635">
        <v>0</v>
      </c>
      <c r="I699" s="622">
        <v>1</v>
      </c>
      <c r="J699" s="622">
        <v>443.52</v>
      </c>
      <c r="K699" s="635">
        <v>1</v>
      </c>
      <c r="L699" s="622">
        <v>1</v>
      </c>
      <c r="M699" s="623">
        <v>443.52</v>
      </c>
    </row>
    <row r="700" spans="1:13" ht="14.4" customHeight="1" x14ac:dyDescent="0.3">
      <c r="A700" s="618" t="s">
        <v>4534</v>
      </c>
      <c r="B700" s="619" t="s">
        <v>4357</v>
      </c>
      <c r="C700" s="619" t="s">
        <v>3611</v>
      </c>
      <c r="D700" s="619" t="s">
        <v>2407</v>
      </c>
      <c r="E700" s="619" t="s">
        <v>4469</v>
      </c>
      <c r="F700" s="622"/>
      <c r="G700" s="622"/>
      <c r="H700" s="635">
        <v>0</v>
      </c>
      <c r="I700" s="622">
        <v>1</v>
      </c>
      <c r="J700" s="622">
        <v>1344.66</v>
      </c>
      <c r="K700" s="635">
        <v>1</v>
      </c>
      <c r="L700" s="622">
        <v>1</v>
      </c>
      <c r="M700" s="623">
        <v>1344.66</v>
      </c>
    </row>
    <row r="701" spans="1:13" ht="14.4" customHeight="1" x14ac:dyDescent="0.3">
      <c r="A701" s="618" t="s">
        <v>4534</v>
      </c>
      <c r="B701" s="619" t="s">
        <v>4364</v>
      </c>
      <c r="C701" s="619" t="s">
        <v>2472</v>
      </c>
      <c r="D701" s="619" t="s">
        <v>4367</v>
      </c>
      <c r="E701" s="619" t="s">
        <v>4368</v>
      </c>
      <c r="F701" s="622"/>
      <c r="G701" s="622"/>
      <c r="H701" s="635">
        <v>0</v>
      </c>
      <c r="I701" s="622">
        <v>1</v>
      </c>
      <c r="J701" s="622">
        <v>10.73</v>
      </c>
      <c r="K701" s="635">
        <v>1</v>
      </c>
      <c r="L701" s="622">
        <v>1</v>
      </c>
      <c r="M701" s="623">
        <v>10.73</v>
      </c>
    </row>
    <row r="702" spans="1:13" ht="14.4" customHeight="1" x14ac:dyDescent="0.3">
      <c r="A702" s="618" t="s">
        <v>4534</v>
      </c>
      <c r="B702" s="619" t="s">
        <v>4364</v>
      </c>
      <c r="C702" s="619" t="s">
        <v>3544</v>
      </c>
      <c r="D702" s="619" t="s">
        <v>4475</v>
      </c>
      <c r="E702" s="619" t="s">
        <v>3214</v>
      </c>
      <c r="F702" s="622"/>
      <c r="G702" s="622"/>
      <c r="H702" s="635">
        <v>0</v>
      </c>
      <c r="I702" s="622">
        <v>1</v>
      </c>
      <c r="J702" s="622">
        <v>17.690000000000001</v>
      </c>
      <c r="K702" s="635">
        <v>1</v>
      </c>
      <c r="L702" s="622">
        <v>1</v>
      </c>
      <c r="M702" s="623">
        <v>17.690000000000001</v>
      </c>
    </row>
    <row r="703" spans="1:13" ht="14.4" customHeight="1" x14ac:dyDescent="0.3">
      <c r="A703" s="618" t="s">
        <v>4534</v>
      </c>
      <c r="B703" s="619" t="s">
        <v>4371</v>
      </c>
      <c r="C703" s="619" t="s">
        <v>2475</v>
      </c>
      <c r="D703" s="619" t="s">
        <v>2476</v>
      </c>
      <c r="E703" s="619" t="s">
        <v>4373</v>
      </c>
      <c r="F703" s="622"/>
      <c r="G703" s="622"/>
      <c r="H703" s="635">
        <v>0</v>
      </c>
      <c r="I703" s="622">
        <v>1</v>
      </c>
      <c r="J703" s="622">
        <v>216.16</v>
      </c>
      <c r="K703" s="635">
        <v>1</v>
      </c>
      <c r="L703" s="622">
        <v>1</v>
      </c>
      <c r="M703" s="623">
        <v>216.16</v>
      </c>
    </row>
    <row r="704" spans="1:13" ht="14.4" customHeight="1" x14ac:dyDescent="0.3">
      <c r="A704" s="618" t="s">
        <v>4534</v>
      </c>
      <c r="B704" s="619" t="s">
        <v>4381</v>
      </c>
      <c r="C704" s="619" t="s">
        <v>4382</v>
      </c>
      <c r="D704" s="619" t="s">
        <v>4383</v>
      </c>
      <c r="E704" s="619" t="s">
        <v>4384</v>
      </c>
      <c r="F704" s="622"/>
      <c r="G704" s="622"/>
      <c r="H704" s="635">
        <v>0</v>
      </c>
      <c r="I704" s="622">
        <v>1</v>
      </c>
      <c r="J704" s="622">
        <v>172</v>
      </c>
      <c r="K704" s="635">
        <v>1</v>
      </c>
      <c r="L704" s="622">
        <v>1</v>
      </c>
      <c r="M704" s="623">
        <v>172</v>
      </c>
    </row>
    <row r="705" spans="1:13" ht="14.4" customHeight="1" x14ac:dyDescent="0.3">
      <c r="A705" s="618" t="s">
        <v>4534</v>
      </c>
      <c r="B705" s="619" t="s">
        <v>4388</v>
      </c>
      <c r="C705" s="619" t="s">
        <v>4814</v>
      </c>
      <c r="D705" s="619" t="s">
        <v>4815</v>
      </c>
      <c r="E705" s="619" t="s">
        <v>4816</v>
      </c>
      <c r="F705" s="622">
        <v>1</v>
      </c>
      <c r="G705" s="622">
        <v>32.14</v>
      </c>
      <c r="H705" s="635">
        <v>1</v>
      </c>
      <c r="I705" s="622"/>
      <c r="J705" s="622"/>
      <c r="K705" s="635">
        <v>0</v>
      </c>
      <c r="L705" s="622">
        <v>1</v>
      </c>
      <c r="M705" s="623">
        <v>32.14</v>
      </c>
    </row>
    <row r="706" spans="1:13" ht="14.4" customHeight="1" x14ac:dyDescent="0.3">
      <c r="A706" s="618" t="s">
        <v>4535</v>
      </c>
      <c r="B706" s="619" t="s">
        <v>4157</v>
      </c>
      <c r="C706" s="619" t="s">
        <v>1037</v>
      </c>
      <c r="D706" s="619" t="s">
        <v>1038</v>
      </c>
      <c r="E706" s="619" t="s">
        <v>1039</v>
      </c>
      <c r="F706" s="622"/>
      <c r="G706" s="622"/>
      <c r="H706" s="635">
        <v>0</v>
      </c>
      <c r="I706" s="622">
        <v>1</v>
      </c>
      <c r="J706" s="622">
        <v>190.48</v>
      </c>
      <c r="K706" s="635">
        <v>1</v>
      </c>
      <c r="L706" s="622">
        <v>1</v>
      </c>
      <c r="M706" s="623">
        <v>190.48</v>
      </c>
    </row>
    <row r="707" spans="1:13" ht="14.4" customHeight="1" x14ac:dyDescent="0.3">
      <c r="A707" s="618" t="s">
        <v>4535</v>
      </c>
      <c r="B707" s="619" t="s">
        <v>4157</v>
      </c>
      <c r="C707" s="619" t="s">
        <v>1041</v>
      </c>
      <c r="D707" s="619" t="s">
        <v>1038</v>
      </c>
      <c r="E707" s="619" t="s">
        <v>1042</v>
      </c>
      <c r="F707" s="622"/>
      <c r="G707" s="622"/>
      <c r="H707" s="635">
        <v>0</v>
      </c>
      <c r="I707" s="622">
        <v>1</v>
      </c>
      <c r="J707" s="622">
        <v>612.26</v>
      </c>
      <c r="K707" s="635">
        <v>1</v>
      </c>
      <c r="L707" s="622">
        <v>1</v>
      </c>
      <c r="M707" s="623">
        <v>612.26</v>
      </c>
    </row>
    <row r="708" spans="1:13" ht="14.4" customHeight="1" x14ac:dyDescent="0.3">
      <c r="A708" s="618" t="s">
        <v>4535</v>
      </c>
      <c r="B708" s="619" t="s">
        <v>4160</v>
      </c>
      <c r="C708" s="619" t="s">
        <v>3522</v>
      </c>
      <c r="D708" s="619" t="s">
        <v>3523</v>
      </c>
      <c r="E708" s="619" t="s">
        <v>4400</v>
      </c>
      <c r="F708" s="622">
        <v>1</v>
      </c>
      <c r="G708" s="622">
        <v>190.48</v>
      </c>
      <c r="H708" s="635">
        <v>1</v>
      </c>
      <c r="I708" s="622"/>
      <c r="J708" s="622"/>
      <c r="K708" s="635">
        <v>0</v>
      </c>
      <c r="L708" s="622">
        <v>1</v>
      </c>
      <c r="M708" s="623">
        <v>190.48</v>
      </c>
    </row>
    <row r="709" spans="1:13" ht="14.4" customHeight="1" x14ac:dyDescent="0.3">
      <c r="A709" s="618" t="s">
        <v>4535</v>
      </c>
      <c r="B709" s="619" t="s">
        <v>4174</v>
      </c>
      <c r="C709" s="619" t="s">
        <v>2414</v>
      </c>
      <c r="D709" s="619" t="s">
        <v>2415</v>
      </c>
      <c r="E709" s="619" t="s">
        <v>2416</v>
      </c>
      <c r="F709" s="622"/>
      <c r="G709" s="622"/>
      <c r="H709" s="635"/>
      <c r="I709" s="622">
        <v>1</v>
      </c>
      <c r="J709" s="622">
        <v>0</v>
      </c>
      <c r="K709" s="635"/>
      <c r="L709" s="622">
        <v>1</v>
      </c>
      <c r="M709" s="623">
        <v>0</v>
      </c>
    </row>
    <row r="710" spans="1:13" ht="14.4" customHeight="1" x14ac:dyDescent="0.3">
      <c r="A710" s="618" t="s">
        <v>4535</v>
      </c>
      <c r="B710" s="619" t="s">
        <v>4189</v>
      </c>
      <c r="C710" s="619" t="s">
        <v>2454</v>
      </c>
      <c r="D710" s="619" t="s">
        <v>2455</v>
      </c>
      <c r="E710" s="619" t="s">
        <v>2456</v>
      </c>
      <c r="F710" s="622"/>
      <c r="G710" s="622"/>
      <c r="H710" s="635">
        <v>0</v>
      </c>
      <c r="I710" s="622">
        <v>1</v>
      </c>
      <c r="J710" s="622">
        <v>468.96</v>
      </c>
      <c r="K710" s="635">
        <v>1</v>
      </c>
      <c r="L710" s="622">
        <v>1</v>
      </c>
      <c r="M710" s="623">
        <v>468.96</v>
      </c>
    </row>
    <row r="711" spans="1:13" ht="14.4" customHeight="1" x14ac:dyDescent="0.3">
      <c r="A711" s="618" t="s">
        <v>4535</v>
      </c>
      <c r="B711" s="619" t="s">
        <v>4189</v>
      </c>
      <c r="C711" s="619" t="s">
        <v>3512</v>
      </c>
      <c r="D711" s="619" t="s">
        <v>2455</v>
      </c>
      <c r="E711" s="619" t="s">
        <v>3513</v>
      </c>
      <c r="F711" s="622"/>
      <c r="G711" s="622"/>
      <c r="H711" s="635">
        <v>0</v>
      </c>
      <c r="I711" s="622">
        <v>1</v>
      </c>
      <c r="J711" s="622">
        <v>1458.07</v>
      </c>
      <c r="K711" s="635">
        <v>1</v>
      </c>
      <c r="L711" s="622">
        <v>1</v>
      </c>
      <c r="M711" s="623">
        <v>1458.07</v>
      </c>
    </row>
    <row r="712" spans="1:13" ht="14.4" customHeight="1" x14ac:dyDescent="0.3">
      <c r="A712" s="618" t="s">
        <v>4535</v>
      </c>
      <c r="B712" s="619" t="s">
        <v>4204</v>
      </c>
      <c r="C712" s="619" t="s">
        <v>651</v>
      </c>
      <c r="D712" s="619" t="s">
        <v>4207</v>
      </c>
      <c r="E712" s="619" t="s">
        <v>675</v>
      </c>
      <c r="F712" s="622">
        <v>1</v>
      </c>
      <c r="G712" s="622">
        <v>44.89</v>
      </c>
      <c r="H712" s="635">
        <v>1</v>
      </c>
      <c r="I712" s="622"/>
      <c r="J712" s="622"/>
      <c r="K712" s="635">
        <v>0</v>
      </c>
      <c r="L712" s="622">
        <v>1</v>
      </c>
      <c r="M712" s="623">
        <v>44.89</v>
      </c>
    </row>
    <row r="713" spans="1:13" ht="14.4" customHeight="1" x14ac:dyDescent="0.3">
      <c r="A713" s="618" t="s">
        <v>4535</v>
      </c>
      <c r="B713" s="619" t="s">
        <v>4220</v>
      </c>
      <c r="C713" s="619" t="s">
        <v>2387</v>
      </c>
      <c r="D713" s="619" t="s">
        <v>2388</v>
      </c>
      <c r="E713" s="619" t="s">
        <v>2389</v>
      </c>
      <c r="F713" s="622"/>
      <c r="G713" s="622"/>
      <c r="H713" s="635">
        <v>0</v>
      </c>
      <c r="I713" s="622">
        <v>1</v>
      </c>
      <c r="J713" s="622">
        <v>101.16</v>
      </c>
      <c r="K713" s="635">
        <v>1</v>
      </c>
      <c r="L713" s="622">
        <v>1</v>
      </c>
      <c r="M713" s="623">
        <v>101.16</v>
      </c>
    </row>
    <row r="714" spans="1:13" ht="14.4" customHeight="1" x14ac:dyDescent="0.3">
      <c r="A714" s="618" t="s">
        <v>4535</v>
      </c>
      <c r="B714" s="619" t="s">
        <v>4221</v>
      </c>
      <c r="C714" s="619" t="s">
        <v>4862</v>
      </c>
      <c r="D714" s="619" t="s">
        <v>2186</v>
      </c>
      <c r="E714" s="619" t="s">
        <v>4863</v>
      </c>
      <c r="F714" s="622"/>
      <c r="G714" s="622"/>
      <c r="H714" s="635">
        <v>0</v>
      </c>
      <c r="I714" s="622">
        <v>1</v>
      </c>
      <c r="J714" s="622">
        <v>126.44</v>
      </c>
      <c r="K714" s="635">
        <v>1</v>
      </c>
      <c r="L714" s="622">
        <v>1</v>
      </c>
      <c r="M714" s="623">
        <v>126.44</v>
      </c>
    </row>
    <row r="715" spans="1:13" ht="14.4" customHeight="1" x14ac:dyDescent="0.3">
      <c r="A715" s="618" t="s">
        <v>4535</v>
      </c>
      <c r="B715" s="619" t="s">
        <v>4227</v>
      </c>
      <c r="C715" s="619" t="s">
        <v>6090</v>
      </c>
      <c r="D715" s="619" t="s">
        <v>6091</v>
      </c>
      <c r="E715" s="619" t="s">
        <v>2340</v>
      </c>
      <c r="F715" s="622">
        <v>1</v>
      </c>
      <c r="G715" s="622">
        <v>0</v>
      </c>
      <c r="H715" s="635"/>
      <c r="I715" s="622"/>
      <c r="J715" s="622"/>
      <c r="K715" s="635"/>
      <c r="L715" s="622">
        <v>1</v>
      </c>
      <c r="M715" s="623">
        <v>0</v>
      </c>
    </row>
    <row r="716" spans="1:13" ht="14.4" customHeight="1" x14ac:dyDescent="0.3">
      <c r="A716" s="618" t="s">
        <v>4535</v>
      </c>
      <c r="B716" s="619" t="s">
        <v>4286</v>
      </c>
      <c r="C716" s="619" t="s">
        <v>4675</v>
      </c>
      <c r="D716" s="619" t="s">
        <v>3798</v>
      </c>
      <c r="E716" s="619" t="s">
        <v>4676</v>
      </c>
      <c r="F716" s="622"/>
      <c r="G716" s="622"/>
      <c r="H716" s="635">
        <v>0</v>
      </c>
      <c r="I716" s="622">
        <v>1</v>
      </c>
      <c r="J716" s="622">
        <v>4283.43</v>
      </c>
      <c r="K716" s="635">
        <v>1</v>
      </c>
      <c r="L716" s="622">
        <v>1</v>
      </c>
      <c r="M716" s="623">
        <v>4283.43</v>
      </c>
    </row>
    <row r="717" spans="1:13" ht="14.4" customHeight="1" x14ac:dyDescent="0.3">
      <c r="A717" s="618" t="s">
        <v>4535</v>
      </c>
      <c r="B717" s="619" t="s">
        <v>4328</v>
      </c>
      <c r="C717" s="619" t="s">
        <v>2348</v>
      </c>
      <c r="D717" s="619" t="s">
        <v>2349</v>
      </c>
      <c r="E717" s="619" t="s">
        <v>2350</v>
      </c>
      <c r="F717" s="622"/>
      <c r="G717" s="622"/>
      <c r="H717" s="635">
        <v>0</v>
      </c>
      <c r="I717" s="622">
        <v>3</v>
      </c>
      <c r="J717" s="622">
        <v>280.10000000000002</v>
      </c>
      <c r="K717" s="635">
        <v>1</v>
      </c>
      <c r="L717" s="622">
        <v>3</v>
      </c>
      <c r="M717" s="623">
        <v>280.10000000000002</v>
      </c>
    </row>
    <row r="718" spans="1:13" ht="14.4" customHeight="1" x14ac:dyDescent="0.3">
      <c r="A718" s="618" t="s">
        <v>4535</v>
      </c>
      <c r="B718" s="619" t="s">
        <v>4342</v>
      </c>
      <c r="C718" s="619" t="s">
        <v>2281</v>
      </c>
      <c r="D718" s="619" t="s">
        <v>2278</v>
      </c>
      <c r="E718" s="619" t="s">
        <v>4347</v>
      </c>
      <c r="F718" s="622"/>
      <c r="G718" s="622"/>
      <c r="H718" s="635">
        <v>0</v>
      </c>
      <c r="I718" s="622">
        <v>2</v>
      </c>
      <c r="J718" s="622">
        <v>222.74</v>
      </c>
      <c r="K718" s="635">
        <v>1</v>
      </c>
      <c r="L718" s="622">
        <v>2</v>
      </c>
      <c r="M718" s="623">
        <v>222.74</v>
      </c>
    </row>
    <row r="719" spans="1:13" ht="14.4" customHeight="1" x14ac:dyDescent="0.3">
      <c r="A719" s="618" t="s">
        <v>4535</v>
      </c>
      <c r="B719" s="619" t="s">
        <v>4364</v>
      </c>
      <c r="C719" s="619" t="s">
        <v>3587</v>
      </c>
      <c r="D719" s="619" t="s">
        <v>4471</v>
      </c>
      <c r="E719" s="619" t="s">
        <v>4472</v>
      </c>
      <c r="F719" s="622"/>
      <c r="G719" s="622"/>
      <c r="H719" s="635">
        <v>0</v>
      </c>
      <c r="I719" s="622">
        <v>2</v>
      </c>
      <c r="J719" s="622">
        <v>32.54</v>
      </c>
      <c r="K719" s="635">
        <v>1</v>
      </c>
      <c r="L719" s="622">
        <v>2</v>
      </c>
      <c r="M719" s="623">
        <v>32.54</v>
      </c>
    </row>
    <row r="720" spans="1:13" ht="14.4" customHeight="1" x14ac:dyDescent="0.3">
      <c r="A720" s="618" t="s">
        <v>4535</v>
      </c>
      <c r="B720" s="619" t="s">
        <v>4364</v>
      </c>
      <c r="C720" s="619" t="s">
        <v>2472</v>
      </c>
      <c r="D720" s="619" t="s">
        <v>4367</v>
      </c>
      <c r="E720" s="619" t="s">
        <v>4368</v>
      </c>
      <c r="F720" s="622"/>
      <c r="G720" s="622"/>
      <c r="H720" s="635">
        <v>0</v>
      </c>
      <c r="I720" s="622">
        <v>1</v>
      </c>
      <c r="J720" s="622">
        <v>10.73</v>
      </c>
      <c r="K720" s="635">
        <v>1</v>
      </c>
      <c r="L720" s="622">
        <v>1</v>
      </c>
      <c r="M720" s="623">
        <v>10.73</v>
      </c>
    </row>
    <row r="721" spans="1:13" ht="14.4" customHeight="1" x14ac:dyDescent="0.3">
      <c r="A721" s="618" t="s">
        <v>4536</v>
      </c>
      <c r="B721" s="619" t="s">
        <v>4157</v>
      </c>
      <c r="C721" s="619" t="s">
        <v>4719</v>
      </c>
      <c r="D721" s="619" t="s">
        <v>4560</v>
      </c>
      <c r="E721" s="619" t="s">
        <v>1042</v>
      </c>
      <c r="F721" s="622"/>
      <c r="G721" s="622"/>
      <c r="H721" s="635">
        <v>0</v>
      </c>
      <c r="I721" s="622">
        <v>2</v>
      </c>
      <c r="J721" s="622">
        <v>1224.52</v>
      </c>
      <c r="K721" s="635">
        <v>1</v>
      </c>
      <c r="L721" s="622">
        <v>2</v>
      </c>
      <c r="M721" s="623">
        <v>1224.52</v>
      </c>
    </row>
    <row r="722" spans="1:13" ht="14.4" customHeight="1" x14ac:dyDescent="0.3">
      <c r="A722" s="618" t="s">
        <v>4536</v>
      </c>
      <c r="B722" s="619" t="s">
        <v>4189</v>
      </c>
      <c r="C722" s="619" t="s">
        <v>2458</v>
      </c>
      <c r="D722" s="619" t="s">
        <v>2455</v>
      </c>
      <c r="E722" s="619" t="s">
        <v>2459</v>
      </c>
      <c r="F722" s="622"/>
      <c r="G722" s="622"/>
      <c r="H722" s="635">
        <v>0</v>
      </c>
      <c r="I722" s="622">
        <v>1</v>
      </c>
      <c r="J722" s="622">
        <v>625.29</v>
      </c>
      <c r="K722" s="635">
        <v>1</v>
      </c>
      <c r="L722" s="622">
        <v>1</v>
      </c>
      <c r="M722" s="623">
        <v>625.29</v>
      </c>
    </row>
    <row r="723" spans="1:13" ht="14.4" customHeight="1" x14ac:dyDescent="0.3">
      <c r="A723" s="618" t="s">
        <v>4537</v>
      </c>
      <c r="B723" s="619" t="s">
        <v>4149</v>
      </c>
      <c r="C723" s="619" t="s">
        <v>2324</v>
      </c>
      <c r="D723" s="619" t="s">
        <v>4150</v>
      </c>
      <c r="E723" s="619" t="s">
        <v>4151</v>
      </c>
      <c r="F723" s="622"/>
      <c r="G723" s="622"/>
      <c r="H723" s="635">
        <v>0</v>
      </c>
      <c r="I723" s="622">
        <v>2</v>
      </c>
      <c r="J723" s="622">
        <v>65.260000000000005</v>
      </c>
      <c r="K723" s="635">
        <v>1</v>
      </c>
      <c r="L723" s="622">
        <v>2</v>
      </c>
      <c r="M723" s="623">
        <v>65.260000000000005</v>
      </c>
    </row>
    <row r="724" spans="1:13" ht="14.4" customHeight="1" x14ac:dyDescent="0.3">
      <c r="A724" s="618" t="s">
        <v>4537</v>
      </c>
      <c r="B724" s="619" t="s">
        <v>4157</v>
      </c>
      <c r="C724" s="619" t="s">
        <v>6108</v>
      </c>
      <c r="D724" s="619" t="s">
        <v>4947</v>
      </c>
      <c r="E724" s="619" t="s">
        <v>6109</v>
      </c>
      <c r="F724" s="622"/>
      <c r="G724" s="622"/>
      <c r="H724" s="635"/>
      <c r="I724" s="622">
        <v>1</v>
      </c>
      <c r="J724" s="622">
        <v>0</v>
      </c>
      <c r="K724" s="635"/>
      <c r="L724" s="622">
        <v>1</v>
      </c>
      <c r="M724" s="623">
        <v>0</v>
      </c>
    </row>
    <row r="725" spans="1:13" ht="14.4" customHeight="1" x14ac:dyDescent="0.3">
      <c r="A725" s="618" t="s">
        <v>4537</v>
      </c>
      <c r="B725" s="619" t="s">
        <v>4157</v>
      </c>
      <c r="C725" s="619" t="s">
        <v>1037</v>
      </c>
      <c r="D725" s="619" t="s">
        <v>1038</v>
      </c>
      <c r="E725" s="619" t="s">
        <v>1039</v>
      </c>
      <c r="F725" s="622"/>
      <c r="G725" s="622"/>
      <c r="H725" s="635">
        <v>0</v>
      </c>
      <c r="I725" s="622">
        <v>2</v>
      </c>
      <c r="J725" s="622">
        <v>380.96</v>
      </c>
      <c r="K725" s="635">
        <v>1</v>
      </c>
      <c r="L725" s="622">
        <v>2</v>
      </c>
      <c r="M725" s="623">
        <v>380.96</v>
      </c>
    </row>
    <row r="726" spans="1:13" ht="14.4" customHeight="1" x14ac:dyDescent="0.3">
      <c r="A726" s="618" t="s">
        <v>4537</v>
      </c>
      <c r="B726" s="619" t="s">
        <v>4157</v>
      </c>
      <c r="C726" s="619" t="s">
        <v>1041</v>
      </c>
      <c r="D726" s="619" t="s">
        <v>1038</v>
      </c>
      <c r="E726" s="619" t="s">
        <v>1042</v>
      </c>
      <c r="F726" s="622"/>
      <c r="G726" s="622"/>
      <c r="H726" s="635">
        <v>0</v>
      </c>
      <c r="I726" s="622">
        <v>3</v>
      </c>
      <c r="J726" s="622">
        <v>1836.78</v>
      </c>
      <c r="K726" s="635">
        <v>1</v>
      </c>
      <c r="L726" s="622">
        <v>3</v>
      </c>
      <c r="M726" s="623">
        <v>1836.78</v>
      </c>
    </row>
    <row r="727" spans="1:13" ht="14.4" customHeight="1" x14ac:dyDescent="0.3">
      <c r="A727" s="618" t="s">
        <v>4537</v>
      </c>
      <c r="B727" s="619" t="s">
        <v>4161</v>
      </c>
      <c r="C727" s="619" t="s">
        <v>2222</v>
      </c>
      <c r="D727" s="619" t="s">
        <v>4162</v>
      </c>
      <c r="E727" s="619" t="s">
        <v>4164</v>
      </c>
      <c r="F727" s="622"/>
      <c r="G727" s="622"/>
      <c r="H727" s="635">
        <v>0</v>
      </c>
      <c r="I727" s="622">
        <v>1</v>
      </c>
      <c r="J727" s="622">
        <v>380.96</v>
      </c>
      <c r="K727" s="635">
        <v>1</v>
      </c>
      <c r="L727" s="622">
        <v>1</v>
      </c>
      <c r="M727" s="623">
        <v>380.96</v>
      </c>
    </row>
    <row r="728" spans="1:13" ht="14.4" customHeight="1" x14ac:dyDescent="0.3">
      <c r="A728" s="618" t="s">
        <v>4537</v>
      </c>
      <c r="B728" s="619" t="s">
        <v>4169</v>
      </c>
      <c r="C728" s="619" t="s">
        <v>5864</v>
      </c>
      <c r="D728" s="619" t="s">
        <v>2469</v>
      </c>
      <c r="E728" s="619" t="s">
        <v>5865</v>
      </c>
      <c r="F728" s="622"/>
      <c r="G728" s="622"/>
      <c r="H728" s="635">
        <v>0</v>
      </c>
      <c r="I728" s="622">
        <v>1</v>
      </c>
      <c r="J728" s="622">
        <v>248.7</v>
      </c>
      <c r="K728" s="635">
        <v>1</v>
      </c>
      <c r="L728" s="622">
        <v>1</v>
      </c>
      <c r="M728" s="623">
        <v>248.7</v>
      </c>
    </row>
    <row r="729" spans="1:13" ht="14.4" customHeight="1" x14ac:dyDescent="0.3">
      <c r="A729" s="618" t="s">
        <v>4537</v>
      </c>
      <c r="B729" s="619" t="s">
        <v>4169</v>
      </c>
      <c r="C729" s="619" t="s">
        <v>2468</v>
      </c>
      <c r="D729" s="619" t="s">
        <v>2469</v>
      </c>
      <c r="E729" s="619" t="s">
        <v>2470</v>
      </c>
      <c r="F729" s="622"/>
      <c r="G729" s="622"/>
      <c r="H729" s="635">
        <v>0</v>
      </c>
      <c r="I729" s="622">
        <v>5</v>
      </c>
      <c r="J729" s="622">
        <v>2487</v>
      </c>
      <c r="K729" s="635">
        <v>1</v>
      </c>
      <c r="L729" s="622">
        <v>5</v>
      </c>
      <c r="M729" s="623">
        <v>2487</v>
      </c>
    </row>
    <row r="730" spans="1:13" ht="14.4" customHeight="1" x14ac:dyDescent="0.3">
      <c r="A730" s="618" t="s">
        <v>4537</v>
      </c>
      <c r="B730" s="619" t="s">
        <v>4169</v>
      </c>
      <c r="C730" s="619" t="s">
        <v>2493</v>
      </c>
      <c r="D730" s="619" t="s">
        <v>2494</v>
      </c>
      <c r="E730" s="619" t="s">
        <v>4170</v>
      </c>
      <c r="F730" s="622"/>
      <c r="G730" s="622"/>
      <c r="H730" s="635">
        <v>0</v>
      </c>
      <c r="I730" s="622">
        <v>29</v>
      </c>
      <c r="J730" s="622">
        <v>39317.72</v>
      </c>
      <c r="K730" s="635">
        <v>1</v>
      </c>
      <c r="L730" s="622">
        <v>29</v>
      </c>
      <c r="M730" s="623">
        <v>39317.72</v>
      </c>
    </row>
    <row r="731" spans="1:13" ht="14.4" customHeight="1" x14ac:dyDescent="0.3">
      <c r="A731" s="618" t="s">
        <v>4537</v>
      </c>
      <c r="B731" s="619" t="s">
        <v>4169</v>
      </c>
      <c r="C731" s="619" t="s">
        <v>4590</v>
      </c>
      <c r="D731" s="619" t="s">
        <v>4591</v>
      </c>
      <c r="E731" s="619" t="s">
        <v>4592</v>
      </c>
      <c r="F731" s="622"/>
      <c r="G731" s="622"/>
      <c r="H731" s="635">
        <v>0</v>
      </c>
      <c r="I731" s="622">
        <v>28</v>
      </c>
      <c r="J731" s="622">
        <v>37970.439999999995</v>
      </c>
      <c r="K731" s="635">
        <v>1</v>
      </c>
      <c r="L731" s="622">
        <v>28</v>
      </c>
      <c r="M731" s="623">
        <v>37970.439999999995</v>
      </c>
    </row>
    <row r="732" spans="1:13" ht="14.4" customHeight="1" x14ac:dyDescent="0.3">
      <c r="A732" s="618" t="s">
        <v>4537</v>
      </c>
      <c r="B732" s="619" t="s">
        <v>4172</v>
      </c>
      <c r="C732" s="619" t="s">
        <v>2536</v>
      </c>
      <c r="D732" s="619" t="s">
        <v>2537</v>
      </c>
      <c r="E732" s="619" t="s">
        <v>4173</v>
      </c>
      <c r="F732" s="622"/>
      <c r="G732" s="622"/>
      <c r="H732" s="635">
        <v>0</v>
      </c>
      <c r="I732" s="622">
        <v>5</v>
      </c>
      <c r="J732" s="622">
        <v>3321.15</v>
      </c>
      <c r="K732" s="635">
        <v>1</v>
      </c>
      <c r="L732" s="622">
        <v>5</v>
      </c>
      <c r="M732" s="623">
        <v>3321.15</v>
      </c>
    </row>
    <row r="733" spans="1:13" ht="14.4" customHeight="1" x14ac:dyDescent="0.3">
      <c r="A733" s="618" t="s">
        <v>4537</v>
      </c>
      <c r="B733" s="619" t="s">
        <v>4180</v>
      </c>
      <c r="C733" s="619" t="s">
        <v>2270</v>
      </c>
      <c r="D733" s="619" t="s">
        <v>2271</v>
      </c>
      <c r="E733" s="619" t="s">
        <v>4183</v>
      </c>
      <c r="F733" s="622"/>
      <c r="G733" s="622"/>
      <c r="H733" s="635">
        <v>0</v>
      </c>
      <c r="I733" s="622">
        <v>1</v>
      </c>
      <c r="J733" s="622">
        <v>86.41</v>
      </c>
      <c r="K733" s="635">
        <v>1</v>
      </c>
      <c r="L733" s="622">
        <v>1</v>
      </c>
      <c r="M733" s="623">
        <v>86.41</v>
      </c>
    </row>
    <row r="734" spans="1:13" ht="14.4" customHeight="1" x14ac:dyDescent="0.3">
      <c r="A734" s="618" t="s">
        <v>4537</v>
      </c>
      <c r="B734" s="619" t="s">
        <v>4189</v>
      </c>
      <c r="C734" s="619" t="s">
        <v>2454</v>
      </c>
      <c r="D734" s="619" t="s">
        <v>2455</v>
      </c>
      <c r="E734" s="619" t="s">
        <v>2456</v>
      </c>
      <c r="F734" s="622"/>
      <c r="G734" s="622"/>
      <c r="H734" s="635">
        <v>0</v>
      </c>
      <c r="I734" s="622">
        <v>4</v>
      </c>
      <c r="J734" s="622">
        <v>1875.84</v>
      </c>
      <c r="K734" s="635">
        <v>1</v>
      </c>
      <c r="L734" s="622">
        <v>4</v>
      </c>
      <c r="M734" s="623">
        <v>1875.84</v>
      </c>
    </row>
    <row r="735" spans="1:13" ht="14.4" customHeight="1" x14ac:dyDescent="0.3">
      <c r="A735" s="618" t="s">
        <v>4537</v>
      </c>
      <c r="B735" s="619" t="s">
        <v>4189</v>
      </c>
      <c r="C735" s="619" t="s">
        <v>2458</v>
      </c>
      <c r="D735" s="619" t="s">
        <v>2455</v>
      </c>
      <c r="E735" s="619" t="s">
        <v>2459</v>
      </c>
      <c r="F735" s="622"/>
      <c r="G735" s="622"/>
      <c r="H735" s="635">
        <v>0</v>
      </c>
      <c r="I735" s="622">
        <v>1</v>
      </c>
      <c r="J735" s="622">
        <v>625.29</v>
      </c>
      <c r="K735" s="635">
        <v>1</v>
      </c>
      <c r="L735" s="622">
        <v>1</v>
      </c>
      <c r="M735" s="623">
        <v>625.29</v>
      </c>
    </row>
    <row r="736" spans="1:13" ht="14.4" customHeight="1" x14ac:dyDescent="0.3">
      <c r="A736" s="618" t="s">
        <v>4537</v>
      </c>
      <c r="B736" s="619" t="s">
        <v>4189</v>
      </c>
      <c r="C736" s="619" t="s">
        <v>3506</v>
      </c>
      <c r="D736" s="619" t="s">
        <v>2455</v>
      </c>
      <c r="E736" s="619" t="s">
        <v>3507</v>
      </c>
      <c r="F736" s="622"/>
      <c r="G736" s="622"/>
      <c r="H736" s="635">
        <v>0</v>
      </c>
      <c r="I736" s="622">
        <v>15</v>
      </c>
      <c r="J736" s="622">
        <v>14068.949999999999</v>
      </c>
      <c r="K736" s="635">
        <v>1</v>
      </c>
      <c r="L736" s="622">
        <v>15</v>
      </c>
      <c r="M736" s="623">
        <v>14068.949999999999</v>
      </c>
    </row>
    <row r="737" spans="1:13" ht="14.4" customHeight="1" x14ac:dyDescent="0.3">
      <c r="A737" s="618" t="s">
        <v>4537</v>
      </c>
      <c r="B737" s="619" t="s">
        <v>4189</v>
      </c>
      <c r="C737" s="619" t="s">
        <v>3509</v>
      </c>
      <c r="D737" s="619" t="s">
        <v>2455</v>
      </c>
      <c r="E737" s="619" t="s">
        <v>3510</v>
      </c>
      <c r="F737" s="622"/>
      <c r="G737" s="622"/>
      <c r="H737" s="635">
        <v>0</v>
      </c>
      <c r="I737" s="622">
        <v>2</v>
      </c>
      <c r="J737" s="622">
        <v>2332.94</v>
      </c>
      <c r="K737" s="635">
        <v>1</v>
      </c>
      <c r="L737" s="622">
        <v>2</v>
      </c>
      <c r="M737" s="623">
        <v>2332.94</v>
      </c>
    </row>
    <row r="738" spans="1:13" ht="14.4" customHeight="1" x14ac:dyDescent="0.3">
      <c r="A738" s="618" t="s">
        <v>4537</v>
      </c>
      <c r="B738" s="619" t="s">
        <v>4189</v>
      </c>
      <c r="C738" s="619" t="s">
        <v>2291</v>
      </c>
      <c r="D738" s="619" t="s">
        <v>2288</v>
      </c>
      <c r="E738" s="619" t="s">
        <v>3510</v>
      </c>
      <c r="F738" s="622"/>
      <c r="G738" s="622"/>
      <c r="H738" s="635">
        <v>0</v>
      </c>
      <c r="I738" s="622">
        <v>6</v>
      </c>
      <c r="J738" s="622">
        <v>13997.52</v>
      </c>
      <c r="K738" s="635">
        <v>1</v>
      </c>
      <c r="L738" s="622">
        <v>6</v>
      </c>
      <c r="M738" s="623">
        <v>13997.52</v>
      </c>
    </row>
    <row r="739" spans="1:13" ht="14.4" customHeight="1" x14ac:dyDescent="0.3">
      <c r="A739" s="618" t="s">
        <v>4537</v>
      </c>
      <c r="B739" s="619" t="s">
        <v>4189</v>
      </c>
      <c r="C739" s="619" t="s">
        <v>2294</v>
      </c>
      <c r="D739" s="619" t="s">
        <v>2288</v>
      </c>
      <c r="E739" s="619" t="s">
        <v>3513</v>
      </c>
      <c r="F739" s="622"/>
      <c r="G739" s="622"/>
      <c r="H739" s="635">
        <v>0</v>
      </c>
      <c r="I739" s="622">
        <v>2</v>
      </c>
      <c r="J739" s="622">
        <v>5832.32</v>
      </c>
      <c r="K739" s="635">
        <v>1</v>
      </c>
      <c r="L739" s="622">
        <v>2</v>
      </c>
      <c r="M739" s="623">
        <v>5832.32</v>
      </c>
    </row>
    <row r="740" spans="1:13" ht="14.4" customHeight="1" x14ac:dyDescent="0.3">
      <c r="A740" s="618" t="s">
        <v>4537</v>
      </c>
      <c r="B740" s="619" t="s">
        <v>4203</v>
      </c>
      <c r="C740" s="619" t="s">
        <v>2259</v>
      </c>
      <c r="D740" s="619" t="s">
        <v>2260</v>
      </c>
      <c r="E740" s="619" t="s">
        <v>2261</v>
      </c>
      <c r="F740" s="622"/>
      <c r="G740" s="622"/>
      <c r="H740" s="635">
        <v>0</v>
      </c>
      <c r="I740" s="622">
        <v>1</v>
      </c>
      <c r="J740" s="622">
        <v>41.89</v>
      </c>
      <c r="K740" s="635">
        <v>1</v>
      </c>
      <c r="L740" s="622">
        <v>1</v>
      </c>
      <c r="M740" s="623">
        <v>41.89</v>
      </c>
    </row>
    <row r="741" spans="1:13" ht="14.4" customHeight="1" x14ac:dyDescent="0.3">
      <c r="A741" s="618" t="s">
        <v>4537</v>
      </c>
      <c r="B741" s="619" t="s">
        <v>4214</v>
      </c>
      <c r="C741" s="619" t="s">
        <v>4878</v>
      </c>
      <c r="D741" s="619" t="s">
        <v>2375</v>
      </c>
      <c r="E741" s="619" t="s">
        <v>687</v>
      </c>
      <c r="F741" s="622"/>
      <c r="G741" s="622"/>
      <c r="H741" s="635">
        <v>0</v>
      </c>
      <c r="I741" s="622">
        <v>3</v>
      </c>
      <c r="J741" s="622">
        <v>243.63</v>
      </c>
      <c r="K741" s="635">
        <v>1</v>
      </c>
      <c r="L741" s="622">
        <v>3</v>
      </c>
      <c r="M741" s="623">
        <v>243.63</v>
      </c>
    </row>
    <row r="742" spans="1:13" ht="14.4" customHeight="1" x14ac:dyDescent="0.3">
      <c r="A742" s="618" t="s">
        <v>4537</v>
      </c>
      <c r="B742" s="619" t="s">
        <v>4214</v>
      </c>
      <c r="C742" s="619" t="s">
        <v>4638</v>
      </c>
      <c r="D742" s="619" t="s">
        <v>2369</v>
      </c>
      <c r="E742" s="619" t="s">
        <v>1928</v>
      </c>
      <c r="F742" s="622"/>
      <c r="G742" s="622"/>
      <c r="H742" s="635"/>
      <c r="I742" s="622">
        <v>1</v>
      </c>
      <c r="J742" s="622">
        <v>0</v>
      </c>
      <c r="K742" s="635"/>
      <c r="L742" s="622">
        <v>1</v>
      </c>
      <c r="M742" s="623">
        <v>0</v>
      </c>
    </row>
    <row r="743" spans="1:13" ht="14.4" customHeight="1" x14ac:dyDescent="0.3">
      <c r="A743" s="618" t="s">
        <v>4537</v>
      </c>
      <c r="B743" s="619" t="s">
        <v>4227</v>
      </c>
      <c r="C743" s="619" t="s">
        <v>4920</v>
      </c>
      <c r="D743" s="619" t="s">
        <v>2339</v>
      </c>
      <c r="E743" s="619" t="s">
        <v>2340</v>
      </c>
      <c r="F743" s="622"/>
      <c r="G743" s="622"/>
      <c r="H743" s="635">
        <v>0</v>
      </c>
      <c r="I743" s="622">
        <v>1</v>
      </c>
      <c r="J743" s="622">
        <v>107.81</v>
      </c>
      <c r="K743" s="635">
        <v>1</v>
      </c>
      <c r="L743" s="622">
        <v>1</v>
      </c>
      <c r="M743" s="623">
        <v>107.81</v>
      </c>
    </row>
    <row r="744" spans="1:13" ht="14.4" customHeight="1" x14ac:dyDescent="0.3">
      <c r="A744" s="618" t="s">
        <v>4537</v>
      </c>
      <c r="B744" s="619" t="s">
        <v>4227</v>
      </c>
      <c r="C744" s="619" t="s">
        <v>4921</v>
      </c>
      <c r="D744" s="619" t="s">
        <v>3596</v>
      </c>
      <c r="E744" s="619" t="s">
        <v>3597</v>
      </c>
      <c r="F744" s="622"/>
      <c r="G744" s="622"/>
      <c r="H744" s="635">
        <v>0</v>
      </c>
      <c r="I744" s="622">
        <v>1</v>
      </c>
      <c r="J744" s="622">
        <v>143.71</v>
      </c>
      <c r="K744" s="635">
        <v>1</v>
      </c>
      <c r="L744" s="622">
        <v>1</v>
      </c>
      <c r="M744" s="623">
        <v>143.71</v>
      </c>
    </row>
    <row r="745" spans="1:13" ht="14.4" customHeight="1" x14ac:dyDescent="0.3">
      <c r="A745" s="618" t="s">
        <v>4537</v>
      </c>
      <c r="B745" s="619" t="s">
        <v>4230</v>
      </c>
      <c r="C745" s="619" t="s">
        <v>2203</v>
      </c>
      <c r="D745" s="619" t="s">
        <v>2204</v>
      </c>
      <c r="E745" s="619" t="s">
        <v>1379</v>
      </c>
      <c r="F745" s="622"/>
      <c r="G745" s="622"/>
      <c r="H745" s="635">
        <v>0</v>
      </c>
      <c r="I745" s="622">
        <v>1</v>
      </c>
      <c r="J745" s="622">
        <v>83.54</v>
      </c>
      <c r="K745" s="635">
        <v>1</v>
      </c>
      <c r="L745" s="622">
        <v>1</v>
      </c>
      <c r="M745" s="623">
        <v>83.54</v>
      </c>
    </row>
    <row r="746" spans="1:13" ht="14.4" customHeight="1" x14ac:dyDescent="0.3">
      <c r="A746" s="618" t="s">
        <v>4537</v>
      </c>
      <c r="B746" s="619" t="s">
        <v>4238</v>
      </c>
      <c r="C746" s="619" t="s">
        <v>3576</v>
      </c>
      <c r="D746" s="619" t="s">
        <v>2200</v>
      </c>
      <c r="E746" s="619" t="s">
        <v>3577</v>
      </c>
      <c r="F746" s="622"/>
      <c r="G746" s="622"/>
      <c r="H746" s="635">
        <v>0</v>
      </c>
      <c r="I746" s="622">
        <v>1</v>
      </c>
      <c r="J746" s="622">
        <v>492.45</v>
      </c>
      <c r="K746" s="635">
        <v>1</v>
      </c>
      <c r="L746" s="622">
        <v>1</v>
      </c>
      <c r="M746" s="623">
        <v>492.45</v>
      </c>
    </row>
    <row r="747" spans="1:13" ht="14.4" customHeight="1" x14ac:dyDescent="0.3">
      <c r="A747" s="618" t="s">
        <v>4537</v>
      </c>
      <c r="B747" s="619" t="s">
        <v>4244</v>
      </c>
      <c r="C747" s="619" t="s">
        <v>2461</v>
      </c>
      <c r="D747" s="619" t="s">
        <v>2462</v>
      </c>
      <c r="E747" s="619" t="s">
        <v>4246</v>
      </c>
      <c r="F747" s="622"/>
      <c r="G747" s="622"/>
      <c r="H747" s="635">
        <v>0</v>
      </c>
      <c r="I747" s="622">
        <v>2</v>
      </c>
      <c r="J747" s="622">
        <v>260.3</v>
      </c>
      <c r="K747" s="635">
        <v>1</v>
      </c>
      <c r="L747" s="622">
        <v>2</v>
      </c>
      <c r="M747" s="623">
        <v>260.3</v>
      </c>
    </row>
    <row r="748" spans="1:13" ht="14.4" customHeight="1" x14ac:dyDescent="0.3">
      <c r="A748" s="618" t="s">
        <v>4537</v>
      </c>
      <c r="B748" s="619" t="s">
        <v>4255</v>
      </c>
      <c r="C748" s="619" t="s">
        <v>2728</v>
      </c>
      <c r="D748" s="619" t="s">
        <v>4256</v>
      </c>
      <c r="E748" s="619" t="s">
        <v>4257</v>
      </c>
      <c r="F748" s="622"/>
      <c r="G748" s="622"/>
      <c r="H748" s="635">
        <v>0</v>
      </c>
      <c r="I748" s="622">
        <v>12</v>
      </c>
      <c r="J748" s="622">
        <v>3999.7200000000003</v>
      </c>
      <c r="K748" s="635">
        <v>1</v>
      </c>
      <c r="L748" s="622">
        <v>12</v>
      </c>
      <c r="M748" s="623">
        <v>3999.7200000000003</v>
      </c>
    </row>
    <row r="749" spans="1:13" ht="14.4" customHeight="1" x14ac:dyDescent="0.3">
      <c r="A749" s="618" t="s">
        <v>4537</v>
      </c>
      <c r="B749" s="619" t="s">
        <v>4266</v>
      </c>
      <c r="C749" s="619" t="s">
        <v>2744</v>
      </c>
      <c r="D749" s="619" t="s">
        <v>2745</v>
      </c>
      <c r="E749" s="619" t="s">
        <v>4267</v>
      </c>
      <c r="F749" s="622"/>
      <c r="G749" s="622"/>
      <c r="H749" s="635">
        <v>0</v>
      </c>
      <c r="I749" s="622">
        <v>4</v>
      </c>
      <c r="J749" s="622">
        <v>736.88</v>
      </c>
      <c r="K749" s="635">
        <v>1</v>
      </c>
      <c r="L749" s="622">
        <v>4</v>
      </c>
      <c r="M749" s="623">
        <v>736.88</v>
      </c>
    </row>
    <row r="750" spans="1:13" ht="14.4" customHeight="1" x14ac:dyDescent="0.3">
      <c r="A750" s="618" t="s">
        <v>4537</v>
      </c>
      <c r="B750" s="619" t="s">
        <v>4277</v>
      </c>
      <c r="C750" s="619" t="s">
        <v>4693</v>
      </c>
      <c r="D750" s="619" t="s">
        <v>4694</v>
      </c>
      <c r="E750" s="619" t="s">
        <v>4695</v>
      </c>
      <c r="F750" s="622"/>
      <c r="G750" s="622"/>
      <c r="H750" s="635">
        <v>0</v>
      </c>
      <c r="I750" s="622">
        <v>2</v>
      </c>
      <c r="J750" s="622">
        <v>308.02</v>
      </c>
      <c r="K750" s="635">
        <v>1</v>
      </c>
      <c r="L750" s="622">
        <v>2</v>
      </c>
      <c r="M750" s="623">
        <v>308.02</v>
      </c>
    </row>
    <row r="751" spans="1:13" ht="14.4" customHeight="1" x14ac:dyDescent="0.3">
      <c r="A751" s="618" t="s">
        <v>4537</v>
      </c>
      <c r="B751" s="619" t="s">
        <v>4280</v>
      </c>
      <c r="C751" s="619" t="s">
        <v>3749</v>
      </c>
      <c r="D751" s="619" t="s">
        <v>3750</v>
      </c>
      <c r="E751" s="619" t="s">
        <v>4453</v>
      </c>
      <c r="F751" s="622"/>
      <c r="G751" s="622"/>
      <c r="H751" s="635">
        <v>0</v>
      </c>
      <c r="I751" s="622">
        <v>6</v>
      </c>
      <c r="J751" s="622">
        <v>419.15999999999997</v>
      </c>
      <c r="K751" s="635">
        <v>1</v>
      </c>
      <c r="L751" s="622">
        <v>6</v>
      </c>
      <c r="M751" s="623">
        <v>419.15999999999997</v>
      </c>
    </row>
    <row r="752" spans="1:13" ht="14.4" customHeight="1" x14ac:dyDescent="0.3">
      <c r="A752" s="618" t="s">
        <v>4537</v>
      </c>
      <c r="B752" s="619" t="s">
        <v>4282</v>
      </c>
      <c r="C752" s="619" t="s">
        <v>2748</v>
      </c>
      <c r="D752" s="619" t="s">
        <v>2749</v>
      </c>
      <c r="E752" s="619" t="s">
        <v>4267</v>
      </c>
      <c r="F752" s="622"/>
      <c r="G752" s="622"/>
      <c r="H752" s="635">
        <v>0</v>
      </c>
      <c r="I752" s="622">
        <v>7</v>
      </c>
      <c r="J752" s="622">
        <v>489.02</v>
      </c>
      <c r="K752" s="635">
        <v>1</v>
      </c>
      <c r="L752" s="622">
        <v>7</v>
      </c>
      <c r="M752" s="623">
        <v>489.02</v>
      </c>
    </row>
    <row r="753" spans="1:13" ht="14.4" customHeight="1" x14ac:dyDescent="0.3">
      <c r="A753" s="618" t="s">
        <v>4537</v>
      </c>
      <c r="B753" s="619" t="s">
        <v>4462</v>
      </c>
      <c r="C753" s="619" t="s">
        <v>4839</v>
      </c>
      <c r="D753" s="619" t="s">
        <v>4840</v>
      </c>
      <c r="E753" s="619" t="s">
        <v>747</v>
      </c>
      <c r="F753" s="622"/>
      <c r="G753" s="622"/>
      <c r="H753" s="635">
        <v>0</v>
      </c>
      <c r="I753" s="622">
        <v>11</v>
      </c>
      <c r="J753" s="622">
        <v>997.92</v>
      </c>
      <c r="K753" s="635">
        <v>1</v>
      </c>
      <c r="L753" s="622">
        <v>11</v>
      </c>
      <c r="M753" s="623">
        <v>997.92</v>
      </c>
    </row>
    <row r="754" spans="1:13" ht="14.4" customHeight="1" x14ac:dyDescent="0.3">
      <c r="A754" s="618" t="s">
        <v>4537</v>
      </c>
      <c r="B754" s="619" t="s">
        <v>4462</v>
      </c>
      <c r="C754" s="619" t="s">
        <v>5381</v>
      </c>
      <c r="D754" s="619" t="s">
        <v>4840</v>
      </c>
      <c r="E754" s="619" t="s">
        <v>5382</v>
      </c>
      <c r="F754" s="622"/>
      <c r="G754" s="622"/>
      <c r="H754" s="635">
        <v>0</v>
      </c>
      <c r="I754" s="622">
        <v>1</v>
      </c>
      <c r="J754" s="622">
        <v>302.39</v>
      </c>
      <c r="K754" s="635">
        <v>1</v>
      </c>
      <c r="L754" s="622">
        <v>1</v>
      </c>
      <c r="M754" s="623">
        <v>302.39</v>
      </c>
    </row>
    <row r="755" spans="1:13" ht="14.4" customHeight="1" x14ac:dyDescent="0.3">
      <c r="A755" s="618" t="s">
        <v>4537</v>
      </c>
      <c r="B755" s="619" t="s">
        <v>6736</v>
      </c>
      <c r="C755" s="619" t="s">
        <v>4810</v>
      </c>
      <c r="D755" s="619" t="s">
        <v>4811</v>
      </c>
      <c r="E755" s="619" t="s">
        <v>4812</v>
      </c>
      <c r="F755" s="622"/>
      <c r="G755" s="622"/>
      <c r="H755" s="635">
        <v>0</v>
      </c>
      <c r="I755" s="622">
        <v>88</v>
      </c>
      <c r="J755" s="622">
        <v>187320.14</v>
      </c>
      <c r="K755" s="635">
        <v>1</v>
      </c>
      <c r="L755" s="622">
        <v>88</v>
      </c>
      <c r="M755" s="623">
        <v>187320.14</v>
      </c>
    </row>
    <row r="756" spans="1:13" ht="14.4" customHeight="1" x14ac:dyDescent="0.3">
      <c r="A756" s="618" t="s">
        <v>4537</v>
      </c>
      <c r="B756" s="619" t="s">
        <v>6742</v>
      </c>
      <c r="C756" s="619" t="s">
        <v>4895</v>
      </c>
      <c r="D756" s="619" t="s">
        <v>4896</v>
      </c>
      <c r="E756" s="619" t="s">
        <v>4363</v>
      </c>
      <c r="F756" s="622"/>
      <c r="G756" s="622"/>
      <c r="H756" s="635">
        <v>0</v>
      </c>
      <c r="I756" s="622">
        <v>6</v>
      </c>
      <c r="J756" s="622">
        <v>13676.880000000001</v>
      </c>
      <c r="K756" s="635">
        <v>1</v>
      </c>
      <c r="L756" s="622">
        <v>6</v>
      </c>
      <c r="M756" s="623">
        <v>13676.880000000001</v>
      </c>
    </row>
    <row r="757" spans="1:13" ht="14.4" customHeight="1" x14ac:dyDescent="0.3">
      <c r="A757" s="618" t="s">
        <v>4537</v>
      </c>
      <c r="B757" s="619" t="s">
        <v>4324</v>
      </c>
      <c r="C757" s="619" t="s">
        <v>2193</v>
      </c>
      <c r="D757" s="619" t="s">
        <v>979</v>
      </c>
      <c r="E757" s="619" t="s">
        <v>4326</v>
      </c>
      <c r="F757" s="622"/>
      <c r="G757" s="622"/>
      <c r="H757" s="635">
        <v>0</v>
      </c>
      <c r="I757" s="622">
        <v>3</v>
      </c>
      <c r="J757" s="622">
        <v>289.89</v>
      </c>
      <c r="K757" s="635">
        <v>1</v>
      </c>
      <c r="L757" s="622">
        <v>3</v>
      </c>
      <c r="M757" s="623">
        <v>289.89</v>
      </c>
    </row>
    <row r="758" spans="1:13" ht="14.4" customHeight="1" x14ac:dyDescent="0.3">
      <c r="A758" s="618" t="s">
        <v>4537</v>
      </c>
      <c r="B758" s="619" t="s">
        <v>4324</v>
      </c>
      <c r="C758" s="619" t="s">
        <v>4944</v>
      </c>
      <c r="D758" s="619" t="s">
        <v>979</v>
      </c>
      <c r="E758" s="619" t="s">
        <v>4945</v>
      </c>
      <c r="F758" s="622"/>
      <c r="G758" s="622"/>
      <c r="H758" s="635">
        <v>0</v>
      </c>
      <c r="I758" s="622">
        <v>11</v>
      </c>
      <c r="J758" s="622">
        <v>2125.8599999999997</v>
      </c>
      <c r="K758" s="635">
        <v>1</v>
      </c>
      <c r="L758" s="622">
        <v>11</v>
      </c>
      <c r="M758" s="623">
        <v>2125.8599999999997</v>
      </c>
    </row>
    <row r="759" spans="1:13" ht="14.4" customHeight="1" x14ac:dyDescent="0.3">
      <c r="A759" s="618" t="s">
        <v>4537</v>
      </c>
      <c r="B759" s="619" t="s">
        <v>4324</v>
      </c>
      <c r="C759" s="619" t="s">
        <v>616</v>
      </c>
      <c r="D759" s="619" t="s">
        <v>617</v>
      </c>
      <c r="E759" s="619" t="s">
        <v>4327</v>
      </c>
      <c r="F759" s="622">
        <v>1</v>
      </c>
      <c r="G759" s="622">
        <v>96.63</v>
      </c>
      <c r="H759" s="635">
        <v>1</v>
      </c>
      <c r="I759" s="622"/>
      <c r="J759" s="622"/>
      <c r="K759" s="635">
        <v>0</v>
      </c>
      <c r="L759" s="622">
        <v>1</v>
      </c>
      <c r="M759" s="623">
        <v>96.63</v>
      </c>
    </row>
    <row r="760" spans="1:13" ht="14.4" customHeight="1" x14ac:dyDescent="0.3">
      <c r="A760" s="618" t="s">
        <v>4537</v>
      </c>
      <c r="B760" s="619" t="s">
        <v>4328</v>
      </c>
      <c r="C760" s="619" t="s">
        <v>2348</v>
      </c>
      <c r="D760" s="619" t="s">
        <v>2349</v>
      </c>
      <c r="E760" s="619" t="s">
        <v>2350</v>
      </c>
      <c r="F760" s="622"/>
      <c r="G760" s="622"/>
      <c r="H760" s="635">
        <v>0</v>
      </c>
      <c r="I760" s="622">
        <v>8</v>
      </c>
      <c r="J760" s="622">
        <v>750.7</v>
      </c>
      <c r="K760" s="635">
        <v>1</v>
      </c>
      <c r="L760" s="622">
        <v>8</v>
      </c>
      <c r="M760" s="623">
        <v>750.7</v>
      </c>
    </row>
    <row r="761" spans="1:13" ht="14.4" customHeight="1" x14ac:dyDescent="0.3">
      <c r="A761" s="618" t="s">
        <v>4537</v>
      </c>
      <c r="B761" s="619" t="s">
        <v>4333</v>
      </c>
      <c r="C761" s="619" t="s">
        <v>1855</v>
      </c>
      <c r="D761" s="619" t="s">
        <v>4336</v>
      </c>
      <c r="E761" s="619" t="s">
        <v>4337</v>
      </c>
      <c r="F761" s="622"/>
      <c r="G761" s="622"/>
      <c r="H761" s="635">
        <v>0</v>
      </c>
      <c r="I761" s="622">
        <v>5</v>
      </c>
      <c r="J761" s="622">
        <v>11661.900000000001</v>
      </c>
      <c r="K761" s="635">
        <v>1</v>
      </c>
      <c r="L761" s="622">
        <v>5</v>
      </c>
      <c r="M761" s="623">
        <v>11661.900000000001</v>
      </c>
    </row>
    <row r="762" spans="1:13" ht="14.4" customHeight="1" x14ac:dyDescent="0.3">
      <c r="A762" s="618" t="s">
        <v>4537</v>
      </c>
      <c r="B762" s="619" t="s">
        <v>4333</v>
      </c>
      <c r="C762" s="619" t="s">
        <v>1511</v>
      </c>
      <c r="D762" s="619" t="s">
        <v>4338</v>
      </c>
      <c r="E762" s="619" t="s">
        <v>4339</v>
      </c>
      <c r="F762" s="622"/>
      <c r="G762" s="622"/>
      <c r="H762" s="635">
        <v>0</v>
      </c>
      <c r="I762" s="622">
        <v>7</v>
      </c>
      <c r="J762" s="622">
        <v>6166.16</v>
      </c>
      <c r="K762" s="635">
        <v>1</v>
      </c>
      <c r="L762" s="622">
        <v>7</v>
      </c>
      <c r="M762" s="623">
        <v>6166.16</v>
      </c>
    </row>
    <row r="763" spans="1:13" ht="14.4" customHeight="1" x14ac:dyDescent="0.3">
      <c r="A763" s="618" t="s">
        <v>4537</v>
      </c>
      <c r="B763" s="619" t="s">
        <v>4333</v>
      </c>
      <c r="C763" s="619" t="s">
        <v>1724</v>
      </c>
      <c r="D763" s="619" t="s">
        <v>4340</v>
      </c>
      <c r="E763" s="619" t="s">
        <v>4341</v>
      </c>
      <c r="F763" s="622"/>
      <c r="G763" s="622"/>
      <c r="H763" s="635">
        <v>0</v>
      </c>
      <c r="I763" s="622">
        <v>4</v>
      </c>
      <c r="J763" s="622">
        <v>6516.12</v>
      </c>
      <c r="K763" s="635">
        <v>1</v>
      </c>
      <c r="L763" s="622">
        <v>4</v>
      </c>
      <c r="M763" s="623">
        <v>6516.12</v>
      </c>
    </row>
    <row r="764" spans="1:13" ht="14.4" customHeight="1" x14ac:dyDescent="0.3">
      <c r="A764" s="618" t="s">
        <v>4537</v>
      </c>
      <c r="B764" s="619" t="s">
        <v>6739</v>
      </c>
      <c r="C764" s="619" t="s">
        <v>4769</v>
      </c>
      <c r="D764" s="619" t="s">
        <v>4770</v>
      </c>
      <c r="E764" s="619" t="s">
        <v>4771</v>
      </c>
      <c r="F764" s="622"/>
      <c r="G764" s="622"/>
      <c r="H764" s="635">
        <v>0</v>
      </c>
      <c r="I764" s="622">
        <v>1</v>
      </c>
      <c r="J764" s="622">
        <v>1027.5999999999999</v>
      </c>
      <c r="K764" s="635">
        <v>1</v>
      </c>
      <c r="L764" s="622">
        <v>1</v>
      </c>
      <c r="M764" s="623">
        <v>1027.5999999999999</v>
      </c>
    </row>
    <row r="765" spans="1:13" ht="14.4" customHeight="1" x14ac:dyDescent="0.3">
      <c r="A765" s="618" t="s">
        <v>4537</v>
      </c>
      <c r="B765" s="619" t="s">
        <v>4342</v>
      </c>
      <c r="C765" s="619" t="s">
        <v>2281</v>
      </c>
      <c r="D765" s="619" t="s">
        <v>2278</v>
      </c>
      <c r="E765" s="619" t="s">
        <v>4347</v>
      </c>
      <c r="F765" s="622"/>
      <c r="G765" s="622"/>
      <c r="H765" s="635">
        <v>0</v>
      </c>
      <c r="I765" s="622">
        <v>1</v>
      </c>
      <c r="J765" s="622">
        <v>98.23</v>
      </c>
      <c r="K765" s="635">
        <v>1</v>
      </c>
      <c r="L765" s="622">
        <v>1</v>
      </c>
      <c r="M765" s="623">
        <v>98.23</v>
      </c>
    </row>
    <row r="766" spans="1:13" ht="14.4" customHeight="1" x14ac:dyDescent="0.3">
      <c r="A766" s="618" t="s">
        <v>4537</v>
      </c>
      <c r="B766" s="619" t="s">
        <v>4342</v>
      </c>
      <c r="C766" s="619" t="s">
        <v>2284</v>
      </c>
      <c r="D766" s="619" t="s">
        <v>2278</v>
      </c>
      <c r="E766" s="619" t="s">
        <v>4348</v>
      </c>
      <c r="F766" s="622"/>
      <c r="G766" s="622"/>
      <c r="H766" s="635">
        <v>0</v>
      </c>
      <c r="I766" s="622">
        <v>2</v>
      </c>
      <c r="J766" s="622">
        <v>327.45999999999998</v>
      </c>
      <c r="K766" s="635">
        <v>1</v>
      </c>
      <c r="L766" s="622">
        <v>2</v>
      </c>
      <c r="M766" s="623">
        <v>327.45999999999998</v>
      </c>
    </row>
    <row r="767" spans="1:13" ht="14.4" customHeight="1" x14ac:dyDescent="0.3">
      <c r="A767" s="618" t="s">
        <v>4537</v>
      </c>
      <c r="B767" s="619" t="s">
        <v>4342</v>
      </c>
      <c r="C767" s="619" t="s">
        <v>2464</v>
      </c>
      <c r="D767" s="619" t="s">
        <v>2465</v>
      </c>
      <c r="E767" s="619" t="s">
        <v>2466</v>
      </c>
      <c r="F767" s="622"/>
      <c r="G767" s="622"/>
      <c r="H767" s="635">
        <v>0</v>
      </c>
      <c r="I767" s="622">
        <v>2</v>
      </c>
      <c r="J767" s="622">
        <v>628.70000000000005</v>
      </c>
      <c r="K767" s="635">
        <v>1</v>
      </c>
      <c r="L767" s="622">
        <v>2</v>
      </c>
      <c r="M767" s="623">
        <v>628.70000000000005</v>
      </c>
    </row>
    <row r="768" spans="1:13" ht="14.4" customHeight="1" x14ac:dyDescent="0.3">
      <c r="A768" s="618" t="s">
        <v>4537</v>
      </c>
      <c r="B768" s="619" t="s">
        <v>4349</v>
      </c>
      <c r="C768" s="619" t="s">
        <v>4915</v>
      </c>
      <c r="D768" s="619" t="s">
        <v>4916</v>
      </c>
      <c r="E768" s="619" t="s">
        <v>4917</v>
      </c>
      <c r="F768" s="622"/>
      <c r="G768" s="622"/>
      <c r="H768" s="635">
        <v>0</v>
      </c>
      <c r="I768" s="622">
        <v>1</v>
      </c>
      <c r="J768" s="622">
        <v>376.75</v>
      </c>
      <c r="K768" s="635">
        <v>1</v>
      </c>
      <c r="L768" s="622">
        <v>1</v>
      </c>
      <c r="M768" s="623">
        <v>376.75</v>
      </c>
    </row>
    <row r="769" spans="1:13" ht="14.4" customHeight="1" x14ac:dyDescent="0.3">
      <c r="A769" s="618" t="s">
        <v>4537</v>
      </c>
      <c r="B769" s="619" t="s">
        <v>4352</v>
      </c>
      <c r="C769" s="619" t="s">
        <v>3536</v>
      </c>
      <c r="D769" s="619" t="s">
        <v>4353</v>
      </c>
      <c r="E769" s="619" t="s">
        <v>4468</v>
      </c>
      <c r="F769" s="622"/>
      <c r="G769" s="622"/>
      <c r="H769" s="635">
        <v>0</v>
      </c>
      <c r="I769" s="622">
        <v>5</v>
      </c>
      <c r="J769" s="622">
        <v>2807.7</v>
      </c>
      <c r="K769" s="635">
        <v>1</v>
      </c>
      <c r="L769" s="622">
        <v>5</v>
      </c>
      <c r="M769" s="623">
        <v>2807.7</v>
      </c>
    </row>
    <row r="770" spans="1:13" ht="14.4" customHeight="1" x14ac:dyDescent="0.3">
      <c r="A770" s="618" t="s">
        <v>4537</v>
      </c>
      <c r="B770" s="619" t="s">
        <v>4352</v>
      </c>
      <c r="C770" s="619" t="s">
        <v>2311</v>
      </c>
      <c r="D770" s="619" t="s">
        <v>2316</v>
      </c>
      <c r="E770" s="619" t="s">
        <v>4355</v>
      </c>
      <c r="F770" s="622"/>
      <c r="G770" s="622"/>
      <c r="H770" s="635">
        <v>0</v>
      </c>
      <c r="I770" s="622">
        <v>2</v>
      </c>
      <c r="J770" s="622">
        <v>887.04</v>
      </c>
      <c r="K770" s="635">
        <v>1</v>
      </c>
      <c r="L770" s="622">
        <v>2</v>
      </c>
      <c r="M770" s="623">
        <v>887.04</v>
      </c>
    </row>
    <row r="771" spans="1:13" ht="14.4" customHeight="1" x14ac:dyDescent="0.3">
      <c r="A771" s="618" t="s">
        <v>4537</v>
      </c>
      <c r="B771" s="619" t="s">
        <v>4352</v>
      </c>
      <c r="C771" s="619" t="s">
        <v>2315</v>
      </c>
      <c r="D771" s="619" t="s">
        <v>2316</v>
      </c>
      <c r="E771" s="619" t="s">
        <v>2317</v>
      </c>
      <c r="F771" s="622"/>
      <c r="G771" s="622"/>
      <c r="H771" s="635">
        <v>0</v>
      </c>
      <c r="I771" s="622">
        <v>2</v>
      </c>
      <c r="J771" s="622">
        <v>1774.1</v>
      </c>
      <c r="K771" s="635">
        <v>1</v>
      </c>
      <c r="L771" s="622">
        <v>2</v>
      </c>
      <c r="M771" s="623">
        <v>1774.1</v>
      </c>
    </row>
    <row r="772" spans="1:13" ht="14.4" customHeight="1" x14ac:dyDescent="0.3">
      <c r="A772" s="618" t="s">
        <v>4537</v>
      </c>
      <c r="B772" s="619" t="s">
        <v>4357</v>
      </c>
      <c r="C772" s="619" t="s">
        <v>2406</v>
      </c>
      <c r="D772" s="619" t="s">
        <v>2407</v>
      </c>
      <c r="E772" s="619" t="s">
        <v>4358</v>
      </c>
      <c r="F772" s="622"/>
      <c r="G772" s="622"/>
      <c r="H772" s="635">
        <v>0</v>
      </c>
      <c r="I772" s="622">
        <v>2</v>
      </c>
      <c r="J772" s="622">
        <v>672.32</v>
      </c>
      <c r="K772" s="635">
        <v>1</v>
      </c>
      <c r="L772" s="622">
        <v>2</v>
      </c>
      <c r="M772" s="623">
        <v>672.32</v>
      </c>
    </row>
    <row r="773" spans="1:13" ht="14.4" customHeight="1" x14ac:dyDescent="0.3">
      <c r="A773" s="618" t="s">
        <v>4537</v>
      </c>
      <c r="B773" s="619" t="s">
        <v>4357</v>
      </c>
      <c r="C773" s="619" t="s">
        <v>3611</v>
      </c>
      <c r="D773" s="619" t="s">
        <v>2407</v>
      </c>
      <c r="E773" s="619" t="s">
        <v>4469</v>
      </c>
      <c r="F773" s="622"/>
      <c r="G773" s="622"/>
      <c r="H773" s="635">
        <v>0</v>
      </c>
      <c r="I773" s="622">
        <v>4</v>
      </c>
      <c r="J773" s="622">
        <v>5378.64</v>
      </c>
      <c r="K773" s="635">
        <v>1</v>
      </c>
      <c r="L773" s="622">
        <v>4</v>
      </c>
      <c r="M773" s="623">
        <v>5378.64</v>
      </c>
    </row>
    <row r="774" spans="1:13" ht="14.4" customHeight="1" x14ac:dyDescent="0.3">
      <c r="A774" s="618" t="s">
        <v>4537</v>
      </c>
      <c r="B774" s="619" t="s">
        <v>4364</v>
      </c>
      <c r="C774" s="619" t="s">
        <v>3587</v>
      </c>
      <c r="D774" s="619" t="s">
        <v>4471</v>
      </c>
      <c r="E774" s="619" t="s">
        <v>4472</v>
      </c>
      <c r="F774" s="622"/>
      <c r="G774" s="622"/>
      <c r="H774" s="635">
        <v>0</v>
      </c>
      <c r="I774" s="622">
        <v>2</v>
      </c>
      <c r="J774" s="622">
        <v>32.54</v>
      </c>
      <c r="K774" s="635">
        <v>1</v>
      </c>
      <c r="L774" s="622">
        <v>2</v>
      </c>
      <c r="M774" s="623">
        <v>32.54</v>
      </c>
    </row>
    <row r="775" spans="1:13" ht="14.4" customHeight="1" x14ac:dyDescent="0.3">
      <c r="A775" s="618" t="s">
        <v>4537</v>
      </c>
      <c r="B775" s="619" t="s">
        <v>4364</v>
      </c>
      <c r="C775" s="619" t="s">
        <v>2321</v>
      </c>
      <c r="D775" s="619" t="s">
        <v>4365</v>
      </c>
      <c r="E775" s="619" t="s">
        <v>4366</v>
      </c>
      <c r="F775" s="622"/>
      <c r="G775" s="622"/>
      <c r="H775" s="635">
        <v>0</v>
      </c>
      <c r="I775" s="622">
        <v>7</v>
      </c>
      <c r="J775" s="622">
        <v>48.860000000000014</v>
      </c>
      <c r="K775" s="635">
        <v>1</v>
      </c>
      <c r="L775" s="622">
        <v>7</v>
      </c>
      <c r="M775" s="623">
        <v>48.860000000000014</v>
      </c>
    </row>
    <row r="776" spans="1:13" ht="14.4" customHeight="1" x14ac:dyDescent="0.3">
      <c r="A776" s="618" t="s">
        <v>4537</v>
      </c>
      <c r="B776" s="619" t="s">
        <v>4364</v>
      </c>
      <c r="C776" s="619" t="s">
        <v>2472</v>
      </c>
      <c r="D776" s="619" t="s">
        <v>4367</v>
      </c>
      <c r="E776" s="619" t="s">
        <v>4368</v>
      </c>
      <c r="F776" s="622"/>
      <c r="G776" s="622"/>
      <c r="H776" s="635">
        <v>0</v>
      </c>
      <c r="I776" s="622">
        <v>3</v>
      </c>
      <c r="J776" s="622">
        <v>32.19</v>
      </c>
      <c r="K776" s="635">
        <v>1</v>
      </c>
      <c r="L776" s="622">
        <v>3</v>
      </c>
      <c r="M776" s="623">
        <v>32.19</v>
      </c>
    </row>
    <row r="777" spans="1:13" ht="14.4" customHeight="1" x14ac:dyDescent="0.3">
      <c r="A777" s="618" t="s">
        <v>4537</v>
      </c>
      <c r="B777" s="619" t="s">
        <v>4369</v>
      </c>
      <c r="C777" s="619" t="s">
        <v>3491</v>
      </c>
      <c r="D777" s="619" t="s">
        <v>4476</v>
      </c>
      <c r="E777" s="619" t="s">
        <v>4477</v>
      </c>
      <c r="F777" s="622"/>
      <c r="G777" s="622"/>
      <c r="H777" s="635"/>
      <c r="I777" s="622">
        <v>2</v>
      </c>
      <c r="J777" s="622">
        <v>0</v>
      </c>
      <c r="K777" s="635"/>
      <c r="L777" s="622">
        <v>2</v>
      </c>
      <c r="M777" s="623">
        <v>0</v>
      </c>
    </row>
    <row r="778" spans="1:13" ht="14.4" customHeight="1" x14ac:dyDescent="0.3">
      <c r="A778" s="618" t="s">
        <v>4537</v>
      </c>
      <c r="B778" s="619" t="s">
        <v>4369</v>
      </c>
      <c r="C778" s="619" t="s">
        <v>6101</v>
      </c>
      <c r="D778" s="619" t="s">
        <v>4476</v>
      </c>
      <c r="E778" s="619" t="s">
        <v>6102</v>
      </c>
      <c r="F778" s="622">
        <v>1</v>
      </c>
      <c r="G778" s="622">
        <v>0</v>
      </c>
      <c r="H778" s="635"/>
      <c r="I778" s="622"/>
      <c r="J778" s="622"/>
      <c r="K778" s="635"/>
      <c r="L778" s="622">
        <v>1</v>
      </c>
      <c r="M778" s="623">
        <v>0</v>
      </c>
    </row>
    <row r="779" spans="1:13" ht="14.4" customHeight="1" x14ac:dyDescent="0.3">
      <c r="A779" s="618" t="s">
        <v>4537</v>
      </c>
      <c r="B779" s="619" t="s">
        <v>4371</v>
      </c>
      <c r="C779" s="619" t="s">
        <v>2398</v>
      </c>
      <c r="D779" s="619" t="s">
        <v>2399</v>
      </c>
      <c r="E779" s="619" t="s">
        <v>4372</v>
      </c>
      <c r="F779" s="622"/>
      <c r="G779" s="622"/>
      <c r="H779" s="635">
        <v>0</v>
      </c>
      <c r="I779" s="622">
        <v>2</v>
      </c>
      <c r="J779" s="622">
        <v>324.26</v>
      </c>
      <c r="K779" s="635">
        <v>1</v>
      </c>
      <c r="L779" s="622">
        <v>2</v>
      </c>
      <c r="M779" s="623">
        <v>324.26</v>
      </c>
    </row>
    <row r="780" spans="1:13" ht="14.4" customHeight="1" x14ac:dyDescent="0.3">
      <c r="A780" s="618" t="s">
        <v>4537</v>
      </c>
      <c r="B780" s="619" t="s">
        <v>4371</v>
      </c>
      <c r="C780" s="619" t="s">
        <v>2475</v>
      </c>
      <c r="D780" s="619" t="s">
        <v>2476</v>
      </c>
      <c r="E780" s="619" t="s">
        <v>4373</v>
      </c>
      <c r="F780" s="622"/>
      <c r="G780" s="622"/>
      <c r="H780" s="635">
        <v>0</v>
      </c>
      <c r="I780" s="622">
        <v>1</v>
      </c>
      <c r="J780" s="622">
        <v>216.16</v>
      </c>
      <c r="K780" s="635">
        <v>1</v>
      </c>
      <c r="L780" s="622">
        <v>1</v>
      </c>
      <c r="M780" s="623">
        <v>216.16</v>
      </c>
    </row>
    <row r="781" spans="1:13" ht="14.4" customHeight="1" x14ac:dyDescent="0.3">
      <c r="A781" s="618" t="s">
        <v>4537</v>
      </c>
      <c r="B781" s="619" t="s">
        <v>4371</v>
      </c>
      <c r="C781" s="619" t="s">
        <v>4884</v>
      </c>
      <c r="D781" s="619" t="s">
        <v>2476</v>
      </c>
      <c r="E781" s="619" t="s">
        <v>4885</v>
      </c>
      <c r="F781" s="622"/>
      <c r="G781" s="622"/>
      <c r="H781" s="635">
        <v>0</v>
      </c>
      <c r="I781" s="622">
        <v>2</v>
      </c>
      <c r="J781" s="622">
        <v>864.64</v>
      </c>
      <c r="K781" s="635">
        <v>1</v>
      </c>
      <c r="L781" s="622">
        <v>2</v>
      </c>
      <c r="M781" s="623">
        <v>864.64</v>
      </c>
    </row>
    <row r="782" spans="1:13" ht="14.4" customHeight="1" x14ac:dyDescent="0.3">
      <c r="A782" s="618" t="s">
        <v>4537</v>
      </c>
      <c r="B782" s="619" t="s">
        <v>4379</v>
      </c>
      <c r="C782" s="619" t="s">
        <v>3623</v>
      </c>
      <c r="D782" s="619" t="s">
        <v>714</v>
      </c>
      <c r="E782" s="619" t="s">
        <v>3624</v>
      </c>
      <c r="F782" s="622"/>
      <c r="G782" s="622"/>
      <c r="H782" s="635">
        <v>0</v>
      </c>
      <c r="I782" s="622">
        <v>2</v>
      </c>
      <c r="J782" s="622">
        <v>836.74</v>
      </c>
      <c r="K782" s="635">
        <v>1</v>
      </c>
      <c r="L782" s="622">
        <v>2</v>
      </c>
      <c r="M782" s="623">
        <v>836.74</v>
      </c>
    </row>
    <row r="783" spans="1:13" ht="14.4" customHeight="1" x14ac:dyDescent="0.3">
      <c r="A783" s="618" t="s">
        <v>4537</v>
      </c>
      <c r="B783" s="619" t="s">
        <v>4480</v>
      </c>
      <c r="C783" s="619" t="s">
        <v>3484</v>
      </c>
      <c r="D783" s="619" t="s">
        <v>3485</v>
      </c>
      <c r="E783" s="619" t="s">
        <v>687</v>
      </c>
      <c r="F783" s="622"/>
      <c r="G783" s="622"/>
      <c r="H783" s="635"/>
      <c r="I783" s="622">
        <v>1</v>
      </c>
      <c r="J783" s="622">
        <v>0</v>
      </c>
      <c r="K783" s="635"/>
      <c r="L783" s="622">
        <v>1</v>
      </c>
      <c r="M783" s="623">
        <v>0</v>
      </c>
    </row>
    <row r="784" spans="1:13" ht="14.4" customHeight="1" x14ac:dyDescent="0.3">
      <c r="A784" s="618" t="s">
        <v>4537</v>
      </c>
      <c r="B784" s="619" t="s">
        <v>4387</v>
      </c>
      <c r="C784" s="619" t="s">
        <v>3481</v>
      </c>
      <c r="D784" s="619" t="s">
        <v>2298</v>
      </c>
      <c r="E784" s="619" t="s">
        <v>4484</v>
      </c>
      <c r="F784" s="622"/>
      <c r="G784" s="622"/>
      <c r="H784" s="635">
        <v>0</v>
      </c>
      <c r="I784" s="622">
        <v>1</v>
      </c>
      <c r="J784" s="622">
        <v>275.48</v>
      </c>
      <c r="K784" s="635">
        <v>1</v>
      </c>
      <c r="L784" s="622">
        <v>1</v>
      </c>
      <c r="M784" s="623">
        <v>275.48</v>
      </c>
    </row>
    <row r="785" spans="1:13" ht="14.4" customHeight="1" x14ac:dyDescent="0.3">
      <c r="A785" s="618" t="s">
        <v>4537</v>
      </c>
      <c r="B785" s="619" t="s">
        <v>4387</v>
      </c>
      <c r="C785" s="619" t="s">
        <v>2297</v>
      </c>
      <c r="D785" s="619" t="s">
        <v>2298</v>
      </c>
      <c r="E785" s="619" t="s">
        <v>1294</v>
      </c>
      <c r="F785" s="622"/>
      <c r="G785" s="622"/>
      <c r="H785" s="635"/>
      <c r="I785" s="622">
        <v>1</v>
      </c>
      <c r="J785" s="622">
        <v>0</v>
      </c>
      <c r="K785" s="635"/>
      <c r="L785" s="622">
        <v>1</v>
      </c>
      <c r="M785" s="623">
        <v>0</v>
      </c>
    </row>
    <row r="786" spans="1:13" ht="14.4" customHeight="1" x14ac:dyDescent="0.3">
      <c r="A786" s="618" t="s">
        <v>4537</v>
      </c>
      <c r="B786" s="619" t="s">
        <v>4387</v>
      </c>
      <c r="C786" s="619" t="s">
        <v>2301</v>
      </c>
      <c r="D786" s="619" t="s">
        <v>2298</v>
      </c>
      <c r="E786" s="619" t="s">
        <v>641</v>
      </c>
      <c r="F786" s="622"/>
      <c r="G786" s="622"/>
      <c r="H786" s="635">
        <v>0</v>
      </c>
      <c r="I786" s="622">
        <v>3</v>
      </c>
      <c r="J786" s="622">
        <v>413.22</v>
      </c>
      <c r="K786" s="635">
        <v>1</v>
      </c>
      <c r="L786" s="622">
        <v>3</v>
      </c>
      <c r="M786" s="623">
        <v>413.22</v>
      </c>
    </row>
    <row r="787" spans="1:13" ht="14.4" customHeight="1" x14ac:dyDescent="0.3">
      <c r="A787" s="618" t="s">
        <v>4537</v>
      </c>
      <c r="B787" s="619" t="s">
        <v>4388</v>
      </c>
      <c r="C787" s="619" t="s">
        <v>2345</v>
      </c>
      <c r="D787" s="619" t="s">
        <v>2346</v>
      </c>
      <c r="E787" s="619" t="s">
        <v>675</v>
      </c>
      <c r="F787" s="622"/>
      <c r="G787" s="622"/>
      <c r="H787" s="635">
        <v>0</v>
      </c>
      <c r="I787" s="622">
        <v>1</v>
      </c>
      <c r="J787" s="622">
        <v>137.74</v>
      </c>
      <c r="K787" s="635">
        <v>1</v>
      </c>
      <c r="L787" s="622">
        <v>1</v>
      </c>
      <c r="M787" s="623">
        <v>137.74</v>
      </c>
    </row>
    <row r="788" spans="1:13" ht="14.4" customHeight="1" x14ac:dyDescent="0.3">
      <c r="A788" s="618" t="s">
        <v>4537</v>
      </c>
      <c r="B788" s="619" t="s">
        <v>4391</v>
      </c>
      <c r="C788" s="619" t="s">
        <v>4963</v>
      </c>
      <c r="D788" s="619" t="s">
        <v>4964</v>
      </c>
      <c r="E788" s="619" t="s">
        <v>4965</v>
      </c>
      <c r="F788" s="622">
        <v>3</v>
      </c>
      <c r="G788" s="622">
        <v>246.12</v>
      </c>
      <c r="H788" s="635">
        <v>1</v>
      </c>
      <c r="I788" s="622"/>
      <c r="J788" s="622"/>
      <c r="K788" s="635">
        <v>0</v>
      </c>
      <c r="L788" s="622">
        <v>3</v>
      </c>
      <c r="M788" s="623">
        <v>246.12</v>
      </c>
    </row>
    <row r="789" spans="1:13" ht="14.4" customHeight="1" x14ac:dyDescent="0.3">
      <c r="A789" s="618" t="s">
        <v>4538</v>
      </c>
      <c r="B789" s="619" t="s">
        <v>4149</v>
      </c>
      <c r="C789" s="619" t="s">
        <v>2324</v>
      </c>
      <c r="D789" s="619" t="s">
        <v>4150</v>
      </c>
      <c r="E789" s="619" t="s">
        <v>4151</v>
      </c>
      <c r="F789" s="622"/>
      <c r="G789" s="622"/>
      <c r="H789" s="635">
        <v>0</v>
      </c>
      <c r="I789" s="622">
        <v>8</v>
      </c>
      <c r="J789" s="622">
        <v>261.04000000000008</v>
      </c>
      <c r="K789" s="635">
        <v>1</v>
      </c>
      <c r="L789" s="622">
        <v>8</v>
      </c>
      <c r="M789" s="623">
        <v>261.04000000000008</v>
      </c>
    </row>
    <row r="790" spans="1:13" ht="14.4" customHeight="1" x14ac:dyDescent="0.3">
      <c r="A790" s="618" t="s">
        <v>4538</v>
      </c>
      <c r="B790" s="619" t="s">
        <v>4157</v>
      </c>
      <c r="C790" s="619" t="s">
        <v>1037</v>
      </c>
      <c r="D790" s="619" t="s">
        <v>1038</v>
      </c>
      <c r="E790" s="619" t="s">
        <v>1039</v>
      </c>
      <c r="F790" s="622"/>
      <c r="G790" s="622"/>
      <c r="H790" s="635">
        <v>0</v>
      </c>
      <c r="I790" s="622">
        <v>84</v>
      </c>
      <c r="J790" s="622">
        <v>16000.32</v>
      </c>
      <c r="K790" s="635">
        <v>1</v>
      </c>
      <c r="L790" s="622">
        <v>84</v>
      </c>
      <c r="M790" s="623">
        <v>16000.32</v>
      </c>
    </row>
    <row r="791" spans="1:13" ht="14.4" customHeight="1" x14ac:dyDescent="0.3">
      <c r="A791" s="618" t="s">
        <v>4538</v>
      </c>
      <c r="B791" s="619" t="s">
        <v>4157</v>
      </c>
      <c r="C791" s="619" t="s">
        <v>1041</v>
      </c>
      <c r="D791" s="619" t="s">
        <v>1038</v>
      </c>
      <c r="E791" s="619" t="s">
        <v>1042</v>
      </c>
      <c r="F791" s="622"/>
      <c r="G791" s="622"/>
      <c r="H791" s="635">
        <v>0</v>
      </c>
      <c r="I791" s="622">
        <v>6</v>
      </c>
      <c r="J791" s="622">
        <v>3673.5600000000004</v>
      </c>
      <c r="K791" s="635">
        <v>1</v>
      </c>
      <c r="L791" s="622">
        <v>6</v>
      </c>
      <c r="M791" s="623">
        <v>3673.5600000000004</v>
      </c>
    </row>
    <row r="792" spans="1:13" ht="14.4" customHeight="1" x14ac:dyDescent="0.3">
      <c r="A792" s="618" t="s">
        <v>4538</v>
      </c>
      <c r="B792" s="619" t="s">
        <v>4160</v>
      </c>
      <c r="C792" s="619" t="s">
        <v>5741</v>
      </c>
      <c r="D792" s="619" t="s">
        <v>660</v>
      </c>
      <c r="E792" s="619" t="s">
        <v>5742</v>
      </c>
      <c r="F792" s="622">
        <v>1</v>
      </c>
      <c r="G792" s="622">
        <v>494.84</v>
      </c>
      <c r="H792" s="635">
        <v>1</v>
      </c>
      <c r="I792" s="622"/>
      <c r="J792" s="622"/>
      <c r="K792" s="635">
        <v>0</v>
      </c>
      <c r="L792" s="622">
        <v>1</v>
      </c>
      <c r="M792" s="623">
        <v>494.84</v>
      </c>
    </row>
    <row r="793" spans="1:13" ht="14.4" customHeight="1" x14ac:dyDescent="0.3">
      <c r="A793" s="618" t="s">
        <v>4538</v>
      </c>
      <c r="B793" s="619" t="s">
        <v>4160</v>
      </c>
      <c r="C793" s="619" t="s">
        <v>5012</v>
      </c>
      <c r="D793" s="619" t="s">
        <v>3523</v>
      </c>
      <c r="E793" s="619" t="s">
        <v>5013</v>
      </c>
      <c r="F793" s="622">
        <v>1</v>
      </c>
      <c r="G793" s="622">
        <v>630.53</v>
      </c>
      <c r="H793" s="635">
        <v>1</v>
      </c>
      <c r="I793" s="622"/>
      <c r="J793" s="622"/>
      <c r="K793" s="635">
        <v>0</v>
      </c>
      <c r="L793" s="622">
        <v>1</v>
      </c>
      <c r="M793" s="623">
        <v>630.53</v>
      </c>
    </row>
    <row r="794" spans="1:13" ht="14.4" customHeight="1" x14ac:dyDescent="0.3">
      <c r="A794" s="618" t="s">
        <v>4538</v>
      </c>
      <c r="B794" s="619" t="s">
        <v>4160</v>
      </c>
      <c r="C794" s="619" t="s">
        <v>4728</v>
      </c>
      <c r="D794" s="619" t="s">
        <v>4729</v>
      </c>
      <c r="E794" s="619" t="s">
        <v>4730</v>
      </c>
      <c r="F794" s="622"/>
      <c r="G794" s="622"/>
      <c r="H794" s="635">
        <v>0</v>
      </c>
      <c r="I794" s="622">
        <v>5</v>
      </c>
      <c r="J794" s="622">
        <v>494.87</v>
      </c>
      <c r="K794" s="635">
        <v>1</v>
      </c>
      <c r="L794" s="622">
        <v>5</v>
      </c>
      <c r="M794" s="623">
        <v>494.87</v>
      </c>
    </row>
    <row r="795" spans="1:13" ht="14.4" customHeight="1" x14ac:dyDescent="0.3">
      <c r="A795" s="618" t="s">
        <v>4538</v>
      </c>
      <c r="B795" s="619" t="s">
        <v>4160</v>
      </c>
      <c r="C795" s="619" t="s">
        <v>3522</v>
      </c>
      <c r="D795" s="619" t="s">
        <v>3523</v>
      </c>
      <c r="E795" s="619" t="s">
        <v>4400</v>
      </c>
      <c r="F795" s="622"/>
      <c r="G795" s="622"/>
      <c r="H795" s="635">
        <v>0</v>
      </c>
      <c r="I795" s="622">
        <v>3</v>
      </c>
      <c r="J795" s="622">
        <v>371.15999999999997</v>
      </c>
      <c r="K795" s="635">
        <v>1</v>
      </c>
      <c r="L795" s="622">
        <v>3</v>
      </c>
      <c r="M795" s="623">
        <v>371.15999999999997</v>
      </c>
    </row>
    <row r="796" spans="1:13" ht="14.4" customHeight="1" x14ac:dyDescent="0.3">
      <c r="A796" s="618" t="s">
        <v>4538</v>
      </c>
      <c r="B796" s="619" t="s">
        <v>4160</v>
      </c>
      <c r="C796" s="619" t="s">
        <v>6254</v>
      </c>
      <c r="D796" s="619" t="s">
        <v>3523</v>
      </c>
      <c r="E796" s="619" t="s">
        <v>661</v>
      </c>
      <c r="F796" s="622"/>
      <c r="G796" s="622"/>
      <c r="H796" s="635"/>
      <c r="I796" s="622">
        <v>2</v>
      </c>
      <c r="J796" s="622">
        <v>0</v>
      </c>
      <c r="K796" s="635"/>
      <c r="L796" s="622">
        <v>2</v>
      </c>
      <c r="M796" s="623">
        <v>0</v>
      </c>
    </row>
    <row r="797" spans="1:13" ht="14.4" customHeight="1" x14ac:dyDescent="0.3">
      <c r="A797" s="618" t="s">
        <v>4538</v>
      </c>
      <c r="B797" s="619" t="s">
        <v>4161</v>
      </c>
      <c r="C797" s="619" t="s">
        <v>2222</v>
      </c>
      <c r="D797" s="619" t="s">
        <v>4162</v>
      </c>
      <c r="E797" s="619" t="s">
        <v>4164</v>
      </c>
      <c r="F797" s="622"/>
      <c r="G797" s="622"/>
      <c r="H797" s="635">
        <v>0</v>
      </c>
      <c r="I797" s="622">
        <v>4</v>
      </c>
      <c r="J797" s="622">
        <v>1523.84</v>
      </c>
      <c r="K797" s="635">
        <v>1</v>
      </c>
      <c r="L797" s="622">
        <v>4</v>
      </c>
      <c r="M797" s="623">
        <v>1523.84</v>
      </c>
    </row>
    <row r="798" spans="1:13" ht="14.4" customHeight="1" x14ac:dyDescent="0.3">
      <c r="A798" s="618" t="s">
        <v>4538</v>
      </c>
      <c r="B798" s="619" t="s">
        <v>6741</v>
      </c>
      <c r="C798" s="619" t="s">
        <v>6178</v>
      </c>
      <c r="D798" s="619" t="s">
        <v>5104</v>
      </c>
      <c r="E798" s="619" t="s">
        <v>1039</v>
      </c>
      <c r="F798" s="622"/>
      <c r="G798" s="622"/>
      <c r="H798" s="635">
        <v>0</v>
      </c>
      <c r="I798" s="622">
        <v>1</v>
      </c>
      <c r="J798" s="622">
        <v>123.71</v>
      </c>
      <c r="K798" s="635">
        <v>1</v>
      </c>
      <c r="L798" s="622">
        <v>1</v>
      </c>
      <c r="M798" s="623">
        <v>123.71</v>
      </c>
    </row>
    <row r="799" spans="1:13" ht="14.4" customHeight="1" x14ac:dyDescent="0.3">
      <c r="A799" s="618" t="s">
        <v>4538</v>
      </c>
      <c r="B799" s="619" t="s">
        <v>4165</v>
      </c>
      <c r="C799" s="619" t="s">
        <v>4166</v>
      </c>
      <c r="D799" s="619" t="s">
        <v>4167</v>
      </c>
      <c r="E799" s="619" t="s">
        <v>4168</v>
      </c>
      <c r="F799" s="622"/>
      <c r="G799" s="622"/>
      <c r="H799" s="635">
        <v>0</v>
      </c>
      <c r="I799" s="622">
        <v>5</v>
      </c>
      <c r="J799" s="622">
        <v>280.05</v>
      </c>
      <c r="K799" s="635">
        <v>1</v>
      </c>
      <c r="L799" s="622">
        <v>5</v>
      </c>
      <c r="M799" s="623">
        <v>280.05</v>
      </c>
    </row>
    <row r="800" spans="1:13" ht="14.4" customHeight="1" x14ac:dyDescent="0.3">
      <c r="A800" s="618" t="s">
        <v>4538</v>
      </c>
      <c r="B800" s="619" t="s">
        <v>4165</v>
      </c>
      <c r="C800" s="619" t="s">
        <v>5747</v>
      </c>
      <c r="D800" s="619" t="s">
        <v>4167</v>
      </c>
      <c r="E800" s="619" t="s">
        <v>5749</v>
      </c>
      <c r="F800" s="622"/>
      <c r="G800" s="622"/>
      <c r="H800" s="635">
        <v>0</v>
      </c>
      <c r="I800" s="622">
        <v>23</v>
      </c>
      <c r="J800" s="622">
        <v>3220.6900000000005</v>
      </c>
      <c r="K800" s="635">
        <v>1</v>
      </c>
      <c r="L800" s="622">
        <v>23</v>
      </c>
      <c r="M800" s="623">
        <v>3220.6900000000005</v>
      </c>
    </row>
    <row r="801" spans="1:13" ht="14.4" customHeight="1" x14ac:dyDescent="0.3">
      <c r="A801" s="618" t="s">
        <v>4538</v>
      </c>
      <c r="B801" s="619" t="s">
        <v>4169</v>
      </c>
      <c r="C801" s="619" t="s">
        <v>2468</v>
      </c>
      <c r="D801" s="619" t="s">
        <v>2469</v>
      </c>
      <c r="E801" s="619" t="s">
        <v>2470</v>
      </c>
      <c r="F801" s="622"/>
      <c r="G801" s="622"/>
      <c r="H801" s="635">
        <v>0</v>
      </c>
      <c r="I801" s="622">
        <v>176</v>
      </c>
      <c r="J801" s="622">
        <v>87542.399999999994</v>
      </c>
      <c r="K801" s="635">
        <v>1</v>
      </c>
      <c r="L801" s="622">
        <v>176</v>
      </c>
      <c r="M801" s="623">
        <v>87542.399999999994</v>
      </c>
    </row>
    <row r="802" spans="1:13" ht="14.4" customHeight="1" x14ac:dyDescent="0.3">
      <c r="A802" s="618" t="s">
        <v>4538</v>
      </c>
      <c r="B802" s="619" t="s">
        <v>4169</v>
      </c>
      <c r="C802" s="619" t="s">
        <v>5123</v>
      </c>
      <c r="D802" s="619" t="s">
        <v>2469</v>
      </c>
      <c r="E802" s="619" t="s">
        <v>5124</v>
      </c>
      <c r="F802" s="622"/>
      <c r="G802" s="622"/>
      <c r="H802" s="635">
        <v>0</v>
      </c>
      <c r="I802" s="622">
        <v>5</v>
      </c>
      <c r="J802" s="622">
        <v>994.75</v>
      </c>
      <c r="K802" s="635">
        <v>1</v>
      </c>
      <c r="L802" s="622">
        <v>5</v>
      </c>
      <c r="M802" s="623">
        <v>994.75</v>
      </c>
    </row>
    <row r="803" spans="1:13" ht="14.4" customHeight="1" x14ac:dyDescent="0.3">
      <c r="A803" s="618" t="s">
        <v>4538</v>
      </c>
      <c r="B803" s="619" t="s">
        <v>4169</v>
      </c>
      <c r="C803" s="619" t="s">
        <v>2493</v>
      </c>
      <c r="D803" s="619" t="s">
        <v>2494</v>
      </c>
      <c r="E803" s="619" t="s">
        <v>4170</v>
      </c>
      <c r="F803" s="622"/>
      <c r="G803" s="622"/>
      <c r="H803" s="635">
        <v>0</v>
      </c>
      <c r="I803" s="622">
        <v>188</v>
      </c>
      <c r="J803" s="622">
        <v>254632.61000000002</v>
      </c>
      <c r="K803" s="635">
        <v>1</v>
      </c>
      <c r="L803" s="622">
        <v>188</v>
      </c>
      <c r="M803" s="623">
        <v>254632.61000000002</v>
      </c>
    </row>
    <row r="804" spans="1:13" ht="14.4" customHeight="1" x14ac:dyDescent="0.3">
      <c r="A804" s="618" t="s">
        <v>4538</v>
      </c>
      <c r="B804" s="619" t="s">
        <v>4172</v>
      </c>
      <c r="C804" s="619" t="s">
        <v>5647</v>
      </c>
      <c r="D804" s="619" t="s">
        <v>5648</v>
      </c>
      <c r="E804" s="619" t="s">
        <v>5475</v>
      </c>
      <c r="F804" s="622"/>
      <c r="G804" s="622"/>
      <c r="H804" s="635">
        <v>0</v>
      </c>
      <c r="I804" s="622">
        <v>25</v>
      </c>
      <c r="J804" s="622">
        <v>33718.99</v>
      </c>
      <c r="K804" s="635">
        <v>1</v>
      </c>
      <c r="L804" s="622">
        <v>25</v>
      </c>
      <c r="M804" s="623">
        <v>33718.99</v>
      </c>
    </row>
    <row r="805" spans="1:13" ht="14.4" customHeight="1" x14ac:dyDescent="0.3">
      <c r="A805" s="618" t="s">
        <v>4538</v>
      </c>
      <c r="B805" s="619" t="s">
        <v>4172</v>
      </c>
      <c r="C805" s="619" t="s">
        <v>5473</v>
      </c>
      <c r="D805" s="619" t="s">
        <v>5474</v>
      </c>
      <c r="E805" s="619" t="s">
        <v>5475</v>
      </c>
      <c r="F805" s="622">
        <v>3</v>
      </c>
      <c r="G805" s="622">
        <v>4041.84</v>
      </c>
      <c r="H805" s="635">
        <v>1</v>
      </c>
      <c r="I805" s="622"/>
      <c r="J805" s="622"/>
      <c r="K805" s="635">
        <v>0</v>
      </c>
      <c r="L805" s="622">
        <v>3</v>
      </c>
      <c r="M805" s="623">
        <v>4041.84</v>
      </c>
    </row>
    <row r="806" spans="1:13" ht="14.4" customHeight="1" x14ac:dyDescent="0.3">
      <c r="A806" s="618" t="s">
        <v>4538</v>
      </c>
      <c r="B806" s="619" t="s">
        <v>4174</v>
      </c>
      <c r="C806" s="619" t="s">
        <v>3515</v>
      </c>
      <c r="D806" s="619" t="s">
        <v>2415</v>
      </c>
      <c r="E806" s="619" t="s">
        <v>3516</v>
      </c>
      <c r="F806" s="622"/>
      <c r="G806" s="622"/>
      <c r="H806" s="635"/>
      <c r="I806" s="622">
        <v>10</v>
      </c>
      <c r="J806" s="622">
        <v>0</v>
      </c>
      <c r="K806" s="635"/>
      <c r="L806" s="622">
        <v>10</v>
      </c>
      <c r="M806" s="623">
        <v>0</v>
      </c>
    </row>
    <row r="807" spans="1:13" ht="14.4" customHeight="1" x14ac:dyDescent="0.3">
      <c r="A807" s="618" t="s">
        <v>4538</v>
      </c>
      <c r="B807" s="619" t="s">
        <v>4176</v>
      </c>
      <c r="C807" s="619" t="s">
        <v>2522</v>
      </c>
      <c r="D807" s="619" t="s">
        <v>2523</v>
      </c>
      <c r="E807" s="619" t="s">
        <v>2187</v>
      </c>
      <c r="F807" s="622"/>
      <c r="G807" s="622"/>
      <c r="H807" s="635"/>
      <c r="I807" s="622">
        <v>4</v>
      </c>
      <c r="J807" s="622">
        <v>0</v>
      </c>
      <c r="K807" s="635"/>
      <c r="L807" s="622">
        <v>4</v>
      </c>
      <c r="M807" s="623">
        <v>0</v>
      </c>
    </row>
    <row r="808" spans="1:13" ht="14.4" customHeight="1" x14ac:dyDescent="0.3">
      <c r="A808" s="618" t="s">
        <v>4538</v>
      </c>
      <c r="B808" s="619" t="s">
        <v>4406</v>
      </c>
      <c r="C808" s="619" t="s">
        <v>3603</v>
      </c>
      <c r="D808" s="619" t="s">
        <v>4407</v>
      </c>
      <c r="E808" s="619" t="s">
        <v>4408</v>
      </c>
      <c r="F808" s="622"/>
      <c r="G808" s="622"/>
      <c r="H808" s="635">
        <v>0</v>
      </c>
      <c r="I808" s="622">
        <v>6</v>
      </c>
      <c r="J808" s="622">
        <v>2498.7599999999998</v>
      </c>
      <c r="K808" s="635">
        <v>1</v>
      </c>
      <c r="L808" s="622">
        <v>6</v>
      </c>
      <c r="M808" s="623">
        <v>2498.7599999999998</v>
      </c>
    </row>
    <row r="809" spans="1:13" ht="14.4" customHeight="1" x14ac:dyDescent="0.3">
      <c r="A809" s="618" t="s">
        <v>4538</v>
      </c>
      <c r="B809" s="619" t="s">
        <v>4186</v>
      </c>
      <c r="C809" s="619" t="s">
        <v>2430</v>
      </c>
      <c r="D809" s="619" t="s">
        <v>4187</v>
      </c>
      <c r="E809" s="619" t="s">
        <v>4188</v>
      </c>
      <c r="F809" s="622"/>
      <c r="G809" s="622"/>
      <c r="H809" s="635">
        <v>0</v>
      </c>
      <c r="I809" s="622">
        <v>1</v>
      </c>
      <c r="J809" s="622">
        <v>156.25</v>
      </c>
      <c r="K809" s="635">
        <v>1</v>
      </c>
      <c r="L809" s="622">
        <v>1</v>
      </c>
      <c r="M809" s="623">
        <v>156.25</v>
      </c>
    </row>
    <row r="810" spans="1:13" ht="14.4" customHeight="1" x14ac:dyDescent="0.3">
      <c r="A810" s="618" t="s">
        <v>4538</v>
      </c>
      <c r="B810" s="619" t="s">
        <v>4189</v>
      </c>
      <c r="C810" s="619" t="s">
        <v>2454</v>
      </c>
      <c r="D810" s="619" t="s">
        <v>2455</v>
      </c>
      <c r="E810" s="619" t="s">
        <v>2456</v>
      </c>
      <c r="F810" s="622"/>
      <c r="G810" s="622"/>
      <c r="H810" s="635">
        <v>0</v>
      </c>
      <c r="I810" s="622">
        <v>10</v>
      </c>
      <c r="J810" s="622">
        <v>4689.5999999999995</v>
      </c>
      <c r="K810" s="635">
        <v>1</v>
      </c>
      <c r="L810" s="622">
        <v>10</v>
      </c>
      <c r="M810" s="623">
        <v>4689.5999999999995</v>
      </c>
    </row>
    <row r="811" spans="1:13" ht="14.4" customHeight="1" x14ac:dyDescent="0.3">
      <c r="A811" s="618" t="s">
        <v>4538</v>
      </c>
      <c r="B811" s="619" t="s">
        <v>4189</v>
      </c>
      <c r="C811" s="619" t="s">
        <v>2458</v>
      </c>
      <c r="D811" s="619" t="s">
        <v>2455</v>
      </c>
      <c r="E811" s="619" t="s">
        <v>2459</v>
      </c>
      <c r="F811" s="622"/>
      <c r="G811" s="622"/>
      <c r="H811" s="635">
        <v>0</v>
      </c>
      <c r="I811" s="622">
        <v>10</v>
      </c>
      <c r="J811" s="622">
        <v>6252.9</v>
      </c>
      <c r="K811" s="635">
        <v>1</v>
      </c>
      <c r="L811" s="622">
        <v>10</v>
      </c>
      <c r="M811" s="623">
        <v>6252.9</v>
      </c>
    </row>
    <row r="812" spans="1:13" ht="14.4" customHeight="1" x14ac:dyDescent="0.3">
      <c r="A812" s="618" t="s">
        <v>4538</v>
      </c>
      <c r="B812" s="619" t="s">
        <v>4189</v>
      </c>
      <c r="C812" s="619" t="s">
        <v>3506</v>
      </c>
      <c r="D812" s="619" t="s">
        <v>2455</v>
      </c>
      <c r="E812" s="619" t="s">
        <v>3507</v>
      </c>
      <c r="F812" s="622"/>
      <c r="G812" s="622"/>
      <c r="H812" s="635">
        <v>0</v>
      </c>
      <c r="I812" s="622">
        <v>9</v>
      </c>
      <c r="J812" s="622">
        <v>8441.369999999999</v>
      </c>
      <c r="K812" s="635">
        <v>1</v>
      </c>
      <c r="L812" s="622">
        <v>9</v>
      </c>
      <c r="M812" s="623">
        <v>8441.369999999999</v>
      </c>
    </row>
    <row r="813" spans="1:13" ht="14.4" customHeight="1" x14ac:dyDescent="0.3">
      <c r="A813" s="618" t="s">
        <v>4538</v>
      </c>
      <c r="B813" s="619" t="s">
        <v>4189</v>
      </c>
      <c r="C813" s="619" t="s">
        <v>2287</v>
      </c>
      <c r="D813" s="619" t="s">
        <v>2288</v>
      </c>
      <c r="E813" s="619" t="s">
        <v>3507</v>
      </c>
      <c r="F813" s="622"/>
      <c r="G813" s="622"/>
      <c r="H813" s="635">
        <v>0</v>
      </c>
      <c r="I813" s="622">
        <v>121</v>
      </c>
      <c r="J813" s="622">
        <v>211712.49000000002</v>
      </c>
      <c r="K813" s="635">
        <v>1</v>
      </c>
      <c r="L813" s="622">
        <v>121</v>
      </c>
      <c r="M813" s="623">
        <v>211712.49000000002</v>
      </c>
    </row>
    <row r="814" spans="1:13" ht="14.4" customHeight="1" x14ac:dyDescent="0.3">
      <c r="A814" s="618" t="s">
        <v>4538</v>
      </c>
      <c r="B814" s="619" t="s">
        <v>4189</v>
      </c>
      <c r="C814" s="619" t="s">
        <v>2291</v>
      </c>
      <c r="D814" s="619" t="s">
        <v>2288</v>
      </c>
      <c r="E814" s="619" t="s">
        <v>3510</v>
      </c>
      <c r="F814" s="622"/>
      <c r="G814" s="622"/>
      <c r="H814" s="635">
        <v>0</v>
      </c>
      <c r="I814" s="622">
        <v>146</v>
      </c>
      <c r="J814" s="622">
        <v>340606.32</v>
      </c>
      <c r="K814" s="635">
        <v>1</v>
      </c>
      <c r="L814" s="622">
        <v>146</v>
      </c>
      <c r="M814" s="623">
        <v>340606.32</v>
      </c>
    </row>
    <row r="815" spans="1:13" ht="14.4" customHeight="1" x14ac:dyDescent="0.3">
      <c r="A815" s="618" t="s">
        <v>4538</v>
      </c>
      <c r="B815" s="619" t="s">
        <v>4189</v>
      </c>
      <c r="C815" s="619" t="s">
        <v>2294</v>
      </c>
      <c r="D815" s="619" t="s">
        <v>2288</v>
      </c>
      <c r="E815" s="619" t="s">
        <v>3513</v>
      </c>
      <c r="F815" s="622"/>
      <c r="G815" s="622"/>
      <c r="H815" s="635">
        <v>0</v>
      </c>
      <c r="I815" s="622">
        <v>11</v>
      </c>
      <c r="J815" s="622">
        <v>32077.759999999998</v>
      </c>
      <c r="K815" s="635">
        <v>1</v>
      </c>
      <c r="L815" s="622">
        <v>11</v>
      </c>
      <c r="M815" s="623">
        <v>32077.759999999998</v>
      </c>
    </row>
    <row r="816" spans="1:13" ht="14.4" customHeight="1" x14ac:dyDescent="0.3">
      <c r="A816" s="618" t="s">
        <v>4538</v>
      </c>
      <c r="B816" s="619" t="s">
        <v>4196</v>
      </c>
      <c r="C816" s="619" t="s">
        <v>2394</v>
      </c>
      <c r="D816" s="619" t="s">
        <v>2211</v>
      </c>
      <c r="E816" s="619" t="s">
        <v>4197</v>
      </c>
      <c r="F816" s="622"/>
      <c r="G816" s="622"/>
      <c r="H816" s="635">
        <v>0</v>
      </c>
      <c r="I816" s="622">
        <v>6</v>
      </c>
      <c r="J816" s="622">
        <v>782.64</v>
      </c>
      <c r="K816" s="635">
        <v>1</v>
      </c>
      <c r="L816" s="622">
        <v>6</v>
      </c>
      <c r="M816" s="623">
        <v>782.64</v>
      </c>
    </row>
    <row r="817" spans="1:13" ht="14.4" customHeight="1" x14ac:dyDescent="0.3">
      <c r="A817" s="618" t="s">
        <v>4538</v>
      </c>
      <c r="B817" s="619" t="s">
        <v>4196</v>
      </c>
      <c r="C817" s="619" t="s">
        <v>2210</v>
      </c>
      <c r="D817" s="619" t="s">
        <v>2211</v>
      </c>
      <c r="E817" s="619" t="s">
        <v>2212</v>
      </c>
      <c r="F817" s="622"/>
      <c r="G817" s="622"/>
      <c r="H817" s="635">
        <v>0</v>
      </c>
      <c r="I817" s="622">
        <v>1</v>
      </c>
      <c r="J817" s="622">
        <v>434.8</v>
      </c>
      <c r="K817" s="635">
        <v>1</v>
      </c>
      <c r="L817" s="622">
        <v>1</v>
      </c>
      <c r="M817" s="623">
        <v>434.8</v>
      </c>
    </row>
    <row r="818" spans="1:13" ht="14.4" customHeight="1" x14ac:dyDescent="0.3">
      <c r="A818" s="618" t="s">
        <v>4538</v>
      </c>
      <c r="B818" s="619" t="s">
        <v>4202</v>
      </c>
      <c r="C818" s="619" t="s">
        <v>5492</v>
      </c>
      <c r="D818" s="619" t="s">
        <v>671</v>
      </c>
      <c r="E818" s="619" t="s">
        <v>672</v>
      </c>
      <c r="F818" s="622">
        <v>1</v>
      </c>
      <c r="G818" s="622">
        <v>49.92</v>
      </c>
      <c r="H818" s="635">
        <v>1</v>
      </c>
      <c r="I818" s="622"/>
      <c r="J818" s="622"/>
      <c r="K818" s="635">
        <v>0</v>
      </c>
      <c r="L818" s="622">
        <v>1</v>
      </c>
      <c r="M818" s="623">
        <v>49.92</v>
      </c>
    </row>
    <row r="819" spans="1:13" ht="14.4" customHeight="1" x14ac:dyDescent="0.3">
      <c r="A819" s="618" t="s">
        <v>4538</v>
      </c>
      <c r="B819" s="619" t="s">
        <v>4203</v>
      </c>
      <c r="C819" s="619" t="s">
        <v>2259</v>
      </c>
      <c r="D819" s="619" t="s">
        <v>2260</v>
      </c>
      <c r="E819" s="619" t="s">
        <v>2261</v>
      </c>
      <c r="F819" s="622"/>
      <c r="G819" s="622"/>
      <c r="H819" s="635">
        <v>0</v>
      </c>
      <c r="I819" s="622">
        <v>3</v>
      </c>
      <c r="J819" s="622">
        <v>125.67</v>
      </c>
      <c r="K819" s="635">
        <v>1</v>
      </c>
      <c r="L819" s="622">
        <v>3</v>
      </c>
      <c r="M819" s="623">
        <v>125.67</v>
      </c>
    </row>
    <row r="820" spans="1:13" ht="14.4" customHeight="1" x14ac:dyDescent="0.3">
      <c r="A820" s="618" t="s">
        <v>4538</v>
      </c>
      <c r="B820" s="619" t="s">
        <v>4204</v>
      </c>
      <c r="C820" s="619" t="s">
        <v>2253</v>
      </c>
      <c r="D820" s="619" t="s">
        <v>2254</v>
      </c>
      <c r="E820" s="619" t="s">
        <v>675</v>
      </c>
      <c r="F820" s="622"/>
      <c r="G820" s="622"/>
      <c r="H820" s="635">
        <v>0</v>
      </c>
      <c r="I820" s="622">
        <v>13</v>
      </c>
      <c r="J820" s="622">
        <v>583.56999999999994</v>
      </c>
      <c r="K820" s="635">
        <v>1</v>
      </c>
      <c r="L820" s="622">
        <v>13</v>
      </c>
      <c r="M820" s="623">
        <v>583.56999999999994</v>
      </c>
    </row>
    <row r="821" spans="1:13" ht="14.4" customHeight="1" x14ac:dyDescent="0.3">
      <c r="A821" s="618" t="s">
        <v>4538</v>
      </c>
      <c r="B821" s="619" t="s">
        <v>4214</v>
      </c>
      <c r="C821" s="619" t="s">
        <v>4878</v>
      </c>
      <c r="D821" s="619" t="s">
        <v>2375</v>
      </c>
      <c r="E821" s="619" t="s">
        <v>687</v>
      </c>
      <c r="F821" s="622"/>
      <c r="G821" s="622"/>
      <c r="H821" s="635">
        <v>0</v>
      </c>
      <c r="I821" s="622">
        <v>19</v>
      </c>
      <c r="J821" s="622">
        <v>1542.99</v>
      </c>
      <c r="K821" s="635">
        <v>1</v>
      </c>
      <c r="L821" s="622">
        <v>19</v>
      </c>
      <c r="M821" s="623">
        <v>1542.99</v>
      </c>
    </row>
    <row r="822" spans="1:13" ht="14.4" customHeight="1" x14ac:dyDescent="0.3">
      <c r="A822" s="618" t="s">
        <v>4538</v>
      </c>
      <c r="B822" s="619" t="s">
        <v>4214</v>
      </c>
      <c r="C822" s="619" t="s">
        <v>2378</v>
      </c>
      <c r="D822" s="619" t="s">
        <v>2375</v>
      </c>
      <c r="E822" s="619" t="s">
        <v>687</v>
      </c>
      <c r="F822" s="622"/>
      <c r="G822" s="622"/>
      <c r="H822" s="635">
        <v>0</v>
      </c>
      <c r="I822" s="622">
        <v>15</v>
      </c>
      <c r="J822" s="622">
        <v>1218.1499999999999</v>
      </c>
      <c r="K822" s="635">
        <v>1</v>
      </c>
      <c r="L822" s="622">
        <v>15</v>
      </c>
      <c r="M822" s="623">
        <v>1218.1499999999999</v>
      </c>
    </row>
    <row r="823" spans="1:13" ht="14.4" customHeight="1" x14ac:dyDescent="0.3">
      <c r="A823" s="618" t="s">
        <v>4538</v>
      </c>
      <c r="B823" s="619" t="s">
        <v>4214</v>
      </c>
      <c r="C823" s="619" t="s">
        <v>6132</v>
      </c>
      <c r="D823" s="619" t="s">
        <v>2375</v>
      </c>
      <c r="E823" s="619" t="s">
        <v>2376</v>
      </c>
      <c r="F823" s="622"/>
      <c r="G823" s="622"/>
      <c r="H823" s="635">
        <v>0</v>
      </c>
      <c r="I823" s="622">
        <v>4</v>
      </c>
      <c r="J823" s="622">
        <v>1082.76</v>
      </c>
      <c r="K823" s="635">
        <v>1</v>
      </c>
      <c r="L823" s="622">
        <v>4</v>
      </c>
      <c r="M823" s="623">
        <v>1082.76</v>
      </c>
    </row>
    <row r="824" spans="1:13" ht="14.4" customHeight="1" x14ac:dyDescent="0.3">
      <c r="A824" s="618" t="s">
        <v>4538</v>
      </c>
      <c r="B824" s="619" t="s">
        <v>4214</v>
      </c>
      <c r="C824" s="619" t="s">
        <v>2372</v>
      </c>
      <c r="D824" s="619" t="s">
        <v>2369</v>
      </c>
      <c r="E824" s="619" t="s">
        <v>1928</v>
      </c>
      <c r="F824" s="622"/>
      <c r="G824" s="622"/>
      <c r="H824" s="635">
        <v>0</v>
      </c>
      <c r="I824" s="622">
        <v>11</v>
      </c>
      <c r="J824" s="622">
        <v>670.12000000000012</v>
      </c>
      <c r="K824" s="635">
        <v>1</v>
      </c>
      <c r="L824" s="622">
        <v>11</v>
      </c>
      <c r="M824" s="623">
        <v>670.12000000000012</v>
      </c>
    </row>
    <row r="825" spans="1:13" ht="14.4" customHeight="1" x14ac:dyDescent="0.3">
      <c r="A825" s="618" t="s">
        <v>4538</v>
      </c>
      <c r="B825" s="619" t="s">
        <v>4214</v>
      </c>
      <c r="C825" s="619" t="s">
        <v>2368</v>
      </c>
      <c r="D825" s="619" t="s">
        <v>2369</v>
      </c>
      <c r="E825" s="619" t="s">
        <v>2370</v>
      </c>
      <c r="F825" s="622"/>
      <c r="G825" s="622"/>
      <c r="H825" s="635">
        <v>0</v>
      </c>
      <c r="I825" s="622">
        <v>1</v>
      </c>
      <c r="J825" s="622">
        <v>203.07</v>
      </c>
      <c r="K825" s="635">
        <v>1</v>
      </c>
      <c r="L825" s="622">
        <v>1</v>
      </c>
      <c r="M825" s="623">
        <v>203.07</v>
      </c>
    </row>
    <row r="826" spans="1:13" ht="14.4" customHeight="1" x14ac:dyDescent="0.3">
      <c r="A826" s="618" t="s">
        <v>4538</v>
      </c>
      <c r="B826" s="619" t="s">
        <v>4220</v>
      </c>
      <c r="C826" s="619" t="s">
        <v>2387</v>
      </c>
      <c r="D826" s="619" t="s">
        <v>2388</v>
      </c>
      <c r="E826" s="619" t="s">
        <v>2389</v>
      </c>
      <c r="F826" s="622"/>
      <c r="G826" s="622"/>
      <c r="H826" s="635">
        <v>0</v>
      </c>
      <c r="I826" s="622">
        <v>32</v>
      </c>
      <c r="J826" s="622">
        <v>3135.9000000000005</v>
      </c>
      <c r="K826" s="635">
        <v>1</v>
      </c>
      <c r="L826" s="622">
        <v>32</v>
      </c>
      <c r="M826" s="623">
        <v>3135.9000000000005</v>
      </c>
    </row>
    <row r="827" spans="1:13" ht="14.4" customHeight="1" x14ac:dyDescent="0.3">
      <c r="A827" s="618" t="s">
        <v>4538</v>
      </c>
      <c r="B827" s="619" t="s">
        <v>4220</v>
      </c>
      <c r="C827" s="619" t="s">
        <v>2443</v>
      </c>
      <c r="D827" s="619" t="s">
        <v>2444</v>
      </c>
      <c r="E827" s="619" t="s">
        <v>2445</v>
      </c>
      <c r="F827" s="622"/>
      <c r="G827" s="622"/>
      <c r="H827" s="635">
        <v>0</v>
      </c>
      <c r="I827" s="622">
        <v>4</v>
      </c>
      <c r="J827" s="622">
        <v>539.44000000000005</v>
      </c>
      <c r="K827" s="635">
        <v>1</v>
      </c>
      <c r="L827" s="622">
        <v>4</v>
      </c>
      <c r="M827" s="623">
        <v>539.44000000000005</v>
      </c>
    </row>
    <row r="828" spans="1:13" ht="14.4" customHeight="1" x14ac:dyDescent="0.3">
      <c r="A828" s="618" t="s">
        <v>4538</v>
      </c>
      <c r="B828" s="619" t="s">
        <v>4224</v>
      </c>
      <c r="C828" s="619" t="s">
        <v>2342</v>
      </c>
      <c r="D828" s="619" t="s">
        <v>2343</v>
      </c>
      <c r="E828" s="619" t="s">
        <v>657</v>
      </c>
      <c r="F828" s="622"/>
      <c r="G828" s="622"/>
      <c r="H828" s="635">
        <v>0</v>
      </c>
      <c r="I828" s="622">
        <v>3</v>
      </c>
      <c r="J828" s="622">
        <v>305.04000000000002</v>
      </c>
      <c r="K828" s="635">
        <v>1</v>
      </c>
      <c r="L828" s="622">
        <v>3</v>
      </c>
      <c r="M828" s="623">
        <v>305.04000000000002</v>
      </c>
    </row>
    <row r="829" spans="1:13" ht="14.4" customHeight="1" x14ac:dyDescent="0.3">
      <c r="A829" s="618" t="s">
        <v>4538</v>
      </c>
      <c r="B829" s="619" t="s">
        <v>4224</v>
      </c>
      <c r="C829" s="619" t="s">
        <v>6257</v>
      </c>
      <c r="D829" s="619" t="s">
        <v>2343</v>
      </c>
      <c r="E829" s="619" t="s">
        <v>3468</v>
      </c>
      <c r="F829" s="622"/>
      <c r="G829" s="622"/>
      <c r="H829" s="635">
        <v>0</v>
      </c>
      <c r="I829" s="622">
        <v>1</v>
      </c>
      <c r="J829" s="622">
        <v>305.08</v>
      </c>
      <c r="K829" s="635">
        <v>1</v>
      </c>
      <c r="L829" s="622">
        <v>1</v>
      </c>
      <c r="M829" s="623">
        <v>305.08</v>
      </c>
    </row>
    <row r="830" spans="1:13" ht="14.4" customHeight="1" x14ac:dyDescent="0.3">
      <c r="A830" s="618" t="s">
        <v>4538</v>
      </c>
      <c r="B830" s="619" t="s">
        <v>4226</v>
      </c>
      <c r="C830" s="619" t="s">
        <v>6255</v>
      </c>
      <c r="D830" s="619" t="s">
        <v>2319</v>
      </c>
      <c r="E830" s="619" t="s">
        <v>3468</v>
      </c>
      <c r="F830" s="622"/>
      <c r="G830" s="622"/>
      <c r="H830" s="635">
        <v>0</v>
      </c>
      <c r="I830" s="622">
        <v>1</v>
      </c>
      <c r="J830" s="622">
        <v>567.21</v>
      </c>
      <c r="K830" s="635">
        <v>1</v>
      </c>
      <c r="L830" s="622">
        <v>1</v>
      </c>
      <c r="M830" s="623">
        <v>567.21</v>
      </c>
    </row>
    <row r="831" spans="1:13" ht="14.4" customHeight="1" x14ac:dyDescent="0.3">
      <c r="A831" s="618" t="s">
        <v>4538</v>
      </c>
      <c r="B831" s="619" t="s">
        <v>4227</v>
      </c>
      <c r="C831" s="619" t="s">
        <v>2338</v>
      </c>
      <c r="D831" s="619" t="s">
        <v>2339</v>
      </c>
      <c r="E831" s="619" t="s">
        <v>2340</v>
      </c>
      <c r="F831" s="622"/>
      <c r="G831" s="622"/>
      <c r="H831" s="635">
        <v>0</v>
      </c>
      <c r="I831" s="622">
        <v>2</v>
      </c>
      <c r="J831" s="622">
        <v>215.62</v>
      </c>
      <c r="K831" s="635">
        <v>1</v>
      </c>
      <c r="L831" s="622">
        <v>2</v>
      </c>
      <c r="M831" s="623">
        <v>215.62</v>
      </c>
    </row>
    <row r="832" spans="1:13" ht="14.4" customHeight="1" x14ac:dyDescent="0.3">
      <c r="A832" s="618" t="s">
        <v>4538</v>
      </c>
      <c r="B832" s="619" t="s">
        <v>4227</v>
      </c>
      <c r="C832" s="619" t="s">
        <v>5252</v>
      </c>
      <c r="D832" s="619" t="s">
        <v>2339</v>
      </c>
      <c r="E832" s="619" t="s">
        <v>5253</v>
      </c>
      <c r="F832" s="622"/>
      <c r="G832" s="622"/>
      <c r="H832" s="635">
        <v>0</v>
      </c>
      <c r="I832" s="622">
        <v>3</v>
      </c>
      <c r="J832" s="622">
        <v>970.29</v>
      </c>
      <c r="K832" s="635">
        <v>1</v>
      </c>
      <c r="L832" s="622">
        <v>3</v>
      </c>
      <c r="M832" s="623">
        <v>970.29</v>
      </c>
    </row>
    <row r="833" spans="1:13" ht="14.4" customHeight="1" x14ac:dyDescent="0.3">
      <c r="A833" s="618" t="s">
        <v>4538</v>
      </c>
      <c r="B833" s="619" t="s">
        <v>4227</v>
      </c>
      <c r="C833" s="619" t="s">
        <v>4920</v>
      </c>
      <c r="D833" s="619" t="s">
        <v>2339</v>
      </c>
      <c r="E833" s="619" t="s">
        <v>2340</v>
      </c>
      <c r="F833" s="622"/>
      <c r="G833" s="622"/>
      <c r="H833" s="635">
        <v>0</v>
      </c>
      <c r="I833" s="622">
        <v>7</v>
      </c>
      <c r="J833" s="622">
        <v>754.67</v>
      </c>
      <c r="K833" s="635">
        <v>1</v>
      </c>
      <c r="L833" s="622">
        <v>7</v>
      </c>
      <c r="M833" s="623">
        <v>754.67</v>
      </c>
    </row>
    <row r="834" spans="1:13" ht="14.4" customHeight="1" x14ac:dyDescent="0.3">
      <c r="A834" s="618" t="s">
        <v>4538</v>
      </c>
      <c r="B834" s="619" t="s">
        <v>4230</v>
      </c>
      <c r="C834" s="619" t="s">
        <v>2203</v>
      </c>
      <c r="D834" s="619" t="s">
        <v>2204</v>
      </c>
      <c r="E834" s="619" t="s">
        <v>1379</v>
      </c>
      <c r="F834" s="622"/>
      <c r="G834" s="622"/>
      <c r="H834" s="635">
        <v>0</v>
      </c>
      <c r="I834" s="622">
        <v>3</v>
      </c>
      <c r="J834" s="622">
        <v>250.62</v>
      </c>
      <c r="K834" s="635">
        <v>1</v>
      </c>
      <c r="L834" s="622">
        <v>3</v>
      </c>
      <c r="M834" s="623">
        <v>250.62</v>
      </c>
    </row>
    <row r="835" spans="1:13" ht="14.4" customHeight="1" x14ac:dyDescent="0.3">
      <c r="A835" s="618" t="s">
        <v>4538</v>
      </c>
      <c r="B835" s="619" t="s">
        <v>4230</v>
      </c>
      <c r="C835" s="619" t="s">
        <v>6226</v>
      </c>
      <c r="D835" s="619" t="s">
        <v>6227</v>
      </c>
      <c r="E835" s="619" t="s">
        <v>6228</v>
      </c>
      <c r="F835" s="622">
        <v>1</v>
      </c>
      <c r="G835" s="622">
        <v>389.84</v>
      </c>
      <c r="H835" s="635">
        <v>1</v>
      </c>
      <c r="I835" s="622"/>
      <c r="J835" s="622"/>
      <c r="K835" s="635">
        <v>0</v>
      </c>
      <c r="L835" s="622">
        <v>1</v>
      </c>
      <c r="M835" s="623">
        <v>389.84</v>
      </c>
    </row>
    <row r="836" spans="1:13" ht="14.4" customHeight="1" x14ac:dyDescent="0.3">
      <c r="A836" s="618" t="s">
        <v>4538</v>
      </c>
      <c r="B836" s="619" t="s">
        <v>4231</v>
      </c>
      <c r="C836" s="619" t="s">
        <v>2328</v>
      </c>
      <c r="D836" s="619" t="s">
        <v>4232</v>
      </c>
      <c r="E836" s="619" t="s">
        <v>641</v>
      </c>
      <c r="F836" s="622"/>
      <c r="G836" s="622"/>
      <c r="H836" s="635">
        <v>0</v>
      </c>
      <c r="I836" s="622">
        <v>3</v>
      </c>
      <c r="J836" s="622">
        <v>590.28</v>
      </c>
      <c r="K836" s="635">
        <v>1</v>
      </c>
      <c r="L836" s="622">
        <v>3</v>
      </c>
      <c r="M836" s="623">
        <v>590.28</v>
      </c>
    </row>
    <row r="837" spans="1:13" ht="14.4" customHeight="1" x14ac:dyDescent="0.3">
      <c r="A837" s="618" t="s">
        <v>4538</v>
      </c>
      <c r="B837" s="619" t="s">
        <v>4231</v>
      </c>
      <c r="C837" s="619" t="s">
        <v>2331</v>
      </c>
      <c r="D837" s="619" t="s">
        <v>4233</v>
      </c>
      <c r="E837" s="619" t="s">
        <v>668</v>
      </c>
      <c r="F837" s="622"/>
      <c r="G837" s="622"/>
      <c r="H837" s="635">
        <v>0</v>
      </c>
      <c r="I837" s="622">
        <v>13</v>
      </c>
      <c r="J837" s="622">
        <v>3222.18</v>
      </c>
      <c r="K837" s="635">
        <v>1</v>
      </c>
      <c r="L837" s="622">
        <v>13</v>
      </c>
      <c r="M837" s="623">
        <v>3222.18</v>
      </c>
    </row>
    <row r="838" spans="1:13" ht="14.4" customHeight="1" x14ac:dyDescent="0.3">
      <c r="A838" s="618" t="s">
        <v>4538</v>
      </c>
      <c r="B838" s="619" t="s">
        <v>4231</v>
      </c>
      <c r="C838" s="619" t="s">
        <v>5155</v>
      </c>
      <c r="D838" s="619" t="s">
        <v>4233</v>
      </c>
      <c r="E838" s="619" t="s">
        <v>5156</v>
      </c>
      <c r="F838" s="622"/>
      <c r="G838" s="622"/>
      <c r="H838" s="635">
        <v>0</v>
      </c>
      <c r="I838" s="622">
        <v>1</v>
      </c>
      <c r="J838" s="622">
        <v>435.3</v>
      </c>
      <c r="K838" s="635">
        <v>1</v>
      </c>
      <c r="L838" s="622">
        <v>1</v>
      </c>
      <c r="M838" s="623">
        <v>435.3</v>
      </c>
    </row>
    <row r="839" spans="1:13" ht="14.4" customHeight="1" x14ac:dyDescent="0.3">
      <c r="A839" s="618" t="s">
        <v>4538</v>
      </c>
      <c r="B839" s="619" t="s">
        <v>4235</v>
      </c>
      <c r="C839" s="619" t="s">
        <v>6179</v>
      </c>
      <c r="D839" s="619" t="s">
        <v>3529</v>
      </c>
      <c r="E839" s="619" t="s">
        <v>6180</v>
      </c>
      <c r="F839" s="622"/>
      <c r="G839" s="622"/>
      <c r="H839" s="635">
        <v>0</v>
      </c>
      <c r="I839" s="622">
        <v>2</v>
      </c>
      <c r="J839" s="622">
        <v>1052.8799999999999</v>
      </c>
      <c r="K839" s="635">
        <v>1</v>
      </c>
      <c r="L839" s="622">
        <v>2</v>
      </c>
      <c r="M839" s="623">
        <v>1052.8799999999999</v>
      </c>
    </row>
    <row r="840" spans="1:13" ht="14.4" customHeight="1" x14ac:dyDescent="0.3">
      <c r="A840" s="618" t="s">
        <v>4538</v>
      </c>
      <c r="B840" s="619" t="s">
        <v>4235</v>
      </c>
      <c r="C840" s="619" t="s">
        <v>3528</v>
      </c>
      <c r="D840" s="619" t="s">
        <v>3529</v>
      </c>
      <c r="E840" s="619" t="s">
        <v>4438</v>
      </c>
      <c r="F840" s="622"/>
      <c r="G840" s="622"/>
      <c r="H840" s="635">
        <v>0</v>
      </c>
      <c r="I840" s="622">
        <v>7</v>
      </c>
      <c r="J840" s="622">
        <v>1100.33</v>
      </c>
      <c r="K840" s="635">
        <v>1</v>
      </c>
      <c r="L840" s="622">
        <v>7</v>
      </c>
      <c r="M840" s="623">
        <v>1100.33</v>
      </c>
    </row>
    <row r="841" spans="1:13" ht="14.4" customHeight="1" x14ac:dyDescent="0.3">
      <c r="A841" s="618" t="s">
        <v>4538</v>
      </c>
      <c r="B841" s="619" t="s">
        <v>4238</v>
      </c>
      <c r="C841" s="619" t="s">
        <v>2199</v>
      </c>
      <c r="D841" s="619" t="s">
        <v>2200</v>
      </c>
      <c r="E841" s="619" t="s">
        <v>4239</v>
      </c>
      <c r="F841" s="622"/>
      <c r="G841" s="622"/>
      <c r="H841" s="635">
        <v>0</v>
      </c>
      <c r="I841" s="622">
        <v>2</v>
      </c>
      <c r="J841" s="622">
        <v>508.86</v>
      </c>
      <c r="K841" s="635">
        <v>1</v>
      </c>
      <c r="L841" s="622">
        <v>2</v>
      </c>
      <c r="M841" s="623">
        <v>508.86</v>
      </c>
    </row>
    <row r="842" spans="1:13" ht="14.4" customHeight="1" x14ac:dyDescent="0.3">
      <c r="A842" s="618" t="s">
        <v>4538</v>
      </c>
      <c r="B842" s="619" t="s">
        <v>4244</v>
      </c>
      <c r="C842" s="619" t="s">
        <v>2225</v>
      </c>
      <c r="D842" s="619" t="s">
        <v>2226</v>
      </c>
      <c r="E842" s="619" t="s">
        <v>4245</v>
      </c>
      <c r="F842" s="622"/>
      <c r="G842" s="622"/>
      <c r="H842" s="635">
        <v>0</v>
      </c>
      <c r="I842" s="622">
        <v>9</v>
      </c>
      <c r="J842" s="622">
        <v>585.62999999999988</v>
      </c>
      <c r="K842" s="635">
        <v>1</v>
      </c>
      <c r="L842" s="622">
        <v>9</v>
      </c>
      <c r="M842" s="623">
        <v>585.62999999999988</v>
      </c>
    </row>
    <row r="843" spans="1:13" ht="14.4" customHeight="1" x14ac:dyDescent="0.3">
      <c r="A843" s="618" t="s">
        <v>4538</v>
      </c>
      <c r="B843" s="619" t="s">
        <v>4244</v>
      </c>
      <c r="C843" s="619" t="s">
        <v>2479</v>
      </c>
      <c r="D843" s="619" t="s">
        <v>2480</v>
      </c>
      <c r="E843" s="619" t="s">
        <v>2481</v>
      </c>
      <c r="F843" s="622"/>
      <c r="G843" s="622"/>
      <c r="H843" s="635">
        <v>0</v>
      </c>
      <c r="I843" s="622">
        <v>1</v>
      </c>
      <c r="J843" s="622">
        <v>108.46</v>
      </c>
      <c r="K843" s="635">
        <v>1</v>
      </c>
      <c r="L843" s="622">
        <v>1</v>
      </c>
      <c r="M843" s="623">
        <v>108.46</v>
      </c>
    </row>
    <row r="844" spans="1:13" ht="14.4" customHeight="1" x14ac:dyDescent="0.3">
      <c r="A844" s="618" t="s">
        <v>4538</v>
      </c>
      <c r="B844" s="619" t="s">
        <v>4244</v>
      </c>
      <c r="C844" s="619" t="s">
        <v>2461</v>
      </c>
      <c r="D844" s="619" t="s">
        <v>2462</v>
      </c>
      <c r="E844" s="619" t="s">
        <v>4246</v>
      </c>
      <c r="F844" s="622"/>
      <c r="G844" s="622"/>
      <c r="H844" s="635">
        <v>0</v>
      </c>
      <c r="I844" s="622">
        <v>2</v>
      </c>
      <c r="J844" s="622">
        <v>260.3</v>
      </c>
      <c r="K844" s="635">
        <v>1</v>
      </c>
      <c r="L844" s="622">
        <v>2</v>
      </c>
      <c r="M844" s="623">
        <v>260.3</v>
      </c>
    </row>
    <row r="845" spans="1:13" ht="14.4" customHeight="1" x14ac:dyDescent="0.3">
      <c r="A845" s="618" t="s">
        <v>4538</v>
      </c>
      <c r="B845" s="619" t="s">
        <v>4244</v>
      </c>
      <c r="C845" s="619" t="s">
        <v>2248</v>
      </c>
      <c r="D845" s="619" t="s">
        <v>819</v>
      </c>
      <c r="E845" s="619" t="s">
        <v>4247</v>
      </c>
      <c r="F845" s="622"/>
      <c r="G845" s="622"/>
      <c r="H845" s="635">
        <v>0</v>
      </c>
      <c r="I845" s="622">
        <v>8</v>
      </c>
      <c r="J845" s="622">
        <v>404.56</v>
      </c>
      <c r="K845" s="635">
        <v>1</v>
      </c>
      <c r="L845" s="622">
        <v>8</v>
      </c>
      <c r="M845" s="623">
        <v>404.56</v>
      </c>
    </row>
    <row r="846" spans="1:13" ht="14.4" customHeight="1" x14ac:dyDescent="0.3">
      <c r="A846" s="618" t="s">
        <v>4538</v>
      </c>
      <c r="B846" s="619" t="s">
        <v>4244</v>
      </c>
      <c r="C846" s="619" t="s">
        <v>2250</v>
      </c>
      <c r="D846" s="619" t="s">
        <v>2251</v>
      </c>
      <c r="E846" s="619" t="s">
        <v>4248</v>
      </c>
      <c r="F846" s="622"/>
      <c r="G846" s="622"/>
      <c r="H846" s="635">
        <v>0</v>
      </c>
      <c r="I846" s="622">
        <v>2</v>
      </c>
      <c r="J846" s="622">
        <v>173.52</v>
      </c>
      <c r="K846" s="635">
        <v>1</v>
      </c>
      <c r="L846" s="622">
        <v>2</v>
      </c>
      <c r="M846" s="623">
        <v>173.52</v>
      </c>
    </row>
    <row r="847" spans="1:13" ht="14.4" customHeight="1" x14ac:dyDescent="0.3">
      <c r="A847" s="618" t="s">
        <v>4538</v>
      </c>
      <c r="B847" s="619" t="s">
        <v>4443</v>
      </c>
      <c r="C847" s="619" t="s">
        <v>6041</v>
      </c>
      <c r="D847" s="619" t="s">
        <v>6042</v>
      </c>
      <c r="E847" s="619" t="s">
        <v>6043</v>
      </c>
      <c r="F847" s="622"/>
      <c r="G847" s="622"/>
      <c r="H847" s="635">
        <v>0</v>
      </c>
      <c r="I847" s="622">
        <v>2</v>
      </c>
      <c r="J847" s="622">
        <v>83.1</v>
      </c>
      <c r="K847" s="635">
        <v>1</v>
      </c>
      <c r="L847" s="622">
        <v>2</v>
      </c>
      <c r="M847" s="623">
        <v>83.1</v>
      </c>
    </row>
    <row r="848" spans="1:13" ht="14.4" customHeight="1" x14ac:dyDescent="0.3">
      <c r="A848" s="618" t="s">
        <v>4538</v>
      </c>
      <c r="B848" s="619" t="s">
        <v>4255</v>
      </c>
      <c r="C848" s="619" t="s">
        <v>3753</v>
      </c>
      <c r="D848" s="619" t="s">
        <v>4448</v>
      </c>
      <c r="E848" s="619" t="s">
        <v>4449</v>
      </c>
      <c r="F848" s="622"/>
      <c r="G848" s="622"/>
      <c r="H848" s="635">
        <v>0</v>
      </c>
      <c r="I848" s="622">
        <v>43</v>
      </c>
      <c r="J848" s="622">
        <v>14332.33</v>
      </c>
      <c r="K848" s="635">
        <v>1</v>
      </c>
      <c r="L848" s="622">
        <v>43</v>
      </c>
      <c r="M848" s="623">
        <v>14332.33</v>
      </c>
    </row>
    <row r="849" spans="1:13" ht="14.4" customHeight="1" x14ac:dyDescent="0.3">
      <c r="A849" s="618" t="s">
        <v>4538</v>
      </c>
      <c r="B849" s="619" t="s">
        <v>4266</v>
      </c>
      <c r="C849" s="619" t="s">
        <v>5444</v>
      </c>
      <c r="D849" s="619" t="s">
        <v>5445</v>
      </c>
      <c r="E849" s="619" t="s">
        <v>5446</v>
      </c>
      <c r="F849" s="622"/>
      <c r="G849" s="622"/>
      <c r="H849" s="635">
        <v>0</v>
      </c>
      <c r="I849" s="622">
        <v>2</v>
      </c>
      <c r="J849" s="622">
        <v>276.32</v>
      </c>
      <c r="K849" s="635">
        <v>1</v>
      </c>
      <c r="L849" s="622">
        <v>2</v>
      </c>
      <c r="M849" s="623">
        <v>276.32</v>
      </c>
    </row>
    <row r="850" spans="1:13" ht="14.4" customHeight="1" x14ac:dyDescent="0.3">
      <c r="A850" s="618" t="s">
        <v>4538</v>
      </c>
      <c r="B850" s="619" t="s">
        <v>4274</v>
      </c>
      <c r="C850" s="619" t="s">
        <v>2751</v>
      </c>
      <c r="D850" s="619" t="s">
        <v>2752</v>
      </c>
      <c r="E850" s="619" t="s">
        <v>4275</v>
      </c>
      <c r="F850" s="622"/>
      <c r="G850" s="622"/>
      <c r="H850" s="635">
        <v>0</v>
      </c>
      <c r="I850" s="622">
        <v>1</v>
      </c>
      <c r="J850" s="622">
        <v>399.92</v>
      </c>
      <c r="K850" s="635">
        <v>1</v>
      </c>
      <c r="L850" s="622">
        <v>1</v>
      </c>
      <c r="M850" s="623">
        <v>399.92</v>
      </c>
    </row>
    <row r="851" spans="1:13" ht="14.4" customHeight="1" x14ac:dyDescent="0.3">
      <c r="A851" s="618" t="s">
        <v>4538</v>
      </c>
      <c r="B851" s="619" t="s">
        <v>4274</v>
      </c>
      <c r="C851" s="619" t="s">
        <v>5848</v>
      </c>
      <c r="D851" s="619" t="s">
        <v>5849</v>
      </c>
      <c r="E851" s="619" t="s">
        <v>5850</v>
      </c>
      <c r="F851" s="622"/>
      <c r="G851" s="622"/>
      <c r="H851" s="635">
        <v>0</v>
      </c>
      <c r="I851" s="622">
        <v>2</v>
      </c>
      <c r="J851" s="622">
        <v>399.92</v>
      </c>
      <c r="K851" s="635">
        <v>1</v>
      </c>
      <c r="L851" s="622">
        <v>2</v>
      </c>
      <c r="M851" s="623">
        <v>399.92</v>
      </c>
    </row>
    <row r="852" spans="1:13" ht="14.4" customHeight="1" x14ac:dyDescent="0.3">
      <c r="A852" s="618" t="s">
        <v>4538</v>
      </c>
      <c r="B852" s="619" t="s">
        <v>4280</v>
      </c>
      <c r="C852" s="619" t="s">
        <v>3749</v>
      </c>
      <c r="D852" s="619" t="s">
        <v>3750</v>
      </c>
      <c r="E852" s="619" t="s">
        <v>4453</v>
      </c>
      <c r="F852" s="622"/>
      <c r="G852" s="622"/>
      <c r="H852" s="635">
        <v>0</v>
      </c>
      <c r="I852" s="622">
        <v>2</v>
      </c>
      <c r="J852" s="622">
        <v>139.72</v>
      </c>
      <c r="K852" s="635">
        <v>1</v>
      </c>
      <c r="L852" s="622">
        <v>2</v>
      </c>
      <c r="M852" s="623">
        <v>139.72</v>
      </c>
    </row>
    <row r="853" spans="1:13" ht="14.4" customHeight="1" x14ac:dyDescent="0.3">
      <c r="A853" s="618" t="s">
        <v>4538</v>
      </c>
      <c r="B853" s="619" t="s">
        <v>4282</v>
      </c>
      <c r="C853" s="619" t="s">
        <v>6149</v>
      </c>
      <c r="D853" s="619" t="s">
        <v>6150</v>
      </c>
      <c r="E853" s="619" t="s">
        <v>5446</v>
      </c>
      <c r="F853" s="622"/>
      <c r="G853" s="622"/>
      <c r="H853" s="635">
        <v>0</v>
      </c>
      <c r="I853" s="622">
        <v>2</v>
      </c>
      <c r="J853" s="622">
        <v>104.8</v>
      </c>
      <c r="K853" s="635">
        <v>1</v>
      </c>
      <c r="L853" s="622">
        <v>2</v>
      </c>
      <c r="M853" s="623">
        <v>104.8</v>
      </c>
    </row>
    <row r="854" spans="1:13" ht="14.4" customHeight="1" x14ac:dyDescent="0.3">
      <c r="A854" s="618" t="s">
        <v>4538</v>
      </c>
      <c r="B854" s="619" t="s">
        <v>4282</v>
      </c>
      <c r="C854" s="619" t="s">
        <v>2748</v>
      </c>
      <c r="D854" s="619" t="s">
        <v>2749</v>
      </c>
      <c r="E854" s="619" t="s">
        <v>4267</v>
      </c>
      <c r="F854" s="622"/>
      <c r="G854" s="622"/>
      <c r="H854" s="635">
        <v>0</v>
      </c>
      <c r="I854" s="622">
        <v>18</v>
      </c>
      <c r="J854" s="622">
        <v>1257.4799999999998</v>
      </c>
      <c r="K854" s="635">
        <v>1</v>
      </c>
      <c r="L854" s="622">
        <v>18</v>
      </c>
      <c r="M854" s="623">
        <v>1257.4799999999998</v>
      </c>
    </row>
    <row r="855" spans="1:13" ht="14.4" customHeight="1" x14ac:dyDescent="0.3">
      <c r="A855" s="618" t="s">
        <v>4538</v>
      </c>
      <c r="B855" s="619" t="s">
        <v>6735</v>
      </c>
      <c r="C855" s="619" t="s">
        <v>5384</v>
      </c>
      <c r="D855" s="619" t="s">
        <v>5385</v>
      </c>
      <c r="E855" s="619" t="s">
        <v>5386</v>
      </c>
      <c r="F855" s="622"/>
      <c r="G855" s="622"/>
      <c r="H855" s="635">
        <v>0</v>
      </c>
      <c r="I855" s="622">
        <v>3</v>
      </c>
      <c r="J855" s="622">
        <v>53119.17</v>
      </c>
      <c r="K855" s="635">
        <v>1</v>
      </c>
      <c r="L855" s="622">
        <v>3</v>
      </c>
      <c r="M855" s="623">
        <v>53119.17</v>
      </c>
    </row>
    <row r="856" spans="1:13" ht="14.4" customHeight="1" x14ac:dyDescent="0.3">
      <c r="A856" s="618" t="s">
        <v>4538</v>
      </c>
      <c r="B856" s="619" t="s">
        <v>4462</v>
      </c>
      <c r="C856" s="619" t="s">
        <v>4463</v>
      </c>
      <c r="D856" s="619" t="s">
        <v>4464</v>
      </c>
      <c r="E856" s="619" t="s">
        <v>2376</v>
      </c>
      <c r="F856" s="622"/>
      <c r="G856" s="622"/>
      <c r="H856" s="635">
        <v>0</v>
      </c>
      <c r="I856" s="622">
        <v>7</v>
      </c>
      <c r="J856" s="622">
        <v>1587.53</v>
      </c>
      <c r="K856" s="635">
        <v>1</v>
      </c>
      <c r="L856" s="622">
        <v>7</v>
      </c>
      <c r="M856" s="623">
        <v>1587.53</v>
      </c>
    </row>
    <row r="857" spans="1:13" ht="14.4" customHeight="1" x14ac:dyDescent="0.3">
      <c r="A857" s="618" t="s">
        <v>4538</v>
      </c>
      <c r="B857" s="619" t="s">
        <v>4462</v>
      </c>
      <c r="C857" s="619" t="s">
        <v>5381</v>
      </c>
      <c r="D857" s="619" t="s">
        <v>4840</v>
      </c>
      <c r="E857" s="619" t="s">
        <v>5382</v>
      </c>
      <c r="F857" s="622"/>
      <c r="G857" s="622"/>
      <c r="H857" s="635">
        <v>0</v>
      </c>
      <c r="I857" s="622">
        <v>12</v>
      </c>
      <c r="J857" s="622">
        <v>3628.6799999999994</v>
      </c>
      <c r="K857" s="635">
        <v>1</v>
      </c>
      <c r="L857" s="622">
        <v>12</v>
      </c>
      <c r="M857" s="623">
        <v>3628.6799999999994</v>
      </c>
    </row>
    <row r="858" spans="1:13" ht="14.4" customHeight="1" x14ac:dyDescent="0.3">
      <c r="A858" s="618" t="s">
        <v>4538</v>
      </c>
      <c r="B858" s="619" t="s">
        <v>4465</v>
      </c>
      <c r="C858" s="619" t="s">
        <v>5167</v>
      </c>
      <c r="D858" s="619" t="s">
        <v>5168</v>
      </c>
      <c r="E858" s="619" t="s">
        <v>2832</v>
      </c>
      <c r="F858" s="622"/>
      <c r="G858" s="622"/>
      <c r="H858" s="635">
        <v>0</v>
      </c>
      <c r="I858" s="622">
        <v>1</v>
      </c>
      <c r="J858" s="622">
        <v>216.29</v>
      </c>
      <c r="K858" s="635">
        <v>1</v>
      </c>
      <c r="L858" s="622">
        <v>1</v>
      </c>
      <c r="M858" s="623">
        <v>216.29</v>
      </c>
    </row>
    <row r="859" spans="1:13" ht="14.4" customHeight="1" x14ac:dyDescent="0.3">
      <c r="A859" s="618" t="s">
        <v>4538</v>
      </c>
      <c r="B859" s="619" t="s">
        <v>4319</v>
      </c>
      <c r="C859" s="619" t="s">
        <v>5148</v>
      </c>
      <c r="D859" s="619" t="s">
        <v>5149</v>
      </c>
      <c r="E859" s="619"/>
      <c r="F859" s="622"/>
      <c r="G859" s="622"/>
      <c r="H859" s="635">
        <v>0</v>
      </c>
      <c r="I859" s="622">
        <v>6</v>
      </c>
      <c r="J859" s="622">
        <v>13676.880000000001</v>
      </c>
      <c r="K859" s="635">
        <v>1</v>
      </c>
      <c r="L859" s="622">
        <v>6</v>
      </c>
      <c r="M859" s="623">
        <v>13676.880000000001</v>
      </c>
    </row>
    <row r="860" spans="1:13" ht="14.4" customHeight="1" x14ac:dyDescent="0.3">
      <c r="A860" s="618" t="s">
        <v>4538</v>
      </c>
      <c r="B860" s="619" t="s">
        <v>4319</v>
      </c>
      <c r="C860" s="619" t="s">
        <v>5151</v>
      </c>
      <c r="D860" s="619" t="s">
        <v>5149</v>
      </c>
      <c r="E860" s="619" t="s">
        <v>5150</v>
      </c>
      <c r="F860" s="622"/>
      <c r="G860" s="622"/>
      <c r="H860" s="635">
        <v>0</v>
      </c>
      <c r="I860" s="622">
        <v>3</v>
      </c>
      <c r="J860" s="622">
        <v>6838.4400000000005</v>
      </c>
      <c r="K860" s="635">
        <v>1</v>
      </c>
      <c r="L860" s="622">
        <v>3</v>
      </c>
      <c r="M860" s="623">
        <v>6838.4400000000005</v>
      </c>
    </row>
    <row r="861" spans="1:13" ht="14.4" customHeight="1" x14ac:dyDescent="0.3">
      <c r="A861" s="618" t="s">
        <v>4538</v>
      </c>
      <c r="B861" s="619" t="s">
        <v>4319</v>
      </c>
      <c r="C861" s="619" t="s">
        <v>5152</v>
      </c>
      <c r="D861" s="619" t="s">
        <v>5149</v>
      </c>
      <c r="E861" s="619" t="s">
        <v>5153</v>
      </c>
      <c r="F861" s="622"/>
      <c r="G861" s="622"/>
      <c r="H861" s="635">
        <v>0</v>
      </c>
      <c r="I861" s="622">
        <v>3</v>
      </c>
      <c r="J861" s="622">
        <v>12962.19</v>
      </c>
      <c r="K861" s="635">
        <v>1</v>
      </c>
      <c r="L861" s="622">
        <v>3</v>
      </c>
      <c r="M861" s="623">
        <v>12962.19</v>
      </c>
    </row>
    <row r="862" spans="1:13" ht="14.4" customHeight="1" x14ac:dyDescent="0.3">
      <c r="A862" s="618" t="s">
        <v>4538</v>
      </c>
      <c r="B862" s="619" t="s">
        <v>4319</v>
      </c>
      <c r="C862" s="619" t="s">
        <v>5154</v>
      </c>
      <c r="D862" s="619" t="s">
        <v>789</v>
      </c>
      <c r="E862" s="619" t="s">
        <v>790</v>
      </c>
      <c r="F862" s="622">
        <v>3</v>
      </c>
      <c r="G862" s="622">
        <v>6382.5599999999995</v>
      </c>
      <c r="H862" s="635">
        <v>1</v>
      </c>
      <c r="I862" s="622"/>
      <c r="J862" s="622"/>
      <c r="K862" s="635">
        <v>0</v>
      </c>
      <c r="L862" s="622">
        <v>3</v>
      </c>
      <c r="M862" s="623">
        <v>6382.5599999999995</v>
      </c>
    </row>
    <row r="863" spans="1:13" ht="14.4" customHeight="1" x14ac:dyDescent="0.3">
      <c r="A863" s="618" t="s">
        <v>4538</v>
      </c>
      <c r="B863" s="619" t="s">
        <v>6736</v>
      </c>
      <c r="C863" s="619" t="s">
        <v>4810</v>
      </c>
      <c r="D863" s="619" t="s">
        <v>4811</v>
      </c>
      <c r="E863" s="619" t="s">
        <v>4812</v>
      </c>
      <c r="F863" s="622"/>
      <c r="G863" s="622"/>
      <c r="H863" s="635">
        <v>0</v>
      </c>
      <c r="I863" s="622">
        <v>148</v>
      </c>
      <c r="J863" s="622">
        <v>296065.84000000008</v>
      </c>
      <c r="K863" s="635">
        <v>1</v>
      </c>
      <c r="L863" s="622">
        <v>148</v>
      </c>
      <c r="M863" s="623">
        <v>296065.84000000008</v>
      </c>
    </row>
    <row r="864" spans="1:13" ht="14.4" customHeight="1" x14ac:dyDescent="0.3">
      <c r="A864" s="618" t="s">
        <v>4538</v>
      </c>
      <c r="B864" s="619" t="s">
        <v>6742</v>
      </c>
      <c r="C864" s="619" t="s">
        <v>4895</v>
      </c>
      <c r="D864" s="619" t="s">
        <v>4896</v>
      </c>
      <c r="E864" s="619" t="s">
        <v>4363</v>
      </c>
      <c r="F864" s="622"/>
      <c r="G864" s="622"/>
      <c r="H864" s="635">
        <v>0</v>
      </c>
      <c r="I864" s="622">
        <v>5</v>
      </c>
      <c r="J864" s="622">
        <v>11397.4</v>
      </c>
      <c r="K864" s="635">
        <v>1</v>
      </c>
      <c r="L864" s="622">
        <v>5</v>
      </c>
      <c r="M864" s="623">
        <v>11397.4</v>
      </c>
    </row>
    <row r="865" spans="1:13" ht="14.4" customHeight="1" x14ac:dyDescent="0.3">
      <c r="A865" s="618" t="s">
        <v>4538</v>
      </c>
      <c r="B865" s="619" t="s">
        <v>6742</v>
      </c>
      <c r="C865" s="619" t="s">
        <v>5608</v>
      </c>
      <c r="D865" s="619" t="s">
        <v>4896</v>
      </c>
      <c r="E865" s="619" t="s">
        <v>5609</v>
      </c>
      <c r="F865" s="622"/>
      <c r="G865" s="622"/>
      <c r="H865" s="635">
        <v>0</v>
      </c>
      <c r="I865" s="622">
        <v>2</v>
      </c>
      <c r="J865" s="622">
        <v>13676.88</v>
      </c>
      <c r="K865" s="635">
        <v>1</v>
      </c>
      <c r="L865" s="622">
        <v>2</v>
      </c>
      <c r="M865" s="623">
        <v>13676.88</v>
      </c>
    </row>
    <row r="866" spans="1:13" ht="14.4" customHeight="1" x14ac:dyDescent="0.3">
      <c r="A866" s="618" t="s">
        <v>4538</v>
      </c>
      <c r="B866" s="619" t="s">
        <v>6737</v>
      </c>
      <c r="C866" s="619" t="s">
        <v>5202</v>
      </c>
      <c r="D866" s="619" t="s">
        <v>5203</v>
      </c>
      <c r="E866" s="619" t="s">
        <v>5204</v>
      </c>
      <c r="F866" s="622"/>
      <c r="G866" s="622"/>
      <c r="H866" s="635">
        <v>0</v>
      </c>
      <c r="I866" s="622">
        <v>2</v>
      </c>
      <c r="J866" s="622">
        <v>14699.34</v>
      </c>
      <c r="K866" s="635">
        <v>1</v>
      </c>
      <c r="L866" s="622">
        <v>2</v>
      </c>
      <c r="M866" s="623">
        <v>14699.34</v>
      </c>
    </row>
    <row r="867" spans="1:13" ht="14.4" customHeight="1" x14ac:dyDescent="0.3">
      <c r="A867" s="618" t="s">
        <v>4538</v>
      </c>
      <c r="B867" s="619" t="s">
        <v>6737</v>
      </c>
      <c r="C867" s="619" t="s">
        <v>5208</v>
      </c>
      <c r="D867" s="619" t="s">
        <v>5209</v>
      </c>
      <c r="E867" s="619" t="s">
        <v>5210</v>
      </c>
      <c r="F867" s="622"/>
      <c r="G867" s="622"/>
      <c r="H867" s="635">
        <v>0</v>
      </c>
      <c r="I867" s="622">
        <v>4</v>
      </c>
      <c r="J867" s="622">
        <v>9799.56</v>
      </c>
      <c r="K867" s="635">
        <v>1</v>
      </c>
      <c r="L867" s="622">
        <v>4</v>
      </c>
      <c r="M867" s="623">
        <v>9799.56</v>
      </c>
    </row>
    <row r="868" spans="1:13" ht="14.4" customHeight="1" x14ac:dyDescent="0.3">
      <c r="A868" s="618" t="s">
        <v>4538</v>
      </c>
      <c r="B868" s="619" t="s">
        <v>4321</v>
      </c>
      <c r="C868" s="619" t="s">
        <v>6236</v>
      </c>
      <c r="D868" s="619" t="s">
        <v>4322</v>
      </c>
      <c r="E868" s="619" t="s">
        <v>2594</v>
      </c>
      <c r="F868" s="622">
        <v>2</v>
      </c>
      <c r="G868" s="622">
        <v>0</v>
      </c>
      <c r="H868" s="635"/>
      <c r="I868" s="622"/>
      <c r="J868" s="622"/>
      <c r="K868" s="635"/>
      <c r="L868" s="622">
        <v>2</v>
      </c>
      <c r="M868" s="623">
        <v>0</v>
      </c>
    </row>
    <row r="869" spans="1:13" ht="14.4" customHeight="1" x14ac:dyDescent="0.3">
      <c r="A869" s="618" t="s">
        <v>4538</v>
      </c>
      <c r="B869" s="619" t="s">
        <v>4324</v>
      </c>
      <c r="C869" s="619" t="s">
        <v>2193</v>
      </c>
      <c r="D869" s="619" t="s">
        <v>979</v>
      </c>
      <c r="E869" s="619" t="s">
        <v>4326</v>
      </c>
      <c r="F869" s="622"/>
      <c r="G869" s="622"/>
      <c r="H869" s="635">
        <v>0</v>
      </c>
      <c r="I869" s="622">
        <v>4</v>
      </c>
      <c r="J869" s="622">
        <v>386.52</v>
      </c>
      <c r="K869" s="635">
        <v>1</v>
      </c>
      <c r="L869" s="622">
        <v>4</v>
      </c>
      <c r="M869" s="623">
        <v>386.52</v>
      </c>
    </row>
    <row r="870" spans="1:13" ht="14.4" customHeight="1" x14ac:dyDescent="0.3">
      <c r="A870" s="618" t="s">
        <v>4538</v>
      </c>
      <c r="B870" s="619" t="s">
        <v>4324</v>
      </c>
      <c r="C870" s="619" t="s">
        <v>4944</v>
      </c>
      <c r="D870" s="619" t="s">
        <v>979</v>
      </c>
      <c r="E870" s="619" t="s">
        <v>4945</v>
      </c>
      <c r="F870" s="622"/>
      <c r="G870" s="622"/>
      <c r="H870" s="635">
        <v>0</v>
      </c>
      <c r="I870" s="622">
        <v>17</v>
      </c>
      <c r="J870" s="622">
        <v>3285.4199999999996</v>
      </c>
      <c r="K870" s="635">
        <v>1</v>
      </c>
      <c r="L870" s="622">
        <v>17</v>
      </c>
      <c r="M870" s="623">
        <v>3285.4199999999996</v>
      </c>
    </row>
    <row r="871" spans="1:13" ht="14.4" customHeight="1" x14ac:dyDescent="0.3">
      <c r="A871" s="618" t="s">
        <v>4538</v>
      </c>
      <c r="B871" s="619" t="s">
        <v>4324</v>
      </c>
      <c r="C871" s="619" t="s">
        <v>616</v>
      </c>
      <c r="D871" s="619" t="s">
        <v>617</v>
      </c>
      <c r="E871" s="619" t="s">
        <v>4327</v>
      </c>
      <c r="F871" s="622">
        <v>1</v>
      </c>
      <c r="G871" s="622">
        <v>96.63</v>
      </c>
      <c r="H871" s="635">
        <v>1</v>
      </c>
      <c r="I871" s="622"/>
      <c r="J871" s="622"/>
      <c r="K871" s="635">
        <v>0</v>
      </c>
      <c r="L871" s="622">
        <v>1</v>
      </c>
      <c r="M871" s="623">
        <v>96.63</v>
      </c>
    </row>
    <row r="872" spans="1:13" ht="14.4" customHeight="1" x14ac:dyDescent="0.3">
      <c r="A872" s="618" t="s">
        <v>4538</v>
      </c>
      <c r="B872" s="619" t="s">
        <v>4328</v>
      </c>
      <c r="C872" s="619" t="s">
        <v>2348</v>
      </c>
      <c r="D872" s="619" t="s">
        <v>2349</v>
      </c>
      <c r="E872" s="619" t="s">
        <v>2350</v>
      </c>
      <c r="F872" s="622"/>
      <c r="G872" s="622"/>
      <c r="H872" s="635">
        <v>0</v>
      </c>
      <c r="I872" s="622">
        <v>17</v>
      </c>
      <c r="J872" s="622">
        <v>1568.4</v>
      </c>
      <c r="K872" s="635">
        <v>1</v>
      </c>
      <c r="L872" s="622">
        <v>17</v>
      </c>
      <c r="M872" s="623">
        <v>1568.4</v>
      </c>
    </row>
    <row r="873" spans="1:13" ht="14.4" customHeight="1" x14ac:dyDescent="0.3">
      <c r="A873" s="618" t="s">
        <v>4538</v>
      </c>
      <c r="B873" s="619" t="s">
        <v>4328</v>
      </c>
      <c r="C873" s="619" t="s">
        <v>5135</v>
      </c>
      <c r="D873" s="619" t="s">
        <v>4329</v>
      </c>
      <c r="E873" s="619" t="s">
        <v>2350</v>
      </c>
      <c r="F873" s="622">
        <v>2</v>
      </c>
      <c r="G873" s="622">
        <v>179.16</v>
      </c>
      <c r="H873" s="635">
        <v>1</v>
      </c>
      <c r="I873" s="622"/>
      <c r="J873" s="622"/>
      <c r="K873" s="635">
        <v>0</v>
      </c>
      <c r="L873" s="622">
        <v>2</v>
      </c>
      <c r="M873" s="623">
        <v>179.16</v>
      </c>
    </row>
    <row r="874" spans="1:13" ht="14.4" customHeight="1" x14ac:dyDescent="0.3">
      <c r="A874" s="618" t="s">
        <v>4538</v>
      </c>
      <c r="B874" s="619" t="s">
        <v>4503</v>
      </c>
      <c r="C874" s="619" t="s">
        <v>5483</v>
      </c>
      <c r="D874" s="619" t="s">
        <v>5484</v>
      </c>
      <c r="E874" s="619" t="s">
        <v>2832</v>
      </c>
      <c r="F874" s="622">
        <v>16</v>
      </c>
      <c r="G874" s="622">
        <v>132236.64000000001</v>
      </c>
      <c r="H874" s="635">
        <v>1</v>
      </c>
      <c r="I874" s="622"/>
      <c r="J874" s="622"/>
      <c r="K874" s="635">
        <v>0</v>
      </c>
      <c r="L874" s="622">
        <v>16</v>
      </c>
      <c r="M874" s="623">
        <v>132236.64000000001</v>
      </c>
    </row>
    <row r="875" spans="1:13" ht="14.4" customHeight="1" x14ac:dyDescent="0.3">
      <c r="A875" s="618" t="s">
        <v>4538</v>
      </c>
      <c r="B875" s="619" t="s">
        <v>4503</v>
      </c>
      <c r="C875" s="619" t="s">
        <v>5678</v>
      </c>
      <c r="D875" s="619" t="s">
        <v>5484</v>
      </c>
      <c r="E875" s="619" t="s">
        <v>5255</v>
      </c>
      <c r="F875" s="622">
        <v>3</v>
      </c>
      <c r="G875" s="622">
        <v>0</v>
      </c>
      <c r="H875" s="635"/>
      <c r="I875" s="622"/>
      <c r="J875" s="622"/>
      <c r="K875" s="635"/>
      <c r="L875" s="622">
        <v>3</v>
      </c>
      <c r="M875" s="623">
        <v>0</v>
      </c>
    </row>
    <row r="876" spans="1:13" ht="14.4" customHeight="1" x14ac:dyDescent="0.3">
      <c r="A876" s="618" t="s">
        <v>4538</v>
      </c>
      <c r="B876" s="619" t="s">
        <v>4333</v>
      </c>
      <c r="C876" s="619" t="s">
        <v>5622</v>
      </c>
      <c r="D876" s="619" t="s">
        <v>5623</v>
      </c>
      <c r="E876" s="619" t="s">
        <v>5624</v>
      </c>
      <c r="F876" s="622">
        <v>6</v>
      </c>
      <c r="G876" s="622">
        <v>35337.599999999999</v>
      </c>
      <c r="H876" s="635">
        <v>1</v>
      </c>
      <c r="I876" s="622"/>
      <c r="J876" s="622"/>
      <c r="K876" s="635">
        <v>0</v>
      </c>
      <c r="L876" s="622">
        <v>6</v>
      </c>
      <c r="M876" s="623">
        <v>35337.599999999999</v>
      </c>
    </row>
    <row r="877" spans="1:13" ht="14.4" customHeight="1" x14ac:dyDescent="0.3">
      <c r="A877" s="618" t="s">
        <v>4538</v>
      </c>
      <c r="B877" s="619" t="s">
        <v>4333</v>
      </c>
      <c r="C877" s="619" t="s">
        <v>5625</v>
      </c>
      <c r="D877" s="619" t="s">
        <v>5626</v>
      </c>
      <c r="E877" s="619" t="s">
        <v>5624</v>
      </c>
      <c r="F877" s="622">
        <v>3</v>
      </c>
      <c r="G877" s="622">
        <v>17673.96</v>
      </c>
      <c r="H877" s="635">
        <v>1</v>
      </c>
      <c r="I877" s="622"/>
      <c r="J877" s="622"/>
      <c r="K877" s="635">
        <v>0</v>
      </c>
      <c r="L877" s="622">
        <v>3</v>
      </c>
      <c r="M877" s="623">
        <v>17673.96</v>
      </c>
    </row>
    <row r="878" spans="1:13" ht="14.4" customHeight="1" x14ac:dyDescent="0.3">
      <c r="A878" s="618" t="s">
        <v>4538</v>
      </c>
      <c r="B878" s="619" t="s">
        <v>4333</v>
      </c>
      <c r="C878" s="619" t="s">
        <v>1869</v>
      </c>
      <c r="D878" s="619" t="s">
        <v>1870</v>
      </c>
      <c r="E878" s="619" t="s">
        <v>1871</v>
      </c>
      <c r="F878" s="622">
        <v>3</v>
      </c>
      <c r="G878" s="622">
        <v>13075.89</v>
      </c>
      <c r="H878" s="635">
        <v>1</v>
      </c>
      <c r="I878" s="622"/>
      <c r="J878" s="622"/>
      <c r="K878" s="635">
        <v>0</v>
      </c>
      <c r="L878" s="622">
        <v>3</v>
      </c>
      <c r="M878" s="623">
        <v>13075.89</v>
      </c>
    </row>
    <row r="879" spans="1:13" ht="14.4" customHeight="1" x14ac:dyDescent="0.3">
      <c r="A879" s="618" t="s">
        <v>4538</v>
      </c>
      <c r="B879" s="619" t="s">
        <v>4333</v>
      </c>
      <c r="C879" s="619" t="s">
        <v>6185</v>
      </c>
      <c r="D879" s="619" t="s">
        <v>6186</v>
      </c>
      <c r="E879" s="619" t="s">
        <v>6187</v>
      </c>
      <c r="F879" s="622">
        <v>1</v>
      </c>
      <c r="G879" s="622">
        <v>4359.28</v>
      </c>
      <c r="H879" s="635">
        <v>1</v>
      </c>
      <c r="I879" s="622"/>
      <c r="J879" s="622"/>
      <c r="K879" s="635">
        <v>0</v>
      </c>
      <c r="L879" s="622">
        <v>1</v>
      </c>
      <c r="M879" s="623">
        <v>4359.28</v>
      </c>
    </row>
    <row r="880" spans="1:13" ht="14.4" customHeight="1" x14ac:dyDescent="0.3">
      <c r="A880" s="618" t="s">
        <v>4538</v>
      </c>
      <c r="B880" s="619" t="s">
        <v>4333</v>
      </c>
      <c r="C880" s="619" t="s">
        <v>5628</v>
      </c>
      <c r="D880" s="619" t="s">
        <v>5629</v>
      </c>
      <c r="E880" s="619" t="s">
        <v>5630</v>
      </c>
      <c r="F880" s="622">
        <v>4</v>
      </c>
      <c r="G880" s="622">
        <v>17439.72</v>
      </c>
      <c r="H880" s="635">
        <v>1</v>
      </c>
      <c r="I880" s="622"/>
      <c r="J880" s="622"/>
      <c r="K880" s="635">
        <v>0</v>
      </c>
      <c r="L880" s="622">
        <v>4</v>
      </c>
      <c r="M880" s="623">
        <v>17439.72</v>
      </c>
    </row>
    <row r="881" spans="1:13" ht="14.4" customHeight="1" x14ac:dyDescent="0.3">
      <c r="A881" s="618" t="s">
        <v>4538</v>
      </c>
      <c r="B881" s="619" t="s">
        <v>4333</v>
      </c>
      <c r="C881" s="619" t="s">
        <v>2057</v>
      </c>
      <c r="D881" s="619" t="s">
        <v>4334</v>
      </c>
      <c r="E881" s="619" t="s">
        <v>4335</v>
      </c>
      <c r="F881" s="622"/>
      <c r="G881" s="622"/>
      <c r="H881" s="635">
        <v>0</v>
      </c>
      <c r="I881" s="622">
        <v>2</v>
      </c>
      <c r="J881" s="622">
        <v>5575.44</v>
      </c>
      <c r="K881" s="635">
        <v>1</v>
      </c>
      <c r="L881" s="622">
        <v>2</v>
      </c>
      <c r="M881" s="623">
        <v>5575.44</v>
      </c>
    </row>
    <row r="882" spans="1:13" ht="14.4" customHeight="1" x14ac:dyDescent="0.3">
      <c r="A882" s="618" t="s">
        <v>4538</v>
      </c>
      <c r="B882" s="619" t="s">
        <v>4333</v>
      </c>
      <c r="C882" s="619" t="s">
        <v>1855</v>
      </c>
      <c r="D882" s="619" t="s">
        <v>4336</v>
      </c>
      <c r="E882" s="619" t="s">
        <v>4337</v>
      </c>
      <c r="F882" s="622"/>
      <c r="G882" s="622"/>
      <c r="H882" s="635">
        <v>0</v>
      </c>
      <c r="I882" s="622">
        <v>4</v>
      </c>
      <c r="J882" s="622">
        <v>9329.52</v>
      </c>
      <c r="K882" s="635">
        <v>1</v>
      </c>
      <c r="L882" s="622">
        <v>4</v>
      </c>
      <c r="M882" s="623">
        <v>9329.52</v>
      </c>
    </row>
    <row r="883" spans="1:13" ht="14.4" customHeight="1" x14ac:dyDescent="0.3">
      <c r="A883" s="618" t="s">
        <v>4538</v>
      </c>
      <c r="B883" s="619" t="s">
        <v>4333</v>
      </c>
      <c r="C883" s="619" t="s">
        <v>1511</v>
      </c>
      <c r="D883" s="619" t="s">
        <v>4338</v>
      </c>
      <c r="E883" s="619" t="s">
        <v>4339</v>
      </c>
      <c r="F883" s="622"/>
      <c r="G883" s="622"/>
      <c r="H883" s="635">
        <v>0</v>
      </c>
      <c r="I883" s="622">
        <v>8</v>
      </c>
      <c r="J883" s="622">
        <v>7047.0399999999991</v>
      </c>
      <c r="K883" s="635">
        <v>1</v>
      </c>
      <c r="L883" s="622">
        <v>8</v>
      </c>
      <c r="M883" s="623">
        <v>7047.0399999999991</v>
      </c>
    </row>
    <row r="884" spans="1:13" ht="14.4" customHeight="1" x14ac:dyDescent="0.3">
      <c r="A884" s="618" t="s">
        <v>4538</v>
      </c>
      <c r="B884" s="619" t="s">
        <v>4333</v>
      </c>
      <c r="C884" s="619" t="s">
        <v>1724</v>
      </c>
      <c r="D884" s="619" t="s">
        <v>4340</v>
      </c>
      <c r="E884" s="619" t="s">
        <v>4341</v>
      </c>
      <c r="F884" s="622"/>
      <c r="G884" s="622"/>
      <c r="H884" s="635">
        <v>0</v>
      </c>
      <c r="I884" s="622">
        <v>11</v>
      </c>
      <c r="J884" s="622">
        <v>17919.330000000002</v>
      </c>
      <c r="K884" s="635">
        <v>1</v>
      </c>
      <c r="L884" s="622">
        <v>11</v>
      </c>
      <c r="M884" s="623">
        <v>17919.330000000002</v>
      </c>
    </row>
    <row r="885" spans="1:13" ht="14.4" customHeight="1" x14ac:dyDescent="0.3">
      <c r="A885" s="618" t="s">
        <v>4538</v>
      </c>
      <c r="B885" s="619" t="s">
        <v>6739</v>
      </c>
      <c r="C885" s="619" t="s">
        <v>4769</v>
      </c>
      <c r="D885" s="619" t="s">
        <v>4770</v>
      </c>
      <c r="E885" s="619" t="s">
        <v>4771</v>
      </c>
      <c r="F885" s="622"/>
      <c r="G885" s="622"/>
      <c r="H885" s="635">
        <v>0</v>
      </c>
      <c r="I885" s="622">
        <v>39</v>
      </c>
      <c r="J885" s="622">
        <v>40076.399999999994</v>
      </c>
      <c r="K885" s="635">
        <v>1</v>
      </c>
      <c r="L885" s="622">
        <v>39</v>
      </c>
      <c r="M885" s="623">
        <v>40076.399999999994</v>
      </c>
    </row>
    <row r="886" spans="1:13" ht="14.4" customHeight="1" x14ac:dyDescent="0.3">
      <c r="A886" s="618" t="s">
        <v>4538</v>
      </c>
      <c r="B886" s="619" t="s">
        <v>6739</v>
      </c>
      <c r="C886" s="619" t="s">
        <v>5565</v>
      </c>
      <c r="D886" s="619" t="s">
        <v>4770</v>
      </c>
      <c r="E886" s="619" t="s">
        <v>5566</v>
      </c>
      <c r="F886" s="622">
        <v>2</v>
      </c>
      <c r="G886" s="622">
        <v>4110.16</v>
      </c>
      <c r="H886" s="635">
        <v>1</v>
      </c>
      <c r="I886" s="622"/>
      <c r="J886" s="622"/>
      <c r="K886" s="635">
        <v>0</v>
      </c>
      <c r="L886" s="622">
        <v>2</v>
      </c>
      <c r="M886" s="623">
        <v>4110.16</v>
      </c>
    </row>
    <row r="887" spans="1:13" ht="14.4" customHeight="1" x14ac:dyDescent="0.3">
      <c r="A887" s="618" t="s">
        <v>4538</v>
      </c>
      <c r="B887" s="619" t="s">
        <v>6739</v>
      </c>
      <c r="C887" s="619" t="s">
        <v>5567</v>
      </c>
      <c r="D887" s="619" t="s">
        <v>5568</v>
      </c>
      <c r="E887" s="619" t="s">
        <v>5569</v>
      </c>
      <c r="F887" s="622"/>
      <c r="G887" s="622"/>
      <c r="H887" s="635">
        <v>0</v>
      </c>
      <c r="I887" s="622">
        <v>12</v>
      </c>
      <c r="J887" s="622">
        <v>18112.800000000003</v>
      </c>
      <c r="K887" s="635">
        <v>1</v>
      </c>
      <c r="L887" s="622">
        <v>12</v>
      </c>
      <c r="M887" s="623">
        <v>18112.800000000003</v>
      </c>
    </row>
    <row r="888" spans="1:13" ht="14.4" customHeight="1" x14ac:dyDescent="0.3">
      <c r="A888" s="618" t="s">
        <v>4538</v>
      </c>
      <c r="B888" s="619" t="s">
        <v>6739</v>
      </c>
      <c r="C888" s="619" t="s">
        <v>5570</v>
      </c>
      <c r="D888" s="619" t="s">
        <v>5571</v>
      </c>
      <c r="E888" s="619" t="s">
        <v>5572</v>
      </c>
      <c r="F888" s="622"/>
      <c r="G888" s="622"/>
      <c r="H888" s="635">
        <v>0</v>
      </c>
      <c r="I888" s="622">
        <v>6</v>
      </c>
      <c r="J888" s="622">
        <v>11376.84</v>
      </c>
      <c r="K888" s="635">
        <v>1</v>
      </c>
      <c r="L888" s="622">
        <v>6</v>
      </c>
      <c r="M888" s="623">
        <v>11376.84</v>
      </c>
    </row>
    <row r="889" spans="1:13" ht="14.4" customHeight="1" x14ac:dyDescent="0.3">
      <c r="A889" s="618" t="s">
        <v>4538</v>
      </c>
      <c r="B889" s="619" t="s">
        <v>4342</v>
      </c>
      <c r="C889" s="619" t="s">
        <v>2232</v>
      </c>
      <c r="D889" s="619" t="s">
        <v>2233</v>
      </c>
      <c r="E889" s="619" t="s">
        <v>2234</v>
      </c>
      <c r="F889" s="622"/>
      <c r="G889" s="622"/>
      <c r="H889" s="635">
        <v>0</v>
      </c>
      <c r="I889" s="622">
        <v>2</v>
      </c>
      <c r="J889" s="622">
        <v>65.48</v>
      </c>
      <c r="K889" s="635">
        <v>1</v>
      </c>
      <c r="L889" s="622">
        <v>2</v>
      </c>
      <c r="M889" s="623">
        <v>65.48</v>
      </c>
    </row>
    <row r="890" spans="1:13" ht="14.4" customHeight="1" x14ac:dyDescent="0.3">
      <c r="A890" s="618" t="s">
        <v>4538</v>
      </c>
      <c r="B890" s="619" t="s">
        <v>4342</v>
      </c>
      <c r="C890" s="619" t="s">
        <v>3518</v>
      </c>
      <c r="D890" s="619" t="s">
        <v>3519</v>
      </c>
      <c r="E890" s="619" t="s">
        <v>4466</v>
      </c>
      <c r="F890" s="622"/>
      <c r="G890" s="622"/>
      <c r="H890" s="635">
        <v>0</v>
      </c>
      <c r="I890" s="622">
        <v>23</v>
      </c>
      <c r="J890" s="622">
        <v>3389.2800000000007</v>
      </c>
      <c r="K890" s="635">
        <v>1</v>
      </c>
      <c r="L890" s="622">
        <v>23</v>
      </c>
      <c r="M890" s="623">
        <v>3389.2800000000007</v>
      </c>
    </row>
    <row r="891" spans="1:13" ht="14.4" customHeight="1" x14ac:dyDescent="0.3">
      <c r="A891" s="618" t="s">
        <v>4538</v>
      </c>
      <c r="B891" s="619" t="s">
        <v>4342</v>
      </c>
      <c r="C891" s="619" t="s">
        <v>2544</v>
      </c>
      <c r="D891" s="619" t="s">
        <v>2545</v>
      </c>
      <c r="E891" s="619" t="s">
        <v>1181</v>
      </c>
      <c r="F891" s="622"/>
      <c r="G891" s="622"/>
      <c r="H891" s="635">
        <v>0</v>
      </c>
      <c r="I891" s="622">
        <v>6</v>
      </c>
      <c r="J891" s="622">
        <v>996.42</v>
      </c>
      <c r="K891" s="635">
        <v>1</v>
      </c>
      <c r="L891" s="622">
        <v>6</v>
      </c>
      <c r="M891" s="623">
        <v>996.42</v>
      </c>
    </row>
    <row r="892" spans="1:13" ht="14.4" customHeight="1" x14ac:dyDescent="0.3">
      <c r="A892" s="618" t="s">
        <v>4538</v>
      </c>
      <c r="B892" s="619" t="s">
        <v>4342</v>
      </c>
      <c r="C892" s="619" t="s">
        <v>2281</v>
      </c>
      <c r="D892" s="619" t="s">
        <v>2278</v>
      </c>
      <c r="E892" s="619" t="s">
        <v>4347</v>
      </c>
      <c r="F892" s="622"/>
      <c r="G892" s="622"/>
      <c r="H892" s="635">
        <v>0</v>
      </c>
      <c r="I892" s="622">
        <v>2</v>
      </c>
      <c r="J892" s="622">
        <v>249.02</v>
      </c>
      <c r="K892" s="635">
        <v>1</v>
      </c>
      <c r="L892" s="622">
        <v>2</v>
      </c>
      <c r="M892" s="623">
        <v>249.02</v>
      </c>
    </row>
    <row r="893" spans="1:13" ht="14.4" customHeight="1" x14ac:dyDescent="0.3">
      <c r="A893" s="618" t="s">
        <v>4538</v>
      </c>
      <c r="B893" s="619" t="s">
        <v>4342</v>
      </c>
      <c r="C893" s="619" t="s">
        <v>2284</v>
      </c>
      <c r="D893" s="619" t="s">
        <v>2278</v>
      </c>
      <c r="E893" s="619" t="s">
        <v>4348</v>
      </c>
      <c r="F893" s="622"/>
      <c r="G893" s="622"/>
      <c r="H893" s="635">
        <v>0</v>
      </c>
      <c r="I893" s="622">
        <v>13</v>
      </c>
      <c r="J893" s="622">
        <v>2566.4900000000002</v>
      </c>
      <c r="K893" s="635">
        <v>1</v>
      </c>
      <c r="L893" s="622">
        <v>13</v>
      </c>
      <c r="M893" s="623">
        <v>2566.4900000000002</v>
      </c>
    </row>
    <row r="894" spans="1:13" ht="14.4" customHeight="1" x14ac:dyDescent="0.3">
      <c r="A894" s="618" t="s">
        <v>4538</v>
      </c>
      <c r="B894" s="619" t="s">
        <v>4342</v>
      </c>
      <c r="C894" s="619" t="s">
        <v>2464</v>
      </c>
      <c r="D894" s="619" t="s">
        <v>2465</v>
      </c>
      <c r="E894" s="619" t="s">
        <v>2466</v>
      </c>
      <c r="F894" s="622"/>
      <c r="G894" s="622"/>
      <c r="H894" s="635">
        <v>0</v>
      </c>
      <c r="I894" s="622">
        <v>4</v>
      </c>
      <c r="J894" s="622">
        <v>1257.3800000000001</v>
      </c>
      <c r="K894" s="635">
        <v>1</v>
      </c>
      <c r="L894" s="622">
        <v>4</v>
      </c>
      <c r="M894" s="623">
        <v>1257.3800000000001</v>
      </c>
    </row>
    <row r="895" spans="1:13" ht="14.4" customHeight="1" x14ac:dyDescent="0.3">
      <c r="A895" s="618" t="s">
        <v>4538</v>
      </c>
      <c r="B895" s="619" t="s">
        <v>4352</v>
      </c>
      <c r="C895" s="619" t="s">
        <v>2315</v>
      </c>
      <c r="D895" s="619" t="s">
        <v>2316</v>
      </c>
      <c r="E895" s="619" t="s">
        <v>2317</v>
      </c>
      <c r="F895" s="622"/>
      <c r="G895" s="622"/>
      <c r="H895" s="635">
        <v>0</v>
      </c>
      <c r="I895" s="622">
        <v>3</v>
      </c>
      <c r="J895" s="622">
        <v>2661.1499999999996</v>
      </c>
      <c r="K895" s="635">
        <v>1</v>
      </c>
      <c r="L895" s="622">
        <v>3</v>
      </c>
      <c r="M895" s="623">
        <v>2661.1499999999996</v>
      </c>
    </row>
    <row r="896" spans="1:13" ht="14.4" customHeight="1" x14ac:dyDescent="0.3">
      <c r="A896" s="618" t="s">
        <v>4538</v>
      </c>
      <c r="B896" s="619" t="s">
        <v>4357</v>
      </c>
      <c r="C896" s="619" t="s">
        <v>3611</v>
      </c>
      <c r="D896" s="619" t="s">
        <v>2407</v>
      </c>
      <c r="E896" s="619" t="s">
        <v>4469</v>
      </c>
      <c r="F896" s="622"/>
      <c r="G896" s="622"/>
      <c r="H896" s="635">
        <v>0</v>
      </c>
      <c r="I896" s="622">
        <v>5</v>
      </c>
      <c r="J896" s="622">
        <v>6723.3000000000011</v>
      </c>
      <c r="K896" s="635">
        <v>1</v>
      </c>
      <c r="L896" s="622">
        <v>5</v>
      </c>
      <c r="M896" s="623">
        <v>6723.3000000000011</v>
      </c>
    </row>
    <row r="897" spans="1:13" ht="14.4" customHeight="1" x14ac:dyDescent="0.3">
      <c r="A897" s="618" t="s">
        <v>4538</v>
      </c>
      <c r="B897" s="619" t="s">
        <v>4357</v>
      </c>
      <c r="C897" s="619" t="s">
        <v>3502</v>
      </c>
      <c r="D897" s="619" t="s">
        <v>3503</v>
      </c>
      <c r="E897" s="619" t="s">
        <v>4470</v>
      </c>
      <c r="F897" s="622"/>
      <c r="G897" s="622"/>
      <c r="H897" s="635">
        <v>0</v>
      </c>
      <c r="I897" s="622">
        <v>1</v>
      </c>
      <c r="J897" s="622">
        <v>448.37</v>
      </c>
      <c r="K897" s="635">
        <v>1</v>
      </c>
      <c r="L897" s="622">
        <v>1</v>
      </c>
      <c r="M897" s="623">
        <v>448.37</v>
      </c>
    </row>
    <row r="898" spans="1:13" ht="14.4" customHeight="1" x14ac:dyDescent="0.3">
      <c r="A898" s="618" t="s">
        <v>4538</v>
      </c>
      <c r="B898" s="619" t="s">
        <v>4357</v>
      </c>
      <c r="C898" s="619" t="s">
        <v>5368</v>
      </c>
      <c r="D898" s="619" t="s">
        <v>3503</v>
      </c>
      <c r="E898" s="619" t="s">
        <v>5369</v>
      </c>
      <c r="F898" s="622"/>
      <c r="G898" s="622"/>
      <c r="H898" s="635">
        <v>0</v>
      </c>
      <c r="I898" s="622">
        <v>22</v>
      </c>
      <c r="J898" s="622">
        <v>39456.119999999995</v>
      </c>
      <c r="K898" s="635">
        <v>1</v>
      </c>
      <c r="L898" s="622">
        <v>22</v>
      </c>
      <c r="M898" s="623">
        <v>39456.119999999995</v>
      </c>
    </row>
    <row r="899" spans="1:13" ht="14.4" customHeight="1" x14ac:dyDescent="0.3">
      <c r="A899" s="618" t="s">
        <v>4538</v>
      </c>
      <c r="B899" s="619" t="s">
        <v>4364</v>
      </c>
      <c r="C899" s="619" t="s">
        <v>3587</v>
      </c>
      <c r="D899" s="619" t="s">
        <v>4471</v>
      </c>
      <c r="E899" s="619" t="s">
        <v>4472</v>
      </c>
      <c r="F899" s="622"/>
      <c r="G899" s="622"/>
      <c r="H899" s="635">
        <v>0</v>
      </c>
      <c r="I899" s="622">
        <v>1</v>
      </c>
      <c r="J899" s="622">
        <v>16.27</v>
      </c>
      <c r="K899" s="635">
        <v>1</v>
      </c>
      <c r="L899" s="622">
        <v>1</v>
      </c>
      <c r="M899" s="623">
        <v>16.27</v>
      </c>
    </row>
    <row r="900" spans="1:13" ht="14.4" customHeight="1" x14ac:dyDescent="0.3">
      <c r="A900" s="618" t="s">
        <v>4538</v>
      </c>
      <c r="B900" s="619" t="s">
        <v>4364</v>
      </c>
      <c r="C900" s="619" t="s">
        <v>3660</v>
      </c>
      <c r="D900" s="619" t="s">
        <v>4473</v>
      </c>
      <c r="E900" s="619" t="s">
        <v>4474</v>
      </c>
      <c r="F900" s="622"/>
      <c r="G900" s="622"/>
      <c r="H900" s="635">
        <v>0</v>
      </c>
      <c r="I900" s="622">
        <v>5</v>
      </c>
      <c r="J900" s="622">
        <v>125.15</v>
      </c>
      <c r="K900" s="635">
        <v>1</v>
      </c>
      <c r="L900" s="622">
        <v>5</v>
      </c>
      <c r="M900" s="623">
        <v>125.15</v>
      </c>
    </row>
    <row r="901" spans="1:13" ht="14.4" customHeight="1" x14ac:dyDescent="0.3">
      <c r="A901" s="618" t="s">
        <v>4538</v>
      </c>
      <c r="B901" s="619" t="s">
        <v>4364</v>
      </c>
      <c r="C901" s="619" t="s">
        <v>2321</v>
      </c>
      <c r="D901" s="619" t="s">
        <v>4365</v>
      </c>
      <c r="E901" s="619" t="s">
        <v>4366</v>
      </c>
      <c r="F901" s="622"/>
      <c r="G901" s="622"/>
      <c r="H901" s="635">
        <v>0</v>
      </c>
      <c r="I901" s="622">
        <v>3</v>
      </c>
      <c r="J901" s="622">
        <v>20.94</v>
      </c>
      <c r="K901" s="635">
        <v>1</v>
      </c>
      <c r="L901" s="622">
        <v>3</v>
      </c>
      <c r="M901" s="623">
        <v>20.94</v>
      </c>
    </row>
    <row r="902" spans="1:13" ht="14.4" customHeight="1" x14ac:dyDescent="0.3">
      <c r="A902" s="618" t="s">
        <v>4538</v>
      </c>
      <c r="B902" s="619" t="s">
        <v>4364</v>
      </c>
      <c r="C902" s="619" t="s">
        <v>4630</v>
      </c>
      <c r="D902" s="619" t="s">
        <v>4631</v>
      </c>
      <c r="E902" s="619" t="s">
        <v>4366</v>
      </c>
      <c r="F902" s="622">
        <v>4</v>
      </c>
      <c r="G902" s="622">
        <v>27.92</v>
      </c>
      <c r="H902" s="635">
        <v>1</v>
      </c>
      <c r="I902" s="622"/>
      <c r="J902" s="622"/>
      <c r="K902" s="635">
        <v>0</v>
      </c>
      <c r="L902" s="622">
        <v>4</v>
      </c>
      <c r="M902" s="623">
        <v>27.92</v>
      </c>
    </row>
    <row r="903" spans="1:13" ht="14.4" customHeight="1" x14ac:dyDescent="0.3">
      <c r="A903" s="618" t="s">
        <v>4538</v>
      </c>
      <c r="B903" s="619" t="s">
        <v>4364</v>
      </c>
      <c r="C903" s="619" t="s">
        <v>3544</v>
      </c>
      <c r="D903" s="619" t="s">
        <v>4475</v>
      </c>
      <c r="E903" s="619" t="s">
        <v>3214</v>
      </c>
      <c r="F903" s="622"/>
      <c r="G903" s="622"/>
      <c r="H903" s="635">
        <v>0</v>
      </c>
      <c r="I903" s="622">
        <v>1</v>
      </c>
      <c r="J903" s="622">
        <v>17.690000000000001</v>
      </c>
      <c r="K903" s="635">
        <v>1</v>
      </c>
      <c r="L903" s="622">
        <v>1</v>
      </c>
      <c r="M903" s="623">
        <v>17.690000000000001</v>
      </c>
    </row>
    <row r="904" spans="1:13" ht="14.4" customHeight="1" x14ac:dyDescent="0.3">
      <c r="A904" s="618" t="s">
        <v>4538</v>
      </c>
      <c r="B904" s="619" t="s">
        <v>4371</v>
      </c>
      <c r="C904" s="619" t="s">
        <v>5064</v>
      </c>
      <c r="D904" s="619" t="s">
        <v>2476</v>
      </c>
      <c r="E904" s="619" t="s">
        <v>668</v>
      </c>
      <c r="F904" s="622"/>
      <c r="G904" s="622"/>
      <c r="H904" s="635">
        <v>0</v>
      </c>
      <c r="I904" s="622">
        <v>1</v>
      </c>
      <c r="J904" s="622">
        <v>216.16</v>
      </c>
      <c r="K904" s="635">
        <v>1</v>
      </c>
      <c r="L904" s="622">
        <v>1</v>
      </c>
      <c r="M904" s="623">
        <v>216.16</v>
      </c>
    </row>
    <row r="905" spans="1:13" ht="14.4" customHeight="1" x14ac:dyDescent="0.3">
      <c r="A905" s="618" t="s">
        <v>4538</v>
      </c>
      <c r="B905" s="619" t="s">
        <v>4371</v>
      </c>
      <c r="C905" s="619" t="s">
        <v>2398</v>
      </c>
      <c r="D905" s="619" t="s">
        <v>2399</v>
      </c>
      <c r="E905" s="619" t="s">
        <v>4372</v>
      </c>
      <c r="F905" s="622"/>
      <c r="G905" s="622"/>
      <c r="H905" s="635">
        <v>0</v>
      </c>
      <c r="I905" s="622">
        <v>17</v>
      </c>
      <c r="J905" s="622">
        <v>2756.21</v>
      </c>
      <c r="K905" s="635">
        <v>1</v>
      </c>
      <c r="L905" s="622">
        <v>17</v>
      </c>
      <c r="M905" s="623">
        <v>2756.21</v>
      </c>
    </row>
    <row r="906" spans="1:13" ht="14.4" customHeight="1" x14ac:dyDescent="0.3">
      <c r="A906" s="618" t="s">
        <v>4538</v>
      </c>
      <c r="B906" s="619" t="s">
        <v>4371</v>
      </c>
      <c r="C906" s="619" t="s">
        <v>2475</v>
      </c>
      <c r="D906" s="619" t="s">
        <v>2476</v>
      </c>
      <c r="E906" s="619" t="s">
        <v>4373</v>
      </c>
      <c r="F906" s="622"/>
      <c r="G906" s="622"/>
      <c r="H906" s="635">
        <v>0</v>
      </c>
      <c r="I906" s="622">
        <v>14</v>
      </c>
      <c r="J906" s="622">
        <v>3026.24</v>
      </c>
      <c r="K906" s="635">
        <v>1</v>
      </c>
      <c r="L906" s="622">
        <v>14</v>
      </c>
      <c r="M906" s="623">
        <v>3026.24</v>
      </c>
    </row>
    <row r="907" spans="1:13" ht="14.4" customHeight="1" x14ac:dyDescent="0.3">
      <c r="A907" s="618" t="s">
        <v>4538</v>
      </c>
      <c r="B907" s="619" t="s">
        <v>4371</v>
      </c>
      <c r="C907" s="619" t="s">
        <v>4884</v>
      </c>
      <c r="D907" s="619" t="s">
        <v>2476</v>
      </c>
      <c r="E907" s="619" t="s">
        <v>4885</v>
      </c>
      <c r="F907" s="622"/>
      <c r="G907" s="622"/>
      <c r="H907" s="635">
        <v>0</v>
      </c>
      <c r="I907" s="622">
        <v>12</v>
      </c>
      <c r="J907" s="622">
        <v>5187.8399999999992</v>
      </c>
      <c r="K907" s="635">
        <v>1</v>
      </c>
      <c r="L907" s="622">
        <v>12</v>
      </c>
      <c r="M907" s="623">
        <v>5187.8399999999992</v>
      </c>
    </row>
    <row r="908" spans="1:13" ht="14.4" customHeight="1" x14ac:dyDescent="0.3">
      <c r="A908" s="618" t="s">
        <v>4538</v>
      </c>
      <c r="B908" s="619" t="s">
        <v>4375</v>
      </c>
      <c r="C908" s="619" t="s">
        <v>2485</v>
      </c>
      <c r="D908" s="619" t="s">
        <v>4376</v>
      </c>
      <c r="E908" s="619" t="s">
        <v>2832</v>
      </c>
      <c r="F908" s="622"/>
      <c r="G908" s="622"/>
      <c r="H908" s="635">
        <v>0</v>
      </c>
      <c r="I908" s="622">
        <v>4</v>
      </c>
      <c r="J908" s="622">
        <v>807</v>
      </c>
      <c r="K908" s="635">
        <v>1</v>
      </c>
      <c r="L908" s="622">
        <v>4</v>
      </c>
      <c r="M908" s="623">
        <v>807</v>
      </c>
    </row>
    <row r="909" spans="1:13" ht="14.4" customHeight="1" x14ac:dyDescent="0.3">
      <c r="A909" s="618" t="s">
        <v>4538</v>
      </c>
      <c r="B909" s="619" t="s">
        <v>4377</v>
      </c>
      <c r="C909" s="619" t="s">
        <v>2434</v>
      </c>
      <c r="D909" s="619" t="s">
        <v>2435</v>
      </c>
      <c r="E909" s="619" t="s">
        <v>641</v>
      </c>
      <c r="F909" s="622"/>
      <c r="G909" s="622"/>
      <c r="H909" s="635">
        <v>0</v>
      </c>
      <c r="I909" s="622">
        <v>9</v>
      </c>
      <c r="J909" s="622">
        <v>2091.96</v>
      </c>
      <c r="K909" s="635">
        <v>1</v>
      </c>
      <c r="L909" s="622">
        <v>9</v>
      </c>
      <c r="M909" s="623">
        <v>2091.96</v>
      </c>
    </row>
    <row r="910" spans="1:13" ht="14.4" customHeight="1" x14ac:dyDescent="0.3">
      <c r="A910" s="618" t="s">
        <v>4538</v>
      </c>
      <c r="B910" s="619" t="s">
        <v>4379</v>
      </c>
      <c r="C910" s="619" t="s">
        <v>5081</v>
      </c>
      <c r="D910" s="619" t="s">
        <v>5082</v>
      </c>
      <c r="E910" s="619" t="s">
        <v>2828</v>
      </c>
      <c r="F910" s="622"/>
      <c r="G910" s="622"/>
      <c r="H910" s="635">
        <v>0</v>
      </c>
      <c r="I910" s="622">
        <v>2</v>
      </c>
      <c r="J910" s="622">
        <v>371.8</v>
      </c>
      <c r="K910" s="635">
        <v>1</v>
      </c>
      <c r="L910" s="622">
        <v>2</v>
      </c>
      <c r="M910" s="623">
        <v>371.8</v>
      </c>
    </row>
    <row r="911" spans="1:13" ht="14.4" customHeight="1" x14ac:dyDescent="0.3">
      <c r="A911" s="618" t="s">
        <v>4538</v>
      </c>
      <c r="B911" s="619" t="s">
        <v>4385</v>
      </c>
      <c r="C911" s="619" t="s">
        <v>2410</v>
      </c>
      <c r="D911" s="619" t="s">
        <v>2411</v>
      </c>
      <c r="E911" s="619" t="s">
        <v>4386</v>
      </c>
      <c r="F911" s="622"/>
      <c r="G911" s="622"/>
      <c r="H911" s="635">
        <v>0</v>
      </c>
      <c r="I911" s="622">
        <v>1</v>
      </c>
      <c r="J911" s="622">
        <v>94.8</v>
      </c>
      <c r="K911" s="635">
        <v>1</v>
      </c>
      <c r="L911" s="622">
        <v>1</v>
      </c>
      <c r="M911" s="623">
        <v>94.8</v>
      </c>
    </row>
    <row r="912" spans="1:13" ht="14.4" customHeight="1" x14ac:dyDescent="0.3">
      <c r="A912" s="618" t="s">
        <v>4538</v>
      </c>
      <c r="B912" s="619" t="s">
        <v>4387</v>
      </c>
      <c r="C912" s="619" t="s">
        <v>3481</v>
      </c>
      <c r="D912" s="619" t="s">
        <v>2298</v>
      </c>
      <c r="E912" s="619" t="s">
        <v>4484</v>
      </c>
      <c r="F912" s="622"/>
      <c r="G912" s="622"/>
      <c r="H912" s="635">
        <v>0</v>
      </c>
      <c r="I912" s="622">
        <v>12</v>
      </c>
      <c r="J912" s="622">
        <v>3305.76</v>
      </c>
      <c r="K912" s="635">
        <v>1</v>
      </c>
      <c r="L912" s="622">
        <v>12</v>
      </c>
      <c r="M912" s="623">
        <v>3305.76</v>
      </c>
    </row>
    <row r="913" spans="1:13" ht="14.4" customHeight="1" x14ac:dyDescent="0.3">
      <c r="A913" s="618" t="s">
        <v>4538</v>
      </c>
      <c r="B913" s="619" t="s">
        <v>4387</v>
      </c>
      <c r="C913" s="619" t="s">
        <v>2301</v>
      </c>
      <c r="D913" s="619" t="s">
        <v>2298</v>
      </c>
      <c r="E913" s="619" t="s">
        <v>641</v>
      </c>
      <c r="F913" s="622"/>
      <c r="G913" s="622"/>
      <c r="H913" s="635">
        <v>0</v>
      </c>
      <c r="I913" s="622">
        <v>2</v>
      </c>
      <c r="J913" s="622">
        <v>275.48</v>
      </c>
      <c r="K913" s="635">
        <v>1</v>
      </c>
      <c r="L913" s="622">
        <v>2</v>
      </c>
      <c r="M913" s="623">
        <v>275.48</v>
      </c>
    </row>
    <row r="914" spans="1:13" ht="14.4" customHeight="1" x14ac:dyDescent="0.3">
      <c r="A914" s="618" t="s">
        <v>4538</v>
      </c>
      <c r="B914" s="619" t="s">
        <v>4387</v>
      </c>
      <c r="C914" s="619" t="s">
        <v>6144</v>
      </c>
      <c r="D914" s="619" t="s">
        <v>2298</v>
      </c>
      <c r="E914" s="619" t="s">
        <v>6145</v>
      </c>
      <c r="F914" s="622"/>
      <c r="G914" s="622"/>
      <c r="H914" s="635">
        <v>0</v>
      </c>
      <c r="I914" s="622">
        <v>5</v>
      </c>
      <c r="J914" s="622">
        <v>2066.1000000000004</v>
      </c>
      <c r="K914" s="635">
        <v>1</v>
      </c>
      <c r="L914" s="622">
        <v>5</v>
      </c>
      <c r="M914" s="623">
        <v>2066.1000000000004</v>
      </c>
    </row>
    <row r="915" spans="1:13" ht="14.4" customHeight="1" x14ac:dyDescent="0.3">
      <c r="A915" s="618" t="s">
        <v>4538</v>
      </c>
      <c r="B915" s="619" t="s">
        <v>4388</v>
      </c>
      <c r="C915" s="619" t="s">
        <v>2345</v>
      </c>
      <c r="D915" s="619" t="s">
        <v>2346</v>
      </c>
      <c r="E915" s="619" t="s">
        <v>675</v>
      </c>
      <c r="F915" s="622"/>
      <c r="G915" s="622"/>
      <c r="H915" s="635">
        <v>0</v>
      </c>
      <c r="I915" s="622">
        <v>1</v>
      </c>
      <c r="J915" s="622">
        <v>137.74</v>
      </c>
      <c r="K915" s="635">
        <v>1</v>
      </c>
      <c r="L915" s="622">
        <v>1</v>
      </c>
      <c r="M915" s="623">
        <v>137.74</v>
      </c>
    </row>
    <row r="916" spans="1:13" ht="14.4" customHeight="1" x14ac:dyDescent="0.3">
      <c r="A916" s="618" t="s">
        <v>4539</v>
      </c>
      <c r="B916" s="619" t="s">
        <v>4157</v>
      </c>
      <c r="C916" s="619" t="s">
        <v>5968</v>
      </c>
      <c r="D916" s="619" t="s">
        <v>4947</v>
      </c>
      <c r="E916" s="619" t="s">
        <v>5969</v>
      </c>
      <c r="F916" s="622"/>
      <c r="G916" s="622"/>
      <c r="H916" s="635"/>
      <c r="I916" s="622">
        <v>2</v>
      </c>
      <c r="J916" s="622">
        <v>0</v>
      </c>
      <c r="K916" s="635"/>
      <c r="L916" s="622">
        <v>2</v>
      </c>
      <c r="M916" s="623">
        <v>0</v>
      </c>
    </row>
    <row r="917" spans="1:13" ht="14.4" customHeight="1" x14ac:dyDescent="0.3">
      <c r="A917" s="618" t="s">
        <v>4539</v>
      </c>
      <c r="B917" s="619" t="s">
        <v>4157</v>
      </c>
      <c r="C917" s="619" t="s">
        <v>1037</v>
      </c>
      <c r="D917" s="619" t="s">
        <v>1038</v>
      </c>
      <c r="E917" s="619" t="s">
        <v>1039</v>
      </c>
      <c r="F917" s="622"/>
      <c r="G917" s="622"/>
      <c r="H917" s="635">
        <v>0</v>
      </c>
      <c r="I917" s="622">
        <v>38</v>
      </c>
      <c r="J917" s="622">
        <v>7238.24</v>
      </c>
      <c r="K917" s="635">
        <v>1</v>
      </c>
      <c r="L917" s="622">
        <v>38</v>
      </c>
      <c r="M917" s="623">
        <v>7238.24</v>
      </c>
    </row>
    <row r="918" spans="1:13" ht="14.4" customHeight="1" x14ac:dyDescent="0.3">
      <c r="A918" s="618" t="s">
        <v>4539</v>
      </c>
      <c r="B918" s="619" t="s">
        <v>4157</v>
      </c>
      <c r="C918" s="619" t="s">
        <v>1041</v>
      </c>
      <c r="D918" s="619" t="s">
        <v>1038</v>
      </c>
      <c r="E918" s="619" t="s">
        <v>1042</v>
      </c>
      <c r="F918" s="622"/>
      <c r="G918" s="622"/>
      <c r="H918" s="635">
        <v>0</v>
      </c>
      <c r="I918" s="622">
        <v>9</v>
      </c>
      <c r="J918" s="622">
        <v>5510.34</v>
      </c>
      <c r="K918" s="635">
        <v>1</v>
      </c>
      <c r="L918" s="622">
        <v>9</v>
      </c>
      <c r="M918" s="623">
        <v>5510.34</v>
      </c>
    </row>
    <row r="919" spans="1:13" ht="14.4" customHeight="1" x14ac:dyDescent="0.3">
      <c r="A919" s="618" t="s">
        <v>4539</v>
      </c>
      <c r="B919" s="619" t="s">
        <v>4160</v>
      </c>
      <c r="C919" s="619" t="s">
        <v>3522</v>
      </c>
      <c r="D919" s="619" t="s">
        <v>3523</v>
      </c>
      <c r="E919" s="619" t="s">
        <v>4400</v>
      </c>
      <c r="F919" s="622"/>
      <c r="G919" s="622"/>
      <c r="H919" s="635">
        <v>0</v>
      </c>
      <c r="I919" s="622">
        <v>1</v>
      </c>
      <c r="J919" s="622">
        <v>97.97</v>
      </c>
      <c r="K919" s="635">
        <v>1</v>
      </c>
      <c r="L919" s="622">
        <v>1</v>
      </c>
      <c r="M919" s="623">
        <v>97.97</v>
      </c>
    </row>
    <row r="920" spans="1:13" ht="14.4" customHeight="1" x14ac:dyDescent="0.3">
      <c r="A920" s="618" t="s">
        <v>4539</v>
      </c>
      <c r="B920" s="619" t="s">
        <v>4160</v>
      </c>
      <c r="C920" s="619" t="s">
        <v>6434</v>
      </c>
      <c r="D920" s="619" t="s">
        <v>6435</v>
      </c>
      <c r="E920" s="619" t="s">
        <v>5740</v>
      </c>
      <c r="F920" s="622">
        <v>2</v>
      </c>
      <c r="G920" s="622">
        <v>209.92</v>
      </c>
      <c r="H920" s="635">
        <v>1</v>
      </c>
      <c r="I920" s="622"/>
      <c r="J920" s="622"/>
      <c r="K920" s="635">
        <v>0</v>
      </c>
      <c r="L920" s="622">
        <v>2</v>
      </c>
      <c r="M920" s="623">
        <v>209.92</v>
      </c>
    </row>
    <row r="921" spans="1:13" ht="14.4" customHeight="1" x14ac:dyDescent="0.3">
      <c r="A921" s="618" t="s">
        <v>4539</v>
      </c>
      <c r="B921" s="619" t="s">
        <v>4161</v>
      </c>
      <c r="C921" s="619" t="s">
        <v>6382</v>
      </c>
      <c r="D921" s="619" t="s">
        <v>6383</v>
      </c>
      <c r="E921" s="619" t="s">
        <v>6384</v>
      </c>
      <c r="F921" s="622">
        <v>1</v>
      </c>
      <c r="G921" s="622">
        <v>0</v>
      </c>
      <c r="H921" s="635"/>
      <c r="I921" s="622"/>
      <c r="J921" s="622"/>
      <c r="K921" s="635"/>
      <c r="L921" s="622">
        <v>1</v>
      </c>
      <c r="M921" s="623">
        <v>0</v>
      </c>
    </row>
    <row r="922" spans="1:13" ht="14.4" customHeight="1" x14ac:dyDescent="0.3">
      <c r="A922" s="618" t="s">
        <v>4539</v>
      </c>
      <c r="B922" s="619" t="s">
        <v>4161</v>
      </c>
      <c r="C922" s="619" t="s">
        <v>2218</v>
      </c>
      <c r="D922" s="619" t="s">
        <v>4162</v>
      </c>
      <c r="E922" s="619" t="s">
        <v>4163</v>
      </c>
      <c r="F922" s="622"/>
      <c r="G922" s="622"/>
      <c r="H922" s="635">
        <v>0</v>
      </c>
      <c r="I922" s="622">
        <v>4</v>
      </c>
      <c r="J922" s="622">
        <v>628.4</v>
      </c>
      <c r="K922" s="635">
        <v>1</v>
      </c>
      <c r="L922" s="622">
        <v>4</v>
      </c>
      <c r="M922" s="623">
        <v>628.4</v>
      </c>
    </row>
    <row r="923" spans="1:13" ht="14.4" customHeight="1" x14ac:dyDescent="0.3">
      <c r="A923" s="618" t="s">
        <v>4539</v>
      </c>
      <c r="B923" s="619" t="s">
        <v>4161</v>
      </c>
      <c r="C923" s="619" t="s">
        <v>2222</v>
      </c>
      <c r="D923" s="619" t="s">
        <v>4162</v>
      </c>
      <c r="E923" s="619" t="s">
        <v>4164</v>
      </c>
      <c r="F923" s="622"/>
      <c r="G923" s="622"/>
      <c r="H923" s="635">
        <v>0</v>
      </c>
      <c r="I923" s="622">
        <v>3</v>
      </c>
      <c r="J923" s="622">
        <v>824.3</v>
      </c>
      <c r="K923" s="635">
        <v>1</v>
      </c>
      <c r="L923" s="622">
        <v>3</v>
      </c>
      <c r="M923" s="623">
        <v>824.3</v>
      </c>
    </row>
    <row r="924" spans="1:13" ht="14.4" customHeight="1" x14ac:dyDescent="0.3">
      <c r="A924" s="618" t="s">
        <v>4539</v>
      </c>
      <c r="B924" s="619" t="s">
        <v>6741</v>
      </c>
      <c r="C924" s="619" t="s">
        <v>6344</v>
      </c>
      <c r="D924" s="619" t="s">
        <v>6345</v>
      </c>
      <c r="E924" s="619" t="s">
        <v>6346</v>
      </c>
      <c r="F924" s="622"/>
      <c r="G924" s="622"/>
      <c r="H924" s="635">
        <v>0</v>
      </c>
      <c r="I924" s="622">
        <v>1</v>
      </c>
      <c r="J924" s="622">
        <v>164.95</v>
      </c>
      <c r="K924" s="635">
        <v>1</v>
      </c>
      <c r="L924" s="622">
        <v>1</v>
      </c>
      <c r="M924" s="623">
        <v>164.95</v>
      </c>
    </row>
    <row r="925" spans="1:13" ht="14.4" customHeight="1" x14ac:dyDescent="0.3">
      <c r="A925" s="618" t="s">
        <v>4539</v>
      </c>
      <c r="B925" s="619" t="s">
        <v>4165</v>
      </c>
      <c r="C925" s="619" t="s">
        <v>5747</v>
      </c>
      <c r="D925" s="619" t="s">
        <v>4167</v>
      </c>
      <c r="E925" s="619" t="s">
        <v>5749</v>
      </c>
      <c r="F925" s="622"/>
      <c r="G925" s="622"/>
      <c r="H925" s="635">
        <v>0</v>
      </c>
      <c r="I925" s="622">
        <v>3</v>
      </c>
      <c r="J925" s="622">
        <v>420.09000000000003</v>
      </c>
      <c r="K925" s="635">
        <v>1</v>
      </c>
      <c r="L925" s="622">
        <v>3</v>
      </c>
      <c r="M925" s="623">
        <v>420.09000000000003</v>
      </c>
    </row>
    <row r="926" spans="1:13" ht="14.4" customHeight="1" x14ac:dyDescent="0.3">
      <c r="A926" s="618" t="s">
        <v>4539</v>
      </c>
      <c r="B926" s="619" t="s">
        <v>4169</v>
      </c>
      <c r="C926" s="619" t="s">
        <v>5864</v>
      </c>
      <c r="D926" s="619" t="s">
        <v>2469</v>
      </c>
      <c r="E926" s="619" t="s">
        <v>5865</v>
      </c>
      <c r="F926" s="622"/>
      <c r="G926" s="622"/>
      <c r="H926" s="635">
        <v>0</v>
      </c>
      <c r="I926" s="622">
        <v>2</v>
      </c>
      <c r="J926" s="622">
        <v>497.4</v>
      </c>
      <c r="K926" s="635">
        <v>1</v>
      </c>
      <c r="L926" s="622">
        <v>2</v>
      </c>
      <c r="M926" s="623">
        <v>497.4</v>
      </c>
    </row>
    <row r="927" spans="1:13" ht="14.4" customHeight="1" x14ac:dyDescent="0.3">
      <c r="A927" s="618" t="s">
        <v>4539</v>
      </c>
      <c r="B927" s="619" t="s">
        <v>4169</v>
      </c>
      <c r="C927" s="619" t="s">
        <v>2468</v>
      </c>
      <c r="D927" s="619" t="s">
        <v>2469</v>
      </c>
      <c r="E927" s="619" t="s">
        <v>2470</v>
      </c>
      <c r="F927" s="622"/>
      <c r="G927" s="622"/>
      <c r="H927" s="635">
        <v>0</v>
      </c>
      <c r="I927" s="622">
        <v>205</v>
      </c>
      <c r="J927" s="622">
        <v>101966.99999999997</v>
      </c>
      <c r="K927" s="635">
        <v>1</v>
      </c>
      <c r="L927" s="622">
        <v>205</v>
      </c>
      <c r="M927" s="623">
        <v>101966.99999999997</v>
      </c>
    </row>
    <row r="928" spans="1:13" ht="14.4" customHeight="1" x14ac:dyDescent="0.3">
      <c r="A928" s="618" t="s">
        <v>4539</v>
      </c>
      <c r="B928" s="619" t="s">
        <v>4169</v>
      </c>
      <c r="C928" s="619" t="s">
        <v>2493</v>
      </c>
      <c r="D928" s="619" t="s">
        <v>2494</v>
      </c>
      <c r="E928" s="619" t="s">
        <v>4170</v>
      </c>
      <c r="F928" s="622"/>
      <c r="G928" s="622"/>
      <c r="H928" s="635">
        <v>0</v>
      </c>
      <c r="I928" s="622">
        <v>113</v>
      </c>
      <c r="J928" s="622">
        <v>153118.07</v>
      </c>
      <c r="K928" s="635">
        <v>1</v>
      </c>
      <c r="L928" s="622">
        <v>113</v>
      </c>
      <c r="M928" s="623">
        <v>153118.07</v>
      </c>
    </row>
    <row r="929" spans="1:13" ht="14.4" customHeight="1" x14ac:dyDescent="0.3">
      <c r="A929" s="618" t="s">
        <v>4539</v>
      </c>
      <c r="B929" s="619" t="s">
        <v>4169</v>
      </c>
      <c r="C929" s="619" t="s">
        <v>4590</v>
      </c>
      <c r="D929" s="619" t="s">
        <v>4591</v>
      </c>
      <c r="E929" s="619" t="s">
        <v>4592</v>
      </c>
      <c r="F929" s="622"/>
      <c r="G929" s="622"/>
      <c r="H929" s="635">
        <v>0</v>
      </c>
      <c r="I929" s="622">
        <v>1</v>
      </c>
      <c r="J929" s="622">
        <v>1359.61</v>
      </c>
      <c r="K929" s="635">
        <v>1</v>
      </c>
      <c r="L929" s="622">
        <v>1</v>
      </c>
      <c r="M929" s="623">
        <v>1359.61</v>
      </c>
    </row>
    <row r="930" spans="1:13" ht="14.4" customHeight="1" x14ac:dyDescent="0.3">
      <c r="A930" s="618" t="s">
        <v>4539</v>
      </c>
      <c r="B930" s="619" t="s">
        <v>4174</v>
      </c>
      <c r="C930" s="619" t="s">
        <v>3515</v>
      </c>
      <c r="D930" s="619" t="s">
        <v>2415</v>
      </c>
      <c r="E930" s="619" t="s">
        <v>3516</v>
      </c>
      <c r="F930" s="622"/>
      <c r="G930" s="622"/>
      <c r="H930" s="635"/>
      <c r="I930" s="622">
        <v>3</v>
      </c>
      <c r="J930" s="622">
        <v>0</v>
      </c>
      <c r="K930" s="635"/>
      <c r="L930" s="622">
        <v>3</v>
      </c>
      <c r="M930" s="623">
        <v>0</v>
      </c>
    </row>
    <row r="931" spans="1:13" ht="14.4" customHeight="1" x14ac:dyDescent="0.3">
      <c r="A931" s="618" t="s">
        <v>4539</v>
      </c>
      <c r="B931" s="619" t="s">
        <v>4180</v>
      </c>
      <c r="C931" s="619" t="s">
        <v>2270</v>
      </c>
      <c r="D931" s="619" t="s">
        <v>2271</v>
      </c>
      <c r="E931" s="619" t="s">
        <v>4183</v>
      </c>
      <c r="F931" s="622"/>
      <c r="G931" s="622"/>
      <c r="H931" s="635">
        <v>0</v>
      </c>
      <c r="I931" s="622">
        <v>7</v>
      </c>
      <c r="J931" s="622">
        <v>604.87</v>
      </c>
      <c r="K931" s="635">
        <v>1</v>
      </c>
      <c r="L931" s="622">
        <v>7</v>
      </c>
      <c r="M931" s="623">
        <v>604.87</v>
      </c>
    </row>
    <row r="932" spans="1:13" ht="14.4" customHeight="1" x14ac:dyDescent="0.3">
      <c r="A932" s="618" t="s">
        <v>4539</v>
      </c>
      <c r="B932" s="619" t="s">
        <v>4189</v>
      </c>
      <c r="C932" s="619" t="s">
        <v>2454</v>
      </c>
      <c r="D932" s="619" t="s">
        <v>2455</v>
      </c>
      <c r="E932" s="619" t="s">
        <v>2456</v>
      </c>
      <c r="F932" s="622"/>
      <c r="G932" s="622"/>
      <c r="H932" s="635">
        <v>0</v>
      </c>
      <c r="I932" s="622">
        <v>15</v>
      </c>
      <c r="J932" s="622">
        <v>7034.4</v>
      </c>
      <c r="K932" s="635">
        <v>1</v>
      </c>
      <c r="L932" s="622">
        <v>15</v>
      </c>
      <c r="M932" s="623">
        <v>7034.4</v>
      </c>
    </row>
    <row r="933" spans="1:13" ht="14.4" customHeight="1" x14ac:dyDescent="0.3">
      <c r="A933" s="618" t="s">
        <v>4539</v>
      </c>
      <c r="B933" s="619" t="s">
        <v>4189</v>
      </c>
      <c r="C933" s="619" t="s">
        <v>3506</v>
      </c>
      <c r="D933" s="619" t="s">
        <v>2455</v>
      </c>
      <c r="E933" s="619" t="s">
        <v>3507</v>
      </c>
      <c r="F933" s="622"/>
      <c r="G933" s="622"/>
      <c r="H933" s="635">
        <v>0</v>
      </c>
      <c r="I933" s="622">
        <v>79</v>
      </c>
      <c r="J933" s="622">
        <v>74096.47</v>
      </c>
      <c r="K933" s="635">
        <v>1</v>
      </c>
      <c r="L933" s="622">
        <v>79</v>
      </c>
      <c r="M933" s="623">
        <v>74096.47</v>
      </c>
    </row>
    <row r="934" spans="1:13" ht="14.4" customHeight="1" x14ac:dyDescent="0.3">
      <c r="A934" s="618" t="s">
        <v>4539</v>
      </c>
      <c r="B934" s="619" t="s">
        <v>4189</v>
      </c>
      <c r="C934" s="619" t="s">
        <v>3509</v>
      </c>
      <c r="D934" s="619" t="s">
        <v>2455</v>
      </c>
      <c r="E934" s="619" t="s">
        <v>3510</v>
      </c>
      <c r="F934" s="622"/>
      <c r="G934" s="622"/>
      <c r="H934" s="635">
        <v>0</v>
      </c>
      <c r="I934" s="622">
        <v>6</v>
      </c>
      <c r="J934" s="622">
        <v>6998.82</v>
      </c>
      <c r="K934" s="635">
        <v>1</v>
      </c>
      <c r="L934" s="622">
        <v>6</v>
      </c>
      <c r="M934" s="623">
        <v>6998.82</v>
      </c>
    </row>
    <row r="935" spans="1:13" ht="14.4" customHeight="1" x14ac:dyDescent="0.3">
      <c r="A935" s="618" t="s">
        <v>4539</v>
      </c>
      <c r="B935" s="619" t="s">
        <v>4189</v>
      </c>
      <c r="C935" s="619" t="s">
        <v>2287</v>
      </c>
      <c r="D935" s="619" t="s">
        <v>2288</v>
      </c>
      <c r="E935" s="619" t="s">
        <v>3507</v>
      </c>
      <c r="F935" s="622"/>
      <c r="G935" s="622"/>
      <c r="H935" s="635">
        <v>0</v>
      </c>
      <c r="I935" s="622">
        <v>28</v>
      </c>
      <c r="J935" s="622">
        <v>48991.319999999992</v>
      </c>
      <c r="K935" s="635">
        <v>1</v>
      </c>
      <c r="L935" s="622">
        <v>28</v>
      </c>
      <c r="M935" s="623">
        <v>48991.319999999992</v>
      </c>
    </row>
    <row r="936" spans="1:13" ht="14.4" customHeight="1" x14ac:dyDescent="0.3">
      <c r="A936" s="618" t="s">
        <v>4539</v>
      </c>
      <c r="B936" s="619" t="s">
        <v>4189</v>
      </c>
      <c r="C936" s="619" t="s">
        <v>2291</v>
      </c>
      <c r="D936" s="619" t="s">
        <v>2288</v>
      </c>
      <c r="E936" s="619" t="s">
        <v>3510</v>
      </c>
      <c r="F936" s="622"/>
      <c r="G936" s="622"/>
      <c r="H936" s="635">
        <v>0</v>
      </c>
      <c r="I936" s="622">
        <v>20</v>
      </c>
      <c r="J936" s="622">
        <v>46658.400000000009</v>
      </c>
      <c r="K936" s="635">
        <v>1</v>
      </c>
      <c r="L936" s="622">
        <v>20</v>
      </c>
      <c r="M936" s="623">
        <v>46658.400000000009</v>
      </c>
    </row>
    <row r="937" spans="1:13" ht="14.4" customHeight="1" x14ac:dyDescent="0.3">
      <c r="A937" s="618" t="s">
        <v>4539</v>
      </c>
      <c r="B937" s="619" t="s">
        <v>4191</v>
      </c>
      <c r="C937" s="619" t="s">
        <v>6378</v>
      </c>
      <c r="D937" s="619" t="s">
        <v>6379</v>
      </c>
      <c r="E937" s="619" t="s">
        <v>2382</v>
      </c>
      <c r="F937" s="622">
        <v>1</v>
      </c>
      <c r="G937" s="622">
        <v>497.53</v>
      </c>
      <c r="H937" s="635">
        <v>1</v>
      </c>
      <c r="I937" s="622"/>
      <c r="J937" s="622"/>
      <c r="K937" s="635">
        <v>0</v>
      </c>
      <c r="L937" s="622">
        <v>1</v>
      </c>
      <c r="M937" s="623">
        <v>497.53</v>
      </c>
    </row>
    <row r="938" spans="1:13" ht="14.4" customHeight="1" x14ac:dyDescent="0.3">
      <c r="A938" s="618" t="s">
        <v>4539</v>
      </c>
      <c r="B938" s="619" t="s">
        <v>4191</v>
      </c>
      <c r="C938" s="619" t="s">
        <v>6380</v>
      </c>
      <c r="D938" s="619" t="s">
        <v>6379</v>
      </c>
      <c r="E938" s="619" t="s">
        <v>2382</v>
      </c>
      <c r="F938" s="622">
        <v>1</v>
      </c>
      <c r="G938" s="622">
        <v>497.53</v>
      </c>
      <c r="H938" s="635">
        <v>1</v>
      </c>
      <c r="I938" s="622"/>
      <c r="J938" s="622"/>
      <c r="K938" s="635">
        <v>0</v>
      </c>
      <c r="L938" s="622">
        <v>1</v>
      </c>
      <c r="M938" s="623">
        <v>497.53</v>
      </c>
    </row>
    <row r="939" spans="1:13" ht="14.4" customHeight="1" x14ac:dyDescent="0.3">
      <c r="A939" s="618" t="s">
        <v>4539</v>
      </c>
      <c r="B939" s="619" t="s">
        <v>6744</v>
      </c>
      <c r="C939" s="619" t="s">
        <v>6457</v>
      </c>
      <c r="D939" s="619" t="s">
        <v>6458</v>
      </c>
      <c r="E939" s="619" t="s">
        <v>2261</v>
      </c>
      <c r="F939" s="622"/>
      <c r="G939" s="622"/>
      <c r="H939" s="635">
        <v>0</v>
      </c>
      <c r="I939" s="622">
        <v>2</v>
      </c>
      <c r="J939" s="622">
        <v>3810.76</v>
      </c>
      <c r="K939" s="635">
        <v>1</v>
      </c>
      <c r="L939" s="622">
        <v>2</v>
      </c>
      <c r="M939" s="623">
        <v>3810.76</v>
      </c>
    </row>
    <row r="940" spans="1:13" ht="14.4" customHeight="1" x14ac:dyDescent="0.3">
      <c r="A940" s="618" t="s">
        <v>4539</v>
      </c>
      <c r="B940" s="619" t="s">
        <v>4202</v>
      </c>
      <c r="C940" s="619" t="s">
        <v>6411</v>
      </c>
      <c r="D940" s="619" t="s">
        <v>671</v>
      </c>
      <c r="E940" s="619" t="s">
        <v>672</v>
      </c>
      <c r="F940" s="622">
        <v>1</v>
      </c>
      <c r="G940" s="622">
        <v>49.92</v>
      </c>
      <c r="H940" s="635">
        <v>1</v>
      </c>
      <c r="I940" s="622"/>
      <c r="J940" s="622"/>
      <c r="K940" s="635">
        <v>0</v>
      </c>
      <c r="L940" s="622">
        <v>1</v>
      </c>
      <c r="M940" s="623">
        <v>49.92</v>
      </c>
    </row>
    <row r="941" spans="1:13" ht="14.4" customHeight="1" x14ac:dyDescent="0.3">
      <c r="A941" s="618" t="s">
        <v>4539</v>
      </c>
      <c r="B941" s="619" t="s">
        <v>4202</v>
      </c>
      <c r="C941" s="619" t="s">
        <v>670</v>
      </c>
      <c r="D941" s="619" t="s">
        <v>671</v>
      </c>
      <c r="E941" s="619" t="s">
        <v>672</v>
      </c>
      <c r="F941" s="622">
        <v>6</v>
      </c>
      <c r="G941" s="622">
        <v>299.52000000000004</v>
      </c>
      <c r="H941" s="635">
        <v>1</v>
      </c>
      <c r="I941" s="622"/>
      <c r="J941" s="622"/>
      <c r="K941" s="635">
        <v>0</v>
      </c>
      <c r="L941" s="622">
        <v>6</v>
      </c>
      <c r="M941" s="623">
        <v>299.52000000000004</v>
      </c>
    </row>
    <row r="942" spans="1:13" ht="14.4" customHeight="1" x14ac:dyDescent="0.3">
      <c r="A942" s="618" t="s">
        <v>4539</v>
      </c>
      <c r="B942" s="619" t="s">
        <v>4202</v>
      </c>
      <c r="C942" s="619" t="s">
        <v>6412</v>
      </c>
      <c r="D942" s="619" t="s">
        <v>6413</v>
      </c>
      <c r="E942" s="619" t="s">
        <v>6414</v>
      </c>
      <c r="F942" s="622"/>
      <c r="G942" s="622"/>
      <c r="H942" s="635">
        <v>0</v>
      </c>
      <c r="I942" s="622">
        <v>1</v>
      </c>
      <c r="J942" s="622">
        <v>100.04</v>
      </c>
      <c r="K942" s="635">
        <v>1</v>
      </c>
      <c r="L942" s="622">
        <v>1</v>
      </c>
      <c r="M942" s="623">
        <v>100.04</v>
      </c>
    </row>
    <row r="943" spans="1:13" ht="14.4" customHeight="1" x14ac:dyDescent="0.3">
      <c r="A943" s="618" t="s">
        <v>4539</v>
      </c>
      <c r="B943" s="619" t="s">
        <v>4202</v>
      </c>
      <c r="C943" s="619" t="s">
        <v>2823</v>
      </c>
      <c r="D943" s="619" t="s">
        <v>4415</v>
      </c>
      <c r="E943" s="619" t="s">
        <v>4416</v>
      </c>
      <c r="F943" s="622">
        <v>1</v>
      </c>
      <c r="G943" s="622">
        <v>200.07</v>
      </c>
      <c r="H943" s="635">
        <v>1</v>
      </c>
      <c r="I943" s="622"/>
      <c r="J943" s="622"/>
      <c r="K943" s="635">
        <v>0</v>
      </c>
      <c r="L943" s="622">
        <v>1</v>
      </c>
      <c r="M943" s="623">
        <v>200.07</v>
      </c>
    </row>
    <row r="944" spans="1:13" ht="14.4" customHeight="1" x14ac:dyDescent="0.3">
      <c r="A944" s="618" t="s">
        <v>4539</v>
      </c>
      <c r="B944" s="619" t="s">
        <v>4202</v>
      </c>
      <c r="C944" s="619" t="s">
        <v>2803</v>
      </c>
      <c r="D944" s="619" t="s">
        <v>4415</v>
      </c>
      <c r="E944" s="619" t="s">
        <v>1181</v>
      </c>
      <c r="F944" s="622">
        <v>3</v>
      </c>
      <c r="G944" s="622">
        <v>180.06</v>
      </c>
      <c r="H944" s="635">
        <v>1</v>
      </c>
      <c r="I944" s="622"/>
      <c r="J944" s="622"/>
      <c r="K944" s="635">
        <v>0</v>
      </c>
      <c r="L944" s="622">
        <v>3</v>
      </c>
      <c r="M944" s="623">
        <v>180.06</v>
      </c>
    </row>
    <row r="945" spans="1:13" ht="14.4" customHeight="1" x14ac:dyDescent="0.3">
      <c r="A945" s="618" t="s">
        <v>4539</v>
      </c>
      <c r="B945" s="619" t="s">
        <v>4417</v>
      </c>
      <c r="C945" s="619" t="s">
        <v>6298</v>
      </c>
      <c r="D945" s="619" t="s">
        <v>2794</v>
      </c>
      <c r="E945" s="619" t="s">
        <v>672</v>
      </c>
      <c r="F945" s="622">
        <v>1</v>
      </c>
      <c r="G945" s="622">
        <v>74.88</v>
      </c>
      <c r="H945" s="635">
        <v>1</v>
      </c>
      <c r="I945" s="622"/>
      <c r="J945" s="622"/>
      <c r="K945" s="635">
        <v>0</v>
      </c>
      <c r="L945" s="622">
        <v>1</v>
      </c>
      <c r="M945" s="623">
        <v>74.88</v>
      </c>
    </row>
    <row r="946" spans="1:13" ht="14.4" customHeight="1" x14ac:dyDescent="0.3">
      <c r="A946" s="618" t="s">
        <v>4539</v>
      </c>
      <c r="B946" s="619" t="s">
        <v>4204</v>
      </c>
      <c r="C946" s="619" t="s">
        <v>600</v>
      </c>
      <c r="D946" s="619" t="s">
        <v>4205</v>
      </c>
      <c r="E946" s="619" t="s">
        <v>4206</v>
      </c>
      <c r="F946" s="622">
        <v>1</v>
      </c>
      <c r="G946" s="622">
        <v>31.43</v>
      </c>
      <c r="H946" s="635">
        <v>1</v>
      </c>
      <c r="I946" s="622"/>
      <c r="J946" s="622"/>
      <c r="K946" s="635">
        <v>0</v>
      </c>
      <c r="L946" s="622">
        <v>1</v>
      </c>
      <c r="M946" s="623">
        <v>31.43</v>
      </c>
    </row>
    <row r="947" spans="1:13" ht="14.4" customHeight="1" x14ac:dyDescent="0.3">
      <c r="A947" s="618" t="s">
        <v>4539</v>
      </c>
      <c r="B947" s="619" t="s">
        <v>4204</v>
      </c>
      <c r="C947" s="619" t="s">
        <v>6308</v>
      </c>
      <c r="D947" s="619" t="s">
        <v>6309</v>
      </c>
      <c r="E947" s="619" t="s">
        <v>641</v>
      </c>
      <c r="F947" s="622">
        <v>5</v>
      </c>
      <c r="G947" s="622">
        <v>300.10000000000002</v>
      </c>
      <c r="H947" s="635">
        <v>1</v>
      </c>
      <c r="I947" s="622"/>
      <c r="J947" s="622"/>
      <c r="K947" s="635">
        <v>0</v>
      </c>
      <c r="L947" s="622">
        <v>5</v>
      </c>
      <c r="M947" s="623">
        <v>300.10000000000002</v>
      </c>
    </row>
    <row r="948" spans="1:13" ht="14.4" customHeight="1" x14ac:dyDescent="0.3">
      <c r="A948" s="618" t="s">
        <v>4539</v>
      </c>
      <c r="B948" s="619" t="s">
        <v>4214</v>
      </c>
      <c r="C948" s="619" t="s">
        <v>2372</v>
      </c>
      <c r="D948" s="619" t="s">
        <v>2369</v>
      </c>
      <c r="E948" s="619" t="s">
        <v>1928</v>
      </c>
      <c r="F948" s="622"/>
      <c r="G948" s="622"/>
      <c r="H948" s="635">
        <v>0</v>
      </c>
      <c r="I948" s="622">
        <v>1</v>
      </c>
      <c r="J948" s="622">
        <v>60.92</v>
      </c>
      <c r="K948" s="635">
        <v>1</v>
      </c>
      <c r="L948" s="622">
        <v>1</v>
      </c>
      <c r="M948" s="623">
        <v>60.92</v>
      </c>
    </row>
    <row r="949" spans="1:13" ht="14.4" customHeight="1" x14ac:dyDescent="0.3">
      <c r="A949" s="618" t="s">
        <v>4539</v>
      </c>
      <c r="B949" s="619" t="s">
        <v>4215</v>
      </c>
      <c r="C949" s="619" t="s">
        <v>612</v>
      </c>
      <c r="D949" s="619" t="s">
        <v>613</v>
      </c>
      <c r="E949" s="619" t="s">
        <v>4216</v>
      </c>
      <c r="F949" s="622">
        <v>2</v>
      </c>
      <c r="G949" s="622">
        <v>103.38</v>
      </c>
      <c r="H949" s="635">
        <v>1</v>
      </c>
      <c r="I949" s="622"/>
      <c r="J949" s="622"/>
      <c r="K949" s="635">
        <v>0</v>
      </c>
      <c r="L949" s="622">
        <v>2</v>
      </c>
      <c r="M949" s="623">
        <v>103.38</v>
      </c>
    </row>
    <row r="950" spans="1:13" ht="14.4" customHeight="1" x14ac:dyDescent="0.3">
      <c r="A950" s="618" t="s">
        <v>4539</v>
      </c>
      <c r="B950" s="619" t="s">
        <v>4219</v>
      </c>
      <c r="C950" s="619" t="s">
        <v>6403</v>
      </c>
      <c r="D950" s="619" t="s">
        <v>6404</v>
      </c>
      <c r="E950" s="619" t="s">
        <v>4216</v>
      </c>
      <c r="F950" s="622"/>
      <c r="G950" s="622"/>
      <c r="H950" s="635">
        <v>0</v>
      </c>
      <c r="I950" s="622">
        <v>1</v>
      </c>
      <c r="J950" s="622">
        <v>94.41</v>
      </c>
      <c r="K950" s="635">
        <v>1</v>
      </c>
      <c r="L950" s="622">
        <v>1</v>
      </c>
      <c r="M950" s="623">
        <v>94.41</v>
      </c>
    </row>
    <row r="951" spans="1:13" ht="14.4" customHeight="1" x14ac:dyDescent="0.3">
      <c r="A951" s="618" t="s">
        <v>4539</v>
      </c>
      <c r="B951" s="619" t="s">
        <v>4220</v>
      </c>
      <c r="C951" s="619" t="s">
        <v>2387</v>
      </c>
      <c r="D951" s="619" t="s">
        <v>2388</v>
      </c>
      <c r="E951" s="619" t="s">
        <v>2389</v>
      </c>
      <c r="F951" s="622"/>
      <c r="G951" s="622"/>
      <c r="H951" s="635">
        <v>0</v>
      </c>
      <c r="I951" s="622">
        <v>4</v>
      </c>
      <c r="J951" s="622">
        <v>337.16</v>
      </c>
      <c r="K951" s="635">
        <v>1</v>
      </c>
      <c r="L951" s="622">
        <v>4</v>
      </c>
      <c r="M951" s="623">
        <v>337.16</v>
      </c>
    </row>
    <row r="952" spans="1:13" ht="14.4" customHeight="1" x14ac:dyDescent="0.3">
      <c r="A952" s="618" t="s">
        <v>4539</v>
      </c>
      <c r="B952" s="619" t="s">
        <v>4220</v>
      </c>
      <c r="C952" s="619" t="s">
        <v>6443</v>
      </c>
      <c r="D952" s="619" t="s">
        <v>2388</v>
      </c>
      <c r="E952" s="619" t="s">
        <v>4656</v>
      </c>
      <c r="F952" s="622"/>
      <c r="G952" s="622"/>
      <c r="H952" s="635">
        <v>0</v>
      </c>
      <c r="I952" s="622">
        <v>2</v>
      </c>
      <c r="J952" s="622">
        <v>674.34</v>
      </c>
      <c r="K952" s="635">
        <v>1</v>
      </c>
      <c r="L952" s="622">
        <v>2</v>
      </c>
      <c r="M952" s="623">
        <v>674.34</v>
      </c>
    </row>
    <row r="953" spans="1:13" ht="14.4" customHeight="1" x14ac:dyDescent="0.3">
      <c r="A953" s="618" t="s">
        <v>4539</v>
      </c>
      <c r="B953" s="619" t="s">
        <v>4221</v>
      </c>
      <c r="C953" s="619" t="s">
        <v>2274</v>
      </c>
      <c r="D953" s="619" t="s">
        <v>4222</v>
      </c>
      <c r="E953" s="619" t="s">
        <v>1928</v>
      </c>
      <c r="F953" s="622"/>
      <c r="G953" s="622"/>
      <c r="H953" s="635">
        <v>0</v>
      </c>
      <c r="I953" s="622">
        <v>1</v>
      </c>
      <c r="J953" s="622">
        <v>67.42</v>
      </c>
      <c r="K953" s="635">
        <v>1</v>
      </c>
      <c r="L953" s="622">
        <v>1</v>
      </c>
      <c r="M953" s="623">
        <v>67.42</v>
      </c>
    </row>
    <row r="954" spans="1:13" ht="14.4" customHeight="1" x14ac:dyDescent="0.3">
      <c r="A954" s="618" t="s">
        <v>4539</v>
      </c>
      <c r="B954" s="619" t="s">
        <v>4227</v>
      </c>
      <c r="C954" s="619" t="s">
        <v>4920</v>
      </c>
      <c r="D954" s="619" t="s">
        <v>2339</v>
      </c>
      <c r="E954" s="619" t="s">
        <v>2340</v>
      </c>
      <c r="F954" s="622"/>
      <c r="G954" s="622"/>
      <c r="H954" s="635">
        <v>0</v>
      </c>
      <c r="I954" s="622">
        <v>1</v>
      </c>
      <c r="J954" s="622">
        <v>107.81</v>
      </c>
      <c r="K954" s="635">
        <v>1</v>
      </c>
      <c r="L954" s="622">
        <v>1</v>
      </c>
      <c r="M954" s="623">
        <v>107.81</v>
      </c>
    </row>
    <row r="955" spans="1:13" ht="14.4" customHeight="1" x14ac:dyDescent="0.3">
      <c r="A955" s="618" t="s">
        <v>4539</v>
      </c>
      <c r="B955" s="619" t="s">
        <v>4230</v>
      </c>
      <c r="C955" s="619" t="s">
        <v>2203</v>
      </c>
      <c r="D955" s="619" t="s">
        <v>2204</v>
      </c>
      <c r="E955" s="619" t="s">
        <v>1379</v>
      </c>
      <c r="F955" s="622"/>
      <c r="G955" s="622"/>
      <c r="H955" s="635">
        <v>0</v>
      </c>
      <c r="I955" s="622">
        <v>1</v>
      </c>
      <c r="J955" s="622">
        <v>83.54</v>
      </c>
      <c r="K955" s="635">
        <v>1</v>
      </c>
      <c r="L955" s="622">
        <v>1</v>
      </c>
      <c r="M955" s="623">
        <v>83.54</v>
      </c>
    </row>
    <row r="956" spans="1:13" ht="14.4" customHeight="1" x14ac:dyDescent="0.3">
      <c r="A956" s="618" t="s">
        <v>4539</v>
      </c>
      <c r="B956" s="619" t="s">
        <v>4230</v>
      </c>
      <c r="C956" s="619" t="s">
        <v>3638</v>
      </c>
      <c r="D956" s="619" t="s">
        <v>2204</v>
      </c>
      <c r="E956" s="619" t="s">
        <v>3056</v>
      </c>
      <c r="F956" s="622"/>
      <c r="G956" s="622"/>
      <c r="H956" s="635">
        <v>0</v>
      </c>
      <c r="I956" s="622">
        <v>1</v>
      </c>
      <c r="J956" s="622">
        <v>250.62</v>
      </c>
      <c r="K956" s="635">
        <v>1</v>
      </c>
      <c r="L956" s="622">
        <v>1</v>
      </c>
      <c r="M956" s="623">
        <v>250.62</v>
      </c>
    </row>
    <row r="957" spans="1:13" ht="14.4" customHeight="1" x14ac:dyDescent="0.3">
      <c r="A957" s="618" t="s">
        <v>4539</v>
      </c>
      <c r="B957" s="619" t="s">
        <v>6738</v>
      </c>
      <c r="C957" s="619" t="s">
        <v>5516</v>
      </c>
      <c r="D957" s="619" t="s">
        <v>5517</v>
      </c>
      <c r="E957" s="619" t="s">
        <v>668</v>
      </c>
      <c r="F957" s="622"/>
      <c r="G957" s="622"/>
      <c r="H957" s="635">
        <v>0</v>
      </c>
      <c r="I957" s="622">
        <v>3</v>
      </c>
      <c r="J957" s="622">
        <v>536.61</v>
      </c>
      <c r="K957" s="635">
        <v>1</v>
      </c>
      <c r="L957" s="622">
        <v>3</v>
      </c>
      <c r="M957" s="623">
        <v>536.61</v>
      </c>
    </row>
    <row r="958" spans="1:13" ht="14.4" customHeight="1" x14ac:dyDescent="0.3">
      <c r="A958" s="618" t="s">
        <v>4539</v>
      </c>
      <c r="B958" s="619" t="s">
        <v>4231</v>
      </c>
      <c r="C958" s="619" t="s">
        <v>6299</v>
      </c>
      <c r="D958" s="619" t="s">
        <v>6300</v>
      </c>
      <c r="E958" s="619" t="s">
        <v>668</v>
      </c>
      <c r="F958" s="622"/>
      <c r="G958" s="622"/>
      <c r="H958" s="635">
        <v>0</v>
      </c>
      <c r="I958" s="622">
        <v>1</v>
      </c>
      <c r="J958" s="622">
        <v>262.33999999999997</v>
      </c>
      <c r="K958" s="635">
        <v>1</v>
      </c>
      <c r="L958" s="622">
        <v>1</v>
      </c>
      <c r="M958" s="623">
        <v>262.33999999999997</v>
      </c>
    </row>
    <row r="959" spans="1:13" ht="14.4" customHeight="1" x14ac:dyDescent="0.3">
      <c r="A959" s="618" t="s">
        <v>4539</v>
      </c>
      <c r="B959" s="619" t="s">
        <v>4231</v>
      </c>
      <c r="C959" s="619" t="s">
        <v>2328</v>
      </c>
      <c r="D959" s="619" t="s">
        <v>4232</v>
      </c>
      <c r="E959" s="619" t="s">
        <v>641</v>
      </c>
      <c r="F959" s="622"/>
      <c r="G959" s="622"/>
      <c r="H959" s="635">
        <v>0</v>
      </c>
      <c r="I959" s="622">
        <v>1</v>
      </c>
      <c r="J959" s="622">
        <v>119.41</v>
      </c>
      <c r="K959" s="635">
        <v>1</v>
      </c>
      <c r="L959" s="622">
        <v>1</v>
      </c>
      <c r="M959" s="623">
        <v>119.41</v>
      </c>
    </row>
    <row r="960" spans="1:13" ht="14.4" customHeight="1" x14ac:dyDescent="0.3">
      <c r="A960" s="618" t="s">
        <v>4539</v>
      </c>
      <c r="B960" s="619" t="s">
        <v>4231</v>
      </c>
      <c r="C960" s="619" t="s">
        <v>2331</v>
      </c>
      <c r="D960" s="619" t="s">
        <v>4233</v>
      </c>
      <c r="E960" s="619" t="s">
        <v>668</v>
      </c>
      <c r="F960" s="622"/>
      <c r="G960" s="622"/>
      <c r="H960" s="635">
        <v>0</v>
      </c>
      <c r="I960" s="622">
        <v>3</v>
      </c>
      <c r="J960" s="622">
        <v>608.21</v>
      </c>
      <c r="K960" s="635">
        <v>1</v>
      </c>
      <c r="L960" s="622">
        <v>3</v>
      </c>
      <c r="M960" s="623">
        <v>608.21</v>
      </c>
    </row>
    <row r="961" spans="1:13" ht="14.4" customHeight="1" x14ac:dyDescent="0.3">
      <c r="A961" s="618" t="s">
        <v>4539</v>
      </c>
      <c r="B961" s="619" t="s">
        <v>4231</v>
      </c>
      <c r="C961" s="619" t="s">
        <v>5155</v>
      </c>
      <c r="D961" s="619" t="s">
        <v>4233</v>
      </c>
      <c r="E961" s="619" t="s">
        <v>5156</v>
      </c>
      <c r="F961" s="622"/>
      <c r="G961" s="622"/>
      <c r="H961" s="635">
        <v>0</v>
      </c>
      <c r="I961" s="622">
        <v>1</v>
      </c>
      <c r="J961" s="622">
        <v>874.69</v>
      </c>
      <c r="K961" s="635">
        <v>1</v>
      </c>
      <c r="L961" s="622">
        <v>1</v>
      </c>
      <c r="M961" s="623">
        <v>874.69</v>
      </c>
    </row>
    <row r="962" spans="1:13" ht="14.4" customHeight="1" x14ac:dyDescent="0.3">
      <c r="A962" s="618" t="s">
        <v>4539</v>
      </c>
      <c r="B962" s="619" t="s">
        <v>4244</v>
      </c>
      <c r="C962" s="619" t="s">
        <v>2225</v>
      </c>
      <c r="D962" s="619" t="s">
        <v>2226</v>
      </c>
      <c r="E962" s="619" t="s">
        <v>4245</v>
      </c>
      <c r="F962" s="622"/>
      <c r="G962" s="622"/>
      <c r="H962" s="635">
        <v>0</v>
      </c>
      <c r="I962" s="622">
        <v>1</v>
      </c>
      <c r="J962" s="622">
        <v>65.069999999999993</v>
      </c>
      <c r="K962" s="635">
        <v>1</v>
      </c>
      <c r="L962" s="622">
        <v>1</v>
      </c>
      <c r="M962" s="623">
        <v>65.069999999999993</v>
      </c>
    </row>
    <row r="963" spans="1:13" ht="14.4" customHeight="1" x14ac:dyDescent="0.3">
      <c r="A963" s="618" t="s">
        <v>4539</v>
      </c>
      <c r="B963" s="619" t="s">
        <v>4244</v>
      </c>
      <c r="C963" s="619" t="s">
        <v>2248</v>
      </c>
      <c r="D963" s="619" t="s">
        <v>819</v>
      </c>
      <c r="E963" s="619" t="s">
        <v>4247</v>
      </c>
      <c r="F963" s="622"/>
      <c r="G963" s="622"/>
      <c r="H963" s="635">
        <v>0</v>
      </c>
      <c r="I963" s="622">
        <v>2</v>
      </c>
      <c r="J963" s="622">
        <v>101.14</v>
      </c>
      <c r="K963" s="635">
        <v>1</v>
      </c>
      <c r="L963" s="622">
        <v>2</v>
      </c>
      <c r="M963" s="623">
        <v>101.14</v>
      </c>
    </row>
    <row r="964" spans="1:13" ht="14.4" customHeight="1" x14ac:dyDescent="0.3">
      <c r="A964" s="618" t="s">
        <v>4539</v>
      </c>
      <c r="B964" s="619" t="s">
        <v>4244</v>
      </c>
      <c r="C964" s="619" t="s">
        <v>6400</v>
      </c>
      <c r="D964" s="619" t="s">
        <v>2251</v>
      </c>
      <c r="E964" s="619" t="s">
        <v>6401</v>
      </c>
      <c r="F964" s="622">
        <v>2</v>
      </c>
      <c r="G964" s="622">
        <v>0</v>
      </c>
      <c r="H964" s="635"/>
      <c r="I964" s="622"/>
      <c r="J964" s="622"/>
      <c r="K964" s="635"/>
      <c r="L964" s="622">
        <v>2</v>
      </c>
      <c r="M964" s="623">
        <v>0</v>
      </c>
    </row>
    <row r="965" spans="1:13" ht="14.4" customHeight="1" x14ac:dyDescent="0.3">
      <c r="A965" s="618" t="s">
        <v>4539</v>
      </c>
      <c r="B965" s="619" t="s">
        <v>4244</v>
      </c>
      <c r="C965" s="619" t="s">
        <v>2250</v>
      </c>
      <c r="D965" s="619" t="s">
        <v>2251</v>
      </c>
      <c r="E965" s="619" t="s">
        <v>4248</v>
      </c>
      <c r="F965" s="622"/>
      <c r="G965" s="622"/>
      <c r="H965" s="635">
        <v>0</v>
      </c>
      <c r="I965" s="622">
        <v>2</v>
      </c>
      <c r="J965" s="622">
        <v>173.52</v>
      </c>
      <c r="K965" s="635">
        <v>1</v>
      </c>
      <c r="L965" s="622">
        <v>2</v>
      </c>
      <c r="M965" s="623">
        <v>173.52</v>
      </c>
    </row>
    <row r="966" spans="1:13" ht="14.4" customHeight="1" x14ac:dyDescent="0.3">
      <c r="A966" s="618" t="s">
        <v>4539</v>
      </c>
      <c r="B966" s="619" t="s">
        <v>4443</v>
      </c>
      <c r="C966" s="619" t="s">
        <v>6041</v>
      </c>
      <c r="D966" s="619" t="s">
        <v>6042</v>
      </c>
      <c r="E966" s="619" t="s">
        <v>6043</v>
      </c>
      <c r="F966" s="622"/>
      <c r="G966" s="622"/>
      <c r="H966" s="635">
        <v>0</v>
      </c>
      <c r="I966" s="622">
        <v>2</v>
      </c>
      <c r="J966" s="622">
        <v>83.1</v>
      </c>
      <c r="K966" s="635">
        <v>1</v>
      </c>
      <c r="L966" s="622">
        <v>2</v>
      </c>
      <c r="M966" s="623">
        <v>83.1</v>
      </c>
    </row>
    <row r="967" spans="1:13" ht="14.4" customHeight="1" x14ac:dyDescent="0.3">
      <c r="A967" s="618" t="s">
        <v>4539</v>
      </c>
      <c r="B967" s="619" t="s">
        <v>4255</v>
      </c>
      <c r="C967" s="619" t="s">
        <v>5145</v>
      </c>
      <c r="D967" s="619" t="s">
        <v>5146</v>
      </c>
      <c r="E967" s="619" t="s">
        <v>4257</v>
      </c>
      <c r="F967" s="622">
        <v>32</v>
      </c>
      <c r="G967" s="622">
        <v>10665.92</v>
      </c>
      <c r="H967" s="635">
        <v>1</v>
      </c>
      <c r="I967" s="622"/>
      <c r="J967" s="622"/>
      <c r="K967" s="635">
        <v>0</v>
      </c>
      <c r="L967" s="622">
        <v>32</v>
      </c>
      <c r="M967" s="623">
        <v>10665.92</v>
      </c>
    </row>
    <row r="968" spans="1:13" ht="14.4" customHeight="1" x14ac:dyDescent="0.3">
      <c r="A968" s="618" t="s">
        <v>4539</v>
      </c>
      <c r="B968" s="619" t="s">
        <v>4255</v>
      </c>
      <c r="C968" s="619" t="s">
        <v>2728</v>
      </c>
      <c r="D968" s="619" t="s">
        <v>4256</v>
      </c>
      <c r="E968" s="619" t="s">
        <v>4257</v>
      </c>
      <c r="F968" s="622"/>
      <c r="G968" s="622"/>
      <c r="H968" s="635">
        <v>0</v>
      </c>
      <c r="I968" s="622">
        <v>20</v>
      </c>
      <c r="J968" s="622">
        <v>6666.2</v>
      </c>
      <c r="K968" s="635">
        <v>1</v>
      </c>
      <c r="L968" s="622">
        <v>20</v>
      </c>
      <c r="M968" s="623">
        <v>6666.2</v>
      </c>
    </row>
    <row r="969" spans="1:13" ht="14.4" customHeight="1" x14ac:dyDescent="0.3">
      <c r="A969" s="618" t="s">
        <v>4539</v>
      </c>
      <c r="B969" s="619" t="s">
        <v>4274</v>
      </c>
      <c r="C969" s="619" t="s">
        <v>6059</v>
      </c>
      <c r="D969" s="619" t="s">
        <v>6060</v>
      </c>
      <c r="E969" s="619" t="s">
        <v>6594</v>
      </c>
      <c r="F969" s="622"/>
      <c r="G969" s="622"/>
      <c r="H969" s="635">
        <v>0</v>
      </c>
      <c r="I969" s="622">
        <v>1</v>
      </c>
      <c r="J969" s="622">
        <v>399.92</v>
      </c>
      <c r="K969" s="635">
        <v>1</v>
      </c>
      <c r="L969" s="622">
        <v>1</v>
      </c>
      <c r="M969" s="623">
        <v>399.92</v>
      </c>
    </row>
    <row r="970" spans="1:13" ht="14.4" customHeight="1" x14ac:dyDescent="0.3">
      <c r="A970" s="618" t="s">
        <v>4539</v>
      </c>
      <c r="B970" s="619" t="s">
        <v>4274</v>
      </c>
      <c r="C970" s="619" t="s">
        <v>2751</v>
      </c>
      <c r="D970" s="619" t="s">
        <v>2752</v>
      </c>
      <c r="E970" s="619" t="s">
        <v>4275</v>
      </c>
      <c r="F970" s="622"/>
      <c r="G970" s="622"/>
      <c r="H970" s="635">
        <v>0</v>
      </c>
      <c r="I970" s="622">
        <v>17</v>
      </c>
      <c r="J970" s="622">
        <v>5666.1600000000008</v>
      </c>
      <c r="K970" s="635">
        <v>1</v>
      </c>
      <c r="L970" s="622">
        <v>17</v>
      </c>
      <c r="M970" s="623">
        <v>5666.1600000000008</v>
      </c>
    </row>
    <row r="971" spans="1:13" ht="14.4" customHeight="1" x14ac:dyDescent="0.3">
      <c r="A971" s="618" t="s">
        <v>4539</v>
      </c>
      <c r="B971" s="619" t="s">
        <v>4282</v>
      </c>
      <c r="C971" s="619" t="s">
        <v>2748</v>
      </c>
      <c r="D971" s="619" t="s">
        <v>2749</v>
      </c>
      <c r="E971" s="619" t="s">
        <v>4267</v>
      </c>
      <c r="F971" s="622"/>
      <c r="G971" s="622"/>
      <c r="H971" s="635">
        <v>0</v>
      </c>
      <c r="I971" s="622">
        <v>9</v>
      </c>
      <c r="J971" s="622">
        <v>628.74</v>
      </c>
      <c r="K971" s="635">
        <v>1</v>
      </c>
      <c r="L971" s="622">
        <v>9</v>
      </c>
      <c r="M971" s="623">
        <v>628.74</v>
      </c>
    </row>
    <row r="972" spans="1:13" ht="14.4" customHeight="1" x14ac:dyDescent="0.3">
      <c r="A972" s="618" t="s">
        <v>4539</v>
      </c>
      <c r="B972" s="619" t="s">
        <v>6735</v>
      </c>
      <c r="C972" s="619" t="s">
        <v>5384</v>
      </c>
      <c r="D972" s="619" t="s">
        <v>5385</v>
      </c>
      <c r="E972" s="619" t="s">
        <v>5386</v>
      </c>
      <c r="F972" s="622"/>
      <c r="G972" s="622"/>
      <c r="H972" s="635">
        <v>0</v>
      </c>
      <c r="I972" s="622">
        <v>7</v>
      </c>
      <c r="J972" s="622">
        <v>123944.73</v>
      </c>
      <c r="K972" s="635">
        <v>1</v>
      </c>
      <c r="L972" s="622">
        <v>7</v>
      </c>
      <c r="M972" s="623">
        <v>123944.73</v>
      </c>
    </row>
    <row r="973" spans="1:13" ht="14.4" customHeight="1" x14ac:dyDescent="0.3">
      <c r="A973" s="618" t="s">
        <v>4539</v>
      </c>
      <c r="B973" s="619" t="s">
        <v>4462</v>
      </c>
      <c r="C973" s="619" t="s">
        <v>4839</v>
      </c>
      <c r="D973" s="619" t="s">
        <v>4840</v>
      </c>
      <c r="E973" s="619" t="s">
        <v>747</v>
      </c>
      <c r="F973" s="622"/>
      <c r="G973" s="622"/>
      <c r="H973" s="635">
        <v>0</v>
      </c>
      <c r="I973" s="622">
        <v>2</v>
      </c>
      <c r="J973" s="622">
        <v>181.44</v>
      </c>
      <c r="K973" s="635">
        <v>1</v>
      </c>
      <c r="L973" s="622">
        <v>2</v>
      </c>
      <c r="M973" s="623">
        <v>181.44</v>
      </c>
    </row>
    <row r="974" spans="1:13" ht="14.4" customHeight="1" x14ac:dyDescent="0.3">
      <c r="A974" s="618" t="s">
        <v>4539</v>
      </c>
      <c r="B974" s="619" t="s">
        <v>4462</v>
      </c>
      <c r="C974" s="619" t="s">
        <v>5381</v>
      </c>
      <c r="D974" s="619" t="s">
        <v>4840</v>
      </c>
      <c r="E974" s="619" t="s">
        <v>5382</v>
      </c>
      <c r="F974" s="622"/>
      <c r="G974" s="622"/>
      <c r="H974" s="635">
        <v>0</v>
      </c>
      <c r="I974" s="622">
        <v>17</v>
      </c>
      <c r="J974" s="622">
        <v>5140.6299999999992</v>
      </c>
      <c r="K974" s="635">
        <v>1</v>
      </c>
      <c r="L974" s="622">
        <v>17</v>
      </c>
      <c r="M974" s="623">
        <v>5140.6299999999992</v>
      </c>
    </row>
    <row r="975" spans="1:13" ht="14.4" customHeight="1" x14ac:dyDescent="0.3">
      <c r="A975" s="618" t="s">
        <v>4539</v>
      </c>
      <c r="B975" s="619" t="s">
        <v>4465</v>
      </c>
      <c r="C975" s="619" t="s">
        <v>3673</v>
      </c>
      <c r="D975" s="619" t="s">
        <v>3674</v>
      </c>
      <c r="E975" s="619" t="s">
        <v>3675</v>
      </c>
      <c r="F975" s="622"/>
      <c r="G975" s="622"/>
      <c r="H975" s="635">
        <v>0</v>
      </c>
      <c r="I975" s="622">
        <v>9</v>
      </c>
      <c r="J975" s="622">
        <v>10266.299999999999</v>
      </c>
      <c r="K975" s="635">
        <v>1</v>
      </c>
      <c r="L975" s="622">
        <v>9</v>
      </c>
      <c r="M975" s="623">
        <v>10266.299999999999</v>
      </c>
    </row>
    <row r="976" spans="1:13" ht="14.4" customHeight="1" x14ac:dyDescent="0.3">
      <c r="A976" s="618" t="s">
        <v>4539</v>
      </c>
      <c r="B976" s="619" t="s">
        <v>4319</v>
      </c>
      <c r="C976" s="619" t="s">
        <v>5151</v>
      </c>
      <c r="D976" s="619" t="s">
        <v>5149</v>
      </c>
      <c r="E976" s="619" t="s">
        <v>5150</v>
      </c>
      <c r="F976" s="622"/>
      <c r="G976" s="622"/>
      <c r="H976" s="635">
        <v>0</v>
      </c>
      <c r="I976" s="622">
        <v>10</v>
      </c>
      <c r="J976" s="622">
        <v>18370.099999999999</v>
      </c>
      <c r="K976" s="635">
        <v>1</v>
      </c>
      <c r="L976" s="622">
        <v>10</v>
      </c>
      <c r="M976" s="623">
        <v>18370.099999999999</v>
      </c>
    </row>
    <row r="977" spans="1:13" ht="14.4" customHeight="1" x14ac:dyDescent="0.3">
      <c r="A977" s="618" t="s">
        <v>4539</v>
      </c>
      <c r="B977" s="619" t="s">
        <v>4319</v>
      </c>
      <c r="C977" s="619" t="s">
        <v>5154</v>
      </c>
      <c r="D977" s="619" t="s">
        <v>789</v>
      </c>
      <c r="E977" s="619" t="s">
        <v>790</v>
      </c>
      <c r="F977" s="622">
        <v>7</v>
      </c>
      <c r="G977" s="622">
        <v>14892.64</v>
      </c>
      <c r="H977" s="635">
        <v>1</v>
      </c>
      <c r="I977" s="622"/>
      <c r="J977" s="622"/>
      <c r="K977" s="635">
        <v>0</v>
      </c>
      <c r="L977" s="622">
        <v>7</v>
      </c>
      <c r="M977" s="623">
        <v>14892.64</v>
      </c>
    </row>
    <row r="978" spans="1:13" ht="14.4" customHeight="1" x14ac:dyDescent="0.3">
      <c r="A978" s="618" t="s">
        <v>4539</v>
      </c>
      <c r="B978" s="619" t="s">
        <v>6736</v>
      </c>
      <c r="C978" s="619" t="s">
        <v>4810</v>
      </c>
      <c r="D978" s="619" t="s">
        <v>4811</v>
      </c>
      <c r="E978" s="619" t="s">
        <v>4812</v>
      </c>
      <c r="F978" s="622"/>
      <c r="G978" s="622"/>
      <c r="H978" s="635">
        <v>0</v>
      </c>
      <c r="I978" s="622">
        <v>265</v>
      </c>
      <c r="J978" s="622">
        <v>531792.10000000009</v>
      </c>
      <c r="K978" s="635">
        <v>1</v>
      </c>
      <c r="L978" s="622">
        <v>265</v>
      </c>
      <c r="M978" s="623">
        <v>531792.10000000009</v>
      </c>
    </row>
    <row r="979" spans="1:13" ht="14.4" customHeight="1" x14ac:dyDescent="0.3">
      <c r="A979" s="618" t="s">
        <v>4539</v>
      </c>
      <c r="B979" s="619" t="s">
        <v>6742</v>
      </c>
      <c r="C979" s="619" t="s">
        <v>5608</v>
      </c>
      <c r="D979" s="619" t="s">
        <v>4896</v>
      </c>
      <c r="E979" s="619" t="s">
        <v>5609</v>
      </c>
      <c r="F979" s="622"/>
      <c r="G979" s="622"/>
      <c r="H979" s="635">
        <v>0</v>
      </c>
      <c r="I979" s="622">
        <v>6</v>
      </c>
      <c r="J979" s="622">
        <v>36605.96</v>
      </c>
      <c r="K979" s="635">
        <v>1</v>
      </c>
      <c r="L979" s="622">
        <v>6</v>
      </c>
      <c r="M979" s="623">
        <v>36605.96</v>
      </c>
    </row>
    <row r="980" spans="1:13" ht="14.4" customHeight="1" x14ac:dyDescent="0.3">
      <c r="A980" s="618" t="s">
        <v>4539</v>
      </c>
      <c r="B980" s="619" t="s">
        <v>4321</v>
      </c>
      <c r="C980" s="619" t="s">
        <v>2592</v>
      </c>
      <c r="D980" s="619" t="s">
        <v>2593</v>
      </c>
      <c r="E980" s="619" t="s">
        <v>2594</v>
      </c>
      <c r="F980" s="622"/>
      <c r="G980" s="622"/>
      <c r="H980" s="635">
        <v>0</v>
      </c>
      <c r="I980" s="622">
        <v>1</v>
      </c>
      <c r="J980" s="622">
        <v>193.26</v>
      </c>
      <c r="K980" s="635">
        <v>1</v>
      </c>
      <c r="L980" s="622">
        <v>1</v>
      </c>
      <c r="M980" s="623">
        <v>193.26</v>
      </c>
    </row>
    <row r="981" spans="1:13" ht="14.4" customHeight="1" x14ac:dyDescent="0.3">
      <c r="A981" s="618" t="s">
        <v>4539</v>
      </c>
      <c r="B981" s="619" t="s">
        <v>4324</v>
      </c>
      <c r="C981" s="619" t="s">
        <v>2193</v>
      </c>
      <c r="D981" s="619" t="s">
        <v>979</v>
      </c>
      <c r="E981" s="619" t="s">
        <v>4326</v>
      </c>
      <c r="F981" s="622"/>
      <c r="G981" s="622"/>
      <c r="H981" s="635">
        <v>0</v>
      </c>
      <c r="I981" s="622">
        <v>8</v>
      </c>
      <c r="J981" s="622">
        <v>773.04</v>
      </c>
      <c r="K981" s="635">
        <v>1</v>
      </c>
      <c r="L981" s="622">
        <v>8</v>
      </c>
      <c r="M981" s="623">
        <v>773.04</v>
      </c>
    </row>
    <row r="982" spans="1:13" ht="14.4" customHeight="1" x14ac:dyDescent="0.3">
      <c r="A982" s="618" t="s">
        <v>4539</v>
      </c>
      <c r="B982" s="619" t="s">
        <v>4324</v>
      </c>
      <c r="C982" s="619" t="s">
        <v>4944</v>
      </c>
      <c r="D982" s="619" t="s">
        <v>979</v>
      </c>
      <c r="E982" s="619" t="s">
        <v>4945</v>
      </c>
      <c r="F982" s="622"/>
      <c r="G982" s="622"/>
      <c r="H982" s="635">
        <v>0</v>
      </c>
      <c r="I982" s="622">
        <v>2</v>
      </c>
      <c r="J982" s="622">
        <v>386.52</v>
      </c>
      <c r="K982" s="635">
        <v>1</v>
      </c>
      <c r="L982" s="622">
        <v>2</v>
      </c>
      <c r="M982" s="623">
        <v>386.52</v>
      </c>
    </row>
    <row r="983" spans="1:13" ht="14.4" customHeight="1" x14ac:dyDescent="0.3">
      <c r="A983" s="618" t="s">
        <v>4539</v>
      </c>
      <c r="B983" s="619" t="s">
        <v>4324</v>
      </c>
      <c r="C983" s="619" t="s">
        <v>616</v>
      </c>
      <c r="D983" s="619" t="s">
        <v>617</v>
      </c>
      <c r="E983" s="619" t="s">
        <v>4327</v>
      </c>
      <c r="F983" s="622">
        <v>3</v>
      </c>
      <c r="G983" s="622">
        <v>289.89</v>
      </c>
      <c r="H983" s="635">
        <v>1</v>
      </c>
      <c r="I983" s="622"/>
      <c r="J983" s="622"/>
      <c r="K983" s="635">
        <v>0</v>
      </c>
      <c r="L983" s="622">
        <v>3</v>
      </c>
      <c r="M983" s="623">
        <v>289.89</v>
      </c>
    </row>
    <row r="984" spans="1:13" ht="14.4" customHeight="1" x14ac:dyDescent="0.3">
      <c r="A984" s="618" t="s">
        <v>4539</v>
      </c>
      <c r="B984" s="619" t="s">
        <v>4324</v>
      </c>
      <c r="C984" s="619" t="s">
        <v>6427</v>
      </c>
      <c r="D984" s="619" t="s">
        <v>979</v>
      </c>
      <c r="E984" s="619" t="s">
        <v>6428</v>
      </c>
      <c r="F984" s="622">
        <v>5</v>
      </c>
      <c r="G984" s="622">
        <v>0</v>
      </c>
      <c r="H984" s="635"/>
      <c r="I984" s="622"/>
      <c r="J984" s="622"/>
      <c r="K984" s="635"/>
      <c r="L984" s="622">
        <v>5</v>
      </c>
      <c r="M984" s="623">
        <v>0</v>
      </c>
    </row>
    <row r="985" spans="1:13" ht="14.4" customHeight="1" x14ac:dyDescent="0.3">
      <c r="A985" s="618" t="s">
        <v>4539</v>
      </c>
      <c r="B985" s="619" t="s">
        <v>4328</v>
      </c>
      <c r="C985" s="619" t="s">
        <v>2348</v>
      </c>
      <c r="D985" s="619" t="s">
        <v>2349</v>
      </c>
      <c r="E985" s="619" t="s">
        <v>2350</v>
      </c>
      <c r="F985" s="622"/>
      <c r="G985" s="622"/>
      <c r="H985" s="635">
        <v>0</v>
      </c>
      <c r="I985" s="622">
        <v>8</v>
      </c>
      <c r="J985" s="622">
        <v>739.4</v>
      </c>
      <c r="K985" s="635">
        <v>1</v>
      </c>
      <c r="L985" s="622">
        <v>8</v>
      </c>
      <c r="M985" s="623">
        <v>739.4</v>
      </c>
    </row>
    <row r="986" spans="1:13" ht="14.4" customHeight="1" x14ac:dyDescent="0.3">
      <c r="A986" s="618" t="s">
        <v>4539</v>
      </c>
      <c r="B986" s="619" t="s">
        <v>4328</v>
      </c>
      <c r="C986" s="619" t="s">
        <v>5135</v>
      </c>
      <c r="D986" s="619" t="s">
        <v>4329</v>
      </c>
      <c r="E986" s="619" t="s">
        <v>2350</v>
      </c>
      <c r="F986" s="622">
        <v>2</v>
      </c>
      <c r="G986" s="622">
        <v>184.82999999999998</v>
      </c>
      <c r="H986" s="635">
        <v>1</v>
      </c>
      <c r="I986" s="622"/>
      <c r="J986" s="622"/>
      <c r="K986" s="635">
        <v>0</v>
      </c>
      <c r="L986" s="622">
        <v>2</v>
      </c>
      <c r="M986" s="623">
        <v>184.82999999999998</v>
      </c>
    </row>
    <row r="987" spans="1:13" ht="14.4" customHeight="1" x14ac:dyDescent="0.3">
      <c r="A987" s="618" t="s">
        <v>4539</v>
      </c>
      <c r="B987" s="619" t="s">
        <v>4328</v>
      </c>
      <c r="C987" s="619" t="s">
        <v>596</v>
      </c>
      <c r="D987" s="619" t="s">
        <v>4329</v>
      </c>
      <c r="E987" s="619" t="s">
        <v>4330</v>
      </c>
      <c r="F987" s="622">
        <v>2</v>
      </c>
      <c r="G987" s="622">
        <v>92.43</v>
      </c>
      <c r="H987" s="635">
        <v>1</v>
      </c>
      <c r="I987" s="622"/>
      <c r="J987" s="622"/>
      <c r="K987" s="635">
        <v>0</v>
      </c>
      <c r="L987" s="622">
        <v>2</v>
      </c>
      <c r="M987" s="623">
        <v>92.43</v>
      </c>
    </row>
    <row r="988" spans="1:13" ht="14.4" customHeight="1" x14ac:dyDescent="0.3">
      <c r="A988" s="618" t="s">
        <v>4539</v>
      </c>
      <c r="B988" s="619" t="s">
        <v>4503</v>
      </c>
      <c r="C988" s="619" t="s">
        <v>5483</v>
      </c>
      <c r="D988" s="619" t="s">
        <v>5484</v>
      </c>
      <c r="E988" s="619" t="s">
        <v>2832</v>
      </c>
      <c r="F988" s="622">
        <v>8</v>
      </c>
      <c r="G988" s="622">
        <v>66118.320000000007</v>
      </c>
      <c r="H988" s="635">
        <v>1</v>
      </c>
      <c r="I988" s="622"/>
      <c r="J988" s="622"/>
      <c r="K988" s="635">
        <v>0</v>
      </c>
      <c r="L988" s="622">
        <v>8</v>
      </c>
      <c r="M988" s="623">
        <v>66118.320000000007</v>
      </c>
    </row>
    <row r="989" spans="1:13" ht="14.4" customHeight="1" x14ac:dyDescent="0.3">
      <c r="A989" s="618" t="s">
        <v>4539</v>
      </c>
      <c r="B989" s="619" t="s">
        <v>4333</v>
      </c>
      <c r="C989" s="619" t="s">
        <v>2057</v>
      </c>
      <c r="D989" s="619" t="s">
        <v>4334</v>
      </c>
      <c r="E989" s="619" t="s">
        <v>4335</v>
      </c>
      <c r="F989" s="622"/>
      <c r="G989" s="622"/>
      <c r="H989" s="635">
        <v>0</v>
      </c>
      <c r="I989" s="622">
        <v>6</v>
      </c>
      <c r="J989" s="622">
        <v>16726.32</v>
      </c>
      <c r="K989" s="635">
        <v>1</v>
      </c>
      <c r="L989" s="622">
        <v>6</v>
      </c>
      <c r="M989" s="623">
        <v>16726.32</v>
      </c>
    </row>
    <row r="990" spans="1:13" ht="14.4" customHeight="1" x14ac:dyDescent="0.3">
      <c r="A990" s="618" t="s">
        <v>4539</v>
      </c>
      <c r="B990" s="619" t="s">
        <v>4333</v>
      </c>
      <c r="C990" s="619" t="s">
        <v>1511</v>
      </c>
      <c r="D990" s="619" t="s">
        <v>4338</v>
      </c>
      <c r="E990" s="619" t="s">
        <v>4339</v>
      </c>
      <c r="F990" s="622"/>
      <c r="G990" s="622"/>
      <c r="H990" s="635">
        <v>0</v>
      </c>
      <c r="I990" s="622">
        <v>3</v>
      </c>
      <c r="J990" s="622">
        <v>2642.64</v>
      </c>
      <c r="K990" s="635">
        <v>1</v>
      </c>
      <c r="L990" s="622">
        <v>3</v>
      </c>
      <c r="M990" s="623">
        <v>2642.64</v>
      </c>
    </row>
    <row r="991" spans="1:13" ht="14.4" customHeight="1" x14ac:dyDescent="0.3">
      <c r="A991" s="618" t="s">
        <v>4539</v>
      </c>
      <c r="B991" s="619" t="s">
        <v>4333</v>
      </c>
      <c r="C991" s="619" t="s">
        <v>1724</v>
      </c>
      <c r="D991" s="619" t="s">
        <v>4340</v>
      </c>
      <c r="E991" s="619" t="s">
        <v>4341</v>
      </c>
      <c r="F991" s="622"/>
      <c r="G991" s="622"/>
      <c r="H991" s="635">
        <v>0</v>
      </c>
      <c r="I991" s="622">
        <v>9</v>
      </c>
      <c r="J991" s="622">
        <v>14661.27</v>
      </c>
      <c r="K991" s="635">
        <v>1</v>
      </c>
      <c r="L991" s="622">
        <v>9</v>
      </c>
      <c r="M991" s="623">
        <v>14661.27</v>
      </c>
    </row>
    <row r="992" spans="1:13" ht="14.4" customHeight="1" x14ac:dyDescent="0.3">
      <c r="A992" s="618" t="s">
        <v>4539</v>
      </c>
      <c r="B992" s="619" t="s">
        <v>4342</v>
      </c>
      <c r="C992" s="619" t="s">
        <v>2483</v>
      </c>
      <c r="D992" s="619" t="s">
        <v>2465</v>
      </c>
      <c r="E992" s="619" t="s">
        <v>4343</v>
      </c>
      <c r="F992" s="622"/>
      <c r="G992" s="622"/>
      <c r="H992" s="635">
        <v>0</v>
      </c>
      <c r="I992" s="622">
        <v>1</v>
      </c>
      <c r="J992" s="622">
        <v>32.74</v>
      </c>
      <c r="K992" s="635">
        <v>1</v>
      </c>
      <c r="L992" s="622">
        <v>1</v>
      </c>
      <c r="M992" s="623">
        <v>32.74</v>
      </c>
    </row>
    <row r="993" spans="1:13" ht="14.4" customHeight="1" x14ac:dyDescent="0.3">
      <c r="A993" s="618" t="s">
        <v>4539</v>
      </c>
      <c r="B993" s="619" t="s">
        <v>4342</v>
      </c>
      <c r="C993" s="619" t="s">
        <v>2236</v>
      </c>
      <c r="D993" s="619" t="s">
        <v>2237</v>
      </c>
      <c r="E993" s="619" t="s">
        <v>2238</v>
      </c>
      <c r="F993" s="622"/>
      <c r="G993" s="622"/>
      <c r="H993" s="635">
        <v>0</v>
      </c>
      <c r="I993" s="622">
        <v>8</v>
      </c>
      <c r="J993" s="622">
        <v>484.61</v>
      </c>
      <c r="K993" s="635">
        <v>1</v>
      </c>
      <c r="L993" s="622">
        <v>8</v>
      </c>
      <c r="M993" s="623">
        <v>484.61</v>
      </c>
    </row>
    <row r="994" spans="1:13" ht="14.4" customHeight="1" x14ac:dyDescent="0.3">
      <c r="A994" s="618" t="s">
        <v>4539</v>
      </c>
      <c r="B994" s="619" t="s">
        <v>4342</v>
      </c>
      <c r="C994" s="619" t="s">
        <v>3518</v>
      </c>
      <c r="D994" s="619" t="s">
        <v>3519</v>
      </c>
      <c r="E994" s="619" t="s">
        <v>4466</v>
      </c>
      <c r="F994" s="622"/>
      <c r="G994" s="622"/>
      <c r="H994" s="635">
        <v>0</v>
      </c>
      <c r="I994" s="622">
        <v>6</v>
      </c>
      <c r="J994" s="622">
        <v>884.16000000000008</v>
      </c>
      <c r="K994" s="635">
        <v>1</v>
      </c>
      <c r="L994" s="622">
        <v>6</v>
      </c>
      <c r="M994" s="623">
        <v>884.16000000000008</v>
      </c>
    </row>
    <row r="995" spans="1:13" ht="14.4" customHeight="1" x14ac:dyDescent="0.3">
      <c r="A995" s="618" t="s">
        <v>4539</v>
      </c>
      <c r="B995" s="619" t="s">
        <v>4342</v>
      </c>
      <c r="C995" s="619" t="s">
        <v>6482</v>
      </c>
      <c r="D995" s="619" t="s">
        <v>4344</v>
      </c>
      <c r="E995" s="619" t="s">
        <v>1181</v>
      </c>
      <c r="F995" s="622">
        <v>1</v>
      </c>
      <c r="G995" s="622">
        <v>196.46</v>
      </c>
      <c r="H995" s="635">
        <v>1</v>
      </c>
      <c r="I995" s="622"/>
      <c r="J995" s="622"/>
      <c r="K995" s="635">
        <v>0</v>
      </c>
      <c r="L995" s="622">
        <v>1</v>
      </c>
      <c r="M995" s="623">
        <v>196.46</v>
      </c>
    </row>
    <row r="996" spans="1:13" ht="14.4" customHeight="1" x14ac:dyDescent="0.3">
      <c r="A996" s="618" t="s">
        <v>4539</v>
      </c>
      <c r="B996" s="619" t="s">
        <v>4342</v>
      </c>
      <c r="C996" s="619" t="s">
        <v>5391</v>
      </c>
      <c r="D996" s="619" t="s">
        <v>5392</v>
      </c>
      <c r="E996" s="619" t="s">
        <v>2466</v>
      </c>
      <c r="F996" s="622">
        <v>1</v>
      </c>
      <c r="G996" s="622">
        <v>314.33999999999997</v>
      </c>
      <c r="H996" s="635">
        <v>1</v>
      </c>
      <c r="I996" s="622"/>
      <c r="J996" s="622"/>
      <c r="K996" s="635">
        <v>0</v>
      </c>
      <c r="L996" s="622">
        <v>1</v>
      </c>
      <c r="M996" s="623">
        <v>314.33999999999997</v>
      </c>
    </row>
    <row r="997" spans="1:13" ht="14.4" customHeight="1" x14ac:dyDescent="0.3">
      <c r="A997" s="618" t="s">
        <v>4539</v>
      </c>
      <c r="B997" s="619" t="s">
        <v>4342</v>
      </c>
      <c r="C997" s="619" t="s">
        <v>2284</v>
      </c>
      <c r="D997" s="619" t="s">
        <v>2278</v>
      </c>
      <c r="E997" s="619" t="s">
        <v>4348</v>
      </c>
      <c r="F997" s="622"/>
      <c r="G997" s="622"/>
      <c r="H997" s="635">
        <v>0</v>
      </c>
      <c r="I997" s="622">
        <v>5</v>
      </c>
      <c r="J997" s="622">
        <v>818.65</v>
      </c>
      <c r="K997" s="635">
        <v>1</v>
      </c>
      <c r="L997" s="622">
        <v>5</v>
      </c>
      <c r="M997" s="623">
        <v>818.65</v>
      </c>
    </row>
    <row r="998" spans="1:13" ht="14.4" customHeight="1" x14ac:dyDescent="0.3">
      <c r="A998" s="618" t="s">
        <v>4539</v>
      </c>
      <c r="B998" s="619" t="s">
        <v>4342</v>
      </c>
      <c r="C998" s="619" t="s">
        <v>2464</v>
      </c>
      <c r="D998" s="619" t="s">
        <v>2465</v>
      </c>
      <c r="E998" s="619" t="s">
        <v>2466</v>
      </c>
      <c r="F998" s="622"/>
      <c r="G998" s="622"/>
      <c r="H998" s="635">
        <v>0</v>
      </c>
      <c r="I998" s="622">
        <v>7</v>
      </c>
      <c r="J998" s="622">
        <v>2200.42</v>
      </c>
      <c r="K998" s="635">
        <v>1</v>
      </c>
      <c r="L998" s="622">
        <v>7</v>
      </c>
      <c r="M998" s="623">
        <v>2200.42</v>
      </c>
    </row>
    <row r="999" spans="1:13" ht="14.4" customHeight="1" x14ac:dyDescent="0.3">
      <c r="A999" s="618" t="s">
        <v>4539</v>
      </c>
      <c r="B999" s="619" t="s">
        <v>4342</v>
      </c>
      <c r="C999" s="619" t="s">
        <v>6483</v>
      </c>
      <c r="D999" s="619" t="s">
        <v>6484</v>
      </c>
      <c r="E999" s="619" t="s">
        <v>6485</v>
      </c>
      <c r="F999" s="622">
        <v>5</v>
      </c>
      <c r="G999" s="622">
        <v>359.6</v>
      </c>
      <c r="H999" s="635">
        <v>1</v>
      </c>
      <c r="I999" s="622"/>
      <c r="J999" s="622"/>
      <c r="K999" s="635">
        <v>0</v>
      </c>
      <c r="L999" s="622">
        <v>5</v>
      </c>
      <c r="M999" s="623">
        <v>359.6</v>
      </c>
    </row>
    <row r="1000" spans="1:13" ht="14.4" customHeight="1" x14ac:dyDescent="0.3">
      <c r="A1000" s="618" t="s">
        <v>4539</v>
      </c>
      <c r="B1000" s="619" t="s">
        <v>4342</v>
      </c>
      <c r="C1000" s="619" t="s">
        <v>6486</v>
      </c>
      <c r="D1000" s="619" t="s">
        <v>6484</v>
      </c>
      <c r="E1000" s="619" t="s">
        <v>6487</v>
      </c>
      <c r="F1000" s="622">
        <v>1</v>
      </c>
      <c r="G1000" s="622">
        <v>0</v>
      </c>
      <c r="H1000" s="635"/>
      <c r="I1000" s="622"/>
      <c r="J1000" s="622"/>
      <c r="K1000" s="635"/>
      <c r="L1000" s="622">
        <v>1</v>
      </c>
      <c r="M1000" s="623">
        <v>0</v>
      </c>
    </row>
    <row r="1001" spans="1:13" ht="14.4" customHeight="1" x14ac:dyDescent="0.3">
      <c r="A1001" s="618" t="s">
        <v>4539</v>
      </c>
      <c r="B1001" s="619" t="s">
        <v>4342</v>
      </c>
      <c r="C1001" s="619" t="s">
        <v>6488</v>
      </c>
      <c r="D1001" s="619" t="s">
        <v>4846</v>
      </c>
      <c r="E1001" s="619" t="s">
        <v>6489</v>
      </c>
      <c r="F1001" s="622">
        <v>3</v>
      </c>
      <c r="G1001" s="622">
        <v>0</v>
      </c>
      <c r="H1001" s="635"/>
      <c r="I1001" s="622"/>
      <c r="J1001" s="622"/>
      <c r="K1001" s="635"/>
      <c r="L1001" s="622">
        <v>3</v>
      </c>
      <c r="M1001" s="623">
        <v>0</v>
      </c>
    </row>
    <row r="1002" spans="1:13" ht="14.4" customHeight="1" x14ac:dyDescent="0.3">
      <c r="A1002" s="618" t="s">
        <v>4539</v>
      </c>
      <c r="B1002" s="619" t="s">
        <v>4352</v>
      </c>
      <c r="C1002" s="619" t="s">
        <v>2311</v>
      </c>
      <c r="D1002" s="619" t="s">
        <v>2316</v>
      </c>
      <c r="E1002" s="619" t="s">
        <v>4355</v>
      </c>
      <c r="F1002" s="622"/>
      <c r="G1002" s="622"/>
      <c r="H1002" s="635">
        <v>0</v>
      </c>
      <c r="I1002" s="622">
        <v>1</v>
      </c>
      <c r="J1002" s="622">
        <v>443.52</v>
      </c>
      <c r="K1002" s="635">
        <v>1</v>
      </c>
      <c r="L1002" s="622">
        <v>1</v>
      </c>
      <c r="M1002" s="623">
        <v>443.52</v>
      </c>
    </row>
    <row r="1003" spans="1:13" ht="14.4" customHeight="1" x14ac:dyDescent="0.3">
      <c r="A1003" s="618" t="s">
        <v>4539</v>
      </c>
      <c r="B1003" s="619" t="s">
        <v>4352</v>
      </c>
      <c r="C1003" s="619" t="s">
        <v>2315</v>
      </c>
      <c r="D1003" s="619" t="s">
        <v>2316</v>
      </c>
      <c r="E1003" s="619" t="s">
        <v>2317</v>
      </c>
      <c r="F1003" s="622"/>
      <c r="G1003" s="622"/>
      <c r="H1003" s="635">
        <v>0</v>
      </c>
      <c r="I1003" s="622">
        <v>5</v>
      </c>
      <c r="J1003" s="622">
        <v>4435.25</v>
      </c>
      <c r="K1003" s="635">
        <v>1</v>
      </c>
      <c r="L1003" s="622">
        <v>5</v>
      </c>
      <c r="M1003" s="623">
        <v>4435.25</v>
      </c>
    </row>
    <row r="1004" spans="1:13" ht="14.4" customHeight="1" x14ac:dyDescent="0.3">
      <c r="A1004" s="618" t="s">
        <v>4539</v>
      </c>
      <c r="B1004" s="619" t="s">
        <v>4356</v>
      </c>
      <c r="C1004" s="619" t="s">
        <v>689</v>
      </c>
      <c r="D1004" s="619" t="s">
        <v>690</v>
      </c>
      <c r="E1004" s="619" t="s">
        <v>3658</v>
      </c>
      <c r="F1004" s="622">
        <v>1</v>
      </c>
      <c r="G1004" s="622">
        <v>1319.81</v>
      </c>
      <c r="H1004" s="635">
        <v>1</v>
      </c>
      <c r="I1004" s="622"/>
      <c r="J1004" s="622"/>
      <c r="K1004" s="635">
        <v>0</v>
      </c>
      <c r="L1004" s="622">
        <v>1</v>
      </c>
      <c r="M1004" s="623">
        <v>1319.81</v>
      </c>
    </row>
    <row r="1005" spans="1:13" ht="14.4" customHeight="1" x14ac:dyDescent="0.3">
      <c r="A1005" s="618" t="s">
        <v>4539</v>
      </c>
      <c r="B1005" s="619" t="s">
        <v>4356</v>
      </c>
      <c r="C1005" s="619" t="s">
        <v>6385</v>
      </c>
      <c r="D1005" s="619" t="s">
        <v>690</v>
      </c>
      <c r="E1005" s="619" t="s">
        <v>2601</v>
      </c>
      <c r="F1005" s="622">
        <v>2</v>
      </c>
      <c r="G1005" s="622">
        <v>4599.32</v>
      </c>
      <c r="H1005" s="635">
        <v>1</v>
      </c>
      <c r="I1005" s="622"/>
      <c r="J1005" s="622"/>
      <c r="K1005" s="635">
        <v>0</v>
      </c>
      <c r="L1005" s="622">
        <v>2</v>
      </c>
      <c r="M1005" s="623">
        <v>4599.32</v>
      </c>
    </row>
    <row r="1006" spans="1:13" ht="14.4" customHeight="1" x14ac:dyDescent="0.3">
      <c r="A1006" s="618" t="s">
        <v>4539</v>
      </c>
      <c r="B1006" s="619" t="s">
        <v>4357</v>
      </c>
      <c r="C1006" s="619" t="s">
        <v>3611</v>
      </c>
      <c r="D1006" s="619" t="s">
        <v>2407</v>
      </c>
      <c r="E1006" s="619" t="s">
        <v>4469</v>
      </c>
      <c r="F1006" s="622"/>
      <c r="G1006" s="622"/>
      <c r="H1006" s="635">
        <v>0</v>
      </c>
      <c r="I1006" s="622">
        <v>3</v>
      </c>
      <c r="J1006" s="622">
        <v>4033.9800000000005</v>
      </c>
      <c r="K1006" s="635">
        <v>1</v>
      </c>
      <c r="L1006" s="622">
        <v>3</v>
      </c>
      <c r="M1006" s="623">
        <v>4033.9800000000005</v>
      </c>
    </row>
    <row r="1007" spans="1:13" ht="14.4" customHeight="1" x14ac:dyDescent="0.3">
      <c r="A1007" s="618" t="s">
        <v>4539</v>
      </c>
      <c r="B1007" s="619" t="s">
        <v>4357</v>
      </c>
      <c r="C1007" s="619" t="s">
        <v>5368</v>
      </c>
      <c r="D1007" s="619" t="s">
        <v>3503</v>
      </c>
      <c r="E1007" s="619" t="s">
        <v>5369</v>
      </c>
      <c r="F1007" s="622"/>
      <c r="G1007" s="622"/>
      <c r="H1007" s="635">
        <v>0</v>
      </c>
      <c r="I1007" s="622">
        <v>4</v>
      </c>
      <c r="J1007" s="622">
        <v>7173.84</v>
      </c>
      <c r="K1007" s="635">
        <v>1</v>
      </c>
      <c r="L1007" s="622">
        <v>4</v>
      </c>
      <c r="M1007" s="623">
        <v>7173.84</v>
      </c>
    </row>
    <row r="1008" spans="1:13" ht="14.4" customHeight="1" x14ac:dyDescent="0.3">
      <c r="A1008" s="618" t="s">
        <v>4539</v>
      </c>
      <c r="B1008" s="619" t="s">
        <v>4364</v>
      </c>
      <c r="C1008" s="619" t="s">
        <v>2472</v>
      </c>
      <c r="D1008" s="619" t="s">
        <v>4367</v>
      </c>
      <c r="E1008" s="619" t="s">
        <v>4368</v>
      </c>
      <c r="F1008" s="622"/>
      <c r="G1008" s="622"/>
      <c r="H1008" s="635">
        <v>0</v>
      </c>
      <c r="I1008" s="622">
        <v>2</v>
      </c>
      <c r="J1008" s="622">
        <v>21.46</v>
      </c>
      <c r="K1008" s="635">
        <v>1</v>
      </c>
      <c r="L1008" s="622">
        <v>2</v>
      </c>
      <c r="M1008" s="623">
        <v>21.46</v>
      </c>
    </row>
    <row r="1009" spans="1:13" ht="14.4" customHeight="1" x14ac:dyDescent="0.3">
      <c r="A1009" s="618" t="s">
        <v>4539</v>
      </c>
      <c r="B1009" s="619" t="s">
        <v>4364</v>
      </c>
      <c r="C1009" s="619" t="s">
        <v>4630</v>
      </c>
      <c r="D1009" s="619" t="s">
        <v>4631</v>
      </c>
      <c r="E1009" s="619" t="s">
        <v>4366</v>
      </c>
      <c r="F1009" s="622">
        <v>73</v>
      </c>
      <c r="G1009" s="622">
        <v>461.24</v>
      </c>
      <c r="H1009" s="635">
        <v>1</v>
      </c>
      <c r="I1009" s="622"/>
      <c r="J1009" s="622"/>
      <c r="K1009" s="635">
        <v>0</v>
      </c>
      <c r="L1009" s="622">
        <v>73</v>
      </c>
      <c r="M1009" s="623">
        <v>461.24</v>
      </c>
    </row>
    <row r="1010" spans="1:13" ht="14.4" customHeight="1" x14ac:dyDescent="0.3">
      <c r="A1010" s="618" t="s">
        <v>4539</v>
      </c>
      <c r="B1010" s="619" t="s">
        <v>4371</v>
      </c>
      <c r="C1010" s="619" t="s">
        <v>5064</v>
      </c>
      <c r="D1010" s="619" t="s">
        <v>2476</v>
      </c>
      <c r="E1010" s="619" t="s">
        <v>668</v>
      </c>
      <c r="F1010" s="622"/>
      <c r="G1010" s="622"/>
      <c r="H1010" s="635">
        <v>0</v>
      </c>
      <c r="I1010" s="622">
        <v>2</v>
      </c>
      <c r="J1010" s="622">
        <v>432.32</v>
      </c>
      <c r="K1010" s="635">
        <v>1</v>
      </c>
      <c r="L1010" s="622">
        <v>2</v>
      </c>
      <c r="M1010" s="623">
        <v>432.32</v>
      </c>
    </row>
    <row r="1011" spans="1:13" ht="14.4" customHeight="1" x14ac:dyDescent="0.3">
      <c r="A1011" s="618" t="s">
        <v>4539</v>
      </c>
      <c r="B1011" s="619" t="s">
        <v>4371</v>
      </c>
      <c r="C1011" s="619" t="s">
        <v>6319</v>
      </c>
      <c r="D1011" s="619" t="s">
        <v>2476</v>
      </c>
      <c r="E1011" s="619" t="s">
        <v>6320</v>
      </c>
      <c r="F1011" s="622"/>
      <c r="G1011" s="622"/>
      <c r="H1011" s="635">
        <v>0</v>
      </c>
      <c r="I1011" s="622">
        <v>1</v>
      </c>
      <c r="J1011" s="622">
        <v>432.32</v>
      </c>
      <c r="K1011" s="635">
        <v>1</v>
      </c>
      <c r="L1011" s="622">
        <v>1</v>
      </c>
      <c r="M1011" s="623">
        <v>432.32</v>
      </c>
    </row>
    <row r="1012" spans="1:13" ht="14.4" customHeight="1" x14ac:dyDescent="0.3">
      <c r="A1012" s="618" t="s">
        <v>4539</v>
      </c>
      <c r="B1012" s="619" t="s">
        <v>4371</v>
      </c>
      <c r="C1012" s="619" t="s">
        <v>2398</v>
      </c>
      <c r="D1012" s="619" t="s">
        <v>2399</v>
      </c>
      <c r="E1012" s="619" t="s">
        <v>4372</v>
      </c>
      <c r="F1012" s="622"/>
      <c r="G1012" s="622"/>
      <c r="H1012" s="635">
        <v>0</v>
      </c>
      <c r="I1012" s="622">
        <v>14</v>
      </c>
      <c r="J1012" s="622">
        <v>2269.8199999999997</v>
      </c>
      <c r="K1012" s="635">
        <v>1</v>
      </c>
      <c r="L1012" s="622">
        <v>14</v>
      </c>
      <c r="M1012" s="623">
        <v>2269.8199999999997</v>
      </c>
    </row>
    <row r="1013" spans="1:13" ht="14.4" customHeight="1" x14ac:dyDescent="0.3">
      <c r="A1013" s="618" t="s">
        <v>4539</v>
      </c>
      <c r="B1013" s="619" t="s">
        <v>4371</v>
      </c>
      <c r="C1013" s="619" t="s">
        <v>2475</v>
      </c>
      <c r="D1013" s="619" t="s">
        <v>2476</v>
      </c>
      <c r="E1013" s="619" t="s">
        <v>4373</v>
      </c>
      <c r="F1013" s="622"/>
      <c r="G1013" s="622"/>
      <c r="H1013" s="635">
        <v>0</v>
      </c>
      <c r="I1013" s="622">
        <v>4</v>
      </c>
      <c r="J1013" s="622">
        <v>864.64</v>
      </c>
      <c r="K1013" s="635">
        <v>1</v>
      </c>
      <c r="L1013" s="622">
        <v>4</v>
      </c>
      <c r="M1013" s="623">
        <v>864.64</v>
      </c>
    </row>
    <row r="1014" spans="1:13" ht="14.4" customHeight="1" x14ac:dyDescent="0.3">
      <c r="A1014" s="618" t="s">
        <v>4539</v>
      </c>
      <c r="B1014" s="619" t="s">
        <v>4371</v>
      </c>
      <c r="C1014" s="619" t="s">
        <v>4884</v>
      </c>
      <c r="D1014" s="619" t="s">
        <v>2476</v>
      </c>
      <c r="E1014" s="619" t="s">
        <v>4885</v>
      </c>
      <c r="F1014" s="622"/>
      <c r="G1014" s="622"/>
      <c r="H1014" s="635">
        <v>0</v>
      </c>
      <c r="I1014" s="622">
        <v>3</v>
      </c>
      <c r="J1014" s="622">
        <v>1296.96</v>
      </c>
      <c r="K1014" s="635">
        <v>1</v>
      </c>
      <c r="L1014" s="622">
        <v>3</v>
      </c>
      <c r="M1014" s="623">
        <v>1296.96</v>
      </c>
    </row>
    <row r="1015" spans="1:13" ht="14.4" customHeight="1" x14ac:dyDescent="0.3">
      <c r="A1015" s="618" t="s">
        <v>4539</v>
      </c>
      <c r="B1015" s="619" t="s">
        <v>4371</v>
      </c>
      <c r="C1015" s="619" t="s">
        <v>6321</v>
      </c>
      <c r="D1015" s="619" t="s">
        <v>2399</v>
      </c>
      <c r="E1015" s="619" t="s">
        <v>6322</v>
      </c>
      <c r="F1015" s="622">
        <v>1</v>
      </c>
      <c r="G1015" s="622">
        <v>0</v>
      </c>
      <c r="H1015" s="635"/>
      <c r="I1015" s="622"/>
      <c r="J1015" s="622"/>
      <c r="K1015" s="635"/>
      <c r="L1015" s="622">
        <v>1</v>
      </c>
      <c r="M1015" s="623">
        <v>0</v>
      </c>
    </row>
    <row r="1016" spans="1:13" ht="14.4" customHeight="1" x14ac:dyDescent="0.3">
      <c r="A1016" s="618" t="s">
        <v>4539</v>
      </c>
      <c r="B1016" s="619" t="s">
        <v>4375</v>
      </c>
      <c r="C1016" s="619" t="s">
        <v>4478</v>
      </c>
      <c r="D1016" s="619" t="s">
        <v>4479</v>
      </c>
      <c r="E1016" s="619" t="s">
        <v>3399</v>
      </c>
      <c r="F1016" s="622"/>
      <c r="G1016" s="622"/>
      <c r="H1016" s="635">
        <v>0</v>
      </c>
      <c r="I1016" s="622">
        <v>2</v>
      </c>
      <c r="J1016" s="622">
        <v>538</v>
      </c>
      <c r="K1016" s="635">
        <v>1</v>
      </c>
      <c r="L1016" s="622">
        <v>2</v>
      </c>
      <c r="M1016" s="623">
        <v>538</v>
      </c>
    </row>
    <row r="1017" spans="1:13" ht="14.4" customHeight="1" x14ac:dyDescent="0.3">
      <c r="A1017" s="618" t="s">
        <v>4539</v>
      </c>
      <c r="B1017" s="619" t="s">
        <v>4379</v>
      </c>
      <c r="C1017" s="619" t="s">
        <v>3623</v>
      </c>
      <c r="D1017" s="619" t="s">
        <v>714</v>
      </c>
      <c r="E1017" s="619" t="s">
        <v>3624</v>
      </c>
      <c r="F1017" s="622"/>
      <c r="G1017" s="622"/>
      <c r="H1017" s="635">
        <v>0</v>
      </c>
      <c r="I1017" s="622">
        <v>1</v>
      </c>
      <c r="J1017" s="622">
        <v>418.37</v>
      </c>
      <c r="K1017" s="635">
        <v>1</v>
      </c>
      <c r="L1017" s="622">
        <v>1</v>
      </c>
      <c r="M1017" s="623">
        <v>418.37</v>
      </c>
    </row>
    <row r="1018" spans="1:13" ht="14.4" customHeight="1" x14ac:dyDescent="0.3">
      <c r="A1018" s="618" t="s">
        <v>4539</v>
      </c>
      <c r="B1018" s="619" t="s">
        <v>4379</v>
      </c>
      <c r="C1018" s="619" t="s">
        <v>5081</v>
      </c>
      <c r="D1018" s="619" t="s">
        <v>5082</v>
      </c>
      <c r="E1018" s="619" t="s">
        <v>2828</v>
      </c>
      <c r="F1018" s="622"/>
      <c r="G1018" s="622"/>
      <c r="H1018" s="635">
        <v>0</v>
      </c>
      <c r="I1018" s="622">
        <v>3</v>
      </c>
      <c r="J1018" s="622">
        <v>557.70000000000005</v>
      </c>
      <c r="K1018" s="635">
        <v>1</v>
      </c>
      <c r="L1018" s="622">
        <v>3</v>
      </c>
      <c r="M1018" s="623">
        <v>557.70000000000005</v>
      </c>
    </row>
    <row r="1019" spans="1:13" ht="14.4" customHeight="1" x14ac:dyDescent="0.3">
      <c r="A1019" s="618" t="s">
        <v>4539</v>
      </c>
      <c r="B1019" s="619" t="s">
        <v>4381</v>
      </c>
      <c r="C1019" s="619" t="s">
        <v>1614</v>
      </c>
      <c r="D1019" s="619" t="s">
        <v>6301</v>
      </c>
      <c r="E1019" s="619" t="s">
        <v>5162</v>
      </c>
      <c r="F1019" s="622"/>
      <c r="G1019" s="622"/>
      <c r="H1019" s="635">
        <v>0</v>
      </c>
      <c r="I1019" s="622">
        <v>2</v>
      </c>
      <c r="J1019" s="622">
        <v>275.2</v>
      </c>
      <c r="K1019" s="635">
        <v>1</v>
      </c>
      <c r="L1019" s="622">
        <v>2</v>
      </c>
      <c r="M1019" s="623">
        <v>275.2</v>
      </c>
    </row>
    <row r="1020" spans="1:13" ht="14.4" customHeight="1" x14ac:dyDescent="0.3">
      <c r="A1020" s="618" t="s">
        <v>4539</v>
      </c>
      <c r="B1020" s="619" t="s">
        <v>4387</v>
      </c>
      <c r="C1020" s="619" t="s">
        <v>6313</v>
      </c>
      <c r="D1020" s="619" t="s">
        <v>5448</v>
      </c>
      <c r="E1020" s="619" t="s">
        <v>641</v>
      </c>
      <c r="F1020" s="622">
        <v>1</v>
      </c>
      <c r="G1020" s="622">
        <v>0</v>
      </c>
      <c r="H1020" s="635"/>
      <c r="I1020" s="622"/>
      <c r="J1020" s="622"/>
      <c r="K1020" s="635"/>
      <c r="L1020" s="622">
        <v>1</v>
      </c>
      <c r="M1020" s="623">
        <v>0</v>
      </c>
    </row>
    <row r="1021" spans="1:13" ht="14.4" customHeight="1" x14ac:dyDescent="0.3">
      <c r="A1021" s="618" t="s">
        <v>4539</v>
      </c>
      <c r="B1021" s="619" t="s">
        <v>4387</v>
      </c>
      <c r="C1021" s="619" t="s">
        <v>3481</v>
      </c>
      <c r="D1021" s="619" t="s">
        <v>2298</v>
      </c>
      <c r="E1021" s="619" t="s">
        <v>4484</v>
      </c>
      <c r="F1021" s="622"/>
      <c r="G1021" s="622"/>
      <c r="H1021" s="635">
        <v>0</v>
      </c>
      <c r="I1021" s="622">
        <v>1</v>
      </c>
      <c r="J1021" s="622">
        <v>275.48</v>
      </c>
      <c r="K1021" s="635">
        <v>1</v>
      </c>
      <c r="L1021" s="622">
        <v>1</v>
      </c>
      <c r="M1021" s="623">
        <v>275.48</v>
      </c>
    </row>
    <row r="1022" spans="1:13" ht="14.4" customHeight="1" x14ac:dyDescent="0.3">
      <c r="A1022" s="618" t="s">
        <v>4539</v>
      </c>
      <c r="B1022" s="619" t="s">
        <v>4387</v>
      </c>
      <c r="C1022" s="619" t="s">
        <v>2297</v>
      </c>
      <c r="D1022" s="619" t="s">
        <v>2298</v>
      </c>
      <c r="E1022" s="619" t="s">
        <v>1294</v>
      </c>
      <c r="F1022" s="622"/>
      <c r="G1022" s="622"/>
      <c r="H1022" s="635"/>
      <c r="I1022" s="622">
        <v>1</v>
      </c>
      <c r="J1022" s="622">
        <v>0</v>
      </c>
      <c r="K1022" s="635"/>
      <c r="L1022" s="622">
        <v>1</v>
      </c>
      <c r="M1022" s="623">
        <v>0</v>
      </c>
    </row>
    <row r="1023" spans="1:13" ht="14.4" customHeight="1" x14ac:dyDescent="0.3">
      <c r="A1023" s="618" t="s">
        <v>4539</v>
      </c>
      <c r="B1023" s="619" t="s">
        <v>4387</v>
      </c>
      <c r="C1023" s="619" t="s">
        <v>2301</v>
      </c>
      <c r="D1023" s="619" t="s">
        <v>2298</v>
      </c>
      <c r="E1023" s="619" t="s">
        <v>641</v>
      </c>
      <c r="F1023" s="622"/>
      <c r="G1023" s="622"/>
      <c r="H1023" s="635">
        <v>0</v>
      </c>
      <c r="I1023" s="622">
        <v>23</v>
      </c>
      <c r="J1023" s="622">
        <v>3168.0200000000004</v>
      </c>
      <c r="K1023" s="635">
        <v>1</v>
      </c>
      <c r="L1023" s="622">
        <v>23</v>
      </c>
      <c r="M1023" s="623">
        <v>3168.0200000000004</v>
      </c>
    </row>
    <row r="1024" spans="1:13" ht="14.4" customHeight="1" x14ac:dyDescent="0.3">
      <c r="A1024" s="618" t="s">
        <v>4539</v>
      </c>
      <c r="B1024" s="619" t="s">
        <v>4387</v>
      </c>
      <c r="C1024" s="619" t="s">
        <v>6144</v>
      </c>
      <c r="D1024" s="619" t="s">
        <v>2298</v>
      </c>
      <c r="E1024" s="619" t="s">
        <v>6145</v>
      </c>
      <c r="F1024" s="622"/>
      <c r="G1024" s="622"/>
      <c r="H1024" s="635">
        <v>0</v>
      </c>
      <c r="I1024" s="622">
        <v>1</v>
      </c>
      <c r="J1024" s="622">
        <v>413.22</v>
      </c>
      <c r="K1024" s="635">
        <v>1</v>
      </c>
      <c r="L1024" s="622">
        <v>1</v>
      </c>
      <c r="M1024" s="623">
        <v>413.22</v>
      </c>
    </row>
    <row r="1025" spans="1:13" ht="14.4" customHeight="1" x14ac:dyDescent="0.3">
      <c r="A1025" s="618" t="s">
        <v>4539</v>
      </c>
      <c r="B1025" s="619" t="s">
        <v>4387</v>
      </c>
      <c r="C1025" s="619" t="s">
        <v>6314</v>
      </c>
      <c r="D1025" s="619" t="s">
        <v>6315</v>
      </c>
      <c r="E1025" s="619" t="s">
        <v>5419</v>
      </c>
      <c r="F1025" s="622">
        <v>1</v>
      </c>
      <c r="G1025" s="622">
        <v>229.57</v>
      </c>
      <c r="H1025" s="635">
        <v>1</v>
      </c>
      <c r="I1025" s="622"/>
      <c r="J1025" s="622"/>
      <c r="K1025" s="635">
        <v>0</v>
      </c>
      <c r="L1025" s="622">
        <v>1</v>
      </c>
      <c r="M1025" s="623">
        <v>229.57</v>
      </c>
    </row>
    <row r="1026" spans="1:13" ht="14.4" customHeight="1" x14ac:dyDescent="0.3">
      <c r="A1026" s="618" t="s">
        <v>4540</v>
      </c>
      <c r="B1026" s="619" t="s">
        <v>6736</v>
      </c>
      <c r="C1026" s="619" t="s">
        <v>4810</v>
      </c>
      <c r="D1026" s="619" t="s">
        <v>4811</v>
      </c>
      <c r="E1026" s="619" t="s">
        <v>4812</v>
      </c>
      <c r="F1026" s="622"/>
      <c r="G1026" s="622"/>
      <c r="H1026" s="635">
        <v>0</v>
      </c>
      <c r="I1026" s="622">
        <v>9</v>
      </c>
      <c r="J1026" s="622">
        <v>20515.32</v>
      </c>
      <c r="K1026" s="635">
        <v>1</v>
      </c>
      <c r="L1026" s="622">
        <v>9</v>
      </c>
      <c r="M1026" s="623">
        <v>20515.32</v>
      </c>
    </row>
    <row r="1027" spans="1:13" ht="14.4" customHeight="1" x14ac:dyDescent="0.3">
      <c r="A1027" s="618" t="s">
        <v>4541</v>
      </c>
      <c r="B1027" s="619" t="s">
        <v>4157</v>
      </c>
      <c r="C1027" s="619" t="s">
        <v>6536</v>
      </c>
      <c r="D1027" s="619" t="s">
        <v>6537</v>
      </c>
      <c r="E1027" s="619" t="s">
        <v>5969</v>
      </c>
      <c r="F1027" s="622">
        <v>1</v>
      </c>
      <c r="G1027" s="622">
        <v>0</v>
      </c>
      <c r="H1027" s="635"/>
      <c r="I1027" s="622"/>
      <c r="J1027" s="622"/>
      <c r="K1027" s="635"/>
      <c r="L1027" s="622">
        <v>1</v>
      </c>
      <c r="M1027" s="623">
        <v>0</v>
      </c>
    </row>
    <row r="1028" spans="1:13" ht="14.4" customHeight="1" x14ac:dyDescent="0.3">
      <c r="A1028" s="618" t="s">
        <v>4541</v>
      </c>
      <c r="B1028" s="619" t="s">
        <v>4157</v>
      </c>
      <c r="C1028" s="619" t="s">
        <v>5968</v>
      </c>
      <c r="D1028" s="619" t="s">
        <v>4947</v>
      </c>
      <c r="E1028" s="619" t="s">
        <v>5969</v>
      </c>
      <c r="F1028" s="622"/>
      <c r="G1028" s="622"/>
      <c r="H1028" s="635"/>
      <c r="I1028" s="622">
        <v>4</v>
      </c>
      <c r="J1028" s="622">
        <v>0</v>
      </c>
      <c r="K1028" s="635"/>
      <c r="L1028" s="622">
        <v>4</v>
      </c>
      <c r="M1028" s="623">
        <v>0</v>
      </c>
    </row>
    <row r="1029" spans="1:13" ht="14.4" customHeight="1" x14ac:dyDescent="0.3">
      <c r="A1029" s="618" t="s">
        <v>4541</v>
      </c>
      <c r="B1029" s="619" t="s">
        <v>4157</v>
      </c>
      <c r="C1029" s="619" t="s">
        <v>4587</v>
      </c>
      <c r="D1029" s="619" t="s">
        <v>1038</v>
      </c>
      <c r="E1029" s="619" t="s">
        <v>4588</v>
      </c>
      <c r="F1029" s="622"/>
      <c r="G1029" s="622"/>
      <c r="H1029" s="635">
        <v>0</v>
      </c>
      <c r="I1029" s="622">
        <v>1</v>
      </c>
      <c r="J1029" s="622">
        <v>95.24</v>
      </c>
      <c r="K1029" s="635">
        <v>1</v>
      </c>
      <c r="L1029" s="622">
        <v>1</v>
      </c>
      <c r="M1029" s="623">
        <v>95.24</v>
      </c>
    </row>
    <row r="1030" spans="1:13" ht="14.4" customHeight="1" x14ac:dyDescent="0.3">
      <c r="A1030" s="618" t="s">
        <v>4541</v>
      </c>
      <c r="B1030" s="619" t="s">
        <v>4157</v>
      </c>
      <c r="C1030" s="619" t="s">
        <v>1037</v>
      </c>
      <c r="D1030" s="619" t="s">
        <v>1038</v>
      </c>
      <c r="E1030" s="619" t="s">
        <v>1039</v>
      </c>
      <c r="F1030" s="622"/>
      <c r="G1030" s="622"/>
      <c r="H1030" s="635">
        <v>0</v>
      </c>
      <c r="I1030" s="622">
        <v>5</v>
      </c>
      <c r="J1030" s="622">
        <v>952.4</v>
      </c>
      <c r="K1030" s="635">
        <v>1</v>
      </c>
      <c r="L1030" s="622">
        <v>5</v>
      </c>
      <c r="M1030" s="623">
        <v>952.4</v>
      </c>
    </row>
    <row r="1031" spans="1:13" ht="14.4" customHeight="1" x14ac:dyDescent="0.3">
      <c r="A1031" s="618" t="s">
        <v>4541</v>
      </c>
      <c r="B1031" s="619" t="s">
        <v>4157</v>
      </c>
      <c r="C1031" s="619" t="s">
        <v>1041</v>
      </c>
      <c r="D1031" s="619" t="s">
        <v>1038</v>
      </c>
      <c r="E1031" s="619" t="s">
        <v>1042</v>
      </c>
      <c r="F1031" s="622"/>
      <c r="G1031" s="622"/>
      <c r="H1031" s="635">
        <v>0</v>
      </c>
      <c r="I1031" s="622">
        <v>1</v>
      </c>
      <c r="J1031" s="622">
        <v>612.26</v>
      </c>
      <c r="K1031" s="635">
        <v>1</v>
      </c>
      <c r="L1031" s="622">
        <v>1</v>
      </c>
      <c r="M1031" s="623">
        <v>612.26</v>
      </c>
    </row>
    <row r="1032" spans="1:13" ht="14.4" customHeight="1" x14ac:dyDescent="0.3">
      <c r="A1032" s="618" t="s">
        <v>4541</v>
      </c>
      <c r="B1032" s="619" t="s">
        <v>6741</v>
      </c>
      <c r="C1032" s="619" t="s">
        <v>6519</v>
      </c>
      <c r="D1032" s="619" t="s">
        <v>5104</v>
      </c>
      <c r="E1032" s="619" t="s">
        <v>1039</v>
      </c>
      <c r="F1032" s="622"/>
      <c r="G1032" s="622"/>
      <c r="H1032" s="635">
        <v>0</v>
      </c>
      <c r="I1032" s="622">
        <v>1</v>
      </c>
      <c r="J1032" s="622">
        <v>123.71</v>
      </c>
      <c r="K1032" s="635">
        <v>1</v>
      </c>
      <c r="L1032" s="622">
        <v>1</v>
      </c>
      <c r="M1032" s="623">
        <v>123.71</v>
      </c>
    </row>
    <row r="1033" spans="1:13" ht="14.4" customHeight="1" x14ac:dyDescent="0.3">
      <c r="A1033" s="618" t="s">
        <v>4541</v>
      </c>
      <c r="B1033" s="619" t="s">
        <v>4169</v>
      </c>
      <c r="C1033" s="619" t="s">
        <v>2468</v>
      </c>
      <c r="D1033" s="619" t="s">
        <v>2469</v>
      </c>
      <c r="E1033" s="619" t="s">
        <v>2470</v>
      </c>
      <c r="F1033" s="622"/>
      <c r="G1033" s="622"/>
      <c r="H1033" s="635">
        <v>0</v>
      </c>
      <c r="I1033" s="622">
        <v>131</v>
      </c>
      <c r="J1033" s="622">
        <v>65159.399999999994</v>
      </c>
      <c r="K1033" s="635">
        <v>1</v>
      </c>
      <c r="L1033" s="622">
        <v>131</v>
      </c>
      <c r="M1033" s="623">
        <v>65159.399999999994</v>
      </c>
    </row>
    <row r="1034" spans="1:13" ht="14.4" customHeight="1" x14ac:dyDescent="0.3">
      <c r="A1034" s="618" t="s">
        <v>4541</v>
      </c>
      <c r="B1034" s="619" t="s">
        <v>4169</v>
      </c>
      <c r="C1034" s="619" t="s">
        <v>2493</v>
      </c>
      <c r="D1034" s="619" t="s">
        <v>2494</v>
      </c>
      <c r="E1034" s="619" t="s">
        <v>4170</v>
      </c>
      <c r="F1034" s="622"/>
      <c r="G1034" s="622"/>
      <c r="H1034" s="635">
        <v>0</v>
      </c>
      <c r="I1034" s="622">
        <v>19</v>
      </c>
      <c r="J1034" s="622">
        <v>25783.27</v>
      </c>
      <c r="K1034" s="635">
        <v>1</v>
      </c>
      <c r="L1034" s="622">
        <v>19</v>
      </c>
      <c r="M1034" s="623">
        <v>25783.27</v>
      </c>
    </row>
    <row r="1035" spans="1:13" ht="14.4" customHeight="1" x14ac:dyDescent="0.3">
      <c r="A1035" s="618" t="s">
        <v>4541</v>
      </c>
      <c r="B1035" s="619" t="s">
        <v>4174</v>
      </c>
      <c r="C1035" s="619" t="s">
        <v>2414</v>
      </c>
      <c r="D1035" s="619" t="s">
        <v>2415</v>
      </c>
      <c r="E1035" s="619" t="s">
        <v>2416</v>
      </c>
      <c r="F1035" s="622"/>
      <c r="G1035" s="622"/>
      <c r="H1035" s="635"/>
      <c r="I1035" s="622">
        <v>2</v>
      </c>
      <c r="J1035" s="622">
        <v>0</v>
      </c>
      <c r="K1035" s="635"/>
      <c r="L1035" s="622">
        <v>2</v>
      </c>
      <c r="M1035" s="623">
        <v>0</v>
      </c>
    </row>
    <row r="1036" spans="1:13" ht="14.4" customHeight="1" x14ac:dyDescent="0.3">
      <c r="A1036" s="618" t="s">
        <v>4541</v>
      </c>
      <c r="B1036" s="619" t="s">
        <v>4174</v>
      </c>
      <c r="C1036" s="619" t="s">
        <v>3515</v>
      </c>
      <c r="D1036" s="619" t="s">
        <v>2415</v>
      </c>
      <c r="E1036" s="619" t="s">
        <v>3516</v>
      </c>
      <c r="F1036" s="622"/>
      <c r="G1036" s="622"/>
      <c r="H1036" s="635"/>
      <c r="I1036" s="622">
        <v>5</v>
      </c>
      <c r="J1036" s="622">
        <v>0</v>
      </c>
      <c r="K1036" s="635"/>
      <c r="L1036" s="622">
        <v>5</v>
      </c>
      <c r="M1036" s="623">
        <v>0</v>
      </c>
    </row>
    <row r="1037" spans="1:13" ht="14.4" customHeight="1" x14ac:dyDescent="0.3">
      <c r="A1037" s="618" t="s">
        <v>4541</v>
      </c>
      <c r="B1037" s="619" t="s">
        <v>4189</v>
      </c>
      <c r="C1037" s="619" t="s">
        <v>2454</v>
      </c>
      <c r="D1037" s="619" t="s">
        <v>2455</v>
      </c>
      <c r="E1037" s="619" t="s">
        <v>2456</v>
      </c>
      <c r="F1037" s="622"/>
      <c r="G1037" s="622"/>
      <c r="H1037" s="635">
        <v>0</v>
      </c>
      <c r="I1037" s="622">
        <v>4</v>
      </c>
      <c r="J1037" s="622">
        <v>1875.84</v>
      </c>
      <c r="K1037" s="635">
        <v>1</v>
      </c>
      <c r="L1037" s="622">
        <v>4</v>
      </c>
      <c r="M1037" s="623">
        <v>1875.84</v>
      </c>
    </row>
    <row r="1038" spans="1:13" ht="14.4" customHeight="1" x14ac:dyDescent="0.3">
      <c r="A1038" s="618" t="s">
        <v>4541</v>
      </c>
      <c r="B1038" s="619" t="s">
        <v>4189</v>
      </c>
      <c r="C1038" s="619" t="s">
        <v>2458</v>
      </c>
      <c r="D1038" s="619" t="s">
        <v>2455</v>
      </c>
      <c r="E1038" s="619" t="s">
        <v>2459</v>
      </c>
      <c r="F1038" s="622"/>
      <c r="G1038" s="622"/>
      <c r="H1038" s="635">
        <v>0</v>
      </c>
      <c r="I1038" s="622">
        <v>10</v>
      </c>
      <c r="J1038" s="622">
        <v>6252.9</v>
      </c>
      <c r="K1038" s="635">
        <v>1</v>
      </c>
      <c r="L1038" s="622">
        <v>10</v>
      </c>
      <c r="M1038" s="623">
        <v>6252.9</v>
      </c>
    </row>
    <row r="1039" spans="1:13" ht="14.4" customHeight="1" x14ac:dyDescent="0.3">
      <c r="A1039" s="618" t="s">
        <v>4541</v>
      </c>
      <c r="B1039" s="619" t="s">
        <v>4189</v>
      </c>
      <c r="C1039" s="619" t="s">
        <v>3506</v>
      </c>
      <c r="D1039" s="619" t="s">
        <v>2455</v>
      </c>
      <c r="E1039" s="619" t="s">
        <v>3507</v>
      </c>
      <c r="F1039" s="622"/>
      <c r="G1039" s="622"/>
      <c r="H1039" s="635">
        <v>0</v>
      </c>
      <c r="I1039" s="622">
        <v>3</v>
      </c>
      <c r="J1039" s="622">
        <v>2813.79</v>
      </c>
      <c r="K1039" s="635">
        <v>1</v>
      </c>
      <c r="L1039" s="622">
        <v>3</v>
      </c>
      <c r="M1039" s="623">
        <v>2813.79</v>
      </c>
    </row>
    <row r="1040" spans="1:13" ht="14.4" customHeight="1" x14ac:dyDescent="0.3">
      <c r="A1040" s="618" t="s">
        <v>4541</v>
      </c>
      <c r="B1040" s="619" t="s">
        <v>4189</v>
      </c>
      <c r="C1040" s="619" t="s">
        <v>2287</v>
      </c>
      <c r="D1040" s="619" t="s">
        <v>2288</v>
      </c>
      <c r="E1040" s="619" t="s">
        <v>3507</v>
      </c>
      <c r="F1040" s="622"/>
      <c r="G1040" s="622"/>
      <c r="H1040" s="635">
        <v>0</v>
      </c>
      <c r="I1040" s="622">
        <v>8</v>
      </c>
      <c r="J1040" s="622">
        <v>13997.52</v>
      </c>
      <c r="K1040" s="635">
        <v>1</v>
      </c>
      <c r="L1040" s="622">
        <v>8</v>
      </c>
      <c r="M1040" s="623">
        <v>13997.52</v>
      </c>
    </row>
    <row r="1041" spans="1:13" ht="14.4" customHeight="1" x14ac:dyDescent="0.3">
      <c r="A1041" s="618" t="s">
        <v>4541</v>
      </c>
      <c r="B1041" s="619" t="s">
        <v>4189</v>
      </c>
      <c r="C1041" s="619" t="s">
        <v>2291</v>
      </c>
      <c r="D1041" s="619" t="s">
        <v>2288</v>
      </c>
      <c r="E1041" s="619" t="s">
        <v>3510</v>
      </c>
      <c r="F1041" s="622"/>
      <c r="G1041" s="622"/>
      <c r="H1041" s="635">
        <v>0</v>
      </c>
      <c r="I1041" s="622">
        <v>18</v>
      </c>
      <c r="J1041" s="622">
        <v>41992.56</v>
      </c>
      <c r="K1041" s="635">
        <v>1</v>
      </c>
      <c r="L1041" s="622">
        <v>18</v>
      </c>
      <c r="M1041" s="623">
        <v>41992.56</v>
      </c>
    </row>
    <row r="1042" spans="1:13" ht="14.4" customHeight="1" x14ac:dyDescent="0.3">
      <c r="A1042" s="618" t="s">
        <v>4541</v>
      </c>
      <c r="B1042" s="619" t="s">
        <v>4214</v>
      </c>
      <c r="C1042" s="619" t="s">
        <v>4878</v>
      </c>
      <c r="D1042" s="619" t="s">
        <v>2375</v>
      </c>
      <c r="E1042" s="619" t="s">
        <v>687</v>
      </c>
      <c r="F1042" s="622"/>
      <c r="G1042" s="622"/>
      <c r="H1042" s="635">
        <v>0</v>
      </c>
      <c r="I1042" s="622">
        <v>1</v>
      </c>
      <c r="J1042" s="622">
        <v>81.209999999999994</v>
      </c>
      <c r="K1042" s="635">
        <v>1</v>
      </c>
      <c r="L1042" s="622">
        <v>1</v>
      </c>
      <c r="M1042" s="623">
        <v>81.209999999999994</v>
      </c>
    </row>
    <row r="1043" spans="1:13" ht="14.4" customHeight="1" x14ac:dyDescent="0.3">
      <c r="A1043" s="618" t="s">
        <v>4541</v>
      </c>
      <c r="B1043" s="619" t="s">
        <v>4214</v>
      </c>
      <c r="C1043" s="619" t="s">
        <v>2372</v>
      </c>
      <c r="D1043" s="619" t="s">
        <v>2369</v>
      </c>
      <c r="E1043" s="619" t="s">
        <v>1928</v>
      </c>
      <c r="F1043" s="622"/>
      <c r="G1043" s="622"/>
      <c r="H1043" s="635">
        <v>0</v>
      </c>
      <c r="I1043" s="622">
        <v>1</v>
      </c>
      <c r="J1043" s="622">
        <v>60.92</v>
      </c>
      <c r="K1043" s="635">
        <v>1</v>
      </c>
      <c r="L1043" s="622">
        <v>1</v>
      </c>
      <c r="M1043" s="623">
        <v>60.92</v>
      </c>
    </row>
    <row r="1044" spans="1:13" ht="14.4" customHeight="1" x14ac:dyDescent="0.3">
      <c r="A1044" s="618" t="s">
        <v>4541</v>
      </c>
      <c r="B1044" s="619" t="s">
        <v>4219</v>
      </c>
      <c r="C1044" s="619" t="s">
        <v>3579</v>
      </c>
      <c r="D1044" s="619" t="s">
        <v>4424</v>
      </c>
      <c r="E1044" s="619" t="s">
        <v>4425</v>
      </c>
      <c r="F1044" s="622"/>
      <c r="G1044" s="622"/>
      <c r="H1044" s="635">
        <v>0</v>
      </c>
      <c r="I1044" s="622">
        <v>1</v>
      </c>
      <c r="J1044" s="622">
        <v>20.45</v>
      </c>
      <c r="K1044" s="635">
        <v>1</v>
      </c>
      <c r="L1044" s="622">
        <v>1</v>
      </c>
      <c r="M1044" s="623">
        <v>20.45</v>
      </c>
    </row>
    <row r="1045" spans="1:13" ht="14.4" customHeight="1" x14ac:dyDescent="0.3">
      <c r="A1045" s="618" t="s">
        <v>4541</v>
      </c>
      <c r="B1045" s="619" t="s">
        <v>4220</v>
      </c>
      <c r="C1045" s="619" t="s">
        <v>2387</v>
      </c>
      <c r="D1045" s="619" t="s">
        <v>2388</v>
      </c>
      <c r="E1045" s="619" t="s">
        <v>2389</v>
      </c>
      <c r="F1045" s="622"/>
      <c r="G1045" s="622"/>
      <c r="H1045" s="635">
        <v>0</v>
      </c>
      <c r="I1045" s="622">
        <v>1</v>
      </c>
      <c r="J1045" s="622">
        <v>67.42</v>
      </c>
      <c r="K1045" s="635">
        <v>1</v>
      </c>
      <c r="L1045" s="622">
        <v>1</v>
      </c>
      <c r="M1045" s="623">
        <v>67.42</v>
      </c>
    </row>
    <row r="1046" spans="1:13" ht="14.4" customHeight="1" x14ac:dyDescent="0.3">
      <c r="A1046" s="618" t="s">
        <v>4541</v>
      </c>
      <c r="B1046" s="619" t="s">
        <v>4223</v>
      </c>
      <c r="C1046" s="619" t="s">
        <v>6553</v>
      </c>
      <c r="D1046" s="619" t="s">
        <v>6554</v>
      </c>
      <c r="E1046" s="619" t="s">
        <v>6555</v>
      </c>
      <c r="F1046" s="622">
        <v>1</v>
      </c>
      <c r="G1046" s="622">
        <v>0</v>
      </c>
      <c r="H1046" s="635"/>
      <c r="I1046" s="622"/>
      <c r="J1046" s="622"/>
      <c r="K1046" s="635"/>
      <c r="L1046" s="622">
        <v>1</v>
      </c>
      <c r="M1046" s="623">
        <v>0</v>
      </c>
    </row>
    <row r="1047" spans="1:13" ht="14.4" customHeight="1" x14ac:dyDescent="0.3">
      <c r="A1047" s="618" t="s">
        <v>4541</v>
      </c>
      <c r="B1047" s="619" t="s">
        <v>4443</v>
      </c>
      <c r="C1047" s="619" t="s">
        <v>3719</v>
      </c>
      <c r="D1047" s="619" t="s">
        <v>4444</v>
      </c>
      <c r="E1047" s="619" t="s">
        <v>4445</v>
      </c>
      <c r="F1047" s="622">
        <v>1</v>
      </c>
      <c r="G1047" s="622">
        <v>41.55</v>
      </c>
      <c r="H1047" s="635">
        <v>1</v>
      </c>
      <c r="I1047" s="622"/>
      <c r="J1047" s="622"/>
      <c r="K1047" s="635">
        <v>0</v>
      </c>
      <c r="L1047" s="622">
        <v>1</v>
      </c>
      <c r="M1047" s="623">
        <v>41.55</v>
      </c>
    </row>
    <row r="1048" spans="1:13" ht="14.4" customHeight="1" x14ac:dyDescent="0.3">
      <c r="A1048" s="618" t="s">
        <v>4541</v>
      </c>
      <c r="B1048" s="619" t="s">
        <v>4255</v>
      </c>
      <c r="C1048" s="619" t="s">
        <v>2728</v>
      </c>
      <c r="D1048" s="619" t="s">
        <v>4256</v>
      </c>
      <c r="E1048" s="619" t="s">
        <v>4257</v>
      </c>
      <c r="F1048" s="622"/>
      <c r="G1048" s="622"/>
      <c r="H1048" s="635">
        <v>0</v>
      </c>
      <c r="I1048" s="622">
        <v>12</v>
      </c>
      <c r="J1048" s="622">
        <v>3999.72</v>
      </c>
      <c r="K1048" s="635">
        <v>1</v>
      </c>
      <c r="L1048" s="622">
        <v>12</v>
      </c>
      <c r="M1048" s="623">
        <v>3999.72</v>
      </c>
    </row>
    <row r="1049" spans="1:13" ht="14.4" customHeight="1" x14ac:dyDescent="0.3">
      <c r="A1049" s="618" t="s">
        <v>4541</v>
      </c>
      <c r="B1049" s="619" t="s">
        <v>4255</v>
      </c>
      <c r="C1049" s="619" t="s">
        <v>3753</v>
      </c>
      <c r="D1049" s="619" t="s">
        <v>4448</v>
      </c>
      <c r="E1049" s="619" t="s">
        <v>4449</v>
      </c>
      <c r="F1049" s="622"/>
      <c r="G1049" s="622"/>
      <c r="H1049" s="635">
        <v>0</v>
      </c>
      <c r="I1049" s="622">
        <v>1</v>
      </c>
      <c r="J1049" s="622">
        <v>333.31</v>
      </c>
      <c r="K1049" s="635">
        <v>1</v>
      </c>
      <c r="L1049" s="622">
        <v>1</v>
      </c>
      <c r="M1049" s="623">
        <v>333.31</v>
      </c>
    </row>
    <row r="1050" spans="1:13" ht="14.4" customHeight="1" x14ac:dyDescent="0.3">
      <c r="A1050" s="618" t="s">
        <v>4541</v>
      </c>
      <c r="B1050" s="619" t="s">
        <v>4274</v>
      </c>
      <c r="C1050" s="619" t="s">
        <v>2751</v>
      </c>
      <c r="D1050" s="619" t="s">
        <v>2752</v>
      </c>
      <c r="E1050" s="619" t="s">
        <v>4275</v>
      </c>
      <c r="F1050" s="622"/>
      <c r="G1050" s="622"/>
      <c r="H1050" s="635">
        <v>0</v>
      </c>
      <c r="I1050" s="622">
        <v>6</v>
      </c>
      <c r="J1050" s="622">
        <v>2399.52</v>
      </c>
      <c r="K1050" s="635">
        <v>1</v>
      </c>
      <c r="L1050" s="622">
        <v>6</v>
      </c>
      <c r="M1050" s="623">
        <v>2399.52</v>
      </c>
    </row>
    <row r="1051" spans="1:13" ht="14.4" customHeight="1" x14ac:dyDescent="0.3">
      <c r="A1051" s="618" t="s">
        <v>4541</v>
      </c>
      <c r="B1051" s="619" t="s">
        <v>4282</v>
      </c>
      <c r="C1051" s="619" t="s">
        <v>2748</v>
      </c>
      <c r="D1051" s="619" t="s">
        <v>2749</v>
      </c>
      <c r="E1051" s="619" t="s">
        <v>4267</v>
      </c>
      <c r="F1051" s="622"/>
      <c r="G1051" s="622"/>
      <c r="H1051" s="635">
        <v>0</v>
      </c>
      <c r="I1051" s="622">
        <v>2</v>
      </c>
      <c r="J1051" s="622">
        <v>139.72</v>
      </c>
      <c r="K1051" s="635">
        <v>1</v>
      </c>
      <c r="L1051" s="622">
        <v>2</v>
      </c>
      <c r="M1051" s="623">
        <v>139.72</v>
      </c>
    </row>
    <row r="1052" spans="1:13" ht="14.4" customHeight="1" x14ac:dyDescent="0.3">
      <c r="A1052" s="618" t="s">
        <v>4541</v>
      </c>
      <c r="B1052" s="619" t="s">
        <v>4462</v>
      </c>
      <c r="C1052" s="619" t="s">
        <v>5381</v>
      </c>
      <c r="D1052" s="619" t="s">
        <v>4840</v>
      </c>
      <c r="E1052" s="619" t="s">
        <v>5382</v>
      </c>
      <c r="F1052" s="622"/>
      <c r="G1052" s="622"/>
      <c r="H1052" s="635">
        <v>0</v>
      </c>
      <c r="I1052" s="622">
        <v>106</v>
      </c>
      <c r="J1052" s="622">
        <v>32053.339999999993</v>
      </c>
      <c r="K1052" s="635">
        <v>1</v>
      </c>
      <c r="L1052" s="622">
        <v>106</v>
      </c>
      <c r="M1052" s="623">
        <v>32053.339999999993</v>
      </c>
    </row>
    <row r="1053" spans="1:13" ht="14.4" customHeight="1" x14ac:dyDescent="0.3">
      <c r="A1053" s="618" t="s">
        <v>4541</v>
      </c>
      <c r="B1053" s="619" t="s">
        <v>4319</v>
      </c>
      <c r="C1053" s="619" t="s">
        <v>5148</v>
      </c>
      <c r="D1053" s="619" t="s">
        <v>5149</v>
      </c>
      <c r="E1053" s="619"/>
      <c r="F1053" s="622"/>
      <c r="G1053" s="622"/>
      <c r="H1053" s="635">
        <v>0</v>
      </c>
      <c r="I1053" s="622">
        <v>3</v>
      </c>
      <c r="J1053" s="622">
        <v>6838.4400000000005</v>
      </c>
      <c r="K1053" s="635">
        <v>1</v>
      </c>
      <c r="L1053" s="622">
        <v>3</v>
      </c>
      <c r="M1053" s="623">
        <v>6838.4400000000005</v>
      </c>
    </row>
    <row r="1054" spans="1:13" ht="14.4" customHeight="1" x14ac:dyDescent="0.3">
      <c r="A1054" s="618" t="s">
        <v>4541</v>
      </c>
      <c r="B1054" s="619" t="s">
        <v>4319</v>
      </c>
      <c r="C1054" s="619" t="s">
        <v>5151</v>
      </c>
      <c r="D1054" s="619" t="s">
        <v>5149</v>
      </c>
      <c r="E1054" s="619" t="s">
        <v>5150</v>
      </c>
      <c r="F1054" s="622"/>
      <c r="G1054" s="622"/>
      <c r="H1054" s="635">
        <v>0</v>
      </c>
      <c r="I1054" s="622">
        <v>3</v>
      </c>
      <c r="J1054" s="622">
        <v>6838.4400000000005</v>
      </c>
      <c r="K1054" s="635">
        <v>1</v>
      </c>
      <c r="L1054" s="622">
        <v>3</v>
      </c>
      <c r="M1054" s="623">
        <v>6838.4400000000005</v>
      </c>
    </row>
    <row r="1055" spans="1:13" ht="14.4" customHeight="1" x14ac:dyDescent="0.3">
      <c r="A1055" s="618" t="s">
        <v>4541</v>
      </c>
      <c r="B1055" s="619" t="s">
        <v>4319</v>
      </c>
      <c r="C1055" s="619" t="s">
        <v>5152</v>
      </c>
      <c r="D1055" s="619" t="s">
        <v>5149</v>
      </c>
      <c r="E1055" s="619" t="s">
        <v>5153</v>
      </c>
      <c r="F1055" s="622"/>
      <c r="G1055" s="622"/>
      <c r="H1055" s="635">
        <v>0</v>
      </c>
      <c r="I1055" s="622">
        <v>4</v>
      </c>
      <c r="J1055" s="622">
        <v>25476.77</v>
      </c>
      <c r="K1055" s="635">
        <v>1</v>
      </c>
      <c r="L1055" s="622">
        <v>4</v>
      </c>
      <c r="M1055" s="623">
        <v>25476.77</v>
      </c>
    </row>
    <row r="1056" spans="1:13" ht="14.4" customHeight="1" x14ac:dyDescent="0.3">
      <c r="A1056" s="618" t="s">
        <v>4541</v>
      </c>
      <c r="B1056" s="619" t="s">
        <v>4319</v>
      </c>
      <c r="C1056" s="619" t="s">
        <v>6511</v>
      </c>
      <c r="D1056" s="619" t="s">
        <v>789</v>
      </c>
      <c r="E1056" s="619" t="s">
        <v>5153</v>
      </c>
      <c r="F1056" s="622">
        <v>1</v>
      </c>
      <c r="G1056" s="622">
        <v>0</v>
      </c>
      <c r="H1056" s="635"/>
      <c r="I1056" s="622"/>
      <c r="J1056" s="622"/>
      <c r="K1056" s="635"/>
      <c r="L1056" s="622">
        <v>1</v>
      </c>
      <c r="M1056" s="623">
        <v>0</v>
      </c>
    </row>
    <row r="1057" spans="1:13" ht="14.4" customHeight="1" x14ac:dyDescent="0.3">
      <c r="A1057" s="618" t="s">
        <v>4541</v>
      </c>
      <c r="B1057" s="619" t="s">
        <v>6736</v>
      </c>
      <c r="C1057" s="619" t="s">
        <v>4810</v>
      </c>
      <c r="D1057" s="619" t="s">
        <v>4811</v>
      </c>
      <c r="E1057" s="619" t="s">
        <v>4812</v>
      </c>
      <c r="F1057" s="622"/>
      <c r="G1057" s="622"/>
      <c r="H1057" s="635">
        <v>0</v>
      </c>
      <c r="I1057" s="622">
        <v>445</v>
      </c>
      <c r="J1057" s="622">
        <v>922924.80000000028</v>
      </c>
      <c r="K1057" s="635">
        <v>1</v>
      </c>
      <c r="L1057" s="622">
        <v>445</v>
      </c>
      <c r="M1057" s="623">
        <v>922924.80000000028</v>
      </c>
    </row>
    <row r="1058" spans="1:13" ht="14.4" customHeight="1" x14ac:dyDescent="0.3">
      <c r="A1058" s="618" t="s">
        <v>4541</v>
      </c>
      <c r="B1058" s="619" t="s">
        <v>6742</v>
      </c>
      <c r="C1058" s="619" t="s">
        <v>5608</v>
      </c>
      <c r="D1058" s="619" t="s">
        <v>4896</v>
      </c>
      <c r="E1058" s="619" t="s">
        <v>5609</v>
      </c>
      <c r="F1058" s="622"/>
      <c r="G1058" s="622"/>
      <c r="H1058" s="635">
        <v>0</v>
      </c>
      <c r="I1058" s="622">
        <v>6</v>
      </c>
      <c r="J1058" s="622">
        <v>36605.96</v>
      </c>
      <c r="K1058" s="635">
        <v>1</v>
      </c>
      <c r="L1058" s="622">
        <v>6</v>
      </c>
      <c r="M1058" s="623">
        <v>36605.96</v>
      </c>
    </row>
    <row r="1059" spans="1:13" ht="14.4" customHeight="1" x14ac:dyDescent="0.3">
      <c r="A1059" s="618" t="s">
        <v>4541</v>
      </c>
      <c r="B1059" s="619" t="s">
        <v>6737</v>
      </c>
      <c r="C1059" s="619" t="s">
        <v>5208</v>
      </c>
      <c r="D1059" s="619" t="s">
        <v>5209</v>
      </c>
      <c r="E1059" s="619" t="s">
        <v>5210</v>
      </c>
      <c r="F1059" s="622"/>
      <c r="G1059" s="622"/>
      <c r="H1059" s="635">
        <v>0</v>
      </c>
      <c r="I1059" s="622">
        <v>74</v>
      </c>
      <c r="J1059" s="622">
        <v>181291.86</v>
      </c>
      <c r="K1059" s="635">
        <v>1</v>
      </c>
      <c r="L1059" s="622">
        <v>74</v>
      </c>
      <c r="M1059" s="623">
        <v>181291.86</v>
      </c>
    </row>
    <row r="1060" spans="1:13" ht="14.4" customHeight="1" x14ac:dyDescent="0.3">
      <c r="A1060" s="618" t="s">
        <v>4541</v>
      </c>
      <c r="B1060" s="619" t="s">
        <v>4324</v>
      </c>
      <c r="C1060" s="619" t="s">
        <v>2193</v>
      </c>
      <c r="D1060" s="619" t="s">
        <v>979</v>
      </c>
      <c r="E1060" s="619" t="s">
        <v>4326</v>
      </c>
      <c r="F1060" s="622"/>
      <c r="G1060" s="622"/>
      <c r="H1060" s="635">
        <v>0</v>
      </c>
      <c r="I1060" s="622">
        <v>4</v>
      </c>
      <c r="J1060" s="622">
        <v>386.52</v>
      </c>
      <c r="K1060" s="635">
        <v>1</v>
      </c>
      <c r="L1060" s="622">
        <v>4</v>
      </c>
      <c r="M1060" s="623">
        <v>386.52</v>
      </c>
    </row>
    <row r="1061" spans="1:13" ht="14.4" customHeight="1" x14ac:dyDescent="0.3">
      <c r="A1061" s="618" t="s">
        <v>4541</v>
      </c>
      <c r="B1061" s="619" t="s">
        <v>4328</v>
      </c>
      <c r="C1061" s="619" t="s">
        <v>2348</v>
      </c>
      <c r="D1061" s="619" t="s">
        <v>2349</v>
      </c>
      <c r="E1061" s="619" t="s">
        <v>2350</v>
      </c>
      <c r="F1061" s="622"/>
      <c r="G1061" s="622"/>
      <c r="H1061" s="635">
        <v>0</v>
      </c>
      <c r="I1061" s="622">
        <v>11</v>
      </c>
      <c r="J1061" s="622">
        <v>1013.85</v>
      </c>
      <c r="K1061" s="635">
        <v>1</v>
      </c>
      <c r="L1061" s="622">
        <v>11</v>
      </c>
      <c r="M1061" s="623">
        <v>1013.85</v>
      </c>
    </row>
    <row r="1062" spans="1:13" ht="14.4" customHeight="1" x14ac:dyDescent="0.3">
      <c r="A1062" s="618" t="s">
        <v>4541</v>
      </c>
      <c r="B1062" s="619" t="s">
        <v>4328</v>
      </c>
      <c r="C1062" s="619" t="s">
        <v>596</v>
      </c>
      <c r="D1062" s="619" t="s">
        <v>4329</v>
      </c>
      <c r="E1062" s="619" t="s">
        <v>4330</v>
      </c>
      <c r="F1062" s="622">
        <v>1</v>
      </c>
      <c r="G1062" s="622">
        <v>47.63</v>
      </c>
      <c r="H1062" s="635">
        <v>1</v>
      </c>
      <c r="I1062" s="622"/>
      <c r="J1062" s="622"/>
      <c r="K1062" s="635">
        <v>0</v>
      </c>
      <c r="L1062" s="622">
        <v>1</v>
      </c>
      <c r="M1062" s="623">
        <v>47.63</v>
      </c>
    </row>
    <row r="1063" spans="1:13" ht="14.4" customHeight="1" x14ac:dyDescent="0.3">
      <c r="A1063" s="618" t="s">
        <v>4541</v>
      </c>
      <c r="B1063" s="619" t="s">
        <v>6739</v>
      </c>
      <c r="C1063" s="619" t="s">
        <v>5567</v>
      </c>
      <c r="D1063" s="619" t="s">
        <v>5568</v>
      </c>
      <c r="E1063" s="619" t="s">
        <v>5569</v>
      </c>
      <c r="F1063" s="622"/>
      <c r="G1063" s="622"/>
      <c r="H1063" s="635">
        <v>0</v>
      </c>
      <c r="I1063" s="622">
        <v>1</v>
      </c>
      <c r="J1063" s="622">
        <v>1509.4</v>
      </c>
      <c r="K1063" s="635">
        <v>1</v>
      </c>
      <c r="L1063" s="622">
        <v>1</v>
      </c>
      <c r="M1063" s="623">
        <v>1509.4</v>
      </c>
    </row>
    <row r="1064" spans="1:13" ht="14.4" customHeight="1" x14ac:dyDescent="0.3">
      <c r="A1064" s="618" t="s">
        <v>4541</v>
      </c>
      <c r="B1064" s="619" t="s">
        <v>4342</v>
      </c>
      <c r="C1064" s="619" t="s">
        <v>2483</v>
      </c>
      <c r="D1064" s="619" t="s">
        <v>2465</v>
      </c>
      <c r="E1064" s="619" t="s">
        <v>4343</v>
      </c>
      <c r="F1064" s="622"/>
      <c r="G1064" s="622"/>
      <c r="H1064" s="635">
        <v>0</v>
      </c>
      <c r="I1064" s="622">
        <v>1</v>
      </c>
      <c r="J1064" s="622">
        <v>32.74</v>
      </c>
      <c r="K1064" s="635">
        <v>1</v>
      </c>
      <c r="L1064" s="622">
        <v>1</v>
      </c>
      <c r="M1064" s="623">
        <v>32.74</v>
      </c>
    </row>
    <row r="1065" spans="1:13" ht="14.4" customHeight="1" x14ac:dyDescent="0.3">
      <c r="A1065" s="618" t="s">
        <v>4541</v>
      </c>
      <c r="B1065" s="619" t="s">
        <v>4342</v>
      </c>
      <c r="C1065" s="619" t="s">
        <v>3518</v>
      </c>
      <c r="D1065" s="619" t="s">
        <v>3519</v>
      </c>
      <c r="E1065" s="619" t="s">
        <v>4466</v>
      </c>
      <c r="F1065" s="622"/>
      <c r="G1065" s="622"/>
      <c r="H1065" s="635">
        <v>0</v>
      </c>
      <c r="I1065" s="622">
        <v>2</v>
      </c>
      <c r="J1065" s="622">
        <v>294.72000000000003</v>
      </c>
      <c r="K1065" s="635">
        <v>1</v>
      </c>
      <c r="L1065" s="622">
        <v>2</v>
      </c>
      <c r="M1065" s="623">
        <v>294.72000000000003</v>
      </c>
    </row>
    <row r="1066" spans="1:13" ht="14.4" customHeight="1" x14ac:dyDescent="0.3">
      <c r="A1066" s="618" t="s">
        <v>4541</v>
      </c>
      <c r="B1066" s="619" t="s">
        <v>4342</v>
      </c>
      <c r="C1066" s="619" t="s">
        <v>2277</v>
      </c>
      <c r="D1066" s="619" t="s">
        <v>2278</v>
      </c>
      <c r="E1066" s="619" t="s">
        <v>4346</v>
      </c>
      <c r="F1066" s="622"/>
      <c r="G1066" s="622"/>
      <c r="H1066" s="635">
        <v>0</v>
      </c>
      <c r="I1066" s="622">
        <v>1</v>
      </c>
      <c r="J1066" s="622">
        <v>32.74</v>
      </c>
      <c r="K1066" s="635">
        <v>1</v>
      </c>
      <c r="L1066" s="622">
        <v>1</v>
      </c>
      <c r="M1066" s="623">
        <v>32.74</v>
      </c>
    </row>
    <row r="1067" spans="1:13" ht="14.4" customHeight="1" x14ac:dyDescent="0.3">
      <c r="A1067" s="618" t="s">
        <v>4541</v>
      </c>
      <c r="B1067" s="619" t="s">
        <v>4342</v>
      </c>
      <c r="C1067" s="619" t="s">
        <v>2281</v>
      </c>
      <c r="D1067" s="619" t="s">
        <v>2278</v>
      </c>
      <c r="E1067" s="619" t="s">
        <v>4347</v>
      </c>
      <c r="F1067" s="622"/>
      <c r="G1067" s="622"/>
      <c r="H1067" s="635">
        <v>0</v>
      </c>
      <c r="I1067" s="622">
        <v>3</v>
      </c>
      <c r="J1067" s="622">
        <v>320.97000000000003</v>
      </c>
      <c r="K1067" s="635">
        <v>1</v>
      </c>
      <c r="L1067" s="622">
        <v>3</v>
      </c>
      <c r="M1067" s="623">
        <v>320.97000000000003</v>
      </c>
    </row>
    <row r="1068" spans="1:13" ht="14.4" customHeight="1" x14ac:dyDescent="0.3">
      <c r="A1068" s="618" t="s">
        <v>4541</v>
      </c>
      <c r="B1068" s="619" t="s">
        <v>4342</v>
      </c>
      <c r="C1068" s="619" t="s">
        <v>2464</v>
      </c>
      <c r="D1068" s="619" t="s">
        <v>2465</v>
      </c>
      <c r="E1068" s="619" t="s">
        <v>2466</v>
      </c>
      <c r="F1068" s="622"/>
      <c r="G1068" s="622"/>
      <c r="H1068" s="635">
        <v>0</v>
      </c>
      <c r="I1068" s="622">
        <v>1</v>
      </c>
      <c r="J1068" s="622">
        <v>314.35000000000002</v>
      </c>
      <c r="K1068" s="635">
        <v>1</v>
      </c>
      <c r="L1068" s="622">
        <v>1</v>
      </c>
      <c r="M1068" s="623">
        <v>314.35000000000002</v>
      </c>
    </row>
    <row r="1069" spans="1:13" ht="14.4" customHeight="1" x14ac:dyDescent="0.3">
      <c r="A1069" s="618" t="s">
        <v>4541</v>
      </c>
      <c r="B1069" s="619" t="s">
        <v>4357</v>
      </c>
      <c r="C1069" s="619" t="s">
        <v>6548</v>
      </c>
      <c r="D1069" s="619" t="s">
        <v>6549</v>
      </c>
      <c r="E1069" s="619" t="s">
        <v>4468</v>
      </c>
      <c r="F1069" s="622">
        <v>1</v>
      </c>
      <c r="G1069" s="622">
        <v>0</v>
      </c>
      <c r="H1069" s="635"/>
      <c r="I1069" s="622"/>
      <c r="J1069" s="622"/>
      <c r="K1069" s="635"/>
      <c r="L1069" s="622">
        <v>1</v>
      </c>
      <c r="M1069" s="623">
        <v>0</v>
      </c>
    </row>
    <row r="1070" spans="1:13" ht="14.4" customHeight="1" x14ac:dyDescent="0.3">
      <c r="A1070" s="618" t="s">
        <v>4541</v>
      </c>
      <c r="B1070" s="619" t="s">
        <v>4364</v>
      </c>
      <c r="C1070" s="619" t="s">
        <v>5136</v>
      </c>
      <c r="D1070" s="619" t="s">
        <v>5137</v>
      </c>
      <c r="E1070" s="619" t="s">
        <v>4368</v>
      </c>
      <c r="F1070" s="622">
        <v>1</v>
      </c>
      <c r="G1070" s="622">
        <v>10.73</v>
      </c>
      <c r="H1070" s="635">
        <v>1</v>
      </c>
      <c r="I1070" s="622"/>
      <c r="J1070" s="622"/>
      <c r="K1070" s="635">
        <v>0</v>
      </c>
      <c r="L1070" s="622">
        <v>1</v>
      </c>
      <c r="M1070" s="623">
        <v>10.73</v>
      </c>
    </row>
    <row r="1071" spans="1:13" ht="14.4" customHeight="1" x14ac:dyDescent="0.3">
      <c r="A1071" s="618" t="s">
        <v>4541</v>
      </c>
      <c r="B1071" s="619" t="s">
        <v>4364</v>
      </c>
      <c r="C1071" s="619" t="s">
        <v>3587</v>
      </c>
      <c r="D1071" s="619" t="s">
        <v>4471</v>
      </c>
      <c r="E1071" s="619" t="s">
        <v>4472</v>
      </c>
      <c r="F1071" s="622"/>
      <c r="G1071" s="622"/>
      <c r="H1071" s="635">
        <v>0</v>
      </c>
      <c r="I1071" s="622">
        <v>3</v>
      </c>
      <c r="J1071" s="622">
        <v>48.81</v>
      </c>
      <c r="K1071" s="635">
        <v>1</v>
      </c>
      <c r="L1071" s="622">
        <v>3</v>
      </c>
      <c r="M1071" s="623">
        <v>48.81</v>
      </c>
    </row>
    <row r="1072" spans="1:13" ht="14.4" customHeight="1" x14ac:dyDescent="0.3">
      <c r="A1072" s="618" t="s">
        <v>4541</v>
      </c>
      <c r="B1072" s="619" t="s">
        <v>4364</v>
      </c>
      <c r="C1072" s="619" t="s">
        <v>5138</v>
      </c>
      <c r="D1072" s="619" t="s">
        <v>5139</v>
      </c>
      <c r="E1072" s="619" t="s">
        <v>5140</v>
      </c>
      <c r="F1072" s="622"/>
      <c r="G1072" s="622"/>
      <c r="H1072" s="635">
        <v>0</v>
      </c>
      <c r="I1072" s="622">
        <v>2</v>
      </c>
      <c r="J1072" s="622">
        <v>77.02</v>
      </c>
      <c r="K1072" s="635">
        <v>1</v>
      </c>
      <c r="L1072" s="622">
        <v>2</v>
      </c>
      <c r="M1072" s="623">
        <v>77.02</v>
      </c>
    </row>
    <row r="1073" spans="1:13" ht="14.4" customHeight="1" x14ac:dyDescent="0.3">
      <c r="A1073" s="618" t="s">
        <v>4541</v>
      </c>
      <c r="B1073" s="619" t="s">
        <v>4364</v>
      </c>
      <c r="C1073" s="619" t="s">
        <v>2472</v>
      </c>
      <c r="D1073" s="619" t="s">
        <v>4367</v>
      </c>
      <c r="E1073" s="619" t="s">
        <v>4368</v>
      </c>
      <c r="F1073" s="622"/>
      <c r="G1073" s="622"/>
      <c r="H1073" s="635">
        <v>0</v>
      </c>
      <c r="I1073" s="622">
        <v>2</v>
      </c>
      <c r="J1073" s="622">
        <v>21.46</v>
      </c>
      <c r="K1073" s="635">
        <v>1</v>
      </c>
      <c r="L1073" s="622">
        <v>2</v>
      </c>
      <c r="M1073" s="623">
        <v>21.46</v>
      </c>
    </row>
    <row r="1074" spans="1:13" ht="14.4" customHeight="1" x14ac:dyDescent="0.3">
      <c r="A1074" s="618" t="s">
        <v>4541</v>
      </c>
      <c r="B1074" s="619" t="s">
        <v>4364</v>
      </c>
      <c r="C1074" s="619" t="s">
        <v>3544</v>
      </c>
      <c r="D1074" s="619" t="s">
        <v>4475</v>
      </c>
      <c r="E1074" s="619" t="s">
        <v>3214</v>
      </c>
      <c r="F1074" s="622"/>
      <c r="G1074" s="622"/>
      <c r="H1074" s="635">
        <v>0</v>
      </c>
      <c r="I1074" s="622">
        <v>4</v>
      </c>
      <c r="J1074" s="622">
        <v>70.760000000000005</v>
      </c>
      <c r="K1074" s="635">
        <v>1</v>
      </c>
      <c r="L1074" s="622">
        <v>4</v>
      </c>
      <c r="M1074" s="623">
        <v>70.760000000000005</v>
      </c>
    </row>
    <row r="1075" spans="1:13" ht="14.4" customHeight="1" x14ac:dyDescent="0.3">
      <c r="A1075" s="618" t="s">
        <v>4541</v>
      </c>
      <c r="B1075" s="619" t="s">
        <v>4375</v>
      </c>
      <c r="C1075" s="619" t="s">
        <v>4478</v>
      </c>
      <c r="D1075" s="619" t="s">
        <v>4479</v>
      </c>
      <c r="E1075" s="619" t="s">
        <v>3399</v>
      </c>
      <c r="F1075" s="622"/>
      <c r="G1075" s="622"/>
      <c r="H1075" s="635">
        <v>0</v>
      </c>
      <c r="I1075" s="622">
        <v>12</v>
      </c>
      <c r="J1075" s="622">
        <v>3228</v>
      </c>
      <c r="K1075" s="635">
        <v>1</v>
      </c>
      <c r="L1075" s="622">
        <v>12</v>
      </c>
      <c r="M1075" s="623">
        <v>3228</v>
      </c>
    </row>
    <row r="1076" spans="1:13" ht="14.4" customHeight="1" x14ac:dyDescent="0.3">
      <c r="A1076" s="618" t="s">
        <v>4541</v>
      </c>
      <c r="B1076" s="619" t="s">
        <v>4480</v>
      </c>
      <c r="C1076" s="619" t="s">
        <v>5886</v>
      </c>
      <c r="D1076" s="619" t="s">
        <v>3485</v>
      </c>
      <c r="E1076" s="619" t="s">
        <v>3665</v>
      </c>
      <c r="F1076" s="622"/>
      <c r="G1076" s="622"/>
      <c r="H1076" s="635"/>
      <c r="I1076" s="622">
        <v>1</v>
      </c>
      <c r="J1076" s="622">
        <v>0</v>
      </c>
      <c r="K1076" s="635"/>
      <c r="L1076" s="622">
        <v>1</v>
      </c>
      <c r="M1076" s="623">
        <v>0</v>
      </c>
    </row>
    <row r="1077" spans="1:13" ht="14.4" customHeight="1" x14ac:dyDescent="0.3">
      <c r="A1077" s="618" t="s">
        <v>4541</v>
      </c>
      <c r="B1077" s="619" t="s">
        <v>4387</v>
      </c>
      <c r="C1077" s="619" t="s">
        <v>6515</v>
      </c>
      <c r="D1077" s="619" t="s">
        <v>2298</v>
      </c>
      <c r="E1077" s="619" t="s">
        <v>6516</v>
      </c>
      <c r="F1077" s="622"/>
      <c r="G1077" s="622"/>
      <c r="H1077" s="635"/>
      <c r="I1077" s="622">
        <v>1</v>
      </c>
      <c r="J1077" s="622">
        <v>0</v>
      </c>
      <c r="K1077" s="635"/>
      <c r="L1077" s="622">
        <v>1</v>
      </c>
      <c r="M1077" s="623">
        <v>0</v>
      </c>
    </row>
    <row r="1078" spans="1:13" ht="14.4" customHeight="1" x14ac:dyDescent="0.3">
      <c r="A1078" s="618" t="s">
        <v>4541</v>
      </c>
      <c r="B1078" s="619" t="s">
        <v>4387</v>
      </c>
      <c r="C1078" s="619" t="s">
        <v>3481</v>
      </c>
      <c r="D1078" s="619" t="s">
        <v>2298</v>
      </c>
      <c r="E1078" s="619" t="s">
        <v>4484</v>
      </c>
      <c r="F1078" s="622"/>
      <c r="G1078" s="622"/>
      <c r="H1078" s="635">
        <v>0</v>
      </c>
      <c r="I1078" s="622">
        <v>3</v>
      </c>
      <c r="J1078" s="622">
        <v>826.44</v>
      </c>
      <c r="K1078" s="635">
        <v>1</v>
      </c>
      <c r="L1078" s="622">
        <v>3</v>
      </c>
      <c r="M1078" s="623">
        <v>826.44</v>
      </c>
    </row>
    <row r="1079" spans="1:13" ht="14.4" customHeight="1" x14ac:dyDescent="0.3">
      <c r="A1079" s="618" t="s">
        <v>4541</v>
      </c>
      <c r="B1079" s="619" t="s">
        <v>4387</v>
      </c>
      <c r="C1079" s="619" t="s">
        <v>2301</v>
      </c>
      <c r="D1079" s="619" t="s">
        <v>2298</v>
      </c>
      <c r="E1079" s="619" t="s">
        <v>641</v>
      </c>
      <c r="F1079" s="622"/>
      <c r="G1079" s="622"/>
      <c r="H1079" s="635">
        <v>0</v>
      </c>
      <c r="I1079" s="622">
        <v>1</v>
      </c>
      <c r="J1079" s="622">
        <v>137.74</v>
      </c>
      <c r="K1079" s="635">
        <v>1</v>
      </c>
      <c r="L1079" s="622">
        <v>1</v>
      </c>
      <c r="M1079" s="623">
        <v>137.74</v>
      </c>
    </row>
    <row r="1080" spans="1:13" ht="14.4" customHeight="1" x14ac:dyDescent="0.3">
      <c r="A1080" s="618" t="s">
        <v>4541</v>
      </c>
      <c r="B1080" s="619" t="s">
        <v>4391</v>
      </c>
      <c r="C1080" s="619" t="s">
        <v>5298</v>
      </c>
      <c r="D1080" s="619" t="s">
        <v>3706</v>
      </c>
      <c r="E1080" s="619" t="s">
        <v>2677</v>
      </c>
      <c r="F1080" s="622"/>
      <c r="G1080" s="622"/>
      <c r="H1080" s="635">
        <v>0</v>
      </c>
      <c r="I1080" s="622">
        <v>30</v>
      </c>
      <c r="J1080" s="622">
        <v>3159.3</v>
      </c>
      <c r="K1080" s="635">
        <v>1</v>
      </c>
      <c r="L1080" s="622">
        <v>30</v>
      </c>
      <c r="M1080" s="623">
        <v>3159.3</v>
      </c>
    </row>
    <row r="1081" spans="1:13" ht="14.4" customHeight="1" x14ac:dyDescent="0.3">
      <c r="A1081" s="618" t="s">
        <v>4541</v>
      </c>
      <c r="B1081" s="619" t="s">
        <v>4391</v>
      </c>
      <c r="C1081" s="619" t="s">
        <v>5307</v>
      </c>
      <c r="D1081" s="619" t="s">
        <v>5308</v>
      </c>
      <c r="E1081" s="619" t="s">
        <v>2246</v>
      </c>
      <c r="F1081" s="622"/>
      <c r="G1081" s="622"/>
      <c r="H1081" s="635">
        <v>0</v>
      </c>
      <c r="I1081" s="622">
        <v>70</v>
      </c>
      <c r="J1081" s="622">
        <v>2211.3000000000002</v>
      </c>
      <c r="K1081" s="635">
        <v>1</v>
      </c>
      <c r="L1081" s="622">
        <v>70</v>
      </c>
      <c r="M1081" s="623">
        <v>2211.3000000000002</v>
      </c>
    </row>
    <row r="1082" spans="1:13" ht="14.4" customHeight="1" x14ac:dyDescent="0.3">
      <c r="A1082" s="618" t="s">
        <v>4541</v>
      </c>
      <c r="B1082" s="619" t="s">
        <v>4391</v>
      </c>
      <c r="C1082" s="619" t="s">
        <v>3693</v>
      </c>
      <c r="D1082" s="619" t="s">
        <v>4494</v>
      </c>
      <c r="E1082" s="619" t="s">
        <v>2246</v>
      </c>
      <c r="F1082" s="622"/>
      <c r="G1082" s="622"/>
      <c r="H1082" s="635">
        <v>0</v>
      </c>
      <c r="I1082" s="622">
        <v>10</v>
      </c>
      <c r="J1082" s="622">
        <v>315.89999999999998</v>
      </c>
      <c r="K1082" s="635">
        <v>1</v>
      </c>
      <c r="L1082" s="622">
        <v>10</v>
      </c>
      <c r="M1082" s="623">
        <v>315.89999999999998</v>
      </c>
    </row>
    <row r="1083" spans="1:13" ht="14.4" customHeight="1" x14ac:dyDescent="0.3">
      <c r="A1083" s="618" t="s">
        <v>4541</v>
      </c>
      <c r="B1083" s="619" t="s">
        <v>4391</v>
      </c>
      <c r="C1083" s="619" t="s">
        <v>5310</v>
      </c>
      <c r="D1083" s="619" t="s">
        <v>5311</v>
      </c>
      <c r="E1083" s="619" t="s">
        <v>2246</v>
      </c>
      <c r="F1083" s="622"/>
      <c r="G1083" s="622"/>
      <c r="H1083" s="635">
        <v>0</v>
      </c>
      <c r="I1083" s="622">
        <v>5</v>
      </c>
      <c r="J1083" s="622">
        <v>157.94999999999999</v>
      </c>
      <c r="K1083" s="635">
        <v>1</v>
      </c>
      <c r="L1083" s="622">
        <v>5</v>
      </c>
      <c r="M1083" s="623">
        <v>157.94999999999999</v>
      </c>
    </row>
    <row r="1084" spans="1:13" ht="14.4" customHeight="1" x14ac:dyDescent="0.3">
      <c r="A1084" s="618" t="s">
        <v>4541</v>
      </c>
      <c r="B1084" s="619" t="s">
        <v>4391</v>
      </c>
      <c r="C1084" s="619" t="s">
        <v>3699</v>
      </c>
      <c r="D1084" s="619" t="s">
        <v>3700</v>
      </c>
      <c r="E1084" s="619" t="s">
        <v>3701</v>
      </c>
      <c r="F1084" s="622"/>
      <c r="G1084" s="622"/>
      <c r="H1084" s="635">
        <v>0</v>
      </c>
      <c r="I1084" s="622">
        <v>1117</v>
      </c>
      <c r="J1084" s="622">
        <v>211738.52000000002</v>
      </c>
      <c r="K1084" s="635">
        <v>1</v>
      </c>
      <c r="L1084" s="622">
        <v>1117</v>
      </c>
      <c r="M1084" s="623">
        <v>211738.52000000002</v>
      </c>
    </row>
    <row r="1085" spans="1:13" ht="14.4" customHeight="1" x14ac:dyDescent="0.3">
      <c r="A1085" s="618" t="s">
        <v>4541</v>
      </c>
      <c r="B1085" s="619" t="s">
        <v>4391</v>
      </c>
      <c r="C1085" s="619" t="s">
        <v>6542</v>
      </c>
      <c r="D1085" s="619" t="s">
        <v>6543</v>
      </c>
      <c r="E1085" s="619" t="s">
        <v>2246</v>
      </c>
      <c r="F1085" s="622"/>
      <c r="G1085" s="622"/>
      <c r="H1085" s="635">
        <v>0</v>
      </c>
      <c r="I1085" s="622">
        <v>5</v>
      </c>
      <c r="J1085" s="622">
        <v>157.94999999999999</v>
      </c>
      <c r="K1085" s="635">
        <v>1</v>
      </c>
      <c r="L1085" s="622">
        <v>5</v>
      </c>
      <c r="M1085" s="623">
        <v>157.94999999999999</v>
      </c>
    </row>
    <row r="1086" spans="1:13" ht="14.4" customHeight="1" x14ac:dyDescent="0.3">
      <c r="A1086" s="618" t="s">
        <v>4541</v>
      </c>
      <c r="B1086" s="619" t="s">
        <v>4391</v>
      </c>
      <c r="C1086" s="619" t="s">
        <v>2657</v>
      </c>
      <c r="D1086" s="619" t="s">
        <v>4393</v>
      </c>
      <c r="E1086" s="619" t="s">
        <v>2246</v>
      </c>
      <c r="F1086" s="622"/>
      <c r="G1086" s="622"/>
      <c r="H1086" s="635">
        <v>0</v>
      </c>
      <c r="I1086" s="622">
        <v>15</v>
      </c>
      <c r="J1086" s="622">
        <v>315.89999999999998</v>
      </c>
      <c r="K1086" s="635">
        <v>1</v>
      </c>
      <c r="L1086" s="622">
        <v>15</v>
      </c>
      <c r="M1086" s="623">
        <v>315.89999999999998</v>
      </c>
    </row>
    <row r="1087" spans="1:13" ht="14.4" customHeight="1" x14ac:dyDescent="0.3">
      <c r="A1087" s="618" t="s">
        <v>4541</v>
      </c>
      <c r="B1087" s="619" t="s">
        <v>4391</v>
      </c>
      <c r="C1087" s="619" t="s">
        <v>2660</v>
      </c>
      <c r="D1087" s="619" t="s">
        <v>4394</v>
      </c>
      <c r="E1087" s="619" t="s">
        <v>2246</v>
      </c>
      <c r="F1087" s="622"/>
      <c r="G1087" s="622"/>
      <c r="H1087" s="635">
        <v>0</v>
      </c>
      <c r="I1087" s="622">
        <v>104</v>
      </c>
      <c r="J1087" s="622">
        <v>2190.2399999999998</v>
      </c>
      <c r="K1087" s="635">
        <v>1</v>
      </c>
      <c r="L1087" s="622">
        <v>104</v>
      </c>
      <c r="M1087" s="623">
        <v>2190.2399999999998</v>
      </c>
    </row>
    <row r="1088" spans="1:13" ht="14.4" customHeight="1" x14ac:dyDescent="0.3">
      <c r="A1088" s="618" t="s">
        <v>4541</v>
      </c>
      <c r="B1088" s="619" t="s">
        <v>4391</v>
      </c>
      <c r="C1088" s="619" t="s">
        <v>5316</v>
      </c>
      <c r="D1088" s="619" t="s">
        <v>5317</v>
      </c>
      <c r="E1088" s="619" t="s">
        <v>2246</v>
      </c>
      <c r="F1088" s="622"/>
      <c r="G1088" s="622"/>
      <c r="H1088" s="635">
        <v>0</v>
      </c>
      <c r="I1088" s="622">
        <v>10</v>
      </c>
      <c r="J1088" s="622">
        <v>315.89999999999998</v>
      </c>
      <c r="K1088" s="635">
        <v>1</v>
      </c>
      <c r="L1088" s="622">
        <v>10</v>
      </c>
      <c r="M1088" s="623">
        <v>315.89999999999998</v>
      </c>
    </row>
    <row r="1089" spans="1:13" ht="14.4" customHeight="1" x14ac:dyDescent="0.3">
      <c r="A1089" s="618" t="s">
        <v>4541</v>
      </c>
      <c r="B1089" s="619" t="s">
        <v>4391</v>
      </c>
      <c r="C1089" s="619" t="s">
        <v>2679</v>
      </c>
      <c r="D1089" s="619" t="s">
        <v>4398</v>
      </c>
      <c r="E1089" s="619" t="s">
        <v>2677</v>
      </c>
      <c r="F1089" s="622"/>
      <c r="G1089" s="622"/>
      <c r="H1089" s="635">
        <v>0</v>
      </c>
      <c r="I1089" s="622">
        <v>40</v>
      </c>
      <c r="J1089" s="622">
        <v>3159.6</v>
      </c>
      <c r="K1089" s="635">
        <v>1</v>
      </c>
      <c r="L1089" s="622">
        <v>40</v>
      </c>
      <c r="M1089" s="623">
        <v>3159.6</v>
      </c>
    </row>
    <row r="1090" spans="1:13" ht="14.4" customHeight="1" x14ac:dyDescent="0.3">
      <c r="A1090" s="618" t="s">
        <v>4541</v>
      </c>
      <c r="B1090" s="619" t="s">
        <v>4391</v>
      </c>
      <c r="C1090" s="619" t="s">
        <v>5325</v>
      </c>
      <c r="D1090" s="619" t="s">
        <v>5326</v>
      </c>
      <c r="E1090" s="619" t="s">
        <v>2246</v>
      </c>
      <c r="F1090" s="622"/>
      <c r="G1090" s="622"/>
      <c r="H1090" s="635">
        <v>0</v>
      </c>
      <c r="I1090" s="622">
        <v>6</v>
      </c>
      <c r="J1090" s="622">
        <v>189.54</v>
      </c>
      <c r="K1090" s="635">
        <v>1</v>
      </c>
      <c r="L1090" s="622">
        <v>6</v>
      </c>
      <c r="M1090" s="623">
        <v>189.54</v>
      </c>
    </row>
    <row r="1091" spans="1:13" ht="14.4" customHeight="1" x14ac:dyDescent="0.3">
      <c r="A1091" s="618" t="s">
        <v>4541</v>
      </c>
      <c r="B1091" s="619" t="s">
        <v>4391</v>
      </c>
      <c r="C1091" s="619" t="s">
        <v>5327</v>
      </c>
      <c r="D1091" s="619" t="s">
        <v>5328</v>
      </c>
      <c r="E1091" s="619" t="s">
        <v>2246</v>
      </c>
      <c r="F1091" s="622"/>
      <c r="G1091" s="622"/>
      <c r="H1091" s="635">
        <v>0</v>
      </c>
      <c r="I1091" s="622">
        <v>6</v>
      </c>
      <c r="J1091" s="622">
        <v>189.54</v>
      </c>
      <c r="K1091" s="635">
        <v>1</v>
      </c>
      <c r="L1091" s="622">
        <v>6</v>
      </c>
      <c r="M1091" s="623">
        <v>189.54</v>
      </c>
    </row>
    <row r="1092" spans="1:13" ht="14.4" customHeight="1" x14ac:dyDescent="0.3">
      <c r="A1092" s="618" t="s">
        <v>4541</v>
      </c>
      <c r="B1092" s="619" t="s">
        <v>4391</v>
      </c>
      <c r="C1092" s="619" t="s">
        <v>6544</v>
      </c>
      <c r="D1092" s="619" t="s">
        <v>6546</v>
      </c>
      <c r="E1092" s="619" t="s">
        <v>2246</v>
      </c>
      <c r="F1092" s="622"/>
      <c r="G1092" s="622"/>
      <c r="H1092" s="635">
        <v>0</v>
      </c>
      <c r="I1092" s="622">
        <v>85</v>
      </c>
      <c r="J1092" s="622">
        <v>2685.1499999999996</v>
      </c>
      <c r="K1092" s="635">
        <v>1</v>
      </c>
      <c r="L1092" s="622">
        <v>85</v>
      </c>
      <c r="M1092" s="623">
        <v>2685.1499999999996</v>
      </c>
    </row>
    <row r="1093" spans="1:13" ht="14.4" customHeight="1" x14ac:dyDescent="0.3">
      <c r="A1093" s="618" t="s">
        <v>4541</v>
      </c>
      <c r="B1093" s="619" t="s">
        <v>4391</v>
      </c>
      <c r="C1093" s="619" t="s">
        <v>5329</v>
      </c>
      <c r="D1093" s="619" t="s">
        <v>5330</v>
      </c>
      <c r="E1093" s="619" t="s">
        <v>2246</v>
      </c>
      <c r="F1093" s="622"/>
      <c r="G1093" s="622"/>
      <c r="H1093" s="635">
        <v>0</v>
      </c>
      <c r="I1093" s="622">
        <v>64</v>
      </c>
      <c r="J1093" s="622">
        <v>2021.7599999999998</v>
      </c>
      <c r="K1093" s="635">
        <v>1</v>
      </c>
      <c r="L1093" s="622">
        <v>64</v>
      </c>
      <c r="M1093" s="623">
        <v>2021.7599999999998</v>
      </c>
    </row>
    <row r="1094" spans="1:13" ht="14.4" customHeight="1" x14ac:dyDescent="0.3">
      <c r="A1094" s="618" t="s">
        <v>4541</v>
      </c>
      <c r="B1094" s="619" t="s">
        <v>4391</v>
      </c>
      <c r="C1094" s="619" t="s">
        <v>5331</v>
      </c>
      <c r="D1094" s="619" t="s">
        <v>5333</v>
      </c>
      <c r="E1094" s="619" t="s">
        <v>2246</v>
      </c>
      <c r="F1094" s="622"/>
      <c r="G1094" s="622"/>
      <c r="H1094" s="635">
        <v>0</v>
      </c>
      <c r="I1094" s="622">
        <v>85</v>
      </c>
      <c r="J1094" s="622">
        <v>2685.1499999999996</v>
      </c>
      <c r="K1094" s="635">
        <v>1</v>
      </c>
      <c r="L1094" s="622">
        <v>85</v>
      </c>
      <c r="M1094" s="623">
        <v>2685.1499999999996</v>
      </c>
    </row>
    <row r="1095" spans="1:13" ht="14.4" customHeight="1" x14ac:dyDescent="0.3">
      <c r="A1095" s="618" t="s">
        <v>4541</v>
      </c>
      <c r="B1095" s="619" t="s">
        <v>4391</v>
      </c>
      <c r="C1095" s="619" t="s">
        <v>2675</v>
      </c>
      <c r="D1095" s="619" t="s">
        <v>2676</v>
      </c>
      <c r="E1095" s="619" t="s">
        <v>2677</v>
      </c>
      <c r="F1095" s="622"/>
      <c r="G1095" s="622"/>
      <c r="H1095" s="635">
        <v>0</v>
      </c>
      <c r="I1095" s="622">
        <v>266</v>
      </c>
      <c r="J1095" s="622">
        <v>28012.46</v>
      </c>
      <c r="K1095" s="635">
        <v>1</v>
      </c>
      <c r="L1095" s="622">
        <v>266</v>
      </c>
      <c r="M1095" s="623">
        <v>28012.46</v>
      </c>
    </row>
    <row r="1096" spans="1:13" ht="14.4" customHeight="1" x14ac:dyDescent="0.3">
      <c r="A1096" s="618" t="s">
        <v>4541</v>
      </c>
      <c r="B1096" s="619" t="s">
        <v>4391</v>
      </c>
      <c r="C1096" s="619" t="s">
        <v>5334</v>
      </c>
      <c r="D1096" s="619" t="s">
        <v>2676</v>
      </c>
      <c r="E1096" s="619" t="s">
        <v>4491</v>
      </c>
      <c r="F1096" s="622"/>
      <c r="G1096" s="622"/>
      <c r="H1096" s="635">
        <v>0</v>
      </c>
      <c r="I1096" s="622">
        <v>42</v>
      </c>
      <c r="J1096" s="622">
        <v>2211.7199999999998</v>
      </c>
      <c r="K1096" s="635">
        <v>1</v>
      </c>
      <c r="L1096" s="622">
        <v>42</v>
      </c>
      <c r="M1096" s="623">
        <v>2211.7199999999998</v>
      </c>
    </row>
    <row r="1097" spans="1:13" ht="14.4" customHeight="1" x14ac:dyDescent="0.3">
      <c r="A1097" s="618" t="s">
        <v>4541</v>
      </c>
      <c r="B1097" s="619" t="s">
        <v>4391</v>
      </c>
      <c r="C1097" s="619" t="s">
        <v>2669</v>
      </c>
      <c r="D1097" s="619" t="s">
        <v>4399</v>
      </c>
      <c r="E1097" s="619" t="s">
        <v>2246</v>
      </c>
      <c r="F1097" s="622"/>
      <c r="G1097" s="622"/>
      <c r="H1097" s="635">
        <v>0</v>
      </c>
      <c r="I1097" s="622">
        <v>92</v>
      </c>
      <c r="J1097" s="622">
        <v>2015.7199999999998</v>
      </c>
      <c r="K1097" s="635">
        <v>1</v>
      </c>
      <c r="L1097" s="622">
        <v>92</v>
      </c>
      <c r="M1097" s="623">
        <v>2015.7199999999998</v>
      </c>
    </row>
    <row r="1098" spans="1:13" ht="14.4" customHeight="1" x14ac:dyDescent="0.3">
      <c r="A1098" s="618" t="s">
        <v>4541</v>
      </c>
      <c r="B1098" s="619" t="s">
        <v>4391</v>
      </c>
      <c r="C1098" s="619" t="s">
        <v>5337</v>
      </c>
      <c r="D1098" s="619" t="s">
        <v>5339</v>
      </c>
      <c r="E1098" s="619" t="s">
        <v>4965</v>
      </c>
      <c r="F1098" s="622"/>
      <c r="G1098" s="622"/>
      <c r="H1098" s="635">
        <v>0</v>
      </c>
      <c r="I1098" s="622">
        <v>2</v>
      </c>
      <c r="J1098" s="622">
        <v>252.56</v>
      </c>
      <c r="K1098" s="635">
        <v>1</v>
      </c>
      <c r="L1098" s="622">
        <v>2</v>
      </c>
      <c r="M1098" s="623">
        <v>252.56</v>
      </c>
    </row>
    <row r="1099" spans="1:13" ht="14.4" customHeight="1" x14ac:dyDescent="0.3">
      <c r="A1099" s="618" t="s">
        <v>4541</v>
      </c>
      <c r="B1099" s="619" t="s">
        <v>4391</v>
      </c>
      <c r="C1099" s="619" t="s">
        <v>5340</v>
      </c>
      <c r="D1099" s="619" t="s">
        <v>5342</v>
      </c>
      <c r="E1099" s="619" t="s">
        <v>4965</v>
      </c>
      <c r="F1099" s="622"/>
      <c r="G1099" s="622"/>
      <c r="H1099" s="635">
        <v>0</v>
      </c>
      <c r="I1099" s="622">
        <v>2</v>
      </c>
      <c r="J1099" s="622">
        <v>252.56</v>
      </c>
      <c r="K1099" s="635">
        <v>1</v>
      </c>
      <c r="L1099" s="622">
        <v>2</v>
      </c>
      <c r="M1099" s="623">
        <v>252.56</v>
      </c>
    </row>
    <row r="1100" spans="1:13" ht="14.4" customHeight="1" x14ac:dyDescent="0.3">
      <c r="A1100" s="618" t="s">
        <v>4541</v>
      </c>
      <c r="B1100" s="619" t="s">
        <v>4391</v>
      </c>
      <c r="C1100" s="619" t="s">
        <v>3696</v>
      </c>
      <c r="D1100" s="619" t="s">
        <v>4495</v>
      </c>
      <c r="E1100" s="619" t="s">
        <v>2246</v>
      </c>
      <c r="F1100" s="622"/>
      <c r="G1100" s="622"/>
      <c r="H1100" s="635">
        <v>0</v>
      </c>
      <c r="I1100" s="622">
        <v>5</v>
      </c>
      <c r="J1100" s="622">
        <v>157.94999999999999</v>
      </c>
      <c r="K1100" s="635">
        <v>1</v>
      </c>
      <c r="L1100" s="622">
        <v>5</v>
      </c>
      <c r="M1100" s="623">
        <v>157.94999999999999</v>
      </c>
    </row>
    <row r="1101" spans="1:13" ht="14.4" customHeight="1" x14ac:dyDescent="0.3">
      <c r="A1101" s="618" t="s">
        <v>4541</v>
      </c>
      <c r="B1101" s="619" t="s">
        <v>4391</v>
      </c>
      <c r="C1101" s="619" t="s">
        <v>5350</v>
      </c>
      <c r="D1101" s="619" t="s">
        <v>5351</v>
      </c>
      <c r="E1101" s="619" t="s">
        <v>5352</v>
      </c>
      <c r="F1101" s="622"/>
      <c r="G1101" s="622"/>
      <c r="H1101" s="635">
        <v>0</v>
      </c>
      <c r="I1101" s="622">
        <v>10</v>
      </c>
      <c r="J1101" s="622">
        <v>841.9</v>
      </c>
      <c r="K1101" s="635">
        <v>1</v>
      </c>
      <c r="L1101" s="622">
        <v>10</v>
      </c>
      <c r="M1101" s="623">
        <v>841.9</v>
      </c>
    </row>
    <row r="1102" spans="1:13" ht="14.4" customHeight="1" x14ac:dyDescent="0.3">
      <c r="A1102" s="618" t="s">
        <v>4541</v>
      </c>
      <c r="B1102" s="619" t="s">
        <v>4391</v>
      </c>
      <c r="C1102" s="619" t="s">
        <v>5362</v>
      </c>
      <c r="D1102" s="619" t="s">
        <v>5363</v>
      </c>
      <c r="E1102" s="619" t="s">
        <v>5352</v>
      </c>
      <c r="F1102" s="622"/>
      <c r="G1102" s="622"/>
      <c r="H1102" s="635">
        <v>0</v>
      </c>
      <c r="I1102" s="622">
        <v>15</v>
      </c>
      <c r="J1102" s="622">
        <v>1262.8499999999999</v>
      </c>
      <c r="K1102" s="635">
        <v>1</v>
      </c>
      <c r="L1102" s="622">
        <v>15</v>
      </c>
      <c r="M1102" s="623">
        <v>1262.8499999999999</v>
      </c>
    </row>
    <row r="1103" spans="1:13" ht="14.4" customHeight="1" x14ac:dyDescent="0.3">
      <c r="A1103" s="618" t="s">
        <v>4541</v>
      </c>
      <c r="B1103" s="619" t="s">
        <v>4391</v>
      </c>
      <c r="C1103" s="619" t="s">
        <v>5364</v>
      </c>
      <c r="D1103" s="619" t="s">
        <v>5365</v>
      </c>
      <c r="E1103" s="619" t="s">
        <v>5352</v>
      </c>
      <c r="F1103" s="622"/>
      <c r="G1103" s="622"/>
      <c r="H1103" s="635">
        <v>0</v>
      </c>
      <c r="I1103" s="622">
        <v>5</v>
      </c>
      <c r="J1103" s="622">
        <v>420.95</v>
      </c>
      <c r="K1103" s="635">
        <v>1</v>
      </c>
      <c r="L1103" s="622">
        <v>5</v>
      </c>
      <c r="M1103" s="623">
        <v>420.95</v>
      </c>
    </row>
    <row r="1104" spans="1:13" ht="14.4" customHeight="1" x14ac:dyDescent="0.3">
      <c r="A1104" s="618" t="s">
        <v>4542</v>
      </c>
      <c r="B1104" s="619" t="s">
        <v>4157</v>
      </c>
      <c r="C1104" s="619" t="s">
        <v>1037</v>
      </c>
      <c r="D1104" s="619" t="s">
        <v>1038</v>
      </c>
      <c r="E1104" s="619" t="s">
        <v>1039</v>
      </c>
      <c r="F1104" s="622"/>
      <c r="G1104" s="622"/>
      <c r="H1104" s="635">
        <v>0</v>
      </c>
      <c r="I1104" s="622">
        <v>4</v>
      </c>
      <c r="J1104" s="622">
        <v>761.92</v>
      </c>
      <c r="K1104" s="635">
        <v>1</v>
      </c>
      <c r="L1104" s="622">
        <v>4</v>
      </c>
      <c r="M1104" s="623">
        <v>761.92</v>
      </c>
    </row>
    <row r="1105" spans="1:13" ht="14.4" customHeight="1" x14ac:dyDescent="0.3">
      <c r="A1105" s="618" t="s">
        <v>4542</v>
      </c>
      <c r="B1105" s="619" t="s">
        <v>4157</v>
      </c>
      <c r="C1105" s="619" t="s">
        <v>1041</v>
      </c>
      <c r="D1105" s="619" t="s">
        <v>1038</v>
      </c>
      <c r="E1105" s="619" t="s">
        <v>1042</v>
      </c>
      <c r="F1105" s="622"/>
      <c r="G1105" s="622"/>
      <c r="H1105" s="635">
        <v>0</v>
      </c>
      <c r="I1105" s="622">
        <v>5</v>
      </c>
      <c r="J1105" s="622">
        <v>3061.3</v>
      </c>
      <c r="K1105" s="635">
        <v>1</v>
      </c>
      <c r="L1105" s="622">
        <v>5</v>
      </c>
      <c r="M1105" s="623">
        <v>3061.3</v>
      </c>
    </row>
    <row r="1106" spans="1:13" ht="14.4" customHeight="1" x14ac:dyDescent="0.3">
      <c r="A1106" s="618" t="s">
        <v>4542</v>
      </c>
      <c r="B1106" s="619" t="s">
        <v>4160</v>
      </c>
      <c r="C1106" s="619" t="s">
        <v>5012</v>
      </c>
      <c r="D1106" s="619" t="s">
        <v>3523</v>
      </c>
      <c r="E1106" s="619" t="s">
        <v>5013</v>
      </c>
      <c r="F1106" s="622">
        <v>1</v>
      </c>
      <c r="G1106" s="622">
        <v>630.53</v>
      </c>
      <c r="H1106" s="635">
        <v>1</v>
      </c>
      <c r="I1106" s="622"/>
      <c r="J1106" s="622"/>
      <c r="K1106" s="635">
        <v>0</v>
      </c>
      <c r="L1106" s="622">
        <v>1</v>
      </c>
      <c r="M1106" s="623">
        <v>630.53</v>
      </c>
    </row>
    <row r="1107" spans="1:13" ht="14.4" customHeight="1" x14ac:dyDescent="0.3">
      <c r="A1107" s="618" t="s">
        <v>4542</v>
      </c>
      <c r="B1107" s="619" t="s">
        <v>4169</v>
      </c>
      <c r="C1107" s="619" t="s">
        <v>2493</v>
      </c>
      <c r="D1107" s="619" t="s">
        <v>2494</v>
      </c>
      <c r="E1107" s="619" t="s">
        <v>4170</v>
      </c>
      <c r="F1107" s="622"/>
      <c r="G1107" s="622"/>
      <c r="H1107" s="635">
        <v>0</v>
      </c>
      <c r="I1107" s="622">
        <v>22</v>
      </c>
      <c r="J1107" s="622">
        <v>29837.439999999999</v>
      </c>
      <c r="K1107" s="635">
        <v>1</v>
      </c>
      <c r="L1107" s="622">
        <v>22</v>
      </c>
      <c r="M1107" s="623">
        <v>29837.439999999999</v>
      </c>
    </row>
    <row r="1108" spans="1:13" ht="14.4" customHeight="1" x14ac:dyDescent="0.3">
      <c r="A1108" s="618" t="s">
        <v>4542</v>
      </c>
      <c r="B1108" s="619" t="s">
        <v>4169</v>
      </c>
      <c r="C1108" s="619" t="s">
        <v>4590</v>
      </c>
      <c r="D1108" s="619" t="s">
        <v>4591</v>
      </c>
      <c r="E1108" s="619" t="s">
        <v>4592</v>
      </c>
      <c r="F1108" s="622"/>
      <c r="G1108" s="622"/>
      <c r="H1108" s="635">
        <v>0</v>
      </c>
      <c r="I1108" s="622">
        <v>2</v>
      </c>
      <c r="J1108" s="622">
        <v>2694.56</v>
      </c>
      <c r="K1108" s="635">
        <v>1</v>
      </c>
      <c r="L1108" s="622">
        <v>2</v>
      </c>
      <c r="M1108" s="623">
        <v>2694.56</v>
      </c>
    </row>
    <row r="1109" spans="1:13" ht="14.4" customHeight="1" x14ac:dyDescent="0.3">
      <c r="A1109" s="618" t="s">
        <v>4542</v>
      </c>
      <c r="B1109" s="619" t="s">
        <v>4174</v>
      </c>
      <c r="C1109" s="619" t="s">
        <v>3515</v>
      </c>
      <c r="D1109" s="619" t="s">
        <v>2415</v>
      </c>
      <c r="E1109" s="619" t="s">
        <v>3516</v>
      </c>
      <c r="F1109" s="622"/>
      <c r="G1109" s="622"/>
      <c r="H1109" s="635"/>
      <c r="I1109" s="622">
        <v>3</v>
      </c>
      <c r="J1109" s="622">
        <v>0</v>
      </c>
      <c r="K1109" s="635"/>
      <c r="L1109" s="622">
        <v>3</v>
      </c>
      <c r="M1109" s="623">
        <v>0</v>
      </c>
    </row>
    <row r="1110" spans="1:13" ht="14.4" customHeight="1" x14ac:dyDescent="0.3">
      <c r="A1110" s="618" t="s">
        <v>4542</v>
      </c>
      <c r="B1110" s="619" t="s">
        <v>4180</v>
      </c>
      <c r="C1110" s="619" t="s">
        <v>5006</v>
      </c>
      <c r="D1110" s="619" t="s">
        <v>5007</v>
      </c>
      <c r="E1110" s="619" t="s">
        <v>4184</v>
      </c>
      <c r="F1110" s="622"/>
      <c r="G1110" s="622"/>
      <c r="H1110" s="635">
        <v>0</v>
      </c>
      <c r="I1110" s="622">
        <v>1</v>
      </c>
      <c r="J1110" s="622">
        <v>107.66</v>
      </c>
      <c r="K1110" s="635">
        <v>1</v>
      </c>
      <c r="L1110" s="622">
        <v>1</v>
      </c>
      <c r="M1110" s="623">
        <v>107.66</v>
      </c>
    </row>
    <row r="1111" spans="1:13" ht="14.4" customHeight="1" x14ac:dyDescent="0.3">
      <c r="A1111" s="618" t="s">
        <v>4542</v>
      </c>
      <c r="B1111" s="619" t="s">
        <v>4189</v>
      </c>
      <c r="C1111" s="619" t="s">
        <v>2454</v>
      </c>
      <c r="D1111" s="619" t="s">
        <v>2455</v>
      </c>
      <c r="E1111" s="619" t="s">
        <v>2456</v>
      </c>
      <c r="F1111" s="622"/>
      <c r="G1111" s="622"/>
      <c r="H1111" s="635">
        <v>0</v>
      </c>
      <c r="I1111" s="622">
        <v>1</v>
      </c>
      <c r="J1111" s="622">
        <v>468.96</v>
      </c>
      <c r="K1111" s="635">
        <v>1</v>
      </c>
      <c r="L1111" s="622">
        <v>1</v>
      </c>
      <c r="M1111" s="623">
        <v>468.96</v>
      </c>
    </row>
    <row r="1112" spans="1:13" ht="14.4" customHeight="1" x14ac:dyDescent="0.3">
      <c r="A1112" s="618" t="s">
        <v>4542</v>
      </c>
      <c r="B1112" s="619" t="s">
        <v>4189</v>
      </c>
      <c r="C1112" s="619" t="s">
        <v>3506</v>
      </c>
      <c r="D1112" s="619" t="s">
        <v>2455</v>
      </c>
      <c r="E1112" s="619" t="s">
        <v>3507</v>
      </c>
      <c r="F1112" s="622"/>
      <c r="G1112" s="622"/>
      <c r="H1112" s="635">
        <v>0</v>
      </c>
      <c r="I1112" s="622">
        <v>1</v>
      </c>
      <c r="J1112" s="622">
        <v>937.93</v>
      </c>
      <c r="K1112" s="635">
        <v>1</v>
      </c>
      <c r="L1112" s="622">
        <v>1</v>
      </c>
      <c r="M1112" s="623">
        <v>937.93</v>
      </c>
    </row>
    <row r="1113" spans="1:13" ht="14.4" customHeight="1" x14ac:dyDescent="0.3">
      <c r="A1113" s="618" t="s">
        <v>4542</v>
      </c>
      <c r="B1113" s="619" t="s">
        <v>4189</v>
      </c>
      <c r="C1113" s="619" t="s">
        <v>3509</v>
      </c>
      <c r="D1113" s="619" t="s">
        <v>2455</v>
      </c>
      <c r="E1113" s="619" t="s">
        <v>3510</v>
      </c>
      <c r="F1113" s="622"/>
      <c r="G1113" s="622"/>
      <c r="H1113" s="635">
        <v>0</v>
      </c>
      <c r="I1113" s="622">
        <v>2</v>
      </c>
      <c r="J1113" s="622">
        <v>2332.94</v>
      </c>
      <c r="K1113" s="635">
        <v>1</v>
      </c>
      <c r="L1113" s="622">
        <v>2</v>
      </c>
      <c r="M1113" s="623">
        <v>2332.94</v>
      </c>
    </row>
    <row r="1114" spans="1:13" ht="14.4" customHeight="1" x14ac:dyDescent="0.3">
      <c r="A1114" s="618" t="s">
        <v>4542</v>
      </c>
      <c r="B1114" s="619" t="s">
        <v>4189</v>
      </c>
      <c r="C1114" s="619" t="s">
        <v>2287</v>
      </c>
      <c r="D1114" s="619" t="s">
        <v>2288</v>
      </c>
      <c r="E1114" s="619" t="s">
        <v>3507</v>
      </c>
      <c r="F1114" s="622"/>
      <c r="G1114" s="622"/>
      <c r="H1114" s="635">
        <v>0</v>
      </c>
      <c r="I1114" s="622">
        <v>3</v>
      </c>
      <c r="J1114" s="622">
        <v>5249.07</v>
      </c>
      <c r="K1114" s="635">
        <v>1</v>
      </c>
      <c r="L1114" s="622">
        <v>3</v>
      </c>
      <c r="M1114" s="623">
        <v>5249.07</v>
      </c>
    </row>
    <row r="1115" spans="1:13" ht="14.4" customHeight="1" x14ac:dyDescent="0.3">
      <c r="A1115" s="618" t="s">
        <v>4542</v>
      </c>
      <c r="B1115" s="619" t="s">
        <v>4189</v>
      </c>
      <c r="C1115" s="619" t="s">
        <v>2291</v>
      </c>
      <c r="D1115" s="619" t="s">
        <v>2288</v>
      </c>
      <c r="E1115" s="619" t="s">
        <v>3510</v>
      </c>
      <c r="F1115" s="622"/>
      <c r="G1115" s="622"/>
      <c r="H1115" s="635">
        <v>0</v>
      </c>
      <c r="I1115" s="622">
        <v>3</v>
      </c>
      <c r="J1115" s="622">
        <v>6998.76</v>
      </c>
      <c r="K1115" s="635">
        <v>1</v>
      </c>
      <c r="L1115" s="622">
        <v>3</v>
      </c>
      <c r="M1115" s="623">
        <v>6998.76</v>
      </c>
    </row>
    <row r="1116" spans="1:13" ht="14.4" customHeight="1" x14ac:dyDescent="0.3">
      <c r="A1116" s="618" t="s">
        <v>4542</v>
      </c>
      <c r="B1116" s="619" t="s">
        <v>4189</v>
      </c>
      <c r="C1116" s="619" t="s">
        <v>2294</v>
      </c>
      <c r="D1116" s="619" t="s">
        <v>2288</v>
      </c>
      <c r="E1116" s="619" t="s">
        <v>3513</v>
      </c>
      <c r="F1116" s="622"/>
      <c r="G1116" s="622"/>
      <c r="H1116" s="635">
        <v>0</v>
      </c>
      <c r="I1116" s="622">
        <v>3</v>
      </c>
      <c r="J1116" s="622">
        <v>8748.48</v>
      </c>
      <c r="K1116" s="635">
        <v>1</v>
      </c>
      <c r="L1116" s="622">
        <v>3</v>
      </c>
      <c r="M1116" s="623">
        <v>8748.48</v>
      </c>
    </row>
    <row r="1117" spans="1:13" ht="14.4" customHeight="1" x14ac:dyDescent="0.3">
      <c r="A1117" s="618" t="s">
        <v>4542</v>
      </c>
      <c r="B1117" s="619" t="s">
        <v>4203</v>
      </c>
      <c r="C1117" s="619" t="s">
        <v>6564</v>
      </c>
      <c r="D1117" s="619" t="s">
        <v>6565</v>
      </c>
      <c r="E1117" s="619" t="s">
        <v>5156</v>
      </c>
      <c r="F1117" s="622">
        <v>1</v>
      </c>
      <c r="G1117" s="622">
        <v>149.62</v>
      </c>
      <c r="H1117" s="635">
        <v>1</v>
      </c>
      <c r="I1117" s="622"/>
      <c r="J1117" s="622"/>
      <c r="K1117" s="635">
        <v>0</v>
      </c>
      <c r="L1117" s="622">
        <v>1</v>
      </c>
      <c r="M1117" s="623">
        <v>149.62</v>
      </c>
    </row>
    <row r="1118" spans="1:13" ht="14.4" customHeight="1" x14ac:dyDescent="0.3">
      <c r="A1118" s="618" t="s">
        <v>4542</v>
      </c>
      <c r="B1118" s="619" t="s">
        <v>4203</v>
      </c>
      <c r="C1118" s="619" t="s">
        <v>2259</v>
      </c>
      <c r="D1118" s="619" t="s">
        <v>2260</v>
      </c>
      <c r="E1118" s="619" t="s">
        <v>2261</v>
      </c>
      <c r="F1118" s="622"/>
      <c r="G1118" s="622"/>
      <c r="H1118" s="635">
        <v>0</v>
      </c>
      <c r="I1118" s="622">
        <v>1</v>
      </c>
      <c r="J1118" s="622">
        <v>41.89</v>
      </c>
      <c r="K1118" s="635">
        <v>1</v>
      </c>
      <c r="L1118" s="622">
        <v>1</v>
      </c>
      <c r="M1118" s="623">
        <v>41.89</v>
      </c>
    </row>
    <row r="1119" spans="1:13" ht="14.4" customHeight="1" x14ac:dyDescent="0.3">
      <c r="A1119" s="618" t="s">
        <v>4542</v>
      </c>
      <c r="B1119" s="619" t="s">
        <v>4220</v>
      </c>
      <c r="C1119" s="619" t="s">
        <v>1351</v>
      </c>
      <c r="D1119" s="619" t="s">
        <v>1352</v>
      </c>
      <c r="E1119" s="619" t="s">
        <v>675</v>
      </c>
      <c r="F1119" s="622">
        <v>1</v>
      </c>
      <c r="G1119" s="622">
        <v>101.15</v>
      </c>
      <c r="H1119" s="635">
        <v>1</v>
      </c>
      <c r="I1119" s="622"/>
      <c r="J1119" s="622"/>
      <c r="K1119" s="635">
        <v>0</v>
      </c>
      <c r="L1119" s="622">
        <v>1</v>
      </c>
      <c r="M1119" s="623">
        <v>101.15</v>
      </c>
    </row>
    <row r="1120" spans="1:13" ht="14.4" customHeight="1" x14ac:dyDescent="0.3">
      <c r="A1120" s="618" t="s">
        <v>4542</v>
      </c>
      <c r="B1120" s="619" t="s">
        <v>4221</v>
      </c>
      <c r="C1120" s="619" t="s">
        <v>2274</v>
      </c>
      <c r="D1120" s="619" t="s">
        <v>4222</v>
      </c>
      <c r="E1120" s="619" t="s">
        <v>1928</v>
      </c>
      <c r="F1120" s="622"/>
      <c r="G1120" s="622"/>
      <c r="H1120" s="635">
        <v>0</v>
      </c>
      <c r="I1120" s="622">
        <v>2</v>
      </c>
      <c r="J1120" s="622">
        <v>134.84</v>
      </c>
      <c r="K1120" s="635">
        <v>1</v>
      </c>
      <c r="L1120" s="622">
        <v>2</v>
      </c>
      <c r="M1120" s="623">
        <v>134.84</v>
      </c>
    </row>
    <row r="1121" spans="1:13" ht="14.4" customHeight="1" x14ac:dyDescent="0.3">
      <c r="A1121" s="618" t="s">
        <v>4542</v>
      </c>
      <c r="B1121" s="619" t="s">
        <v>4226</v>
      </c>
      <c r="C1121" s="619" t="s">
        <v>1588</v>
      </c>
      <c r="D1121" s="619" t="s">
        <v>1589</v>
      </c>
      <c r="E1121" s="619" t="s">
        <v>657</v>
      </c>
      <c r="F1121" s="622">
        <v>2</v>
      </c>
      <c r="G1121" s="622">
        <v>428.14</v>
      </c>
      <c r="H1121" s="635">
        <v>1</v>
      </c>
      <c r="I1121" s="622"/>
      <c r="J1121" s="622"/>
      <c r="K1121" s="635">
        <v>0</v>
      </c>
      <c r="L1121" s="622">
        <v>2</v>
      </c>
      <c r="M1121" s="623">
        <v>428.14</v>
      </c>
    </row>
    <row r="1122" spans="1:13" ht="14.4" customHeight="1" x14ac:dyDescent="0.3">
      <c r="A1122" s="618" t="s">
        <v>4542</v>
      </c>
      <c r="B1122" s="619" t="s">
        <v>4238</v>
      </c>
      <c r="C1122" s="619" t="s">
        <v>2199</v>
      </c>
      <c r="D1122" s="619" t="s">
        <v>2200</v>
      </c>
      <c r="E1122" s="619" t="s">
        <v>4239</v>
      </c>
      <c r="F1122" s="622"/>
      <c r="G1122" s="622"/>
      <c r="H1122" s="635">
        <v>0</v>
      </c>
      <c r="I1122" s="622">
        <v>1</v>
      </c>
      <c r="J1122" s="622">
        <v>164.15</v>
      </c>
      <c r="K1122" s="635">
        <v>1</v>
      </c>
      <c r="L1122" s="622">
        <v>1</v>
      </c>
      <c r="M1122" s="623">
        <v>164.15</v>
      </c>
    </row>
    <row r="1123" spans="1:13" ht="14.4" customHeight="1" x14ac:dyDescent="0.3">
      <c r="A1123" s="618" t="s">
        <v>4542</v>
      </c>
      <c r="B1123" s="619" t="s">
        <v>4244</v>
      </c>
      <c r="C1123" s="619" t="s">
        <v>2461</v>
      </c>
      <c r="D1123" s="619" t="s">
        <v>2462</v>
      </c>
      <c r="E1123" s="619" t="s">
        <v>4246</v>
      </c>
      <c r="F1123" s="622"/>
      <c r="G1123" s="622"/>
      <c r="H1123" s="635">
        <v>0</v>
      </c>
      <c r="I1123" s="622">
        <v>1</v>
      </c>
      <c r="J1123" s="622">
        <v>130.15</v>
      </c>
      <c r="K1123" s="635">
        <v>1</v>
      </c>
      <c r="L1123" s="622">
        <v>1</v>
      </c>
      <c r="M1123" s="623">
        <v>130.15</v>
      </c>
    </row>
    <row r="1124" spans="1:13" ht="14.4" customHeight="1" x14ac:dyDescent="0.3">
      <c r="A1124" s="618" t="s">
        <v>4542</v>
      </c>
      <c r="B1124" s="619" t="s">
        <v>4244</v>
      </c>
      <c r="C1124" s="619" t="s">
        <v>2248</v>
      </c>
      <c r="D1124" s="619" t="s">
        <v>819</v>
      </c>
      <c r="E1124" s="619" t="s">
        <v>4247</v>
      </c>
      <c r="F1124" s="622"/>
      <c r="G1124" s="622"/>
      <c r="H1124" s="635">
        <v>0</v>
      </c>
      <c r="I1124" s="622">
        <v>1</v>
      </c>
      <c r="J1124" s="622">
        <v>50.57</v>
      </c>
      <c r="K1124" s="635">
        <v>1</v>
      </c>
      <c r="L1124" s="622">
        <v>1</v>
      </c>
      <c r="M1124" s="623">
        <v>50.57</v>
      </c>
    </row>
    <row r="1125" spans="1:13" ht="14.4" customHeight="1" x14ac:dyDescent="0.3">
      <c r="A1125" s="618" t="s">
        <v>4542</v>
      </c>
      <c r="B1125" s="619" t="s">
        <v>4244</v>
      </c>
      <c r="C1125" s="619" t="s">
        <v>2250</v>
      </c>
      <c r="D1125" s="619" t="s">
        <v>2251</v>
      </c>
      <c r="E1125" s="619" t="s">
        <v>4248</v>
      </c>
      <c r="F1125" s="622"/>
      <c r="G1125" s="622"/>
      <c r="H1125" s="635">
        <v>0</v>
      </c>
      <c r="I1125" s="622">
        <v>1</v>
      </c>
      <c r="J1125" s="622">
        <v>86.76</v>
      </c>
      <c r="K1125" s="635">
        <v>1</v>
      </c>
      <c r="L1125" s="622">
        <v>1</v>
      </c>
      <c r="M1125" s="623">
        <v>86.76</v>
      </c>
    </row>
    <row r="1126" spans="1:13" ht="14.4" customHeight="1" x14ac:dyDescent="0.3">
      <c r="A1126" s="618" t="s">
        <v>4542</v>
      </c>
      <c r="B1126" s="619" t="s">
        <v>4255</v>
      </c>
      <c r="C1126" s="619" t="s">
        <v>2728</v>
      </c>
      <c r="D1126" s="619" t="s">
        <v>4256</v>
      </c>
      <c r="E1126" s="619" t="s">
        <v>4257</v>
      </c>
      <c r="F1126" s="622"/>
      <c r="G1126" s="622"/>
      <c r="H1126" s="635">
        <v>0</v>
      </c>
      <c r="I1126" s="622">
        <v>1</v>
      </c>
      <c r="J1126" s="622">
        <v>333.31</v>
      </c>
      <c r="K1126" s="635">
        <v>1</v>
      </c>
      <c r="L1126" s="622">
        <v>1</v>
      </c>
      <c r="M1126" s="623">
        <v>333.31</v>
      </c>
    </row>
    <row r="1127" spans="1:13" ht="14.4" customHeight="1" x14ac:dyDescent="0.3">
      <c r="A1127" s="618" t="s">
        <v>4542</v>
      </c>
      <c r="B1127" s="619" t="s">
        <v>4277</v>
      </c>
      <c r="C1127" s="619" t="s">
        <v>3764</v>
      </c>
      <c r="D1127" s="619" t="s">
        <v>3765</v>
      </c>
      <c r="E1127" s="619" t="s">
        <v>4452</v>
      </c>
      <c r="F1127" s="622"/>
      <c r="G1127" s="622"/>
      <c r="H1127" s="635">
        <v>0</v>
      </c>
      <c r="I1127" s="622">
        <v>1</v>
      </c>
      <c r="J1127" s="622">
        <v>77.010000000000005</v>
      </c>
      <c r="K1127" s="635">
        <v>1</v>
      </c>
      <c r="L1127" s="622">
        <v>1</v>
      </c>
      <c r="M1127" s="623">
        <v>77.010000000000005</v>
      </c>
    </row>
    <row r="1128" spans="1:13" ht="14.4" customHeight="1" x14ac:dyDescent="0.3">
      <c r="A1128" s="618" t="s">
        <v>4542</v>
      </c>
      <c r="B1128" s="619" t="s">
        <v>6736</v>
      </c>
      <c r="C1128" s="619" t="s">
        <v>4810</v>
      </c>
      <c r="D1128" s="619" t="s">
        <v>4811</v>
      </c>
      <c r="E1128" s="619" t="s">
        <v>4812</v>
      </c>
      <c r="F1128" s="622"/>
      <c r="G1128" s="622"/>
      <c r="H1128" s="635">
        <v>0</v>
      </c>
      <c r="I1128" s="622">
        <v>1</v>
      </c>
      <c r="J1128" s="622">
        <v>2279.48</v>
      </c>
      <c r="K1128" s="635">
        <v>1</v>
      </c>
      <c r="L1128" s="622">
        <v>1</v>
      </c>
      <c r="M1128" s="623">
        <v>2279.48</v>
      </c>
    </row>
    <row r="1129" spans="1:13" ht="14.4" customHeight="1" x14ac:dyDescent="0.3">
      <c r="A1129" s="618" t="s">
        <v>4542</v>
      </c>
      <c r="B1129" s="619" t="s">
        <v>6736</v>
      </c>
      <c r="C1129" s="619" t="s">
        <v>5004</v>
      </c>
      <c r="D1129" s="619" t="s">
        <v>6687</v>
      </c>
      <c r="E1129" s="619" t="s">
        <v>4206</v>
      </c>
      <c r="F1129" s="622">
        <v>3</v>
      </c>
      <c r="G1129" s="622">
        <v>6382.5599999999995</v>
      </c>
      <c r="H1129" s="635">
        <v>1</v>
      </c>
      <c r="I1129" s="622"/>
      <c r="J1129" s="622"/>
      <c r="K1129" s="635">
        <v>0</v>
      </c>
      <c r="L1129" s="622">
        <v>3</v>
      </c>
      <c r="M1129" s="623">
        <v>6382.5599999999995</v>
      </c>
    </row>
    <row r="1130" spans="1:13" ht="14.4" customHeight="1" x14ac:dyDescent="0.3">
      <c r="A1130" s="618" t="s">
        <v>4542</v>
      </c>
      <c r="B1130" s="619" t="s">
        <v>4324</v>
      </c>
      <c r="C1130" s="619" t="s">
        <v>2193</v>
      </c>
      <c r="D1130" s="619" t="s">
        <v>979</v>
      </c>
      <c r="E1130" s="619" t="s">
        <v>4326</v>
      </c>
      <c r="F1130" s="622"/>
      <c r="G1130" s="622"/>
      <c r="H1130" s="635">
        <v>0</v>
      </c>
      <c r="I1130" s="622">
        <v>8</v>
      </c>
      <c r="J1130" s="622">
        <v>773.04</v>
      </c>
      <c r="K1130" s="635">
        <v>1</v>
      </c>
      <c r="L1130" s="622">
        <v>8</v>
      </c>
      <c r="M1130" s="623">
        <v>773.04</v>
      </c>
    </row>
    <row r="1131" spans="1:13" ht="14.4" customHeight="1" x14ac:dyDescent="0.3">
      <c r="A1131" s="618" t="s">
        <v>4542</v>
      </c>
      <c r="B1131" s="619" t="s">
        <v>4324</v>
      </c>
      <c r="C1131" s="619" t="s">
        <v>4944</v>
      </c>
      <c r="D1131" s="619" t="s">
        <v>979</v>
      </c>
      <c r="E1131" s="619" t="s">
        <v>4945</v>
      </c>
      <c r="F1131" s="622"/>
      <c r="G1131" s="622"/>
      <c r="H1131" s="635">
        <v>0</v>
      </c>
      <c r="I1131" s="622">
        <v>4</v>
      </c>
      <c r="J1131" s="622">
        <v>773.04</v>
      </c>
      <c r="K1131" s="635">
        <v>1</v>
      </c>
      <c r="L1131" s="622">
        <v>4</v>
      </c>
      <c r="M1131" s="623">
        <v>773.04</v>
      </c>
    </row>
    <row r="1132" spans="1:13" ht="14.4" customHeight="1" x14ac:dyDescent="0.3">
      <c r="A1132" s="618" t="s">
        <v>4542</v>
      </c>
      <c r="B1132" s="619" t="s">
        <v>4328</v>
      </c>
      <c r="C1132" s="619" t="s">
        <v>2348</v>
      </c>
      <c r="D1132" s="619" t="s">
        <v>2349</v>
      </c>
      <c r="E1132" s="619" t="s">
        <v>2350</v>
      </c>
      <c r="F1132" s="622"/>
      <c r="G1132" s="622"/>
      <c r="H1132" s="635">
        <v>0</v>
      </c>
      <c r="I1132" s="622">
        <v>7</v>
      </c>
      <c r="J1132" s="622">
        <v>655.45</v>
      </c>
      <c r="K1132" s="635">
        <v>1</v>
      </c>
      <c r="L1132" s="622">
        <v>7</v>
      </c>
      <c r="M1132" s="623">
        <v>655.45</v>
      </c>
    </row>
    <row r="1133" spans="1:13" ht="14.4" customHeight="1" x14ac:dyDescent="0.3">
      <c r="A1133" s="618" t="s">
        <v>4542</v>
      </c>
      <c r="B1133" s="619" t="s">
        <v>4333</v>
      </c>
      <c r="C1133" s="619" t="s">
        <v>1511</v>
      </c>
      <c r="D1133" s="619" t="s">
        <v>4338</v>
      </c>
      <c r="E1133" s="619" t="s">
        <v>4339</v>
      </c>
      <c r="F1133" s="622"/>
      <c r="G1133" s="622"/>
      <c r="H1133" s="635">
        <v>0</v>
      </c>
      <c r="I1133" s="622">
        <v>1</v>
      </c>
      <c r="J1133" s="622">
        <v>880.88</v>
      </c>
      <c r="K1133" s="635">
        <v>1</v>
      </c>
      <c r="L1133" s="622">
        <v>1</v>
      </c>
      <c r="M1133" s="623">
        <v>880.88</v>
      </c>
    </row>
    <row r="1134" spans="1:13" ht="14.4" customHeight="1" x14ac:dyDescent="0.3">
      <c r="A1134" s="618" t="s">
        <v>4542</v>
      </c>
      <c r="B1134" s="619" t="s">
        <v>4333</v>
      </c>
      <c r="C1134" s="619" t="s">
        <v>1724</v>
      </c>
      <c r="D1134" s="619" t="s">
        <v>4340</v>
      </c>
      <c r="E1134" s="619" t="s">
        <v>4341</v>
      </c>
      <c r="F1134" s="622"/>
      <c r="G1134" s="622"/>
      <c r="H1134" s="635">
        <v>0</v>
      </c>
      <c r="I1134" s="622">
        <v>3</v>
      </c>
      <c r="J1134" s="622">
        <v>4887.09</v>
      </c>
      <c r="K1134" s="635">
        <v>1</v>
      </c>
      <c r="L1134" s="622">
        <v>3</v>
      </c>
      <c r="M1134" s="623">
        <v>4887.09</v>
      </c>
    </row>
    <row r="1135" spans="1:13" ht="14.4" customHeight="1" x14ac:dyDescent="0.3">
      <c r="A1135" s="618" t="s">
        <v>4542</v>
      </c>
      <c r="B1135" s="619" t="s">
        <v>4342</v>
      </c>
      <c r="C1135" s="619" t="s">
        <v>2232</v>
      </c>
      <c r="D1135" s="619" t="s">
        <v>2233</v>
      </c>
      <c r="E1135" s="619" t="s">
        <v>2234</v>
      </c>
      <c r="F1135" s="622"/>
      <c r="G1135" s="622"/>
      <c r="H1135" s="635">
        <v>0</v>
      </c>
      <c r="I1135" s="622">
        <v>1</v>
      </c>
      <c r="J1135" s="622">
        <v>49.12</v>
      </c>
      <c r="K1135" s="635">
        <v>1</v>
      </c>
      <c r="L1135" s="622">
        <v>1</v>
      </c>
      <c r="M1135" s="623">
        <v>49.12</v>
      </c>
    </row>
    <row r="1136" spans="1:13" ht="14.4" customHeight="1" x14ac:dyDescent="0.3">
      <c r="A1136" s="618" t="s">
        <v>4542</v>
      </c>
      <c r="B1136" s="619" t="s">
        <v>4342</v>
      </c>
      <c r="C1136" s="619" t="s">
        <v>2544</v>
      </c>
      <c r="D1136" s="619" t="s">
        <v>2545</v>
      </c>
      <c r="E1136" s="619" t="s">
        <v>1181</v>
      </c>
      <c r="F1136" s="622"/>
      <c r="G1136" s="622"/>
      <c r="H1136" s="635">
        <v>0</v>
      </c>
      <c r="I1136" s="622">
        <v>3</v>
      </c>
      <c r="J1136" s="622">
        <v>558.99</v>
      </c>
      <c r="K1136" s="635">
        <v>1</v>
      </c>
      <c r="L1136" s="622">
        <v>3</v>
      </c>
      <c r="M1136" s="623">
        <v>558.99</v>
      </c>
    </row>
    <row r="1137" spans="1:13" ht="14.4" customHeight="1" x14ac:dyDescent="0.3">
      <c r="A1137" s="618" t="s">
        <v>4542</v>
      </c>
      <c r="B1137" s="619" t="s">
        <v>4342</v>
      </c>
      <c r="C1137" s="619" t="s">
        <v>2284</v>
      </c>
      <c r="D1137" s="619" t="s">
        <v>2278</v>
      </c>
      <c r="E1137" s="619" t="s">
        <v>4348</v>
      </c>
      <c r="F1137" s="622"/>
      <c r="G1137" s="622"/>
      <c r="H1137" s="635">
        <v>0</v>
      </c>
      <c r="I1137" s="622">
        <v>1</v>
      </c>
      <c r="J1137" s="622">
        <v>163.72999999999999</v>
      </c>
      <c r="K1137" s="635">
        <v>1</v>
      </c>
      <c r="L1137" s="622">
        <v>1</v>
      </c>
      <c r="M1137" s="623">
        <v>163.72999999999999</v>
      </c>
    </row>
    <row r="1138" spans="1:13" ht="14.4" customHeight="1" x14ac:dyDescent="0.3">
      <c r="A1138" s="618" t="s">
        <v>4542</v>
      </c>
      <c r="B1138" s="619" t="s">
        <v>4352</v>
      </c>
      <c r="C1138" s="619" t="s">
        <v>3536</v>
      </c>
      <c r="D1138" s="619" t="s">
        <v>4353</v>
      </c>
      <c r="E1138" s="619" t="s">
        <v>4468</v>
      </c>
      <c r="F1138" s="622"/>
      <c r="G1138" s="622"/>
      <c r="H1138" s="635">
        <v>0</v>
      </c>
      <c r="I1138" s="622">
        <v>1</v>
      </c>
      <c r="J1138" s="622">
        <v>561.54</v>
      </c>
      <c r="K1138" s="635">
        <v>1</v>
      </c>
      <c r="L1138" s="622">
        <v>1</v>
      </c>
      <c r="M1138" s="623">
        <v>561.54</v>
      </c>
    </row>
    <row r="1139" spans="1:13" ht="14.4" customHeight="1" x14ac:dyDescent="0.3">
      <c r="A1139" s="618" t="s">
        <v>4542</v>
      </c>
      <c r="B1139" s="619" t="s">
        <v>4352</v>
      </c>
      <c r="C1139" s="619" t="s">
        <v>2311</v>
      </c>
      <c r="D1139" s="619" t="s">
        <v>2316</v>
      </c>
      <c r="E1139" s="619" t="s">
        <v>4355</v>
      </c>
      <c r="F1139" s="622"/>
      <c r="G1139" s="622"/>
      <c r="H1139" s="635">
        <v>0</v>
      </c>
      <c r="I1139" s="622">
        <v>2</v>
      </c>
      <c r="J1139" s="622">
        <v>887.04</v>
      </c>
      <c r="K1139" s="635">
        <v>1</v>
      </c>
      <c r="L1139" s="622">
        <v>2</v>
      </c>
      <c r="M1139" s="623">
        <v>887.04</v>
      </c>
    </row>
    <row r="1140" spans="1:13" ht="14.4" customHeight="1" x14ac:dyDescent="0.3">
      <c r="A1140" s="618" t="s">
        <v>4542</v>
      </c>
      <c r="B1140" s="619" t="s">
        <v>4357</v>
      </c>
      <c r="C1140" s="619" t="s">
        <v>3611</v>
      </c>
      <c r="D1140" s="619" t="s">
        <v>2407</v>
      </c>
      <c r="E1140" s="619" t="s">
        <v>4469</v>
      </c>
      <c r="F1140" s="622"/>
      <c r="G1140" s="622"/>
      <c r="H1140" s="635">
        <v>0</v>
      </c>
      <c r="I1140" s="622">
        <v>1</v>
      </c>
      <c r="J1140" s="622">
        <v>1344.66</v>
      </c>
      <c r="K1140" s="635">
        <v>1</v>
      </c>
      <c r="L1140" s="622">
        <v>1</v>
      </c>
      <c r="M1140" s="623">
        <v>1344.66</v>
      </c>
    </row>
    <row r="1141" spans="1:13" ht="14.4" customHeight="1" x14ac:dyDescent="0.3">
      <c r="A1141" s="618" t="s">
        <v>4542</v>
      </c>
      <c r="B1141" s="619" t="s">
        <v>4364</v>
      </c>
      <c r="C1141" s="619" t="s">
        <v>2321</v>
      </c>
      <c r="D1141" s="619" t="s">
        <v>4365</v>
      </c>
      <c r="E1141" s="619" t="s">
        <v>4366</v>
      </c>
      <c r="F1141" s="622"/>
      <c r="G1141" s="622"/>
      <c r="H1141" s="635">
        <v>0</v>
      </c>
      <c r="I1141" s="622">
        <v>1</v>
      </c>
      <c r="J1141" s="622">
        <v>6.98</v>
      </c>
      <c r="K1141" s="635">
        <v>1</v>
      </c>
      <c r="L1141" s="622">
        <v>1</v>
      </c>
      <c r="M1141" s="623">
        <v>6.98</v>
      </c>
    </row>
    <row r="1142" spans="1:13" ht="14.4" customHeight="1" x14ac:dyDescent="0.3">
      <c r="A1142" s="618" t="s">
        <v>4542</v>
      </c>
      <c r="B1142" s="619" t="s">
        <v>4371</v>
      </c>
      <c r="C1142" s="619" t="s">
        <v>2475</v>
      </c>
      <c r="D1142" s="619" t="s">
        <v>2476</v>
      </c>
      <c r="E1142" s="619" t="s">
        <v>4373</v>
      </c>
      <c r="F1142" s="622"/>
      <c r="G1142" s="622"/>
      <c r="H1142" s="635">
        <v>0</v>
      </c>
      <c r="I1142" s="622">
        <v>1</v>
      </c>
      <c r="J1142" s="622">
        <v>216.16</v>
      </c>
      <c r="K1142" s="635">
        <v>1</v>
      </c>
      <c r="L1142" s="622">
        <v>1</v>
      </c>
      <c r="M1142" s="623">
        <v>216.16</v>
      </c>
    </row>
    <row r="1143" spans="1:13" ht="14.4" customHeight="1" x14ac:dyDescent="0.3">
      <c r="A1143" s="618" t="s">
        <v>4542</v>
      </c>
      <c r="B1143" s="619" t="s">
        <v>4375</v>
      </c>
      <c r="C1143" s="619" t="s">
        <v>5016</v>
      </c>
      <c r="D1143" s="619" t="s">
        <v>5017</v>
      </c>
      <c r="E1143" s="619" t="s">
        <v>3399</v>
      </c>
      <c r="F1143" s="622">
        <v>1</v>
      </c>
      <c r="G1143" s="622">
        <v>269</v>
      </c>
      <c r="H1143" s="635">
        <v>1</v>
      </c>
      <c r="I1143" s="622"/>
      <c r="J1143" s="622"/>
      <c r="K1143" s="635">
        <v>0</v>
      </c>
      <c r="L1143" s="622">
        <v>1</v>
      </c>
      <c r="M1143" s="623">
        <v>269</v>
      </c>
    </row>
    <row r="1144" spans="1:13" ht="14.4" customHeight="1" x14ac:dyDescent="0.3">
      <c r="A1144" s="618" t="s">
        <v>4542</v>
      </c>
      <c r="B1144" s="619" t="s">
        <v>4375</v>
      </c>
      <c r="C1144" s="619" t="s">
        <v>6582</v>
      </c>
      <c r="D1144" s="619" t="s">
        <v>6583</v>
      </c>
      <c r="E1144" s="619" t="s">
        <v>5749</v>
      </c>
      <c r="F1144" s="622">
        <v>1</v>
      </c>
      <c r="G1144" s="622">
        <v>0</v>
      </c>
      <c r="H1144" s="635"/>
      <c r="I1144" s="622"/>
      <c r="J1144" s="622"/>
      <c r="K1144" s="635"/>
      <c r="L1144" s="622">
        <v>1</v>
      </c>
      <c r="M1144" s="623">
        <v>0</v>
      </c>
    </row>
    <row r="1145" spans="1:13" ht="14.4" customHeight="1" x14ac:dyDescent="0.3">
      <c r="A1145" s="618" t="s">
        <v>4542</v>
      </c>
      <c r="B1145" s="619" t="s">
        <v>4375</v>
      </c>
      <c r="C1145" s="619" t="s">
        <v>6586</v>
      </c>
      <c r="D1145" s="619" t="s">
        <v>6585</v>
      </c>
      <c r="E1145" s="619" t="s">
        <v>3597</v>
      </c>
      <c r="F1145" s="622">
        <v>5</v>
      </c>
      <c r="G1145" s="622">
        <v>1889.15</v>
      </c>
      <c r="H1145" s="635">
        <v>1</v>
      </c>
      <c r="I1145" s="622"/>
      <c r="J1145" s="622"/>
      <c r="K1145" s="635">
        <v>0</v>
      </c>
      <c r="L1145" s="622">
        <v>5</v>
      </c>
      <c r="M1145" s="623">
        <v>1889.15</v>
      </c>
    </row>
    <row r="1146" spans="1:13" ht="14.4" customHeight="1" x14ac:dyDescent="0.3">
      <c r="A1146" s="618" t="s">
        <v>4542</v>
      </c>
      <c r="B1146" s="619" t="s">
        <v>4375</v>
      </c>
      <c r="C1146" s="619" t="s">
        <v>2830</v>
      </c>
      <c r="D1146" s="619" t="s">
        <v>2831</v>
      </c>
      <c r="E1146" s="619" t="s">
        <v>2832</v>
      </c>
      <c r="F1146" s="622">
        <v>1</v>
      </c>
      <c r="G1146" s="622">
        <v>201.75</v>
      </c>
      <c r="H1146" s="635">
        <v>1</v>
      </c>
      <c r="I1146" s="622"/>
      <c r="J1146" s="622"/>
      <c r="K1146" s="635">
        <v>0</v>
      </c>
      <c r="L1146" s="622">
        <v>1</v>
      </c>
      <c r="M1146" s="623">
        <v>201.75</v>
      </c>
    </row>
    <row r="1147" spans="1:13" ht="14.4" customHeight="1" x14ac:dyDescent="0.3">
      <c r="A1147" s="618" t="s">
        <v>4542</v>
      </c>
      <c r="B1147" s="619" t="s">
        <v>4375</v>
      </c>
      <c r="C1147" s="619" t="s">
        <v>6584</v>
      </c>
      <c r="D1147" s="619" t="s">
        <v>6585</v>
      </c>
      <c r="E1147" s="619" t="s">
        <v>5873</v>
      </c>
      <c r="F1147" s="622">
        <v>1</v>
      </c>
      <c r="G1147" s="622">
        <v>0</v>
      </c>
      <c r="H1147" s="635"/>
      <c r="I1147" s="622"/>
      <c r="J1147" s="622"/>
      <c r="K1147" s="635"/>
      <c r="L1147" s="622">
        <v>1</v>
      </c>
      <c r="M1147" s="623">
        <v>0</v>
      </c>
    </row>
    <row r="1148" spans="1:13" ht="14.4" customHeight="1" x14ac:dyDescent="0.3">
      <c r="A1148" s="618" t="s">
        <v>4542</v>
      </c>
      <c r="B1148" s="619" t="s">
        <v>4379</v>
      </c>
      <c r="C1148" s="619" t="s">
        <v>3623</v>
      </c>
      <c r="D1148" s="619" t="s">
        <v>714</v>
      </c>
      <c r="E1148" s="619" t="s">
        <v>3624</v>
      </c>
      <c r="F1148" s="622"/>
      <c r="G1148" s="622"/>
      <c r="H1148" s="635">
        <v>0</v>
      </c>
      <c r="I1148" s="622">
        <v>1</v>
      </c>
      <c r="J1148" s="622">
        <v>418.37</v>
      </c>
      <c r="K1148" s="635">
        <v>1</v>
      </c>
      <c r="L1148" s="622">
        <v>1</v>
      </c>
      <c r="M1148" s="623">
        <v>418.37</v>
      </c>
    </row>
    <row r="1149" spans="1:13" ht="14.4" customHeight="1" x14ac:dyDescent="0.3">
      <c r="A1149" s="618" t="s">
        <v>4542</v>
      </c>
      <c r="B1149" s="619" t="s">
        <v>4387</v>
      </c>
      <c r="C1149" s="619" t="s">
        <v>3481</v>
      </c>
      <c r="D1149" s="619" t="s">
        <v>2298</v>
      </c>
      <c r="E1149" s="619" t="s">
        <v>4484</v>
      </c>
      <c r="F1149" s="622"/>
      <c r="G1149" s="622"/>
      <c r="H1149" s="635">
        <v>0</v>
      </c>
      <c r="I1149" s="622">
        <v>1</v>
      </c>
      <c r="J1149" s="622">
        <v>275.48</v>
      </c>
      <c r="K1149" s="635">
        <v>1</v>
      </c>
      <c r="L1149" s="622">
        <v>1</v>
      </c>
      <c r="M1149" s="623">
        <v>275.48</v>
      </c>
    </row>
    <row r="1150" spans="1:13" ht="14.4" customHeight="1" x14ac:dyDescent="0.3">
      <c r="A1150" s="618" t="s">
        <v>4543</v>
      </c>
      <c r="B1150" s="619" t="s">
        <v>4255</v>
      </c>
      <c r="C1150" s="619" t="s">
        <v>2728</v>
      </c>
      <c r="D1150" s="619" t="s">
        <v>4256</v>
      </c>
      <c r="E1150" s="619" t="s">
        <v>4257</v>
      </c>
      <c r="F1150" s="622"/>
      <c r="G1150" s="622"/>
      <c r="H1150" s="635">
        <v>0</v>
      </c>
      <c r="I1150" s="622">
        <v>1</v>
      </c>
      <c r="J1150" s="622">
        <v>333.31</v>
      </c>
      <c r="K1150" s="635">
        <v>1</v>
      </c>
      <c r="L1150" s="622">
        <v>1</v>
      </c>
      <c r="M1150" s="623">
        <v>333.31</v>
      </c>
    </row>
    <row r="1151" spans="1:13" ht="14.4" customHeight="1" x14ac:dyDescent="0.3">
      <c r="A1151" s="618" t="s">
        <v>4543</v>
      </c>
      <c r="B1151" s="619" t="s">
        <v>4462</v>
      </c>
      <c r="C1151" s="619" t="s">
        <v>4838</v>
      </c>
      <c r="D1151" s="619" t="s">
        <v>4464</v>
      </c>
      <c r="E1151" s="619" t="s">
        <v>687</v>
      </c>
      <c r="F1151" s="622"/>
      <c r="G1151" s="622"/>
      <c r="H1151" s="635">
        <v>0</v>
      </c>
      <c r="I1151" s="622">
        <v>1</v>
      </c>
      <c r="J1151" s="622">
        <v>68.040000000000006</v>
      </c>
      <c r="K1151" s="635">
        <v>1</v>
      </c>
      <c r="L1151" s="622">
        <v>1</v>
      </c>
      <c r="M1151" s="623">
        <v>68.040000000000006</v>
      </c>
    </row>
    <row r="1152" spans="1:13" ht="14.4" customHeight="1" x14ac:dyDescent="0.3">
      <c r="A1152" s="618" t="s">
        <v>4543</v>
      </c>
      <c r="B1152" s="619" t="s">
        <v>6736</v>
      </c>
      <c r="C1152" s="619" t="s">
        <v>4810</v>
      </c>
      <c r="D1152" s="619" t="s">
        <v>4811</v>
      </c>
      <c r="E1152" s="619" t="s">
        <v>4812</v>
      </c>
      <c r="F1152" s="622"/>
      <c r="G1152" s="622"/>
      <c r="H1152" s="635">
        <v>0</v>
      </c>
      <c r="I1152" s="622">
        <v>5</v>
      </c>
      <c r="J1152" s="622">
        <v>11397.4</v>
      </c>
      <c r="K1152" s="635">
        <v>1</v>
      </c>
      <c r="L1152" s="622">
        <v>5</v>
      </c>
      <c r="M1152" s="623">
        <v>11397.4</v>
      </c>
    </row>
    <row r="1153" spans="1:13" ht="14.4" customHeight="1" x14ac:dyDescent="0.3">
      <c r="A1153" s="618" t="s">
        <v>4543</v>
      </c>
      <c r="B1153" s="619" t="s">
        <v>4342</v>
      </c>
      <c r="C1153" s="619" t="s">
        <v>2544</v>
      </c>
      <c r="D1153" s="619" t="s">
        <v>2545</v>
      </c>
      <c r="E1153" s="619" t="s">
        <v>1181</v>
      </c>
      <c r="F1153" s="622"/>
      <c r="G1153" s="622"/>
      <c r="H1153" s="635">
        <v>0</v>
      </c>
      <c r="I1153" s="622">
        <v>1</v>
      </c>
      <c r="J1153" s="622">
        <v>166.07</v>
      </c>
      <c r="K1153" s="635">
        <v>1</v>
      </c>
      <c r="L1153" s="622">
        <v>1</v>
      </c>
      <c r="M1153" s="623">
        <v>166.07</v>
      </c>
    </row>
    <row r="1154" spans="1:13" ht="14.4" customHeight="1" x14ac:dyDescent="0.3">
      <c r="A1154" s="618" t="s">
        <v>4544</v>
      </c>
      <c r="B1154" s="619" t="s">
        <v>4169</v>
      </c>
      <c r="C1154" s="619" t="s">
        <v>4590</v>
      </c>
      <c r="D1154" s="619" t="s">
        <v>4591</v>
      </c>
      <c r="E1154" s="619" t="s">
        <v>4592</v>
      </c>
      <c r="F1154" s="622"/>
      <c r="G1154" s="622"/>
      <c r="H1154" s="635">
        <v>0</v>
      </c>
      <c r="I1154" s="622">
        <v>2</v>
      </c>
      <c r="J1154" s="622">
        <v>2719.22</v>
      </c>
      <c r="K1154" s="635">
        <v>1</v>
      </c>
      <c r="L1154" s="622">
        <v>2</v>
      </c>
      <c r="M1154" s="623">
        <v>2719.22</v>
      </c>
    </row>
    <row r="1155" spans="1:13" ht="14.4" customHeight="1" x14ac:dyDescent="0.3">
      <c r="A1155" s="618" t="s">
        <v>4544</v>
      </c>
      <c r="B1155" s="619" t="s">
        <v>4189</v>
      </c>
      <c r="C1155" s="619" t="s">
        <v>3506</v>
      </c>
      <c r="D1155" s="619" t="s">
        <v>2455</v>
      </c>
      <c r="E1155" s="619" t="s">
        <v>3507</v>
      </c>
      <c r="F1155" s="622"/>
      <c r="G1155" s="622"/>
      <c r="H1155" s="635">
        <v>0</v>
      </c>
      <c r="I1155" s="622">
        <v>2</v>
      </c>
      <c r="J1155" s="622">
        <v>1875.86</v>
      </c>
      <c r="K1155" s="635">
        <v>1</v>
      </c>
      <c r="L1155" s="622">
        <v>2</v>
      </c>
      <c r="M1155" s="623">
        <v>1875.86</v>
      </c>
    </row>
    <row r="1156" spans="1:13" ht="14.4" customHeight="1" x14ac:dyDescent="0.3">
      <c r="A1156" s="618" t="s">
        <v>4544</v>
      </c>
      <c r="B1156" s="619" t="s">
        <v>6735</v>
      </c>
      <c r="C1156" s="619" t="s">
        <v>6607</v>
      </c>
      <c r="D1156" s="619" t="s">
        <v>6608</v>
      </c>
      <c r="E1156" s="619" t="s">
        <v>6609</v>
      </c>
      <c r="F1156" s="622"/>
      <c r="G1156" s="622"/>
      <c r="H1156" s="635">
        <v>0</v>
      </c>
      <c r="I1156" s="622">
        <v>2</v>
      </c>
      <c r="J1156" s="622">
        <v>29720.14</v>
      </c>
      <c r="K1156" s="635">
        <v>1</v>
      </c>
      <c r="L1156" s="622">
        <v>2</v>
      </c>
      <c r="M1156" s="623">
        <v>29720.14</v>
      </c>
    </row>
    <row r="1157" spans="1:13" ht="14.4" customHeight="1" x14ac:dyDescent="0.3">
      <c r="A1157" s="618" t="s">
        <v>4544</v>
      </c>
      <c r="B1157" s="619" t="s">
        <v>4462</v>
      </c>
      <c r="C1157" s="619" t="s">
        <v>4839</v>
      </c>
      <c r="D1157" s="619" t="s">
        <v>4840</v>
      </c>
      <c r="E1157" s="619" t="s">
        <v>747</v>
      </c>
      <c r="F1157" s="622"/>
      <c r="G1157" s="622"/>
      <c r="H1157" s="635">
        <v>0</v>
      </c>
      <c r="I1157" s="622">
        <v>1</v>
      </c>
      <c r="J1157" s="622">
        <v>90.72</v>
      </c>
      <c r="K1157" s="635">
        <v>1</v>
      </c>
      <c r="L1157" s="622">
        <v>1</v>
      </c>
      <c r="M1157" s="623">
        <v>90.72</v>
      </c>
    </row>
    <row r="1158" spans="1:13" ht="14.4" customHeight="1" x14ac:dyDescent="0.3">
      <c r="A1158" s="618" t="s">
        <v>4544</v>
      </c>
      <c r="B1158" s="619" t="s">
        <v>6736</v>
      </c>
      <c r="C1158" s="619" t="s">
        <v>4810</v>
      </c>
      <c r="D1158" s="619" t="s">
        <v>4811</v>
      </c>
      <c r="E1158" s="619" t="s">
        <v>4812</v>
      </c>
      <c r="F1158" s="622"/>
      <c r="G1158" s="622"/>
      <c r="H1158" s="635">
        <v>0</v>
      </c>
      <c r="I1158" s="622">
        <v>16</v>
      </c>
      <c r="J1158" s="622">
        <v>32046.98</v>
      </c>
      <c r="K1158" s="635">
        <v>1</v>
      </c>
      <c r="L1158" s="622">
        <v>16</v>
      </c>
      <c r="M1158" s="623">
        <v>32046.98</v>
      </c>
    </row>
    <row r="1159" spans="1:13" ht="14.4" customHeight="1" x14ac:dyDescent="0.3">
      <c r="A1159" s="618" t="s">
        <v>4544</v>
      </c>
      <c r="B1159" s="619" t="s">
        <v>4324</v>
      </c>
      <c r="C1159" s="619" t="s">
        <v>2193</v>
      </c>
      <c r="D1159" s="619" t="s">
        <v>979</v>
      </c>
      <c r="E1159" s="619" t="s">
        <v>4326</v>
      </c>
      <c r="F1159" s="622"/>
      <c r="G1159" s="622"/>
      <c r="H1159" s="635">
        <v>0</v>
      </c>
      <c r="I1159" s="622">
        <v>2</v>
      </c>
      <c r="J1159" s="622">
        <v>193.26</v>
      </c>
      <c r="K1159" s="635">
        <v>1</v>
      </c>
      <c r="L1159" s="622">
        <v>2</v>
      </c>
      <c r="M1159" s="623">
        <v>193.26</v>
      </c>
    </row>
    <row r="1160" spans="1:13" ht="14.4" customHeight="1" x14ac:dyDescent="0.3">
      <c r="A1160" s="618" t="s">
        <v>4544</v>
      </c>
      <c r="B1160" s="619" t="s">
        <v>4328</v>
      </c>
      <c r="C1160" s="619" t="s">
        <v>2348</v>
      </c>
      <c r="D1160" s="619" t="s">
        <v>2349</v>
      </c>
      <c r="E1160" s="619" t="s">
        <v>2350</v>
      </c>
      <c r="F1160" s="622"/>
      <c r="G1160" s="622"/>
      <c r="H1160" s="635">
        <v>0</v>
      </c>
      <c r="I1160" s="622">
        <v>2</v>
      </c>
      <c r="J1160" s="622">
        <v>184.85</v>
      </c>
      <c r="K1160" s="635">
        <v>1</v>
      </c>
      <c r="L1160" s="622">
        <v>2</v>
      </c>
      <c r="M1160" s="623">
        <v>184.85</v>
      </c>
    </row>
    <row r="1161" spans="1:13" ht="14.4" customHeight="1" x14ac:dyDescent="0.3">
      <c r="A1161" s="618" t="s">
        <v>4544</v>
      </c>
      <c r="B1161" s="619" t="s">
        <v>4342</v>
      </c>
      <c r="C1161" s="619" t="s">
        <v>2232</v>
      </c>
      <c r="D1161" s="619" t="s">
        <v>2233</v>
      </c>
      <c r="E1161" s="619" t="s">
        <v>2234</v>
      </c>
      <c r="F1161" s="622"/>
      <c r="G1161" s="622"/>
      <c r="H1161" s="635">
        <v>0</v>
      </c>
      <c r="I1161" s="622">
        <v>1</v>
      </c>
      <c r="J1161" s="622">
        <v>49.12</v>
      </c>
      <c r="K1161" s="635">
        <v>1</v>
      </c>
      <c r="L1161" s="622">
        <v>1</v>
      </c>
      <c r="M1161" s="623">
        <v>49.12</v>
      </c>
    </row>
    <row r="1162" spans="1:13" ht="14.4" customHeight="1" x14ac:dyDescent="0.3">
      <c r="A1162" s="618" t="s">
        <v>4545</v>
      </c>
      <c r="B1162" s="619" t="s">
        <v>4149</v>
      </c>
      <c r="C1162" s="619" t="s">
        <v>2324</v>
      </c>
      <c r="D1162" s="619" t="s">
        <v>4150</v>
      </c>
      <c r="E1162" s="619" t="s">
        <v>4151</v>
      </c>
      <c r="F1162" s="622"/>
      <c r="G1162" s="622"/>
      <c r="H1162" s="635">
        <v>0</v>
      </c>
      <c r="I1162" s="622">
        <v>3</v>
      </c>
      <c r="J1162" s="622">
        <v>97.890000000000015</v>
      </c>
      <c r="K1162" s="635">
        <v>1</v>
      </c>
      <c r="L1162" s="622">
        <v>3</v>
      </c>
      <c r="M1162" s="623">
        <v>97.890000000000015</v>
      </c>
    </row>
    <row r="1163" spans="1:13" ht="14.4" customHeight="1" x14ac:dyDescent="0.3">
      <c r="A1163" s="618" t="s">
        <v>4545</v>
      </c>
      <c r="B1163" s="619" t="s">
        <v>4157</v>
      </c>
      <c r="C1163" s="619" t="s">
        <v>1037</v>
      </c>
      <c r="D1163" s="619" t="s">
        <v>1038</v>
      </c>
      <c r="E1163" s="619" t="s">
        <v>1039</v>
      </c>
      <c r="F1163" s="622"/>
      <c r="G1163" s="622"/>
      <c r="H1163" s="635">
        <v>0</v>
      </c>
      <c r="I1163" s="622">
        <v>15</v>
      </c>
      <c r="J1163" s="622">
        <v>2857.2</v>
      </c>
      <c r="K1163" s="635">
        <v>1</v>
      </c>
      <c r="L1163" s="622">
        <v>15</v>
      </c>
      <c r="M1163" s="623">
        <v>2857.2</v>
      </c>
    </row>
    <row r="1164" spans="1:13" ht="14.4" customHeight="1" x14ac:dyDescent="0.3">
      <c r="A1164" s="618" t="s">
        <v>4545</v>
      </c>
      <c r="B1164" s="619" t="s">
        <v>4157</v>
      </c>
      <c r="C1164" s="619" t="s">
        <v>1041</v>
      </c>
      <c r="D1164" s="619" t="s">
        <v>1038</v>
      </c>
      <c r="E1164" s="619" t="s">
        <v>1042</v>
      </c>
      <c r="F1164" s="622"/>
      <c r="G1164" s="622"/>
      <c r="H1164" s="635">
        <v>0</v>
      </c>
      <c r="I1164" s="622">
        <v>9</v>
      </c>
      <c r="J1164" s="622">
        <v>5510.34</v>
      </c>
      <c r="K1164" s="635">
        <v>1</v>
      </c>
      <c r="L1164" s="622">
        <v>9</v>
      </c>
      <c r="M1164" s="623">
        <v>5510.34</v>
      </c>
    </row>
    <row r="1165" spans="1:13" ht="14.4" customHeight="1" x14ac:dyDescent="0.3">
      <c r="A1165" s="618" t="s">
        <v>4545</v>
      </c>
      <c r="B1165" s="619" t="s">
        <v>4169</v>
      </c>
      <c r="C1165" s="619" t="s">
        <v>2493</v>
      </c>
      <c r="D1165" s="619" t="s">
        <v>2494</v>
      </c>
      <c r="E1165" s="619" t="s">
        <v>4170</v>
      </c>
      <c r="F1165" s="622"/>
      <c r="G1165" s="622"/>
      <c r="H1165" s="635">
        <v>0</v>
      </c>
      <c r="I1165" s="622">
        <v>48</v>
      </c>
      <c r="J1165" s="622">
        <v>64928.369999999995</v>
      </c>
      <c r="K1165" s="635">
        <v>1</v>
      </c>
      <c r="L1165" s="622">
        <v>48</v>
      </c>
      <c r="M1165" s="623">
        <v>64928.369999999995</v>
      </c>
    </row>
    <row r="1166" spans="1:13" ht="14.4" customHeight="1" x14ac:dyDescent="0.3">
      <c r="A1166" s="618" t="s">
        <v>4545</v>
      </c>
      <c r="B1166" s="619" t="s">
        <v>4174</v>
      </c>
      <c r="C1166" s="619" t="s">
        <v>3515</v>
      </c>
      <c r="D1166" s="619" t="s">
        <v>2415</v>
      </c>
      <c r="E1166" s="619" t="s">
        <v>3516</v>
      </c>
      <c r="F1166" s="622"/>
      <c r="G1166" s="622"/>
      <c r="H1166" s="635"/>
      <c r="I1166" s="622">
        <v>1</v>
      </c>
      <c r="J1166" s="622">
        <v>0</v>
      </c>
      <c r="K1166" s="635"/>
      <c r="L1166" s="622">
        <v>1</v>
      </c>
      <c r="M1166" s="623">
        <v>0</v>
      </c>
    </row>
    <row r="1167" spans="1:13" ht="14.4" customHeight="1" x14ac:dyDescent="0.3">
      <c r="A1167" s="618" t="s">
        <v>4545</v>
      </c>
      <c r="B1167" s="619" t="s">
        <v>4176</v>
      </c>
      <c r="C1167" s="619" t="s">
        <v>2522</v>
      </c>
      <c r="D1167" s="619" t="s">
        <v>2523</v>
      </c>
      <c r="E1167" s="619" t="s">
        <v>2187</v>
      </c>
      <c r="F1167" s="622"/>
      <c r="G1167" s="622"/>
      <c r="H1167" s="635"/>
      <c r="I1167" s="622">
        <v>1</v>
      </c>
      <c r="J1167" s="622">
        <v>0</v>
      </c>
      <c r="K1167" s="635"/>
      <c r="L1167" s="622">
        <v>1</v>
      </c>
      <c r="M1167" s="623">
        <v>0</v>
      </c>
    </row>
    <row r="1168" spans="1:13" ht="14.4" customHeight="1" x14ac:dyDescent="0.3">
      <c r="A1168" s="618" t="s">
        <v>4545</v>
      </c>
      <c r="B1168" s="619" t="s">
        <v>4189</v>
      </c>
      <c r="C1168" s="619" t="s">
        <v>3506</v>
      </c>
      <c r="D1168" s="619" t="s">
        <v>2455</v>
      </c>
      <c r="E1168" s="619" t="s">
        <v>3507</v>
      </c>
      <c r="F1168" s="622"/>
      <c r="G1168" s="622"/>
      <c r="H1168" s="635">
        <v>0</v>
      </c>
      <c r="I1168" s="622">
        <v>3</v>
      </c>
      <c r="J1168" s="622">
        <v>2813.79</v>
      </c>
      <c r="K1168" s="635">
        <v>1</v>
      </c>
      <c r="L1168" s="622">
        <v>3</v>
      </c>
      <c r="M1168" s="623">
        <v>2813.79</v>
      </c>
    </row>
    <row r="1169" spans="1:13" ht="14.4" customHeight="1" x14ac:dyDescent="0.3">
      <c r="A1169" s="618" t="s">
        <v>4545</v>
      </c>
      <c r="B1169" s="619" t="s">
        <v>4189</v>
      </c>
      <c r="C1169" s="619" t="s">
        <v>2287</v>
      </c>
      <c r="D1169" s="619" t="s">
        <v>2288</v>
      </c>
      <c r="E1169" s="619" t="s">
        <v>3507</v>
      </c>
      <c r="F1169" s="622"/>
      <c r="G1169" s="622"/>
      <c r="H1169" s="635">
        <v>0</v>
      </c>
      <c r="I1169" s="622">
        <v>11</v>
      </c>
      <c r="J1169" s="622">
        <v>19246.59</v>
      </c>
      <c r="K1169" s="635">
        <v>1</v>
      </c>
      <c r="L1169" s="622">
        <v>11</v>
      </c>
      <c r="M1169" s="623">
        <v>19246.59</v>
      </c>
    </row>
    <row r="1170" spans="1:13" ht="14.4" customHeight="1" x14ac:dyDescent="0.3">
      <c r="A1170" s="618" t="s">
        <v>4545</v>
      </c>
      <c r="B1170" s="619" t="s">
        <v>4189</v>
      </c>
      <c r="C1170" s="619" t="s">
        <v>2291</v>
      </c>
      <c r="D1170" s="619" t="s">
        <v>2288</v>
      </c>
      <c r="E1170" s="619" t="s">
        <v>3510</v>
      </c>
      <c r="F1170" s="622"/>
      <c r="G1170" s="622"/>
      <c r="H1170" s="635">
        <v>0</v>
      </c>
      <c r="I1170" s="622">
        <v>1</v>
      </c>
      <c r="J1170" s="622">
        <v>2332.92</v>
      </c>
      <c r="K1170" s="635">
        <v>1</v>
      </c>
      <c r="L1170" s="622">
        <v>1</v>
      </c>
      <c r="M1170" s="623">
        <v>2332.92</v>
      </c>
    </row>
    <row r="1171" spans="1:13" ht="14.4" customHeight="1" x14ac:dyDescent="0.3">
      <c r="A1171" s="618" t="s">
        <v>4545</v>
      </c>
      <c r="B1171" s="619" t="s">
        <v>4189</v>
      </c>
      <c r="C1171" s="619" t="s">
        <v>2294</v>
      </c>
      <c r="D1171" s="619" t="s">
        <v>2288</v>
      </c>
      <c r="E1171" s="619" t="s">
        <v>3513</v>
      </c>
      <c r="F1171" s="622"/>
      <c r="G1171" s="622"/>
      <c r="H1171" s="635">
        <v>0</v>
      </c>
      <c r="I1171" s="622">
        <v>3</v>
      </c>
      <c r="J1171" s="622">
        <v>8748.48</v>
      </c>
      <c r="K1171" s="635">
        <v>1</v>
      </c>
      <c r="L1171" s="622">
        <v>3</v>
      </c>
      <c r="M1171" s="623">
        <v>8748.48</v>
      </c>
    </row>
    <row r="1172" spans="1:13" ht="14.4" customHeight="1" x14ac:dyDescent="0.3">
      <c r="A1172" s="618" t="s">
        <v>4545</v>
      </c>
      <c r="B1172" s="619" t="s">
        <v>4202</v>
      </c>
      <c r="C1172" s="619" t="s">
        <v>5040</v>
      </c>
      <c r="D1172" s="619" t="s">
        <v>5041</v>
      </c>
      <c r="E1172" s="619" t="s">
        <v>4330</v>
      </c>
      <c r="F1172" s="622">
        <v>1</v>
      </c>
      <c r="G1172" s="622">
        <v>66.540000000000006</v>
      </c>
      <c r="H1172" s="635">
        <v>1</v>
      </c>
      <c r="I1172" s="622"/>
      <c r="J1172" s="622"/>
      <c r="K1172" s="635">
        <v>0</v>
      </c>
      <c r="L1172" s="622">
        <v>1</v>
      </c>
      <c r="M1172" s="623">
        <v>66.540000000000006</v>
      </c>
    </row>
    <row r="1173" spans="1:13" ht="14.4" customHeight="1" x14ac:dyDescent="0.3">
      <c r="A1173" s="618" t="s">
        <v>4545</v>
      </c>
      <c r="B1173" s="619" t="s">
        <v>4220</v>
      </c>
      <c r="C1173" s="619" t="s">
        <v>2387</v>
      </c>
      <c r="D1173" s="619" t="s">
        <v>2388</v>
      </c>
      <c r="E1173" s="619" t="s">
        <v>2389</v>
      </c>
      <c r="F1173" s="622"/>
      <c r="G1173" s="622"/>
      <c r="H1173" s="635">
        <v>0</v>
      </c>
      <c r="I1173" s="622">
        <v>1</v>
      </c>
      <c r="J1173" s="622">
        <v>67.42</v>
      </c>
      <c r="K1173" s="635">
        <v>1</v>
      </c>
      <c r="L1173" s="622">
        <v>1</v>
      </c>
      <c r="M1173" s="623">
        <v>67.42</v>
      </c>
    </row>
    <row r="1174" spans="1:13" ht="14.4" customHeight="1" x14ac:dyDescent="0.3">
      <c r="A1174" s="618" t="s">
        <v>4545</v>
      </c>
      <c r="B1174" s="619" t="s">
        <v>4255</v>
      </c>
      <c r="C1174" s="619" t="s">
        <v>2728</v>
      </c>
      <c r="D1174" s="619" t="s">
        <v>4256</v>
      </c>
      <c r="E1174" s="619" t="s">
        <v>4257</v>
      </c>
      <c r="F1174" s="622"/>
      <c r="G1174" s="622"/>
      <c r="H1174" s="635">
        <v>0</v>
      </c>
      <c r="I1174" s="622">
        <v>6</v>
      </c>
      <c r="J1174" s="622">
        <v>1999.86</v>
      </c>
      <c r="K1174" s="635">
        <v>1</v>
      </c>
      <c r="L1174" s="622">
        <v>6</v>
      </c>
      <c r="M1174" s="623">
        <v>1999.86</v>
      </c>
    </row>
    <row r="1175" spans="1:13" ht="14.4" customHeight="1" x14ac:dyDescent="0.3">
      <c r="A1175" s="618" t="s">
        <v>4545</v>
      </c>
      <c r="B1175" s="619" t="s">
        <v>4274</v>
      </c>
      <c r="C1175" s="619" t="s">
        <v>6059</v>
      </c>
      <c r="D1175" s="619" t="s">
        <v>6060</v>
      </c>
      <c r="E1175" s="619" t="s">
        <v>6594</v>
      </c>
      <c r="F1175" s="622"/>
      <c r="G1175" s="622"/>
      <c r="H1175" s="635">
        <v>0</v>
      </c>
      <c r="I1175" s="622">
        <v>1</v>
      </c>
      <c r="J1175" s="622">
        <v>175.19</v>
      </c>
      <c r="K1175" s="635">
        <v>1</v>
      </c>
      <c r="L1175" s="622">
        <v>1</v>
      </c>
      <c r="M1175" s="623">
        <v>175.19</v>
      </c>
    </row>
    <row r="1176" spans="1:13" ht="14.4" customHeight="1" x14ac:dyDescent="0.3">
      <c r="A1176" s="618" t="s">
        <v>4545</v>
      </c>
      <c r="B1176" s="619" t="s">
        <v>4274</v>
      </c>
      <c r="C1176" s="619" t="s">
        <v>2751</v>
      </c>
      <c r="D1176" s="619" t="s">
        <v>2752</v>
      </c>
      <c r="E1176" s="619" t="s">
        <v>4275</v>
      </c>
      <c r="F1176" s="622"/>
      <c r="G1176" s="622"/>
      <c r="H1176" s="635">
        <v>0</v>
      </c>
      <c r="I1176" s="622">
        <v>3</v>
      </c>
      <c r="J1176" s="622">
        <v>350.4</v>
      </c>
      <c r="K1176" s="635">
        <v>1</v>
      </c>
      <c r="L1176" s="622">
        <v>3</v>
      </c>
      <c r="M1176" s="623">
        <v>350.4</v>
      </c>
    </row>
    <row r="1177" spans="1:13" ht="14.4" customHeight="1" x14ac:dyDescent="0.3">
      <c r="A1177" s="618" t="s">
        <v>4545</v>
      </c>
      <c r="B1177" s="619" t="s">
        <v>4451</v>
      </c>
      <c r="C1177" s="619" t="s">
        <v>5027</v>
      </c>
      <c r="D1177" s="619" t="s">
        <v>5028</v>
      </c>
      <c r="E1177" s="619" t="s">
        <v>3762</v>
      </c>
      <c r="F1177" s="622">
        <v>1</v>
      </c>
      <c r="G1177" s="622">
        <v>222.25</v>
      </c>
      <c r="H1177" s="635">
        <v>1</v>
      </c>
      <c r="I1177" s="622"/>
      <c r="J1177" s="622"/>
      <c r="K1177" s="635">
        <v>0</v>
      </c>
      <c r="L1177" s="622">
        <v>1</v>
      </c>
      <c r="M1177" s="623">
        <v>222.25</v>
      </c>
    </row>
    <row r="1178" spans="1:13" ht="14.4" customHeight="1" x14ac:dyDescent="0.3">
      <c r="A1178" s="618" t="s">
        <v>4545</v>
      </c>
      <c r="B1178" s="619" t="s">
        <v>4333</v>
      </c>
      <c r="C1178" s="619" t="s">
        <v>2057</v>
      </c>
      <c r="D1178" s="619" t="s">
        <v>4334</v>
      </c>
      <c r="E1178" s="619" t="s">
        <v>4335</v>
      </c>
      <c r="F1178" s="622"/>
      <c r="G1178" s="622"/>
      <c r="H1178" s="635">
        <v>0</v>
      </c>
      <c r="I1178" s="622">
        <v>3</v>
      </c>
      <c r="J1178" s="622">
        <v>8363.16</v>
      </c>
      <c r="K1178" s="635">
        <v>1</v>
      </c>
      <c r="L1178" s="622">
        <v>3</v>
      </c>
      <c r="M1178" s="623">
        <v>8363.16</v>
      </c>
    </row>
    <row r="1179" spans="1:13" ht="14.4" customHeight="1" x14ac:dyDescent="0.3">
      <c r="A1179" s="618" t="s">
        <v>4545</v>
      </c>
      <c r="B1179" s="619" t="s">
        <v>4333</v>
      </c>
      <c r="C1179" s="619" t="s">
        <v>1855</v>
      </c>
      <c r="D1179" s="619" t="s">
        <v>4336</v>
      </c>
      <c r="E1179" s="619" t="s">
        <v>4337</v>
      </c>
      <c r="F1179" s="622"/>
      <c r="G1179" s="622"/>
      <c r="H1179" s="635">
        <v>0</v>
      </c>
      <c r="I1179" s="622">
        <v>1</v>
      </c>
      <c r="J1179" s="622">
        <v>2332.38</v>
      </c>
      <c r="K1179" s="635">
        <v>1</v>
      </c>
      <c r="L1179" s="622">
        <v>1</v>
      </c>
      <c r="M1179" s="623">
        <v>2332.38</v>
      </c>
    </row>
    <row r="1180" spans="1:13" ht="14.4" customHeight="1" x14ac:dyDescent="0.3">
      <c r="A1180" s="618" t="s">
        <v>4545</v>
      </c>
      <c r="B1180" s="619" t="s">
        <v>4333</v>
      </c>
      <c r="C1180" s="619" t="s">
        <v>1511</v>
      </c>
      <c r="D1180" s="619" t="s">
        <v>4338</v>
      </c>
      <c r="E1180" s="619" t="s">
        <v>4339</v>
      </c>
      <c r="F1180" s="622"/>
      <c r="G1180" s="622"/>
      <c r="H1180" s="635">
        <v>0</v>
      </c>
      <c r="I1180" s="622">
        <v>4</v>
      </c>
      <c r="J1180" s="622">
        <v>3523.52</v>
      </c>
      <c r="K1180" s="635">
        <v>1</v>
      </c>
      <c r="L1180" s="622">
        <v>4</v>
      </c>
      <c r="M1180" s="623">
        <v>3523.52</v>
      </c>
    </row>
    <row r="1181" spans="1:13" ht="14.4" customHeight="1" x14ac:dyDescent="0.3">
      <c r="A1181" s="618" t="s">
        <v>4545</v>
      </c>
      <c r="B1181" s="619" t="s">
        <v>4342</v>
      </c>
      <c r="C1181" s="619" t="s">
        <v>2232</v>
      </c>
      <c r="D1181" s="619" t="s">
        <v>2233</v>
      </c>
      <c r="E1181" s="619" t="s">
        <v>2234</v>
      </c>
      <c r="F1181" s="622"/>
      <c r="G1181" s="622"/>
      <c r="H1181" s="635">
        <v>0</v>
      </c>
      <c r="I1181" s="622">
        <v>4</v>
      </c>
      <c r="J1181" s="622">
        <v>163.72</v>
      </c>
      <c r="K1181" s="635">
        <v>1</v>
      </c>
      <c r="L1181" s="622">
        <v>4</v>
      </c>
      <c r="M1181" s="623">
        <v>163.72</v>
      </c>
    </row>
    <row r="1182" spans="1:13" ht="14.4" customHeight="1" x14ac:dyDescent="0.3">
      <c r="A1182" s="618" t="s">
        <v>4545</v>
      </c>
      <c r="B1182" s="619" t="s">
        <v>4342</v>
      </c>
      <c r="C1182" s="619" t="s">
        <v>2544</v>
      </c>
      <c r="D1182" s="619" t="s">
        <v>2545</v>
      </c>
      <c r="E1182" s="619" t="s">
        <v>1181</v>
      </c>
      <c r="F1182" s="622"/>
      <c r="G1182" s="622"/>
      <c r="H1182" s="635">
        <v>0</v>
      </c>
      <c r="I1182" s="622">
        <v>2</v>
      </c>
      <c r="J1182" s="622">
        <v>392.92</v>
      </c>
      <c r="K1182" s="635">
        <v>1</v>
      </c>
      <c r="L1182" s="622">
        <v>2</v>
      </c>
      <c r="M1182" s="623">
        <v>392.92</v>
      </c>
    </row>
    <row r="1183" spans="1:13" ht="14.4" customHeight="1" x14ac:dyDescent="0.3">
      <c r="A1183" s="618" t="s">
        <v>4545</v>
      </c>
      <c r="B1183" s="619" t="s">
        <v>4342</v>
      </c>
      <c r="C1183" s="619" t="s">
        <v>2464</v>
      </c>
      <c r="D1183" s="619" t="s">
        <v>2465</v>
      </c>
      <c r="E1183" s="619" t="s">
        <v>2466</v>
      </c>
      <c r="F1183" s="622"/>
      <c r="G1183" s="622"/>
      <c r="H1183" s="635">
        <v>0</v>
      </c>
      <c r="I1183" s="622">
        <v>1</v>
      </c>
      <c r="J1183" s="622">
        <v>314.35000000000002</v>
      </c>
      <c r="K1183" s="635">
        <v>1</v>
      </c>
      <c r="L1183" s="622">
        <v>1</v>
      </c>
      <c r="M1183" s="623">
        <v>314.35000000000002</v>
      </c>
    </row>
    <row r="1184" spans="1:13" ht="14.4" customHeight="1" x14ac:dyDescent="0.3">
      <c r="A1184" s="618" t="s">
        <v>4545</v>
      </c>
      <c r="B1184" s="619" t="s">
        <v>4352</v>
      </c>
      <c r="C1184" s="619" t="s">
        <v>2311</v>
      </c>
      <c r="D1184" s="619" t="s">
        <v>2316</v>
      </c>
      <c r="E1184" s="619" t="s">
        <v>4355</v>
      </c>
      <c r="F1184" s="622"/>
      <c r="G1184" s="622"/>
      <c r="H1184" s="635">
        <v>0</v>
      </c>
      <c r="I1184" s="622">
        <v>1</v>
      </c>
      <c r="J1184" s="622">
        <v>443.52</v>
      </c>
      <c r="K1184" s="635">
        <v>1</v>
      </c>
      <c r="L1184" s="622">
        <v>1</v>
      </c>
      <c r="M1184" s="623">
        <v>443.52</v>
      </c>
    </row>
    <row r="1185" spans="1:13" ht="14.4" customHeight="1" x14ac:dyDescent="0.3">
      <c r="A1185" s="618" t="s">
        <v>4545</v>
      </c>
      <c r="B1185" s="619" t="s">
        <v>4364</v>
      </c>
      <c r="C1185" s="619" t="s">
        <v>2321</v>
      </c>
      <c r="D1185" s="619" t="s">
        <v>4365</v>
      </c>
      <c r="E1185" s="619" t="s">
        <v>4366</v>
      </c>
      <c r="F1185" s="622"/>
      <c r="G1185" s="622"/>
      <c r="H1185" s="635">
        <v>0</v>
      </c>
      <c r="I1185" s="622">
        <v>2</v>
      </c>
      <c r="J1185" s="622">
        <v>13.96</v>
      </c>
      <c r="K1185" s="635">
        <v>1</v>
      </c>
      <c r="L1185" s="622">
        <v>2</v>
      </c>
      <c r="M1185" s="623">
        <v>13.96</v>
      </c>
    </row>
    <row r="1186" spans="1:13" ht="14.4" customHeight="1" x14ac:dyDescent="0.3">
      <c r="A1186" s="618" t="s">
        <v>4545</v>
      </c>
      <c r="B1186" s="619" t="s">
        <v>4371</v>
      </c>
      <c r="C1186" s="619" t="s">
        <v>2398</v>
      </c>
      <c r="D1186" s="619" t="s">
        <v>2399</v>
      </c>
      <c r="E1186" s="619" t="s">
        <v>4372</v>
      </c>
      <c r="F1186" s="622"/>
      <c r="G1186" s="622"/>
      <c r="H1186" s="635">
        <v>0</v>
      </c>
      <c r="I1186" s="622">
        <v>4</v>
      </c>
      <c r="J1186" s="622">
        <v>648.52</v>
      </c>
      <c r="K1186" s="635">
        <v>1</v>
      </c>
      <c r="L1186" s="622">
        <v>4</v>
      </c>
      <c r="M1186" s="623">
        <v>648.52</v>
      </c>
    </row>
    <row r="1187" spans="1:13" ht="14.4" customHeight="1" x14ac:dyDescent="0.3">
      <c r="A1187" s="618" t="s">
        <v>4545</v>
      </c>
      <c r="B1187" s="619" t="s">
        <v>4377</v>
      </c>
      <c r="C1187" s="619" t="s">
        <v>2434</v>
      </c>
      <c r="D1187" s="619" t="s">
        <v>2435</v>
      </c>
      <c r="E1187" s="619" t="s">
        <v>641</v>
      </c>
      <c r="F1187" s="622"/>
      <c r="G1187" s="622"/>
      <c r="H1187" s="635">
        <v>0</v>
      </c>
      <c r="I1187" s="622">
        <v>1</v>
      </c>
      <c r="J1187" s="622">
        <v>232.44</v>
      </c>
      <c r="K1187" s="635">
        <v>1</v>
      </c>
      <c r="L1187" s="622">
        <v>1</v>
      </c>
      <c r="M1187" s="623">
        <v>232.44</v>
      </c>
    </row>
    <row r="1188" spans="1:13" ht="14.4" customHeight="1" x14ac:dyDescent="0.3">
      <c r="A1188" s="618" t="s">
        <v>4546</v>
      </c>
      <c r="B1188" s="619" t="s">
        <v>4149</v>
      </c>
      <c r="C1188" s="619" t="s">
        <v>2324</v>
      </c>
      <c r="D1188" s="619" t="s">
        <v>4150</v>
      </c>
      <c r="E1188" s="619" t="s">
        <v>4151</v>
      </c>
      <c r="F1188" s="622"/>
      <c r="G1188" s="622"/>
      <c r="H1188" s="635">
        <v>0</v>
      </c>
      <c r="I1188" s="622">
        <v>10</v>
      </c>
      <c r="J1188" s="622">
        <v>326.3</v>
      </c>
      <c r="K1188" s="635">
        <v>1</v>
      </c>
      <c r="L1188" s="622">
        <v>10</v>
      </c>
      <c r="M1188" s="623">
        <v>326.3</v>
      </c>
    </row>
    <row r="1189" spans="1:13" ht="14.4" customHeight="1" x14ac:dyDescent="0.3">
      <c r="A1189" s="618" t="s">
        <v>4546</v>
      </c>
      <c r="B1189" s="619" t="s">
        <v>4157</v>
      </c>
      <c r="C1189" s="619" t="s">
        <v>1037</v>
      </c>
      <c r="D1189" s="619" t="s">
        <v>1038</v>
      </c>
      <c r="E1189" s="619" t="s">
        <v>1039</v>
      </c>
      <c r="F1189" s="622"/>
      <c r="G1189" s="622"/>
      <c r="H1189" s="635">
        <v>0</v>
      </c>
      <c r="I1189" s="622">
        <v>11</v>
      </c>
      <c r="J1189" s="622">
        <v>2095.2799999999997</v>
      </c>
      <c r="K1189" s="635">
        <v>1</v>
      </c>
      <c r="L1189" s="622">
        <v>11</v>
      </c>
      <c r="M1189" s="623">
        <v>2095.2799999999997</v>
      </c>
    </row>
    <row r="1190" spans="1:13" ht="14.4" customHeight="1" x14ac:dyDescent="0.3">
      <c r="A1190" s="618" t="s">
        <v>4546</v>
      </c>
      <c r="B1190" s="619" t="s">
        <v>4169</v>
      </c>
      <c r="C1190" s="619" t="s">
        <v>2468</v>
      </c>
      <c r="D1190" s="619" t="s">
        <v>2469</v>
      </c>
      <c r="E1190" s="619" t="s">
        <v>2470</v>
      </c>
      <c r="F1190" s="622"/>
      <c r="G1190" s="622"/>
      <c r="H1190" s="635">
        <v>0</v>
      </c>
      <c r="I1190" s="622">
        <v>1</v>
      </c>
      <c r="J1190" s="622">
        <v>497.4</v>
      </c>
      <c r="K1190" s="635">
        <v>1</v>
      </c>
      <c r="L1190" s="622">
        <v>1</v>
      </c>
      <c r="M1190" s="623">
        <v>497.4</v>
      </c>
    </row>
    <row r="1191" spans="1:13" ht="14.4" customHeight="1" x14ac:dyDescent="0.3">
      <c r="A1191" s="618" t="s">
        <v>4546</v>
      </c>
      <c r="B1191" s="619" t="s">
        <v>4169</v>
      </c>
      <c r="C1191" s="619" t="s">
        <v>2493</v>
      </c>
      <c r="D1191" s="619" t="s">
        <v>2494</v>
      </c>
      <c r="E1191" s="619" t="s">
        <v>4170</v>
      </c>
      <c r="F1191" s="622"/>
      <c r="G1191" s="622"/>
      <c r="H1191" s="635">
        <v>0</v>
      </c>
      <c r="I1191" s="622">
        <v>81</v>
      </c>
      <c r="J1191" s="622">
        <v>109610.55</v>
      </c>
      <c r="K1191" s="635">
        <v>1</v>
      </c>
      <c r="L1191" s="622">
        <v>81</v>
      </c>
      <c r="M1191" s="623">
        <v>109610.55</v>
      </c>
    </row>
    <row r="1192" spans="1:13" ht="14.4" customHeight="1" x14ac:dyDescent="0.3">
      <c r="A1192" s="618" t="s">
        <v>4546</v>
      </c>
      <c r="B1192" s="619" t="s">
        <v>4169</v>
      </c>
      <c r="C1192" s="619" t="s">
        <v>4590</v>
      </c>
      <c r="D1192" s="619" t="s">
        <v>4591</v>
      </c>
      <c r="E1192" s="619" t="s">
        <v>4592</v>
      </c>
      <c r="F1192" s="622"/>
      <c r="G1192" s="622"/>
      <c r="H1192" s="635">
        <v>0</v>
      </c>
      <c r="I1192" s="622">
        <v>2</v>
      </c>
      <c r="J1192" s="622">
        <v>2694.56</v>
      </c>
      <c r="K1192" s="635">
        <v>1</v>
      </c>
      <c r="L1192" s="622">
        <v>2</v>
      </c>
      <c r="M1192" s="623">
        <v>2694.56</v>
      </c>
    </row>
    <row r="1193" spans="1:13" ht="14.4" customHeight="1" x14ac:dyDescent="0.3">
      <c r="A1193" s="618" t="s">
        <v>4546</v>
      </c>
      <c r="B1193" s="619" t="s">
        <v>4172</v>
      </c>
      <c r="C1193" s="619" t="s">
        <v>5473</v>
      </c>
      <c r="D1193" s="619" t="s">
        <v>5474</v>
      </c>
      <c r="E1193" s="619" t="s">
        <v>5475</v>
      </c>
      <c r="F1193" s="622">
        <v>7</v>
      </c>
      <c r="G1193" s="622">
        <v>9455.619999999999</v>
      </c>
      <c r="H1193" s="635">
        <v>1</v>
      </c>
      <c r="I1193" s="622"/>
      <c r="J1193" s="622"/>
      <c r="K1193" s="635">
        <v>0</v>
      </c>
      <c r="L1193" s="622">
        <v>7</v>
      </c>
      <c r="M1193" s="623">
        <v>9455.619999999999</v>
      </c>
    </row>
    <row r="1194" spans="1:13" ht="14.4" customHeight="1" x14ac:dyDescent="0.3">
      <c r="A1194" s="618" t="s">
        <v>4546</v>
      </c>
      <c r="B1194" s="619" t="s">
        <v>4189</v>
      </c>
      <c r="C1194" s="619" t="s">
        <v>3506</v>
      </c>
      <c r="D1194" s="619" t="s">
        <v>2455</v>
      </c>
      <c r="E1194" s="619" t="s">
        <v>3507</v>
      </c>
      <c r="F1194" s="622"/>
      <c r="G1194" s="622"/>
      <c r="H1194" s="635">
        <v>0</v>
      </c>
      <c r="I1194" s="622">
        <v>2</v>
      </c>
      <c r="J1194" s="622">
        <v>1875.86</v>
      </c>
      <c r="K1194" s="635">
        <v>1</v>
      </c>
      <c r="L1194" s="622">
        <v>2</v>
      </c>
      <c r="M1194" s="623">
        <v>1875.86</v>
      </c>
    </row>
    <row r="1195" spans="1:13" ht="14.4" customHeight="1" x14ac:dyDescent="0.3">
      <c r="A1195" s="618" t="s">
        <v>4546</v>
      </c>
      <c r="B1195" s="619" t="s">
        <v>4189</v>
      </c>
      <c r="C1195" s="619" t="s">
        <v>3509</v>
      </c>
      <c r="D1195" s="619" t="s">
        <v>2455</v>
      </c>
      <c r="E1195" s="619" t="s">
        <v>3510</v>
      </c>
      <c r="F1195" s="622"/>
      <c r="G1195" s="622"/>
      <c r="H1195" s="635">
        <v>0</v>
      </c>
      <c r="I1195" s="622">
        <v>1</v>
      </c>
      <c r="J1195" s="622">
        <v>1166.47</v>
      </c>
      <c r="K1195" s="635">
        <v>1</v>
      </c>
      <c r="L1195" s="622">
        <v>1</v>
      </c>
      <c r="M1195" s="623">
        <v>1166.47</v>
      </c>
    </row>
    <row r="1196" spans="1:13" ht="14.4" customHeight="1" x14ac:dyDescent="0.3">
      <c r="A1196" s="618" t="s">
        <v>4546</v>
      </c>
      <c r="B1196" s="619" t="s">
        <v>4189</v>
      </c>
      <c r="C1196" s="619" t="s">
        <v>2287</v>
      </c>
      <c r="D1196" s="619" t="s">
        <v>2288</v>
      </c>
      <c r="E1196" s="619" t="s">
        <v>3507</v>
      </c>
      <c r="F1196" s="622"/>
      <c r="G1196" s="622"/>
      <c r="H1196" s="635">
        <v>0</v>
      </c>
      <c r="I1196" s="622">
        <v>5</v>
      </c>
      <c r="J1196" s="622">
        <v>8748.4500000000007</v>
      </c>
      <c r="K1196" s="635">
        <v>1</v>
      </c>
      <c r="L1196" s="622">
        <v>5</v>
      </c>
      <c r="M1196" s="623">
        <v>8748.4500000000007</v>
      </c>
    </row>
    <row r="1197" spans="1:13" ht="14.4" customHeight="1" x14ac:dyDescent="0.3">
      <c r="A1197" s="618" t="s">
        <v>4546</v>
      </c>
      <c r="B1197" s="619" t="s">
        <v>4189</v>
      </c>
      <c r="C1197" s="619" t="s">
        <v>2291</v>
      </c>
      <c r="D1197" s="619" t="s">
        <v>2288</v>
      </c>
      <c r="E1197" s="619" t="s">
        <v>3510</v>
      </c>
      <c r="F1197" s="622"/>
      <c r="G1197" s="622"/>
      <c r="H1197" s="635">
        <v>0</v>
      </c>
      <c r="I1197" s="622">
        <v>3</v>
      </c>
      <c r="J1197" s="622">
        <v>6998.76</v>
      </c>
      <c r="K1197" s="635">
        <v>1</v>
      </c>
      <c r="L1197" s="622">
        <v>3</v>
      </c>
      <c r="M1197" s="623">
        <v>6998.76</v>
      </c>
    </row>
    <row r="1198" spans="1:13" ht="14.4" customHeight="1" x14ac:dyDescent="0.3">
      <c r="A1198" s="618" t="s">
        <v>4546</v>
      </c>
      <c r="B1198" s="619" t="s">
        <v>4201</v>
      </c>
      <c r="C1198" s="619" t="s">
        <v>733</v>
      </c>
      <c r="D1198" s="619" t="s">
        <v>734</v>
      </c>
      <c r="E1198" s="619" t="s">
        <v>657</v>
      </c>
      <c r="F1198" s="622">
        <v>1</v>
      </c>
      <c r="G1198" s="622">
        <v>33.729999999999997</v>
      </c>
      <c r="H1198" s="635">
        <v>1</v>
      </c>
      <c r="I1198" s="622"/>
      <c r="J1198" s="622"/>
      <c r="K1198" s="635">
        <v>0</v>
      </c>
      <c r="L1198" s="622">
        <v>1</v>
      </c>
      <c r="M1198" s="623">
        <v>33.729999999999997</v>
      </c>
    </row>
    <row r="1199" spans="1:13" ht="14.4" customHeight="1" x14ac:dyDescent="0.3">
      <c r="A1199" s="618" t="s">
        <v>4546</v>
      </c>
      <c r="B1199" s="619" t="s">
        <v>4255</v>
      </c>
      <c r="C1199" s="619" t="s">
        <v>2728</v>
      </c>
      <c r="D1199" s="619" t="s">
        <v>4256</v>
      </c>
      <c r="E1199" s="619" t="s">
        <v>4257</v>
      </c>
      <c r="F1199" s="622"/>
      <c r="G1199" s="622"/>
      <c r="H1199" s="635">
        <v>0</v>
      </c>
      <c r="I1199" s="622">
        <v>4</v>
      </c>
      <c r="J1199" s="622">
        <v>1333.24</v>
      </c>
      <c r="K1199" s="635">
        <v>1</v>
      </c>
      <c r="L1199" s="622">
        <v>4</v>
      </c>
      <c r="M1199" s="623">
        <v>1333.24</v>
      </c>
    </row>
    <row r="1200" spans="1:13" ht="14.4" customHeight="1" x14ac:dyDescent="0.3">
      <c r="A1200" s="618" t="s">
        <v>4546</v>
      </c>
      <c r="B1200" s="619" t="s">
        <v>4266</v>
      </c>
      <c r="C1200" s="619" t="s">
        <v>2744</v>
      </c>
      <c r="D1200" s="619" t="s">
        <v>2745</v>
      </c>
      <c r="E1200" s="619" t="s">
        <v>4267</v>
      </c>
      <c r="F1200" s="622"/>
      <c r="G1200" s="622"/>
      <c r="H1200" s="635">
        <v>0</v>
      </c>
      <c r="I1200" s="622">
        <v>1</v>
      </c>
      <c r="J1200" s="622">
        <v>184.22</v>
      </c>
      <c r="K1200" s="635">
        <v>1</v>
      </c>
      <c r="L1200" s="622">
        <v>1</v>
      </c>
      <c r="M1200" s="623">
        <v>184.22</v>
      </c>
    </row>
    <row r="1201" spans="1:13" ht="14.4" customHeight="1" x14ac:dyDescent="0.3">
      <c r="A1201" s="618" t="s">
        <v>4546</v>
      </c>
      <c r="B1201" s="619" t="s">
        <v>4280</v>
      </c>
      <c r="C1201" s="619" t="s">
        <v>3749</v>
      </c>
      <c r="D1201" s="619" t="s">
        <v>3750</v>
      </c>
      <c r="E1201" s="619" t="s">
        <v>4453</v>
      </c>
      <c r="F1201" s="622"/>
      <c r="G1201" s="622"/>
      <c r="H1201" s="635">
        <v>0</v>
      </c>
      <c r="I1201" s="622">
        <v>1</v>
      </c>
      <c r="J1201" s="622">
        <v>69.86</v>
      </c>
      <c r="K1201" s="635">
        <v>1</v>
      </c>
      <c r="L1201" s="622">
        <v>1</v>
      </c>
      <c r="M1201" s="623">
        <v>69.86</v>
      </c>
    </row>
    <row r="1202" spans="1:13" ht="14.4" customHeight="1" x14ac:dyDescent="0.3">
      <c r="A1202" s="618" t="s">
        <v>4546</v>
      </c>
      <c r="B1202" s="619" t="s">
        <v>4282</v>
      </c>
      <c r="C1202" s="619" t="s">
        <v>2748</v>
      </c>
      <c r="D1202" s="619" t="s">
        <v>2749</v>
      </c>
      <c r="E1202" s="619" t="s">
        <v>4267</v>
      </c>
      <c r="F1202" s="622"/>
      <c r="G1202" s="622"/>
      <c r="H1202" s="635">
        <v>0</v>
      </c>
      <c r="I1202" s="622">
        <v>1</v>
      </c>
      <c r="J1202" s="622">
        <v>69.86</v>
      </c>
      <c r="K1202" s="635">
        <v>1</v>
      </c>
      <c r="L1202" s="622">
        <v>1</v>
      </c>
      <c r="M1202" s="623">
        <v>69.86</v>
      </c>
    </row>
    <row r="1203" spans="1:13" ht="14.4" customHeight="1" x14ac:dyDescent="0.3">
      <c r="A1203" s="618" t="s">
        <v>4546</v>
      </c>
      <c r="B1203" s="619" t="s">
        <v>6735</v>
      </c>
      <c r="C1203" s="619" t="s">
        <v>5525</v>
      </c>
      <c r="D1203" s="619" t="s">
        <v>5526</v>
      </c>
      <c r="E1203" s="619" t="s">
        <v>5527</v>
      </c>
      <c r="F1203" s="622"/>
      <c r="G1203" s="622"/>
      <c r="H1203" s="635">
        <v>0</v>
      </c>
      <c r="I1203" s="622">
        <v>31</v>
      </c>
      <c r="J1203" s="622">
        <v>234586.30000000002</v>
      </c>
      <c r="K1203" s="635">
        <v>1</v>
      </c>
      <c r="L1203" s="622">
        <v>31</v>
      </c>
      <c r="M1203" s="623">
        <v>234586.30000000002</v>
      </c>
    </row>
    <row r="1204" spans="1:13" ht="14.4" customHeight="1" x14ac:dyDescent="0.3">
      <c r="A1204" s="618" t="s">
        <v>4546</v>
      </c>
      <c r="B1204" s="619" t="s">
        <v>6735</v>
      </c>
      <c r="C1204" s="619" t="s">
        <v>6607</v>
      </c>
      <c r="D1204" s="619" t="s">
        <v>6608</v>
      </c>
      <c r="E1204" s="619" t="s">
        <v>6609</v>
      </c>
      <c r="F1204" s="622"/>
      <c r="G1204" s="622"/>
      <c r="H1204" s="635">
        <v>0</v>
      </c>
      <c r="I1204" s="622">
        <v>22</v>
      </c>
      <c r="J1204" s="622">
        <v>326921.54000000004</v>
      </c>
      <c r="K1204" s="635">
        <v>1</v>
      </c>
      <c r="L1204" s="622">
        <v>22</v>
      </c>
      <c r="M1204" s="623">
        <v>326921.54000000004</v>
      </c>
    </row>
    <row r="1205" spans="1:13" ht="14.4" customHeight="1" x14ac:dyDescent="0.3">
      <c r="A1205" s="618" t="s">
        <v>4546</v>
      </c>
      <c r="B1205" s="619" t="s">
        <v>6735</v>
      </c>
      <c r="C1205" s="619" t="s">
        <v>5384</v>
      </c>
      <c r="D1205" s="619" t="s">
        <v>5385</v>
      </c>
      <c r="E1205" s="619" t="s">
        <v>5386</v>
      </c>
      <c r="F1205" s="622"/>
      <c r="G1205" s="622"/>
      <c r="H1205" s="635">
        <v>0</v>
      </c>
      <c r="I1205" s="622">
        <v>68</v>
      </c>
      <c r="J1205" s="622">
        <v>1204034.52</v>
      </c>
      <c r="K1205" s="635">
        <v>1</v>
      </c>
      <c r="L1205" s="622">
        <v>68</v>
      </c>
      <c r="M1205" s="623">
        <v>1204034.52</v>
      </c>
    </row>
    <row r="1206" spans="1:13" ht="14.4" customHeight="1" x14ac:dyDescent="0.3">
      <c r="A1206" s="618" t="s">
        <v>4546</v>
      </c>
      <c r="B1206" s="619" t="s">
        <v>4324</v>
      </c>
      <c r="C1206" s="619" t="s">
        <v>2193</v>
      </c>
      <c r="D1206" s="619" t="s">
        <v>979</v>
      </c>
      <c r="E1206" s="619" t="s">
        <v>4326</v>
      </c>
      <c r="F1206" s="622"/>
      <c r="G1206" s="622"/>
      <c r="H1206" s="635">
        <v>0</v>
      </c>
      <c r="I1206" s="622">
        <v>2</v>
      </c>
      <c r="J1206" s="622">
        <v>193.26</v>
      </c>
      <c r="K1206" s="635">
        <v>1</v>
      </c>
      <c r="L1206" s="622">
        <v>2</v>
      </c>
      <c r="M1206" s="623">
        <v>193.26</v>
      </c>
    </row>
    <row r="1207" spans="1:13" ht="14.4" customHeight="1" x14ac:dyDescent="0.3">
      <c r="A1207" s="618" t="s">
        <v>4546</v>
      </c>
      <c r="B1207" s="619" t="s">
        <v>4324</v>
      </c>
      <c r="C1207" s="619" t="s">
        <v>616</v>
      </c>
      <c r="D1207" s="619" t="s">
        <v>617</v>
      </c>
      <c r="E1207" s="619" t="s">
        <v>4327</v>
      </c>
      <c r="F1207" s="622">
        <v>1</v>
      </c>
      <c r="G1207" s="622">
        <v>96.63</v>
      </c>
      <c r="H1207" s="635">
        <v>1</v>
      </c>
      <c r="I1207" s="622"/>
      <c r="J1207" s="622"/>
      <c r="K1207" s="635">
        <v>0</v>
      </c>
      <c r="L1207" s="622">
        <v>1</v>
      </c>
      <c r="M1207" s="623">
        <v>96.63</v>
      </c>
    </row>
    <row r="1208" spans="1:13" ht="14.4" customHeight="1" x14ac:dyDescent="0.3">
      <c r="A1208" s="618" t="s">
        <v>4546</v>
      </c>
      <c r="B1208" s="619" t="s">
        <v>4328</v>
      </c>
      <c r="C1208" s="619" t="s">
        <v>2348</v>
      </c>
      <c r="D1208" s="619" t="s">
        <v>2349</v>
      </c>
      <c r="E1208" s="619" t="s">
        <v>2350</v>
      </c>
      <c r="F1208" s="622"/>
      <c r="G1208" s="622"/>
      <c r="H1208" s="635">
        <v>0</v>
      </c>
      <c r="I1208" s="622">
        <v>3</v>
      </c>
      <c r="J1208" s="622">
        <v>285.75</v>
      </c>
      <c r="K1208" s="635">
        <v>1</v>
      </c>
      <c r="L1208" s="622">
        <v>3</v>
      </c>
      <c r="M1208" s="623">
        <v>285.75</v>
      </c>
    </row>
    <row r="1209" spans="1:13" ht="14.4" customHeight="1" x14ac:dyDescent="0.3">
      <c r="A1209" s="618" t="s">
        <v>4546</v>
      </c>
      <c r="B1209" s="619" t="s">
        <v>4328</v>
      </c>
      <c r="C1209" s="619" t="s">
        <v>596</v>
      </c>
      <c r="D1209" s="619" t="s">
        <v>4329</v>
      </c>
      <c r="E1209" s="619" t="s">
        <v>4330</v>
      </c>
      <c r="F1209" s="622">
        <v>1</v>
      </c>
      <c r="G1209" s="622">
        <v>44.8</v>
      </c>
      <c r="H1209" s="635">
        <v>1</v>
      </c>
      <c r="I1209" s="622"/>
      <c r="J1209" s="622"/>
      <c r="K1209" s="635">
        <v>0</v>
      </c>
      <c r="L1209" s="622">
        <v>1</v>
      </c>
      <c r="M1209" s="623">
        <v>44.8</v>
      </c>
    </row>
    <row r="1210" spans="1:13" ht="14.4" customHeight="1" x14ac:dyDescent="0.3">
      <c r="A1210" s="618" t="s">
        <v>4546</v>
      </c>
      <c r="B1210" s="619" t="s">
        <v>4333</v>
      </c>
      <c r="C1210" s="619" t="s">
        <v>2057</v>
      </c>
      <c r="D1210" s="619" t="s">
        <v>4334</v>
      </c>
      <c r="E1210" s="619" t="s">
        <v>4335</v>
      </c>
      <c r="F1210" s="622"/>
      <c r="G1210" s="622"/>
      <c r="H1210" s="635">
        <v>0</v>
      </c>
      <c r="I1210" s="622">
        <v>1</v>
      </c>
      <c r="J1210" s="622">
        <v>2787.72</v>
      </c>
      <c r="K1210" s="635">
        <v>1</v>
      </c>
      <c r="L1210" s="622">
        <v>1</v>
      </c>
      <c r="M1210" s="623">
        <v>2787.72</v>
      </c>
    </row>
    <row r="1211" spans="1:13" ht="14.4" customHeight="1" x14ac:dyDescent="0.3">
      <c r="A1211" s="618" t="s">
        <v>4546</v>
      </c>
      <c r="B1211" s="619" t="s">
        <v>4333</v>
      </c>
      <c r="C1211" s="619" t="s">
        <v>1855</v>
      </c>
      <c r="D1211" s="619" t="s">
        <v>4336</v>
      </c>
      <c r="E1211" s="619" t="s">
        <v>4337</v>
      </c>
      <c r="F1211" s="622"/>
      <c r="G1211" s="622"/>
      <c r="H1211" s="635">
        <v>0</v>
      </c>
      <c r="I1211" s="622">
        <v>1</v>
      </c>
      <c r="J1211" s="622">
        <v>2332.38</v>
      </c>
      <c r="K1211" s="635">
        <v>1</v>
      </c>
      <c r="L1211" s="622">
        <v>1</v>
      </c>
      <c r="M1211" s="623">
        <v>2332.38</v>
      </c>
    </row>
    <row r="1212" spans="1:13" ht="14.4" customHeight="1" x14ac:dyDescent="0.3">
      <c r="A1212" s="618" t="s">
        <v>4546</v>
      </c>
      <c r="B1212" s="619" t="s">
        <v>4333</v>
      </c>
      <c r="C1212" s="619" t="s">
        <v>1724</v>
      </c>
      <c r="D1212" s="619" t="s">
        <v>4340</v>
      </c>
      <c r="E1212" s="619" t="s">
        <v>4341</v>
      </c>
      <c r="F1212" s="622"/>
      <c r="G1212" s="622"/>
      <c r="H1212" s="635">
        <v>0</v>
      </c>
      <c r="I1212" s="622">
        <v>2</v>
      </c>
      <c r="J1212" s="622">
        <v>3258.06</v>
      </c>
      <c r="K1212" s="635">
        <v>1</v>
      </c>
      <c r="L1212" s="622">
        <v>2</v>
      </c>
      <c r="M1212" s="623">
        <v>3258.06</v>
      </c>
    </row>
    <row r="1213" spans="1:13" ht="14.4" customHeight="1" x14ac:dyDescent="0.3">
      <c r="A1213" s="618" t="s">
        <v>4546</v>
      </c>
      <c r="B1213" s="619" t="s">
        <v>6739</v>
      </c>
      <c r="C1213" s="619" t="s">
        <v>5567</v>
      </c>
      <c r="D1213" s="619" t="s">
        <v>5568</v>
      </c>
      <c r="E1213" s="619" t="s">
        <v>5569</v>
      </c>
      <c r="F1213" s="622"/>
      <c r="G1213" s="622"/>
      <c r="H1213" s="635">
        <v>0</v>
      </c>
      <c r="I1213" s="622">
        <v>2</v>
      </c>
      <c r="J1213" s="622">
        <v>3018.8</v>
      </c>
      <c r="K1213" s="635">
        <v>1</v>
      </c>
      <c r="L1213" s="622">
        <v>2</v>
      </c>
      <c r="M1213" s="623">
        <v>3018.8</v>
      </c>
    </row>
    <row r="1214" spans="1:13" ht="14.4" customHeight="1" x14ac:dyDescent="0.3">
      <c r="A1214" s="618" t="s">
        <v>4546</v>
      </c>
      <c r="B1214" s="619" t="s">
        <v>4342</v>
      </c>
      <c r="C1214" s="619" t="s">
        <v>2232</v>
      </c>
      <c r="D1214" s="619" t="s">
        <v>2233</v>
      </c>
      <c r="E1214" s="619" t="s">
        <v>2234</v>
      </c>
      <c r="F1214" s="622"/>
      <c r="G1214" s="622"/>
      <c r="H1214" s="635">
        <v>0</v>
      </c>
      <c r="I1214" s="622">
        <v>1</v>
      </c>
      <c r="J1214" s="622">
        <v>49.12</v>
      </c>
      <c r="K1214" s="635">
        <v>1</v>
      </c>
      <c r="L1214" s="622">
        <v>1</v>
      </c>
      <c r="M1214" s="623">
        <v>49.12</v>
      </c>
    </row>
    <row r="1215" spans="1:13" ht="14.4" customHeight="1" x14ac:dyDescent="0.3">
      <c r="A1215" s="618" t="s">
        <v>4546</v>
      </c>
      <c r="B1215" s="619" t="s">
        <v>4342</v>
      </c>
      <c r="C1215" s="619" t="s">
        <v>2544</v>
      </c>
      <c r="D1215" s="619" t="s">
        <v>2545</v>
      </c>
      <c r="E1215" s="619" t="s">
        <v>1181</v>
      </c>
      <c r="F1215" s="622"/>
      <c r="G1215" s="622"/>
      <c r="H1215" s="635">
        <v>0</v>
      </c>
      <c r="I1215" s="622">
        <v>1</v>
      </c>
      <c r="J1215" s="622">
        <v>196.46</v>
      </c>
      <c r="K1215" s="635">
        <v>1</v>
      </c>
      <c r="L1215" s="622">
        <v>1</v>
      </c>
      <c r="M1215" s="623">
        <v>196.46</v>
      </c>
    </row>
    <row r="1216" spans="1:13" ht="14.4" customHeight="1" x14ac:dyDescent="0.3">
      <c r="A1216" s="618" t="s">
        <v>4546</v>
      </c>
      <c r="B1216" s="619" t="s">
        <v>4342</v>
      </c>
      <c r="C1216" s="619" t="s">
        <v>2281</v>
      </c>
      <c r="D1216" s="619" t="s">
        <v>2278</v>
      </c>
      <c r="E1216" s="619" t="s">
        <v>4347</v>
      </c>
      <c r="F1216" s="622"/>
      <c r="G1216" s="622"/>
      <c r="H1216" s="635">
        <v>0</v>
      </c>
      <c r="I1216" s="622">
        <v>4</v>
      </c>
      <c r="J1216" s="622">
        <v>471.76000000000005</v>
      </c>
      <c r="K1216" s="635">
        <v>1</v>
      </c>
      <c r="L1216" s="622">
        <v>4</v>
      </c>
      <c r="M1216" s="623">
        <v>471.76000000000005</v>
      </c>
    </row>
    <row r="1217" spans="1:13" ht="14.4" customHeight="1" x14ac:dyDescent="0.3">
      <c r="A1217" s="618" t="s">
        <v>4546</v>
      </c>
      <c r="B1217" s="619" t="s">
        <v>4342</v>
      </c>
      <c r="C1217" s="619" t="s">
        <v>2284</v>
      </c>
      <c r="D1217" s="619" t="s">
        <v>2278</v>
      </c>
      <c r="E1217" s="619" t="s">
        <v>4348</v>
      </c>
      <c r="F1217" s="622"/>
      <c r="G1217" s="622"/>
      <c r="H1217" s="635">
        <v>0</v>
      </c>
      <c r="I1217" s="622">
        <v>1</v>
      </c>
      <c r="J1217" s="622">
        <v>163.72999999999999</v>
      </c>
      <c r="K1217" s="635">
        <v>1</v>
      </c>
      <c r="L1217" s="622">
        <v>1</v>
      </c>
      <c r="M1217" s="623">
        <v>163.72999999999999</v>
      </c>
    </row>
    <row r="1218" spans="1:13" ht="14.4" customHeight="1" x14ac:dyDescent="0.3">
      <c r="A1218" s="618" t="s">
        <v>4546</v>
      </c>
      <c r="B1218" s="619" t="s">
        <v>4342</v>
      </c>
      <c r="C1218" s="619" t="s">
        <v>2464</v>
      </c>
      <c r="D1218" s="619" t="s">
        <v>2465</v>
      </c>
      <c r="E1218" s="619" t="s">
        <v>2466</v>
      </c>
      <c r="F1218" s="622"/>
      <c r="G1218" s="622"/>
      <c r="H1218" s="635">
        <v>0</v>
      </c>
      <c r="I1218" s="622">
        <v>2</v>
      </c>
      <c r="J1218" s="622">
        <v>628.69000000000005</v>
      </c>
      <c r="K1218" s="635">
        <v>1</v>
      </c>
      <c r="L1218" s="622">
        <v>2</v>
      </c>
      <c r="M1218" s="623">
        <v>628.69000000000005</v>
      </c>
    </row>
    <row r="1219" spans="1:13" ht="14.4" customHeight="1" x14ac:dyDescent="0.3">
      <c r="A1219" s="618" t="s">
        <v>4546</v>
      </c>
      <c r="B1219" s="619" t="s">
        <v>4349</v>
      </c>
      <c r="C1219" s="619" t="s">
        <v>2422</v>
      </c>
      <c r="D1219" s="619" t="s">
        <v>4350</v>
      </c>
      <c r="E1219" s="619" t="s">
        <v>4351</v>
      </c>
      <c r="F1219" s="622"/>
      <c r="G1219" s="622"/>
      <c r="H1219" s="635">
        <v>0</v>
      </c>
      <c r="I1219" s="622">
        <v>1</v>
      </c>
      <c r="J1219" s="622">
        <v>139.71</v>
      </c>
      <c r="K1219" s="635">
        <v>1</v>
      </c>
      <c r="L1219" s="622">
        <v>1</v>
      </c>
      <c r="M1219" s="623">
        <v>139.71</v>
      </c>
    </row>
    <row r="1220" spans="1:13" ht="14.4" customHeight="1" x14ac:dyDescent="0.3">
      <c r="A1220" s="618" t="s">
        <v>4546</v>
      </c>
      <c r="B1220" s="619" t="s">
        <v>4364</v>
      </c>
      <c r="C1220" s="619" t="s">
        <v>2472</v>
      </c>
      <c r="D1220" s="619" t="s">
        <v>4367</v>
      </c>
      <c r="E1220" s="619" t="s">
        <v>4368</v>
      </c>
      <c r="F1220" s="622"/>
      <c r="G1220" s="622"/>
      <c r="H1220" s="635">
        <v>0</v>
      </c>
      <c r="I1220" s="622">
        <v>2</v>
      </c>
      <c r="J1220" s="622">
        <v>21.46</v>
      </c>
      <c r="K1220" s="635">
        <v>1</v>
      </c>
      <c r="L1220" s="622">
        <v>2</v>
      </c>
      <c r="M1220" s="623">
        <v>21.46</v>
      </c>
    </row>
    <row r="1221" spans="1:13" ht="14.4" customHeight="1" x14ac:dyDescent="0.3">
      <c r="A1221" s="618" t="s">
        <v>4546</v>
      </c>
      <c r="B1221" s="619" t="s">
        <v>4364</v>
      </c>
      <c r="C1221" s="619" t="s">
        <v>4630</v>
      </c>
      <c r="D1221" s="619" t="s">
        <v>4631</v>
      </c>
      <c r="E1221" s="619" t="s">
        <v>4366</v>
      </c>
      <c r="F1221" s="622">
        <v>3</v>
      </c>
      <c r="G1221" s="622">
        <v>20.94</v>
      </c>
      <c r="H1221" s="635">
        <v>1</v>
      </c>
      <c r="I1221" s="622"/>
      <c r="J1221" s="622"/>
      <c r="K1221" s="635">
        <v>0</v>
      </c>
      <c r="L1221" s="622">
        <v>3</v>
      </c>
      <c r="M1221" s="623">
        <v>20.94</v>
      </c>
    </row>
    <row r="1222" spans="1:13" ht="14.4" customHeight="1" x14ac:dyDescent="0.3">
      <c r="A1222" s="618" t="s">
        <v>4546</v>
      </c>
      <c r="B1222" s="619" t="s">
        <v>4371</v>
      </c>
      <c r="C1222" s="619" t="s">
        <v>5064</v>
      </c>
      <c r="D1222" s="619" t="s">
        <v>2476</v>
      </c>
      <c r="E1222" s="619" t="s">
        <v>668</v>
      </c>
      <c r="F1222" s="622"/>
      <c r="G1222" s="622"/>
      <c r="H1222" s="635">
        <v>0</v>
      </c>
      <c r="I1222" s="622">
        <v>1</v>
      </c>
      <c r="J1222" s="622">
        <v>216.16</v>
      </c>
      <c r="K1222" s="635">
        <v>1</v>
      </c>
      <c r="L1222" s="622">
        <v>1</v>
      </c>
      <c r="M1222" s="623">
        <v>216.16</v>
      </c>
    </row>
    <row r="1223" spans="1:13" ht="14.4" customHeight="1" x14ac:dyDescent="0.3">
      <c r="A1223" s="618" t="s">
        <v>4546</v>
      </c>
      <c r="B1223" s="619" t="s">
        <v>4377</v>
      </c>
      <c r="C1223" s="619" t="s">
        <v>2434</v>
      </c>
      <c r="D1223" s="619" t="s">
        <v>2435</v>
      </c>
      <c r="E1223" s="619" t="s">
        <v>641</v>
      </c>
      <c r="F1223" s="622"/>
      <c r="G1223" s="622"/>
      <c r="H1223" s="635">
        <v>0</v>
      </c>
      <c r="I1223" s="622">
        <v>1</v>
      </c>
      <c r="J1223" s="622">
        <v>232.44</v>
      </c>
      <c r="K1223" s="635">
        <v>1</v>
      </c>
      <c r="L1223" s="622">
        <v>1</v>
      </c>
      <c r="M1223" s="623">
        <v>232.44</v>
      </c>
    </row>
    <row r="1224" spans="1:13" ht="14.4" customHeight="1" x14ac:dyDescent="0.3">
      <c r="A1224" s="618" t="s">
        <v>4546</v>
      </c>
      <c r="B1224" s="619" t="s">
        <v>4379</v>
      </c>
      <c r="C1224" s="619" t="s">
        <v>5081</v>
      </c>
      <c r="D1224" s="619" t="s">
        <v>5082</v>
      </c>
      <c r="E1224" s="619" t="s">
        <v>2828</v>
      </c>
      <c r="F1224" s="622"/>
      <c r="G1224" s="622"/>
      <c r="H1224" s="635">
        <v>0</v>
      </c>
      <c r="I1224" s="622">
        <v>1</v>
      </c>
      <c r="J1224" s="622">
        <v>185.9</v>
      </c>
      <c r="K1224" s="635">
        <v>1</v>
      </c>
      <c r="L1224" s="622">
        <v>1</v>
      </c>
      <c r="M1224" s="623">
        <v>185.9</v>
      </c>
    </row>
    <row r="1225" spans="1:13" ht="14.4" customHeight="1" x14ac:dyDescent="0.3">
      <c r="A1225" s="618" t="s">
        <v>4546</v>
      </c>
      <c r="B1225" s="619" t="s">
        <v>4380</v>
      </c>
      <c r="C1225" s="619" t="s">
        <v>2500</v>
      </c>
      <c r="D1225" s="619" t="s">
        <v>2501</v>
      </c>
      <c r="E1225" s="619" t="s">
        <v>2502</v>
      </c>
      <c r="F1225" s="622"/>
      <c r="G1225" s="622"/>
      <c r="H1225" s="635">
        <v>0</v>
      </c>
      <c r="I1225" s="622">
        <v>1</v>
      </c>
      <c r="J1225" s="622">
        <v>139.46</v>
      </c>
      <c r="K1225" s="635">
        <v>1</v>
      </c>
      <c r="L1225" s="622">
        <v>1</v>
      </c>
      <c r="M1225" s="623">
        <v>139.46</v>
      </c>
    </row>
    <row r="1226" spans="1:13" ht="14.4" customHeight="1" thickBot="1" x14ac:dyDescent="0.35">
      <c r="A1226" s="624" t="s">
        <v>4546</v>
      </c>
      <c r="B1226" s="625" t="s">
        <v>4387</v>
      </c>
      <c r="C1226" s="625" t="s">
        <v>6144</v>
      </c>
      <c r="D1226" s="625" t="s">
        <v>2298</v>
      </c>
      <c r="E1226" s="625" t="s">
        <v>6145</v>
      </c>
      <c r="F1226" s="628"/>
      <c r="G1226" s="628"/>
      <c r="H1226" s="636">
        <v>0</v>
      </c>
      <c r="I1226" s="628">
        <v>1</v>
      </c>
      <c r="J1226" s="628">
        <v>413.22</v>
      </c>
      <c r="K1226" s="636">
        <v>1</v>
      </c>
      <c r="L1226" s="628">
        <v>1</v>
      </c>
      <c r="M1226" s="629">
        <v>413.22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3">
    <tabColor theme="3" tint="0.39997558519241921"/>
    <pageSetUpPr fitToPage="1"/>
  </sheetPr>
  <dimension ref="A1:H59"/>
  <sheetViews>
    <sheetView showGridLines="0" showRowColHeaders="0" workbookViewId="0">
      <pane ySplit="3" topLeftCell="A4" activePane="bottomLeft" state="frozen"/>
      <selection activeCell="A2" sqref="A2:I2"/>
      <selection pane="bottomLeft" sqref="A1:G1"/>
    </sheetView>
  </sheetViews>
  <sheetFormatPr defaultRowHeight="14.4" customHeight="1" x14ac:dyDescent="0.3"/>
  <cols>
    <col min="1" max="1" width="5.33203125" style="89" bestFit="1" customWidth="1"/>
    <col min="2" max="2" width="9.33203125" style="89" customWidth="1"/>
    <col min="3" max="3" width="28.88671875" style="69" bestFit="1" customWidth="1"/>
    <col min="4" max="5" width="11.109375" style="90" customWidth="1"/>
    <col min="6" max="6" width="6.6640625" style="91" customWidth="1"/>
    <col min="7" max="7" width="12.21875" style="98" bestFit="1" customWidth="1"/>
    <col min="8" max="8" width="0" style="69" hidden="1" customWidth="1"/>
    <col min="9" max="16384" width="8.88671875" style="69"/>
  </cols>
  <sheetData>
    <row r="1" spans="1:8" ht="18.600000000000001" customHeight="1" thickBot="1" x14ac:dyDescent="0.4">
      <c r="A1" s="467" t="s">
        <v>271</v>
      </c>
      <c r="B1" s="468"/>
      <c r="C1" s="468"/>
      <c r="D1" s="468"/>
      <c r="E1" s="468"/>
      <c r="F1" s="468"/>
      <c r="G1" s="441"/>
    </row>
    <row r="2" spans="1:8" ht="14.4" customHeight="1" thickBot="1" x14ac:dyDescent="0.35">
      <c r="A2" s="580" t="s">
        <v>297</v>
      </c>
      <c r="B2" s="96"/>
      <c r="C2" s="96"/>
      <c r="D2" s="96"/>
      <c r="E2" s="96"/>
      <c r="F2" s="96"/>
    </row>
    <row r="3" spans="1:8" ht="14.4" customHeight="1" thickBot="1" x14ac:dyDescent="0.35">
      <c r="A3" s="181" t="s">
        <v>0</v>
      </c>
      <c r="B3" s="182" t="s">
        <v>1</v>
      </c>
      <c r="C3" s="335" t="s">
        <v>2</v>
      </c>
      <c r="D3" s="336" t="s">
        <v>3</v>
      </c>
      <c r="E3" s="336" t="s">
        <v>4</v>
      </c>
      <c r="F3" s="336" t="s">
        <v>5</v>
      </c>
      <c r="G3" s="337" t="s">
        <v>278</v>
      </c>
    </row>
    <row r="4" spans="1:8" ht="14.4" customHeight="1" x14ac:dyDescent="0.3">
      <c r="A4" s="603" t="s">
        <v>563</v>
      </c>
      <c r="B4" s="604" t="s">
        <v>564</v>
      </c>
      <c r="C4" s="605" t="s">
        <v>565</v>
      </c>
      <c r="D4" s="605" t="s">
        <v>564</v>
      </c>
      <c r="E4" s="605" t="s">
        <v>564</v>
      </c>
      <c r="F4" s="606" t="s">
        <v>564</v>
      </c>
      <c r="G4" s="605" t="s">
        <v>564</v>
      </c>
      <c r="H4" s="605" t="s">
        <v>157</v>
      </c>
    </row>
    <row r="5" spans="1:8" ht="14.4" customHeight="1" x14ac:dyDescent="0.3">
      <c r="A5" s="603" t="s">
        <v>563</v>
      </c>
      <c r="B5" s="604" t="s">
        <v>6745</v>
      </c>
      <c r="C5" s="605" t="s">
        <v>6746</v>
      </c>
      <c r="D5" s="605">
        <v>19106.320922047358</v>
      </c>
      <c r="E5" s="605">
        <v>50359.505472024721</v>
      </c>
      <c r="F5" s="606">
        <v>2.6357510520988567</v>
      </c>
      <c r="G5" s="605">
        <v>31253.184549977363</v>
      </c>
      <c r="H5" s="605" t="s">
        <v>2</v>
      </c>
    </row>
    <row r="6" spans="1:8" ht="14.4" customHeight="1" x14ac:dyDescent="0.3">
      <c r="A6" s="603" t="s">
        <v>563</v>
      </c>
      <c r="B6" s="604" t="s">
        <v>6747</v>
      </c>
      <c r="C6" s="605" t="s">
        <v>6748</v>
      </c>
      <c r="D6" s="605">
        <v>178783.72572535404</v>
      </c>
      <c r="E6" s="605">
        <v>172954.03</v>
      </c>
      <c r="F6" s="606">
        <v>0.96739246985875227</v>
      </c>
      <c r="G6" s="605">
        <v>-5829.6957253540459</v>
      </c>
      <c r="H6" s="605" t="s">
        <v>2</v>
      </c>
    </row>
    <row r="7" spans="1:8" ht="14.4" customHeight="1" x14ac:dyDescent="0.3">
      <c r="A7" s="603" t="s">
        <v>563</v>
      </c>
      <c r="B7" s="604" t="s">
        <v>6749</v>
      </c>
      <c r="C7" s="605" t="s">
        <v>6750</v>
      </c>
      <c r="D7" s="605">
        <v>893318.07074649027</v>
      </c>
      <c r="E7" s="605">
        <v>819134.86999999976</v>
      </c>
      <c r="F7" s="606">
        <v>0.91695768486525719</v>
      </c>
      <c r="G7" s="605">
        <v>-74183.200746490504</v>
      </c>
      <c r="H7" s="605" t="s">
        <v>2</v>
      </c>
    </row>
    <row r="8" spans="1:8" ht="14.4" customHeight="1" x14ac:dyDescent="0.3">
      <c r="A8" s="603" t="s">
        <v>563</v>
      </c>
      <c r="B8" s="604" t="s">
        <v>6751</v>
      </c>
      <c r="C8" s="605" t="s">
        <v>6752</v>
      </c>
      <c r="D8" s="605">
        <v>20647.81497159629</v>
      </c>
      <c r="E8" s="605">
        <v>4451.5599999999995</v>
      </c>
      <c r="F8" s="606">
        <v>0.21559472545272657</v>
      </c>
      <c r="G8" s="605">
        <v>-16196.25497159629</v>
      </c>
      <c r="H8" s="605" t="s">
        <v>2</v>
      </c>
    </row>
    <row r="9" spans="1:8" ht="14.4" customHeight="1" x14ac:dyDescent="0.3">
      <c r="A9" s="603" t="s">
        <v>563</v>
      </c>
      <c r="B9" s="604" t="s">
        <v>6753</v>
      </c>
      <c r="C9" s="605" t="s">
        <v>6754</v>
      </c>
      <c r="D9" s="605">
        <v>1939.8150534318941</v>
      </c>
      <c r="E9" s="605">
        <v>551.64</v>
      </c>
      <c r="F9" s="606">
        <v>0.28437762611649298</v>
      </c>
      <c r="G9" s="605">
        <v>-1388.175053431894</v>
      </c>
      <c r="H9" s="605" t="s">
        <v>2</v>
      </c>
    </row>
    <row r="10" spans="1:8" ht="14.4" customHeight="1" x14ac:dyDescent="0.3">
      <c r="A10" s="603" t="s">
        <v>563</v>
      </c>
      <c r="B10" s="604" t="s">
        <v>6755</v>
      </c>
      <c r="C10" s="605" t="s">
        <v>6756</v>
      </c>
      <c r="D10" s="605">
        <v>432608</v>
      </c>
      <c r="E10" s="605">
        <v>367165.5</v>
      </c>
      <c r="F10" s="606">
        <v>0.84872563614172647</v>
      </c>
      <c r="G10" s="605">
        <v>-65442.5</v>
      </c>
      <c r="H10" s="605" t="s">
        <v>2</v>
      </c>
    </row>
    <row r="11" spans="1:8" ht="14.4" customHeight="1" x14ac:dyDescent="0.3">
      <c r="A11" s="603" t="s">
        <v>563</v>
      </c>
      <c r="B11" s="604" t="s">
        <v>6757</v>
      </c>
      <c r="C11" s="605" t="s">
        <v>6758</v>
      </c>
      <c r="D11" s="605">
        <v>158810.7161346059</v>
      </c>
      <c r="E11" s="605">
        <v>145977.54999999999</v>
      </c>
      <c r="F11" s="606">
        <v>0.91919206432059231</v>
      </c>
      <c r="G11" s="605">
        <v>-12833.166134605912</v>
      </c>
      <c r="H11" s="605" t="s">
        <v>2</v>
      </c>
    </row>
    <row r="12" spans="1:8" ht="14.4" customHeight="1" x14ac:dyDescent="0.3">
      <c r="A12" s="603" t="s">
        <v>563</v>
      </c>
      <c r="B12" s="604" t="s">
        <v>6759</v>
      </c>
      <c r="C12" s="605" t="s">
        <v>6760</v>
      </c>
      <c r="D12" s="605">
        <v>0</v>
      </c>
      <c r="E12" s="605">
        <v>2108.06</v>
      </c>
      <c r="F12" s="606" t="s">
        <v>564</v>
      </c>
      <c r="G12" s="605">
        <v>2108.06</v>
      </c>
      <c r="H12" s="605" t="s">
        <v>2</v>
      </c>
    </row>
    <row r="13" spans="1:8" ht="14.4" customHeight="1" x14ac:dyDescent="0.3">
      <c r="A13" s="603" t="s">
        <v>563</v>
      </c>
      <c r="B13" s="604" t="s">
        <v>6761</v>
      </c>
      <c r="C13" s="605" t="s">
        <v>6762</v>
      </c>
      <c r="D13" s="605">
        <v>187964.42481869517</v>
      </c>
      <c r="E13" s="605">
        <v>155508.99</v>
      </c>
      <c r="F13" s="606">
        <v>0.8273320345059938</v>
      </c>
      <c r="G13" s="605">
        <v>-32455.434818695183</v>
      </c>
      <c r="H13" s="605" t="s">
        <v>2</v>
      </c>
    </row>
    <row r="14" spans="1:8" ht="14.4" customHeight="1" x14ac:dyDescent="0.3">
      <c r="A14" s="603" t="s">
        <v>563</v>
      </c>
      <c r="B14" s="604" t="s">
        <v>6763</v>
      </c>
      <c r="C14" s="605" t="s">
        <v>6764</v>
      </c>
      <c r="D14" s="605">
        <v>77972.653834826706</v>
      </c>
      <c r="E14" s="605">
        <v>73243.739999999991</v>
      </c>
      <c r="F14" s="606">
        <v>0.93935163673094668</v>
      </c>
      <c r="G14" s="605">
        <v>-4728.9138348267152</v>
      </c>
      <c r="H14" s="605" t="s">
        <v>2</v>
      </c>
    </row>
    <row r="15" spans="1:8" ht="14.4" customHeight="1" x14ac:dyDescent="0.3">
      <c r="A15" s="603" t="s">
        <v>563</v>
      </c>
      <c r="B15" s="604" t="s">
        <v>6</v>
      </c>
      <c r="C15" s="605" t="s">
        <v>565</v>
      </c>
      <c r="D15" s="605">
        <v>1971151.5422070476</v>
      </c>
      <c r="E15" s="605">
        <v>1791455.4454720246</v>
      </c>
      <c r="F15" s="606">
        <v>0.90883699558998798</v>
      </c>
      <c r="G15" s="605">
        <v>-179696.09673502296</v>
      </c>
      <c r="H15" s="605" t="s">
        <v>578</v>
      </c>
    </row>
    <row r="17" spans="1:8" ht="14.4" customHeight="1" x14ac:dyDescent="0.3">
      <c r="A17" s="603" t="s">
        <v>563</v>
      </c>
      <c r="B17" s="604" t="s">
        <v>564</v>
      </c>
      <c r="C17" s="605" t="s">
        <v>565</v>
      </c>
      <c r="D17" s="605" t="s">
        <v>564</v>
      </c>
      <c r="E17" s="605" t="s">
        <v>564</v>
      </c>
      <c r="F17" s="606" t="s">
        <v>564</v>
      </c>
      <c r="G17" s="605" t="s">
        <v>564</v>
      </c>
      <c r="H17" s="605" t="s">
        <v>157</v>
      </c>
    </row>
    <row r="18" spans="1:8" ht="14.4" customHeight="1" x14ac:dyDescent="0.3">
      <c r="A18" s="603" t="s">
        <v>579</v>
      </c>
      <c r="B18" s="604" t="s">
        <v>6745</v>
      </c>
      <c r="C18" s="605" t="s">
        <v>6746</v>
      </c>
      <c r="D18" s="605">
        <v>4689.28993909156</v>
      </c>
      <c r="E18" s="605">
        <v>9901.1867814525176</v>
      </c>
      <c r="F18" s="606">
        <v>2.1114469162831591</v>
      </c>
      <c r="G18" s="605">
        <v>5211.8968423609576</v>
      </c>
      <c r="H18" s="605" t="s">
        <v>2</v>
      </c>
    </row>
    <row r="19" spans="1:8" ht="14.4" customHeight="1" x14ac:dyDescent="0.3">
      <c r="A19" s="603" t="s">
        <v>579</v>
      </c>
      <c r="B19" s="604" t="s">
        <v>6747</v>
      </c>
      <c r="C19" s="605" t="s">
        <v>6748</v>
      </c>
      <c r="D19" s="605">
        <v>62838.528535929101</v>
      </c>
      <c r="E19" s="605">
        <v>62287.06</v>
      </c>
      <c r="F19" s="606">
        <v>0.99122403804198267</v>
      </c>
      <c r="G19" s="605">
        <v>-551.46853592910338</v>
      </c>
      <c r="H19" s="605" t="s">
        <v>2</v>
      </c>
    </row>
    <row r="20" spans="1:8" ht="14.4" customHeight="1" x14ac:dyDescent="0.3">
      <c r="A20" s="603" t="s">
        <v>579</v>
      </c>
      <c r="B20" s="604" t="s">
        <v>6749</v>
      </c>
      <c r="C20" s="605" t="s">
        <v>6750</v>
      </c>
      <c r="D20" s="605">
        <v>169767.20405767599</v>
      </c>
      <c r="E20" s="605">
        <v>167394.47999999992</v>
      </c>
      <c r="F20" s="606">
        <v>0.98602366063076607</v>
      </c>
      <c r="G20" s="605">
        <v>-2372.7240576760669</v>
      </c>
      <c r="H20" s="605" t="s">
        <v>2</v>
      </c>
    </row>
    <row r="21" spans="1:8" ht="14.4" customHeight="1" x14ac:dyDescent="0.3">
      <c r="A21" s="603" t="s">
        <v>579</v>
      </c>
      <c r="B21" s="604" t="s">
        <v>6753</v>
      </c>
      <c r="C21" s="605" t="s">
        <v>6754</v>
      </c>
      <c r="D21" s="605">
        <v>969.90752671594703</v>
      </c>
      <c r="E21" s="605">
        <v>275.76</v>
      </c>
      <c r="F21" s="606">
        <v>0.28431576454892354</v>
      </c>
      <c r="G21" s="605">
        <v>-694.14752671594704</v>
      </c>
      <c r="H21" s="605" t="s">
        <v>2</v>
      </c>
    </row>
    <row r="22" spans="1:8" ht="14.4" customHeight="1" x14ac:dyDescent="0.3">
      <c r="A22" s="603" t="s">
        <v>579</v>
      </c>
      <c r="B22" s="604" t="s">
        <v>6755</v>
      </c>
      <c r="C22" s="605" t="s">
        <v>6756</v>
      </c>
      <c r="D22" s="605">
        <v>246028</v>
      </c>
      <c r="E22" s="605">
        <v>199225.90999999997</v>
      </c>
      <c r="F22" s="606">
        <v>0.80976925390605936</v>
      </c>
      <c r="G22" s="605">
        <v>-46802.090000000026</v>
      </c>
      <c r="H22" s="605" t="s">
        <v>2</v>
      </c>
    </row>
    <row r="23" spans="1:8" ht="14.4" customHeight="1" x14ac:dyDescent="0.3">
      <c r="A23" s="603" t="s">
        <v>579</v>
      </c>
      <c r="B23" s="604" t="s">
        <v>6757</v>
      </c>
      <c r="C23" s="605" t="s">
        <v>6758</v>
      </c>
      <c r="D23" s="605">
        <v>44000</v>
      </c>
      <c r="E23" s="605">
        <v>43691.11</v>
      </c>
      <c r="F23" s="606">
        <v>0.99297977272727278</v>
      </c>
      <c r="G23" s="605">
        <v>-308.88999999999942</v>
      </c>
      <c r="H23" s="605" t="s">
        <v>2</v>
      </c>
    </row>
    <row r="24" spans="1:8" ht="14.4" customHeight="1" x14ac:dyDescent="0.3">
      <c r="A24" s="603" t="s">
        <v>579</v>
      </c>
      <c r="B24" s="604" t="s">
        <v>6759</v>
      </c>
      <c r="C24" s="605" t="s">
        <v>6760</v>
      </c>
      <c r="D24" s="605">
        <v>0</v>
      </c>
      <c r="E24" s="605">
        <v>2108.06</v>
      </c>
      <c r="F24" s="606" t="s">
        <v>564</v>
      </c>
      <c r="G24" s="605">
        <v>2108.06</v>
      </c>
      <c r="H24" s="605" t="s">
        <v>2</v>
      </c>
    </row>
    <row r="25" spans="1:8" ht="14.4" customHeight="1" x14ac:dyDescent="0.3">
      <c r="A25" s="603" t="s">
        <v>579</v>
      </c>
      <c r="B25" s="604" t="s">
        <v>6761</v>
      </c>
      <c r="C25" s="605" t="s">
        <v>6762</v>
      </c>
      <c r="D25" s="605">
        <v>40763.763059877798</v>
      </c>
      <c r="E25" s="605">
        <v>9679</v>
      </c>
      <c r="F25" s="606">
        <v>0.23744127807294285</v>
      </c>
      <c r="G25" s="605">
        <v>-31084.763059877798</v>
      </c>
      <c r="H25" s="605" t="s">
        <v>2</v>
      </c>
    </row>
    <row r="26" spans="1:8" ht="14.4" customHeight="1" x14ac:dyDescent="0.3">
      <c r="A26" s="603" t="s">
        <v>579</v>
      </c>
      <c r="B26" s="604" t="s">
        <v>6763</v>
      </c>
      <c r="C26" s="605" t="s">
        <v>6764</v>
      </c>
      <c r="D26" s="605">
        <v>26516.9462201321</v>
      </c>
      <c r="E26" s="605">
        <v>26090.659999999996</v>
      </c>
      <c r="F26" s="606">
        <v>0.98392400781774558</v>
      </c>
      <c r="G26" s="605">
        <v>-426.28622013210406</v>
      </c>
      <c r="H26" s="605" t="s">
        <v>2</v>
      </c>
    </row>
    <row r="27" spans="1:8" ht="14.4" customHeight="1" x14ac:dyDescent="0.3">
      <c r="A27" s="603" t="s">
        <v>579</v>
      </c>
      <c r="B27" s="604" t="s">
        <v>6</v>
      </c>
      <c r="C27" s="605" t="s">
        <v>580</v>
      </c>
      <c r="D27" s="605">
        <v>595573.63933942257</v>
      </c>
      <c r="E27" s="605">
        <v>520653.22678145237</v>
      </c>
      <c r="F27" s="606">
        <v>0.87420461953106621</v>
      </c>
      <c r="G27" s="605">
        <v>-74920.412557970209</v>
      </c>
      <c r="H27" s="605" t="s">
        <v>581</v>
      </c>
    </row>
    <row r="28" spans="1:8" ht="14.4" customHeight="1" x14ac:dyDescent="0.3">
      <c r="A28" s="603" t="s">
        <v>564</v>
      </c>
      <c r="B28" s="604" t="s">
        <v>564</v>
      </c>
      <c r="C28" s="605" t="s">
        <v>564</v>
      </c>
      <c r="D28" s="605" t="s">
        <v>564</v>
      </c>
      <c r="E28" s="605" t="s">
        <v>564</v>
      </c>
      <c r="F28" s="606" t="s">
        <v>564</v>
      </c>
      <c r="G28" s="605" t="s">
        <v>564</v>
      </c>
      <c r="H28" s="605" t="s">
        <v>582</v>
      </c>
    </row>
    <row r="29" spans="1:8" ht="14.4" customHeight="1" x14ac:dyDescent="0.3">
      <c r="A29" s="603" t="s">
        <v>583</v>
      </c>
      <c r="B29" s="604" t="s">
        <v>6745</v>
      </c>
      <c r="C29" s="605" t="s">
        <v>6746</v>
      </c>
      <c r="D29" s="605">
        <v>14417.030982955801</v>
      </c>
      <c r="E29" s="605">
        <v>40458.318690572203</v>
      </c>
      <c r="F29" s="606">
        <v>2.8062864495750275</v>
      </c>
      <c r="G29" s="605">
        <v>26041.2877076164</v>
      </c>
      <c r="H29" s="605" t="s">
        <v>2</v>
      </c>
    </row>
    <row r="30" spans="1:8" ht="14.4" customHeight="1" x14ac:dyDescent="0.3">
      <c r="A30" s="603" t="s">
        <v>583</v>
      </c>
      <c r="B30" s="604" t="s">
        <v>6747</v>
      </c>
      <c r="C30" s="605" t="s">
        <v>6748</v>
      </c>
      <c r="D30" s="605">
        <v>57864.439874295902</v>
      </c>
      <c r="E30" s="605">
        <v>57256.879999999976</v>
      </c>
      <c r="F30" s="606">
        <v>0.98950028937261325</v>
      </c>
      <c r="G30" s="605">
        <v>-607.55987429592642</v>
      </c>
      <c r="H30" s="605" t="s">
        <v>2</v>
      </c>
    </row>
    <row r="31" spans="1:8" ht="14.4" customHeight="1" x14ac:dyDescent="0.3">
      <c r="A31" s="603" t="s">
        <v>583</v>
      </c>
      <c r="B31" s="604" t="s">
        <v>6749</v>
      </c>
      <c r="C31" s="605" t="s">
        <v>6750</v>
      </c>
      <c r="D31" s="605">
        <v>149784.007860224</v>
      </c>
      <c r="E31" s="605">
        <v>149768.06999999998</v>
      </c>
      <c r="F31" s="606">
        <v>0.99989359437998959</v>
      </c>
      <c r="G31" s="605">
        <v>-15.937860224017641</v>
      </c>
      <c r="H31" s="605" t="s">
        <v>2</v>
      </c>
    </row>
    <row r="32" spans="1:8" ht="14.4" customHeight="1" x14ac:dyDescent="0.3">
      <c r="A32" s="603" t="s">
        <v>583</v>
      </c>
      <c r="B32" s="604" t="s">
        <v>6753</v>
      </c>
      <c r="C32" s="605" t="s">
        <v>6754</v>
      </c>
      <c r="D32" s="605">
        <v>969.90752671594703</v>
      </c>
      <c r="E32" s="605">
        <v>275.88</v>
      </c>
      <c r="F32" s="606">
        <v>0.28443948768406235</v>
      </c>
      <c r="G32" s="605">
        <v>-694.02752671594703</v>
      </c>
      <c r="H32" s="605" t="s">
        <v>2</v>
      </c>
    </row>
    <row r="33" spans="1:8" ht="14.4" customHeight="1" x14ac:dyDescent="0.3">
      <c r="A33" s="603" t="s">
        <v>583</v>
      </c>
      <c r="B33" s="604" t="s">
        <v>6755</v>
      </c>
      <c r="C33" s="605" t="s">
        <v>6756</v>
      </c>
      <c r="D33" s="605">
        <v>93888</v>
      </c>
      <c r="E33" s="605">
        <v>91269.89</v>
      </c>
      <c r="F33" s="606">
        <v>0.97211454072937964</v>
      </c>
      <c r="G33" s="605">
        <v>-2618.1100000000006</v>
      </c>
      <c r="H33" s="605" t="s">
        <v>2</v>
      </c>
    </row>
    <row r="34" spans="1:8" ht="14.4" customHeight="1" x14ac:dyDescent="0.3">
      <c r="A34" s="603" t="s">
        <v>583</v>
      </c>
      <c r="B34" s="604" t="s">
        <v>6757</v>
      </c>
      <c r="C34" s="605" t="s">
        <v>6758</v>
      </c>
      <c r="D34" s="605">
        <v>44000</v>
      </c>
      <c r="E34" s="605">
        <v>43997.039999999994</v>
      </c>
      <c r="F34" s="606">
        <v>0.99993272727272708</v>
      </c>
      <c r="G34" s="605">
        <v>-2.9600000000064028</v>
      </c>
      <c r="H34" s="605" t="s">
        <v>2</v>
      </c>
    </row>
    <row r="35" spans="1:8" ht="14.4" customHeight="1" x14ac:dyDescent="0.3">
      <c r="A35" s="603" t="s">
        <v>583</v>
      </c>
      <c r="B35" s="604" t="s">
        <v>6761</v>
      </c>
      <c r="C35" s="605" t="s">
        <v>6762</v>
      </c>
      <c r="D35" s="605">
        <v>26193.7729561874</v>
      </c>
      <c r="E35" s="605">
        <v>20779</v>
      </c>
      <c r="F35" s="606">
        <v>0.79328014466475161</v>
      </c>
      <c r="G35" s="605">
        <v>-5414.7729561874003</v>
      </c>
      <c r="H35" s="605" t="s">
        <v>2</v>
      </c>
    </row>
    <row r="36" spans="1:8" ht="14.4" customHeight="1" x14ac:dyDescent="0.3">
      <c r="A36" s="603" t="s">
        <v>583</v>
      </c>
      <c r="B36" s="604" t="s">
        <v>6763</v>
      </c>
      <c r="C36" s="605" t="s">
        <v>6764</v>
      </c>
      <c r="D36" s="605">
        <v>23687.326684812899</v>
      </c>
      <c r="E36" s="605">
        <v>23672.1</v>
      </c>
      <c r="F36" s="606">
        <v>0.99935718010666597</v>
      </c>
      <c r="G36" s="605">
        <v>-15.226684812900203</v>
      </c>
      <c r="H36" s="605" t="s">
        <v>2</v>
      </c>
    </row>
    <row r="37" spans="1:8" ht="14.4" customHeight="1" x14ac:dyDescent="0.3">
      <c r="A37" s="603" t="s">
        <v>583</v>
      </c>
      <c r="B37" s="604" t="s">
        <v>6</v>
      </c>
      <c r="C37" s="605" t="s">
        <v>584</v>
      </c>
      <c r="D37" s="605">
        <v>410804.48588519194</v>
      </c>
      <c r="E37" s="605">
        <v>427477.17869057209</v>
      </c>
      <c r="F37" s="606">
        <v>1.0405854691909078</v>
      </c>
      <c r="G37" s="605">
        <v>16672.692805380153</v>
      </c>
      <c r="H37" s="605" t="s">
        <v>581</v>
      </c>
    </row>
    <row r="38" spans="1:8" ht="14.4" customHeight="1" x14ac:dyDescent="0.3">
      <c r="A38" s="603" t="s">
        <v>564</v>
      </c>
      <c r="B38" s="604" t="s">
        <v>564</v>
      </c>
      <c r="C38" s="605" t="s">
        <v>564</v>
      </c>
      <c r="D38" s="605" t="s">
        <v>564</v>
      </c>
      <c r="E38" s="605" t="s">
        <v>564</v>
      </c>
      <c r="F38" s="606" t="s">
        <v>564</v>
      </c>
      <c r="G38" s="605" t="s">
        <v>564</v>
      </c>
      <c r="H38" s="605" t="s">
        <v>582</v>
      </c>
    </row>
    <row r="39" spans="1:8" ht="14.4" customHeight="1" x14ac:dyDescent="0.3">
      <c r="A39" s="603" t="s">
        <v>587</v>
      </c>
      <c r="B39" s="604" t="s">
        <v>6747</v>
      </c>
      <c r="C39" s="605" t="s">
        <v>6748</v>
      </c>
      <c r="D39" s="605">
        <v>31285.604534894301</v>
      </c>
      <c r="E39" s="605">
        <v>32689.820000000014</v>
      </c>
      <c r="F39" s="606">
        <v>1.0448837567942639</v>
      </c>
      <c r="G39" s="605">
        <v>1404.2154651057135</v>
      </c>
      <c r="H39" s="605" t="s">
        <v>2</v>
      </c>
    </row>
    <row r="40" spans="1:8" ht="14.4" customHeight="1" x14ac:dyDescent="0.3">
      <c r="A40" s="603" t="s">
        <v>587</v>
      </c>
      <c r="B40" s="604" t="s">
        <v>6749</v>
      </c>
      <c r="C40" s="605" t="s">
        <v>6750</v>
      </c>
      <c r="D40" s="605">
        <v>498222.75556395901</v>
      </c>
      <c r="E40" s="605">
        <v>442982.80999999988</v>
      </c>
      <c r="F40" s="606">
        <v>0.88912600850310275</v>
      </c>
      <c r="G40" s="605">
        <v>-55239.945563959132</v>
      </c>
      <c r="H40" s="605" t="s">
        <v>2</v>
      </c>
    </row>
    <row r="41" spans="1:8" ht="14.4" customHeight="1" x14ac:dyDescent="0.3">
      <c r="A41" s="603" t="s">
        <v>587</v>
      </c>
      <c r="B41" s="604" t="s">
        <v>6755</v>
      </c>
      <c r="C41" s="605" t="s">
        <v>6756</v>
      </c>
      <c r="D41" s="605">
        <v>92692</v>
      </c>
      <c r="E41" s="605">
        <v>76669.7</v>
      </c>
      <c r="F41" s="606">
        <v>0.82714473740991667</v>
      </c>
      <c r="G41" s="605">
        <v>-16022.300000000003</v>
      </c>
      <c r="H41" s="605" t="s">
        <v>2</v>
      </c>
    </row>
    <row r="42" spans="1:8" ht="14.4" customHeight="1" x14ac:dyDescent="0.3">
      <c r="A42" s="603" t="s">
        <v>587</v>
      </c>
      <c r="B42" s="604" t="s">
        <v>6757</v>
      </c>
      <c r="C42" s="605" t="s">
        <v>6758</v>
      </c>
      <c r="D42" s="605">
        <v>70810.7161346059</v>
      </c>
      <c r="E42" s="605">
        <v>58126.2</v>
      </c>
      <c r="F42" s="606">
        <v>0.82086728073059478</v>
      </c>
      <c r="G42" s="605">
        <v>-12684.516134605903</v>
      </c>
      <c r="H42" s="605" t="s">
        <v>2</v>
      </c>
    </row>
    <row r="43" spans="1:8" ht="14.4" customHeight="1" x14ac:dyDescent="0.3">
      <c r="A43" s="603" t="s">
        <v>587</v>
      </c>
      <c r="B43" s="604" t="s">
        <v>6761</v>
      </c>
      <c r="C43" s="605" t="s">
        <v>6762</v>
      </c>
      <c r="D43" s="605">
        <v>110006.88880263</v>
      </c>
      <c r="E43" s="605">
        <v>124992.98999999999</v>
      </c>
      <c r="F43" s="606">
        <v>1.1362287522216674</v>
      </c>
      <c r="G43" s="605">
        <v>14986.101197369993</v>
      </c>
      <c r="H43" s="605" t="s">
        <v>2</v>
      </c>
    </row>
    <row r="44" spans="1:8" ht="14.4" customHeight="1" x14ac:dyDescent="0.3">
      <c r="A44" s="603" t="s">
        <v>587</v>
      </c>
      <c r="B44" s="604" t="s">
        <v>6763</v>
      </c>
      <c r="C44" s="605" t="s">
        <v>6764</v>
      </c>
      <c r="D44" s="605">
        <v>21342.8404973502</v>
      </c>
      <c r="E44" s="605">
        <v>18663.400000000001</v>
      </c>
      <c r="F44" s="606">
        <v>0.8744571746350791</v>
      </c>
      <c r="G44" s="605">
        <v>-2679.4404973501987</v>
      </c>
      <c r="H44" s="605" t="s">
        <v>2</v>
      </c>
    </row>
    <row r="45" spans="1:8" ht="14.4" customHeight="1" x14ac:dyDescent="0.3">
      <c r="A45" s="603" t="s">
        <v>587</v>
      </c>
      <c r="B45" s="604" t="s">
        <v>6</v>
      </c>
      <c r="C45" s="605" t="s">
        <v>588</v>
      </c>
      <c r="D45" s="605">
        <v>824360.8055334395</v>
      </c>
      <c r="E45" s="605">
        <v>754124.91999999981</v>
      </c>
      <c r="F45" s="606">
        <v>0.91479958161282249</v>
      </c>
      <c r="G45" s="605">
        <v>-70235.885533439694</v>
      </c>
      <c r="H45" s="605" t="s">
        <v>581</v>
      </c>
    </row>
    <row r="46" spans="1:8" ht="14.4" customHeight="1" x14ac:dyDescent="0.3">
      <c r="A46" s="603" t="s">
        <v>564</v>
      </c>
      <c r="B46" s="604" t="s">
        <v>564</v>
      </c>
      <c r="C46" s="605" t="s">
        <v>564</v>
      </c>
      <c r="D46" s="605" t="s">
        <v>564</v>
      </c>
      <c r="E46" s="605" t="s">
        <v>564</v>
      </c>
      <c r="F46" s="606" t="s">
        <v>564</v>
      </c>
      <c r="G46" s="605" t="s">
        <v>564</v>
      </c>
      <c r="H46" s="605" t="s">
        <v>582</v>
      </c>
    </row>
    <row r="47" spans="1:8" ht="14.4" customHeight="1" x14ac:dyDescent="0.3">
      <c r="A47" s="603" t="s">
        <v>589</v>
      </c>
      <c r="B47" s="604" t="s">
        <v>6747</v>
      </c>
      <c r="C47" s="605" t="s">
        <v>6748</v>
      </c>
      <c r="D47" s="605">
        <v>3214.6846373284502</v>
      </c>
      <c r="E47" s="605">
        <v>2891.2</v>
      </c>
      <c r="F47" s="606">
        <v>0.89937282383093076</v>
      </c>
      <c r="G47" s="605">
        <v>-323.48463732845039</v>
      </c>
      <c r="H47" s="605" t="s">
        <v>2</v>
      </c>
    </row>
    <row r="48" spans="1:8" ht="14.4" customHeight="1" x14ac:dyDescent="0.3">
      <c r="A48" s="603" t="s">
        <v>589</v>
      </c>
      <c r="B48" s="604" t="s">
        <v>6749</v>
      </c>
      <c r="C48" s="605" t="s">
        <v>6750</v>
      </c>
      <c r="D48" s="605">
        <v>62999.839998910807</v>
      </c>
      <c r="E48" s="605">
        <v>53700.05</v>
      </c>
      <c r="F48" s="606">
        <v>0.85238391083101817</v>
      </c>
      <c r="G48" s="605">
        <v>-9299.7899989108046</v>
      </c>
      <c r="H48" s="605" t="s">
        <v>2</v>
      </c>
    </row>
    <row r="49" spans="1:8" ht="14.4" customHeight="1" x14ac:dyDescent="0.3">
      <c r="A49" s="603" t="s">
        <v>589</v>
      </c>
      <c r="B49" s="604" t="s">
        <v>6751</v>
      </c>
      <c r="C49" s="605" t="s">
        <v>6752</v>
      </c>
      <c r="D49" s="605">
        <v>7655.8864918634899</v>
      </c>
      <c r="E49" s="605">
        <v>4451.5599999999995</v>
      </c>
      <c r="F49" s="606">
        <v>0.58145585161574964</v>
      </c>
      <c r="G49" s="605">
        <v>-3204.3264918634904</v>
      </c>
      <c r="H49" s="605" t="s">
        <v>2</v>
      </c>
    </row>
    <row r="50" spans="1:8" ht="14.4" customHeight="1" x14ac:dyDescent="0.3">
      <c r="A50" s="603" t="s">
        <v>589</v>
      </c>
      <c r="B50" s="604" t="s">
        <v>6</v>
      </c>
      <c r="C50" s="605" t="s">
        <v>590</v>
      </c>
      <c r="D50" s="605">
        <v>74701.968510966559</v>
      </c>
      <c r="E50" s="605">
        <v>61042.81</v>
      </c>
      <c r="F50" s="606">
        <v>0.81715129087982008</v>
      </c>
      <c r="G50" s="605">
        <v>-13659.158510966561</v>
      </c>
      <c r="H50" s="605" t="s">
        <v>581</v>
      </c>
    </row>
    <row r="51" spans="1:8" ht="14.4" customHeight="1" x14ac:dyDescent="0.3">
      <c r="A51" s="603" t="s">
        <v>564</v>
      </c>
      <c r="B51" s="604" t="s">
        <v>564</v>
      </c>
      <c r="C51" s="605" t="s">
        <v>564</v>
      </c>
      <c r="D51" s="605" t="s">
        <v>564</v>
      </c>
      <c r="E51" s="605" t="s">
        <v>564</v>
      </c>
      <c r="F51" s="606" t="s">
        <v>564</v>
      </c>
      <c r="G51" s="605" t="s">
        <v>564</v>
      </c>
      <c r="H51" s="605" t="s">
        <v>582</v>
      </c>
    </row>
    <row r="52" spans="1:8" ht="14.4" customHeight="1" x14ac:dyDescent="0.3">
      <c r="A52" s="603" t="s">
        <v>591</v>
      </c>
      <c r="B52" s="604" t="s">
        <v>6747</v>
      </c>
      <c r="C52" s="605" t="s">
        <v>6748</v>
      </c>
      <c r="D52" s="605">
        <v>23580.468142906302</v>
      </c>
      <c r="E52" s="605">
        <v>17829.070000000003</v>
      </c>
      <c r="F52" s="606">
        <v>0.75609482780194559</v>
      </c>
      <c r="G52" s="605">
        <v>-5751.3981429062987</v>
      </c>
      <c r="H52" s="605" t="s">
        <v>2</v>
      </c>
    </row>
    <row r="53" spans="1:8" ht="14.4" customHeight="1" x14ac:dyDescent="0.3">
      <c r="A53" s="603" t="s">
        <v>591</v>
      </c>
      <c r="B53" s="604" t="s">
        <v>6749</v>
      </c>
      <c r="C53" s="605" t="s">
        <v>6750</v>
      </c>
      <c r="D53" s="605">
        <v>12544.263265720501</v>
      </c>
      <c r="E53" s="605">
        <v>5289.4599999999991</v>
      </c>
      <c r="F53" s="606">
        <v>0.42166366313870485</v>
      </c>
      <c r="G53" s="605">
        <v>-7254.8032657205022</v>
      </c>
      <c r="H53" s="605" t="s">
        <v>2</v>
      </c>
    </row>
    <row r="54" spans="1:8" ht="14.4" customHeight="1" x14ac:dyDescent="0.3">
      <c r="A54" s="603" t="s">
        <v>591</v>
      </c>
      <c r="B54" s="604" t="s">
        <v>6757</v>
      </c>
      <c r="C54" s="605" t="s">
        <v>6758</v>
      </c>
      <c r="D54" s="605">
        <v>0</v>
      </c>
      <c r="E54" s="605">
        <v>163.19999999999999</v>
      </c>
      <c r="F54" s="606" t="s">
        <v>564</v>
      </c>
      <c r="G54" s="605">
        <v>163.19999999999999</v>
      </c>
      <c r="H54" s="605" t="s">
        <v>2</v>
      </c>
    </row>
    <row r="55" spans="1:8" ht="14.4" customHeight="1" x14ac:dyDescent="0.3">
      <c r="A55" s="603" t="s">
        <v>591</v>
      </c>
      <c r="B55" s="604" t="s">
        <v>6761</v>
      </c>
      <c r="C55" s="605" t="s">
        <v>6762</v>
      </c>
      <c r="D55" s="605">
        <v>11000</v>
      </c>
      <c r="E55" s="605">
        <v>58</v>
      </c>
      <c r="F55" s="606">
        <v>5.2727272727272727E-3</v>
      </c>
      <c r="G55" s="605">
        <v>-10942</v>
      </c>
      <c r="H55" s="605" t="s">
        <v>2</v>
      </c>
    </row>
    <row r="56" spans="1:8" ht="14.4" customHeight="1" x14ac:dyDescent="0.3">
      <c r="A56" s="603" t="s">
        <v>591</v>
      </c>
      <c r="B56" s="604" t="s">
        <v>6763</v>
      </c>
      <c r="C56" s="605" t="s">
        <v>6764</v>
      </c>
      <c r="D56" s="605">
        <v>4762.4256668038697</v>
      </c>
      <c r="E56" s="605">
        <v>4817.58</v>
      </c>
      <c r="F56" s="606">
        <v>1.0115811431096089</v>
      </c>
      <c r="G56" s="605">
        <v>55.15433319613021</v>
      </c>
      <c r="H56" s="605" t="s">
        <v>2</v>
      </c>
    </row>
    <row r="57" spans="1:8" ht="14.4" customHeight="1" x14ac:dyDescent="0.3">
      <c r="A57" s="603" t="s">
        <v>591</v>
      </c>
      <c r="B57" s="604" t="s">
        <v>6</v>
      </c>
      <c r="C57" s="605" t="s">
        <v>592</v>
      </c>
      <c r="D57" s="605">
        <v>64879.085555163474</v>
      </c>
      <c r="E57" s="605">
        <v>28157.310000000005</v>
      </c>
      <c r="F57" s="606">
        <v>0.43399671495152686</v>
      </c>
      <c r="G57" s="605">
        <v>-36721.775555163469</v>
      </c>
      <c r="H57" s="605" t="s">
        <v>581</v>
      </c>
    </row>
    <row r="58" spans="1:8" ht="14.4" customHeight="1" x14ac:dyDescent="0.3">
      <c r="A58" s="603" t="s">
        <v>564</v>
      </c>
      <c r="B58" s="604" t="s">
        <v>564</v>
      </c>
      <c r="C58" s="605" t="s">
        <v>564</v>
      </c>
      <c r="D58" s="605" t="s">
        <v>564</v>
      </c>
      <c r="E58" s="605" t="s">
        <v>564</v>
      </c>
      <c r="F58" s="606" t="s">
        <v>564</v>
      </c>
      <c r="G58" s="605" t="s">
        <v>564</v>
      </c>
      <c r="H58" s="605" t="s">
        <v>582</v>
      </c>
    </row>
    <row r="59" spans="1:8" ht="14.4" customHeight="1" x14ac:dyDescent="0.3">
      <c r="A59" s="603" t="s">
        <v>563</v>
      </c>
      <c r="B59" s="604" t="s">
        <v>6</v>
      </c>
      <c r="C59" s="605" t="s">
        <v>565</v>
      </c>
      <c r="D59" s="605">
        <v>1971151.5422070476</v>
      </c>
      <c r="E59" s="605">
        <v>1791455.4454720244</v>
      </c>
      <c r="F59" s="606">
        <v>0.90883699558998787</v>
      </c>
      <c r="G59" s="605">
        <v>-179696.09673502319</v>
      </c>
      <c r="H59" s="605" t="s">
        <v>578</v>
      </c>
    </row>
  </sheetData>
  <autoFilter ref="A3:G3"/>
  <mergeCells count="1">
    <mergeCell ref="A1:G1"/>
  </mergeCells>
  <conditionalFormatting sqref="F16 F60:F65536">
    <cfRule type="cellIs" dxfId="38" priority="19" stopIfTrue="1" operator="greaterThan">
      <formula>1</formula>
    </cfRule>
  </conditionalFormatting>
  <conditionalFormatting sqref="G4:G15">
    <cfRule type="cellIs" dxfId="37" priority="12" operator="greaterThan">
      <formula>0</formula>
    </cfRule>
  </conditionalFormatting>
  <conditionalFormatting sqref="F4:F15">
    <cfRule type="cellIs" dxfId="36" priority="14" operator="greaterThan">
      <formula>1</formula>
    </cfRule>
  </conditionalFormatting>
  <conditionalFormatting sqref="B4:B15">
    <cfRule type="expression" dxfId="35" priority="18">
      <formula>AND(LEFT(H4,6)&lt;&gt;"mezera",H4&lt;&gt;"")</formula>
    </cfRule>
  </conditionalFormatting>
  <conditionalFormatting sqref="A4:A15">
    <cfRule type="expression" dxfId="34" priority="15">
      <formula>AND(H4&lt;&gt;"",H4&lt;&gt;"mezeraKL")</formula>
    </cfRule>
  </conditionalFormatting>
  <conditionalFormatting sqref="B4:G15">
    <cfRule type="expression" dxfId="33" priority="16">
      <formula>$H4="SumaNS"</formula>
    </cfRule>
    <cfRule type="expression" dxfId="32" priority="17">
      <formula>OR($H4="KL",$H4="SumaKL")</formula>
    </cfRule>
  </conditionalFormatting>
  <conditionalFormatting sqref="A4:G15">
    <cfRule type="expression" dxfId="31" priority="13">
      <formula>$H4&lt;&gt;""</formula>
    </cfRule>
  </conditionalFormatting>
  <conditionalFormatting sqref="F4:F15">
    <cfRule type="cellIs" dxfId="30" priority="9" operator="greaterThan">
      <formula>1</formula>
    </cfRule>
  </conditionalFormatting>
  <conditionalFormatting sqref="F4:F15">
    <cfRule type="expression" dxfId="29" priority="10">
      <formula>$H4="SumaNS"</formula>
    </cfRule>
    <cfRule type="expression" dxfId="28" priority="11">
      <formula>OR($H4="KL",$H4="SumaKL")</formula>
    </cfRule>
  </conditionalFormatting>
  <conditionalFormatting sqref="F4:F15">
    <cfRule type="expression" dxfId="27" priority="8">
      <formula>$H4&lt;&gt;""</formula>
    </cfRule>
  </conditionalFormatting>
  <conditionalFormatting sqref="G17:G59">
    <cfRule type="cellIs" dxfId="26" priority="1" operator="greaterThan">
      <formula>0</formula>
    </cfRule>
  </conditionalFormatting>
  <conditionalFormatting sqref="F17:F59">
    <cfRule type="cellIs" dxfId="25" priority="3" operator="greaterThan">
      <formula>1</formula>
    </cfRule>
  </conditionalFormatting>
  <conditionalFormatting sqref="B17:B59">
    <cfRule type="expression" dxfId="24" priority="7">
      <formula>AND(LEFT(H17,6)&lt;&gt;"mezera",H17&lt;&gt;"")</formula>
    </cfRule>
  </conditionalFormatting>
  <conditionalFormatting sqref="A17:A59">
    <cfRule type="expression" dxfId="23" priority="4">
      <formula>AND(H17&lt;&gt;"",H17&lt;&gt;"mezeraKL")</formula>
    </cfRule>
  </conditionalFormatting>
  <conditionalFormatting sqref="B17:G59">
    <cfRule type="expression" dxfId="22" priority="5">
      <formula>$H17="SumaNS"</formula>
    </cfRule>
    <cfRule type="expression" dxfId="21" priority="6">
      <formula>OR($H17="KL",$H17="SumaKL")</formula>
    </cfRule>
  </conditionalFormatting>
  <conditionalFormatting sqref="A17:G59">
    <cfRule type="expression" dxfId="20" priority="2">
      <formula>$H17&lt;&gt;""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428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69" hidden="1" customWidth="1" outlineLevel="1"/>
    <col min="2" max="2" width="28.33203125" style="69" hidden="1" customWidth="1" outlineLevel="1"/>
    <col min="3" max="3" width="5.33203125" style="90" bestFit="1" customWidth="1" collapsed="1"/>
    <col min="4" max="4" width="18.77734375" style="92" customWidth="1"/>
    <col min="5" max="5" width="9" style="90" bestFit="1" customWidth="1"/>
    <col min="6" max="6" width="18.77734375" style="92" customWidth="1"/>
    <col min="7" max="7" width="12.44140625" style="90" hidden="1" customWidth="1" outlineLevel="1"/>
    <col min="8" max="8" width="25.77734375" style="90" customWidth="1" collapsed="1"/>
    <col min="9" max="9" width="7.77734375" style="98" customWidth="1"/>
    <col min="10" max="10" width="10" style="98" customWidth="1"/>
    <col min="11" max="11" width="11.109375" style="98" customWidth="1"/>
    <col min="12" max="16384" width="8.88671875" style="69"/>
  </cols>
  <sheetData>
    <row r="1" spans="1:11" ht="18.600000000000001" customHeight="1" thickBot="1" x14ac:dyDescent="0.4">
      <c r="A1" s="473" t="s">
        <v>272</v>
      </c>
      <c r="B1" s="441"/>
      <c r="C1" s="441"/>
      <c r="D1" s="441"/>
      <c r="E1" s="441"/>
      <c r="F1" s="441"/>
      <c r="G1" s="441"/>
      <c r="H1" s="441"/>
      <c r="I1" s="441"/>
      <c r="J1" s="441"/>
      <c r="K1" s="441"/>
    </row>
    <row r="2" spans="1:11" ht="14.4" customHeight="1" thickBot="1" x14ac:dyDescent="0.35">
      <c r="A2" s="580" t="s">
        <v>297</v>
      </c>
      <c r="B2" s="88"/>
      <c r="C2" s="338"/>
      <c r="D2" s="338"/>
      <c r="E2" s="338"/>
      <c r="F2" s="338"/>
      <c r="G2" s="338"/>
      <c r="H2" s="338"/>
      <c r="I2" s="339"/>
      <c r="J2" s="339"/>
      <c r="K2" s="339"/>
    </row>
    <row r="3" spans="1:11" ht="14.4" customHeight="1" thickBot="1" x14ac:dyDescent="0.35">
      <c r="A3" s="88"/>
      <c r="B3" s="88"/>
      <c r="C3" s="469"/>
      <c r="D3" s="470"/>
      <c r="E3" s="470"/>
      <c r="F3" s="470"/>
      <c r="G3" s="470"/>
      <c r="H3" s="343" t="s">
        <v>255</v>
      </c>
      <c r="I3" s="340">
        <f>IF(J3&lt;&gt;0,K3/J3,0)</f>
        <v>3.861652706612773</v>
      </c>
      <c r="J3" s="340">
        <f>SUBTOTAL(9,J5:J1048576)</f>
        <v>463909</v>
      </c>
      <c r="K3" s="341">
        <f>SUBTOTAL(9,K5:K1048576)</f>
        <v>1791455.4454720248</v>
      </c>
    </row>
    <row r="4" spans="1:11" s="89" customFormat="1" ht="14.4" customHeight="1" thickBot="1" x14ac:dyDescent="0.35">
      <c r="A4" s="607" t="s">
        <v>7</v>
      </c>
      <c r="B4" s="608" t="s">
        <v>8</v>
      </c>
      <c r="C4" s="608" t="s">
        <v>0</v>
      </c>
      <c r="D4" s="608" t="s">
        <v>9</v>
      </c>
      <c r="E4" s="608" t="s">
        <v>10</v>
      </c>
      <c r="F4" s="608" t="s">
        <v>2</v>
      </c>
      <c r="G4" s="608" t="s">
        <v>175</v>
      </c>
      <c r="H4" s="609" t="s">
        <v>14</v>
      </c>
      <c r="I4" s="610" t="s">
        <v>279</v>
      </c>
      <c r="J4" s="610" t="s">
        <v>16</v>
      </c>
      <c r="K4" s="611" t="s">
        <v>296</v>
      </c>
    </row>
    <row r="5" spans="1:11" ht="14.4" customHeight="1" x14ac:dyDescent="0.3">
      <c r="A5" s="612" t="s">
        <v>563</v>
      </c>
      <c r="B5" s="613" t="s">
        <v>565</v>
      </c>
      <c r="C5" s="614" t="s">
        <v>579</v>
      </c>
      <c r="D5" s="615" t="s">
        <v>580</v>
      </c>
      <c r="E5" s="614" t="s">
        <v>6747</v>
      </c>
      <c r="F5" s="615" t="s">
        <v>6748</v>
      </c>
      <c r="G5" s="614" t="s">
        <v>6765</v>
      </c>
      <c r="H5" s="614" t="s">
        <v>6766</v>
      </c>
      <c r="I5" s="616">
        <v>99.078000000000003</v>
      </c>
      <c r="J5" s="616">
        <v>27</v>
      </c>
      <c r="K5" s="617">
        <v>2675.1600000000003</v>
      </c>
    </row>
    <row r="6" spans="1:11" ht="14.4" customHeight="1" x14ac:dyDescent="0.3">
      <c r="A6" s="618" t="s">
        <v>563</v>
      </c>
      <c r="B6" s="619" t="s">
        <v>565</v>
      </c>
      <c r="C6" s="620" t="s">
        <v>579</v>
      </c>
      <c r="D6" s="621" t="s">
        <v>580</v>
      </c>
      <c r="E6" s="620" t="s">
        <v>6747</v>
      </c>
      <c r="F6" s="621" t="s">
        <v>6748</v>
      </c>
      <c r="G6" s="620" t="s">
        <v>6767</v>
      </c>
      <c r="H6" s="620" t="s">
        <v>6768</v>
      </c>
      <c r="I6" s="622">
        <v>0.39142857142857151</v>
      </c>
      <c r="J6" s="622">
        <v>1200</v>
      </c>
      <c r="K6" s="623">
        <v>469</v>
      </c>
    </row>
    <row r="7" spans="1:11" ht="14.4" customHeight="1" x14ac:dyDescent="0.3">
      <c r="A7" s="618" t="s">
        <v>563</v>
      </c>
      <c r="B7" s="619" t="s">
        <v>565</v>
      </c>
      <c r="C7" s="620" t="s">
        <v>579</v>
      </c>
      <c r="D7" s="621" t="s">
        <v>580</v>
      </c>
      <c r="E7" s="620" t="s">
        <v>6747</v>
      </c>
      <c r="F7" s="621" t="s">
        <v>6748</v>
      </c>
      <c r="G7" s="620" t="s">
        <v>6769</v>
      </c>
      <c r="H7" s="620" t="s">
        <v>6770</v>
      </c>
      <c r="I7" s="622">
        <v>123.05</v>
      </c>
      <c r="J7" s="622">
        <v>60</v>
      </c>
      <c r="K7" s="623">
        <v>7383</v>
      </c>
    </row>
    <row r="8" spans="1:11" ht="14.4" customHeight="1" x14ac:dyDescent="0.3">
      <c r="A8" s="618" t="s">
        <v>563</v>
      </c>
      <c r="B8" s="619" t="s">
        <v>565</v>
      </c>
      <c r="C8" s="620" t="s">
        <v>579</v>
      </c>
      <c r="D8" s="621" t="s">
        <v>580</v>
      </c>
      <c r="E8" s="620" t="s">
        <v>6747</v>
      </c>
      <c r="F8" s="621" t="s">
        <v>6748</v>
      </c>
      <c r="G8" s="620" t="s">
        <v>6771</v>
      </c>
      <c r="H8" s="620" t="s">
        <v>6772</v>
      </c>
      <c r="I8" s="622">
        <v>0.14777777777777776</v>
      </c>
      <c r="J8" s="622">
        <v>1400</v>
      </c>
      <c r="K8" s="623">
        <v>206</v>
      </c>
    </row>
    <row r="9" spans="1:11" ht="14.4" customHeight="1" x14ac:dyDescent="0.3">
      <c r="A9" s="618" t="s">
        <v>563</v>
      </c>
      <c r="B9" s="619" t="s">
        <v>565</v>
      </c>
      <c r="C9" s="620" t="s">
        <v>579</v>
      </c>
      <c r="D9" s="621" t="s">
        <v>580</v>
      </c>
      <c r="E9" s="620" t="s">
        <v>6747</v>
      </c>
      <c r="F9" s="621" t="s">
        <v>6748</v>
      </c>
      <c r="G9" s="620" t="s">
        <v>6773</v>
      </c>
      <c r="H9" s="620" t="s">
        <v>6774</v>
      </c>
      <c r="I9" s="622">
        <v>3.7811111111111111</v>
      </c>
      <c r="J9" s="622">
        <v>200</v>
      </c>
      <c r="K9" s="623">
        <v>755.99999999999989</v>
      </c>
    </row>
    <row r="10" spans="1:11" ht="14.4" customHeight="1" x14ac:dyDescent="0.3">
      <c r="A10" s="618" t="s">
        <v>563</v>
      </c>
      <c r="B10" s="619" t="s">
        <v>565</v>
      </c>
      <c r="C10" s="620" t="s">
        <v>579</v>
      </c>
      <c r="D10" s="621" t="s">
        <v>580</v>
      </c>
      <c r="E10" s="620" t="s">
        <v>6747</v>
      </c>
      <c r="F10" s="621" t="s">
        <v>6748</v>
      </c>
      <c r="G10" s="620" t="s">
        <v>6775</v>
      </c>
      <c r="H10" s="620" t="s">
        <v>6776</v>
      </c>
      <c r="I10" s="622">
        <v>0.5099999999999999</v>
      </c>
      <c r="J10" s="622">
        <v>3700</v>
      </c>
      <c r="K10" s="623">
        <v>1886</v>
      </c>
    </row>
    <row r="11" spans="1:11" ht="14.4" customHeight="1" x14ac:dyDescent="0.3">
      <c r="A11" s="618" t="s">
        <v>563</v>
      </c>
      <c r="B11" s="619" t="s">
        <v>565</v>
      </c>
      <c r="C11" s="620" t="s">
        <v>579</v>
      </c>
      <c r="D11" s="621" t="s">
        <v>580</v>
      </c>
      <c r="E11" s="620" t="s">
        <v>6747</v>
      </c>
      <c r="F11" s="621" t="s">
        <v>6748</v>
      </c>
      <c r="G11" s="620" t="s">
        <v>6777</v>
      </c>
      <c r="H11" s="620" t="s">
        <v>6778</v>
      </c>
      <c r="I11" s="622">
        <v>7.31</v>
      </c>
      <c r="J11" s="622">
        <v>40</v>
      </c>
      <c r="K11" s="623">
        <v>292.39999999999998</v>
      </c>
    </row>
    <row r="12" spans="1:11" ht="14.4" customHeight="1" x14ac:dyDescent="0.3">
      <c r="A12" s="618" t="s">
        <v>563</v>
      </c>
      <c r="B12" s="619" t="s">
        <v>565</v>
      </c>
      <c r="C12" s="620" t="s">
        <v>579</v>
      </c>
      <c r="D12" s="621" t="s">
        <v>580</v>
      </c>
      <c r="E12" s="620" t="s">
        <v>6747</v>
      </c>
      <c r="F12" s="621" t="s">
        <v>6748</v>
      </c>
      <c r="G12" s="620" t="s">
        <v>6779</v>
      </c>
      <c r="H12" s="620" t="s">
        <v>6780</v>
      </c>
      <c r="I12" s="622">
        <v>12.093333333333334</v>
      </c>
      <c r="J12" s="622">
        <v>105</v>
      </c>
      <c r="K12" s="623">
        <v>1269.28</v>
      </c>
    </row>
    <row r="13" spans="1:11" ht="14.4" customHeight="1" x14ac:dyDescent="0.3">
      <c r="A13" s="618" t="s">
        <v>563</v>
      </c>
      <c r="B13" s="619" t="s">
        <v>565</v>
      </c>
      <c r="C13" s="620" t="s">
        <v>579</v>
      </c>
      <c r="D13" s="621" t="s">
        <v>580</v>
      </c>
      <c r="E13" s="620" t="s">
        <v>6747</v>
      </c>
      <c r="F13" s="621" t="s">
        <v>6748</v>
      </c>
      <c r="G13" s="620" t="s">
        <v>6781</v>
      </c>
      <c r="H13" s="620" t="s">
        <v>6782</v>
      </c>
      <c r="I13" s="622">
        <v>27.285</v>
      </c>
      <c r="J13" s="622">
        <v>128</v>
      </c>
      <c r="K13" s="623">
        <v>3493.08</v>
      </c>
    </row>
    <row r="14" spans="1:11" ht="14.4" customHeight="1" x14ac:dyDescent="0.3">
      <c r="A14" s="618" t="s">
        <v>563</v>
      </c>
      <c r="B14" s="619" t="s">
        <v>565</v>
      </c>
      <c r="C14" s="620" t="s">
        <v>579</v>
      </c>
      <c r="D14" s="621" t="s">
        <v>580</v>
      </c>
      <c r="E14" s="620" t="s">
        <v>6747</v>
      </c>
      <c r="F14" s="621" t="s">
        <v>6748</v>
      </c>
      <c r="G14" s="620" t="s">
        <v>6783</v>
      </c>
      <c r="H14" s="620" t="s">
        <v>6784</v>
      </c>
      <c r="I14" s="622">
        <v>19.98</v>
      </c>
      <c r="J14" s="622">
        <v>1</v>
      </c>
      <c r="K14" s="623">
        <v>19.98</v>
      </c>
    </row>
    <row r="15" spans="1:11" ht="14.4" customHeight="1" x14ac:dyDescent="0.3">
      <c r="A15" s="618" t="s">
        <v>563</v>
      </c>
      <c r="B15" s="619" t="s">
        <v>565</v>
      </c>
      <c r="C15" s="620" t="s">
        <v>579</v>
      </c>
      <c r="D15" s="621" t="s">
        <v>580</v>
      </c>
      <c r="E15" s="620" t="s">
        <v>6747</v>
      </c>
      <c r="F15" s="621" t="s">
        <v>6748</v>
      </c>
      <c r="G15" s="620" t="s">
        <v>6785</v>
      </c>
      <c r="H15" s="620" t="s">
        <v>6786</v>
      </c>
      <c r="I15" s="622">
        <v>39.65</v>
      </c>
      <c r="J15" s="622">
        <v>12</v>
      </c>
      <c r="K15" s="623">
        <v>475.8</v>
      </c>
    </row>
    <row r="16" spans="1:11" ht="14.4" customHeight="1" x14ac:dyDescent="0.3">
      <c r="A16" s="618" t="s">
        <v>563</v>
      </c>
      <c r="B16" s="619" t="s">
        <v>565</v>
      </c>
      <c r="C16" s="620" t="s">
        <v>579</v>
      </c>
      <c r="D16" s="621" t="s">
        <v>580</v>
      </c>
      <c r="E16" s="620" t="s">
        <v>6747</v>
      </c>
      <c r="F16" s="621" t="s">
        <v>6748</v>
      </c>
      <c r="G16" s="620" t="s">
        <v>6787</v>
      </c>
      <c r="H16" s="620" t="s">
        <v>6788</v>
      </c>
      <c r="I16" s="622">
        <v>1.9188888888888889</v>
      </c>
      <c r="J16" s="622">
        <v>525</v>
      </c>
      <c r="K16" s="623">
        <v>1005.2699999999999</v>
      </c>
    </row>
    <row r="17" spans="1:11" ht="14.4" customHeight="1" x14ac:dyDescent="0.3">
      <c r="A17" s="618" t="s">
        <v>563</v>
      </c>
      <c r="B17" s="619" t="s">
        <v>565</v>
      </c>
      <c r="C17" s="620" t="s">
        <v>579</v>
      </c>
      <c r="D17" s="621" t="s">
        <v>580</v>
      </c>
      <c r="E17" s="620" t="s">
        <v>6747</v>
      </c>
      <c r="F17" s="621" t="s">
        <v>6748</v>
      </c>
      <c r="G17" s="620" t="s">
        <v>6789</v>
      </c>
      <c r="H17" s="620" t="s">
        <v>6790</v>
      </c>
      <c r="I17" s="622">
        <v>2.0509090909090912</v>
      </c>
      <c r="J17" s="622">
        <v>370</v>
      </c>
      <c r="K17" s="623">
        <v>759.3</v>
      </c>
    </row>
    <row r="18" spans="1:11" ht="14.4" customHeight="1" x14ac:dyDescent="0.3">
      <c r="A18" s="618" t="s">
        <v>563</v>
      </c>
      <c r="B18" s="619" t="s">
        <v>565</v>
      </c>
      <c r="C18" s="620" t="s">
        <v>579</v>
      </c>
      <c r="D18" s="621" t="s">
        <v>580</v>
      </c>
      <c r="E18" s="620" t="s">
        <v>6747</v>
      </c>
      <c r="F18" s="621" t="s">
        <v>6748</v>
      </c>
      <c r="G18" s="620" t="s">
        <v>6791</v>
      </c>
      <c r="H18" s="620" t="s">
        <v>6792</v>
      </c>
      <c r="I18" s="622">
        <v>3.0137499999999995</v>
      </c>
      <c r="J18" s="622">
        <v>760</v>
      </c>
      <c r="K18" s="623">
        <v>2289.1999999999998</v>
      </c>
    </row>
    <row r="19" spans="1:11" ht="14.4" customHeight="1" x14ac:dyDescent="0.3">
      <c r="A19" s="618" t="s">
        <v>563</v>
      </c>
      <c r="B19" s="619" t="s">
        <v>565</v>
      </c>
      <c r="C19" s="620" t="s">
        <v>579</v>
      </c>
      <c r="D19" s="621" t="s">
        <v>580</v>
      </c>
      <c r="E19" s="620" t="s">
        <v>6747</v>
      </c>
      <c r="F19" s="621" t="s">
        <v>6748</v>
      </c>
      <c r="G19" s="620" t="s">
        <v>6793</v>
      </c>
      <c r="H19" s="620" t="s">
        <v>6794</v>
      </c>
      <c r="I19" s="622">
        <v>0.84000000000000008</v>
      </c>
      <c r="J19" s="622">
        <v>2700</v>
      </c>
      <c r="K19" s="623">
        <v>2268</v>
      </c>
    </row>
    <row r="20" spans="1:11" ht="14.4" customHeight="1" x14ac:dyDescent="0.3">
      <c r="A20" s="618" t="s">
        <v>563</v>
      </c>
      <c r="B20" s="619" t="s">
        <v>565</v>
      </c>
      <c r="C20" s="620" t="s">
        <v>579</v>
      </c>
      <c r="D20" s="621" t="s">
        <v>580</v>
      </c>
      <c r="E20" s="620" t="s">
        <v>6747</v>
      </c>
      <c r="F20" s="621" t="s">
        <v>6748</v>
      </c>
      <c r="G20" s="620" t="s">
        <v>6795</v>
      </c>
      <c r="H20" s="620" t="s">
        <v>6796</v>
      </c>
      <c r="I20" s="622">
        <v>86.35</v>
      </c>
      <c r="J20" s="622">
        <v>10</v>
      </c>
      <c r="K20" s="623">
        <v>863.5</v>
      </c>
    </row>
    <row r="21" spans="1:11" ht="14.4" customHeight="1" x14ac:dyDescent="0.3">
      <c r="A21" s="618" t="s">
        <v>563</v>
      </c>
      <c r="B21" s="619" t="s">
        <v>565</v>
      </c>
      <c r="C21" s="620" t="s">
        <v>579</v>
      </c>
      <c r="D21" s="621" t="s">
        <v>580</v>
      </c>
      <c r="E21" s="620" t="s">
        <v>6747</v>
      </c>
      <c r="F21" s="621" t="s">
        <v>6748</v>
      </c>
      <c r="G21" s="620" t="s">
        <v>6797</v>
      </c>
      <c r="H21" s="620" t="s">
        <v>6798</v>
      </c>
      <c r="I21" s="622">
        <v>5.1000000000000005</v>
      </c>
      <c r="J21" s="622">
        <v>600</v>
      </c>
      <c r="K21" s="623">
        <v>3060.63</v>
      </c>
    </row>
    <row r="22" spans="1:11" ht="14.4" customHeight="1" x14ac:dyDescent="0.3">
      <c r="A22" s="618" t="s">
        <v>563</v>
      </c>
      <c r="B22" s="619" t="s">
        <v>565</v>
      </c>
      <c r="C22" s="620" t="s">
        <v>579</v>
      </c>
      <c r="D22" s="621" t="s">
        <v>580</v>
      </c>
      <c r="E22" s="620" t="s">
        <v>6747</v>
      </c>
      <c r="F22" s="621" t="s">
        <v>6748</v>
      </c>
      <c r="G22" s="620" t="s">
        <v>6799</v>
      </c>
      <c r="H22" s="620" t="s">
        <v>6800</v>
      </c>
      <c r="I22" s="622">
        <v>2.74</v>
      </c>
      <c r="J22" s="622">
        <v>75</v>
      </c>
      <c r="K22" s="623">
        <v>205.3</v>
      </c>
    </row>
    <row r="23" spans="1:11" ht="14.4" customHeight="1" x14ac:dyDescent="0.3">
      <c r="A23" s="618" t="s">
        <v>563</v>
      </c>
      <c r="B23" s="619" t="s">
        <v>565</v>
      </c>
      <c r="C23" s="620" t="s">
        <v>579</v>
      </c>
      <c r="D23" s="621" t="s">
        <v>580</v>
      </c>
      <c r="E23" s="620" t="s">
        <v>6747</v>
      </c>
      <c r="F23" s="621" t="s">
        <v>6748</v>
      </c>
      <c r="G23" s="620" t="s">
        <v>6801</v>
      </c>
      <c r="H23" s="620" t="s">
        <v>6802</v>
      </c>
      <c r="I23" s="622">
        <v>0.99249999999999994</v>
      </c>
      <c r="J23" s="622">
        <v>140</v>
      </c>
      <c r="K23" s="623">
        <v>139</v>
      </c>
    </row>
    <row r="24" spans="1:11" ht="14.4" customHeight="1" x14ac:dyDescent="0.3">
      <c r="A24" s="618" t="s">
        <v>563</v>
      </c>
      <c r="B24" s="619" t="s">
        <v>565</v>
      </c>
      <c r="C24" s="620" t="s">
        <v>579</v>
      </c>
      <c r="D24" s="621" t="s">
        <v>580</v>
      </c>
      <c r="E24" s="620" t="s">
        <v>6747</v>
      </c>
      <c r="F24" s="621" t="s">
        <v>6748</v>
      </c>
      <c r="G24" s="620" t="s">
        <v>6803</v>
      </c>
      <c r="H24" s="620" t="s">
        <v>6804</v>
      </c>
      <c r="I24" s="622">
        <v>35.979999999999997</v>
      </c>
      <c r="J24" s="622">
        <v>5</v>
      </c>
      <c r="K24" s="623">
        <v>179.9</v>
      </c>
    </row>
    <row r="25" spans="1:11" ht="14.4" customHeight="1" x14ac:dyDescent="0.3">
      <c r="A25" s="618" t="s">
        <v>563</v>
      </c>
      <c r="B25" s="619" t="s">
        <v>565</v>
      </c>
      <c r="C25" s="620" t="s">
        <v>579</v>
      </c>
      <c r="D25" s="621" t="s">
        <v>580</v>
      </c>
      <c r="E25" s="620" t="s">
        <v>6747</v>
      </c>
      <c r="F25" s="621" t="s">
        <v>6748</v>
      </c>
      <c r="G25" s="620" t="s">
        <v>6805</v>
      </c>
      <c r="H25" s="620" t="s">
        <v>6806</v>
      </c>
      <c r="I25" s="622">
        <v>22.326666666666668</v>
      </c>
      <c r="J25" s="622">
        <v>75</v>
      </c>
      <c r="K25" s="623">
        <v>1674.5</v>
      </c>
    </row>
    <row r="26" spans="1:11" ht="14.4" customHeight="1" x14ac:dyDescent="0.3">
      <c r="A26" s="618" t="s">
        <v>563</v>
      </c>
      <c r="B26" s="619" t="s">
        <v>565</v>
      </c>
      <c r="C26" s="620" t="s">
        <v>579</v>
      </c>
      <c r="D26" s="621" t="s">
        <v>580</v>
      </c>
      <c r="E26" s="620" t="s">
        <v>6747</v>
      </c>
      <c r="F26" s="621" t="s">
        <v>6748</v>
      </c>
      <c r="G26" s="620" t="s">
        <v>6807</v>
      </c>
      <c r="H26" s="620" t="s">
        <v>6808</v>
      </c>
      <c r="I26" s="622">
        <v>30.175000000000001</v>
      </c>
      <c r="J26" s="622">
        <v>35</v>
      </c>
      <c r="K26" s="623">
        <v>1056.05</v>
      </c>
    </row>
    <row r="27" spans="1:11" ht="14.4" customHeight="1" x14ac:dyDescent="0.3">
      <c r="A27" s="618" t="s">
        <v>563</v>
      </c>
      <c r="B27" s="619" t="s">
        <v>565</v>
      </c>
      <c r="C27" s="620" t="s">
        <v>579</v>
      </c>
      <c r="D27" s="621" t="s">
        <v>580</v>
      </c>
      <c r="E27" s="620" t="s">
        <v>6747</v>
      </c>
      <c r="F27" s="621" t="s">
        <v>6748</v>
      </c>
      <c r="G27" s="620" t="s">
        <v>6809</v>
      </c>
      <c r="H27" s="620" t="s">
        <v>6810</v>
      </c>
      <c r="I27" s="622">
        <v>1.4222222222222218</v>
      </c>
      <c r="J27" s="622">
        <v>1600</v>
      </c>
      <c r="K27" s="623">
        <v>2283</v>
      </c>
    </row>
    <row r="28" spans="1:11" ht="14.4" customHeight="1" x14ac:dyDescent="0.3">
      <c r="A28" s="618" t="s">
        <v>563</v>
      </c>
      <c r="B28" s="619" t="s">
        <v>565</v>
      </c>
      <c r="C28" s="620" t="s">
        <v>579</v>
      </c>
      <c r="D28" s="621" t="s">
        <v>580</v>
      </c>
      <c r="E28" s="620" t="s">
        <v>6747</v>
      </c>
      <c r="F28" s="621" t="s">
        <v>6748</v>
      </c>
      <c r="G28" s="620" t="s">
        <v>6811</v>
      </c>
      <c r="H28" s="620" t="s">
        <v>6812</v>
      </c>
      <c r="I28" s="622">
        <v>111.58</v>
      </c>
      <c r="J28" s="622">
        <v>4</v>
      </c>
      <c r="K28" s="623">
        <v>446.32</v>
      </c>
    </row>
    <row r="29" spans="1:11" ht="14.4" customHeight="1" x14ac:dyDescent="0.3">
      <c r="A29" s="618" t="s">
        <v>563</v>
      </c>
      <c r="B29" s="619" t="s">
        <v>565</v>
      </c>
      <c r="C29" s="620" t="s">
        <v>579</v>
      </c>
      <c r="D29" s="621" t="s">
        <v>580</v>
      </c>
      <c r="E29" s="620" t="s">
        <v>6747</v>
      </c>
      <c r="F29" s="621" t="s">
        <v>6748</v>
      </c>
      <c r="G29" s="620" t="s">
        <v>6813</v>
      </c>
      <c r="H29" s="620" t="s">
        <v>6814</v>
      </c>
      <c r="I29" s="622">
        <v>39.1</v>
      </c>
      <c r="J29" s="622">
        <v>20</v>
      </c>
      <c r="K29" s="623">
        <v>782</v>
      </c>
    </row>
    <row r="30" spans="1:11" ht="14.4" customHeight="1" x14ac:dyDescent="0.3">
      <c r="A30" s="618" t="s">
        <v>563</v>
      </c>
      <c r="B30" s="619" t="s">
        <v>565</v>
      </c>
      <c r="C30" s="620" t="s">
        <v>579</v>
      </c>
      <c r="D30" s="621" t="s">
        <v>580</v>
      </c>
      <c r="E30" s="620" t="s">
        <v>6747</v>
      </c>
      <c r="F30" s="621" t="s">
        <v>6748</v>
      </c>
      <c r="G30" s="620" t="s">
        <v>6815</v>
      </c>
      <c r="H30" s="620" t="s">
        <v>6816</v>
      </c>
      <c r="I30" s="622">
        <v>0.6</v>
      </c>
      <c r="J30" s="622">
        <v>2000</v>
      </c>
      <c r="K30" s="623">
        <v>1200</v>
      </c>
    </row>
    <row r="31" spans="1:11" ht="14.4" customHeight="1" x14ac:dyDescent="0.3">
      <c r="A31" s="618" t="s">
        <v>563</v>
      </c>
      <c r="B31" s="619" t="s">
        <v>565</v>
      </c>
      <c r="C31" s="620" t="s">
        <v>579</v>
      </c>
      <c r="D31" s="621" t="s">
        <v>580</v>
      </c>
      <c r="E31" s="620" t="s">
        <v>6747</v>
      </c>
      <c r="F31" s="621" t="s">
        <v>6748</v>
      </c>
      <c r="G31" s="620" t="s">
        <v>6817</v>
      </c>
      <c r="H31" s="620" t="s">
        <v>6818</v>
      </c>
      <c r="I31" s="622">
        <v>3.1416666666666671</v>
      </c>
      <c r="J31" s="622">
        <v>600</v>
      </c>
      <c r="K31" s="623">
        <v>1885</v>
      </c>
    </row>
    <row r="32" spans="1:11" ht="14.4" customHeight="1" x14ac:dyDescent="0.3">
      <c r="A32" s="618" t="s">
        <v>563</v>
      </c>
      <c r="B32" s="619" t="s">
        <v>565</v>
      </c>
      <c r="C32" s="620" t="s">
        <v>579</v>
      </c>
      <c r="D32" s="621" t="s">
        <v>580</v>
      </c>
      <c r="E32" s="620" t="s">
        <v>6747</v>
      </c>
      <c r="F32" s="621" t="s">
        <v>6748</v>
      </c>
      <c r="G32" s="620" t="s">
        <v>6819</v>
      </c>
      <c r="H32" s="620" t="s">
        <v>6820</v>
      </c>
      <c r="I32" s="622">
        <v>0.44000000000000006</v>
      </c>
      <c r="J32" s="622">
        <v>2800</v>
      </c>
      <c r="K32" s="623">
        <v>1232</v>
      </c>
    </row>
    <row r="33" spans="1:11" ht="14.4" customHeight="1" x14ac:dyDescent="0.3">
      <c r="A33" s="618" t="s">
        <v>563</v>
      </c>
      <c r="B33" s="619" t="s">
        <v>565</v>
      </c>
      <c r="C33" s="620" t="s">
        <v>579</v>
      </c>
      <c r="D33" s="621" t="s">
        <v>580</v>
      </c>
      <c r="E33" s="620" t="s">
        <v>6747</v>
      </c>
      <c r="F33" s="621" t="s">
        <v>6748</v>
      </c>
      <c r="G33" s="620" t="s">
        <v>6821</v>
      </c>
      <c r="H33" s="620" t="s">
        <v>6822</v>
      </c>
      <c r="I33" s="622">
        <v>8.6016666666666666</v>
      </c>
      <c r="J33" s="622">
        <v>228</v>
      </c>
      <c r="K33" s="623">
        <v>1958.74</v>
      </c>
    </row>
    <row r="34" spans="1:11" ht="14.4" customHeight="1" x14ac:dyDescent="0.3">
      <c r="A34" s="618" t="s">
        <v>563</v>
      </c>
      <c r="B34" s="619" t="s">
        <v>565</v>
      </c>
      <c r="C34" s="620" t="s">
        <v>579</v>
      </c>
      <c r="D34" s="621" t="s">
        <v>580</v>
      </c>
      <c r="E34" s="620" t="s">
        <v>6747</v>
      </c>
      <c r="F34" s="621" t="s">
        <v>6748</v>
      </c>
      <c r="G34" s="620" t="s">
        <v>6823</v>
      </c>
      <c r="H34" s="620" t="s">
        <v>6824</v>
      </c>
      <c r="I34" s="622">
        <v>27.048333333333328</v>
      </c>
      <c r="J34" s="622">
        <v>80</v>
      </c>
      <c r="K34" s="623">
        <v>2169.0400000000004</v>
      </c>
    </row>
    <row r="35" spans="1:11" ht="14.4" customHeight="1" x14ac:dyDescent="0.3">
      <c r="A35" s="618" t="s">
        <v>563</v>
      </c>
      <c r="B35" s="619" t="s">
        <v>565</v>
      </c>
      <c r="C35" s="620" t="s">
        <v>579</v>
      </c>
      <c r="D35" s="621" t="s">
        <v>580</v>
      </c>
      <c r="E35" s="620" t="s">
        <v>6747</v>
      </c>
      <c r="F35" s="621" t="s">
        <v>6748</v>
      </c>
      <c r="G35" s="620" t="s">
        <v>6825</v>
      </c>
      <c r="H35" s="620" t="s">
        <v>6826</v>
      </c>
      <c r="I35" s="622">
        <v>12.476666666666667</v>
      </c>
      <c r="J35" s="622">
        <v>60</v>
      </c>
      <c r="K35" s="623">
        <v>748.56999999999994</v>
      </c>
    </row>
    <row r="36" spans="1:11" ht="14.4" customHeight="1" x14ac:dyDescent="0.3">
      <c r="A36" s="618" t="s">
        <v>563</v>
      </c>
      <c r="B36" s="619" t="s">
        <v>565</v>
      </c>
      <c r="C36" s="620" t="s">
        <v>579</v>
      </c>
      <c r="D36" s="621" t="s">
        <v>580</v>
      </c>
      <c r="E36" s="620" t="s">
        <v>6747</v>
      </c>
      <c r="F36" s="621" t="s">
        <v>6748</v>
      </c>
      <c r="G36" s="620" t="s">
        <v>6827</v>
      </c>
      <c r="H36" s="620" t="s">
        <v>6828</v>
      </c>
      <c r="I36" s="622">
        <v>7.1579999999999995</v>
      </c>
      <c r="J36" s="622">
        <v>110</v>
      </c>
      <c r="K36" s="623">
        <v>797.09</v>
      </c>
    </row>
    <row r="37" spans="1:11" ht="14.4" customHeight="1" x14ac:dyDescent="0.3">
      <c r="A37" s="618" t="s">
        <v>563</v>
      </c>
      <c r="B37" s="619" t="s">
        <v>565</v>
      </c>
      <c r="C37" s="620" t="s">
        <v>579</v>
      </c>
      <c r="D37" s="621" t="s">
        <v>580</v>
      </c>
      <c r="E37" s="620" t="s">
        <v>6747</v>
      </c>
      <c r="F37" s="621" t="s">
        <v>6748</v>
      </c>
      <c r="G37" s="620" t="s">
        <v>6829</v>
      </c>
      <c r="H37" s="620" t="s">
        <v>6830</v>
      </c>
      <c r="I37" s="622">
        <v>119.03000000000002</v>
      </c>
      <c r="J37" s="622">
        <v>15</v>
      </c>
      <c r="K37" s="623">
        <v>1785.46</v>
      </c>
    </row>
    <row r="38" spans="1:11" ht="14.4" customHeight="1" x14ac:dyDescent="0.3">
      <c r="A38" s="618" t="s">
        <v>563</v>
      </c>
      <c r="B38" s="619" t="s">
        <v>565</v>
      </c>
      <c r="C38" s="620" t="s">
        <v>579</v>
      </c>
      <c r="D38" s="621" t="s">
        <v>580</v>
      </c>
      <c r="E38" s="620" t="s">
        <v>6747</v>
      </c>
      <c r="F38" s="621" t="s">
        <v>6748</v>
      </c>
      <c r="G38" s="620" t="s">
        <v>6831</v>
      </c>
      <c r="H38" s="620" t="s">
        <v>6832</v>
      </c>
      <c r="I38" s="622">
        <v>0.36</v>
      </c>
      <c r="J38" s="622">
        <v>50</v>
      </c>
      <c r="K38" s="623">
        <v>18</v>
      </c>
    </row>
    <row r="39" spans="1:11" ht="14.4" customHeight="1" x14ac:dyDescent="0.3">
      <c r="A39" s="618" t="s">
        <v>563</v>
      </c>
      <c r="B39" s="619" t="s">
        <v>565</v>
      </c>
      <c r="C39" s="620" t="s">
        <v>579</v>
      </c>
      <c r="D39" s="621" t="s">
        <v>580</v>
      </c>
      <c r="E39" s="620" t="s">
        <v>6747</v>
      </c>
      <c r="F39" s="621" t="s">
        <v>6748</v>
      </c>
      <c r="G39" s="620" t="s">
        <v>6833</v>
      </c>
      <c r="H39" s="620" t="s">
        <v>6834</v>
      </c>
      <c r="I39" s="622">
        <v>19.809999999999999</v>
      </c>
      <c r="J39" s="622">
        <v>12</v>
      </c>
      <c r="K39" s="623">
        <v>237.72</v>
      </c>
    </row>
    <row r="40" spans="1:11" ht="14.4" customHeight="1" x14ac:dyDescent="0.3">
      <c r="A40" s="618" t="s">
        <v>563</v>
      </c>
      <c r="B40" s="619" t="s">
        <v>565</v>
      </c>
      <c r="C40" s="620" t="s">
        <v>579</v>
      </c>
      <c r="D40" s="621" t="s">
        <v>580</v>
      </c>
      <c r="E40" s="620" t="s">
        <v>6747</v>
      </c>
      <c r="F40" s="621" t="s">
        <v>6748</v>
      </c>
      <c r="G40" s="620" t="s">
        <v>6835</v>
      </c>
      <c r="H40" s="620" t="s">
        <v>6836</v>
      </c>
      <c r="I40" s="622">
        <v>26.195714285714292</v>
      </c>
      <c r="J40" s="622">
        <v>15</v>
      </c>
      <c r="K40" s="623">
        <v>393.07</v>
      </c>
    </row>
    <row r="41" spans="1:11" ht="14.4" customHeight="1" x14ac:dyDescent="0.3">
      <c r="A41" s="618" t="s">
        <v>563</v>
      </c>
      <c r="B41" s="619" t="s">
        <v>565</v>
      </c>
      <c r="C41" s="620" t="s">
        <v>579</v>
      </c>
      <c r="D41" s="621" t="s">
        <v>580</v>
      </c>
      <c r="E41" s="620" t="s">
        <v>6747</v>
      </c>
      <c r="F41" s="621" t="s">
        <v>6748</v>
      </c>
      <c r="G41" s="620" t="s">
        <v>6837</v>
      </c>
      <c r="H41" s="620" t="s">
        <v>6838</v>
      </c>
      <c r="I41" s="622">
        <v>283.02</v>
      </c>
      <c r="J41" s="622">
        <v>25</v>
      </c>
      <c r="K41" s="623">
        <v>7075.4</v>
      </c>
    </row>
    <row r="42" spans="1:11" ht="14.4" customHeight="1" x14ac:dyDescent="0.3">
      <c r="A42" s="618" t="s">
        <v>563</v>
      </c>
      <c r="B42" s="619" t="s">
        <v>565</v>
      </c>
      <c r="C42" s="620" t="s">
        <v>579</v>
      </c>
      <c r="D42" s="621" t="s">
        <v>580</v>
      </c>
      <c r="E42" s="620" t="s">
        <v>6747</v>
      </c>
      <c r="F42" s="621" t="s">
        <v>6748</v>
      </c>
      <c r="G42" s="620" t="s">
        <v>6839</v>
      </c>
      <c r="H42" s="620" t="s">
        <v>6840</v>
      </c>
      <c r="I42" s="622">
        <v>9.1199999999999992</v>
      </c>
      <c r="J42" s="622">
        <v>10</v>
      </c>
      <c r="K42" s="623">
        <v>91.2</v>
      </c>
    </row>
    <row r="43" spans="1:11" ht="14.4" customHeight="1" x14ac:dyDescent="0.3">
      <c r="A43" s="618" t="s">
        <v>563</v>
      </c>
      <c r="B43" s="619" t="s">
        <v>565</v>
      </c>
      <c r="C43" s="620" t="s">
        <v>579</v>
      </c>
      <c r="D43" s="621" t="s">
        <v>580</v>
      </c>
      <c r="E43" s="620" t="s">
        <v>6747</v>
      </c>
      <c r="F43" s="621" t="s">
        <v>6748</v>
      </c>
      <c r="G43" s="620" t="s">
        <v>6841</v>
      </c>
      <c r="H43" s="620" t="s">
        <v>6842</v>
      </c>
      <c r="I43" s="622">
        <v>120.69</v>
      </c>
      <c r="J43" s="622">
        <v>30</v>
      </c>
      <c r="K43" s="623">
        <v>3620.78</v>
      </c>
    </row>
    <row r="44" spans="1:11" ht="14.4" customHeight="1" x14ac:dyDescent="0.3">
      <c r="A44" s="618" t="s">
        <v>563</v>
      </c>
      <c r="B44" s="619" t="s">
        <v>565</v>
      </c>
      <c r="C44" s="620" t="s">
        <v>579</v>
      </c>
      <c r="D44" s="621" t="s">
        <v>580</v>
      </c>
      <c r="E44" s="620" t="s">
        <v>6747</v>
      </c>
      <c r="F44" s="621" t="s">
        <v>6748</v>
      </c>
      <c r="G44" s="620" t="s">
        <v>6843</v>
      </c>
      <c r="H44" s="620" t="s">
        <v>6844</v>
      </c>
      <c r="I44" s="622">
        <v>7.2620000000000005</v>
      </c>
      <c r="J44" s="622">
        <v>160</v>
      </c>
      <c r="K44" s="623">
        <v>1161.92</v>
      </c>
    </row>
    <row r="45" spans="1:11" ht="14.4" customHeight="1" x14ac:dyDescent="0.3">
      <c r="A45" s="618" t="s">
        <v>563</v>
      </c>
      <c r="B45" s="619" t="s">
        <v>565</v>
      </c>
      <c r="C45" s="620" t="s">
        <v>579</v>
      </c>
      <c r="D45" s="621" t="s">
        <v>580</v>
      </c>
      <c r="E45" s="620" t="s">
        <v>6747</v>
      </c>
      <c r="F45" s="621" t="s">
        <v>6748</v>
      </c>
      <c r="G45" s="620" t="s">
        <v>6845</v>
      </c>
      <c r="H45" s="620" t="s">
        <v>6846</v>
      </c>
      <c r="I45" s="622">
        <v>59.965000000000003</v>
      </c>
      <c r="J45" s="622">
        <v>20</v>
      </c>
      <c r="K45" s="623">
        <v>1199.25</v>
      </c>
    </row>
    <row r="46" spans="1:11" ht="14.4" customHeight="1" x14ac:dyDescent="0.3">
      <c r="A46" s="618" t="s">
        <v>563</v>
      </c>
      <c r="B46" s="619" t="s">
        <v>565</v>
      </c>
      <c r="C46" s="620" t="s">
        <v>579</v>
      </c>
      <c r="D46" s="621" t="s">
        <v>580</v>
      </c>
      <c r="E46" s="620" t="s">
        <v>6747</v>
      </c>
      <c r="F46" s="621" t="s">
        <v>6748</v>
      </c>
      <c r="G46" s="620" t="s">
        <v>6847</v>
      </c>
      <c r="H46" s="620" t="s">
        <v>6848</v>
      </c>
      <c r="I46" s="622">
        <v>0.91</v>
      </c>
      <c r="J46" s="622">
        <v>250</v>
      </c>
      <c r="K46" s="623">
        <v>227.5</v>
      </c>
    </row>
    <row r="47" spans="1:11" ht="14.4" customHeight="1" x14ac:dyDescent="0.3">
      <c r="A47" s="618" t="s">
        <v>563</v>
      </c>
      <c r="B47" s="619" t="s">
        <v>565</v>
      </c>
      <c r="C47" s="620" t="s">
        <v>579</v>
      </c>
      <c r="D47" s="621" t="s">
        <v>580</v>
      </c>
      <c r="E47" s="620" t="s">
        <v>6747</v>
      </c>
      <c r="F47" s="621" t="s">
        <v>6748</v>
      </c>
      <c r="G47" s="620" t="s">
        <v>6849</v>
      </c>
      <c r="H47" s="620" t="s">
        <v>6850</v>
      </c>
      <c r="I47" s="622">
        <v>5.18</v>
      </c>
      <c r="J47" s="622">
        <v>20</v>
      </c>
      <c r="K47" s="623">
        <v>103.6</v>
      </c>
    </row>
    <row r="48" spans="1:11" ht="14.4" customHeight="1" x14ac:dyDescent="0.3">
      <c r="A48" s="618" t="s">
        <v>563</v>
      </c>
      <c r="B48" s="619" t="s">
        <v>565</v>
      </c>
      <c r="C48" s="620" t="s">
        <v>579</v>
      </c>
      <c r="D48" s="621" t="s">
        <v>580</v>
      </c>
      <c r="E48" s="620" t="s">
        <v>6747</v>
      </c>
      <c r="F48" s="621" t="s">
        <v>6748</v>
      </c>
      <c r="G48" s="620" t="s">
        <v>6851</v>
      </c>
      <c r="H48" s="620" t="s">
        <v>6852</v>
      </c>
      <c r="I48" s="622">
        <v>37.61</v>
      </c>
      <c r="J48" s="622">
        <v>10</v>
      </c>
      <c r="K48" s="623">
        <v>376.05</v>
      </c>
    </row>
    <row r="49" spans="1:11" ht="14.4" customHeight="1" x14ac:dyDescent="0.3">
      <c r="A49" s="618" t="s">
        <v>563</v>
      </c>
      <c r="B49" s="619" t="s">
        <v>565</v>
      </c>
      <c r="C49" s="620" t="s">
        <v>579</v>
      </c>
      <c r="D49" s="621" t="s">
        <v>580</v>
      </c>
      <c r="E49" s="620" t="s">
        <v>6747</v>
      </c>
      <c r="F49" s="621" t="s">
        <v>6748</v>
      </c>
      <c r="G49" s="620" t="s">
        <v>6853</v>
      </c>
      <c r="H49" s="620" t="s">
        <v>6854</v>
      </c>
      <c r="I49" s="622">
        <v>3.45</v>
      </c>
      <c r="J49" s="622">
        <v>20</v>
      </c>
      <c r="K49" s="623">
        <v>69</v>
      </c>
    </row>
    <row r="50" spans="1:11" ht="14.4" customHeight="1" x14ac:dyDescent="0.3">
      <c r="A50" s="618" t="s">
        <v>563</v>
      </c>
      <c r="B50" s="619" t="s">
        <v>565</v>
      </c>
      <c r="C50" s="620" t="s">
        <v>579</v>
      </c>
      <c r="D50" s="621" t="s">
        <v>580</v>
      </c>
      <c r="E50" s="620" t="s">
        <v>6749</v>
      </c>
      <c r="F50" s="621" t="s">
        <v>6750</v>
      </c>
      <c r="G50" s="620" t="s">
        <v>6855</v>
      </c>
      <c r="H50" s="620" t="s">
        <v>6856</v>
      </c>
      <c r="I50" s="622">
        <v>3.5060000000000002</v>
      </c>
      <c r="J50" s="622">
        <v>50</v>
      </c>
      <c r="K50" s="623">
        <v>175.29999999999998</v>
      </c>
    </row>
    <row r="51" spans="1:11" ht="14.4" customHeight="1" x14ac:dyDescent="0.3">
      <c r="A51" s="618" t="s">
        <v>563</v>
      </c>
      <c r="B51" s="619" t="s">
        <v>565</v>
      </c>
      <c r="C51" s="620" t="s">
        <v>579</v>
      </c>
      <c r="D51" s="621" t="s">
        <v>580</v>
      </c>
      <c r="E51" s="620" t="s">
        <v>6749</v>
      </c>
      <c r="F51" s="621" t="s">
        <v>6750</v>
      </c>
      <c r="G51" s="620" t="s">
        <v>6857</v>
      </c>
      <c r="H51" s="620" t="s">
        <v>6858</v>
      </c>
      <c r="I51" s="622">
        <v>0.21</v>
      </c>
      <c r="J51" s="622">
        <v>100</v>
      </c>
      <c r="K51" s="623">
        <v>21</v>
      </c>
    </row>
    <row r="52" spans="1:11" ht="14.4" customHeight="1" x14ac:dyDescent="0.3">
      <c r="A52" s="618" t="s">
        <v>563</v>
      </c>
      <c r="B52" s="619" t="s">
        <v>565</v>
      </c>
      <c r="C52" s="620" t="s">
        <v>579</v>
      </c>
      <c r="D52" s="621" t="s">
        <v>580</v>
      </c>
      <c r="E52" s="620" t="s">
        <v>6749</v>
      </c>
      <c r="F52" s="621" t="s">
        <v>6750</v>
      </c>
      <c r="G52" s="620" t="s">
        <v>6859</v>
      </c>
      <c r="H52" s="620" t="s">
        <v>6860</v>
      </c>
      <c r="I52" s="622">
        <v>15.744166666666665</v>
      </c>
      <c r="J52" s="622">
        <v>600</v>
      </c>
      <c r="K52" s="623">
        <v>9446.5</v>
      </c>
    </row>
    <row r="53" spans="1:11" ht="14.4" customHeight="1" x14ac:dyDescent="0.3">
      <c r="A53" s="618" t="s">
        <v>563</v>
      </c>
      <c r="B53" s="619" t="s">
        <v>565</v>
      </c>
      <c r="C53" s="620" t="s">
        <v>579</v>
      </c>
      <c r="D53" s="621" t="s">
        <v>580</v>
      </c>
      <c r="E53" s="620" t="s">
        <v>6749</v>
      </c>
      <c r="F53" s="621" t="s">
        <v>6750</v>
      </c>
      <c r="G53" s="620" t="s">
        <v>6861</v>
      </c>
      <c r="H53" s="620" t="s">
        <v>6862</v>
      </c>
      <c r="I53" s="622">
        <v>25.04</v>
      </c>
      <c r="J53" s="622">
        <v>5</v>
      </c>
      <c r="K53" s="623">
        <v>125.2</v>
      </c>
    </row>
    <row r="54" spans="1:11" ht="14.4" customHeight="1" x14ac:dyDescent="0.3">
      <c r="A54" s="618" t="s">
        <v>563</v>
      </c>
      <c r="B54" s="619" t="s">
        <v>565</v>
      </c>
      <c r="C54" s="620" t="s">
        <v>579</v>
      </c>
      <c r="D54" s="621" t="s">
        <v>580</v>
      </c>
      <c r="E54" s="620" t="s">
        <v>6749</v>
      </c>
      <c r="F54" s="621" t="s">
        <v>6750</v>
      </c>
      <c r="G54" s="620" t="s">
        <v>6863</v>
      </c>
      <c r="H54" s="620" t="s">
        <v>6864</v>
      </c>
      <c r="I54" s="622">
        <v>0.92666666666666664</v>
      </c>
      <c r="J54" s="622">
        <v>9400</v>
      </c>
      <c r="K54" s="623">
        <v>8715</v>
      </c>
    </row>
    <row r="55" spans="1:11" ht="14.4" customHeight="1" x14ac:dyDescent="0.3">
      <c r="A55" s="618" t="s">
        <v>563</v>
      </c>
      <c r="B55" s="619" t="s">
        <v>565</v>
      </c>
      <c r="C55" s="620" t="s">
        <v>579</v>
      </c>
      <c r="D55" s="621" t="s">
        <v>580</v>
      </c>
      <c r="E55" s="620" t="s">
        <v>6749</v>
      </c>
      <c r="F55" s="621" t="s">
        <v>6750</v>
      </c>
      <c r="G55" s="620" t="s">
        <v>6865</v>
      </c>
      <c r="H55" s="620" t="s">
        <v>6866</v>
      </c>
      <c r="I55" s="622">
        <v>1.428333333333333</v>
      </c>
      <c r="J55" s="622">
        <v>3000</v>
      </c>
      <c r="K55" s="623">
        <v>4289</v>
      </c>
    </row>
    <row r="56" spans="1:11" ht="14.4" customHeight="1" x14ac:dyDescent="0.3">
      <c r="A56" s="618" t="s">
        <v>563</v>
      </c>
      <c r="B56" s="619" t="s">
        <v>565</v>
      </c>
      <c r="C56" s="620" t="s">
        <v>579</v>
      </c>
      <c r="D56" s="621" t="s">
        <v>580</v>
      </c>
      <c r="E56" s="620" t="s">
        <v>6749</v>
      </c>
      <c r="F56" s="621" t="s">
        <v>6750</v>
      </c>
      <c r="G56" s="620" t="s">
        <v>6867</v>
      </c>
      <c r="H56" s="620" t="s">
        <v>6868</v>
      </c>
      <c r="I56" s="622">
        <v>0.41444444444444445</v>
      </c>
      <c r="J56" s="622">
        <v>2900</v>
      </c>
      <c r="K56" s="623">
        <v>1202</v>
      </c>
    </row>
    <row r="57" spans="1:11" ht="14.4" customHeight="1" x14ac:dyDescent="0.3">
      <c r="A57" s="618" t="s">
        <v>563</v>
      </c>
      <c r="B57" s="619" t="s">
        <v>565</v>
      </c>
      <c r="C57" s="620" t="s">
        <v>579</v>
      </c>
      <c r="D57" s="621" t="s">
        <v>580</v>
      </c>
      <c r="E57" s="620" t="s">
        <v>6749</v>
      </c>
      <c r="F57" s="621" t="s">
        <v>6750</v>
      </c>
      <c r="G57" s="620" t="s">
        <v>6869</v>
      </c>
      <c r="H57" s="620" t="s">
        <v>6870</v>
      </c>
      <c r="I57" s="622">
        <v>0.57500000000000007</v>
      </c>
      <c r="J57" s="622">
        <v>7800</v>
      </c>
      <c r="K57" s="623">
        <v>4490</v>
      </c>
    </row>
    <row r="58" spans="1:11" ht="14.4" customHeight="1" x14ac:dyDescent="0.3">
      <c r="A58" s="618" t="s">
        <v>563</v>
      </c>
      <c r="B58" s="619" t="s">
        <v>565</v>
      </c>
      <c r="C58" s="620" t="s">
        <v>579</v>
      </c>
      <c r="D58" s="621" t="s">
        <v>580</v>
      </c>
      <c r="E58" s="620" t="s">
        <v>6749</v>
      </c>
      <c r="F58" s="621" t="s">
        <v>6750</v>
      </c>
      <c r="G58" s="620" t="s">
        <v>6871</v>
      </c>
      <c r="H58" s="620" t="s">
        <v>6872</v>
      </c>
      <c r="I58" s="622">
        <v>26.712499999999999</v>
      </c>
      <c r="J58" s="622">
        <v>22</v>
      </c>
      <c r="K58" s="623">
        <v>568.89</v>
      </c>
    </row>
    <row r="59" spans="1:11" ht="14.4" customHeight="1" x14ac:dyDescent="0.3">
      <c r="A59" s="618" t="s">
        <v>563</v>
      </c>
      <c r="B59" s="619" t="s">
        <v>565</v>
      </c>
      <c r="C59" s="620" t="s">
        <v>579</v>
      </c>
      <c r="D59" s="621" t="s">
        <v>580</v>
      </c>
      <c r="E59" s="620" t="s">
        <v>6749</v>
      </c>
      <c r="F59" s="621" t="s">
        <v>6750</v>
      </c>
      <c r="G59" s="620" t="s">
        <v>6873</v>
      </c>
      <c r="H59" s="620" t="s">
        <v>6874</v>
      </c>
      <c r="I59" s="622">
        <v>3.0549999999999997</v>
      </c>
      <c r="J59" s="622">
        <v>70</v>
      </c>
      <c r="K59" s="623">
        <v>216.1</v>
      </c>
    </row>
    <row r="60" spans="1:11" ht="14.4" customHeight="1" x14ac:dyDescent="0.3">
      <c r="A60" s="618" t="s">
        <v>563</v>
      </c>
      <c r="B60" s="619" t="s">
        <v>565</v>
      </c>
      <c r="C60" s="620" t="s">
        <v>579</v>
      </c>
      <c r="D60" s="621" t="s">
        <v>580</v>
      </c>
      <c r="E60" s="620" t="s">
        <v>6749</v>
      </c>
      <c r="F60" s="621" t="s">
        <v>6750</v>
      </c>
      <c r="G60" s="620" t="s">
        <v>6875</v>
      </c>
      <c r="H60" s="620" t="s">
        <v>6876</v>
      </c>
      <c r="I60" s="622">
        <v>6.61</v>
      </c>
      <c r="J60" s="622">
        <v>40</v>
      </c>
      <c r="K60" s="623">
        <v>264.39999999999998</v>
      </c>
    </row>
    <row r="61" spans="1:11" ht="14.4" customHeight="1" x14ac:dyDescent="0.3">
      <c r="A61" s="618" t="s">
        <v>563</v>
      </c>
      <c r="B61" s="619" t="s">
        <v>565</v>
      </c>
      <c r="C61" s="620" t="s">
        <v>579</v>
      </c>
      <c r="D61" s="621" t="s">
        <v>580</v>
      </c>
      <c r="E61" s="620" t="s">
        <v>6749</v>
      </c>
      <c r="F61" s="621" t="s">
        <v>6750</v>
      </c>
      <c r="G61" s="620" t="s">
        <v>6877</v>
      </c>
      <c r="H61" s="620" t="s">
        <v>6878</v>
      </c>
      <c r="I61" s="622">
        <v>78.933333333333337</v>
      </c>
      <c r="J61" s="622">
        <v>15</v>
      </c>
      <c r="K61" s="623">
        <v>1184</v>
      </c>
    </row>
    <row r="62" spans="1:11" ht="14.4" customHeight="1" x14ac:dyDescent="0.3">
      <c r="A62" s="618" t="s">
        <v>563</v>
      </c>
      <c r="B62" s="619" t="s">
        <v>565</v>
      </c>
      <c r="C62" s="620" t="s">
        <v>579</v>
      </c>
      <c r="D62" s="621" t="s">
        <v>580</v>
      </c>
      <c r="E62" s="620" t="s">
        <v>6749</v>
      </c>
      <c r="F62" s="621" t="s">
        <v>6750</v>
      </c>
      <c r="G62" s="620" t="s">
        <v>6879</v>
      </c>
      <c r="H62" s="620" t="s">
        <v>6880</v>
      </c>
      <c r="I62" s="622">
        <v>2.36</v>
      </c>
      <c r="J62" s="622">
        <v>750</v>
      </c>
      <c r="K62" s="623">
        <v>1770</v>
      </c>
    </row>
    <row r="63" spans="1:11" ht="14.4" customHeight="1" x14ac:dyDescent="0.3">
      <c r="A63" s="618" t="s">
        <v>563</v>
      </c>
      <c r="B63" s="619" t="s">
        <v>565</v>
      </c>
      <c r="C63" s="620" t="s">
        <v>579</v>
      </c>
      <c r="D63" s="621" t="s">
        <v>580</v>
      </c>
      <c r="E63" s="620" t="s">
        <v>6749</v>
      </c>
      <c r="F63" s="621" t="s">
        <v>6750</v>
      </c>
      <c r="G63" s="620" t="s">
        <v>6881</v>
      </c>
      <c r="H63" s="620" t="s">
        <v>6882</v>
      </c>
      <c r="I63" s="622">
        <v>17.825714285714287</v>
      </c>
      <c r="J63" s="622">
        <v>28</v>
      </c>
      <c r="K63" s="623">
        <v>498.34000000000003</v>
      </c>
    </row>
    <row r="64" spans="1:11" ht="14.4" customHeight="1" x14ac:dyDescent="0.3">
      <c r="A64" s="618" t="s">
        <v>563</v>
      </c>
      <c r="B64" s="619" t="s">
        <v>565</v>
      </c>
      <c r="C64" s="620" t="s">
        <v>579</v>
      </c>
      <c r="D64" s="621" t="s">
        <v>580</v>
      </c>
      <c r="E64" s="620" t="s">
        <v>6749</v>
      </c>
      <c r="F64" s="621" t="s">
        <v>6750</v>
      </c>
      <c r="G64" s="620" t="s">
        <v>6883</v>
      </c>
      <c r="H64" s="620" t="s">
        <v>6884</v>
      </c>
      <c r="I64" s="622">
        <v>94.37</v>
      </c>
      <c r="J64" s="622">
        <v>3</v>
      </c>
      <c r="K64" s="623">
        <v>283.10000000000002</v>
      </c>
    </row>
    <row r="65" spans="1:11" ht="14.4" customHeight="1" x14ac:dyDescent="0.3">
      <c r="A65" s="618" t="s">
        <v>563</v>
      </c>
      <c r="B65" s="619" t="s">
        <v>565</v>
      </c>
      <c r="C65" s="620" t="s">
        <v>579</v>
      </c>
      <c r="D65" s="621" t="s">
        <v>580</v>
      </c>
      <c r="E65" s="620" t="s">
        <v>6749</v>
      </c>
      <c r="F65" s="621" t="s">
        <v>6750</v>
      </c>
      <c r="G65" s="620" t="s">
        <v>6885</v>
      </c>
      <c r="H65" s="620" t="s">
        <v>6886</v>
      </c>
      <c r="I65" s="622">
        <v>5.5554545454545456</v>
      </c>
      <c r="J65" s="622">
        <v>380</v>
      </c>
      <c r="K65" s="623">
        <v>2110.5</v>
      </c>
    </row>
    <row r="66" spans="1:11" ht="14.4" customHeight="1" x14ac:dyDescent="0.3">
      <c r="A66" s="618" t="s">
        <v>563</v>
      </c>
      <c r="B66" s="619" t="s">
        <v>565</v>
      </c>
      <c r="C66" s="620" t="s">
        <v>579</v>
      </c>
      <c r="D66" s="621" t="s">
        <v>580</v>
      </c>
      <c r="E66" s="620" t="s">
        <v>6749</v>
      </c>
      <c r="F66" s="621" t="s">
        <v>6750</v>
      </c>
      <c r="G66" s="620" t="s">
        <v>6887</v>
      </c>
      <c r="H66" s="620" t="s">
        <v>6888</v>
      </c>
      <c r="I66" s="622">
        <v>10.4</v>
      </c>
      <c r="J66" s="622">
        <v>40</v>
      </c>
      <c r="K66" s="623">
        <v>416</v>
      </c>
    </row>
    <row r="67" spans="1:11" ht="14.4" customHeight="1" x14ac:dyDescent="0.3">
      <c r="A67" s="618" t="s">
        <v>563</v>
      </c>
      <c r="B67" s="619" t="s">
        <v>565</v>
      </c>
      <c r="C67" s="620" t="s">
        <v>579</v>
      </c>
      <c r="D67" s="621" t="s">
        <v>580</v>
      </c>
      <c r="E67" s="620" t="s">
        <v>6749</v>
      </c>
      <c r="F67" s="621" t="s">
        <v>6750</v>
      </c>
      <c r="G67" s="620" t="s">
        <v>6889</v>
      </c>
      <c r="H67" s="620" t="s">
        <v>6890</v>
      </c>
      <c r="I67" s="622">
        <v>10.813333333333333</v>
      </c>
      <c r="J67" s="622">
        <v>900</v>
      </c>
      <c r="K67" s="623">
        <v>9732</v>
      </c>
    </row>
    <row r="68" spans="1:11" ht="14.4" customHeight="1" x14ac:dyDescent="0.3">
      <c r="A68" s="618" t="s">
        <v>563</v>
      </c>
      <c r="B68" s="619" t="s">
        <v>565</v>
      </c>
      <c r="C68" s="620" t="s">
        <v>579</v>
      </c>
      <c r="D68" s="621" t="s">
        <v>580</v>
      </c>
      <c r="E68" s="620" t="s">
        <v>6749</v>
      </c>
      <c r="F68" s="621" t="s">
        <v>6750</v>
      </c>
      <c r="G68" s="620" t="s">
        <v>6891</v>
      </c>
      <c r="H68" s="620" t="s">
        <v>6892</v>
      </c>
      <c r="I68" s="622">
        <v>2.3641666666666672</v>
      </c>
      <c r="J68" s="622">
        <v>1200</v>
      </c>
      <c r="K68" s="623">
        <v>2835</v>
      </c>
    </row>
    <row r="69" spans="1:11" ht="14.4" customHeight="1" x14ac:dyDescent="0.3">
      <c r="A69" s="618" t="s">
        <v>563</v>
      </c>
      <c r="B69" s="619" t="s">
        <v>565</v>
      </c>
      <c r="C69" s="620" t="s">
        <v>579</v>
      </c>
      <c r="D69" s="621" t="s">
        <v>580</v>
      </c>
      <c r="E69" s="620" t="s">
        <v>6749</v>
      </c>
      <c r="F69" s="621" t="s">
        <v>6750</v>
      </c>
      <c r="G69" s="620" t="s">
        <v>6893</v>
      </c>
      <c r="H69" s="620" t="s">
        <v>6894</v>
      </c>
      <c r="I69" s="622">
        <v>1.7774999999999996</v>
      </c>
      <c r="J69" s="622">
        <v>800</v>
      </c>
      <c r="K69" s="623">
        <v>1422</v>
      </c>
    </row>
    <row r="70" spans="1:11" ht="14.4" customHeight="1" x14ac:dyDescent="0.3">
      <c r="A70" s="618" t="s">
        <v>563</v>
      </c>
      <c r="B70" s="619" t="s">
        <v>565</v>
      </c>
      <c r="C70" s="620" t="s">
        <v>579</v>
      </c>
      <c r="D70" s="621" t="s">
        <v>580</v>
      </c>
      <c r="E70" s="620" t="s">
        <v>6749</v>
      </c>
      <c r="F70" s="621" t="s">
        <v>6750</v>
      </c>
      <c r="G70" s="620" t="s">
        <v>6895</v>
      </c>
      <c r="H70" s="620" t="s">
        <v>6896</v>
      </c>
      <c r="I70" s="622">
        <v>1.7725000000000002</v>
      </c>
      <c r="J70" s="622">
        <v>200</v>
      </c>
      <c r="K70" s="623">
        <v>354.5</v>
      </c>
    </row>
    <row r="71" spans="1:11" ht="14.4" customHeight="1" x14ac:dyDescent="0.3">
      <c r="A71" s="618" t="s">
        <v>563</v>
      </c>
      <c r="B71" s="619" t="s">
        <v>565</v>
      </c>
      <c r="C71" s="620" t="s">
        <v>579</v>
      </c>
      <c r="D71" s="621" t="s">
        <v>580</v>
      </c>
      <c r="E71" s="620" t="s">
        <v>6749</v>
      </c>
      <c r="F71" s="621" t="s">
        <v>6750</v>
      </c>
      <c r="G71" s="620" t="s">
        <v>6897</v>
      </c>
      <c r="H71" s="620" t="s">
        <v>6898</v>
      </c>
      <c r="I71" s="622">
        <v>2.75</v>
      </c>
      <c r="J71" s="622">
        <v>100</v>
      </c>
      <c r="K71" s="623">
        <v>275</v>
      </c>
    </row>
    <row r="72" spans="1:11" ht="14.4" customHeight="1" x14ac:dyDescent="0.3">
      <c r="A72" s="618" t="s">
        <v>563</v>
      </c>
      <c r="B72" s="619" t="s">
        <v>565</v>
      </c>
      <c r="C72" s="620" t="s">
        <v>579</v>
      </c>
      <c r="D72" s="621" t="s">
        <v>580</v>
      </c>
      <c r="E72" s="620" t="s">
        <v>6749</v>
      </c>
      <c r="F72" s="621" t="s">
        <v>6750</v>
      </c>
      <c r="G72" s="620" t="s">
        <v>6899</v>
      </c>
      <c r="H72" s="620" t="s">
        <v>6900</v>
      </c>
      <c r="I72" s="622">
        <v>1.76</v>
      </c>
      <c r="J72" s="622">
        <v>50</v>
      </c>
      <c r="K72" s="623">
        <v>88</v>
      </c>
    </row>
    <row r="73" spans="1:11" ht="14.4" customHeight="1" x14ac:dyDescent="0.3">
      <c r="A73" s="618" t="s">
        <v>563</v>
      </c>
      <c r="B73" s="619" t="s">
        <v>565</v>
      </c>
      <c r="C73" s="620" t="s">
        <v>579</v>
      </c>
      <c r="D73" s="621" t="s">
        <v>580</v>
      </c>
      <c r="E73" s="620" t="s">
        <v>6749</v>
      </c>
      <c r="F73" s="621" t="s">
        <v>6750</v>
      </c>
      <c r="G73" s="620" t="s">
        <v>6901</v>
      </c>
      <c r="H73" s="620" t="s">
        <v>6902</v>
      </c>
      <c r="I73" s="622">
        <v>2.39</v>
      </c>
      <c r="J73" s="622">
        <v>50</v>
      </c>
      <c r="K73" s="623">
        <v>119.5</v>
      </c>
    </row>
    <row r="74" spans="1:11" ht="14.4" customHeight="1" x14ac:dyDescent="0.3">
      <c r="A74" s="618" t="s">
        <v>563</v>
      </c>
      <c r="B74" s="619" t="s">
        <v>565</v>
      </c>
      <c r="C74" s="620" t="s">
        <v>579</v>
      </c>
      <c r="D74" s="621" t="s">
        <v>580</v>
      </c>
      <c r="E74" s="620" t="s">
        <v>6749</v>
      </c>
      <c r="F74" s="621" t="s">
        <v>6750</v>
      </c>
      <c r="G74" s="620" t="s">
        <v>6903</v>
      </c>
      <c r="H74" s="620" t="s">
        <v>6904</v>
      </c>
      <c r="I74" s="622">
        <v>1.75</v>
      </c>
      <c r="J74" s="622">
        <v>200</v>
      </c>
      <c r="K74" s="623">
        <v>350</v>
      </c>
    </row>
    <row r="75" spans="1:11" ht="14.4" customHeight="1" x14ac:dyDescent="0.3">
      <c r="A75" s="618" t="s">
        <v>563</v>
      </c>
      <c r="B75" s="619" t="s">
        <v>565</v>
      </c>
      <c r="C75" s="620" t="s">
        <v>579</v>
      </c>
      <c r="D75" s="621" t="s">
        <v>580</v>
      </c>
      <c r="E75" s="620" t="s">
        <v>6749</v>
      </c>
      <c r="F75" s="621" t="s">
        <v>6750</v>
      </c>
      <c r="G75" s="620" t="s">
        <v>6905</v>
      </c>
      <c r="H75" s="620" t="s">
        <v>6906</v>
      </c>
      <c r="I75" s="622">
        <v>1.74</v>
      </c>
      <c r="J75" s="622">
        <v>2400</v>
      </c>
      <c r="K75" s="623">
        <v>4176</v>
      </c>
    </row>
    <row r="76" spans="1:11" ht="14.4" customHeight="1" x14ac:dyDescent="0.3">
      <c r="A76" s="618" t="s">
        <v>563</v>
      </c>
      <c r="B76" s="619" t="s">
        <v>565</v>
      </c>
      <c r="C76" s="620" t="s">
        <v>579</v>
      </c>
      <c r="D76" s="621" t="s">
        <v>580</v>
      </c>
      <c r="E76" s="620" t="s">
        <v>6749</v>
      </c>
      <c r="F76" s="621" t="s">
        <v>6750</v>
      </c>
      <c r="G76" s="620" t="s">
        <v>6907</v>
      </c>
      <c r="H76" s="620" t="s">
        <v>6908</v>
      </c>
      <c r="I76" s="622">
        <v>4.82</v>
      </c>
      <c r="J76" s="622">
        <v>50</v>
      </c>
      <c r="K76" s="623">
        <v>241</v>
      </c>
    </row>
    <row r="77" spans="1:11" ht="14.4" customHeight="1" x14ac:dyDescent="0.3">
      <c r="A77" s="618" t="s">
        <v>563</v>
      </c>
      <c r="B77" s="619" t="s">
        <v>565</v>
      </c>
      <c r="C77" s="620" t="s">
        <v>579</v>
      </c>
      <c r="D77" s="621" t="s">
        <v>580</v>
      </c>
      <c r="E77" s="620" t="s">
        <v>6749</v>
      </c>
      <c r="F77" s="621" t="s">
        <v>6750</v>
      </c>
      <c r="G77" s="620" t="s">
        <v>6909</v>
      </c>
      <c r="H77" s="620" t="s">
        <v>6910</v>
      </c>
      <c r="I77" s="622">
        <v>1.4166666666666668E-2</v>
      </c>
      <c r="J77" s="622">
        <v>2750</v>
      </c>
      <c r="K77" s="623">
        <v>36.5</v>
      </c>
    </row>
    <row r="78" spans="1:11" ht="14.4" customHeight="1" x14ac:dyDescent="0.3">
      <c r="A78" s="618" t="s">
        <v>563</v>
      </c>
      <c r="B78" s="619" t="s">
        <v>565</v>
      </c>
      <c r="C78" s="620" t="s">
        <v>579</v>
      </c>
      <c r="D78" s="621" t="s">
        <v>580</v>
      </c>
      <c r="E78" s="620" t="s">
        <v>6749</v>
      </c>
      <c r="F78" s="621" t="s">
        <v>6750</v>
      </c>
      <c r="G78" s="620" t="s">
        <v>6911</v>
      </c>
      <c r="H78" s="620" t="s">
        <v>6912</v>
      </c>
      <c r="I78" s="622">
        <v>2.0399999999999996</v>
      </c>
      <c r="J78" s="622">
        <v>300</v>
      </c>
      <c r="K78" s="623">
        <v>612</v>
      </c>
    </row>
    <row r="79" spans="1:11" ht="14.4" customHeight="1" x14ac:dyDescent="0.3">
      <c r="A79" s="618" t="s">
        <v>563</v>
      </c>
      <c r="B79" s="619" t="s">
        <v>565</v>
      </c>
      <c r="C79" s="620" t="s">
        <v>579</v>
      </c>
      <c r="D79" s="621" t="s">
        <v>580</v>
      </c>
      <c r="E79" s="620" t="s">
        <v>6749</v>
      </c>
      <c r="F79" s="621" t="s">
        <v>6750</v>
      </c>
      <c r="G79" s="620" t="s">
        <v>6913</v>
      </c>
      <c r="H79" s="620" t="s">
        <v>6914</v>
      </c>
      <c r="I79" s="622">
        <v>2.7458333333333336</v>
      </c>
      <c r="J79" s="622">
        <v>2223</v>
      </c>
      <c r="K79" s="623">
        <v>6103.52</v>
      </c>
    </row>
    <row r="80" spans="1:11" ht="14.4" customHeight="1" x14ac:dyDescent="0.3">
      <c r="A80" s="618" t="s">
        <v>563</v>
      </c>
      <c r="B80" s="619" t="s">
        <v>565</v>
      </c>
      <c r="C80" s="620" t="s">
        <v>579</v>
      </c>
      <c r="D80" s="621" t="s">
        <v>580</v>
      </c>
      <c r="E80" s="620" t="s">
        <v>6749</v>
      </c>
      <c r="F80" s="621" t="s">
        <v>6750</v>
      </c>
      <c r="G80" s="620" t="s">
        <v>6915</v>
      </c>
      <c r="H80" s="620" t="s">
        <v>6916</v>
      </c>
      <c r="I80" s="622">
        <v>1.9940000000000002</v>
      </c>
      <c r="J80" s="622">
        <v>350</v>
      </c>
      <c r="K80" s="623">
        <v>697.5</v>
      </c>
    </row>
    <row r="81" spans="1:11" ht="14.4" customHeight="1" x14ac:dyDescent="0.3">
      <c r="A81" s="618" t="s">
        <v>563</v>
      </c>
      <c r="B81" s="619" t="s">
        <v>565</v>
      </c>
      <c r="C81" s="620" t="s">
        <v>579</v>
      </c>
      <c r="D81" s="621" t="s">
        <v>580</v>
      </c>
      <c r="E81" s="620" t="s">
        <v>6749</v>
      </c>
      <c r="F81" s="621" t="s">
        <v>6750</v>
      </c>
      <c r="G81" s="620" t="s">
        <v>6917</v>
      </c>
      <c r="H81" s="620" t="s">
        <v>6918</v>
      </c>
      <c r="I81" s="622">
        <v>4.2300000000000004</v>
      </c>
      <c r="J81" s="622">
        <v>5</v>
      </c>
      <c r="K81" s="623">
        <v>21.15</v>
      </c>
    </row>
    <row r="82" spans="1:11" ht="14.4" customHeight="1" x14ac:dyDescent="0.3">
      <c r="A82" s="618" t="s">
        <v>563</v>
      </c>
      <c r="B82" s="619" t="s">
        <v>565</v>
      </c>
      <c r="C82" s="620" t="s">
        <v>579</v>
      </c>
      <c r="D82" s="621" t="s">
        <v>580</v>
      </c>
      <c r="E82" s="620" t="s">
        <v>6749</v>
      </c>
      <c r="F82" s="621" t="s">
        <v>6750</v>
      </c>
      <c r="G82" s="620" t="s">
        <v>6919</v>
      </c>
      <c r="H82" s="620" t="s">
        <v>6920</v>
      </c>
      <c r="I82" s="622">
        <v>2.1879999999999997</v>
      </c>
      <c r="J82" s="622">
        <v>500</v>
      </c>
      <c r="K82" s="623">
        <v>1094</v>
      </c>
    </row>
    <row r="83" spans="1:11" ht="14.4" customHeight="1" x14ac:dyDescent="0.3">
      <c r="A83" s="618" t="s">
        <v>563</v>
      </c>
      <c r="B83" s="619" t="s">
        <v>565</v>
      </c>
      <c r="C83" s="620" t="s">
        <v>579</v>
      </c>
      <c r="D83" s="621" t="s">
        <v>580</v>
      </c>
      <c r="E83" s="620" t="s">
        <v>6749</v>
      </c>
      <c r="F83" s="621" t="s">
        <v>6750</v>
      </c>
      <c r="G83" s="620" t="s">
        <v>6921</v>
      </c>
      <c r="H83" s="620" t="s">
        <v>6922</v>
      </c>
      <c r="I83" s="622">
        <v>2.8757142857142854</v>
      </c>
      <c r="J83" s="622">
        <v>70</v>
      </c>
      <c r="K83" s="623">
        <v>201.3</v>
      </c>
    </row>
    <row r="84" spans="1:11" ht="14.4" customHeight="1" x14ac:dyDescent="0.3">
      <c r="A84" s="618" t="s">
        <v>563</v>
      </c>
      <c r="B84" s="619" t="s">
        <v>565</v>
      </c>
      <c r="C84" s="620" t="s">
        <v>579</v>
      </c>
      <c r="D84" s="621" t="s">
        <v>580</v>
      </c>
      <c r="E84" s="620" t="s">
        <v>6749</v>
      </c>
      <c r="F84" s="621" t="s">
        <v>6750</v>
      </c>
      <c r="G84" s="620" t="s">
        <v>6923</v>
      </c>
      <c r="H84" s="620" t="s">
        <v>6924</v>
      </c>
      <c r="I84" s="622">
        <v>1.1749999999999998</v>
      </c>
      <c r="J84" s="622">
        <v>60</v>
      </c>
      <c r="K84" s="623">
        <v>71.2</v>
      </c>
    </row>
    <row r="85" spans="1:11" ht="14.4" customHeight="1" x14ac:dyDescent="0.3">
      <c r="A85" s="618" t="s">
        <v>563</v>
      </c>
      <c r="B85" s="619" t="s">
        <v>565</v>
      </c>
      <c r="C85" s="620" t="s">
        <v>579</v>
      </c>
      <c r="D85" s="621" t="s">
        <v>580</v>
      </c>
      <c r="E85" s="620" t="s">
        <v>6749</v>
      </c>
      <c r="F85" s="621" t="s">
        <v>6750</v>
      </c>
      <c r="G85" s="620" t="s">
        <v>6925</v>
      </c>
      <c r="H85" s="620" t="s">
        <v>6926</v>
      </c>
      <c r="I85" s="622">
        <v>5.0633333333333335</v>
      </c>
      <c r="J85" s="622">
        <v>2530</v>
      </c>
      <c r="K85" s="623">
        <v>12791.6</v>
      </c>
    </row>
    <row r="86" spans="1:11" ht="14.4" customHeight="1" x14ac:dyDescent="0.3">
      <c r="A86" s="618" t="s">
        <v>563</v>
      </c>
      <c r="B86" s="619" t="s">
        <v>565</v>
      </c>
      <c r="C86" s="620" t="s">
        <v>579</v>
      </c>
      <c r="D86" s="621" t="s">
        <v>580</v>
      </c>
      <c r="E86" s="620" t="s">
        <v>6749</v>
      </c>
      <c r="F86" s="621" t="s">
        <v>6750</v>
      </c>
      <c r="G86" s="620" t="s">
        <v>6927</v>
      </c>
      <c r="H86" s="620" t="s">
        <v>6928</v>
      </c>
      <c r="I86" s="622">
        <v>7.9550000000000001</v>
      </c>
      <c r="J86" s="622">
        <v>80</v>
      </c>
      <c r="K86" s="623">
        <v>636.4</v>
      </c>
    </row>
    <row r="87" spans="1:11" ht="14.4" customHeight="1" x14ac:dyDescent="0.3">
      <c r="A87" s="618" t="s">
        <v>563</v>
      </c>
      <c r="B87" s="619" t="s">
        <v>565</v>
      </c>
      <c r="C87" s="620" t="s">
        <v>579</v>
      </c>
      <c r="D87" s="621" t="s">
        <v>580</v>
      </c>
      <c r="E87" s="620" t="s">
        <v>6749</v>
      </c>
      <c r="F87" s="621" t="s">
        <v>6750</v>
      </c>
      <c r="G87" s="620" t="s">
        <v>6929</v>
      </c>
      <c r="H87" s="620" t="s">
        <v>6930</v>
      </c>
      <c r="I87" s="622">
        <v>434.5</v>
      </c>
      <c r="J87" s="622">
        <v>1</v>
      </c>
      <c r="K87" s="623">
        <v>434.5</v>
      </c>
    </row>
    <row r="88" spans="1:11" ht="14.4" customHeight="1" x14ac:dyDescent="0.3">
      <c r="A88" s="618" t="s">
        <v>563</v>
      </c>
      <c r="B88" s="619" t="s">
        <v>565</v>
      </c>
      <c r="C88" s="620" t="s">
        <v>579</v>
      </c>
      <c r="D88" s="621" t="s">
        <v>580</v>
      </c>
      <c r="E88" s="620" t="s">
        <v>6749</v>
      </c>
      <c r="F88" s="621" t="s">
        <v>6750</v>
      </c>
      <c r="G88" s="620" t="s">
        <v>6931</v>
      </c>
      <c r="H88" s="620" t="s">
        <v>6932</v>
      </c>
      <c r="I88" s="622">
        <v>17.892307692307693</v>
      </c>
      <c r="J88" s="622">
        <v>2300</v>
      </c>
      <c r="K88" s="623">
        <v>41227.5</v>
      </c>
    </row>
    <row r="89" spans="1:11" ht="14.4" customHeight="1" x14ac:dyDescent="0.3">
      <c r="A89" s="618" t="s">
        <v>563</v>
      </c>
      <c r="B89" s="619" t="s">
        <v>565</v>
      </c>
      <c r="C89" s="620" t="s">
        <v>579</v>
      </c>
      <c r="D89" s="621" t="s">
        <v>580</v>
      </c>
      <c r="E89" s="620" t="s">
        <v>6749</v>
      </c>
      <c r="F89" s="621" t="s">
        <v>6750</v>
      </c>
      <c r="G89" s="620" t="s">
        <v>6933</v>
      </c>
      <c r="H89" s="620" t="s">
        <v>6934</v>
      </c>
      <c r="I89" s="622">
        <v>17.977499999999999</v>
      </c>
      <c r="J89" s="622">
        <v>200</v>
      </c>
      <c r="K89" s="623">
        <v>3595.5</v>
      </c>
    </row>
    <row r="90" spans="1:11" ht="14.4" customHeight="1" x14ac:dyDescent="0.3">
      <c r="A90" s="618" t="s">
        <v>563</v>
      </c>
      <c r="B90" s="619" t="s">
        <v>565</v>
      </c>
      <c r="C90" s="620" t="s">
        <v>579</v>
      </c>
      <c r="D90" s="621" t="s">
        <v>580</v>
      </c>
      <c r="E90" s="620" t="s">
        <v>6749</v>
      </c>
      <c r="F90" s="621" t="s">
        <v>6750</v>
      </c>
      <c r="G90" s="620" t="s">
        <v>6935</v>
      </c>
      <c r="H90" s="620" t="s">
        <v>6936</v>
      </c>
      <c r="I90" s="622">
        <v>1.68</v>
      </c>
      <c r="J90" s="622">
        <v>10</v>
      </c>
      <c r="K90" s="623">
        <v>16.8</v>
      </c>
    </row>
    <row r="91" spans="1:11" ht="14.4" customHeight="1" x14ac:dyDescent="0.3">
      <c r="A91" s="618" t="s">
        <v>563</v>
      </c>
      <c r="B91" s="619" t="s">
        <v>565</v>
      </c>
      <c r="C91" s="620" t="s">
        <v>579</v>
      </c>
      <c r="D91" s="621" t="s">
        <v>580</v>
      </c>
      <c r="E91" s="620" t="s">
        <v>6749</v>
      </c>
      <c r="F91" s="621" t="s">
        <v>6750</v>
      </c>
      <c r="G91" s="620" t="s">
        <v>6937</v>
      </c>
      <c r="H91" s="620" t="s">
        <v>6938</v>
      </c>
      <c r="I91" s="622">
        <v>14.988181818181818</v>
      </c>
      <c r="J91" s="622">
        <v>121</v>
      </c>
      <c r="K91" s="623">
        <v>1813.51</v>
      </c>
    </row>
    <row r="92" spans="1:11" ht="14.4" customHeight="1" x14ac:dyDescent="0.3">
      <c r="A92" s="618" t="s">
        <v>563</v>
      </c>
      <c r="B92" s="619" t="s">
        <v>565</v>
      </c>
      <c r="C92" s="620" t="s">
        <v>579</v>
      </c>
      <c r="D92" s="621" t="s">
        <v>580</v>
      </c>
      <c r="E92" s="620" t="s">
        <v>6749</v>
      </c>
      <c r="F92" s="621" t="s">
        <v>6750</v>
      </c>
      <c r="G92" s="620" t="s">
        <v>6939</v>
      </c>
      <c r="H92" s="620" t="s">
        <v>6940</v>
      </c>
      <c r="I92" s="622">
        <v>12.104999999999999</v>
      </c>
      <c r="J92" s="622">
        <v>131</v>
      </c>
      <c r="K92" s="623">
        <v>1585.8</v>
      </c>
    </row>
    <row r="93" spans="1:11" ht="14.4" customHeight="1" x14ac:dyDescent="0.3">
      <c r="A93" s="618" t="s">
        <v>563</v>
      </c>
      <c r="B93" s="619" t="s">
        <v>565</v>
      </c>
      <c r="C93" s="620" t="s">
        <v>579</v>
      </c>
      <c r="D93" s="621" t="s">
        <v>580</v>
      </c>
      <c r="E93" s="620" t="s">
        <v>6749</v>
      </c>
      <c r="F93" s="621" t="s">
        <v>6750</v>
      </c>
      <c r="G93" s="620" t="s">
        <v>6941</v>
      </c>
      <c r="H93" s="620" t="s">
        <v>6942</v>
      </c>
      <c r="I93" s="622">
        <v>8.9600000000000009</v>
      </c>
      <c r="J93" s="622">
        <v>35</v>
      </c>
      <c r="K93" s="623">
        <v>313.60000000000002</v>
      </c>
    </row>
    <row r="94" spans="1:11" ht="14.4" customHeight="1" x14ac:dyDescent="0.3">
      <c r="A94" s="618" t="s">
        <v>563</v>
      </c>
      <c r="B94" s="619" t="s">
        <v>565</v>
      </c>
      <c r="C94" s="620" t="s">
        <v>579</v>
      </c>
      <c r="D94" s="621" t="s">
        <v>580</v>
      </c>
      <c r="E94" s="620" t="s">
        <v>6749</v>
      </c>
      <c r="F94" s="621" t="s">
        <v>6750</v>
      </c>
      <c r="G94" s="620" t="s">
        <v>6943</v>
      </c>
      <c r="H94" s="620" t="s">
        <v>6944</v>
      </c>
      <c r="I94" s="622">
        <v>34.97</v>
      </c>
      <c r="J94" s="622">
        <v>40</v>
      </c>
      <c r="K94" s="623">
        <v>1398.8</v>
      </c>
    </row>
    <row r="95" spans="1:11" ht="14.4" customHeight="1" x14ac:dyDescent="0.3">
      <c r="A95" s="618" t="s">
        <v>563</v>
      </c>
      <c r="B95" s="619" t="s">
        <v>565</v>
      </c>
      <c r="C95" s="620" t="s">
        <v>579</v>
      </c>
      <c r="D95" s="621" t="s">
        <v>580</v>
      </c>
      <c r="E95" s="620" t="s">
        <v>6749</v>
      </c>
      <c r="F95" s="621" t="s">
        <v>6750</v>
      </c>
      <c r="G95" s="620" t="s">
        <v>6945</v>
      </c>
      <c r="H95" s="620" t="s">
        <v>6946</v>
      </c>
      <c r="I95" s="622">
        <v>2.8338461538461535</v>
      </c>
      <c r="J95" s="622">
        <v>1250</v>
      </c>
      <c r="K95" s="623">
        <v>3538</v>
      </c>
    </row>
    <row r="96" spans="1:11" ht="14.4" customHeight="1" x14ac:dyDescent="0.3">
      <c r="A96" s="618" t="s">
        <v>563</v>
      </c>
      <c r="B96" s="619" t="s">
        <v>565</v>
      </c>
      <c r="C96" s="620" t="s">
        <v>579</v>
      </c>
      <c r="D96" s="621" t="s">
        <v>580</v>
      </c>
      <c r="E96" s="620" t="s">
        <v>6749</v>
      </c>
      <c r="F96" s="621" t="s">
        <v>6750</v>
      </c>
      <c r="G96" s="620" t="s">
        <v>6947</v>
      </c>
      <c r="H96" s="620" t="s">
        <v>6948</v>
      </c>
      <c r="I96" s="622">
        <v>1.9174999999999998</v>
      </c>
      <c r="J96" s="622">
        <v>800</v>
      </c>
      <c r="K96" s="623">
        <v>1534</v>
      </c>
    </row>
    <row r="97" spans="1:11" ht="14.4" customHeight="1" x14ac:dyDescent="0.3">
      <c r="A97" s="618" t="s">
        <v>563</v>
      </c>
      <c r="B97" s="619" t="s">
        <v>565</v>
      </c>
      <c r="C97" s="620" t="s">
        <v>579</v>
      </c>
      <c r="D97" s="621" t="s">
        <v>580</v>
      </c>
      <c r="E97" s="620" t="s">
        <v>6749</v>
      </c>
      <c r="F97" s="621" t="s">
        <v>6750</v>
      </c>
      <c r="G97" s="620" t="s">
        <v>6949</v>
      </c>
      <c r="H97" s="620" t="s">
        <v>6950</v>
      </c>
      <c r="I97" s="622">
        <v>5.21</v>
      </c>
      <c r="J97" s="622">
        <v>10</v>
      </c>
      <c r="K97" s="623">
        <v>52.1</v>
      </c>
    </row>
    <row r="98" spans="1:11" ht="14.4" customHeight="1" x14ac:dyDescent="0.3">
      <c r="A98" s="618" t="s">
        <v>563</v>
      </c>
      <c r="B98" s="619" t="s">
        <v>565</v>
      </c>
      <c r="C98" s="620" t="s">
        <v>579</v>
      </c>
      <c r="D98" s="621" t="s">
        <v>580</v>
      </c>
      <c r="E98" s="620" t="s">
        <v>6749</v>
      </c>
      <c r="F98" s="621" t="s">
        <v>6750</v>
      </c>
      <c r="G98" s="620" t="s">
        <v>6951</v>
      </c>
      <c r="H98" s="620" t="s">
        <v>6952</v>
      </c>
      <c r="I98" s="622">
        <v>13.146666666666667</v>
      </c>
      <c r="J98" s="622">
        <v>30</v>
      </c>
      <c r="K98" s="623">
        <v>394.4</v>
      </c>
    </row>
    <row r="99" spans="1:11" ht="14.4" customHeight="1" x14ac:dyDescent="0.3">
      <c r="A99" s="618" t="s">
        <v>563</v>
      </c>
      <c r="B99" s="619" t="s">
        <v>565</v>
      </c>
      <c r="C99" s="620" t="s">
        <v>579</v>
      </c>
      <c r="D99" s="621" t="s">
        <v>580</v>
      </c>
      <c r="E99" s="620" t="s">
        <v>6749</v>
      </c>
      <c r="F99" s="621" t="s">
        <v>6750</v>
      </c>
      <c r="G99" s="620" t="s">
        <v>6953</v>
      </c>
      <c r="H99" s="620" t="s">
        <v>6954</v>
      </c>
      <c r="I99" s="622">
        <v>196.57400000000001</v>
      </c>
      <c r="J99" s="622">
        <v>15</v>
      </c>
      <c r="K99" s="623">
        <v>2952.4</v>
      </c>
    </row>
    <row r="100" spans="1:11" ht="14.4" customHeight="1" x14ac:dyDescent="0.3">
      <c r="A100" s="618" t="s">
        <v>563</v>
      </c>
      <c r="B100" s="619" t="s">
        <v>565</v>
      </c>
      <c r="C100" s="620" t="s">
        <v>579</v>
      </c>
      <c r="D100" s="621" t="s">
        <v>580</v>
      </c>
      <c r="E100" s="620" t="s">
        <v>6749</v>
      </c>
      <c r="F100" s="621" t="s">
        <v>6750</v>
      </c>
      <c r="G100" s="620" t="s">
        <v>6955</v>
      </c>
      <c r="H100" s="620" t="s">
        <v>6956</v>
      </c>
      <c r="I100" s="622">
        <v>13.2</v>
      </c>
      <c r="J100" s="622">
        <v>10</v>
      </c>
      <c r="K100" s="623">
        <v>132</v>
      </c>
    </row>
    <row r="101" spans="1:11" ht="14.4" customHeight="1" x14ac:dyDescent="0.3">
      <c r="A101" s="618" t="s">
        <v>563</v>
      </c>
      <c r="B101" s="619" t="s">
        <v>565</v>
      </c>
      <c r="C101" s="620" t="s">
        <v>579</v>
      </c>
      <c r="D101" s="621" t="s">
        <v>580</v>
      </c>
      <c r="E101" s="620" t="s">
        <v>6749</v>
      </c>
      <c r="F101" s="621" t="s">
        <v>6750</v>
      </c>
      <c r="G101" s="620" t="s">
        <v>6957</v>
      </c>
      <c r="H101" s="620" t="s">
        <v>6958</v>
      </c>
      <c r="I101" s="622">
        <v>13.2</v>
      </c>
      <c r="J101" s="622">
        <v>40</v>
      </c>
      <c r="K101" s="623">
        <v>528</v>
      </c>
    </row>
    <row r="102" spans="1:11" ht="14.4" customHeight="1" x14ac:dyDescent="0.3">
      <c r="A102" s="618" t="s">
        <v>563</v>
      </c>
      <c r="B102" s="619" t="s">
        <v>565</v>
      </c>
      <c r="C102" s="620" t="s">
        <v>579</v>
      </c>
      <c r="D102" s="621" t="s">
        <v>580</v>
      </c>
      <c r="E102" s="620" t="s">
        <v>6749</v>
      </c>
      <c r="F102" s="621" t="s">
        <v>6750</v>
      </c>
      <c r="G102" s="620" t="s">
        <v>6959</v>
      </c>
      <c r="H102" s="620" t="s">
        <v>6960</v>
      </c>
      <c r="I102" s="622">
        <v>13.17</v>
      </c>
      <c r="J102" s="622">
        <v>20</v>
      </c>
      <c r="K102" s="623">
        <v>263.39999999999998</v>
      </c>
    </row>
    <row r="103" spans="1:11" ht="14.4" customHeight="1" x14ac:dyDescent="0.3">
      <c r="A103" s="618" t="s">
        <v>563</v>
      </c>
      <c r="B103" s="619" t="s">
        <v>565</v>
      </c>
      <c r="C103" s="620" t="s">
        <v>579</v>
      </c>
      <c r="D103" s="621" t="s">
        <v>580</v>
      </c>
      <c r="E103" s="620" t="s">
        <v>6749</v>
      </c>
      <c r="F103" s="621" t="s">
        <v>6750</v>
      </c>
      <c r="G103" s="620" t="s">
        <v>6961</v>
      </c>
      <c r="H103" s="620" t="s">
        <v>6962</v>
      </c>
      <c r="I103" s="622">
        <v>1.55</v>
      </c>
      <c r="J103" s="622">
        <v>375</v>
      </c>
      <c r="K103" s="623">
        <v>581.25</v>
      </c>
    </row>
    <row r="104" spans="1:11" ht="14.4" customHeight="1" x14ac:dyDescent="0.3">
      <c r="A104" s="618" t="s">
        <v>563</v>
      </c>
      <c r="B104" s="619" t="s">
        <v>565</v>
      </c>
      <c r="C104" s="620" t="s">
        <v>579</v>
      </c>
      <c r="D104" s="621" t="s">
        <v>580</v>
      </c>
      <c r="E104" s="620" t="s">
        <v>6749</v>
      </c>
      <c r="F104" s="621" t="s">
        <v>6750</v>
      </c>
      <c r="G104" s="620" t="s">
        <v>6963</v>
      </c>
      <c r="H104" s="620" t="s">
        <v>6964</v>
      </c>
      <c r="I104" s="622">
        <v>21.233333333333334</v>
      </c>
      <c r="J104" s="622">
        <v>20</v>
      </c>
      <c r="K104" s="623">
        <v>424.65</v>
      </c>
    </row>
    <row r="105" spans="1:11" ht="14.4" customHeight="1" x14ac:dyDescent="0.3">
      <c r="A105" s="618" t="s">
        <v>563</v>
      </c>
      <c r="B105" s="619" t="s">
        <v>565</v>
      </c>
      <c r="C105" s="620" t="s">
        <v>579</v>
      </c>
      <c r="D105" s="621" t="s">
        <v>580</v>
      </c>
      <c r="E105" s="620" t="s">
        <v>6749</v>
      </c>
      <c r="F105" s="621" t="s">
        <v>6750</v>
      </c>
      <c r="G105" s="620" t="s">
        <v>6965</v>
      </c>
      <c r="H105" s="620" t="s">
        <v>6966</v>
      </c>
      <c r="I105" s="622">
        <v>21.225000000000001</v>
      </c>
      <c r="J105" s="622">
        <v>10</v>
      </c>
      <c r="K105" s="623">
        <v>212.25</v>
      </c>
    </row>
    <row r="106" spans="1:11" ht="14.4" customHeight="1" x14ac:dyDescent="0.3">
      <c r="A106" s="618" t="s">
        <v>563</v>
      </c>
      <c r="B106" s="619" t="s">
        <v>565</v>
      </c>
      <c r="C106" s="620" t="s">
        <v>579</v>
      </c>
      <c r="D106" s="621" t="s">
        <v>580</v>
      </c>
      <c r="E106" s="620" t="s">
        <v>6749</v>
      </c>
      <c r="F106" s="621" t="s">
        <v>6750</v>
      </c>
      <c r="G106" s="620" t="s">
        <v>6967</v>
      </c>
      <c r="H106" s="620" t="s">
        <v>6968</v>
      </c>
      <c r="I106" s="622">
        <v>21.184285714285714</v>
      </c>
      <c r="J106" s="622">
        <v>65</v>
      </c>
      <c r="K106" s="623">
        <v>1376.7</v>
      </c>
    </row>
    <row r="107" spans="1:11" ht="14.4" customHeight="1" x14ac:dyDescent="0.3">
      <c r="A107" s="618" t="s">
        <v>563</v>
      </c>
      <c r="B107" s="619" t="s">
        <v>565</v>
      </c>
      <c r="C107" s="620" t="s">
        <v>579</v>
      </c>
      <c r="D107" s="621" t="s">
        <v>580</v>
      </c>
      <c r="E107" s="620" t="s">
        <v>6749</v>
      </c>
      <c r="F107" s="621" t="s">
        <v>6750</v>
      </c>
      <c r="G107" s="620" t="s">
        <v>6969</v>
      </c>
      <c r="H107" s="620" t="s">
        <v>6970</v>
      </c>
      <c r="I107" s="622">
        <v>8.6966666666666672</v>
      </c>
      <c r="J107" s="622">
        <v>13</v>
      </c>
      <c r="K107" s="623">
        <v>110.63</v>
      </c>
    </row>
    <row r="108" spans="1:11" ht="14.4" customHeight="1" x14ac:dyDescent="0.3">
      <c r="A108" s="618" t="s">
        <v>563</v>
      </c>
      <c r="B108" s="619" t="s">
        <v>565</v>
      </c>
      <c r="C108" s="620" t="s">
        <v>579</v>
      </c>
      <c r="D108" s="621" t="s">
        <v>580</v>
      </c>
      <c r="E108" s="620" t="s">
        <v>6749</v>
      </c>
      <c r="F108" s="621" t="s">
        <v>6750</v>
      </c>
      <c r="G108" s="620" t="s">
        <v>6971</v>
      </c>
      <c r="H108" s="620" t="s">
        <v>6972</v>
      </c>
      <c r="I108" s="622">
        <v>6.27</v>
      </c>
      <c r="J108" s="622">
        <v>6</v>
      </c>
      <c r="K108" s="623">
        <v>37.619999999999997</v>
      </c>
    </row>
    <row r="109" spans="1:11" ht="14.4" customHeight="1" x14ac:dyDescent="0.3">
      <c r="A109" s="618" t="s">
        <v>563</v>
      </c>
      <c r="B109" s="619" t="s">
        <v>565</v>
      </c>
      <c r="C109" s="620" t="s">
        <v>579</v>
      </c>
      <c r="D109" s="621" t="s">
        <v>580</v>
      </c>
      <c r="E109" s="620" t="s">
        <v>6749</v>
      </c>
      <c r="F109" s="621" t="s">
        <v>6750</v>
      </c>
      <c r="G109" s="620" t="s">
        <v>6973</v>
      </c>
      <c r="H109" s="620" t="s">
        <v>6974</v>
      </c>
      <c r="I109" s="622">
        <v>11.277142857142858</v>
      </c>
      <c r="J109" s="622">
        <v>700</v>
      </c>
      <c r="K109" s="623">
        <v>7894</v>
      </c>
    </row>
    <row r="110" spans="1:11" ht="14.4" customHeight="1" x14ac:dyDescent="0.3">
      <c r="A110" s="618" t="s">
        <v>563</v>
      </c>
      <c r="B110" s="619" t="s">
        <v>565</v>
      </c>
      <c r="C110" s="620" t="s">
        <v>579</v>
      </c>
      <c r="D110" s="621" t="s">
        <v>580</v>
      </c>
      <c r="E110" s="620" t="s">
        <v>6749</v>
      </c>
      <c r="F110" s="621" t="s">
        <v>6750</v>
      </c>
      <c r="G110" s="620" t="s">
        <v>6975</v>
      </c>
      <c r="H110" s="620" t="s">
        <v>6976</v>
      </c>
      <c r="I110" s="622">
        <v>6.32</v>
      </c>
      <c r="J110" s="622">
        <v>3</v>
      </c>
      <c r="K110" s="623">
        <v>18.96</v>
      </c>
    </row>
    <row r="111" spans="1:11" ht="14.4" customHeight="1" x14ac:dyDescent="0.3">
      <c r="A111" s="618" t="s">
        <v>563</v>
      </c>
      <c r="B111" s="619" t="s">
        <v>565</v>
      </c>
      <c r="C111" s="620" t="s">
        <v>579</v>
      </c>
      <c r="D111" s="621" t="s">
        <v>580</v>
      </c>
      <c r="E111" s="620" t="s">
        <v>6749</v>
      </c>
      <c r="F111" s="621" t="s">
        <v>6750</v>
      </c>
      <c r="G111" s="620" t="s">
        <v>6977</v>
      </c>
      <c r="H111" s="620" t="s">
        <v>6978</v>
      </c>
      <c r="I111" s="622">
        <v>0.47142857142857142</v>
      </c>
      <c r="J111" s="622">
        <v>800</v>
      </c>
      <c r="K111" s="623">
        <v>377</v>
      </c>
    </row>
    <row r="112" spans="1:11" ht="14.4" customHeight="1" x14ac:dyDescent="0.3">
      <c r="A112" s="618" t="s">
        <v>563</v>
      </c>
      <c r="B112" s="619" t="s">
        <v>565</v>
      </c>
      <c r="C112" s="620" t="s">
        <v>579</v>
      </c>
      <c r="D112" s="621" t="s">
        <v>580</v>
      </c>
      <c r="E112" s="620" t="s">
        <v>6749</v>
      </c>
      <c r="F112" s="621" t="s">
        <v>6750</v>
      </c>
      <c r="G112" s="620" t="s">
        <v>6979</v>
      </c>
      <c r="H112" s="620" t="s">
        <v>6980</v>
      </c>
      <c r="I112" s="622">
        <v>4.03</v>
      </c>
      <c r="J112" s="622">
        <v>80</v>
      </c>
      <c r="K112" s="623">
        <v>322.39999999999998</v>
      </c>
    </row>
    <row r="113" spans="1:11" ht="14.4" customHeight="1" x14ac:dyDescent="0.3">
      <c r="A113" s="618" t="s">
        <v>563</v>
      </c>
      <c r="B113" s="619" t="s">
        <v>565</v>
      </c>
      <c r="C113" s="620" t="s">
        <v>579</v>
      </c>
      <c r="D113" s="621" t="s">
        <v>580</v>
      </c>
      <c r="E113" s="620" t="s">
        <v>6749</v>
      </c>
      <c r="F113" s="621" t="s">
        <v>6750</v>
      </c>
      <c r="G113" s="620" t="s">
        <v>6981</v>
      </c>
      <c r="H113" s="620" t="s">
        <v>6982</v>
      </c>
      <c r="I113" s="622">
        <v>2.6</v>
      </c>
      <c r="J113" s="622">
        <v>30</v>
      </c>
      <c r="K113" s="623">
        <v>78</v>
      </c>
    </row>
    <row r="114" spans="1:11" ht="14.4" customHeight="1" x14ac:dyDescent="0.3">
      <c r="A114" s="618" t="s">
        <v>563</v>
      </c>
      <c r="B114" s="619" t="s">
        <v>565</v>
      </c>
      <c r="C114" s="620" t="s">
        <v>579</v>
      </c>
      <c r="D114" s="621" t="s">
        <v>580</v>
      </c>
      <c r="E114" s="620" t="s">
        <v>6749</v>
      </c>
      <c r="F114" s="621" t="s">
        <v>6750</v>
      </c>
      <c r="G114" s="620" t="s">
        <v>6983</v>
      </c>
      <c r="H114" s="620" t="s">
        <v>6984</v>
      </c>
      <c r="I114" s="622">
        <v>75.459999999999994</v>
      </c>
      <c r="J114" s="622">
        <v>30</v>
      </c>
      <c r="K114" s="623">
        <v>2263.8000000000002</v>
      </c>
    </row>
    <row r="115" spans="1:11" ht="14.4" customHeight="1" x14ac:dyDescent="0.3">
      <c r="A115" s="618" t="s">
        <v>563</v>
      </c>
      <c r="B115" s="619" t="s">
        <v>565</v>
      </c>
      <c r="C115" s="620" t="s">
        <v>579</v>
      </c>
      <c r="D115" s="621" t="s">
        <v>580</v>
      </c>
      <c r="E115" s="620" t="s">
        <v>6749</v>
      </c>
      <c r="F115" s="621" t="s">
        <v>6750</v>
      </c>
      <c r="G115" s="620" t="s">
        <v>6985</v>
      </c>
      <c r="H115" s="620" t="s">
        <v>6986</v>
      </c>
      <c r="I115" s="622">
        <v>565.5</v>
      </c>
      <c r="J115" s="622">
        <v>2</v>
      </c>
      <c r="K115" s="623">
        <v>1131</v>
      </c>
    </row>
    <row r="116" spans="1:11" ht="14.4" customHeight="1" x14ac:dyDescent="0.3">
      <c r="A116" s="618" t="s">
        <v>563</v>
      </c>
      <c r="B116" s="619" t="s">
        <v>565</v>
      </c>
      <c r="C116" s="620" t="s">
        <v>579</v>
      </c>
      <c r="D116" s="621" t="s">
        <v>580</v>
      </c>
      <c r="E116" s="620" t="s">
        <v>6749</v>
      </c>
      <c r="F116" s="621" t="s">
        <v>6750</v>
      </c>
      <c r="G116" s="620" t="s">
        <v>6987</v>
      </c>
      <c r="H116" s="620" t="s">
        <v>6988</v>
      </c>
      <c r="I116" s="622">
        <v>9.1999999999999993</v>
      </c>
      <c r="J116" s="622">
        <v>600</v>
      </c>
      <c r="K116" s="623">
        <v>5520</v>
      </c>
    </row>
    <row r="117" spans="1:11" ht="14.4" customHeight="1" x14ac:dyDescent="0.3">
      <c r="A117" s="618" t="s">
        <v>563</v>
      </c>
      <c r="B117" s="619" t="s">
        <v>565</v>
      </c>
      <c r="C117" s="620" t="s">
        <v>579</v>
      </c>
      <c r="D117" s="621" t="s">
        <v>580</v>
      </c>
      <c r="E117" s="620" t="s">
        <v>6749</v>
      </c>
      <c r="F117" s="621" t="s">
        <v>6750</v>
      </c>
      <c r="G117" s="620" t="s">
        <v>6989</v>
      </c>
      <c r="H117" s="620" t="s">
        <v>6990</v>
      </c>
      <c r="I117" s="622">
        <v>172.5</v>
      </c>
      <c r="J117" s="622">
        <v>3</v>
      </c>
      <c r="K117" s="623">
        <v>517.5</v>
      </c>
    </row>
    <row r="118" spans="1:11" ht="14.4" customHeight="1" x14ac:dyDescent="0.3">
      <c r="A118" s="618" t="s">
        <v>563</v>
      </c>
      <c r="B118" s="619" t="s">
        <v>565</v>
      </c>
      <c r="C118" s="620" t="s">
        <v>579</v>
      </c>
      <c r="D118" s="621" t="s">
        <v>580</v>
      </c>
      <c r="E118" s="620" t="s">
        <v>6749</v>
      </c>
      <c r="F118" s="621" t="s">
        <v>6750</v>
      </c>
      <c r="G118" s="620" t="s">
        <v>6991</v>
      </c>
      <c r="H118" s="620" t="s">
        <v>6992</v>
      </c>
      <c r="I118" s="622">
        <v>9.68</v>
      </c>
      <c r="J118" s="622">
        <v>900</v>
      </c>
      <c r="K118" s="623">
        <v>8712</v>
      </c>
    </row>
    <row r="119" spans="1:11" ht="14.4" customHeight="1" x14ac:dyDescent="0.3">
      <c r="A119" s="618" t="s">
        <v>563</v>
      </c>
      <c r="B119" s="619" t="s">
        <v>565</v>
      </c>
      <c r="C119" s="620" t="s">
        <v>579</v>
      </c>
      <c r="D119" s="621" t="s">
        <v>580</v>
      </c>
      <c r="E119" s="620" t="s">
        <v>6749</v>
      </c>
      <c r="F119" s="621" t="s">
        <v>6750</v>
      </c>
      <c r="G119" s="620" t="s">
        <v>6993</v>
      </c>
      <c r="H119" s="620" t="s">
        <v>6994</v>
      </c>
      <c r="I119" s="622">
        <v>93.11</v>
      </c>
      <c r="J119" s="622">
        <v>1</v>
      </c>
      <c r="K119" s="623">
        <v>93.11</v>
      </c>
    </row>
    <row r="120" spans="1:11" ht="14.4" customHeight="1" x14ac:dyDescent="0.3">
      <c r="A120" s="618" t="s">
        <v>563</v>
      </c>
      <c r="B120" s="619" t="s">
        <v>565</v>
      </c>
      <c r="C120" s="620" t="s">
        <v>579</v>
      </c>
      <c r="D120" s="621" t="s">
        <v>580</v>
      </c>
      <c r="E120" s="620" t="s">
        <v>6749</v>
      </c>
      <c r="F120" s="621" t="s">
        <v>6750</v>
      </c>
      <c r="G120" s="620" t="s">
        <v>6995</v>
      </c>
      <c r="H120" s="620" t="s">
        <v>6996</v>
      </c>
      <c r="I120" s="622">
        <v>309.8</v>
      </c>
      <c r="J120" s="622">
        <v>1</v>
      </c>
      <c r="K120" s="623">
        <v>309.8</v>
      </c>
    </row>
    <row r="121" spans="1:11" ht="14.4" customHeight="1" x14ac:dyDescent="0.3">
      <c r="A121" s="618" t="s">
        <v>563</v>
      </c>
      <c r="B121" s="619" t="s">
        <v>565</v>
      </c>
      <c r="C121" s="620" t="s">
        <v>579</v>
      </c>
      <c r="D121" s="621" t="s">
        <v>580</v>
      </c>
      <c r="E121" s="620" t="s">
        <v>6753</v>
      </c>
      <c r="F121" s="621" t="s">
        <v>6754</v>
      </c>
      <c r="G121" s="620" t="s">
        <v>6997</v>
      </c>
      <c r="H121" s="620" t="s">
        <v>6998</v>
      </c>
      <c r="I121" s="622">
        <v>87.06</v>
      </c>
      <c r="J121" s="622">
        <v>2</v>
      </c>
      <c r="K121" s="623">
        <v>174.12</v>
      </c>
    </row>
    <row r="122" spans="1:11" ht="14.4" customHeight="1" x14ac:dyDescent="0.3">
      <c r="A122" s="618" t="s">
        <v>563</v>
      </c>
      <c r="B122" s="619" t="s">
        <v>565</v>
      </c>
      <c r="C122" s="620" t="s">
        <v>579</v>
      </c>
      <c r="D122" s="621" t="s">
        <v>580</v>
      </c>
      <c r="E122" s="620" t="s">
        <v>6753</v>
      </c>
      <c r="F122" s="621" t="s">
        <v>6754</v>
      </c>
      <c r="G122" s="620" t="s">
        <v>6999</v>
      </c>
      <c r="H122" s="620" t="s">
        <v>7000</v>
      </c>
      <c r="I122" s="622">
        <v>50.82</v>
      </c>
      <c r="J122" s="622">
        <v>2</v>
      </c>
      <c r="K122" s="623">
        <v>101.64</v>
      </c>
    </row>
    <row r="123" spans="1:11" ht="14.4" customHeight="1" x14ac:dyDescent="0.3">
      <c r="A123" s="618" t="s">
        <v>563</v>
      </c>
      <c r="B123" s="619" t="s">
        <v>565</v>
      </c>
      <c r="C123" s="620" t="s">
        <v>579</v>
      </c>
      <c r="D123" s="621" t="s">
        <v>580</v>
      </c>
      <c r="E123" s="620" t="s">
        <v>6755</v>
      </c>
      <c r="F123" s="621" t="s">
        <v>6756</v>
      </c>
      <c r="G123" s="620" t="s">
        <v>7001</v>
      </c>
      <c r="H123" s="620" t="s">
        <v>7002</v>
      </c>
      <c r="I123" s="622">
        <v>4509.9539999999997</v>
      </c>
      <c r="J123" s="622">
        <v>44</v>
      </c>
      <c r="K123" s="623">
        <v>198438.05</v>
      </c>
    </row>
    <row r="124" spans="1:11" ht="14.4" customHeight="1" x14ac:dyDescent="0.3">
      <c r="A124" s="618" t="s">
        <v>563</v>
      </c>
      <c r="B124" s="619" t="s">
        <v>565</v>
      </c>
      <c r="C124" s="620" t="s">
        <v>579</v>
      </c>
      <c r="D124" s="621" t="s">
        <v>580</v>
      </c>
      <c r="E124" s="620" t="s">
        <v>6755</v>
      </c>
      <c r="F124" s="621" t="s">
        <v>6756</v>
      </c>
      <c r="G124" s="620" t="s">
        <v>7003</v>
      </c>
      <c r="H124" s="620" t="s">
        <v>7004</v>
      </c>
      <c r="I124" s="622">
        <v>262.61999999999995</v>
      </c>
      <c r="J124" s="622">
        <v>3</v>
      </c>
      <c r="K124" s="623">
        <v>787.8599999999999</v>
      </c>
    </row>
    <row r="125" spans="1:11" ht="14.4" customHeight="1" x14ac:dyDescent="0.3">
      <c r="A125" s="618" t="s">
        <v>563</v>
      </c>
      <c r="B125" s="619" t="s">
        <v>565</v>
      </c>
      <c r="C125" s="620" t="s">
        <v>579</v>
      </c>
      <c r="D125" s="621" t="s">
        <v>580</v>
      </c>
      <c r="E125" s="620" t="s">
        <v>6757</v>
      </c>
      <c r="F125" s="621" t="s">
        <v>6758</v>
      </c>
      <c r="G125" s="620" t="s">
        <v>7005</v>
      </c>
      <c r="H125" s="620" t="s">
        <v>7006</v>
      </c>
      <c r="I125" s="622">
        <v>8.1154545454545453</v>
      </c>
      <c r="J125" s="622">
        <v>4600</v>
      </c>
      <c r="K125" s="623">
        <v>37294</v>
      </c>
    </row>
    <row r="126" spans="1:11" ht="14.4" customHeight="1" x14ac:dyDescent="0.3">
      <c r="A126" s="618" t="s">
        <v>563</v>
      </c>
      <c r="B126" s="619" t="s">
        <v>565</v>
      </c>
      <c r="C126" s="620" t="s">
        <v>579</v>
      </c>
      <c r="D126" s="621" t="s">
        <v>580</v>
      </c>
      <c r="E126" s="620" t="s">
        <v>6757</v>
      </c>
      <c r="F126" s="621" t="s">
        <v>6758</v>
      </c>
      <c r="G126" s="620" t="s">
        <v>7007</v>
      </c>
      <c r="H126" s="620" t="s">
        <v>7008</v>
      </c>
      <c r="I126" s="622">
        <v>12.576666666666666</v>
      </c>
      <c r="J126" s="622">
        <v>488</v>
      </c>
      <c r="K126" s="623">
        <v>6146.7199999999993</v>
      </c>
    </row>
    <row r="127" spans="1:11" ht="14.4" customHeight="1" x14ac:dyDescent="0.3">
      <c r="A127" s="618" t="s">
        <v>563</v>
      </c>
      <c r="B127" s="619" t="s">
        <v>565</v>
      </c>
      <c r="C127" s="620" t="s">
        <v>579</v>
      </c>
      <c r="D127" s="621" t="s">
        <v>580</v>
      </c>
      <c r="E127" s="620" t="s">
        <v>6757</v>
      </c>
      <c r="F127" s="621" t="s">
        <v>6758</v>
      </c>
      <c r="G127" s="620" t="s">
        <v>7009</v>
      </c>
      <c r="H127" s="620" t="s">
        <v>7010</v>
      </c>
      <c r="I127" s="622">
        <v>19.284999999999997</v>
      </c>
      <c r="J127" s="622">
        <v>13</v>
      </c>
      <c r="K127" s="623">
        <v>250.39</v>
      </c>
    </row>
    <row r="128" spans="1:11" ht="14.4" customHeight="1" x14ac:dyDescent="0.3">
      <c r="A128" s="618" t="s">
        <v>563</v>
      </c>
      <c r="B128" s="619" t="s">
        <v>565</v>
      </c>
      <c r="C128" s="620" t="s">
        <v>579</v>
      </c>
      <c r="D128" s="621" t="s">
        <v>580</v>
      </c>
      <c r="E128" s="620" t="s">
        <v>6759</v>
      </c>
      <c r="F128" s="621" t="s">
        <v>6760</v>
      </c>
      <c r="G128" s="620" t="s">
        <v>7011</v>
      </c>
      <c r="H128" s="620" t="s">
        <v>7012</v>
      </c>
      <c r="I128" s="622">
        <v>87.84</v>
      </c>
      <c r="J128" s="622">
        <v>24</v>
      </c>
      <c r="K128" s="623">
        <v>2108.06</v>
      </c>
    </row>
    <row r="129" spans="1:11" ht="14.4" customHeight="1" x14ac:dyDescent="0.3">
      <c r="A129" s="618" t="s">
        <v>563</v>
      </c>
      <c r="B129" s="619" t="s">
        <v>565</v>
      </c>
      <c r="C129" s="620" t="s">
        <v>579</v>
      </c>
      <c r="D129" s="621" t="s">
        <v>580</v>
      </c>
      <c r="E129" s="620" t="s">
        <v>6761</v>
      </c>
      <c r="F129" s="621" t="s">
        <v>6762</v>
      </c>
      <c r="G129" s="620" t="s">
        <v>7013</v>
      </c>
      <c r="H129" s="620" t="s">
        <v>7014</v>
      </c>
      <c r="I129" s="622">
        <v>0.29799999999999993</v>
      </c>
      <c r="J129" s="622">
        <v>1300</v>
      </c>
      <c r="K129" s="623">
        <v>388</v>
      </c>
    </row>
    <row r="130" spans="1:11" ht="14.4" customHeight="1" x14ac:dyDescent="0.3">
      <c r="A130" s="618" t="s">
        <v>563</v>
      </c>
      <c r="B130" s="619" t="s">
        <v>565</v>
      </c>
      <c r="C130" s="620" t="s">
        <v>579</v>
      </c>
      <c r="D130" s="621" t="s">
        <v>580</v>
      </c>
      <c r="E130" s="620" t="s">
        <v>6761</v>
      </c>
      <c r="F130" s="621" t="s">
        <v>6762</v>
      </c>
      <c r="G130" s="620" t="s">
        <v>7015</v>
      </c>
      <c r="H130" s="620" t="s">
        <v>7016</v>
      </c>
      <c r="I130" s="622">
        <v>0.29666666666666663</v>
      </c>
      <c r="J130" s="622">
        <v>1000</v>
      </c>
      <c r="K130" s="623">
        <v>298</v>
      </c>
    </row>
    <row r="131" spans="1:11" ht="14.4" customHeight="1" x14ac:dyDescent="0.3">
      <c r="A131" s="618" t="s">
        <v>563</v>
      </c>
      <c r="B131" s="619" t="s">
        <v>565</v>
      </c>
      <c r="C131" s="620" t="s">
        <v>579</v>
      </c>
      <c r="D131" s="621" t="s">
        <v>580</v>
      </c>
      <c r="E131" s="620" t="s">
        <v>6761</v>
      </c>
      <c r="F131" s="621" t="s">
        <v>6762</v>
      </c>
      <c r="G131" s="620" t="s">
        <v>7017</v>
      </c>
      <c r="H131" s="620" t="s">
        <v>7018</v>
      </c>
      <c r="I131" s="622">
        <v>0.29909090909090907</v>
      </c>
      <c r="J131" s="622">
        <v>1600</v>
      </c>
      <c r="K131" s="623">
        <v>480</v>
      </c>
    </row>
    <row r="132" spans="1:11" ht="14.4" customHeight="1" x14ac:dyDescent="0.3">
      <c r="A132" s="618" t="s">
        <v>563</v>
      </c>
      <c r="B132" s="619" t="s">
        <v>565</v>
      </c>
      <c r="C132" s="620" t="s">
        <v>579</v>
      </c>
      <c r="D132" s="621" t="s">
        <v>580</v>
      </c>
      <c r="E132" s="620" t="s">
        <v>6761</v>
      </c>
      <c r="F132" s="621" t="s">
        <v>6762</v>
      </c>
      <c r="G132" s="620" t="s">
        <v>7019</v>
      </c>
      <c r="H132" s="620" t="s">
        <v>7020</v>
      </c>
      <c r="I132" s="622">
        <v>0.30416666666666664</v>
      </c>
      <c r="J132" s="622">
        <v>7300</v>
      </c>
      <c r="K132" s="623">
        <v>2221</v>
      </c>
    </row>
    <row r="133" spans="1:11" ht="14.4" customHeight="1" x14ac:dyDescent="0.3">
      <c r="A133" s="618" t="s">
        <v>563</v>
      </c>
      <c r="B133" s="619" t="s">
        <v>565</v>
      </c>
      <c r="C133" s="620" t="s">
        <v>579</v>
      </c>
      <c r="D133" s="621" t="s">
        <v>580</v>
      </c>
      <c r="E133" s="620" t="s">
        <v>6761</v>
      </c>
      <c r="F133" s="621" t="s">
        <v>6762</v>
      </c>
      <c r="G133" s="620" t="s">
        <v>7021</v>
      </c>
      <c r="H133" s="620" t="s">
        <v>7022</v>
      </c>
      <c r="I133" s="622">
        <v>31.46</v>
      </c>
      <c r="J133" s="622">
        <v>200</v>
      </c>
      <c r="K133" s="623">
        <v>6292</v>
      </c>
    </row>
    <row r="134" spans="1:11" ht="14.4" customHeight="1" x14ac:dyDescent="0.3">
      <c r="A134" s="618" t="s">
        <v>563</v>
      </c>
      <c r="B134" s="619" t="s">
        <v>565</v>
      </c>
      <c r="C134" s="620" t="s">
        <v>579</v>
      </c>
      <c r="D134" s="621" t="s">
        <v>580</v>
      </c>
      <c r="E134" s="620" t="s">
        <v>6763</v>
      </c>
      <c r="F134" s="621" t="s">
        <v>6764</v>
      </c>
      <c r="G134" s="620" t="s">
        <v>7023</v>
      </c>
      <c r="H134" s="620" t="s">
        <v>7024</v>
      </c>
      <c r="I134" s="622">
        <v>0.79894736842105285</v>
      </c>
      <c r="J134" s="622">
        <v>16600</v>
      </c>
      <c r="K134" s="623">
        <v>13311</v>
      </c>
    </row>
    <row r="135" spans="1:11" ht="14.4" customHeight="1" x14ac:dyDescent="0.3">
      <c r="A135" s="618" t="s">
        <v>563</v>
      </c>
      <c r="B135" s="619" t="s">
        <v>565</v>
      </c>
      <c r="C135" s="620" t="s">
        <v>579</v>
      </c>
      <c r="D135" s="621" t="s">
        <v>580</v>
      </c>
      <c r="E135" s="620" t="s">
        <v>6763</v>
      </c>
      <c r="F135" s="621" t="s">
        <v>6764</v>
      </c>
      <c r="G135" s="620" t="s">
        <v>7025</v>
      </c>
      <c r="H135" s="620" t="s">
        <v>7026</v>
      </c>
      <c r="I135" s="622">
        <v>0.63500000000000001</v>
      </c>
      <c r="J135" s="622">
        <v>1000</v>
      </c>
      <c r="K135" s="623">
        <v>635</v>
      </c>
    </row>
    <row r="136" spans="1:11" ht="14.4" customHeight="1" x14ac:dyDescent="0.3">
      <c r="A136" s="618" t="s">
        <v>563</v>
      </c>
      <c r="B136" s="619" t="s">
        <v>565</v>
      </c>
      <c r="C136" s="620" t="s">
        <v>579</v>
      </c>
      <c r="D136" s="621" t="s">
        <v>580</v>
      </c>
      <c r="E136" s="620" t="s">
        <v>6763</v>
      </c>
      <c r="F136" s="621" t="s">
        <v>6764</v>
      </c>
      <c r="G136" s="620" t="s">
        <v>7027</v>
      </c>
      <c r="H136" s="620" t="s">
        <v>7028</v>
      </c>
      <c r="I136" s="622">
        <v>0.70823529411764718</v>
      </c>
      <c r="J136" s="622">
        <v>13200</v>
      </c>
      <c r="K136" s="623">
        <v>9403</v>
      </c>
    </row>
    <row r="137" spans="1:11" ht="14.4" customHeight="1" x14ac:dyDescent="0.3">
      <c r="A137" s="618" t="s">
        <v>563</v>
      </c>
      <c r="B137" s="619" t="s">
        <v>565</v>
      </c>
      <c r="C137" s="620" t="s">
        <v>579</v>
      </c>
      <c r="D137" s="621" t="s">
        <v>580</v>
      </c>
      <c r="E137" s="620" t="s">
        <v>6763</v>
      </c>
      <c r="F137" s="621" t="s">
        <v>6764</v>
      </c>
      <c r="G137" s="620" t="s">
        <v>7029</v>
      </c>
      <c r="H137" s="620" t="s">
        <v>7030</v>
      </c>
      <c r="I137" s="622">
        <v>7.46</v>
      </c>
      <c r="J137" s="622">
        <v>3</v>
      </c>
      <c r="K137" s="623">
        <v>22.38</v>
      </c>
    </row>
    <row r="138" spans="1:11" ht="14.4" customHeight="1" x14ac:dyDescent="0.3">
      <c r="A138" s="618" t="s">
        <v>563</v>
      </c>
      <c r="B138" s="619" t="s">
        <v>565</v>
      </c>
      <c r="C138" s="620" t="s">
        <v>579</v>
      </c>
      <c r="D138" s="621" t="s">
        <v>580</v>
      </c>
      <c r="E138" s="620" t="s">
        <v>6763</v>
      </c>
      <c r="F138" s="621" t="s">
        <v>6764</v>
      </c>
      <c r="G138" s="620" t="s">
        <v>7031</v>
      </c>
      <c r="H138" s="620" t="s">
        <v>7032</v>
      </c>
      <c r="I138" s="622">
        <v>7.427142857142857</v>
      </c>
      <c r="J138" s="622">
        <v>27</v>
      </c>
      <c r="K138" s="623">
        <v>199.60000000000002</v>
      </c>
    </row>
    <row r="139" spans="1:11" ht="14.4" customHeight="1" x14ac:dyDescent="0.3">
      <c r="A139" s="618" t="s">
        <v>563</v>
      </c>
      <c r="B139" s="619" t="s">
        <v>565</v>
      </c>
      <c r="C139" s="620" t="s">
        <v>579</v>
      </c>
      <c r="D139" s="621" t="s">
        <v>580</v>
      </c>
      <c r="E139" s="620" t="s">
        <v>6763</v>
      </c>
      <c r="F139" s="621" t="s">
        <v>6764</v>
      </c>
      <c r="G139" s="620" t="s">
        <v>7033</v>
      </c>
      <c r="H139" s="620" t="s">
        <v>7034</v>
      </c>
      <c r="I139" s="622">
        <v>7.503333333333333</v>
      </c>
      <c r="J139" s="622">
        <v>8</v>
      </c>
      <c r="K139" s="623">
        <v>60.019999999999996</v>
      </c>
    </row>
    <row r="140" spans="1:11" ht="14.4" customHeight="1" x14ac:dyDescent="0.3">
      <c r="A140" s="618" t="s">
        <v>563</v>
      </c>
      <c r="B140" s="619" t="s">
        <v>565</v>
      </c>
      <c r="C140" s="620" t="s">
        <v>579</v>
      </c>
      <c r="D140" s="621" t="s">
        <v>580</v>
      </c>
      <c r="E140" s="620" t="s">
        <v>6763</v>
      </c>
      <c r="F140" s="621" t="s">
        <v>6764</v>
      </c>
      <c r="G140" s="620" t="s">
        <v>7035</v>
      </c>
      <c r="H140" s="620" t="s">
        <v>7036</v>
      </c>
      <c r="I140" s="622">
        <v>7.5049999999999999</v>
      </c>
      <c r="J140" s="622">
        <v>5</v>
      </c>
      <c r="K140" s="623">
        <v>37.53</v>
      </c>
    </row>
    <row r="141" spans="1:11" ht="14.4" customHeight="1" x14ac:dyDescent="0.3">
      <c r="A141" s="618" t="s">
        <v>563</v>
      </c>
      <c r="B141" s="619" t="s">
        <v>565</v>
      </c>
      <c r="C141" s="620" t="s">
        <v>579</v>
      </c>
      <c r="D141" s="621" t="s">
        <v>580</v>
      </c>
      <c r="E141" s="620" t="s">
        <v>6763</v>
      </c>
      <c r="F141" s="621" t="s">
        <v>6764</v>
      </c>
      <c r="G141" s="620" t="s">
        <v>7037</v>
      </c>
      <c r="H141" s="620" t="s">
        <v>7038</v>
      </c>
      <c r="I141" s="622">
        <v>7.18</v>
      </c>
      <c r="J141" s="622">
        <v>23</v>
      </c>
      <c r="K141" s="623">
        <v>164.1</v>
      </c>
    </row>
    <row r="142" spans="1:11" ht="14.4" customHeight="1" x14ac:dyDescent="0.3">
      <c r="A142" s="618" t="s">
        <v>563</v>
      </c>
      <c r="B142" s="619" t="s">
        <v>565</v>
      </c>
      <c r="C142" s="620" t="s">
        <v>579</v>
      </c>
      <c r="D142" s="621" t="s">
        <v>580</v>
      </c>
      <c r="E142" s="620" t="s">
        <v>6763</v>
      </c>
      <c r="F142" s="621" t="s">
        <v>6764</v>
      </c>
      <c r="G142" s="620" t="s">
        <v>7039</v>
      </c>
      <c r="H142" s="620" t="s">
        <v>7040</v>
      </c>
      <c r="I142" s="622">
        <v>20.69</v>
      </c>
      <c r="J142" s="622">
        <v>3</v>
      </c>
      <c r="K142" s="623">
        <v>62.07</v>
      </c>
    </row>
    <row r="143" spans="1:11" ht="14.4" customHeight="1" x14ac:dyDescent="0.3">
      <c r="A143" s="618" t="s">
        <v>563</v>
      </c>
      <c r="B143" s="619" t="s">
        <v>565</v>
      </c>
      <c r="C143" s="620" t="s">
        <v>579</v>
      </c>
      <c r="D143" s="621" t="s">
        <v>580</v>
      </c>
      <c r="E143" s="620" t="s">
        <v>6763</v>
      </c>
      <c r="F143" s="621" t="s">
        <v>6764</v>
      </c>
      <c r="G143" s="620" t="s">
        <v>7041</v>
      </c>
      <c r="H143" s="620" t="s">
        <v>7042</v>
      </c>
      <c r="I143" s="622">
        <v>7.48</v>
      </c>
      <c r="J143" s="622">
        <v>2</v>
      </c>
      <c r="K143" s="623">
        <v>14.96</v>
      </c>
    </row>
    <row r="144" spans="1:11" ht="14.4" customHeight="1" x14ac:dyDescent="0.3">
      <c r="A144" s="618" t="s">
        <v>563</v>
      </c>
      <c r="B144" s="619" t="s">
        <v>565</v>
      </c>
      <c r="C144" s="620" t="s">
        <v>579</v>
      </c>
      <c r="D144" s="621" t="s">
        <v>580</v>
      </c>
      <c r="E144" s="620" t="s">
        <v>6763</v>
      </c>
      <c r="F144" s="621" t="s">
        <v>6764</v>
      </c>
      <c r="G144" s="620" t="s">
        <v>7043</v>
      </c>
      <c r="H144" s="620" t="s">
        <v>7044</v>
      </c>
      <c r="I144" s="622">
        <v>0.77500000000000002</v>
      </c>
      <c r="J144" s="622">
        <v>2800</v>
      </c>
      <c r="K144" s="623">
        <v>2181</v>
      </c>
    </row>
    <row r="145" spans="1:11" ht="14.4" customHeight="1" x14ac:dyDescent="0.3">
      <c r="A145" s="618" t="s">
        <v>563</v>
      </c>
      <c r="B145" s="619" t="s">
        <v>565</v>
      </c>
      <c r="C145" s="620" t="s">
        <v>579</v>
      </c>
      <c r="D145" s="621" t="s">
        <v>580</v>
      </c>
      <c r="E145" s="620" t="s">
        <v>6745</v>
      </c>
      <c r="F145" s="621" t="s">
        <v>6746</v>
      </c>
      <c r="G145" s="620" t="s">
        <v>7045</v>
      </c>
      <c r="H145" s="620" t="s">
        <v>7046</v>
      </c>
      <c r="I145" s="622">
        <v>152.46</v>
      </c>
      <c r="J145" s="622">
        <v>12</v>
      </c>
      <c r="K145" s="623">
        <v>1829.5200000000002</v>
      </c>
    </row>
    <row r="146" spans="1:11" ht="14.4" customHeight="1" x14ac:dyDescent="0.3">
      <c r="A146" s="618" t="s">
        <v>563</v>
      </c>
      <c r="B146" s="619" t="s">
        <v>565</v>
      </c>
      <c r="C146" s="620" t="s">
        <v>579</v>
      </c>
      <c r="D146" s="621" t="s">
        <v>580</v>
      </c>
      <c r="E146" s="620" t="s">
        <v>6745</v>
      </c>
      <c r="F146" s="621" t="s">
        <v>6746</v>
      </c>
      <c r="G146" s="620" t="s">
        <v>7047</v>
      </c>
      <c r="H146" s="620" t="s">
        <v>7048</v>
      </c>
      <c r="I146" s="622">
        <v>139.43858332512551</v>
      </c>
      <c r="J146" s="622">
        <v>9</v>
      </c>
      <c r="K146" s="623">
        <v>1254.9539399486639</v>
      </c>
    </row>
    <row r="147" spans="1:11" ht="14.4" customHeight="1" x14ac:dyDescent="0.3">
      <c r="A147" s="618" t="s">
        <v>563</v>
      </c>
      <c r="B147" s="619" t="s">
        <v>565</v>
      </c>
      <c r="C147" s="620" t="s">
        <v>579</v>
      </c>
      <c r="D147" s="621" t="s">
        <v>580</v>
      </c>
      <c r="E147" s="620" t="s">
        <v>6745</v>
      </c>
      <c r="F147" s="621" t="s">
        <v>6746</v>
      </c>
      <c r="G147" s="620" t="s">
        <v>7049</v>
      </c>
      <c r="H147" s="620" t="s">
        <v>7050</v>
      </c>
      <c r="I147" s="622">
        <v>139.43858332512551</v>
      </c>
      <c r="J147" s="622">
        <v>9</v>
      </c>
      <c r="K147" s="623">
        <v>1254.9539399486639</v>
      </c>
    </row>
    <row r="148" spans="1:11" ht="14.4" customHeight="1" x14ac:dyDescent="0.3">
      <c r="A148" s="618" t="s">
        <v>563</v>
      </c>
      <c r="B148" s="619" t="s">
        <v>565</v>
      </c>
      <c r="C148" s="620" t="s">
        <v>579</v>
      </c>
      <c r="D148" s="621" t="s">
        <v>580</v>
      </c>
      <c r="E148" s="620" t="s">
        <v>6745</v>
      </c>
      <c r="F148" s="621" t="s">
        <v>6746</v>
      </c>
      <c r="G148" s="620" t="s">
        <v>7051</v>
      </c>
      <c r="H148" s="620" t="s">
        <v>7052</v>
      </c>
      <c r="I148" s="622">
        <v>1390.4389015551899</v>
      </c>
      <c r="J148" s="622">
        <v>1</v>
      </c>
      <c r="K148" s="623">
        <v>1390.4389015551899</v>
      </c>
    </row>
    <row r="149" spans="1:11" ht="14.4" customHeight="1" x14ac:dyDescent="0.3">
      <c r="A149" s="618" t="s">
        <v>563</v>
      </c>
      <c r="B149" s="619" t="s">
        <v>565</v>
      </c>
      <c r="C149" s="620" t="s">
        <v>579</v>
      </c>
      <c r="D149" s="621" t="s">
        <v>580</v>
      </c>
      <c r="E149" s="620" t="s">
        <v>6745</v>
      </c>
      <c r="F149" s="621" t="s">
        <v>6746</v>
      </c>
      <c r="G149" s="620" t="s">
        <v>7053</v>
      </c>
      <c r="H149" s="620" t="s">
        <v>7052</v>
      </c>
      <c r="I149" s="622">
        <v>1390.4399999999998</v>
      </c>
      <c r="J149" s="622">
        <v>3</v>
      </c>
      <c r="K149" s="623">
        <v>4171.32</v>
      </c>
    </row>
    <row r="150" spans="1:11" ht="14.4" customHeight="1" x14ac:dyDescent="0.3">
      <c r="A150" s="618" t="s">
        <v>563</v>
      </c>
      <c r="B150" s="619" t="s">
        <v>565</v>
      </c>
      <c r="C150" s="620" t="s">
        <v>583</v>
      </c>
      <c r="D150" s="621" t="s">
        <v>584</v>
      </c>
      <c r="E150" s="620" t="s">
        <v>6747</v>
      </c>
      <c r="F150" s="621" t="s">
        <v>6748</v>
      </c>
      <c r="G150" s="620" t="s">
        <v>6765</v>
      </c>
      <c r="H150" s="620" t="s">
        <v>6766</v>
      </c>
      <c r="I150" s="622">
        <v>99.144615384615378</v>
      </c>
      <c r="J150" s="622">
        <v>44</v>
      </c>
      <c r="K150" s="623">
        <v>4362.57</v>
      </c>
    </row>
    <row r="151" spans="1:11" ht="14.4" customHeight="1" x14ac:dyDescent="0.3">
      <c r="A151" s="618" t="s">
        <v>563</v>
      </c>
      <c r="B151" s="619" t="s">
        <v>565</v>
      </c>
      <c r="C151" s="620" t="s">
        <v>583</v>
      </c>
      <c r="D151" s="621" t="s">
        <v>584</v>
      </c>
      <c r="E151" s="620" t="s">
        <v>6747</v>
      </c>
      <c r="F151" s="621" t="s">
        <v>6748</v>
      </c>
      <c r="G151" s="620" t="s">
        <v>6767</v>
      </c>
      <c r="H151" s="620" t="s">
        <v>6768</v>
      </c>
      <c r="I151" s="622">
        <v>0.45500000000000002</v>
      </c>
      <c r="J151" s="622">
        <v>200</v>
      </c>
      <c r="K151" s="623">
        <v>91</v>
      </c>
    </row>
    <row r="152" spans="1:11" ht="14.4" customHeight="1" x14ac:dyDescent="0.3">
      <c r="A152" s="618" t="s">
        <v>563</v>
      </c>
      <c r="B152" s="619" t="s">
        <v>565</v>
      </c>
      <c r="C152" s="620" t="s">
        <v>583</v>
      </c>
      <c r="D152" s="621" t="s">
        <v>584</v>
      </c>
      <c r="E152" s="620" t="s">
        <v>6747</v>
      </c>
      <c r="F152" s="621" t="s">
        <v>6748</v>
      </c>
      <c r="G152" s="620" t="s">
        <v>7054</v>
      </c>
      <c r="H152" s="620" t="s">
        <v>7055</v>
      </c>
      <c r="I152" s="622">
        <v>4.3179999999999996</v>
      </c>
      <c r="J152" s="622">
        <v>120</v>
      </c>
      <c r="K152" s="623">
        <v>518.16</v>
      </c>
    </row>
    <row r="153" spans="1:11" ht="14.4" customHeight="1" x14ac:dyDescent="0.3">
      <c r="A153" s="618" t="s">
        <v>563</v>
      </c>
      <c r="B153" s="619" t="s">
        <v>565</v>
      </c>
      <c r="C153" s="620" t="s">
        <v>583</v>
      </c>
      <c r="D153" s="621" t="s">
        <v>584</v>
      </c>
      <c r="E153" s="620" t="s">
        <v>6747</v>
      </c>
      <c r="F153" s="621" t="s">
        <v>6748</v>
      </c>
      <c r="G153" s="620" t="s">
        <v>6771</v>
      </c>
      <c r="H153" s="620" t="s">
        <v>6772</v>
      </c>
      <c r="I153" s="622">
        <v>0.14000000000000001</v>
      </c>
      <c r="J153" s="622">
        <v>500</v>
      </c>
      <c r="K153" s="623">
        <v>70</v>
      </c>
    </row>
    <row r="154" spans="1:11" ht="14.4" customHeight="1" x14ac:dyDescent="0.3">
      <c r="A154" s="618" t="s">
        <v>563</v>
      </c>
      <c r="B154" s="619" t="s">
        <v>565</v>
      </c>
      <c r="C154" s="620" t="s">
        <v>583</v>
      </c>
      <c r="D154" s="621" t="s">
        <v>584</v>
      </c>
      <c r="E154" s="620" t="s">
        <v>6747</v>
      </c>
      <c r="F154" s="621" t="s">
        <v>6748</v>
      </c>
      <c r="G154" s="620" t="s">
        <v>6773</v>
      </c>
      <c r="H154" s="620" t="s">
        <v>6774</v>
      </c>
      <c r="I154" s="622">
        <v>3.78</v>
      </c>
      <c r="J154" s="622">
        <v>40</v>
      </c>
      <c r="K154" s="623">
        <v>151.19999999999999</v>
      </c>
    </row>
    <row r="155" spans="1:11" ht="14.4" customHeight="1" x14ac:dyDescent="0.3">
      <c r="A155" s="618" t="s">
        <v>563</v>
      </c>
      <c r="B155" s="619" t="s">
        <v>565</v>
      </c>
      <c r="C155" s="620" t="s">
        <v>583</v>
      </c>
      <c r="D155" s="621" t="s">
        <v>584</v>
      </c>
      <c r="E155" s="620" t="s">
        <v>6747</v>
      </c>
      <c r="F155" s="621" t="s">
        <v>6748</v>
      </c>
      <c r="G155" s="620" t="s">
        <v>7056</v>
      </c>
      <c r="H155" s="620" t="s">
        <v>7057</v>
      </c>
      <c r="I155" s="622">
        <v>1.84</v>
      </c>
      <c r="J155" s="622">
        <v>60</v>
      </c>
      <c r="K155" s="623">
        <v>110.39999999999999</v>
      </c>
    </row>
    <row r="156" spans="1:11" ht="14.4" customHeight="1" x14ac:dyDescent="0.3">
      <c r="A156" s="618" t="s">
        <v>563</v>
      </c>
      <c r="B156" s="619" t="s">
        <v>565</v>
      </c>
      <c r="C156" s="620" t="s">
        <v>583</v>
      </c>
      <c r="D156" s="621" t="s">
        <v>584</v>
      </c>
      <c r="E156" s="620" t="s">
        <v>6747</v>
      </c>
      <c r="F156" s="621" t="s">
        <v>6748</v>
      </c>
      <c r="G156" s="620" t="s">
        <v>7058</v>
      </c>
      <c r="H156" s="620" t="s">
        <v>7059</v>
      </c>
      <c r="I156" s="622">
        <v>2.3933333333333331</v>
      </c>
      <c r="J156" s="622">
        <v>60</v>
      </c>
      <c r="K156" s="623">
        <v>143.6</v>
      </c>
    </row>
    <row r="157" spans="1:11" ht="14.4" customHeight="1" x14ac:dyDescent="0.3">
      <c r="A157" s="618" t="s">
        <v>563</v>
      </c>
      <c r="B157" s="619" t="s">
        <v>565</v>
      </c>
      <c r="C157" s="620" t="s">
        <v>583</v>
      </c>
      <c r="D157" s="621" t="s">
        <v>584</v>
      </c>
      <c r="E157" s="620" t="s">
        <v>6747</v>
      </c>
      <c r="F157" s="621" t="s">
        <v>6748</v>
      </c>
      <c r="G157" s="620" t="s">
        <v>6775</v>
      </c>
      <c r="H157" s="620" t="s">
        <v>6776</v>
      </c>
      <c r="I157" s="622">
        <v>0.50900000000000001</v>
      </c>
      <c r="J157" s="622">
        <v>10500</v>
      </c>
      <c r="K157" s="623">
        <v>5345</v>
      </c>
    </row>
    <row r="158" spans="1:11" ht="14.4" customHeight="1" x14ac:dyDescent="0.3">
      <c r="A158" s="618" t="s">
        <v>563</v>
      </c>
      <c r="B158" s="619" t="s">
        <v>565</v>
      </c>
      <c r="C158" s="620" t="s">
        <v>583</v>
      </c>
      <c r="D158" s="621" t="s">
        <v>584</v>
      </c>
      <c r="E158" s="620" t="s">
        <v>6747</v>
      </c>
      <c r="F158" s="621" t="s">
        <v>6748</v>
      </c>
      <c r="G158" s="620" t="s">
        <v>6777</v>
      </c>
      <c r="H158" s="620" t="s">
        <v>6778</v>
      </c>
      <c r="I158" s="622">
        <v>7.31</v>
      </c>
      <c r="J158" s="622">
        <v>80</v>
      </c>
      <c r="K158" s="623">
        <v>584.79999999999995</v>
      </c>
    </row>
    <row r="159" spans="1:11" ht="14.4" customHeight="1" x14ac:dyDescent="0.3">
      <c r="A159" s="618" t="s">
        <v>563</v>
      </c>
      <c r="B159" s="619" t="s">
        <v>565</v>
      </c>
      <c r="C159" s="620" t="s">
        <v>583</v>
      </c>
      <c r="D159" s="621" t="s">
        <v>584</v>
      </c>
      <c r="E159" s="620" t="s">
        <v>6747</v>
      </c>
      <c r="F159" s="621" t="s">
        <v>6748</v>
      </c>
      <c r="G159" s="620" t="s">
        <v>6779</v>
      </c>
      <c r="H159" s="620" t="s">
        <v>6780</v>
      </c>
      <c r="I159" s="622">
        <v>12.081999999999999</v>
      </c>
      <c r="J159" s="622">
        <v>75</v>
      </c>
      <c r="K159" s="623">
        <v>906.05000000000007</v>
      </c>
    </row>
    <row r="160" spans="1:11" ht="14.4" customHeight="1" x14ac:dyDescent="0.3">
      <c r="A160" s="618" t="s">
        <v>563</v>
      </c>
      <c r="B160" s="619" t="s">
        <v>565</v>
      </c>
      <c r="C160" s="620" t="s">
        <v>583</v>
      </c>
      <c r="D160" s="621" t="s">
        <v>584</v>
      </c>
      <c r="E160" s="620" t="s">
        <v>6747</v>
      </c>
      <c r="F160" s="621" t="s">
        <v>6748</v>
      </c>
      <c r="G160" s="620" t="s">
        <v>7060</v>
      </c>
      <c r="H160" s="620" t="s">
        <v>7061</v>
      </c>
      <c r="I160" s="622">
        <v>14.227142857142857</v>
      </c>
      <c r="J160" s="622">
        <v>70</v>
      </c>
      <c r="K160" s="623">
        <v>995.9</v>
      </c>
    </row>
    <row r="161" spans="1:11" ht="14.4" customHeight="1" x14ac:dyDescent="0.3">
      <c r="A161" s="618" t="s">
        <v>563</v>
      </c>
      <c r="B161" s="619" t="s">
        <v>565</v>
      </c>
      <c r="C161" s="620" t="s">
        <v>583</v>
      </c>
      <c r="D161" s="621" t="s">
        <v>584</v>
      </c>
      <c r="E161" s="620" t="s">
        <v>6747</v>
      </c>
      <c r="F161" s="621" t="s">
        <v>6748</v>
      </c>
      <c r="G161" s="620" t="s">
        <v>6781</v>
      </c>
      <c r="H161" s="620" t="s">
        <v>6782</v>
      </c>
      <c r="I161" s="622">
        <v>27.24384615384615</v>
      </c>
      <c r="J161" s="622">
        <v>290</v>
      </c>
      <c r="K161" s="623">
        <v>7911.1999999999989</v>
      </c>
    </row>
    <row r="162" spans="1:11" ht="14.4" customHeight="1" x14ac:dyDescent="0.3">
      <c r="A162" s="618" t="s">
        <v>563</v>
      </c>
      <c r="B162" s="619" t="s">
        <v>565</v>
      </c>
      <c r="C162" s="620" t="s">
        <v>583</v>
      </c>
      <c r="D162" s="621" t="s">
        <v>584</v>
      </c>
      <c r="E162" s="620" t="s">
        <v>6747</v>
      </c>
      <c r="F162" s="621" t="s">
        <v>6748</v>
      </c>
      <c r="G162" s="620" t="s">
        <v>6787</v>
      </c>
      <c r="H162" s="620" t="s">
        <v>6788</v>
      </c>
      <c r="I162" s="622">
        <v>1.9166666666666667</v>
      </c>
      <c r="J162" s="622">
        <v>400</v>
      </c>
      <c r="K162" s="623">
        <v>766.32</v>
      </c>
    </row>
    <row r="163" spans="1:11" ht="14.4" customHeight="1" x14ac:dyDescent="0.3">
      <c r="A163" s="618" t="s">
        <v>563</v>
      </c>
      <c r="B163" s="619" t="s">
        <v>565</v>
      </c>
      <c r="C163" s="620" t="s">
        <v>583</v>
      </c>
      <c r="D163" s="621" t="s">
        <v>584</v>
      </c>
      <c r="E163" s="620" t="s">
        <v>6747</v>
      </c>
      <c r="F163" s="621" t="s">
        <v>6748</v>
      </c>
      <c r="G163" s="620" t="s">
        <v>6789</v>
      </c>
      <c r="H163" s="620" t="s">
        <v>6790</v>
      </c>
      <c r="I163" s="622">
        <v>2.0500000000000003</v>
      </c>
      <c r="J163" s="622">
        <v>530</v>
      </c>
      <c r="K163" s="623">
        <v>1087.3799999999999</v>
      </c>
    </row>
    <row r="164" spans="1:11" ht="14.4" customHeight="1" x14ac:dyDescent="0.3">
      <c r="A164" s="618" t="s">
        <v>563</v>
      </c>
      <c r="B164" s="619" t="s">
        <v>565</v>
      </c>
      <c r="C164" s="620" t="s">
        <v>583</v>
      </c>
      <c r="D164" s="621" t="s">
        <v>584</v>
      </c>
      <c r="E164" s="620" t="s">
        <v>6747</v>
      </c>
      <c r="F164" s="621" t="s">
        <v>6748</v>
      </c>
      <c r="G164" s="620" t="s">
        <v>6793</v>
      </c>
      <c r="H164" s="620" t="s">
        <v>6794</v>
      </c>
      <c r="I164" s="622">
        <v>0.84</v>
      </c>
      <c r="J164" s="622">
        <v>1100</v>
      </c>
      <c r="K164" s="623">
        <v>924</v>
      </c>
    </row>
    <row r="165" spans="1:11" ht="14.4" customHeight="1" x14ac:dyDescent="0.3">
      <c r="A165" s="618" t="s">
        <v>563</v>
      </c>
      <c r="B165" s="619" t="s">
        <v>565</v>
      </c>
      <c r="C165" s="620" t="s">
        <v>583</v>
      </c>
      <c r="D165" s="621" t="s">
        <v>584</v>
      </c>
      <c r="E165" s="620" t="s">
        <v>6747</v>
      </c>
      <c r="F165" s="621" t="s">
        <v>6748</v>
      </c>
      <c r="G165" s="620" t="s">
        <v>6795</v>
      </c>
      <c r="H165" s="620" t="s">
        <v>6796</v>
      </c>
      <c r="I165" s="622">
        <v>86.376000000000005</v>
      </c>
      <c r="J165" s="622">
        <v>80</v>
      </c>
      <c r="K165" s="623">
        <v>6909.8</v>
      </c>
    </row>
    <row r="166" spans="1:11" ht="14.4" customHeight="1" x14ac:dyDescent="0.3">
      <c r="A166" s="618" t="s">
        <v>563</v>
      </c>
      <c r="B166" s="619" t="s">
        <v>565</v>
      </c>
      <c r="C166" s="620" t="s">
        <v>583</v>
      </c>
      <c r="D166" s="621" t="s">
        <v>584</v>
      </c>
      <c r="E166" s="620" t="s">
        <v>6747</v>
      </c>
      <c r="F166" s="621" t="s">
        <v>6748</v>
      </c>
      <c r="G166" s="620" t="s">
        <v>7062</v>
      </c>
      <c r="H166" s="620" t="s">
        <v>7063</v>
      </c>
      <c r="I166" s="622">
        <v>10.112</v>
      </c>
      <c r="J166" s="622">
        <v>400</v>
      </c>
      <c r="K166" s="623">
        <v>4045</v>
      </c>
    </row>
    <row r="167" spans="1:11" ht="14.4" customHeight="1" x14ac:dyDescent="0.3">
      <c r="A167" s="618" t="s">
        <v>563</v>
      </c>
      <c r="B167" s="619" t="s">
        <v>565</v>
      </c>
      <c r="C167" s="620" t="s">
        <v>583</v>
      </c>
      <c r="D167" s="621" t="s">
        <v>584</v>
      </c>
      <c r="E167" s="620" t="s">
        <v>6747</v>
      </c>
      <c r="F167" s="621" t="s">
        <v>6748</v>
      </c>
      <c r="G167" s="620" t="s">
        <v>6797</v>
      </c>
      <c r="H167" s="620" t="s">
        <v>6798</v>
      </c>
      <c r="I167" s="622">
        <v>5.1074999999999999</v>
      </c>
      <c r="J167" s="622">
        <v>400</v>
      </c>
      <c r="K167" s="623">
        <v>2043.38</v>
      </c>
    </row>
    <row r="168" spans="1:11" ht="14.4" customHeight="1" x14ac:dyDescent="0.3">
      <c r="A168" s="618" t="s">
        <v>563</v>
      </c>
      <c r="B168" s="619" t="s">
        <v>565</v>
      </c>
      <c r="C168" s="620" t="s">
        <v>583</v>
      </c>
      <c r="D168" s="621" t="s">
        <v>584</v>
      </c>
      <c r="E168" s="620" t="s">
        <v>6747</v>
      </c>
      <c r="F168" s="621" t="s">
        <v>6748</v>
      </c>
      <c r="G168" s="620" t="s">
        <v>6799</v>
      </c>
      <c r="H168" s="620" t="s">
        <v>6800</v>
      </c>
      <c r="I168" s="622">
        <v>2.74</v>
      </c>
      <c r="J168" s="622">
        <v>50</v>
      </c>
      <c r="K168" s="623">
        <v>136.80000000000001</v>
      </c>
    </row>
    <row r="169" spans="1:11" ht="14.4" customHeight="1" x14ac:dyDescent="0.3">
      <c r="A169" s="618" t="s">
        <v>563</v>
      </c>
      <c r="B169" s="619" t="s">
        <v>565</v>
      </c>
      <c r="C169" s="620" t="s">
        <v>583</v>
      </c>
      <c r="D169" s="621" t="s">
        <v>584</v>
      </c>
      <c r="E169" s="620" t="s">
        <v>6747</v>
      </c>
      <c r="F169" s="621" t="s">
        <v>6748</v>
      </c>
      <c r="G169" s="620" t="s">
        <v>6801</v>
      </c>
      <c r="H169" s="620" t="s">
        <v>6802</v>
      </c>
      <c r="I169" s="622">
        <v>0.9966666666666667</v>
      </c>
      <c r="J169" s="622">
        <v>380</v>
      </c>
      <c r="K169" s="623">
        <v>378.6</v>
      </c>
    </row>
    <row r="170" spans="1:11" ht="14.4" customHeight="1" x14ac:dyDescent="0.3">
      <c r="A170" s="618" t="s">
        <v>563</v>
      </c>
      <c r="B170" s="619" t="s">
        <v>565</v>
      </c>
      <c r="C170" s="620" t="s">
        <v>583</v>
      </c>
      <c r="D170" s="621" t="s">
        <v>584</v>
      </c>
      <c r="E170" s="620" t="s">
        <v>6747</v>
      </c>
      <c r="F170" s="621" t="s">
        <v>6748</v>
      </c>
      <c r="G170" s="620" t="s">
        <v>7064</v>
      </c>
      <c r="H170" s="620" t="s">
        <v>7065</v>
      </c>
      <c r="I170" s="622">
        <v>61.21</v>
      </c>
      <c r="J170" s="622">
        <v>2</v>
      </c>
      <c r="K170" s="623">
        <v>122.42</v>
      </c>
    </row>
    <row r="171" spans="1:11" ht="14.4" customHeight="1" x14ac:dyDescent="0.3">
      <c r="A171" s="618" t="s">
        <v>563</v>
      </c>
      <c r="B171" s="619" t="s">
        <v>565</v>
      </c>
      <c r="C171" s="620" t="s">
        <v>583</v>
      </c>
      <c r="D171" s="621" t="s">
        <v>584</v>
      </c>
      <c r="E171" s="620" t="s">
        <v>6747</v>
      </c>
      <c r="F171" s="621" t="s">
        <v>6748</v>
      </c>
      <c r="G171" s="620" t="s">
        <v>6807</v>
      </c>
      <c r="H171" s="620" t="s">
        <v>6808</v>
      </c>
      <c r="I171" s="622">
        <v>30.168333333333337</v>
      </c>
      <c r="J171" s="622">
        <v>175</v>
      </c>
      <c r="K171" s="623">
        <v>5279.5</v>
      </c>
    </row>
    <row r="172" spans="1:11" ht="14.4" customHeight="1" x14ac:dyDescent="0.3">
      <c r="A172" s="618" t="s">
        <v>563</v>
      </c>
      <c r="B172" s="619" t="s">
        <v>565</v>
      </c>
      <c r="C172" s="620" t="s">
        <v>583</v>
      </c>
      <c r="D172" s="621" t="s">
        <v>584</v>
      </c>
      <c r="E172" s="620" t="s">
        <v>6747</v>
      </c>
      <c r="F172" s="621" t="s">
        <v>6748</v>
      </c>
      <c r="G172" s="620" t="s">
        <v>6809</v>
      </c>
      <c r="H172" s="620" t="s">
        <v>6810</v>
      </c>
      <c r="I172" s="622">
        <v>1.4550000000000001</v>
      </c>
      <c r="J172" s="622">
        <v>500</v>
      </c>
      <c r="K172" s="623">
        <v>712.5</v>
      </c>
    </row>
    <row r="173" spans="1:11" ht="14.4" customHeight="1" x14ac:dyDescent="0.3">
      <c r="A173" s="618" t="s">
        <v>563</v>
      </c>
      <c r="B173" s="619" t="s">
        <v>565</v>
      </c>
      <c r="C173" s="620" t="s">
        <v>583</v>
      </c>
      <c r="D173" s="621" t="s">
        <v>584</v>
      </c>
      <c r="E173" s="620" t="s">
        <v>6747</v>
      </c>
      <c r="F173" s="621" t="s">
        <v>6748</v>
      </c>
      <c r="G173" s="620" t="s">
        <v>6811</v>
      </c>
      <c r="H173" s="620" t="s">
        <v>6812</v>
      </c>
      <c r="I173" s="622">
        <v>112.72</v>
      </c>
      <c r="J173" s="622">
        <v>1</v>
      </c>
      <c r="K173" s="623">
        <v>112.72</v>
      </c>
    </row>
    <row r="174" spans="1:11" ht="14.4" customHeight="1" x14ac:dyDescent="0.3">
      <c r="A174" s="618" t="s">
        <v>563</v>
      </c>
      <c r="B174" s="619" t="s">
        <v>565</v>
      </c>
      <c r="C174" s="620" t="s">
        <v>583</v>
      </c>
      <c r="D174" s="621" t="s">
        <v>584</v>
      </c>
      <c r="E174" s="620" t="s">
        <v>6747</v>
      </c>
      <c r="F174" s="621" t="s">
        <v>6748</v>
      </c>
      <c r="G174" s="620" t="s">
        <v>6815</v>
      </c>
      <c r="H174" s="620" t="s">
        <v>6816</v>
      </c>
      <c r="I174" s="622">
        <v>0.59749999999999992</v>
      </c>
      <c r="J174" s="622">
        <v>2400</v>
      </c>
      <c r="K174" s="623">
        <v>1434</v>
      </c>
    </row>
    <row r="175" spans="1:11" ht="14.4" customHeight="1" x14ac:dyDescent="0.3">
      <c r="A175" s="618" t="s">
        <v>563</v>
      </c>
      <c r="B175" s="619" t="s">
        <v>565</v>
      </c>
      <c r="C175" s="620" t="s">
        <v>583</v>
      </c>
      <c r="D175" s="621" t="s">
        <v>584</v>
      </c>
      <c r="E175" s="620" t="s">
        <v>6747</v>
      </c>
      <c r="F175" s="621" t="s">
        <v>6748</v>
      </c>
      <c r="G175" s="620" t="s">
        <v>6817</v>
      </c>
      <c r="H175" s="620" t="s">
        <v>6818</v>
      </c>
      <c r="I175" s="622">
        <v>3.1215384615384614</v>
      </c>
      <c r="J175" s="622">
        <v>1350</v>
      </c>
      <c r="K175" s="623">
        <v>4213</v>
      </c>
    </row>
    <row r="176" spans="1:11" ht="14.4" customHeight="1" x14ac:dyDescent="0.3">
      <c r="A176" s="618" t="s">
        <v>563</v>
      </c>
      <c r="B176" s="619" t="s">
        <v>565</v>
      </c>
      <c r="C176" s="620" t="s">
        <v>583</v>
      </c>
      <c r="D176" s="621" t="s">
        <v>584</v>
      </c>
      <c r="E176" s="620" t="s">
        <v>6747</v>
      </c>
      <c r="F176" s="621" t="s">
        <v>6748</v>
      </c>
      <c r="G176" s="620" t="s">
        <v>6819</v>
      </c>
      <c r="H176" s="620" t="s">
        <v>6820</v>
      </c>
      <c r="I176" s="622">
        <v>0.44</v>
      </c>
      <c r="J176" s="622">
        <v>800</v>
      </c>
      <c r="K176" s="623">
        <v>352</v>
      </c>
    </row>
    <row r="177" spans="1:11" ht="14.4" customHeight="1" x14ac:dyDescent="0.3">
      <c r="A177" s="618" t="s">
        <v>563</v>
      </c>
      <c r="B177" s="619" t="s">
        <v>565</v>
      </c>
      <c r="C177" s="620" t="s">
        <v>583</v>
      </c>
      <c r="D177" s="621" t="s">
        <v>584</v>
      </c>
      <c r="E177" s="620" t="s">
        <v>6747</v>
      </c>
      <c r="F177" s="621" t="s">
        <v>6748</v>
      </c>
      <c r="G177" s="620" t="s">
        <v>6821</v>
      </c>
      <c r="H177" s="620" t="s">
        <v>6822</v>
      </c>
      <c r="I177" s="622">
        <v>8.5950000000000006</v>
      </c>
      <c r="J177" s="622">
        <v>169</v>
      </c>
      <c r="K177" s="623">
        <v>1451.8200000000002</v>
      </c>
    </row>
    <row r="178" spans="1:11" ht="14.4" customHeight="1" x14ac:dyDescent="0.3">
      <c r="A178" s="618" t="s">
        <v>563</v>
      </c>
      <c r="B178" s="619" t="s">
        <v>565</v>
      </c>
      <c r="C178" s="620" t="s">
        <v>583</v>
      </c>
      <c r="D178" s="621" t="s">
        <v>584</v>
      </c>
      <c r="E178" s="620" t="s">
        <v>6747</v>
      </c>
      <c r="F178" s="621" t="s">
        <v>6748</v>
      </c>
      <c r="G178" s="620" t="s">
        <v>7066</v>
      </c>
      <c r="H178" s="620" t="s">
        <v>7067</v>
      </c>
      <c r="I178" s="622">
        <v>13.02</v>
      </c>
      <c r="J178" s="622">
        <v>50</v>
      </c>
      <c r="K178" s="623">
        <v>651</v>
      </c>
    </row>
    <row r="179" spans="1:11" ht="14.4" customHeight="1" x14ac:dyDescent="0.3">
      <c r="A179" s="618" t="s">
        <v>563</v>
      </c>
      <c r="B179" s="619" t="s">
        <v>565</v>
      </c>
      <c r="C179" s="620" t="s">
        <v>583</v>
      </c>
      <c r="D179" s="621" t="s">
        <v>584</v>
      </c>
      <c r="E179" s="620" t="s">
        <v>6747</v>
      </c>
      <c r="F179" s="621" t="s">
        <v>6748</v>
      </c>
      <c r="G179" s="620" t="s">
        <v>6823</v>
      </c>
      <c r="H179" s="620" t="s">
        <v>6824</v>
      </c>
      <c r="I179" s="622">
        <v>27.112222222222222</v>
      </c>
      <c r="J179" s="622">
        <v>59</v>
      </c>
      <c r="K179" s="623">
        <v>1604.97</v>
      </c>
    </row>
    <row r="180" spans="1:11" ht="14.4" customHeight="1" x14ac:dyDescent="0.3">
      <c r="A180" s="618" t="s">
        <v>563</v>
      </c>
      <c r="B180" s="619" t="s">
        <v>565</v>
      </c>
      <c r="C180" s="620" t="s">
        <v>583</v>
      </c>
      <c r="D180" s="621" t="s">
        <v>584</v>
      </c>
      <c r="E180" s="620" t="s">
        <v>6747</v>
      </c>
      <c r="F180" s="621" t="s">
        <v>6748</v>
      </c>
      <c r="G180" s="620" t="s">
        <v>7068</v>
      </c>
      <c r="H180" s="620" t="s">
        <v>7069</v>
      </c>
      <c r="I180" s="622">
        <v>1.17</v>
      </c>
      <c r="J180" s="622">
        <v>270</v>
      </c>
      <c r="K180" s="623">
        <v>315.89999999999998</v>
      </c>
    </row>
    <row r="181" spans="1:11" ht="14.4" customHeight="1" x14ac:dyDescent="0.3">
      <c r="A181" s="618" t="s">
        <v>563</v>
      </c>
      <c r="B181" s="619" t="s">
        <v>565</v>
      </c>
      <c r="C181" s="620" t="s">
        <v>583</v>
      </c>
      <c r="D181" s="621" t="s">
        <v>584</v>
      </c>
      <c r="E181" s="620" t="s">
        <v>6747</v>
      </c>
      <c r="F181" s="621" t="s">
        <v>6748</v>
      </c>
      <c r="G181" s="620" t="s">
        <v>7070</v>
      </c>
      <c r="H181" s="620" t="s">
        <v>7071</v>
      </c>
      <c r="I181" s="622">
        <v>45.93</v>
      </c>
      <c r="J181" s="622">
        <v>2</v>
      </c>
      <c r="K181" s="623">
        <v>91.86</v>
      </c>
    </row>
    <row r="182" spans="1:11" ht="14.4" customHeight="1" x14ac:dyDescent="0.3">
      <c r="A182" s="618" t="s">
        <v>563</v>
      </c>
      <c r="B182" s="619" t="s">
        <v>565</v>
      </c>
      <c r="C182" s="620" t="s">
        <v>583</v>
      </c>
      <c r="D182" s="621" t="s">
        <v>584</v>
      </c>
      <c r="E182" s="620" t="s">
        <v>6747</v>
      </c>
      <c r="F182" s="621" t="s">
        <v>6748</v>
      </c>
      <c r="G182" s="620" t="s">
        <v>6835</v>
      </c>
      <c r="H182" s="620" t="s">
        <v>6836</v>
      </c>
      <c r="I182" s="622">
        <v>26.164999999999999</v>
      </c>
      <c r="J182" s="622">
        <v>5</v>
      </c>
      <c r="K182" s="623">
        <v>130.82</v>
      </c>
    </row>
    <row r="183" spans="1:11" ht="14.4" customHeight="1" x14ac:dyDescent="0.3">
      <c r="A183" s="618" t="s">
        <v>563</v>
      </c>
      <c r="B183" s="619" t="s">
        <v>565</v>
      </c>
      <c r="C183" s="620" t="s">
        <v>583</v>
      </c>
      <c r="D183" s="621" t="s">
        <v>584</v>
      </c>
      <c r="E183" s="620" t="s">
        <v>6747</v>
      </c>
      <c r="F183" s="621" t="s">
        <v>6748</v>
      </c>
      <c r="G183" s="620" t="s">
        <v>7072</v>
      </c>
      <c r="H183" s="620" t="s">
        <v>7073</v>
      </c>
      <c r="I183" s="622">
        <v>13.15</v>
      </c>
      <c r="J183" s="622">
        <v>24</v>
      </c>
      <c r="K183" s="623">
        <v>315.64999999999998</v>
      </c>
    </row>
    <row r="184" spans="1:11" ht="14.4" customHeight="1" x14ac:dyDescent="0.3">
      <c r="A184" s="618" t="s">
        <v>563</v>
      </c>
      <c r="B184" s="619" t="s">
        <v>565</v>
      </c>
      <c r="C184" s="620" t="s">
        <v>583</v>
      </c>
      <c r="D184" s="621" t="s">
        <v>584</v>
      </c>
      <c r="E184" s="620" t="s">
        <v>6747</v>
      </c>
      <c r="F184" s="621" t="s">
        <v>6748</v>
      </c>
      <c r="G184" s="620" t="s">
        <v>6843</v>
      </c>
      <c r="H184" s="620" t="s">
        <v>6844</v>
      </c>
      <c r="I184" s="622">
        <v>7.2512500000000015</v>
      </c>
      <c r="J184" s="622">
        <v>109</v>
      </c>
      <c r="K184" s="623">
        <v>792.95</v>
      </c>
    </row>
    <row r="185" spans="1:11" ht="14.4" customHeight="1" x14ac:dyDescent="0.3">
      <c r="A185" s="618" t="s">
        <v>563</v>
      </c>
      <c r="B185" s="619" t="s">
        <v>565</v>
      </c>
      <c r="C185" s="620" t="s">
        <v>583</v>
      </c>
      <c r="D185" s="621" t="s">
        <v>584</v>
      </c>
      <c r="E185" s="620" t="s">
        <v>6747</v>
      </c>
      <c r="F185" s="621" t="s">
        <v>6748</v>
      </c>
      <c r="G185" s="620" t="s">
        <v>7074</v>
      </c>
      <c r="H185" s="620" t="s">
        <v>7075</v>
      </c>
      <c r="I185" s="622">
        <v>1.52</v>
      </c>
      <c r="J185" s="622">
        <v>50</v>
      </c>
      <c r="K185" s="623">
        <v>76</v>
      </c>
    </row>
    <row r="186" spans="1:11" ht="14.4" customHeight="1" x14ac:dyDescent="0.3">
      <c r="A186" s="618" t="s">
        <v>563</v>
      </c>
      <c r="B186" s="619" t="s">
        <v>565</v>
      </c>
      <c r="C186" s="620" t="s">
        <v>583</v>
      </c>
      <c r="D186" s="621" t="s">
        <v>584</v>
      </c>
      <c r="E186" s="620" t="s">
        <v>6747</v>
      </c>
      <c r="F186" s="621" t="s">
        <v>6748</v>
      </c>
      <c r="G186" s="620" t="s">
        <v>7076</v>
      </c>
      <c r="H186" s="620" t="s">
        <v>7077</v>
      </c>
      <c r="I186" s="622">
        <v>2.06</v>
      </c>
      <c r="J186" s="622">
        <v>50</v>
      </c>
      <c r="K186" s="623">
        <v>103</v>
      </c>
    </row>
    <row r="187" spans="1:11" ht="14.4" customHeight="1" x14ac:dyDescent="0.3">
      <c r="A187" s="618" t="s">
        <v>563</v>
      </c>
      <c r="B187" s="619" t="s">
        <v>565</v>
      </c>
      <c r="C187" s="620" t="s">
        <v>583</v>
      </c>
      <c r="D187" s="621" t="s">
        <v>584</v>
      </c>
      <c r="E187" s="620" t="s">
        <v>6747</v>
      </c>
      <c r="F187" s="621" t="s">
        <v>6748</v>
      </c>
      <c r="G187" s="620" t="s">
        <v>6845</v>
      </c>
      <c r="H187" s="620" t="s">
        <v>6846</v>
      </c>
      <c r="I187" s="622">
        <v>60.19</v>
      </c>
      <c r="J187" s="622">
        <v>10</v>
      </c>
      <c r="K187" s="623">
        <v>601.92999999999995</v>
      </c>
    </row>
    <row r="188" spans="1:11" ht="14.4" customHeight="1" x14ac:dyDescent="0.3">
      <c r="A188" s="618" t="s">
        <v>563</v>
      </c>
      <c r="B188" s="619" t="s">
        <v>565</v>
      </c>
      <c r="C188" s="620" t="s">
        <v>583</v>
      </c>
      <c r="D188" s="621" t="s">
        <v>584</v>
      </c>
      <c r="E188" s="620" t="s">
        <v>6747</v>
      </c>
      <c r="F188" s="621" t="s">
        <v>6748</v>
      </c>
      <c r="G188" s="620" t="s">
        <v>7078</v>
      </c>
      <c r="H188" s="620" t="s">
        <v>7079</v>
      </c>
      <c r="I188" s="622">
        <v>243.63</v>
      </c>
      <c r="J188" s="622">
        <v>1</v>
      </c>
      <c r="K188" s="623">
        <v>243.63</v>
      </c>
    </row>
    <row r="189" spans="1:11" ht="14.4" customHeight="1" x14ac:dyDescent="0.3">
      <c r="A189" s="618" t="s">
        <v>563</v>
      </c>
      <c r="B189" s="619" t="s">
        <v>565</v>
      </c>
      <c r="C189" s="620" t="s">
        <v>583</v>
      </c>
      <c r="D189" s="621" t="s">
        <v>584</v>
      </c>
      <c r="E189" s="620" t="s">
        <v>6747</v>
      </c>
      <c r="F189" s="621" t="s">
        <v>6748</v>
      </c>
      <c r="G189" s="620" t="s">
        <v>6847</v>
      </c>
      <c r="H189" s="620" t="s">
        <v>6848</v>
      </c>
      <c r="I189" s="622">
        <v>0.91</v>
      </c>
      <c r="J189" s="622">
        <v>1000</v>
      </c>
      <c r="K189" s="623">
        <v>911.4</v>
      </c>
    </row>
    <row r="190" spans="1:11" ht="14.4" customHeight="1" x14ac:dyDescent="0.3">
      <c r="A190" s="618" t="s">
        <v>563</v>
      </c>
      <c r="B190" s="619" t="s">
        <v>565</v>
      </c>
      <c r="C190" s="620" t="s">
        <v>583</v>
      </c>
      <c r="D190" s="621" t="s">
        <v>584</v>
      </c>
      <c r="E190" s="620" t="s">
        <v>6747</v>
      </c>
      <c r="F190" s="621" t="s">
        <v>6748</v>
      </c>
      <c r="G190" s="620" t="s">
        <v>6849</v>
      </c>
      <c r="H190" s="620" t="s">
        <v>6850</v>
      </c>
      <c r="I190" s="622">
        <v>5.1749999999999998</v>
      </c>
      <c r="J190" s="622">
        <v>50</v>
      </c>
      <c r="K190" s="623">
        <v>258.64999999999998</v>
      </c>
    </row>
    <row r="191" spans="1:11" ht="14.4" customHeight="1" x14ac:dyDescent="0.3">
      <c r="A191" s="618" t="s">
        <v>563</v>
      </c>
      <c r="B191" s="619" t="s">
        <v>565</v>
      </c>
      <c r="C191" s="620" t="s">
        <v>583</v>
      </c>
      <c r="D191" s="621" t="s">
        <v>584</v>
      </c>
      <c r="E191" s="620" t="s">
        <v>6749</v>
      </c>
      <c r="F191" s="621" t="s">
        <v>6750</v>
      </c>
      <c r="G191" s="620" t="s">
        <v>6855</v>
      </c>
      <c r="H191" s="620" t="s">
        <v>6856</v>
      </c>
      <c r="I191" s="622">
        <v>3.5</v>
      </c>
      <c r="J191" s="622">
        <v>30</v>
      </c>
      <c r="K191" s="623">
        <v>105</v>
      </c>
    </row>
    <row r="192" spans="1:11" ht="14.4" customHeight="1" x14ac:dyDescent="0.3">
      <c r="A192" s="618" t="s">
        <v>563</v>
      </c>
      <c r="B192" s="619" t="s">
        <v>565</v>
      </c>
      <c r="C192" s="620" t="s">
        <v>583</v>
      </c>
      <c r="D192" s="621" t="s">
        <v>584</v>
      </c>
      <c r="E192" s="620" t="s">
        <v>6749</v>
      </c>
      <c r="F192" s="621" t="s">
        <v>6750</v>
      </c>
      <c r="G192" s="620" t="s">
        <v>7080</v>
      </c>
      <c r="H192" s="620" t="s">
        <v>7081</v>
      </c>
      <c r="I192" s="622">
        <v>5.0199999999999996</v>
      </c>
      <c r="J192" s="622">
        <v>50</v>
      </c>
      <c r="K192" s="623">
        <v>251</v>
      </c>
    </row>
    <row r="193" spans="1:11" ht="14.4" customHeight="1" x14ac:dyDescent="0.3">
      <c r="A193" s="618" t="s">
        <v>563</v>
      </c>
      <c r="B193" s="619" t="s">
        <v>565</v>
      </c>
      <c r="C193" s="620" t="s">
        <v>583</v>
      </c>
      <c r="D193" s="621" t="s">
        <v>584</v>
      </c>
      <c r="E193" s="620" t="s">
        <v>6749</v>
      </c>
      <c r="F193" s="621" t="s">
        <v>6750</v>
      </c>
      <c r="G193" s="620" t="s">
        <v>6859</v>
      </c>
      <c r="H193" s="620" t="s">
        <v>6860</v>
      </c>
      <c r="I193" s="622">
        <v>15.774545454545454</v>
      </c>
      <c r="J193" s="622">
        <v>550</v>
      </c>
      <c r="K193" s="623">
        <v>8676</v>
      </c>
    </row>
    <row r="194" spans="1:11" ht="14.4" customHeight="1" x14ac:dyDescent="0.3">
      <c r="A194" s="618" t="s">
        <v>563</v>
      </c>
      <c r="B194" s="619" t="s">
        <v>565</v>
      </c>
      <c r="C194" s="620" t="s">
        <v>583</v>
      </c>
      <c r="D194" s="621" t="s">
        <v>584</v>
      </c>
      <c r="E194" s="620" t="s">
        <v>6749</v>
      </c>
      <c r="F194" s="621" t="s">
        <v>6750</v>
      </c>
      <c r="G194" s="620" t="s">
        <v>6861</v>
      </c>
      <c r="H194" s="620" t="s">
        <v>6862</v>
      </c>
      <c r="I194" s="622">
        <v>25.04</v>
      </c>
      <c r="J194" s="622">
        <v>10</v>
      </c>
      <c r="K194" s="623">
        <v>250.4</v>
      </c>
    </row>
    <row r="195" spans="1:11" ht="14.4" customHeight="1" x14ac:dyDescent="0.3">
      <c r="A195" s="618" t="s">
        <v>563</v>
      </c>
      <c r="B195" s="619" t="s">
        <v>565</v>
      </c>
      <c r="C195" s="620" t="s">
        <v>583</v>
      </c>
      <c r="D195" s="621" t="s">
        <v>584</v>
      </c>
      <c r="E195" s="620" t="s">
        <v>6749</v>
      </c>
      <c r="F195" s="621" t="s">
        <v>6750</v>
      </c>
      <c r="G195" s="620" t="s">
        <v>6863</v>
      </c>
      <c r="H195" s="620" t="s">
        <v>6864</v>
      </c>
      <c r="I195" s="622">
        <v>0.92285714285714282</v>
      </c>
      <c r="J195" s="622">
        <v>9700</v>
      </c>
      <c r="K195" s="623">
        <v>8965</v>
      </c>
    </row>
    <row r="196" spans="1:11" ht="14.4" customHeight="1" x14ac:dyDescent="0.3">
      <c r="A196" s="618" t="s">
        <v>563</v>
      </c>
      <c r="B196" s="619" t="s">
        <v>565</v>
      </c>
      <c r="C196" s="620" t="s">
        <v>583</v>
      </c>
      <c r="D196" s="621" t="s">
        <v>584</v>
      </c>
      <c r="E196" s="620" t="s">
        <v>6749</v>
      </c>
      <c r="F196" s="621" t="s">
        <v>6750</v>
      </c>
      <c r="G196" s="620" t="s">
        <v>6865</v>
      </c>
      <c r="H196" s="620" t="s">
        <v>6866</v>
      </c>
      <c r="I196" s="622">
        <v>1.4366666666666668</v>
      </c>
      <c r="J196" s="622">
        <v>600</v>
      </c>
      <c r="K196" s="623">
        <v>862</v>
      </c>
    </row>
    <row r="197" spans="1:11" ht="14.4" customHeight="1" x14ac:dyDescent="0.3">
      <c r="A197" s="618" t="s">
        <v>563</v>
      </c>
      <c r="B197" s="619" t="s">
        <v>565</v>
      </c>
      <c r="C197" s="620" t="s">
        <v>583</v>
      </c>
      <c r="D197" s="621" t="s">
        <v>584</v>
      </c>
      <c r="E197" s="620" t="s">
        <v>6749</v>
      </c>
      <c r="F197" s="621" t="s">
        <v>6750</v>
      </c>
      <c r="G197" s="620" t="s">
        <v>6867</v>
      </c>
      <c r="H197" s="620" t="s">
        <v>6868</v>
      </c>
      <c r="I197" s="622">
        <v>0.41499999999999998</v>
      </c>
      <c r="J197" s="622">
        <v>5401</v>
      </c>
      <c r="K197" s="623">
        <v>2239.42</v>
      </c>
    </row>
    <row r="198" spans="1:11" ht="14.4" customHeight="1" x14ac:dyDescent="0.3">
      <c r="A198" s="618" t="s">
        <v>563</v>
      </c>
      <c r="B198" s="619" t="s">
        <v>565</v>
      </c>
      <c r="C198" s="620" t="s">
        <v>583</v>
      </c>
      <c r="D198" s="621" t="s">
        <v>584</v>
      </c>
      <c r="E198" s="620" t="s">
        <v>6749</v>
      </c>
      <c r="F198" s="621" t="s">
        <v>6750</v>
      </c>
      <c r="G198" s="620" t="s">
        <v>6869</v>
      </c>
      <c r="H198" s="620" t="s">
        <v>6870</v>
      </c>
      <c r="I198" s="622">
        <v>0.57583333333333331</v>
      </c>
      <c r="J198" s="622">
        <v>7600</v>
      </c>
      <c r="K198" s="623">
        <v>4387</v>
      </c>
    </row>
    <row r="199" spans="1:11" ht="14.4" customHeight="1" x14ac:dyDescent="0.3">
      <c r="A199" s="618" t="s">
        <v>563</v>
      </c>
      <c r="B199" s="619" t="s">
        <v>565</v>
      </c>
      <c r="C199" s="620" t="s">
        <v>583</v>
      </c>
      <c r="D199" s="621" t="s">
        <v>584</v>
      </c>
      <c r="E199" s="620" t="s">
        <v>6749</v>
      </c>
      <c r="F199" s="621" t="s">
        <v>6750</v>
      </c>
      <c r="G199" s="620" t="s">
        <v>6871</v>
      </c>
      <c r="H199" s="620" t="s">
        <v>6872</v>
      </c>
      <c r="I199" s="622">
        <v>25.036249999999999</v>
      </c>
      <c r="J199" s="622">
        <v>55</v>
      </c>
      <c r="K199" s="623">
        <v>1396.8000000000002</v>
      </c>
    </row>
    <row r="200" spans="1:11" ht="14.4" customHeight="1" x14ac:dyDescent="0.3">
      <c r="A200" s="618" t="s">
        <v>563</v>
      </c>
      <c r="B200" s="619" t="s">
        <v>565</v>
      </c>
      <c r="C200" s="620" t="s">
        <v>583</v>
      </c>
      <c r="D200" s="621" t="s">
        <v>584</v>
      </c>
      <c r="E200" s="620" t="s">
        <v>6749</v>
      </c>
      <c r="F200" s="621" t="s">
        <v>6750</v>
      </c>
      <c r="G200" s="620" t="s">
        <v>6873</v>
      </c>
      <c r="H200" s="620" t="s">
        <v>6874</v>
      </c>
      <c r="I200" s="622">
        <v>3.13</v>
      </c>
      <c r="J200" s="622">
        <v>10</v>
      </c>
      <c r="K200" s="623">
        <v>31.3</v>
      </c>
    </row>
    <row r="201" spans="1:11" ht="14.4" customHeight="1" x14ac:dyDescent="0.3">
      <c r="A201" s="618" t="s">
        <v>563</v>
      </c>
      <c r="B201" s="619" t="s">
        <v>565</v>
      </c>
      <c r="C201" s="620" t="s">
        <v>583</v>
      </c>
      <c r="D201" s="621" t="s">
        <v>584</v>
      </c>
      <c r="E201" s="620" t="s">
        <v>6749</v>
      </c>
      <c r="F201" s="621" t="s">
        <v>6750</v>
      </c>
      <c r="G201" s="620" t="s">
        <v>7082</v>
      </c>
      <c r="H201" s="620" t="s">
        <v>7083</v>
      </c>
      <c r="I201" s="622">
        <v>5.89</v>
      </c>
      <c r="J201" s="622">
        <v>30</v>
      </c>
      <c r="K201" s="623">
        <v>176.7</v>
      </c>
    </row>
    <row r="202" spans="1:11" ht="14.4" customHeight="1" x14ac:dyDescent="0.3">
      <c r="A202" s="618" t="s">
        <v>563</v>
      </c>
      <c r="B202" s="619" t="s">
        <v>565</v>
      </c>
      <c r="C202" s="620" t="s">
        <v>583</v>
      </c>
      <c r="D202" s="621" t="s">
        <v>584</v>
      </c>
      <c r="E202" s="620" t="s">
        <v>6749</v>
      </c>
      <c r="F202" s="621" t="s">
        <v>6750</v>
      </c>
      <c r="G202" s="620" t="s">
        <v>6879</v>
      </c>
      <c r="H202" s="620" t="s">
        <v>6880</v>
      </c>
      <c r="I202" s="622">
        <v>2.36</v>
      </c>
      <c r="J202" s="622">
        <v>1500</v>
      </c>
      <c r="K202" s="623">
        <v>3540</v>
      </c>
    </row>
    <row r="203" spans="1:11" ht="14.4" customHeight="1" x14ac:dyDescent="0.3">
      <c r="A203" s="618" t="s">
        <v>563</v>
      </c>
      <c r="B203" s="619" t="s">
        <v>565</v>
      </c>
      <c r="C203" s="620" t="s">
        <v>583</v>
      </c>
      <c r="D203" s="621" t="s">
        <v>584</v>
      </c>
      <c r="E203" s="620" t="s">
        <v>6749</v>
      </c>
      <c r="F203" s="621" t="s">
        <v>6750</v>
      </c>
      <c r="G203" s="620" t="s">
        <v>6885</v>
      </c>
      <c r="H203" s="620" t="s">
        <v>6886</v>
      </c>
      <c r="I203" s="622">
        <v>5.55</v>
      </c>
      <c r="J203" s="622">
        <v>370</v>
      </c>
      <c r="K203" s="623">
        <v>2054.4</v>
      </c>
    </row>
    <row r="204" spans="1:11" ht="14.4" customHeight="1" x14ac:dyDescent="0.3">
      <c r="A204" s="618" t="s">
        <v>563</v>
      </c>
      <c r="B204" s="619" t="s">
        <v>565</v>
      </c>
      <c r="C204" s="620" t="s">
        <v>583</v>
      </c>
      <c r="D204" s="621" t="s">
        <v>584</v>
      </c>
      <c r="E204" s="620" t="s">
        <v>6749</v>
      </c>
      <c r="F204" s="621" t="s">
        <v>6750</v>
      </c>
      <c r="G204" s="620" t="s">
        <v>7084</v>
      </c>
      <c r="H204" s="620" t="s">
        <v>7085</v>
      </c>
      <c r="I204" s="622">
        <v>2.73</v>
      </c>
      <c r="J204" s="622">
        <v>300</v>
      </c>
      <c r="K204" s="623">
        <v>819</v>
      </c>
    </row>
    <row r="205" spans="1:11" ht="14.4" customHeight="1" x14ac:dyDescent="0.3">
      <c r="A205" s="618" t="s">
        <v>563</v>
      </c>
      <c r="B205" s="619" t="s">
        <v>565</v>
      </c>
      <c r="C205" s="620" t="s">
        <v>583</v>
      </c>
      <c r="D205" s="621" t="s">
        <v>584</v>
      </c>
      <c r="E205" s="620" t="s">
        <v>6749</v>
      </c>
      <c r="F205" s="621" t="s">
        <v>6750</v>
      </c>
      <c r="G205" s="620" t="s">
        <v>6889</v>
      </c>
      <c r="H205" s="620" t="s">
        <v>6890</v>
      </c>
      <c r="I205" s="622">
        <v>10.931666666666667</v>
      </c>
      <c r="J205" s="622">
        <v>900</v>
      </c>
      <c r="K205" s="623">
        <v>9821</v>
      </c>
    </row>
    <row r="206" spans="1:11" ht="14.4" customHeight="1" x14ac:dyDescent="0.3">
      <c r="A206" s="618" t="s">
        <v>563</v>
      </c>
      <c r="B206" s="619" t="s">
        <v>565</v>
      </c>
      <c r="C206" s="620" t="s">
        <v>583</v>
      </c>
      <c r="D206" s="621" t="s">
        <v>584</v>
      </c>
      <c r="E206" s="620" t="s">
        <v>6749</v>
      </c>
      <c r="F206" s="621" t="s">
        <v>6750</v>
      </c>
      <c r="G206" s="620" t="s">
        <v>6891</v>
      </c>
      <c r="H206" s="620" t="s">
        <v>6892</v>
      </c>
      <c r="I206" s="622">
        <v>2.37</v>
      </c>
      <c r="J206" s="622">
        <v>100</v>
      </c>
      <c r="K206" s="623">
        <v>237</v>
      </c>
    </row>
    <row r="207" spans="1:11" ht="14.4" customHeight="1" x14ac:dyDescent="0.3">
      <c r="A207" s="618" t="s">
        <v>563</v>
      </c>
      <c r="B207" s="619" t="s">
        <v>565</v>
      </c>
      <c r="C207" s="620" t="s">
        <v>583</v>
      </c>
      <c r="D207" s="621" t="s">
        <v>584</v>
      </c>
      <c r="E207" s="620" t="s">
        <v>6749</v>
      </c>
      <c r="F207" s="621" t="s">
        <v>6750</v>
      </c>
      <c r="G207" s="620" t="s">
        <v>6893</v>
      </c>
      <c r="H207" s="620" t="s">
        <v>6894</v>
      </c>
      <c r="I207" s="622">
        <v>1.7769999999999999</v>
      </c>
      <c r="J207" s="622">
        <v>2250</v>
      </c>
      <c r="K207" s="623">
        <v>3998.5</v>
      </c>
    </row>
    <row r="208" spans="1:11" ht="14.4" customHeight="1" x14ac:dyDescent="0.3">
      <c r="A208" s="618" t="s">
        <v>563</v>
      </c>
      <c r="B208" s="619" t="s">
        <v>565</v>
      </c>
      <c r="C208" s="620" t="s">
        <v>583</v>
      </c>
      <c r="D208" s="621" t="s">
        <v>584</v>
      </c>
      <c r="E208" s="620" t="s">
        <v>6749</v>
      </c>
      <c r="F208" s="621" t="s">
        <v>6750</v>
      </c>
      <c r="G208" s="620" t="s">
        <v>6895</v>
      </c>
      <c r="H208" s="620" t="s">
        <v>6896</v>
      </c>
      <c r="I208" s="622">
        <v>1.768</v>
      </c>
      <c r="J208" s="622">
        <v>350</v>
      </c>
      <c r="K208" s="623">
        <v>619</v>
      </c>
    </row>
    <row r="209" spans="1:11" ht="14.4" customHeight="1" x14ac:dyDescent="0.3">
      <c r="A209" s="618" t="s">
        <v>563</v>
      </c>
      <c r="B209" s="619" t="s">
        <v>565</v>
      </c>
      <c r="C209" s="620" t="s">
        <v>583</v>
      </c>
      <c r="D209" s="621" t="s">
        <v>584</v>
      </c>
      <c r="E209" s="620" t="s">
        <v>6749</v>
      </c>
      <c r="F209" s="621" t="s">
        <v>6750</v>
      </c>
      <c r="G209" s="620" t="s">
        <v>6897</v>
      </c>
      <c r="H209" s="620" t="s">
        <v>6898</v>
      </c>
      <c r="I209" s="622">
        <v>2.7441666666666671</v>
      </c>
      <c r="J209" s="622">
        <v>2350</v>
      </c>
      <c r="K209" s="623">
        <v>6450</v>
      </c>
    </row>
    <row r="210" spans="1:11" ht="14.4" customHeight="1" x14ac:dyDescent="0.3">
      <c r="A210" s="618" t="s">
        <v>563</v>
      </c>
      <c r="B210" s="619" t="s">
        <v>565</v>
      </c>
      <c r="C210" s="620" t="s">
        <v>583</v>
      </c>
      <c r="D210" s="621" t="s">
        <v>584</v>
      </c>
      <c r="E210" s="620" t="s">
        <v>6749</v>
      </c>
      <c r="F210" s="621" t="s">
        <v>6750</v>
      </c>
      <c r="G210" s="620" t="s">
        <v>6899</v>
      </c>
      <c r="H210" s="620" t="s">
        <v>6900</v>
      </c>
      <c r="I210" s="622">
        <v>1.7299999999999998</v>
      </c>
      <c r="J210" s="622">
        <v>300</v>
      </c>
      <c r="K210" s="623">
        <v>519</v>
      </c>
    </row>
    <row r="211" spans="1:11" ht="14.4" customHeight="1" x14ac:dyDescent="0.3">
      <c r="A211" s="618" t="s">
        <v>563</v>
      </c>
      <c r="B211" s="619" t="s">
        <v>565</v>
      </c>
      <c r="C211" s="620" t="s">
        <v>583</v>
      </c>
      <c r="D211" s="621" t="s">
        <v>584</v>
      </c>
      <c r="E211" s="620" t="s">
        <v>6749</v>
      </c>
      <c r="F211" s="621" t="s">
        <v>6750</v>
      </c>
      <c r="G211" s="620" t="s">
        <v>6903</v>
      </c>
      <c r="H211" s="620" t="s">
        <v>6904</v>
      </c>
      <c r="I211" s="622">
        <v>1.75</v>
      </c>
      <c r="J211" s="622">
        <v>300</v>
      </c>
      <c r="K211" s="623">
        <v>525</v>
      </c>
    </row>
    <row r="212" spans="1:11" ht="14.4" customHeight="1" x14ac:dyDescent="0.3">
      <c r="A212" s="618" t="s">
        <v>563</v>
      </c>
      <c r="B212" s="619" t="s">
        <v>565</v>
      </c>
      <c r="C212" s="620" t="s">
        <v>583</v>
      </c>
      <c r="D212" s="621" t="s">
        <v>584</v>
      </c>
      <c r="E212" s="620" t="s">
        <v>6749</v>
      </c>
      <c r="F212" s="621" t="s">
        <v>6750</v>
      </c>
      <c r="G212" s="620" t="s">
        <v>6905</v>
      </c>
      <c r="H212" s="620" t="s">
        <v>6906</v>
      </c>
      <c r="I212" s="622">
        <v>1.74</v>
      </c>
      <c r="J212" s="622">
        <v>2900</v>
      </c>
      <c r="K212" s="623">
        <v>5045</v>
      </c>
    </row>
    <row r="213" spans="1:11" ht="14.4" customHeight="1" x14ac:dyDescent="0.3">
      <c r="A213" s="618" t="s">
        <v>563</v>
      </c>
      <c r="B213" s="619" t="s">
        <v>565</v>
      </c>
      <c r="C213" s="620" t="s">
        <v>583</v>
      </c>
      <c r="D213" s="621" t="s">
        <v>584</v>
      </c>
      <c r="E213" s="620" t="s">
        <v>6749</v>
      </c>
      <c r="F213" s="621" t="s">
        <v>6750</v>
      </c>
      <c r="G213" s="620" t="s">
        <v>6907</v>
      </c>
      <c r="H213" s="620" t="s">
        <v>6908</v>
      </c>
      <c r="I213" s="622">
        <v>4.82</v>
      </c>
      <c r="J213" s="622">
        <v>100</v>
      </c>
      <c r="K213" s="623">
        <v>482</v>
      </c>
    </row>
    <row r="214" spans="1:11" ht="14.4" customHeight="1" x14ac:dyDescent="0.3">
      <c r="A214" s="618" t="s">
        <v>563</v>
      </c>
      <c r="B214" s="619" t="s">
        <v>565</v>
      </c>
      <c r="C214" s="620" t="s">
        <v>583</v>
      </c>
      <c r="D214" s="621" t="s">
        <v>584</v>
      </c>
      <c r="E214" s="620" t="s">
        <v>6749</v>
      </c>
      <c r="F214" s="621" t="s">
        <v>6750</v>
      </c>
      <c r="G214" s="620" t="s">
        <v>6909</v>
      </c>
      <c r="H214" s="620" t="s">
        <v>6910</v>
      </c>
      <c r="I214" s="622">
        <v>1.4000000000000002E-2</v>
      </c>
      <c r="J214" s="622">
        <v>3210</v>
      </c>
      <c r="K214" s="623">
        <v>45.2</v>
      </c>
    </row>
    <row r="215" spans="1:11" ht="14.4" customHeight="1" x14ac:dyDescent="0.3">
      <c r="A215" s="618" t="s">
        <v>563</v>
      </c>
      <c r="B215" s="619" t="s">
        <v>565</v>
      </c>
      <c r="C215" s="620" t="s">
        <v>583</v>
      </c>
      <c r="D215" s="621" t="s">
        <v>584</v>
      </c>
      <c r="E215" s="620" t="s">
        <v>6749</v>
      </c>
      <c r="F215" s="621" t="s">
        <v>6750</v>
      </c>
      <c r="G215" s="620" t="s">
        <v>6915</v>
      </c>
      <c r="H215" s="620" t="s">
        <v>6916</v>
      </c>
      <c r="I215" s="622">
        <v>1.9887500000000002</v>
      </c>
      <c r="J215" s="622">
        <v>750</v>
      </c>
      <c r="K215" s="623">
        <v>1490.5</v>
      </c>
    </row>
    <row r="216" spans="1:11" ht="14.4" customHeight="1" x14ac:dyDescent="0.3">
      <c r="A216" s="618" t="s">
        <v>563</v>
      </c>
      <c r="B216" s="619" t="s">
        <v>565</v>
      </c>
      <c r="C216" s="620" t="s">
        <v>583</v>
      </c>
      <c r="D216" s="621" t="s">
        <v>584</v>
      </c>
      <c r="E216" s="620" t="s">
        <v>6749</v>
      </c>
      <c r="F216" s="621" t="s">
        <v>6750</v>
      </c>
      <c r="G216" s="620" t="s">
        <v>6917</v>
      </c>
      <c r="H216" s="620" t="s">
        <v>6918</v>
      </c>
      <c r="I216" s="622">
        <v>4.24</v>
      </c>
      <c r="J216" s="622">
        <v>50</v>
      </c>
      <c r="K216" s="623">
        <v>212</v>
      </c>
    </row>
    <row r="217" spans="1:11" ht="14.4" customHeight="1" x14ac:dyDescent="0.3">
      <c r="A217" s="618" t="s">
        <v>563</v>
      </c>
      <c r="B217" s="619" t="s">
        <v>565</v>
      </c>
      <c r="C217" s="620" t="s">
        <v>583</v>
      </c>
      <c r="D217" s="621" t="s">
        <v>584</v>
      </c>
      <c r="E217" s="620" t="s">
        <v>6749</v>
      </c>
      <c r="F217" s="621" t="s">
        <v>6750</v>
      </c>
      <c r="G217" s="620" t="s">
        <v>6919</v>
      </c>
      <c r="H217" s="620" t="s">
        <v>6920</v>
      </c>
      <c r="I217" s="622">
        <v>2.3540000000000001</v>
      </c>
      <c r="J217" s="622">
        <v>650</v>
      </c>
      <c r="K217" s="623">
        <v>1585</v>
      </c>
    </row>
    <row r="218" spans="1:11" ht="14.4" customHeight="1" x14ac:dyDescent="0.3">
      <c r="A218" s="618" t="s">
        <v>563</v>
      </c>
      <c r="B218" s="619" t="s">
        <v>565</v>
      </c>
      <c r="C218" s="620" t="s">
        <v>583</v>
      </c>
      <c r="D218" s="621" t="s">
        <v>584</v>
      </c>
      <c r="E218" s="620" t="s">
        <v>6749</v>
      </c>
      <c r="F218" s="621" t="s">
        <v>6750</v>
      </c>
      <c r="G218" s="620" t="s">
        <v>6921</v>
      </c>
      <c r="H218" s="620" t="s">
        <v>6922</v>
      </c>
      <c r="I218" s="622">
        <v>2.8725000000000001</v>
      </c>
      <c r="J218" s="622">
        <v>120</v>
      </c>
      <c r="K218" s="623">
        <v>344.7</v>
      </c>
    </row>
    <row r="219" spans="1:11" ht="14.4" customHeight="1" x14ac:dyDescent="0.3">
      <c r="A219" s="618" t="s">
        <v>563</v>
      </c>
      <c r="B219" s="619" t="s">
        <v>565</v>
      </c>
      <c r="C219" s="620" t="s">
        <v>583</v>
      </c>
      <c r="D219" s="621" t="s">
        <v>584</v>
      </c>
      <c r="E219" s="620" t="s">
        <v>6749</v>
      </c>
      <c r="F219" s="621" t="s">
        <v>6750</v>
      </c>
      <c r="G219" s="620" t="s">
        <v>7086</v>
      </c>
      <c r="H219" s="620" t="s">
        <v>7087</v>
      </c>
      <c r="I219" s="622">
        <v>29.89</v>
      </c>
      <c r="J219" s="622">
        <v>5</v>
      </c>
      <c r="K219" s="623">
        <v>149.44999999999999</v>
      </c>
    </row>
    <row r="220" spans="1:11" ht="14.4" customHeight="1" x14ac:dyDescent="0.3">
      <c r="A220" s="618" t="s">
        <v>563</v>
      </c>
      <c r="B220" s="619" t="s">
        <v>565</v>
      </c>
      <c r="C220" s="620" t="s">
        <v>583</v>
      </c>
      <c r="D220" s="621" t="s">
        <v>584</v>
      </c>
      <c r="E220" s="620" t="s">
        <v>6749</v>
      </c>
      <c r="F220" s="621" t="s">
        <v>6750</v>
      </c>
      <c r="G220" s="620" t="s">
        <v>6923</v>
      </c>
      <c r="H220" s="620" t="s">
        <v>6924</v>
      </c>
      <c r="I220" s="622">
        <v>2.6549999999999998</v>
      </c>
      <c r="J220" s="622">
        <v>60</v>
      </c>
      <c r="K220" s="623">
        <v>130.30000000000001</v>
      </c>
    </row>
    <row r="221" spans="1:11" ht="14.4" customHeight="1" x14ac:dyDescent="0.3">
      <c r="A221" s="618" t="s">
        <v>563</v>
      </c>
      <c r="B221" s="619" t="s">
        <v>565</v>
      </c>
      <c r="C221" s="620" t="s">
        <v>583</v>
      </c>
      <c r="D221" s="621" t="s">
        <v>584</v>
      </c>
      <c r="E221" s="620" t="s">
        <v>6749</v>
      </c>
      <c r="F221" s="621" t="s">
        <v>6750</v>
      </c>
      <c r="G221" s="620" t="s">
        <v>7088</v>
      </c>
      <c r="H221" s="620" t="s">
        <v>7089</v>
      </c>
      <c r="I221" s="622">
        <v>0.67</v>
      </c>
      <c r="J221" s="622">
        <v>1000</v>
      </c>
      <c r="K221" s="623">
        <v>673</v>
      </c>
    </row>
    <row r="222" spans="1:11" ht="14.4" customHeight="1" x14ac:dyDescent="0.3">
      <c r="A222" s="618" t="s">
        <v>563</v>
      </c>
      <c r="B222" s="619" t="s">
        <v>565</v>
      </c>
      <c r="C222" s="620" t="s">
        <v>583</v>
      </c>
      <c r="D222" s="621" t="s">
        <v>584</v>
      </c>
      <c r="E222" s="620" t="s">
        <v>6749</v>
      </c>
      <c r="F222" s="621" t="s">
        <v>6750</v>
      </c>
      <c r="G222" s="620" t="s">
        <v>6925</v>
      </c>
      <c r="H222" s="620" t="s">
        <v>6926</v>
      </c>
      <c r="I222" s="622">
        <v>5.0741666666666667</v>
      </c>
      <c r="J222" s="622">
        <v>2160</v>
      </c>
      <c r="K222" s="623">
        <v>10967.199999999999</v>
      </c>
    </row>
    <row r="223" spans="1:11" ht="14.4" customHeight="1" x14ac:dyDescent="0.3">
      <c r="A223" s="618" t="s">
        <v>563</v>
      </c>
      <c r="B223" s="619" t="s">
        <v>565</v>
      </c>
      <c r="C223" s="620" t="s">
        <v>583</v>
      </c>
      <c r="D223" s="621" t="s">
        <v>584</v>
      </c>
      <c r="E223" s="620" t="s">
        <v>6749</v>
      </c>
      <c r="F223" s="621" t="s">
        <v>6750</v>
      </c>
      <c r="G223" s="620" t="s">
        <v>7090</v>
      </c>
      <c r="H223" s="620" t="s">
        <v>7091</v>
      </c>
      <c r="I223" s="622">
        <v>193.39</v>
      </c>
      <c r="J223" s="622">
        <v>2</v>
      </c>
      <c r="K223" s="623">
        <v>386.78</v>
      </c>
    </row>
    <row r="224" spans="1:11" ht="14.4" customHeight="1" x14ac:dyDescent="0.3">
      <c r="A224" s="618" t="s">
        <v>563</v>
      </c>
      <c r="B224" s="619" t="s">
        <v>565</v>
      </c>
      <c r="C224" s="620" t="s">
        <v>583</v>
      </c>
      <c r="D224" s="621" t="s">
        <v>584</v>
      </c>
      <c r="E224" s="620" t="s">
        <v>6749</v>
      </c>
      <c r="F224" s="621" t="s">
        <v>6750</v>
      </c>
      <c r="G224" s="620" t="s">
        <v>7092</v>
      </c>
      <c r="H224" s="620" t="s">
        <v>7093</v>
      </c>
      <c r="I224" s="622">
        <v>123.31</v>
      </c>
      <c r="J224" s="622">
        <v>2</v>
      </c>
      <c r="K224" s="623">
        <v>246.62</v>
      </c>
    </row>
    <row r="225" spans="1:11" ht="14.4" customHeight="1" x14ac:dyDescent="0.3">
      <c r="A225" s="618" t="s">
        <v>563</v>
      </c>
      <c r="B225" s="619" t="s">
        <v>565</v>
      </c>
      <c r="C225" s="620" t="s">
        <v>583</v>
      </c>
      <c r="D225" s="621" t="s">
        <v>584</v>
      </c>
      <c r="E225" s="620" t="s">
        <v>6749</v>
      </c>
      <c r="F225" s="621" t="s">
        <v>6750</v>
      </c>
      <c r="G225" s="620" t="s">
        <v>6931</v>
      </c>
      <c r="H225" s="620" t="s">
        <v>6932</v>
      </c>
      <c r="I225" s="622">
        <v>17.931428571428572</v>
      </c>
      <c r="J225" s="622">
        <v>1100</v>
      </c>
      <c r="K225" s="623">
        <v>19713</v>
      </c>
    </row>
    <row r="226" spans="1:11" ht="14.4" customHeight="1" x14ac:dyDescent="0.3">
      <c r="A226" s="618" t="s">
        <v>563</v>
      </c>
      <c r="B226" s="619" t="s">
        <v>565</v>
      </c>
      <c r="C226" s="620" t="s">
        <v>583</v>
      </c>
      <c r="D226" s="621" t="s">
        <v>584</v>
      </c>
      <c r="E226" s="620" t="s">
        <v>6749</v>
      </c>
      <c r="F226" s="621" t="s">
        <v>6750</v>
      </c>
      <c r="G226" s="620" t="s">
        <v>6937</v>
      </c>
      <c r="H226" s="620" t="s">
        <v>6938</v>
      </c>
      <c r="I226" s="622">
        <v>14.988461538461538</v>
      </c>
      <c r="J226" s="622">
        <v>441</v>
      </c>
      <c r="K226" s="623">
        <v>6610.41</v>
      </c>
    </row>
    <row r="227" spans="1:11" ht="14.4" customHeight="1" x14ac:dyDescent="0.3">
      <c r="A227" s="618" t="s">
        <v>563</v>
      </c>
      <c r="B227" s="619" t="s">
        <v>565</v>
      </c>
      <c r="C227" s="620" t="s">
        <v>583</v>
      </c>
      <c r="D227" s="621" t="s">
        <v>584</v>
      </c>
      <c r="E227" s="620" t="s">
        <v>6749</v>
      </c>
      <c r="F227" s="621" t="s">
        <v>6750</v>
      </c>
      <c r="G227" s="620" t="s">
        <v>7094</v>
      </c>
      <c r="H227" s="620" t="s">
        <v>7095</v>
      </c>
      <c r="I227" s="622">
        <v>17.98</v>
      </c>
      <c r="J227" s="622">
        <v>50</v>
      </c>
      <c r="K227" s="623">
        <v>899.03</v>
      </c>
    </row>
    <row r="228" spans="1:11" ht="14.4" customHeight="1" x14ac:dyDescent="0.3">
      <c r="A228" s="618" t="s">
        <v>563</v>
      </c>
      <c r="B228" s="619" t="s">
        <v>565</v>
      </c>
      <c r="C228" s="620" t="s">
        <v>583</v>
      </c>
      <c r="D228" s="621" t="s">
        <v>584</v>
      </c>
      <c r="E228" s="620" t="s">
        <v>6749</v>
      </c>
      <c r="F228" s="621" t="s">
        <v>6750</v>
      </c>
      <c r="G228" s="620" t="s">
        <v>6939</v>
      </c>
      <c r="H228" s="620" t="s">
        <v>6940</v>
      </c>
      <c r="I228" s="622">
        <v>12.107272727272727</v>
      </c>
      <c r="J228" s="622">
        <v>400</v>
      </c>
      <c r="K228" s="623">
        <v>4843</v>
      </c>
    </row>
    <row r="229" spans="1:11" ht="14.4" customHeight="1" x14ac:dyDescent="0.3">
      <c r="A229" s="618" t="s">
        <v>563</v>
      </c>
      <c r="B229" s="619" t="s">
        <v>565</v>
      </c>
      <c r="C229" s="620" t="s">
        <v>583</v>
      </c>
      <c r="D229" s="621" t="s">
        <v>584</v>
      </c>
      <c r="E229" s="620" t="s">
        <v>6749</v>
      </c>
      <c r="F229" s="621" t="s">
        <v>6750</v>
      </c>
      <c r="G229" s="620" t="s">
        <v>6941</v>
      </c>
      <c r="H229" s="620" t="s">
        <v>6942</v>
      </c>
      <c r="I229" s="622">
        <v>8.9600000000000009</v>
      </c>
      <c r="J229" s="622">
        <v>50</v>
      </c>
      <c r="K229" s="623">
        <v>448</v>
      </c>
    </row>
    <row r="230" spans="1:11" ht="14.4" customHeight="1" x14ac:dyDescent="0.3">
      <c r="A230" s="618" t="s">
        <v>563</v>
      </c>
      <c r="B230" s="619" t="s">
        <v>565</v>
      </c>
      <c r="C230" s="620" t="s">
        <v>583</v>
      </c>
      <c r="D230" s="621" t="s">
        <v>584</v>
      </c>
      <c r="E230" s="620" t="s">
        <v>6749</v>
      </c>
      <c r="F230" s="621" t="s">
        <v>6750</v>
      </c>
      <c r="G230" s="620" t="s">
        <v>6945</v>
      </c>
      <c r="H230" s="620" t="s">
        <v>6946</v>
      </c>
      <c r="I230" s="622">
        <v>2.8323076923076922</v>
      </c>
      <c r="J230" s="622">
        <v>1850</v>
      </c>
      <c r="K230" s="623">
        <v>5236</v>
      </c>
    </row>
    <row r="231" spans="1:11" ht="14.4" customHeight="1" x14ac:dyDescent="0.3">
      <c r="A231" s="618" t="s">
        <v>563</v>
      </c>
      <c r="B231" s="619" t="s">
        <v>565</v>
      </c>
      <c r="C231" s="620" t="s">
        <v>583</v>
      </c>
      <c r="D231" s="621" t="s">
        <v>584</v>
      </c>
      <c r="E231" s="620" t="s">
        <v>6749</v>
      </c>
      <c r="F231" s="621" t="s">
        <v>6750</v>
      </c>
      <c r="G231" s="620" t="s">
        <v>6947</v>
      </c>
      <c r="H231" s="620" t="s">
        <v>6948</v>
      </c>
      <c r="I231" s="622">
        <v>1.9366666666666668</v>
      </c>
      <c r="J231" s="622">
        <v>201</v>
      </c>
      <c r="K231" s="623">
        <v>389.93</v>
      </c>
    </row>
    <row r="232" spans="1:11" ht="14.4" customHeight="1" x14ac:dyDescent="0.3">
      <c r="A232" s="618" t="s">
        <v>563</v>
      </c>
      <c r="B232" s="619" t="s">
        <v>565</v>
      </c>
      <c r="C232" s="620" t="s">
        <v>583</v>
      </c>
      <c r="D232" s="621" t="s">
        <v>584</v>
      </c>
      <c r="E232" s="620" t="s">
        <v>6749</v>
      </c>
      <c r="F232" s="621" t="s">
        <v>6750</v>
      </c>
      <c r="G232" s="620" t="s">
        <v>6949</v>
      </c>
      <c r="H232" s="620" t="s">
        <v>6950</v>
      </c>
      <c r="I232" s="622">
        <v>5.2050000000000001</v>
      </c>
      <c r="J232" s="622">
        <v>100</v>
      </c>
      <c r="K232" s="623">
        <v>520.5</v>
      </c>
    </row>
    <row r="233" spans="1:11" ht="14.4" customHeight="1" x14ac:dyDescent="0.3">
      <c r="A233" s="618" t="s">
        <v>563</v>
      </c>
      <c r="B233" s="619" t="s">
        <v>565</v>
      </c>
      <c r="C233" s="620" t="s">
        <v>583</v>
      </c>
      <c r="D233" s="621" t="s">
        <v>584</v>
      </c>
      <c r="E233" s="620" t="s">
        <v>6749</v>
      </c>
      <c r="F233" s="621" t="s">
        <v>6750</v>
      </c>
      <c r="G233" s="620" t="s">
        <v>6951</v>
      </c>
      <c r="H233" s="620" t="s">
        <v>6952</v>
      </c>
      <c r="I233" s="622">
        <v>13.194999999999999</v>
      </c>
      <c r="J233" s="622">
        <v>40</v>
      </c>
      <c r="K233" s="623">
        <v>527.79999999999995</v>
      </c>
    </row>
    <row r="234" spans="1:11" ht="14.4" customHeight="1" x14ac:dyDescent="0.3">
      <c r="A234" s="618" t="s">
        <v>563</v>
      </c>
      <c r="B234" s="619" t="s">
        <v>565</v>
      </c>
      <c r="C234" s="620" t="s">
        <v>583</v>
      </c>
      <c r="D234" s="621" t="s">
        <v>584</v>
      </c>
      <c r="E234" s="620" t="s">
        <v>6749</v>
      </c>
      <c r="F234" s="621" t="s">
        <v>6750</v>
      </c>
      <c r="G234" s="620" t="s">
        <v>6953</v>
      </c>
      <c r="H234" s="620" t="s">
        <v>6954</v>
      </c>
      <c r="I234" s="622">
        <v>196.82666666666668</v>
      </c>
      <c r="J234" s="622">
        <v>23</v>
      </c>
      <c r="K234" s="623">
        <v>4533.33</v>
      </c>
    </row>
    <row r="235" spans="1:11" ht="14.4" customHeight="1" x14ac:dyDescent="0.3">
      <c r="A235" s="618" t="s">
        <v>563</v>
      </c>
      <c r="B235" s="619" t="s">
        <v>565</v>
      </c>
      <c r="C235" s="620" t="s">
        <v>583</v>
      </c>
      <c r="D235" s="621" t="s">
        <v>584</v>
      </c>
      <c r="E235" s="620" t="s">
        <v>6749</v>
      </c>
      <c r="F235" s="621" t="s">
        <v>6750</v>
      </c>
      <c r="G235" s="620" t="s">
        <v>6955</v>
      </c>
      <c r="H235" s="620" t="s">
        <v>6956</v>
      </c>
      <c r="I235" s="622">
        <v>13.21</v>
      </c>
      <c r="J235" s="622">
        <v>10</v>
      </c>
      <c r="K235" s="623">
        <v>132.1</v>
      </c>
    </row>
    <row r="236" spans="1:11" ht="14.4" customHeight="1" x14ac:dyDescent="0.3">
      <c r="A236" s="618" t="s">
        <v>563</v>
      </c>
      <c r="B236" s="619" t="s">
        <v>565</v>
      </c>
      <c r="C236" s="620" t="s">
        <v>583</v>
      </c>
      <c r="D236" s="621" t="s">
        <v>584</v>
      </c>
      <c r="E236" s="620" t="s">
        <v>6749</v>
      </c>
      <c r="F236" s="621" t="s">
        <v>6750</v>
      </c>
      <c r="G236" s="620" t="s">
        <v>6957</v>
      </c>
      <c r="H236" s="620" t="s">
        <v>6958</v>
      </c>
      <c r="I236" s="622">
        <v>13.2</v>
      </c>
      <c r="J236" s="622">
        <v>30</v>
      </c>
      <c r="K236" s="623">
        <v>395.9</v>
      </c>
    </row>
    <row r="237" spans="1:11" ht="14.4" customHeight="1" x14ac:dyDescent="0.3">
      <c r="A237" s="618" t="s">
        <v>563</v>
      </c>
      <c r="B237" s="619" t="s">
        <v>565</v>
      </c>
      <c r="C237" s="620" t="s">
        <v>583</v>
      </c>
      <c r="D237" s="621" t="s">
        <v>584</v>
      </c>
      <c r="E237" s="620" t="s">
        <v>6749</v>
      </c>
      <c r="F237" s="621" t="s">
        <v>6750</v>
      </c>
      <c r="G237" s="620" t="s">
        <v>6961</v>
      </c>
      <c r="H237" s="620" t="s">
        <v>6962</v>
      </c>
      <c r="I237" s="622">
        <v>1.5549999999999999</v>
      </c>
      <c r="J237" s="622">
        <v>600</v>
      </c>
      <c r="K237" s="623">
        <v>933</v>
      </c>
    </row>
    <row r="238" spans="1:11" ht="14.4" customHeight="1" x14ac:dyDescent="0.3">
      <c r="A238" s="618" t="s">
        <v>563</v>
      </c>
      <c r="B238" s="619" t="s">
        <v>565</v>
      </c>
      <c r="C238" s="620" t="s">
        <v>583</v>
      </c>
      <c r="D238" s="621" t="s">
        <v>584</v>
      </c>
      <c r="E238" s="620" t="s">
        <v>6749</v>
      </c>
      <c r="F238" s="621" t="s">
        <v>6750</v>
      </c>
      <c r="G238" s="620" t="s">
        <v>6963</v>
      </c>
      <c r="H238" s="620" t="s">
        <v>6964</v>
      </c>
      <c r="I238" s="622">
        <v>21.195</v>
      </c>
      <c r="J238" s="622">
        <v>80</v>
      </c>
      <c r="K238" s="623">
        <v>1694.1</v>
      </c>
    </row>
    <row r="239" spans="1:11" ht="14.4" customHeight="1" x14ac:dyDescent="0.3">
      <c r="A239" s="618" t="s">
        <v>563</v>
      </c>
      <c r="B239" s="619" t="s">
        <v>565</v>
      </c>
      <c r="C239" s="620" t="s">
        <v>583</v>
      </c>
      <c r="D239" s="621" t="s">
        <v>584</v>
      </c>
      <c r="E239" s="620" t="s">
        <v>6749</v>
      </c>
      <c r="F239" s="621" t="s">
        <v>6750</v>
      </c>
      <c r="G239" s="620" t="s">
        <v>6967</v>
      </c>
      <c r="H239" s="620" t="s">
        <v>6968</v>
      </c>
      <c r="I239" s="622">
        <v>21.06</v>
      </c>
      <c r="J239" s="622">
        <v>205</v>
      </c>
      <c r="K239" s="623">
        <v>4316.4500000000007</v>
      </c>
    </row>
    <row r="240" spans="1:11" ht="14.4" customHeight="1" x14ac:dyDescent="0.3">
      <c r="A240" s="618" t="s">
        <v>563</v>
      </c>
      <c r="B240" s="619" t="s">
        <v>565</v>
      </c>
      <c r="C240" s="620" t="s">
        <v>583</v>
      </c>
      <c r="D240" s="621" t="s">
        <v>584</v>
      </c>
      <c r="E240" s="620" t="s">
        <v>6749</v>
      </c>
      <c r="F240" s="621" t="s">
        <v>6750</v>
      </c>
      <c r="G240" s="620" t="s">
        <v>6969</v>
      </c>
      <c r="H240" s="620" t="s">
        <v>6970</v>
      </c>
      <c r="I240" s="622">
        <v>8.35</v>
      </c>
      <c r="J240" s="622">
        <v>15</v>
      </c>
      <c r="K240" s="623">
        <v>125.25</v>
      </c>
    </row>
    <row r="241" spans="1:11" ht="14.4" customHeight="1" x14ac:dyDescent="0.3">
      <c r="A241" s="618" t="s">
        <v>563</v>
      </c>
      <c r="B241" s="619" t="s">
        <v>565</v>
      </c>
      <c r="C241" s="620" t="s">
        <v>583</v>
      </c>
      <c r="D241" s="621" t="s">
        <v>584</v>
      </c>
      <c r="E241" s="620" t="s">
        <v>6749</v>
      </c>
      <c r="F241" s="621" t="s">
        <v>6750</v>
      </c>
      <c r="G241" s="620" t="s">
        <v>6973</v>
      </c>
      <c r="H241" s="620" t="s">
        <v>6974</v>
      </c>
      <c r="I241" s="622">
        <v>11.22</v>
      </c>
      <c r="J241" s="622">
        <v>750</v>
      </c>
      <c r="K241" s="623">
        <v>8439.5</v>
      </c>
    </row>
    <row r="242" spans="1:11" ht="14.4" customHeight="1" x14ac:dyDescent="0.3">
      <c r="A242" s="618" t="s">
        <v>563</v>
      </c>
      <c r="B242" s="619" t="s">
        <v>565</v>
      </c>
      <c r="C242" s="620" t="s">
        <v>583</v>
      </c>
      <c r="D242" s="621" t="s">
        <v>584</v>
      </c>
      <c r="E242" s="620" t="s">
        <v>6749</v>
      </c>
      <c r="F242" s="621" t="s">
        <v>6750</v>
      </c>
      <c r="G242" s="620" t="s">
        <v>6977</v>
      </c>
      <c r="H242" s="620" t="s">
        <v>6978</v>
      </c>
      <c r="I242" s="622">
        <v>0.46777777777777768</v>
      </c>
      <c r="J242" s="622">
        <v>1200</v>
      </c>
      <c r="K242" s="623">
        <v>562</v>
      </c>
    </row>
    <row r="243" spans="1:11" ht="14.4" customHeight="1" x14ac:dyDescent="0.3">
      <c r="A243" s="618" t="s">
        <v>563</v>
      </c>
      <c r="B243" s="619" t="s">
        <v>565</v>
      </c>
      <c r="C243" s="620" t="s">
        <v>583</v>
      </c>
      <c r="D243" s="621" t="s">
        <v>584</v>
      </c>
      <c r="E243" s="620" t="s">
        <v>6749</v>
      </c>
      <c r="F243" s="621" t="s">
        <v>6750</v>
      </c>
      <c r="G243" s="620" t="s">
        <v>6979</v>
      </c>
      <c r="H243" s="620" t="s">
        <v>6980</v>
      </c>
      <c r="I243" s="622">
        <v>3.915</v>
      </c>
      <c r="J243" s="622">
        <v>80</v>
      </c>
      <c r="K243" s="623">
        <v>315.5</v>
      </c>
    </row>
    <row r="244" spans="1:11" ht="14.4" customHeight="1" x14ac:dyDescent="0.3">
      <c r="A244" s="618" t="s">
        <v>563</v>
      </c>
      <c r="B244" s="619" t="s">
        <v>565</v>
      </c>
      <c r="C244" s="620" t="s">
        <v>583</v>
      </c>
      <c r="D244" s="621" t="s">
        <v>584</v>
      </c>
      <c r="E244" s="620" t="s">
        <v>6749</v>
      </c>
      <c r="F244" s="621" t="s">
        <v>6750</v>
      </c>
      <c r="G244" s="620" t="s">
        <v>7096</v>
      </c>
      <c r="H244" s="620" t="s">
        <v>7097</v>
      </c>
      <c r="I244" s="622">
        <v>2.59</v>
      </c>
      <c r="J244" s="622">
        <v>50</v>
      </c>
      <c r="K244" s="623">
        <v>129.5</v>
      </c>
    </row>
    <row r="245" spans="1:11" ht="14.4" customHeight="1" x14ac:dyDescent="0.3">
      <c r="A245" s="618" t="s">
        <v>563</v>
      </c>
      <c r="B245" s="619" t="s">
        <v>565</v>
      </c>
      <c r="C245" s="620" t="s">
        <v>583</v>
      </c>
      <c r="D245" s="621" t="s">
        <v>584</v>
      </c>
      <c r="E245" s="620" t="s">
        <v>6749</v>
      </c>
      <c r="F245" s="621" t="s">
        <v>6750</v>
      </c>
      <c r="G245" s="620" t="s">
        <v>7098</v>
      </c>
      <c r="H245" s="620" t="s">
        <v>7099</v>
      </c>
      <c r="I245" s="622">
        <v>2.58</v>
      </c>
      <c r="J245" s="622">
        <v>50</v>
      </c>
      <c r="K245" s="623">
        <v>129</v>
      </c>
    </row>
    <row r="246" spans="1:11" ht="14.4" customHeight="1" x14ac:dyDescent="0.3">
      <c r="A246" s="618" t="s">
        <v>563</v>
      </c>
      <c r="B246" s="619" t="s">
        <v>565</v>
      </c>
      <c r="C246" s="620" t="s">
        <v>583</v>
      </c>
      <c r="D246" s="621" t="s">
        <v>584</v>
      </c>
      <c r="E246" s="620" t="s">
        <v>6749</v>
      </c>
      <c r="F246" s="621" t="s">
        <v>6750</v>
      </c>
      <c r="G246" s="620" t="s">
        <v>7100</v>
      </c>
      <c r="H246" s="620" t="s">
        <v>7101</v>
      </c>
      <c r="I246" s="622">
        <v>589</v>
      </c>
      <c r="J246" s="622">
        <v>1</v>
      </c>
      <c r="K246" s="623">
        <v>589</v>
      </c>
    </row>
    <row r="247" spans="1:11" ht="14.4" customHeight="1" x14ac:dyDescent="0.3">
      <c r="A247" s="618" t="s">
        <v>563</v>
      </c>
      <c r="B247" s="619" t="s">
        <v>565</v>
      </c>
      <c r="C247" s="620" t="s">
        <v>583</v>
      </c>
      <c r="D247" s="621" t="s">
        <v>584</v>
      </c>
      <c r="E247" s="620" t="s">
        <v>6749</v>
      </c>
      <c r="F247" s="621" t="s">
        <v>6750</v>
      </c>
      <c r="G247" s="620" t="s">
        <v>6987</v>
      </c>
      <c r="H247" s="620" t="s">
        <v>6988</v>
      </c>
      <c r="I247" s="622">
        <v>9.1999999999999993</v>
      </c>
      <c r="J247" s="622">
        <v>450</v>
      </c>
      <c r="K247" s="623">
        <v>4140</v>
      </c>
    </row>
    <row r="248" spans="1:11" ht="14.4" customHeight="1" x14ac:dyDescent="0.3">
      <c r="A248" s="618" t="s">
        <v>563</v>
      </c>
      <c r="B248" s="619" t="s">
        <v>565</v>
      </c>
      <c r="C248" s="620" t="s">
        <v>583</v>
      </c>
      <c r="D248" s="621" t="s">
        <v>584</v>
      </c>
      <c r="E248" s="620" t="s">
        <v>6749</v>
      </c>
      <c r="F248" s="621" t="s">
        <v>6750</v>
      </c>
      <c r="G248" s="620" t="s">
        <v>6989</v>
      </c>
      <c r="H248" s="620" t="s">
        <v>6990</v>
      </c>
      <c r="I248" s="622">
        <v>172.5</v>
      </c>
      <c r="J248" s="622">
        <v>1</v>
      </c>
      <c r="K248" s="623">
        <v>172.5</v>
      </c>
    </row>
    <row r="249" spans="1:11" ht="14.4" customHeight="1" x14ac:dyDescent="0.3">
      <c r="A249" s="618" t="s">
        <v>563</v>
      </c>
      <c r="B249" s="619" t="s">
        <v>565</v>
      </c>
      <c r="C249" s="620" t="s">
        <v>583</v>
      </c>
      <c r="D249" s="621" t="s">
        <v>584</v>
      </c>
      <c r="E249" s="620" t="s">
        <v>6749</v>
      </c>
      <c r="F249" s="621" t="s">
        <v>6750</v>
      </c>
      <c r="G249" s="620" t="s">
        <v>6991</v>
      </c>
      <c r="H249" s="620" t="s">
        <v>6992</v>
      </c>
      <c r="I249" s="622">
        <v>9.68</v>
      </c>
      <c r="J249" s="622">
        <v>650</v>
      </c>
      <c r="K249" s="623">
        <v>6292</v>
      </c>
    </row>
    <row r="250" spans="1:11" ht="14.4" customHeight="1" x14ac:dyDescent="0.3">
      <c r="A250" s="618" t="s">
        <v>563</v>
      </c>
      <c r="B250" s="619" t="s">
        <v>565</v>
      </c>
      <c r="C250" s="620" t="s">
        <v>583</v>
      </c>
      <c r="D250" s="621" t="s">
        <v>584</v>
      </c>
      <c r="E250" s="620" t="s">
        <v>6753</v>
      </c>
      <c r="F250" s="621" t="s">
        <v>6754</v>
      </c>
      <c r="G250" s="620" t="s">
        <v>6997</v>
      </c>
      <c r="H250" s="620" t="s">
        <v>6998</v>
      </c>
      <c r="I250" s="622">
        <v>87.12</v>
      </c>
      <c r="J250" s="622">
        <v>2</v>
      </c>
      <c r="K250" s="623">
        <v>174.24</v>
      </c>
    </row>
    <row r="251" spans="1:11" ht="14.4" customHeight="1" x14ac:dyDescent="0.3">
      <c r="A251" s="618" t="s">
        <v>563</v>
      </c>
      <c r="B251" s="619" t="s">
        <v>565</v>
      </c>
      <c r="C251" s="620" t="s">
        <v>583</v>
      </c>
      <c r="D251" s="621" t="s">
        <v>584</v>
      </c>
      <c r="E251" s="620" t="s">
        <v>6753</v>
      </c>
      <c r="F251" s="621" t="s">
        <v>6754</v>
      </c>
      <c r="G251" s="620" t="s">
        <v>6999</v>
      </c>
      <c r="H251" s="620" t="s">
        <v>7000</v>
      </c>
      <c r="I251" s="622">
        <v>50.82</v>
      </c>
      <c r="J251" s="622">
        <v>2</v>
      </c>
      <c r="K251" s="623">
        <v>101.64</v>
      </c>
    </row>
    <row r="252" spans="1:11" ht="14.4" customHeight="1" x14ac:dyDescent="0.3">
      <c r="A252" s="618" t="s">
        <v>563</v>
      </c>
      <c r="B252" s="619" t="s">
        <v>565</v>
      </c>
      <c r="C252" s="620" t="s">
        <v>583</v>
      </c>
      <c r="D252" s="621" t="s">
        <v>584</v>
      </c>
      <c r="E252" s="620" t="s">
        <v>6755</v>
      </c>
      <c r="F252" s="621" t="s">
        <v>6756</v>
      </c>
      <c r="G252" s="620" t="s">
        <v>7001</v>
      </c>
      <c r="H252" s="620" t="s">
        <v>7002</v>
      </c>
      <c r="I252" s="622">
        <v>4509.9437500000004</v>
      </c>
      <c r="J252" s="622">
        <v>20</v>
      </c>
      <c r="K252" s="623">
        <v>90198.75</v>
      </c>
    </row>
    <row r="253" spans="1:11" ht="14.4" customHeight="1" x14ac:dyDescent="0.3">
      <c r="A253" s="618" t="s">
        <v>563</v>
      </c>
      <c r="B253" s="619" t="s">
        <v>565</v>
      </c>
      <c r="C253" s="620" t="s">
        <v>583</v>
      </c>
      <c r="D253" s="621" t="s">
        <v>584</v>
      </c>
      <c r="E253" s="620" t="s">
        <v>6755</v>
      </c>
      <c r="F253" s="621" t="s">
        <v>6756</v>
      </c>
      <c r="G253" s="620" t="s">
        <v>7003</v>
      </c>
      <c r="H253" s="620" t="s">
        <v>7004</v>
      </c>
      <c r="I253" s="622">
        <v>267.78499999999997</v>
      </c>
      <c r="J253" s="622">
        <v>4</v>
      </c>
      <c r="K253" s="623">
        <v>1071.1399999999999</v>
      </c>
    </row>
    <row r="254" spans="1:11" ht="14.4" customHeight="1" x14ac:dyDescent="0.3">
      <c r="A254" s="618" t="s">
        <v>563</v>
      </c>
      <c r="B254" s="619" t="s">
        <v>565</v>
      </c>
      <c r="C254" s="620" t="s">
        <v>583</v>
      </c>
      <c r="D254" s="621" t="s">
        <v>584</v>
      </c>
      <c r="E254" s="620" t="s">
        <v>6757</v>
      </c>
      <c r="F254" s="621" t="s">
        <v>6758</v>
      </c>
      <c r="G254" s="620" t="s">
        <v>7005</v>
      </c>
      <c r="H254" s="620" t="s">
        <v>7006</v>
      </c>
      <c r="I254" s="622">
        <v>8.1574999999999989</v>
      </c>
      <c r="J254" s="622">
        <v>4700</v>
      </c>
      <c r="K254" s="623">
        <v>38342</v>
      </c>
    </row>
    <row r="255" spans="1:11" ht="14.4" customHeight="1" x14ac:dyDescent="0.3">
      <c r="A255" s="618" t="s">
        <v>563</v>
      </c>
      <c r="B255" s="619" t="s">
        <v>565</v>
      </c>
      <c r="C255" s="620" t="s">
        <v>583</v>
      </c>
      <c r="D255" s="621" t="s">
        <v>584</v>
      </c>
      <c r="E255" s="620" t="s">
        <v>6757</v>
      </c>
      <c r="F255" s="621" t="s">
        <v>6758</v>
      </c>
      <c r="G255" s="620" t="s">
        <v>7007</v>
      </c>
      <c r="H255" s="620" t="s">
        <v>7008</v>
      </c>
      <c r="I255" s="622">
        <v>12.469999999999997</v>
      </c>
      <c r="J255" s="622">
        <v>451</v>
      </c>
      <c r="K255" s="623">
        <v>5655.04</v>
      </c>
    </row>
    <row r="256" spans="1:11" ht="14.4" customHeight="1" x14ac:dyDescent="0.3">
      <c r="A256" s="618" t="s">
        <v>563</v>
      </c>
      <c r="B256" s="619" t="s">
        <v>565</v>
      </c>
      <c r="C256" s="620" t="s">
        <v>583</v>
      </c>
      <c r="D256" s="621" t="s">
        <v>584</v>
      </c>
      <c r="E256" s="620" t="s">
        <v>6761</v>
      </c>
      <c r="F256" s="621" t="s">
        <v>6762</v>
      </c>
      <c r="G256" s="620" t="s">
        <v>7102</v>
      </c>
      <c r="H256" s="620" t="s">
        <v>7103</v>
      </c>
      <c r="I256" s="622">
        <v>0.31</v>
      </c>
      <c r="J256" s="622">
        <v>300</v>
      </c>
      <c r="K256" s="623">
        <v>93</v>
      </c>
    </row>
    <row r="257" spans="1:11" ht="14.4" customHeight="1" x14ac:dyDescent="0.3">
      <c r="A257" s="618" t="s">
        <v>563</v>
      </c>
      <c r="B257" s="619" t="s">
        <v>565</v>
      </c>
      <c r="C257" s="620" t="s">
        <v>583</v>
      </c>
      <c r="D257" s="621" t="s">
        <v>584</v>
      </c>
      <c r="E257" s="620" t="s">
        <v>6761</v>
      </c>
      <c r="F257" s="621" t="s">
        <v>6762</v>
      </c>
      <c r="G257" s="620" t="s">
        <v>7015</v>
      </c>
      <c r="H257" s="620" t="s">
        <v>7016</v>
      </c>
      <c r="I257" s="622">
        <v>0.31</v>
      </c>
      <c r="J257" s="622">
        <v>200</v>
      </c>
      <c r="K257" s="623">
        <v>62</v>
      </c>
    </row>
    <row r="258" spans="1:11" ht="14.4" customHeight="1" x14ac:dyDescent="0.3">
      <c r="A258" s="618" t="s">
        <v>563</v>
      </c>
      <c r="B258" s="619" t="s">
        <v>565</v>
      </c>
      <c r="C258" s="620" t="s">
        <v>583</v>
      </c>
      <c r="D258" s="621" t="s">
        <v>584</v>
      </c>
      <c r="E258" s="620" t="s">
        <v>6761</v>
      </c>
      <c r="F258" s="621" t="s">
        <v>6762</v>
      </c>
      <c r="G258" s="620" t="s">
        <v>7017</v>
      </c>
      <c r="H258" s="620" t="s">
        <v>7018</v>
      </c>
      <c r="I258" s="622">
        <v>0.29799999999999999</v>
      </c>
      <c r="J258" s="622">
        <v>1600</v>
      </c>
      <c r="K258" s="623">
        <v>478</v>
      </c>
    </row>
    <row r="259" spans="1:11" ht="14.4" customHeight="1" x14ac:dyDescent="0.3">
      <c r="A259" s="618" t="s">
        <v>563</v>
      </c>
      <c r="B259" s="619" t="s">
        <v>565</v>
      </c>
      <c r="C259" s="620" t="s">
        <v>583</v>
      </c>
      <c r="D259" s="621" t="s">
        <v>584</v>
      </c>
      <c r="E259" s="620" t="s">
        <v>6761</v>
      </c>
      <c r="F259" s="621" t="s">
        <v>6762</v>
      </c>
      <c r="G259" s="620" t="s">
        <v>7104</v>
      </c>
      <c r="H259" s="620" t="s">
        <v>7105</v>
      </c>
      <c r="I259" s="622">
        <v>0.47749999999999998</v>
      </c>
      <c r="J259" s="622">
        <v>1100</v>
      </c>
      <c r="K259" s="623">
        <v>525</v>
      </c>
    </row>
    <row r="260" spans="1:11" ht="14.4" customHeight="1" x14ac:dyDescent="0.3">
      <c r="A260" s="618" t="s">
        <v>563</v>
      </c>
      <c r="B260" s="619" t="s">
        <v>565</v>
      </c>
      <c r="C260" s="620" t="s">
        <v>583</v>
      </c>
      <c r="D260" s="621" t="s">
        <v>584</v>
      </c>
      <c r="E260" s="620" t="s">
        <v>6761</v>
      </c>
      <c r="F260" s="621" t="s">
        <v>6762</v>
      </c>
      <c r="G260" s="620" t="s">
        <v>7019</v>
      </c>
      <c r="H260" s="620" t="s">
        <v>7020</v>
      </c>
      <c r="I260" s="622">
        <v>0.30374999999999991</v>
      </c>
      <c r="J260" s="622">
        <v>12800</v>
      </c>
      <c r="K260" s="623">
        <v>3891</v>
      </c>
    </row>
    <row r="261" spans="1:11" ht="14.4" customHeight="1" x14ac:dyDescent="0.3">
      <c r="A261" s="618" t="s">
        <v>563</v>
      </c>
      <c r="B261" s="619" t="s">
        <v>565</v>
      </c>
      <c r="C261" s="620" t="s">
        <v>583</v>
      </c>
      <c r="D261" s="621" t="s">
        <v>584</v>
      </c>
      <c r="E261" s="620" t="s">
        <v>6761</v>
      </c>
      <c r="F261" s="621" t="s">
        <v>6762</v>
      </c>
      <c r="G261" s="620" t="s">
        <v>7106</v>
      </c>
      <c r="H261" s="620" t="s">
        <v>7107</v>
      </c>
      <c r="I261" s="622">
        <v>31.46</v>
      </c>
      <c r="J261" s="622">
        <v>100</v>
      </c>
      <c r="K261" s="623">
        <v>3146</v>
      </c>
    </row>
    <row r="262" spans="1:11" ht="14.4" customHeight="1" x14ac:dyDescent="0.3">
      <c r="A262" s="618" t="s">
        <v>563</v>
      </c>
      <c r="B262" s="619" t="s">
        <v>565</v>
      </c>
      <c r="C262" s="620" t="s">
        <v>583</v>
      </c>
      <c r="D262" s="621" t="s">
        <v>584</v>
      </c>
      <c r="E262" s="620" t="s">
        <v>6761</v>
      </c>
      <c r="F262" s="621" t="s">
        <v>6762</v>
      </c>
      <c r="G262" s="620" t="s">
        <v>7021</v>
      </c>
      <c r="H262" s="620" t="s">
        <v>7022</v>
      </c>
      <c r="I262" s="622">
        <v>31.46</v>
      </c>
      <c r="J262" s="622">
        <v>400</v>
      </c>
      <c r="K262" s="623">
        <v>12584</v>
      </c>
    </row>
    <row r="263" spans="1:11" ht="14.4" customHeight="1" x14ac:dyDescent="0.3">
      <c r="A263" s="618" t="s">
        <v>563</v>
      </c>
      <c r="B263" s="619" t="s">
        <v>565</v>
      </c>
      <c r="C263" s="620" t="s">
        <v>583</v>
      </c>
      <c r="D263" s="621" t="s">
        <v>584</v>
      </c>
      <c r="E263" s="620" t="s">
        <v>6763</v>
      </c>
      <c r="F263" s="621" t="s">
        <v>6764</v>
      </c>
      <c r="G263" s="620" t="s">
        <v>7023</v>
      </c>
      <c r="H263" s="620" t="s">
        <v>7024</v>
      </c>
      <c r="I263" s="622">
        <v>0.80555555555555558</v>
      </c>
      <c r="J263" s="622">
        <v>14700</v>
      </c>
      <c r="K263" s="623">
        <v>12034</v>
      </c>
    </row>
    <row r="264" spans="1:11" ht="14.4" customHeight="1" x14ac:dyDescent="0.3">
      <c r="A264" s="618" t="s">
        <v>563</v>
      </c>
      <c r="B264" s="619" t="s">
        <v>565</v>
      </c>
      <c r="C264" s="620" t="s">
        <v>583</v>
      </c>
      <c r="D264" s="621" t="s">
        <v>584</v>
      </c>
      <c r="E264" s="620" t="s">
        <v>6763</v>
      </c>
      <c r="F264" s="621" t="s">
        <v>6764</v>
      </c>
      <c r="G264" s="620" t="s">
        <v>7025</v>
      </c>
      <c r="H264" s="620" t="s">
        <v>7026</v>
      </c>
      <c r="I264" s="622">
        <v>0.64</v>
      </c>
      <c r="J264" s="622">
        <v>500</v>
      </c>
      <c r="K264" s="623">
        <v>320</v>
      </c>
    </row>
    <row r="265" spans="1:11" ht="14.4" customHeight="1" x14ac:dyDescent="0.3">
      <c r="A265" s="618" t="s">
        <v>563</v>
      </c>
      <c r="B265" s="619" t="s">
        <v>565</v>
      </c>
      <c r="C265" s="620" t="s">
        <v>583</v>
      </c>
      <c r="D265" s="621" t="s">
        <v>584</v>
      </c>
      <c r="E265" s="620" t="s">
        <v>6763</v>
      </c>
      <c r="F265" s="621" t="s">
        <v>6764</v>
      </c>
      <c r="G265" s="620" t="s">
        <v>7027</v>
      </c>
      <c r="H265" s="620" t="s">
        <v>7028</v>
      </c>
      <c r="I265" s="622">
        <v>0.67</v>
      </c>
      <c r="J265" s="622">
        <v>7000</v>
      </c>
      <c r="K265" s="623">
        <v>4710</v>
      </c>
    </row>
    <row r="266" spans="1:11" ht="14.4" customHeight="1" x14ac:dyDescent="0.3">
      <c r="A266" s="618" t="s">
        <v>563</v>
      </c>
      <c r="B266" s="619" t="s">
        <v>565</v>
      </c>
      <c r="C266" s="620" t="s">
        <v>583</v>
      </c>
      <c r="D266" s="621" t="s">
        <v>584</v>
      </c>
      <c r="E266" s="620" t="s">
        <v>6763</v>
      </c>
      <c r="F266" s="621" t="s">
        <v>6764</v>
      </c>
      <c r="G266" s="620" t="s">
        <v>7108</v>
      </c>
      <c r="H266" s="620" t="s">
        <v>7109</v>
      </c>
      <c r="I266" s="622">
        <v>0.65</v>
      </c>
      <c r="J266" s="622">
        <v>100</v>
      </c>
      <c r="K266" s="623">
        <v>65</v>
      </c>
    </row>
    <row r="267" spans="1:11" ht="14.4" customHeight="1" x14ac:dyDescent="0.3">
      <c r="A267" s="618" t="s">
        <v>563</v>
      </c>
      <c r="B267" s="619" t="s">
        <v>565</v>
      </c>
      <c r="C267" s="620" t="s">
        <v>583</v>
      </c>
      <c r="D267" s="621" t="s">
        <v>584</v>
      </c>
      <c r="E267" s="620" t="s">
        <v>6763</v>
      </c>
      <c r="F267" s="621" t="s">
        <v>6764</v>
      </c>
      <c r="G267" s="620" t="s">
        <v>7031</v>
      </c>
      <c r="H267" s="620" t="s">
        <v>7032</v>
      </c>
      <c r="I267" s="622">
        <v>7.5</v>
      </c>
      <c r="J267" s="622">
        <v>20</v>
      </c>
      <c r="K267" s="623">
        <v>150</v>
      </c>
    </row>
    <row r="268" spans="1:11" ht="14.4" customHeight="1" x14ac:dyDescent="0.3">
      <c r="A268" s="618" t="s">
        <v>563</v>
      </c>
      <c r="B268" s="619" t="s">
        <v>565</v>
      </c>
      <c r="C268" s="620" t="s">
        <v>583</v>
      </c>
      <c r="D268" s="621" t="s">
        <v>584</v>
      </c>
      <c r="E268" s="620" t="s">
        <v>6763</v>
      </c>
      <c r="F268" s="621" t="s">
        <v>6764</v>
      </c>
      <c r="G268" s="620" t="s">
        <v>7037</v>
      </c>
      <c r="H268" s="620" t="s">
        <v>7038</v>
      </c>
      <c r="I268" s="622">
        <v>7.5</v>
      </c>
      <c r="J268" s="622">
        <v>20</v>
      </c>
      <c r="K268" s="623">
        <v>150</v>
      </c>
    </row>
    <row r="269" spans="1:11" ht="14.4" customHeight="1" x14ac:dyDescent="0.3">
      <c r="A269" s="618" t="s">
        <v>563</v>
      </c>
      <c r="B269" s="619" t="s">
        <v>565</v>
      </c>
      <c r="C269" s="620" t="s">
        <v>583</v>
      </c>
      <c r="D269" s="621" t="s">
        <v>584</v>
      </c>
      <c r="E269" s="620" t="s">
        <v>6763</v>
      </c>
      <c r="F269" s="621" t="s">
        <v>6764</v>
      </c>
      <c r="G269" s="620" t="s">
        <v>7110</v>
      </c>
      <c r="H269" s="620" t="s">
        <v>7111</v>
      </c>
      <c r="I269" s="622">
        <v>11</v>
      </c>
      <c r="J269" s="622">
        <v>10</v>
      </c>
      <c r="K269" s="623">
        <v>110</v>
      </c>
    </row>
    <row r="270" spans="1:11" ht="14.4" customHeight="1" x14ac:dyDescent="0.3">
      <c r="A270" s="618" t="s">
        <v>563</v>
      </c>
      <c r="B270" s="619" t="s">
        <v>565</v>
      </c>
      <c r="C270" s="620" t="s">
        <v>583</v>
      </c>
      <c r="D270" s="621" t="s">
        <v>584</v>
      </c>
      <c r="E270" s="620" t="s">
        <v>6763</v>
      </c>
      <c r="F270" s="621" t="s">
        <v>6764</v>
      </c>
      <c r="G270" s="620" t="s">
        <v>7112</v>
      </c>
      <c r="H270" s="620" t="s">
        <v>7113</v>
      </c>
      <c r="I270" s="622">
        <v>11.01</v>
      </c>
      <c r="J270" s="622">
        <v>10</v>
      </c>
      <c r="K270" s="623">
        <v>110.1</v>
      </c>
    </row>
    <row r="271" spans="1:11" ht="14.4" customHeight="1" x14ac:dyDescent="0.3">
      <c r="A271" s="618" t="s">
        <v>563</v>
      </c>
      <c r="B271" s="619" t="s">
        <v>565</v>
      </c>
      <c r="C271" s="620" t="s">
        <v>583</v>
      </c>
      <c r="D271" s="621" t="s">
        <v>584</v>
      </c>
      <c r="E271" s="620" t="s">
        <v>6763</v>
      </c>
      <c r="F271" s="621" t="s">
        <v>6764</v>
      </c>
      <c r="G271" s="620" t="s">
        <v>7114</v>
      </c>
      <c r="H271" s="620" t="s">
        <v>7115</v>
      </c>
      <c r="I271" s="622">
        <v>11.01</v>
      </c>
      <c r="J271" s="622">
        <v>10</v>
      </c>
      <c r="K271" s="623">
        <v>110.1</v>
      </c>
    </row>
    <row r="272" spans="1:11" ht="14.4" customHeight="1" x14ac:dyDescent="0.3">
      <c r="A272" s="618" t="s">
        <v>563</v>
      </c>
      <c r="B272" s="619" t="s">
        <v>565</v>
      </c>
      <c r="C272" s="620" t="s">
        <v>583</v>
      </c>
      <c r="D272" s="621" t="s">
        <v>584</v>
      </c>
      <c r="E272" s="620" t="s">
        <v>6763</v>
      </c>
      <c r="F272" s="621" t="s">
        <v>6764</v>
      </c>
      <c r="G272" s="620" t="s">
        <v>7116</v>
      </c>
      <c r="H272" s="620" t="s">
        <v>7117</v>
      </c>
      <c r="I272" s="622">
        <v>10.99</v>
      </c>
      <c r="J272" s="622">
        <v>10</v>
      </c>
      <c r="K272" s="623">
        <v>109.9</v>
      </c>
    </row>
    <row r="273" spans="1:11" ht="14.4" customHeight="1" x14ac:dyDescent="0.3">
      <c r="A273" s="618" t="s">
        <v>563</v>
      </c>
      <c r="B273" s="619" t="s">
        <v>565</v>
      </c>
      <c r="C273" s="620" t="s">
        <v>583</v>
      </c>
      <c r="D273" s="621" t="s">
        <v>584</v>
      </c>
      <c r="E273" s="620" t="s">
        <v>6763</v>
      </c>
      <c r="F273" s="621" t="s">
        <v>6764</v>
      </c>
      <c r="G273" s="620" t="s">
        <v>7118</v>
      </c>
      <c r="H273" s="620" t="s">
        <v>7119</v>
      </c>
      <c r="I273" s="622">
        <v>0.82499999999999996</v>
      </c>
      <c r="J273" s="622">
        <v>500</v>
      </c>
      <c r="K273" s="623">
        <v>413</v>
      </c>
    </row>
    <row r="274" spans="1:11" ht="14.4" customHeight="1" x14ac:dyDescent="0.3">
      <c r="A274" s="618" t="s">
        <v>563</v>
      </c>
      <c r="B274" s="619" t="s">
        <v>565</v>
      </c>
      <c r="C274" s="620" t="s">
        <v>583</v>
      </c>
      <c r="D274" s="621" t="s">
        <v>584</v>
      </c>
      <c r="E274" s="620" t="s">
        <v>6763</v>
      </c>
      <c r="F274" s="621" t="s">
        <v>6764</v>
      </c>
      <c r="G274" s="620" t="s">
        <v>7043</v>
      </c>
      <c r="H274" s="620" t="s">
        <v>7044</v>
      </c>
      <c r="I274" s="622">
        <v>0.77</v>
      </c>
      <c r="J274" s="622">
        <v>7000</v>
      </c>
      <c r="K274" s="623">
        <v>5390</v>
      </c>
    </row>
    <row r="275" spans="1:11" ht="14.4" customHeight="1" x14ac:dyDescent="0.3">
      <c r="A275" s="618" t="s">
        <v>563</v>
      </c>
      <c r="B275" s="619" t="s">
        <v>565</v>
      </c>
      <c r="C275" s="620" t="s">
        <v>583</v>
      </c>
      <c r="D275" s="621" t="s">
        <v>584</v>
      </c>
      <c r="E275" s="620" t="s">
        <v>6745</v>
      </c>
      <c r="F275" s="621" t="s">
        <v>6746</v>
      </c>
      <c r="G275" s="620" t="s">
        <v>7045</v>
      </c>
      <c r="H275" s="620" t="s">
        <v>7046</v>
      </c>
      <c r="I275" s="622">
        <v>152.46</v>
      </c>
      <c r="J275" s="622">
        <v>18</v>
      </c>
      <c r="K275" s="623">
        <v>2744.28</v>
      </c>
    </row>
    <row r="276" spans="1:11" ht="14.4" customHeight="1" x14ac:dyDescent="0.3">
      <c r="A276" s="618" t="s">
        <v>563</v>
      </c>
      <c r="B276" s="619" t="s">
        <v>565</v>
      </c>
      <c r="C276" s="620" t="s">
        <v>583</v>
      </c>
      <c r="D276" s="621" t="s">
        <v>584</v>
      </c>
      <c r="E276" s="620" t="s">
        <v>6745</v>
      </c>
      <c r="F276" s="621" t="s">
        <v>6746</v>
      </c>
      <c r="G276" s="620" t="s">
        <v>7047</v>
      </c>
      <c r="H276" s="620" t="s">
        <v>7048</v>
      </c>
      <c r="I276" s="622">
        <v>139.43797931328825</v>
      </c>
      <c r="J276" s="622">
        <v>25</v>
      </c>
      <c r="K276" s="623">
        <v>3485.949504656086</v>
      </c>
    </row>
    <row r="277" spans="1:11" ht="14.4" customHeight="1" x14ac:dyDescent="0.3">
      <c r="A277" s="618" t="s">
        <v>563</v>
      </c>
      <c r="B277" s="619" t="s">
        <v>565</v>
      </c>
      <c r="C277" s="620" t="s">
        <v>583</v>
      </c>
      <c r="D277" s="621" t="s">
        <v>584</v>
      </c>
      <c r="E277" s="620" t="s">
        <v>6745</v>
      </c>
      <c r="F277" s="621" t="s">
        <v>6746</v>
      </c>
      <c r="G277" s="620" t="s">
        <v>7049</v>
      </c>
      <c r="H277" s="620" t="s">
        <v>7050</v>
      </c>
      <c r="I277" s="622">
        <v>139.43810031329201</v>
      </c>
      <c r="J277" s="622">
        <v>25</v>
      </c>
      <c r="K277" s="623">
        <v>3485.952408656176</v>
      </c>
    </row>
    <row r="278" spans="1:11" ht="14.4" customHeight="1" x14ac:dyDescent="0.3">
      <c r="A278" s="618" t="s">
        <v>563</v>
      </c>
      <c r="B278" s="619" t="s">
        <v>565</v>
      </c>
      <c r="C278" s="620" t="s">
        <v>583</v>
      </c>
      <c r="D278" s="621" t="s">
        <v>584</v>
      </c>
      <c r="E278" s="620" t="s">
        <v>6745</v>
      </c>
      <c r="F278" s="621" t="s">
        <v>6746</v>
      </c>
      <c r="G278" s="620" t="s">
        <v>7051</v>
      </c>
      <c r="H278" s="620" t="s">
        <v>7052</v>
      </c>
      <c r="I278" s="622">
        <v>1390.4397141423638</v>
      </c>
      <c r="J278" s="622">
        <v>14</v>
      </c>
      <c r="K278" s="623">
        <v>19466.156777259941</v>
      </c>
    </row>
    <row r="279" spans="1:11" ht="14.4" customHeight="1" x14ac:dyDescent="0.3">
      <c r="A279" s="618" t="s">
        <v>563</v>
      </c>
      <c r="B279" s="619" t="s">
        <v>565</v>
      </c>
      <c r="C279" s="620" t="s">
        <v>583</v>
      </c>
      <c r="D279" s="621" t="s">
        <v>584</v>
      </c>
      <c r="E279" s="620" t="s">
        <v>6745</v>
      </c>
      <c r="F279" s="621" t="s">
        <v>6746</v>
      </c>
      <c r="G279" s="620" t="s">
        <v>7053</v>
      </c>
      <c r="H279" s="620" t="s">
        <v>7052</v>
      </c>
      <c r="I279" s="622">
        <v>1390.4400000000003</v>
      </c>
      <c r="J279" s="622">
        <v>8</v>
      </c>
      <c r="K279" s="623">
        <v>11123.52</v>
      </c>
    </row>
    <row r="280" spans="1:11" ht="14.4" customHeight="1" x14ac:dyDescent="0.3">
      <c r="A280" s="618" t="s">
        <v>563</v>
      </c>
      <c r="B280" s="619" t="s">
        <v>565</v>
      </c>
      <c r="C280" s="620" t="s">
        <v>583</v>
      </c>
      <c r="D280" s="621" t="s">
        <v>584</v>
      </c>
      <c r="E280" s="620" t="s">
        <v>6745</v>
      </c>
      <c r="F280" s="621" t="s">
        <v>6746</v>
      </c>
      <c r="G280" s="620" t="s">
        <v>7120</v>
      </c>
      <c r="H280" s="620" t="s">
        <v>7121</v>
      </c>
      <c r="I280" s="622">
        <v>152.46</v>
      </c>
      <c r="J280" s="622">
        <v>1</v>
      </c>
      <c r="K280" s="623">
        <v>152.46</v>
      </c>
    </row>
    <row r="281" spans="1:11" ht="14.4" customHeight="1" x14ac:dyDescent="0.3">
      <c r="A281" s="618" t="s">
        <v>563</v>
      </c>
      <c r="B281" s="619" t="s">
        <v>565</v>
      </c>
      <c r="C281" s="620" t="s">
        <v>587</v>
      </c>
      <c r="D281" s="621" t="s">
        <v>588</v>
      </c>
      <c r="E281" s="620" t="s">
        <v>6747</v>
      </c>
      <c r="F281" s="621" t="s">
        <v>6748</v>
      </c>
      <c r="G281" s="620" t="s">
        <v>7122</v>
      </c>
      <c r="H281" s="620" t="s">
        <v>7123</v>
      </c>
      <c r="I281" s="622">
        <v>42.47</v>
      </c>
      <c r="J281" s="622">
        <v>4</v>
      </c>
      <c r="K281" s="623">
        <v>169.88</v>
      </c>
    </row>
    <row r="282" spans="1:11" ht="14.4" customHeight="1" x14ac:dyDescent="0.3">
      <c r="A282" s="618" t="s">
        <v>563</v>
      </c>
      <c r="B282" s="619" t="s">
        <v>565</v>
      </c>
      <c r="C282" s="620" t="s">
        <v>587</v>
      </c>
      <c r="D282" s="621" t="s">
        <v>588</v>
      </c>
      <c r="E282" s="620" t="s">
        <v>6747</v>
      </c>
      <c r="F282" s="621" t="s">
        <v>6748</v>
      </c>
      <c r="G282" s="620" t="s">
        <v>6767</v>
      </c>
      <c r="H282" s="620" t="s">
        <v>6768</v>
      </c>
      <c r="I282" s="622">
        <v>0.39</v>
      </c>
      <c r="J282" s="622">
        <v>100</v>
      </c>
      <c r="K282" s="623">
        <v>39</v>
      </c>
    </row>
    <row r="283" spans="1:11" ht="14.4" customHeight="1" x14ac:dyDescent="0.3">
      <c r="A283" s="618" t="s">
        <v>563</v>
      </c>
      <c r="B283" s="619" t="s">
        <v>565</v>
      </c>
      <c r="C283" s="620" t="s">
        <v>587</v>
      </c>
      <c r="D283" s="621" t="s">
        <v>588</v>
      </c>
      <c r="E283" s="620" t="s">
        <v>6747</v>
      </c>
      <c r="F283" s="621" t="s">
        <v>6748</v>
      </c>
      <c r="G283" s="620" t="s">
        <v>7124</v>
      </c>
      <c r="H283" s="620" t="s">
        <v>7125</v>
      </c>
      <c r="I283" s="622">
        <v>3.0949999999999998</v>
      </c>
      <c r="J283" s="622">
        <v>60</v>
      </c>
      <c r="K283" s="623">
        <v>185.4</v>
      </c>
    </row>
    <row r="284" spans="1:11" ht="14.4" customHeight="1" x14ac:dyDescent="0.3">
      <c r="A284" s="618" t="s">
        <v>563</v>
      </c>
      <c r="B284" s="619" t="s">
        <v>565</v>
      </c>
      <c r="C284" s="620" t="s">
        <v>587</v>
      </c>
      <c r="D284" s="621" t="s">
        <v>588</v>
      </c>
      <c r="E284" s="620" t="s">
        <v>6747</v>
      </c>
      <c r="F284" s="621" t="s">
        <v>6748</v>
      </c>
      <c r="G284" s="620" t="s">
        <v>7056</v>
      </c>
      <c r="H284" s="620" t="s">
        <v>7057</v>
      </c>
      <c r="I284" s="622">
        <v>1.84</v>
      </c>
      <c r="J284" s="622">
        <v>60</v>
      </c>
      <c r="K284" s="623">
        <v>110.4</v>
      </c>
    </row>
    <row r="285" spans="1:11" ht="14.4" customHeight="1" x14ac:dyDescent="0.3">
      <c r="A285" s="618" t="s">
        <v>563</v>
      </c>
      <c r="B285" s="619" t="s">
        <v>565</v>
      </c>
      <c r="C285" s="620" t="s">
        <v>587</v>
      </c>
      <c r="D285" s="621" t="s">
        <v>588</v>
      </c>
      <c r="E285" s="620" t="s">
        <v>6747</v>
      </c>
      <c r="F285" s="621" t="s">
        <v>6748</v>
      </c>
      <c r="G285" s="620" t="s">
        <v>7126</v>
      </c>
      <c r="H285" s="620" t="s">
        <v>7127</v>
      </c>
      <c r="I285" s="622">
        <v>88.59</v>
      </c>
      <c r="J285" s="622">
        <v>2</v>
      </c>
      <c r="K285" s="623">
        <v>177.18</v>
      </c>
    </row>
    <row r="286" spans="1:11" ht="14.4" customHeight="1" x14ac:dyDescent="0.3">
      <c r="A286" s="618" t="s">
        <v>563</v>
      </c>
      <c r="B286" s="619" t="s">
        <v>565</v>
      </c>
      <c r="C286" s="620" t="s">
        <v>587</v>
      </c>
      <c r="D286" s="621" t="s">
        <v>588</v>
      </c>
      <c r="E286" s="620" t="s">
        <v>6747</v>
      </c>
      <c r="F286" s="621" t="s">
        <v>6748</v>
      </c>
      <c r="G286" s="620" t="s">
        <v>6779</v>
      </c>
      <c r="H286" s="620" t="s">
        <v>6780</v>
      </c>
      <c r="I286" s="622">
        <v>12.08</v>
      </c>
      <c r="J286" s="622">
        <v>5</v>
      </c>
      <c r="K286" s="623">
        <v>60.4</v>
      </c>
    </row>
    <row r="287" spans="1:11" ht="14.4" customHeight="1" x14ac:dyDescent="0.3">
      <c r="A287" s="618" t="s">
        <v>563</v>
      </c>
      <c r="B287" s="619" t="s">
        <v>565</v>
      </c>
      <c r="C287" s="620" t="s">
        <v>587</v>
      </c>
      <c r="D287" s="621" t="s">
        <v>588</v>
      </c>
      <c r="E287" s="620" t="s">
        <v>6747</v>
      </c>
      <c r="F287" s="621" t="s">
        <v>6748</v>
      </c>
      <c r="G287" s="620" t="s">
        <v>7128</v>
      </c>
      <c r="H287" s="620" t="s">
        <v>7129</v>
      </c>
      <c r="I287" s="622">
        <v>8.58</v>
      </c>
      <c r="J287" s="622">
        <v>5</v>
      </c>
      <c r="K287" s="623">
        <v>42.9</v>
      </c>
    </row>
    <row r="288" spans="1:11" ht="14.4" customHeight="1" x14ac:dyDescent="0.3">
      <c r="A288" s="618" t="s">
        <v>563</v>
      </c>
      <c r="B288" s="619" t="s">
        <v>565</v>
      </c>
      <c r="C288" s="620" t="s">
        <v>587</v>
      </c>
      <c r="D288" s="621" t="s">
        <v>588</v>
      </c>
      <c r="E288" s="620" t="s">
        <v>6747</v>
      </c>
      <c r="F288" s="621" t="s">
        <v>6748</v>
      </c>
      <c r="G288" s="620" t="s">
        <v>6781</v>
      </c>
      <c r="H288" s="620" t="s">
        <v>6782</v>
      </c>
      <c r="I288" s="622">
        <v>27.292727272727276</v>
      </c>
      <c r="J288" s="622">
        <v>73</v>
      </c>
      <c r="K288" s="623">
        <v>1993.5799999999997</v>
      </c>
    </row>
    <row r="289" spans="1:11" ht="14.4" customHeight="1" x14ac:dyDescent="0.3">
      <c r="A289" s="618" t="s">
        <v>563</v>
      </c>
      <c r="B289" s="619" t="s">
        <v>565</v>
      </c>
      <c r="C289" s="620" t="s">
        <v>587</v>
      </c>
      <c r="D289" s="621" t="s">
        <v>588</v>
      </c>
      <c r="E289" s="620" t="s">
        <v>6747</v>
      </c>
      <c r="F289" s="621" t="s">
        <v>6748</v>
      </c>
      <c r="G289" s="620" t="s">
        <v>6789</v>
      </c>
      <c r="H289" s="620" t="s">
        <v>6790</v>
      </c>
      <c r="I289" s="622">
        <v>2.0499999999999998</v>
      </c>
      <c r="J289" s="622">
        <v>75</v>
      </c>
      <c r="K289" s="623">
        <v>153.85</v>
      </c>
    </row>
    <row r="290" spans="1:11" ht="14.4" customHeight="1" x14ac:dyDescent="0.3">
      <c r="A290" s="618" t="s">
        <v>563</v>
      </c>
      <c r="B290" s="619" t="s">
        <v>565</v>
      </c>
      <c r="C290" s="620" t="s">
        <v>587</v>
      </c>
      <c r="D290" s="621" t="s">
        <v>588</v>
      </c>
      <c r="E290" s="620" t="s">
        <v>6747</v>
      </c>
      <c r="F290" s="621" t="s">
        <v>6748</v>
      </c>
      <c r="G290" s="620" t="s">
        <v>7062</v>
      </c>
      <c r="H290" s="620" t="s">
        <v>7063</v>
      </c>
      <c r="I290" s="622">
        <v>10.11</v>
      </c>
      <c r="J290" s="622">
        <v>20</v>
      </c>
      <c r="K290" s="623">
        <v>202.2</v>
      </c>
    </row>
    <row r="291" spans="1:11" ht="14.4" customHeight="1" x14ac:dyDescent="0.3">
      <c r="A291" s="618" t="s">
        <v>563</v>
      </c>
      <c r="B291" s="619" t="s">
        <v>565</v>
      </c>
      <c r="C291" s="620" t="s">
        <v>587</v>
      </c>
      <c r="D291" s="621" t="s">
        <v>588</v>
      </c>
      <c r="E291" s="620" t="s">
        <v>6747</v>
      </c>
      <c r="F291" s="621" t="s">
        <v>6748</v>
      </c>
      <c r="G291" s="620" t="s">
        <v>6807</v>
      </c>
      <c r="H291" s="620" t="s">
        <v>6808</v>
      </c>
      <c r="I291" s="622">
        <v>30.172000000000004</v>
      </c>
      <c r="J291" s="622">
        <v>26</v>
      </c>
      <c r="K291" s="623">
        <v>784.47</v>
      </c>
    </row>
    <row r="292" spans="1:11" ht="14.4" customHeight="1" x14ac:dyDescent="0.3">
      <c r="A292" s="618" t="s">
        <v>563</v>
      </c>
      <c r="B292" s="619" t="s">
        <v>565</v>
      </c>
      <c r="C292" s="620" t="s">
        <v>587</v>
      </c>
      <c r="D292" s="621" t="s">
        <v>588</v>
      </c>
      <c r="E292" s="620" t="s">
        <v>6747</v>
      </c>
      <c r="F292" s="621" t="s">
        <v>6748</v>
      </c>
      <c r="G292" s="620" t="s">
        <v>7130</v>
      </c>
      <c r="H292" s="620" t="s">
        <v>7131</v>
      </c>
      <c r="I292" s="622">
        <v>1.1599999999999999</v>
      </c>
      <c r="J292" s="622">
        <v>400</v>
      </c>
      <c r="K292" s="623">
        <v>464</v>
      </c>
    </row>
    <row r="293" spans="1:11" ht="14.4" customHeight="1" x14ac:dyDescent="0.3">
      <c r="A293" s="618" t="s">
        <v>563</v>
      </c>
      <c r="B293" s="619" t="s">
        <v>565</v>
      </c>
      <c r="C293" s="620" t="s">
        <v>587</v>
      </c>
      <c r="D293" s="621" t="s">
        <v>588</v>
      </c>
      <c r="E293" s="620" t="s">
        <v>6747</v>
      </c>
      <c r="F293" s="621" t="s">
        <v>6748</v>
      </c>
      <c r="G293" s="620" t="s">
        <v>6809</v>
      </c>
      <c r="H293" s="620" t="s">
        <v>6810</v>
      </c>
      <c r="I293" s="622">
        <v>1.47</v>
      </c>
      <c r="J293" s="622">
        <v>5300</v>
      </c>
      <c r="K293" s="623">
        <v>7794</v>
      </c>
    </row>
    <row r="294" spans="1:11" ht="14.4" customHeight="1" x14ac:dyDescent="0.3">
      <c r="A294" s="618" t="s">
        <v>563</v>
      </c>
      <c r="B294" s="619" t="s">
        <v>565</v>
      </c>
      <c r="C294" s="620" t="s">
        <v>587</v>
      </c>
      <c r="D294" s="621" t="s">
        <v>588</v>
      </c>
      <c r="E294" s="620" t="s">
        <v>6747</v>
      </c>
      <c r="F294" s="621" t="s">
        <v>6748</v>
      </c>
      <c r="G294" s="620" t="s">
        <v>6815</v>
      </c>
      <c r="H294" s="620" t="s">
        <v>6816</v>
      </c>
      <c r="I294" s="622">
        <v>0.59899999999999987</v>
      </c>
      <c r="J294" s="622">
        <v>550</v>
      </c>
      <c r="K294" s="623">
        <v>329</v>
      </c>
    </row>
    <row r="295" spans="1:11" ht="14.4" customHeight="1" x14ac:dyDescent="0.3">
      <c r="A295" s="618" t="s">
        <v>563</v>
      </c>
      <c r="B295" s="619" t="s">
        <v>565</v>
      </c>
      <c r="C295" s="620" t="s">
        <v>587</v>
      </c>
      <c r="D295" s="621" t="s">
        <v>588</v>
      </c>
      <c r="E295" s="620" t="s">
        <v>6747</v>
      </c>
      <c r="F295" s="621" t="s">
        <v>6748</v>
      </c>
      <c r="G295" s="620" t="s">
        <v>6821</v>
      </c>
      <c r="H295" s="620" t="s">
        <v>6822</v>
      </c>
      <c r="I295" s="622">
        <v>8.5927272727272719</v>
      </c>
      <c r="J295" s="622">
        <v>168</v>
      </c>
      <c r="K295" s="623">
        <v>1444.68</v>
      </c>
    </row>
    <row r="296" spans="1:11" ht="14.4" customHeight="1" x14ac:dyDescent="0.3">
      <c r="A296" s="618" t="s">
        <v>563</v>
      </c>
      <c r="B296" s="619" t="s">
        <v>565</v>
      </c>
      <c r="C296" s="620" t="s">
        <v>587</v>
      </c>
      <c r="D296" s="621" t="s">
        <v>588</v>
      </c>
      <c r="E296" s="620" t="s">
        <v>6747</v>
      </c>
      <c r="F296" s="621" t="s">
        <v>6748</v>
      </c>
      <c r="G296" s="620" t="s">
        <v>7066</v>
      </c>
      <c r="H296" s="620" t="s">
        <v>7067</v>
      </c>
      <c r="I296" s="622">
        <v>13.035</v>
      </c>
      <c r="J296" s="622">
        <v>5</v>
      </c>
      <c r="K296" s="623">
        <v>65.16</v>
      </c>
    </row>
    <row r="297" spans="1:11" ht="14.4" customHeight="1" x14ac:dyDescent="0.3">
      <c r="A297" s="618" t="s">
        <v>563</v>
      </c>
      <c r="B297" s="619" t="s">
        <v>565</v>
      </c>
      <c r="C297" s="620" t="s">
        <v>587</v>
      </c>
      <c r="D297" s="621" t="s">
        <v>588</v>
      </c>
      <c r="E297" s="620" t="s">
        <v>6747</v>
      </c>
      <c r="F297" s="621" t="s">
        <v>6748</v>
      </c>
      <c r="G297" s="620" t="s">
        <v>6823</v>
      </c>
      <c r="H297" s="620" t="s">
        <v>6824</v>
      </c>
      <c r="I297" s="622">
        <v>27.11538461538461</v>
      </c>
      <c r="J297" s="622">
        <v>155</v>
      </c>
      <c r="K297" s="623">
        <v>4218.3999999999996</v>
      </c>
    </row>
    <row r="298" spans="1:11" ht="14.4" customHeight="1" x14ac:dyDescent="0.3">
      <c r="A298" s="618" t="s">
        <v>563</v>
      </c>
      <c r="B298" s="619" t="s">
        <v>565</v>
      </c>
      <c r="C298" s="620" t="s">
        <v>587</v>
      </c>
      <c r="D298" s="621" t="s">
        <v>588</v>
      </c>
      <c r="E298" s="620" t="s">
        <v>6747</v>
      </c>
      <c r="F298" s="621" t="s">
        <v>6748</v>
      </c>
      <c r="G298" s="620" t="s">
        <v>7132</v>
      </c>
      <c r="H298" s="620" t="s">
        <v>7133</v>
      </c>
      <c r="I298" s="622">
        <v>0.92333333333333334</v>
      </c>
      <c r="J298" s="622">
        <v>300</v>
      </c>
      <c r="K298" s="623">
        <v>277</v>
      </c>
    </row>
    <row r="299" spans="1:11" ht="14.4" customHeight="1" x14ac:dyDescent="0.3">
      <c r="A299" s="618" t="s">
        <v>563</v>
      </c>
      <c r="B299" s="619" t="s">
        <v>565</v>
      </c>
      <c r="C299" s="620" t="s">
        <v>587</v>
      </c>
      <c r="D299" s="621" t="s">
        <v>588</v>
      </c>
      <c r="E299" s="620" t="s">
        <v>6747</v>
      </c>
      <c r="F299" s="621" t="s">
        <v>6748</v>
      </c>
      <c r="G299" s="620" t="s">
        <v>7134</v>
      </c>
      <c r="H299" s="620" t="s">
        <v>7135</v>
      </c>
      <c r="I299" s="622">
        <v>0.56000000000000005</v>
      </c>
      <c r="J299" s="622">
        <v>1400</v>
      </c>
      <c r="K299" s="623">
        <v>784</v>
      </c>
    </row>
    <row r="300" spans="1:11" ht="14.4" customHeight="1" x14ac:dyDescent="0.3">
      <c r="A300" s="618" t="s">
        <v>563</v>
      </c>
      <c r="B300" s="619" t="s">
        <v>565</v>
      </c>
      <c r="C300" s="620" t="s">
        <v>587</v>
      </c>
      <c r="D300" s="621" t="s">
        <v>588</v>
      </c>
      <c r="E300" s="620" t="s">
        <v>6747</v>
      </c>
      <c r="F300" s="621" t="s">
        <v>6748</v>
      </c>
      <c r="G300" s="620" t="s">
        <v>7072</v>
      </c>
      <c r="H300" s="620" t="s">
        <v>7073</v>
      </c>
      <c r="I300" s="622">
        <v>13.181666666666665</v>
      </c>
      <c r="J300" s="622">
        <v>288</v>
      </c>
      <c r="K300" s="623">
        <v>3795.5999999999995</v>
      </c>
    </row>
    <row r="301" spans="1:11" ht="14.4" customHeight="1" x14ac:dyDescent="0.3">
      <c r="A301" s="618" t="s">
        <v>563</v>
      </c>
      <c r="B301" s="619" t="s">
        <v>565</v>
      </c>
      <c r="C301" s="620" t="s">
        <v>587</v>
      </c>
      <c r="D301" s="621" t="s">
        <v>588</v>
      </c>
      <c r="E301" s="620" t="s">
        <v>6747</v>
      </c>
      <c r="F301" s="621" t="s">
        <v>6748</v>
      </c>
      <c r="G301" s="620" t="s">
        <v>7136</v>
      </c>
      <c r="H301" s="620" t="s">
        <v>7137</v>
      </c>
      <c r="I301" s="622">
        <v>9.7891666666666683</v>
      </c>
      <c r="J301" s="622">
        <v>300</v>
      </c>
      <c r="K301" s="623">
        <v>2937.72</v>
      </c>
    </row>
    <row r="302" spans="1:11" ht="14.4" customHeight="1" x14ac:dyDescent="0.3">
      <c r="A302" s="618" t="s">
        <v>563</v>
      </c>
      <c r="B302" s="619" t="s">
        <v>565</v>
      </c>
      <c r="C302" s="620" t="s">
        <v>587</v>
      </c>
      <c r="D302" s="621" t="s">
        <v>588</v>
      </c>
      <c r="E302" s="620" t="s">
        <v>6747</v>
      </c>
      <c r="F302" s="621" t="s">
        <v>6748</v>
      </c>
      <c r="G302" s="620" t="s">
        <v>7074</v>
      </c>
      <c r="H302" s="620" t="s">
        <v>7075</v>
      </c>
      <c r="I302" s="622">
        <v>1.5138461538461538</v>
      </c>
      <c r="J302" s="622">
        <v>4400</v>
      </c>
      <c r="K302" s="623">
        <v>6661</v>
      </c>
    </row>
    <row r="303" spans="1:11" ht="14.4" customHeight="1" x14ac:dyDescent="0.3">
      <c r="A303" s="618" t="s">
        <v>563</v>
      </c>
      <c r="B303" s="619" t="s">
        <v>565</v>
      </c>
      <c r="C303" s="620" t="s">
        <v>587</v>
      </c>
      <c r="D303" s="621" t="s">
        <v>588</v>
      </c>
      <c r="E303" s="620" t="s">
        <v>6749</v>
      </c>
      <c r="F303" s="621" t="s">
        <v>6750</v>
      </c>
      <c r="G303" s="620" t="s">
        <v>7080</v>
      </c>
      <c r="H303" s="620" t="s">
        <v>7081</v>
      </c>
      <c r="I303" s="622">
        <v>4.9499999999999993</v>
      </c>
      <c r="J303" s="622">
        <v>700</v>
      </c>
      <c r="K303" s="623">
        <v>3479.83</v>
      </c>
    </row>
    <row r="304" spans="1:11" ht="14.4" customHeight="1" x14ac:dyDescent="0.3">
      <c r="A304" s="618" t="s">
        <v>563</v>
      </c>
      <c r="B304" s="619" t="s">
        <v>565</v>
      </c>
      <c r="C304" s="620" t="s">
        <v>587</v>
      </c>
      <c r="D304" s="621" t="s">
        <v>588</v>
      </c>
      <c r="E304" s="620" t="s">
        <v>6749</v>
      </c>
      <c r="F304" s="621" t="s">
        <v>6750</v>
      </c>
      <c r="G304" s="620" t="s">
        <v>6859</v>
      </c>
      <c r="H304" s="620" t="s">
        <v>6860</v>
      </c>
      <c r="I304" s="622">
        <v>15.898</v>
      </c>
      <c r="J304" s="622">
        <v>1100</v>
      </c>
      <c r="K304" s="623">
        <v>17468</v>
      </c>
    </row>
    <row r="305" spans="1:11" ht="14.4" customHeight="1" x14ac:dyDescent="0.3">
      <c r="A305" s="618" t="s">
        <v>563</v>
      </c>
      <c r="B305" s="619" t="s">
        <v>565</v>
      </c>
      <c r="C305" s="620" t="s">
        <v>587</v>
      </c>
      <c r="D305" s="621" t="s">
        <v>588</v>
      </c>
      <c r="E305" s="620" t="s">
        <v>6749</v>
      </c>
      <c r="F305" s="621" t="s">
        <v>6750</v>
      </c>
      <c r="G305" s="620" t="s">
        <v>7138</v>
      </c>
      <c r="H305" s="620" t="s">
        <v>7139</v>
      </c>
      <c r="I305" s="622">
        <v>11.15</v>
      </c>
      <c r="J305" s="622">
        <v>100</v>
      </c>
      <c r="K305" s="623">
        <v>1115</v>
      </c>
    </row>
    <row r="306" spans="1:11" ht="14.4" customHeight="1" x14ac:dyDescent="0.3">
      <c r="A306" s="618" t="s">
        <v>563</v>
      </c>
      <c r="B306" s="619" t="s">
        <v>565</v>
      </c>
      <c r="C306" s="620" t="s">
        <v>587</v>
      </c>
      <c r="D306" s="621" t="s">
        <v>588</v>
      </c>
      <c r="E306" s="620" t="s">
        <v>6749</v>
      </c>
      <c r="F306" s="621" t="s">
        <v>6750</v>
      </c>
      <c r="G306" s="620" t="s">
        <v>7140</v>
      </c>
      <c r="H306" s="620" t="s">
        <v>7141</v>
      </c>
      <c r="I306" s="622">
        <v>30.75</v>
      </c>
      <c r="J306" s="622">
        <v>200</v>
      </c>
      <c r="K306" s="623">
        <v>6348.5</v>
      </c>
    </row>
    <row r="307" spans="1:11" ht="14.4" customHeight="1" x14ac:dyDescent="0.3">
      <c r="A307" s="618" t="s">
        <v>563</v>
      </c>
      <c r="B307" s="619" t="s">
        <v>565</v>
      </c>
      <c r="C307" s="620" t="s">
        <v>587</v>
      </c>
      <c r="D307" s="621" t="s">
        <v>588</v>
      </c>
      <c r="E307" s="620" t="s">
        <v>6749</v>
      </c>
      <c r="F307" s="621" t="s">
        <v>6750</v>
      </c>
      <c r="G307" s="620" t="s">
        <v>6863</v>
      </c>
      <c r="H307" s="620" t="s">
        <v>6864</v>
      </c>
      <c r="I307" s="622">
        <v>0.92583333333333329</v>
      </c>
      <c r="J307" s="622">
        <v>15400</v>
      </c>
      <c r="K307" s="623">
        <v>14266</v>
      </c>
    </row>
    <row r="308" spans="1:11" ht="14.4" customHeight="1" x14ac:dyDescent="0.3">
      <c r="A308" s="618" t="s">
        <v>563</v>
      </c>
      <c r="B308" s="619" t="s">
        <v>565</v>
      </c>
      <c r="C308" s="620" t="s">
        <v>587</v>
      </c>
      <c r="D308" s="621" t="s">
        <v>588</v>
      </c>
      <c r="E308" s="620" t="s">
        <v>6749</v>
      </c>
      <c r="F308" s="621" t="s">
        <v>6750</v>
      </c>
      <c r="G308" s="620" t="s">
        <v>6865</v>
      </c>
      <c r="H308" s="620" t="s">
        <v>6866</v>
      </c>
      <c r="I308" s="622">
        <v>1.4349999999999998</v>
      </c>
      <c r="J308" s="622">
        <v>2900</v>
      </c>
      <c r="K308" s="623">
        <v>4159</v>
      </c>
    </row>
    <row r="309" spans="1:11" ht="14.4" customHeight="1" x14ac:dyDescent="0.3">
      <c r="A309" s="618" t="s">
        <v>563</v>
      </c>
      <c r="B309" s="619" t="s">
        <v>565</v>
      </c>
      <c r="C309" s="620" t="s">
        <v>587</v>
      </c>
      <c r="D309" s="621" t="s">
        <v>588</v>
      </c>
      <c r="E309" s="620" t="s">
        <v>6749</v>
      </c>
      <c r="F309" s="621" t="s">
        <v>6750</v>
      </c>
      <c r="G309" s="620" t="s">
        <v>6867</v>
      </c>
      <c r="H309" s="620" t="s">
        <v>6868</v>
      </c>
      <c r="I309" s="622">
        <v>0.41499999999999998</v>
      </c>
      <c r="J309" s="622">
        <v>3200</v>
      </c>
      <c r="K309" s="623">
        <v>1322</v>
      </c>
    </row>
    <row r="310" spans="1:11" ht="14.4" customHeight="1" x14ac:dyDescent="0.3">
      <c r="A310" s="618" t="s">
        <v>563</v>
      </c>
      <c r="B310" s="619" t="s">
        <v>565</v>
      </c>
      <c r="C310" s="620" t="s">
        <v>587</v>
      </c>
      <c r="D310" s="621" t="s">
        <v>588</v>
      </c>
      <c r="E310" s="620" t="s">
        <v>6749</v>
      </c>
      <c r="F310" s="621" t="s">
        <v>6750</v>
      </c>
      <c r="G310" s="620" t="s">
        <v>6869</v>
      </c>
      <c r="H310" s="620" t="s">
        <v>6870</v>
      </c>
      <c r="I310" s="622">
        <v>0.57583333333333331</v>
      </c>
      <c r="J310" s="622">
        <v>10300</v>
      </c>
      <c r="K310" s="623">
        <v>5928</v>
      </c>
    </row>
    <row r="311" spans="1:11" ht="14.4" customHeight="1" x14ac:dyDescent="0.3">
      <c r="A311" s="618" t="s">
        <v>563</v>
      </c>
      <c r="B311" s="619" t="s">
        <v>565</v>
      </c>
      <c r="C311" s="620" t="s">
        <v>587</v>
      </c>
      <c r="D311" s="621" t="s">
        <v>588</v>
      </c>
      <c r="E311" s="620" t="s">
        <v>6749</v>
      </c>
      <c r="F311" s="621" t="s">
        <v>6750</v>
      </c>
      <c r="G311" s="620" t="s">
        <v>7142</v>
      </c>
      <c r="H311" s="620" t="s">
        <v>7143</v>
      </c>
      <c r="I311" s="622">
        <v>66.94</v>
      </c>
      <c r="J311" s="622">
        <v>2</v>
      </c>
      <c r="K311" s="623">
        <v>133.88</v>
      </c>
    </row>
    <row r="312" spans="1:11" ht="14.4" customHeight="1" x14ac:dyDescent="0.3">
      <c r="A312" s="618" t="s">
        <v>563</v>
      </c>
      <c r="B312" s="619" t="s">
        <v>565</v>
      </c>
      <c r="C312" s="620" t="s">
        <v>587</v>
      </c>
      <c r="D312" s="621" t="s">
        <v>588</v>
      </c>
      <c r="E312" s="620" t="s">
        <v>6749</v>
      </c>
      <c r="F312" s="621" t="s">
        <v>6750</v>
      </c>
      <c r="G312" s="620" t="s">
        <v>7144</v>
      </c>
      <c r="H312" s="620" t="s">
        <v>7145</v>
      </c>
      <c r="I312" s="622">
        <v>999</v>
      </c>
      <c r="J312" s="622">
        <v>2</v>
      </c>
      <c r="K312" s="623">
        <v>1998</v>
      </c>
    </row>
    <row r="313" spans="1:11" ht="14.4" customHeight="1" x14ac:dyDescent="0.3">
      <c r="A313" s="618" t="s">
        <v>563</v>
      </c>
      <c r="B313" s="619" t="s">
        <v>565</v>
      </c>
      <c r="C313" s="620" t="s">
        <v>587</v>
      </c>
      <c r="D313" s="621" t="s">
        <v>588</v>
      </c>
      <c r="E313" s="620" t="s">
        <v>6749</v>
      </c>
      <c r="F313" s="621" t="s">
        <v>6750</v>
      </c>
      <c r="G313" s="620" t="s">
        <v>6883</v>
      </c>
      <c r="H313" s="620" t="s">
        <v>6884</v>
      </c>
      <c r="I313" s="622">
        <v>94.38</v>
      </c>
      <c r="J313" s="622">
        <v>2</v>
      </c>
      <c r="K313" s="623">
        <v>188.76</v>
      </c>
    </row>
    <row r="314" spans="1:11" ht="14.4" customHeight="1" x14ac:dyDescent="0.3">
      <c r="A314" s="618" t="s">
        <v>563</v>
      </c>
      <c r="B314" s="619" t="s">
        <v>565</v>
      </c>
      <c r="C314" s="620" t="s">
        <v>587</v>
      </c>
      <c r="D314" s="621" t="s">
        <v>588</v>
      </c>
      <c r="E314" s="620" t="s">
        <v>6749</v>
      </c>
      <c r="F314" s="621" t="s">
        <v>6750</v>
      </c>
      <c r="G314" s="620" t="s">
        <v>7146</v>
      </c>
      <c r="H314" s="620" t="s">
        <v>7147</v>
      </c>
      <c r="I314" s="622">
        <v>2.2200000000000002</v>
      </c>
      <c r="J314" s="622">
        <v>100</v>
      </c>
      <c r="K314" s="623">
        <v>222</v>
      </c>
    </row>
    <row r="315" spans="1:11" ht="14.4" customHeight="1" x14ac:dyDescent="0.3">
      <c r="A315" s="618" t="s">
        <v>563</v>
      </c>
      <c r="B315" s="619" t="s">
        <v>565</v>
      </c>
      <c r="C315" s="620" t="s">
        <v>587</v>
      </c>
      <c r="D315" s="621" t="s">
        <v>588</v>
      </c>
      <c r="E315" s="620" t="s">
        <v>6749</v>
      </c>
      <c r="F315" s="621" t="s">
        <v>6750</v>
      </c>
      <c r="G315" s="620" t="s">
        <v>6889</v>
      </c>
      <c r="H315" s="620" t="s">
        <v>6890</v>
      </c>
      <c r="I315" s="622">
        <v>10.99</v>
      </c>
      <c r="J315" s="622">
        <v>300</v>
      </c>
      <c r="K315" s="623">
        <v>3297</v>
      </c>
    </row>
    <row r="316" spans="1:11" ht="14.4" customHeight="1" x14ac:dyDescent="0.3">
      <c r="A316" s="618" t="s">
        <v>563</v>
      </c>
      <c r="B316" s="619" t="s">
        <v>565</v>
      </c>
      <c r="C316" s="620" t="s">
        <v>587</v>
      </c>
      <c r="D316" s="621" t="s">
        <v>588</v>
      </c>
      <c r="E316" s="620" t="s">
        <v>6749</v>
      </c>
      <c r="F316" s="621" t="s">
        <v>6750</v>
      </c>
      <c r="G316" s="620" t="s">
        <v>7148</v>
      </c>
      <c r="H316" s="620" t="s">
        <v>7149</v>
      </c>
      <c r="I316" s="622">
        <v>1.81</v>
      </c>
      <c r="J316" s="622">
        <v>50</v>
      </c>
      <c r="K316" s="623">
        <v>90.5</v>
      </c>
    </row>
    <row r="317" spans="1:11" ht="14.4" customHeight="1" x14ac:dyDescent="0.3">
      <c r="A317" s="618" t="s">
        <v>563</v>
      </c>
      <c r="B317" s="619" t="s">
        <v>565</v>
      </c>
      <c r="C317" s="620" t="s">
        <v>587</v>
      </c>
      <c r="D317" s="621" t="s">
        <v>588</v>
      </c>
      <c r="E317" s="620" t="s">
        <v>6749</v>
      </c>
      <c r="F317" s="621" t="s">
        <v>6750</v>
      </c>
      <c r="G317" s="620" t="s">
        <v>6891</v>
      </c>
      <c r="H317" s="620" t="s">
        <v>6892</v>
      </c>
      <c r="I317" s="622">
        <v>2.367142857142857</v>
      </c>
      <c r="J317" s="622">
        <v>350</v>
      </c>
      <c r="K317" s="623">
        <v>828.5</v>
      </c>
    </row>
    <row r="318" spans="1:11" ht="14.4" customHeight="1" x14ac:dyDescent="0.3">
      <c r="A318" s="618" t="s">
        <v>563</v>
      </c>
      <c r="B318" s="619" t="s">
        <v>565</v>
      </c>
      <c r="C318" s="620" t="s">
        <v>587</v>
      </c>
      <c r="D318" s="621" t="s">
        <v>588</v>
      </c>
      <c r="E318" s="620" t="s">
        <v>6749</v>
      </c>
      <c r="F318" s="621" t="s">
        <v>6750</v>
      </c>
      <c r="G318" s="620" t="s">
        <v>6893</v>
      </c>
      <c r="H318" s="620" t="s">
        <v>6894</v>
      </c>
      <c r="I318" s="622">
        <v>1.7775000000000001</v>
      </c>
      <c r="J318" s="622">
        <v>17300</v>
      </c>
      <c r="K318" s="623">
        <v>30754</v>
      </c>
    </row>
    <row r="319" spans="1:11" ht="14.4" customHeight="1" x14ac:dyDescent="0.3">
      <c r="A319" s="618" t="s">
        <v>563</v>
      </c>
      <c r="B319" s="619" t="s">
        <v>565</v>
      </c>
      <c r="C319" s="620" t="s">
        <v>587</v>
      </c>
      <c r="D319" s="621" t="s">
        <v>588</v>
      </c>
      <c r="E319" s="620" t="s">
        <v>6749</v>
      </c>
      <c r="F319" s="621" t="s">
        <v>6750</v>
      </c>
      <c r="G319" s="620" t="s">
        <v>6897</v>
      </c>
      <c r="H319" s="620" t="s">
        <v>6898</v>
      </c>
      <c r="I319" s="622">
        <v>2.7461538461538462</v>
      </c>
      <c r="J319" s="622">
        <v>16800</v>
      </c>
      <c r="K319" s="623">
        <v>46141</v>
      </c>
    </row>
    <row r="320" spans="1:11" ht="14.4" customHeight="1" x14ac:dyDescent="0.3">
      <c r="A320" s="618" t="s">
        <v>563</v>
      </c>
      <c r="B320" s="619" t="s">
        <v>565</v>
      </c>
      <c r="C320" s="620" t="s">
        <v>587</v>
      </c>
      <c r="D320" s="621" t="s">
        <v>588</v>
      </c>
      <c r="E320" s="620" t="s">
        <v>6749</v>
      </c>
      <c r="F320" s="621" t="s">
        <v>6750</v>
      </c>
      <c r="G320" s="620" t="s">
        <v>6899</v>
      </c>
      <c r="H320" s="620" t="s">
        <v>6900</v>
      </c>
      <c r="I320" s="622">
        <v>1.7439999999999998</v>
      </c>
      <c r="J320" s="622">
        <v>350</v>
      </c>
      <c r="K320" s="623">
        <v>607.5</v>
      </c>
    </row>
    <row r="321" spans="1:11" ht="14.4" customHeight="1" x14ac:dyDescent="0.3">
      <c r="A321" s="618" t="s">
        <v>563</v>
      </c>
      <c r="B321" s="619" t="s">
        <v>565</v>
      </c>
      <c r="C321" s="620" t="s">
        <v>587</v>
      </c>
      <c r="D321" s="621" t="s">
        <v>588</v>
      </c>
      <c r="E321" s="620" t="s">
        <v>6749</v>
      </c>
      <c r="F321" s="621" t="s">
        <v>6750</v>
      </c>
      <c r="G321" s="620" t="s">
        <v>7150</v>
      </c>
      <c r="H321" s="620" t="s">
        <v>7151</v>
      </c>
      <c r="I321" s="622">
        <v>1.7633333333333334</v>
      </c>
      <c r="J321" s="622">
        <v>300</v>
      </c>
      <c r="K321" s="623">
        <v>530</v>
      </c>
    </row>
    <row r="322" spans="1:11" ht="14.4" customHeight="1" x14ac:dyDescent="0.3">
      <c r="A322" s="618" t="s">
        <v>563</v>
      </c>
      <c r="B322" s="619" t="s">
        <v>565</v>
      </c>
      <c r="C322" s="620" t="s">
        <v>587</v>
      </c>
      <c r="D322" s="621" t="s">
        <v>588</v>
      </c>
      <c r="E322" s="620" t="s">
        <v>6749</v>
      </c>
      <c r="F322" s="621" t="s">
        <v>6750</v>
      </c>
      <c r="G322" s="620" t="s">
        <v>6901</v>
      </c>
      <c r="H322" s="620" t="s">
        <v>6902</v>
      </c>
      <c r="I322" s="622">
        <v>2.4300000000000002</v>
      </c>
      <c r="J322" s="622">
        <v>250</v>
      </c>
      <c r="K322" s="623">
        <v>607.5</v>
      </c>
    </row>
    <row r="323" spans="1:11" ht="14.4" customHeight="1" x14ac:dyDescent="0.3">
      <c r="A323" s="618" t="s">
        <v>563</v>
      </c>
      <c r="B323" s="619" t="s">
        <v>565</v>
      </c>
      <c r="C323" s="620" t="s">
        <v>587</v>
      </c>
      <c r="D323" s="621" t="s">
        <v>588</v>
      </c>
      <c r="E323" s="620" t="s">
        <v>6749</v>
      </c>
      <c r="F323" s="621" t="s">
        <v>6750</v>
      </c>
      <c r="G323" s="620" t="s">
        <v>7152</v>
      </c>
      <c r="H323" s="620" t="s">
        <v>7153</v>
      </c>
      <c r="I323" s="622">
        <v>1.74</v>
      </c>
      <c r="J323" s="622">
        <v>1200</v>
      </c>
      <c r="K323" s="623">
        <v>2082</v>
      </c>
    </row>
    <row r="324" spans="1:11" ht="14.4" customHeight="1" x14ac:dyDescent="0.3">
      <c r="A324" s="618" t="s">
        <v>563</v>
      </c>
      <c r="B324" s="619" t="s">
        <v>565</v>
      </c>
      <c r="C324" s="620" t="s">
        <v>587</v>
      </c>
      <c r="D324" s="621" t="s">
        <v>588</v>
      </c>
      <c r="E324" s="620" t="s">
        <v>6749</v>
      </c>
      <c r="F324" s="621" t="s">
        <v>6750</v>
      </c>
      <c r="G324" s="620" t="s">
        <v>6903</v>
      </c>
      <c r="H324" s="620" t="s">
        <v>6904</v>
      </c>
      <c r="I324" s="622">
        <v>1.7509999999999999</v>
      </c>
      <c r="J324" s="622">
        <v>9100</v>
      </c>
      <c r="K324" s="623">
        <v>15931</v>
      </c>
    </row>
    <row r="325" spans="1:11" ht="14.4" customHeight="1" x14ac:dyDescent="0.3">
      <c r="A325" s="618" t="s">
        <v>563</v>
      </c>
      <c r="B325" s="619" t="s">
        <v>565</v>
      </c>
      <c r="C325" s="620" t="s">
        <v>587</v>
      </c>
      <c r="D325" s="621" t="s">
        <v>588</v>
      </c>
      <c r="E325" s="620" t="s">
        <v>6749</v>
      </c>
      <c r="F325" s="621" t="s">
        <v>6750</v>
      </c>
      <c r="G325" s="620" t="s">
        <v>6905</v>
      </c>
      <c r="H325" s="620" t="s">
        <v>6906</v>
      </c>
      <c r="I325" s="622">
        <v>1.75</v>
      </c>
      <c r="J325" s="622">
        <v>6900</v>
      </c>
      <c r="K325" s="623">
        <v>12078</v>
      </c>
    </row>
    <row r="326" spans="1:11" ht="14.4" customHeight="1" x14ac:dyDescent="0.3">
      <c r="A326" s="618" t="s">
        <v>563</v>
      </c>
      <c r="B326" s="619" t="s">
        <v>565</v>
      </c>
      <c r="C326" s="620" t="s">
        <v>587</v>
      </c>
      <c r="D326" s="621" t="s">
        <v>588</v>
      </c>
      <c r="E326" s="620" t="s">
        <v>6749</v>
      </c>
      <c r="F326" s="621" t="s">
        <v>6750</v>
      </c>
      <c r="G326" s="620" t="s">
        <v>6907</v>
      </c>
      <c r="H326" s="620" t="s">
        <v>6908</v>
      </c>
      <c r="I326" s="622">
        <v>4.783846153846155</v>
      </c>
      <c r="J326" s="622">
        <v>3400</v>
      </c>
      <c r="K326" s="623">
        <v>16205</v>
      </c>
    </row>
    <row r="327" spans="1:11" ht="14.4" customHeight="1" x14ac:dyDescent="0.3">
      <c r="A327" s="618" t="s">
        <v>563</v>
      </c>
      <c r="B327" s="619" t="s">
        <v>565</v>
      </c>
      <c r="C327" s="620" t="s">
        <v>587</v>
      </c>
      <c r="D327" s="621" t="s">
        <v>588</v>
      </c>
      <c r="E327" s="620" t="s">
        <v>6749</v>
      </c>
      <c r="F327" s="621" t="s">
        <v>6750</v>
      </c>
      <c r="G327" s="620" t="s">
        <v>6909</v>
      </c>
      <c r="H327" s="620" t="s">
        <v>6910</v>
      </c>
      <c r="I327" s="622">
        <v>1.4615384615384613E-2</v>
      </c>
      <c r="J327" s="622">
        <v>18000</v>
      </c>
      <c r="K327" s="623">
        <v>265</v>
      </c>
    </row>
    <row r="328" spans="1:11" ht="14.4" customHeight="1" x14ac:dyDescent="0.3">
      <c r="A328" s="618" t="s">
        <v>563</v>
      </c>
      <c r="B328" s="619" t="s">
        <v>565</v>
      </c>
      <c r="C328" s="620" t="s">
        <v>587</v>
      </c>
      <c r="D328" s="621" t="s">
        <v>588</v>
      </c>
      <c r="E328" s="620" t="s">
        <v>6749</v>
      </c>
      <c r="F328" s="621" t="s">
        <v>6750</v>
      </c>
      <c r="G328" s="620" t="s">
        <v>6911</v>
      </c>
      <c r="H328" s="620" t="s">
        <v>6912</v>
      </c>
      <c r="I328" s="622">
        <v>2.0024999999999999</v>
      </c>
      <c r="J328" s="622">
        <v>700</v>
      </c>
      <c r="K328" s="623">
        <v>1401</v>
      </c>
    </row>
    <row r="329" spans="1:11" ht="14.4" customHeight="1" x14ac:dyDescent="0.3">
      <c r="A329" s="618" t="s">
        <v>563</v>
      </c>
      <c r="B329" s="619" t="s">
        <v>565</v>
      </c>
      <c r="C329" s="620" t="s">
        <v>587</v>
      </c>
      <c r="D329" s="621" t="s">
        <v>588</v>
      </c>
      <c r="E329" s="620" t="s">
        <v>6749</v>
      </c>
      <c r="F329" s="621" t="s">
        <v>6750</v>
      </c>
      <c r="G329" s="620" t="s">
        <v>6913</v>
      </c>
      <c r="H329" s="620" t="s">
        <v>6914</v>
      </c>
      <c r="I329" s="622">
        <v>2.7308333333333334</v>
      </c>
      <c r="J329" s="622">
        <v>9000</v>
      </c>
      <c r="K329" s="623">
        <v>24602</v>
      </c>
    </row>
    <row r="330" spans="1:11" ht="14.4" customHeight="1" x14ac:dyDescent="0.3">
      <c r="A330" s="618" t="s">
        <v>563</v>
      </c>
      <c r="B330" s="619" t="s">
        <v>565</v>
      </c>
      <c r="C330" s="620" t="s">
        <v>587</v>
      </c>
      <c r="D330" s="621" t="s">
        <v>588</v>
      </c>
      <c r="E330" s="620" t="s">
        <v>6749</v>
      </c>
      <c r="F330" s="621" t="s">
        <v>6750</v>
      </c>
      <c r="G330" s="620" t="s">
        <v>6915</v>
      </c>
      <c r="H330" s="620" t="s">
        <v>6916</v>
      </c>
      <c r="I330" s="622">
        <v>1.9922222222222221</v>
      </c>
      <c r="J330" s="622">
        <v>1050</v>
      </c>
      <c r="K330" s="623">
        <v>2089</v>
      </c>
    </row>
    <row r="331" spans="1:11" ht="14.4" customHeight="1" x14ac:dyDescent="0.3">
      <c r="A331" s="618" t="s">
        <v>563</v>
      </c>
      <c r="B331" s="619" t="s">
        <v>565</v>
      </c>
      <c r="C331" s="620" t="s">
        <v>587</v>
      </c>
      <c r="D331" s="621" t="s">
        <v>588</v>
      </c>
      <c r="E331" s="620" t="s">
        <v>6749</v>
      </c>
      <c r="F331" s="621" t="s">
        <v>6750</v>
      </c>
      <c r="G331" s="620" t="s">
        <v>6919</v>
      </c>
      <c r="H331" s="620" t="s">
        <v>6920</v>
      </c>
      <c r="I331" s="622">
        <v>2.1800000000000002</v>
      </c>
      <c r="J331" s="622">
        <v>10</v>
      </c>
      <c r="K331" s="623">
        <v>21.8</v>
      </c>
    </row>
    <row r="332" spans="1:11" ht="14.4" customHeight="1" x14ac:dyDescent="0.3">
      <c r="A332" s="618" t="s">
        <v>563</v>
      </c>
      <c r="B332" s="619" t="s">
        <v>565</v>
      </c>
      <c r="C332" s="620" t="s">
        <v>587</v>
      </c>
      <c r="D332" s="621" t="s">
        <v>588</v>
      </c>
      <c r="E332" s="620" t="s">
        <v>6749</v>
      </c>
      <c r="F332" s="621" t="s">
        <v>6750</v>
      </c>
      <c r="G332" s="620" t="s">
        <v>7154</v>
      </c>
      <c r="H332" s="620" t="s">
        <v>7155</v>
      </c>
      <c r="I332" s="622">
        <v>9.61</v>
      </c>
      <c r="J332" s="622">
        <v>500</v>
      </c>
      <c r="K332" s="623">
        <v>4803.7</v>
      </c>
    </row>
    <row r="333" spans="1:11" ht="14.4" customHeight="1" x14ac:dyDescent="0.3">
      <c r="A333" s="618" t="s">
        <v>563</v>
      </c>
      <c r="B333" s="619" t="s">
        <v>565</v>
      </c>
      <c r="C333" s="620" t="s">
        <v>587</v>
      </c>
      <c r="D333" s="621" t="s">
        <v>588</v>
      </c>
      <c r="E333" s="620" t="s">
        <v>6749</v>
      </c>
      <c r="F333" s="621" t="s">
        <v>6750</v>
      </c>
      <c r="G333" s="620" t="s">
        <v>7156</v>
      </c>
      <c r="H333" s="620" t="s">
        <v>7157</v>
      </c>
      <c r="I333" s="622">
        <v>173.44</v>
      </c>
      <c r="J333" s="622">
        <v>1</v>
      </c>
      <c r="K333" s="623">
        <v>173.44</v>
      </c>
    </row>
    <row r="334" spans="1:11" ht="14.4" customHeight="1" x14ac:dyDescent="0.3">
      <c r="A334" s="618" t="s">
        <v>563</v>
      </c>
      <c r="B334" s="619" t="s">
        <v>565</v>
      </c>
      <c r="C334" s="620" t="s">
        <v>587</v>
      </c>
      <c r="D334" s="621" t="s">
        <v>588</v>
      </c>
      <c r="E334" s="620" t="s">
        <v>6749</v>
      </c>
      <c r="F334" s="621" t="s">
        <v>6750</v>
      </c>
      <c r="G334" s="620" t="s">
        <v>6925</v>
      </c>
      <c r="H334" s="620" t="s">
        <v>6926</v>
      </c>
      <c r="I334" s="622">
        <v>5.0653846153846152</v>
      </c>
      <c r="J334" s="622">
        <v>9000</v>
      </c>
      <c r="K334" s="623">
        <v>45696</v>
      </c>
    </row>
    <row r="335" spans="1:11" ht="14.4" customHeight="1" x14ac:dyDescent="0.3">
      <c r="A335" s="618" t="s">
        <v>563</v>
      </c>
      <c r="B335" s="619" t="s">
        <v>565</v>
      </c>
      <c r="C335" s="620" t="s">
        <v>587</v>
      </c>
      <c r="D335" s="621" t="s">
        <v>588</v>
      </c>
      <c r="E335" s="620" t="s">
        <v>6749</v>
      </c>
      <c r="F335" s="621" t="s">
        <v>6750</v>
      </c>
      <c r="G335" s="620" t="s">
        <v>7090</v>
      </c>
      <c r="H335" s="620" t="s">
        <v>7091</v>
      </c>
      <c r="I335" s="622">
        <v>193.8</v>
      </c>
      <c r="J335" s="622">
        <v>1</v>
      </c>
      <c r="K335" s="623">
        <v>193.8</v>
      </c>
    </row>
    <row r="336" spans="1:11" ht="14.4" customHeight="1" x14ac:dyDescent="0.3">
      <c r="A336" s="618" t="s">
        <v>563</v>
      </c>
      <c r="B336" s="619" t="s">
        <v>565</v>
      </c>
      <c r="C336" s="620" t="s">
        <v>587</v>
      </c>
      <c r="D336" s="621" t="s">
        <v>588</v>
      </c>
      <c r="E336" s="620" t="s">
        <v>6749</v>
      </c>
      <c r="F336" s="621" t="s">
        <v>6750</v>
      </c>
      <c r="G336" s="620" t="s">
        <v>7092</v>
      </c>
      <c r="H336" s="620" t="s">
        <v>7093</v>
      </c>
      <c r="I336" s="622">
        <v>119.61333333333334</v>
      </c>
      <c r="J336" s="622">
        <v>6</v>
      </c>
      <c r="K336" s="623">
        <v>717.68000000000006</v>
      </c>
    </row>
    <row r="337" spans="1:11" ht="14.4" customHeight="1" x14ac:dyDescent="0.3">
      <c r="A337" s="618" t="s">
        <v>563</v>
      </c>
      <c r="B337" s="619" t="s">
        <v>565</v>
      </c>
      <c r="C337" s="620" t="s">
        <v>587</v>
      </c>
      <c r="D337" s="621" t="s">
        <v>588</v>
      </c>
      <c r="E337" s="620" t="s">
        <v>6749</v>
      </c>
      <c r="F337" s="621" t="s">
        <v>6750</v>
      </c>
      <c r="G337" s="620" t="s">
        <v>6931</v>
      </c>
      <c r="H337" s="620" t="s">
        <v>6932</v>
      </c>
      <c r="I337" s="622">
        <v>17.93</v>
      </c>
      <c r="J337" s="622">
        <v>8150</v>
      </c>
      <c r="K337" s="623">
        <v>145847</v>
      </c>
    </row>
    <row r="338" spans="1:11" ht="14.4" customHeight="1" x14ac:dyDescent="0.3">
      <c r="A338" s="618" t="s">
        <v>563</v>
      </c>
      <c r="B338" s="619" t="s">
        <v>565</v>
      </c>
      <c r="C338" s="620" t="s">
        <v>587</v>
      </c>
      <c r="D338" s="621" t="s">
        <v>588</v>
      </c>
      <c r="E338" s="620" t="s">
        <v>6749</v>
      </c>
      <c r="F338" s="621" t="s">
        <v>6750</v>
      </c>
      <c r="G338" s="620" t="s">
        <v>6937</v>
      </c>
      <c r="H338" s="620" t="s">
        <v>6938</v>
      </c>
      <c r="I338" s="622">
        <v>14.99</v>
      </c>
      <c r="J338" s="622">
        <v>140</v>
      </c>
      <c r="K338" s="623">
        <v>2097.4</v>
      </c>
    </row>
    <row r="339" spans="1:11" ht="14.4" customHeight="1" x14ac:dyDescent="0.3">
      <c r="A339" s="618" t="s">
        <v>563</v>
      </c>
      <c r="B339" s="619" t="s">
        <v>565</v>
      </c>
      <c r="C339" s="620" t="s">
        <v>587</v>
      </c>
      <c r="D339" s="621" t="s">
        <v>588</v>
      </c>
      <c r="E339" s="620" t="s">
        <v>6749</v>
      </c>
      <c r="F339" s="621" t="s">
        <v>6750</v>
      </c>
      <c r="G339" s="620" t="s">
        <v>7158</v>
      </c>
      <c r="H339" s="620" t="s">
        <v>7159</v>
      </c>
      <c r="I339" s="622">
        <v>4.1885714285714286</v>
      </c>
      <c r="J339" s="622">
        <v>700</v>
      </c>
      <c r="K339" s="623">
        <v>2933.27</v>
      </c>
    </row>
    <row r="340" spans="1:11" ht="14.4" customHeight="1" x14ac:dyDescent="0.3">
      <c r="A340" s="618" t="s">
        <v>563</v>
      </c>
      <c r="B340" s="619" t="s">
        <v>565</v>
      </c>
      <c r="C340" s="620" t="s">
        <v>587</v>
      </c>
      <c r="D340" s="621" t="s">
        <v>588</v>
      </c>
      <c r="E340" s="620" t="s">
        <v>6749</v>
      </c>
      <c r="F340" s="621" t="s">
        <v>6750</v>
      </c>
      <c r="G340" s="620" t="s">
        <v>6939</v>
      </c>
      <c r="H340" s="620" t="s">
        <v>6940</v>
      </c>
      <c r="I340" s="622">
        <v>12.1</v>
      </c>
      <c r="J340" s="622">
        <v>10</v>
      </c>
      <c r="K340" s="623">
        <v>121</v>
      </c>
    </row>
    <row r="341" spans="1:11" ht="14.4" customHeight="1" x14ac:dyDescent="0.3">
      <c r="A341" s="618" t="s">
        <v>563</v>
      </c>
      <c r="B341" s="619" t="s">
        <v>565</v>
      </c>
      <c r="C341" s="620" t="s">
        <v>587</v>
      </c>
      <c r="D341" s="621" t="s">
        <v>588</v>
      </c>
      <c r="E341" s="620" t="s">
        <v>6749</v>
      </c>
      <c r="F341" s="621" t="s">
        <v>6750</v>
      </c>
      <c r="G341" s="620" t="s">
        <v>7160</v>
      </c>
      <c r="H341" s="620" t="s">
        <v>7161</v>
      </c>
      <c r="I341" s="622">
        <v>25.515714285714278</v>
      </c>
      <c r="J341" s="622">
        <v>310</v>
      </c>
      <c r="K341" s="623">
        <v>7906.1000000000022</v>
      </c>
    </row>
    <row r="342" spans="1:11" ht="14.4" customHeight="1" x14ac:dyDescent="0.3">
      <c r="A342" s="618" t="s">
        <v>563</v>
      </c>
      <c r="B342" s="619" t="s">
        <v>565</v>
      </c>
      <c r="C342" s="620" t="s">
        <v>587</v>
      </c>
      <c r="D342" s="621" t="s">
        <v>588</v>
      </c>
      <c r="E342" s="620" t="s">
        <v>6749</v>
      </c>
      <c r="F342" s="621" t="s">
        <v>6750</v>
      </c>
      <c r="G342" s="620" t="s">
        <v>6941</v>
      </c>
      <c r="H342" s="620" t="s">
        <v>6942</v>
      </c>
      <c r="I342" s="622">
        <v>8.9499999999999993</v>
      </c>
      <c r="J342" s="622">
        <v>100</v>
      </c>
      <c r="K342" s="623">
        <v>895</v>
      </c>
    </row>
    <row r="343" spans="1:11" ht="14.4" customHeight="1" x14ac:dyDescent="0.3">
      <c r="A343" s="618" t="s">
        <v>563</v>
      </c>
      <c r="B343" s="619" t="s">
        <v>565</v>
      </c>
      <c r="C343" s="620" t="s">
        <v>587</v>
      </c>
      <c r="D343" s="621" t="s">
        <v>588</v>
      </c>
      <c r="E343" s="620" t="s">
        <v>6749</v>
      </c>
      <c r="F343" s="621" t="s">
        <v>6750</v>
      </c>
      <c r="G343" s="620" t="s">
        <v>6945</v>
      </c>
      <c r="H343" s="620" t="s">
        <v>6946</v>
      </c>
      <c r="I343" s="622">
        <v>2.833076923076923</v>
      </c>
      <c r="J343" s="622">
        <v>2150</v>
      </c>
      <c r="K343" s="623">
        <v>6090.5</v>
      </c>
    </row>
    <row r="344" spans="1:11" ht="14.4" customHeight="1" x14ac:dyDescent="0.3">
      <c r="A344" s="618" t="s">
        <v>563</v>
      </c>
      <c r="B344" s="619" t="s">
        <v>565</v>
      </c>
      <c r="C344" s="620" t="s">
        <v>587</v>
      </c>
      <c r="D344" s="621" t="s">
        <v>588</v>
      </c>
      <c r="E344" s="620" t="s">
        <v>6749</v>
      </c>
      <c r="F344" s="621" t="s">
        <v>6750</v>
      </c>
      <c r="G344" s="620" t="s">
        <v>6947</v>
      </c>
      <c r="H344" s="620" t="s">
        <v>6948</v>
      </c>
      <c r="I344" s="622">
        <v>1.93</v>
      </c>
      <c r="J344" s="622">
        <v>150</v>
      </c>
      <c r="K344" s="623">
        <v>289.5</v>
      </c>
    </row>
    <row r="345" spans="1:11" ht="14.4" customHeight="1" x14ac:dyDescent="0.3">
      <c r="A345" s="618" t="s">
        <v>563</v>
      </c>
      <c r="B345" s="619" t="s">
        <v>565</v>
      </c>
      <c r="C345" s="620" t="s">
        <v>587</v>
      </c>
      <c r="D345" s="621" t="s">
        <v>588</v>
      </c>
      <c r="E345" s="620" t="s">
        <v>6749</v>
      </c>
      <c r="F345" s="621" t="s">
        <v>6750</v>
      </c>
      <c r="G345" s="620" t="s">
        <v>6953</v>
      </c>
      <c r="H345" s="620" t="s">
        <v>6954</v>
      </c>
      <c r="I345" s="622">
        <v>198.08500000000001</v>
      </c>
      <c r="J345" s="622">
        <v>15</v>
      </c>
      <c r="K345" s="623">
        <v>2971.25</v>
      </c>
    </row>
    <row r="346" spans="1:11" ht="14.4" customHeight="1" x14ac:dyDescent="0.3">
      <c r="A346" s="618" t="s">
        <v>563</v>
      </c>
      <c r="B346" s="619" t="s">
        <v>565</v>
      </c>
      <c r="C346" s="620" t="s">
        <v>587</v>
      </c>
      <c r="D346" s="621" t="s">
        <v>588</v>
      </c>
      <c r="E346" s="620" t="s">
        <v>6749</v>
      </c>
      <c r="F346" s="621" t="s">
        <v>6750</v>
      </c>
      <c r="G346" s="620" t="s">
        <v>6963</v>
      </c>
      <c r="H346" s="620" t="s">
        <v>6964</v>
      </c>
      <c r="I346" s="622">
        <v>21.200000000000003</v>
      </c>
      <c r="J346" s="622">
        <v>15</v>
      </c>
      <c r="K346" s="623">
        <v>318</v>
      </c>
    </row>
    <row r="347" spans="1:11" ht="14.4" customHeight="1" x14ac:dyDescent="0.3">
      <c r="A347" s="618" t="s">
        <v>563</v>
      </c>
      <c r="B347" s="619" t="s">
        <v>565</v>
      </c>
      <c r="C347" s="620" t="s">
        <v>587</v>
      </c>
      <c r="D347" s="621" t="s">
        <v>588</v>
      </c>
      <c r="E347" s="620" t="s">
        <v>6749</v>
      </c>
      <c r="F347" s="621" t="s">
        <v>6750</v>
      </c>
      <c r="G347" s="620" t="s">
        <v>6967</v>
      </c>
      <c r="H347" s="620" t="s">
        <v>6968</v>
      </c>
      <c r="I347" s="622">
        <v>21.24</v>
      </c>
      <c r="J347" s="622">
        <v>10</v>
      </c>
      <c r="K347" s="623">
        <v>212.4</v>
      </c>
    </row>
    <row r="348" spans="1:11" ht="14.4" customHeight="1" x14ac:dyDescent="0.3">
      <c r="A348" s="618" t="s">
        <v>563</v>
      </c>
      <c r="B348" s="619" t="s">
        <v>565</v>
      </c>
      <c r="C348" s="620" t="s">
        <v>587</v>
      </c>
      <c r="D348" s="621" t="s">
        <v>588</v>
      </c>
      <c r="E348" s="620" t="s">
        <v>6749</v>
      </c>
      <c r="F348" s="621" t="s">
        <v>6750</v>
      </c>
      <c r="G348" s="620" t="s">
        <v>6977</v>
      </c>
      <c r="H348" s="620" t="s">
        <v>6978</v>
      </c>
      <c r="I348" s="622">
        <v>0.46615384615384614</v>
      </c>
      <c r="J348" s="622">
        <v>9200</v>
      </c>
      <c r="K348" s="623">
        <v>4290</v>
      </c>
    </row>
    <row r="349" spans="1:11" ht="14.4" customHeight="1" x14ac:dyDescent="0.3">
      <c r="A349" s="618" t="s">
        <v>563</v>
      </c>
      <c r="B349" s="619" t="s">
        <v>565</v>
      </c>
      <c r="C349" s="620" t="s">
        <v>587</v>
      </c>
      <c r="D349" s="621" t="s">
        <v>588</v>
      </c>
      <c r="E349" s="620" t="s">
        <v>6749</v>
      </c>
      <c r="F349" s="621" t="s">
        <v>6750</v>
      </c>
      <c r="G349" s="620" t="s">
        <v>7162</v>
      </c>
      <c r="H349" s="620" t="s">
        <v>7163</v>
      </c>
      <c r="I349" s="622">
        <v>484</v>
      </c>
      <c r="J349" s="622">
        <v>1</v>
      </c>
      <c r="K349" s="623">
        <v>484</v>
      </c>
    </row>
    <row r="350" spans="1:11" ht="14.4" customHeight="1" x14ac:dyDescent="0.3">
      <c r="A350" s="618" t="s">
        <v>563</v>
      </c>
      <c r="B350" s="619" t="s">
        <v>565</v>
      </c>
      <c r="C350" s="620" t="s">
        <v>587</v>
      </c>
      <c r="D350" s="621" t="s">
        <v>588</v>
      </c>
      <c r="E350" s="620" t="s">
        <v>6749</v>
      </c>
      <c r="F350" s="621" t="s">
        <v>6750</v>
      </c>
      <c r="G350" s="620" t="s">
        <v>7164</v>
      </c>
      <c r="H350" s="620" t="s">
        <v>7165</v>
      </c>
      <c r="I350" s="622">
        <v>484</v>
      </c>
      <c r="J350" s="622">
        <v>1</v>
      </c>
      <c r="K350" s="623">
        <v>484</v>
      </c>
    </row>
    <row r="351" spans="1:11" ht="14.4" customHeight="1" x14ac:dyDescent="0.3">
      <c r="A351" s="618" t="s">
        <v>563</v>
      </c>
      <c r="B351" s="619" t="s">
        <v>565</v>
      </c>
      <c r="C351" s="620" t="s">
        <v>587</v>
      </c>
      <c r="D351" s="621" t="s">
        <v>588</v>
      </c>
      <c r="E351" s="620" t="s">
        <v>6749</v>
      </c>
      <c r="F351" s="621" t="s">
        <v>6750</v>
      </c>
      <c r="G351" s="620" t="s">
        <v>7166</v>
      </c>
      <c r="H351" s="620" t="s">
        <v>7167</v>
      </c>
      <c r="I351" s="622">
        <v>181.5</v>
      </c>
      <c r="J351" s="622">
        <v>2</v>
      </c>
      <c r="K351" s="623">
        <v>363</v>
      </c>
    </row>
    <row r="352" spans="1:11" ht="14.4" customHeight="1" x14ac:dyDescent="0.3">
      <c r="A352" s="618" t="s">
        <v>563</v>
      </c>
      <c r="B352" s="619" t="s">
        <v>565</v>
      </c>
      <c r="C352" s="620" t="s">
        <v>587</v>
      </c>
      <c r="D352" s="621" t="s">
        <v>588</v>
      </c>
      <c r="E352" s="620" t="s">
        <v>6749</v>
      </c>
      <c r="F352" s="621" t="s">
        <v>6750</v>
      </c>
      <c r="G352" s="620" t="s">
        <v>6991</v>
      </c>
      <c r="H352" s="620" t="s">
        <v>6992</v>
      </c>
      <c r="I352" s="622">
        <v>9.68</v>
      </c>
      <c r="J352" s="622">
        <v>200</v>
      </c>
      <c r="K352" s="623">
        <v>1936</v>
      </c>
    </row>
    <row r="353" spans="1:11" ht="14.4" customHeight="1" x14ac:dyDescent="0.3">
      <c r="A353" s="618" t="s">
        <v>563</v>
      </c>
      <c r="B353" s="619" t="s">
        <v>565</v>
      </c>
      <c r="C353" s="620" t="s">
        <v>587</v>
      </c>
      <c r="D353" s="621" t="s">
        <v>588</v>
      </c>
      <c r="E353" s="620" t="s">
        <v>6755</v>
      </c>
      <c r="F353" s="621" t="s">
        <v>6756</v>
      </c>
      <c r="G353" s="620" t="s">
        <v>7001</v>
      </c>
      <c r="H353" s="620" t="s">
        <v>7002</v>
      </c>
      <c r="I353" s="622">
        <v>4509.9833333333336</v>
      </c>
      <c r="J353" s="622">
        <v>17</v>
      </c>
      <c r="K353" s="623">
        <v>76669.7</v>
      </c>
    </row>
    <row r="354" spans="1:11" ht="14.4" customHeight="1" x14ac:dyDescent="0.3">
      <c r="A354" s="618" t="s">
        <v>563</v>
      </c>
      <c r="B354" s="619" t="s">
        <v>565</v>
      </c>
      <c r="C354" s="620" t="s">
        <v>587</v>
      </c>
      <c r="D354" s="621" t="s">
        <v>588</v>
      </c>
      <c r="E354" s="620" t="s">
        <v>6757</v>
      </c>
      <c r="F354" s="621" t="s">
        <v>6758</v>
      </c>
      <c r="G354" s="620" t="s">
        <v>7005</v>
      </c>
      <c r="H354" s="620" t="s">
        <v>7006</v>
      </c>
      <c r="I354" s="622">
        <v>8.109375</v>
      </c>
      <c r="J354" s="622">
        <v>6500</v>
      </c>
      <c r="K354" s="623">
        <v>52648</v>
      </c>
    </row>
    <row r="355" spans="1:11" ht="14.4" customHeight="1" x14ac:dyDescent="0.3">
      <c r="A355" s="618" t="s">
        <v>563</v>
      </c>
      <c r="B355" s="619" t="s">
        <v>565</v>
      </c>
      <c r="C355" s="620" t="s">
        <v>587</v>
      </c>
      <c r="D355" s="621" t="s">
        <v>588</v>
      </c>
      <c r="E355" s="620" t="s">
        <v>6757</v>
      </c>
      <c r="F355" s="621" t="s">
        <v>6758</v>
      </c>
      <c r="G355" s="620" t="s">
        <v>7007</v>
      </c>
      <c r="H355" s="620" t="s">
        <v>7008</v>
      </c>
      <c r="I355" s="622">
        <v>12.364999999999998</v>
      </c>
      <c r="J355" s="622">
        <v>130</v>
      </c>
      <c r="K355" s="623">
        <v>1630.2</v>
      </c>
    </row>
    <row r="356" spans="1:11" ht="14.4" customHeight="1" x14ac:dyDescent="0.3">
      <c r="A356" s="618" t="s">
        <v>563</v>
      </c>
      <c r="B356" s="619" t="s">
        <v>565</v>
      </c>
      <c r="C356" s="620" t="s">
        <v>587</v>
      </c>
      <c r="D356" s="621" t="s">
        <v>588</v>
      </c>
      <c r="E356" s="620" t="s">
        <v>6757</v>
      </c>
      <c r="F356" s="621" t="s">
        <v>6758</v>
      </c>
      <c r="G356" s="620" t="s">
        <v>7009</v>
      </c>
      <c r="H356" s="620" t="s">
        <v>7010</v>
      </c>
      <c r="I356" s="622">
        <v>19.239999999999998</v>
      </c>
      <c r="J356" s="622">
        <v>200</v>
      </c>
      <c r="K356" s="623">
        <v>3848</v>
      </c>
    </row>
    <row r="357" spans="1:11" ht="14.4" customHeight="1" x14ac:dyDescent="0.3">
      <c r="A357" s="618" t="s">
        <v>563</v>
      </c>
      <c r="B357" s="619" t="s">
        <v>565</v>
      </c>
      <c r="C357" s="620" t="s">
        <v>587</v>
      </c>
      <c r="D357" s="621" t="s">
        <v>588</v>
      </c>
      <c r="E357" s="620" t="s">
        <v>6761</v>
      </c>
      <c r="F357" s="621" t="s">
        <v>6762</v>
      </c>
      <c r="G357" s="620" t="s">
        <v>7102</v>
      </c>
      <c r="H357" s="620" t="s">
        <v>7103</v>
      </c>
      <c r="I357" s="622">
        <v>0.29749999999999993</v>
      </c>
      <c r="J357" s="622">
        <v>5100</v>
      </c>
      <c r="K357" s="623">
        <v>1516</v>
      </c>
    </row>
    <row r="358" spans="1:11" ht="14.4" customHeight="1" x14ac:dyDescent="0.3">
      <c r="A358" s="618" t="s">
        <v>563</v>
      </c>
      <c r="B358" s="619" t="s">
        <v>565</v>
      </c>
      <c r="C358" s="620" t="s">
        <v>587</v>
      </c>
      <c r="D358" s="621" t="s">
        <v>588</v>
      </c>
      <c r="E358" s="620" t="s">
        <v>6761</v>
      </c>
      <c r="F358" s="621" t="s">
        <v>6762</v>
      </c>
      <c r="G358" s="620" t="s">
        <v>7015</v>
      </c>
      <c r="H358" s="620" t="s">
        <v>7016</v>
      </c>
      <c r="I358" s="622">
        <v>0.30166666666666669</v>
      </c>
      <c r="J358" s="622">
        <v>1100</v>
      </c>
      <c r="K358" s="623">
        <v>331</v>
      </c>
    </row>
    <row r="359" spans="1:11" ht="14.4" customHeight="1" x14ac:dyDescent="0.3">
      <c r="A359" s="618" t="s">
        <v>563</v>
      </c>
      <c r="B359" s="619" t="s">
        <v>565</v>
      </c>
      <c r="C359" s="620" t="s">
        <v>587</v>
      </c>
      <c r="D359" s="621" t="s">
        <v>588</v>
      </c>
      <c r="E359" s="620" t="s">
        <v>6761</v>
      </c>
      <c r="F359" s="621" t="s">
        <v>6762</v>
      </c>
      <c r="G359" s="620" t="s">
        <v>7017</v>
      </c>
      <c r="H359" s="620" t="s">
        <v>7018</v>
      </c>
      <c r="I359" s="622">
        <v>0.3</v>
      </c>
      <c r="J359" s="622">
        <v>200</v>
      </c>
      <c r="K359" s="623">
        <v>60</v>
      </c>
    </row>
    <row r="360" spans="1:11" ht="14.4" customHeight="1" x14ac:dyDescent="0.3">
      <c r="A360" s="618" t="s">
        <v>563</v>
      </c>
      <c r="B360" s="619" t="s">
        <v>565</v>
      </c>
      <c r="C360" s="620" t="s">
        <v>587</v>
      </c>
      <c r="D360" s="621" t="s">
        <v>588</v>
      </c>
      <c r="E360" s="620" t="s">
        <v>6761</v>
      </c>
      <c r="F360" s="621" t="s">
        <v>6762</v>
      </c>
      <c r="G360" s="620" t="s">
        <v>7168</v>
      </c>
      <c r="H360" s="620" t="s">
        <v>7169</v>
      </c>
      <c r="I360" s="622">
        <v>907.6</v>
      </c>
      <c r="J360" s="622">
        <v>5</v>
      </c>
      <c r="K360" s="623">
        <v>4538</v>
      </c>
    </row>
    <row r="361" spans="1:11" ht="14.4" customHeight="1" x14ac:dyDescent="0.3">
      <c r="A361" s="618" t="s">
        <v>563</v>
      </c>
      <c r="B361" s="619" t="s">
        <v>565</v>
      </c>
      <c r="C361" s="620" t="s">
        <v>587</v>
      </c>
      <c r="D361" s="621" t="s">
        <v>588</v>
      </c>
      <c r="E361" s="620" t="s">
        <v>6761</v>
      </c>
      <c r="F361" s="621" t="s">
        <v>6762</v>
      </c>
      <c r="G361" s="620" t="s">
        <v>7019</v>
      </c>
      <c r="H361" s="620" t="s">
        <v>7020</v>
      </c>
      <c r="I361" s="622">
        <v>0.30181818181818182</v>
      </c>
      <c r="J361" s="622">
        <v>7100</v>
      </c>
      <c r="K361" s="623">
        <v>2146</v>
      </c>
    </row>
    <row r="362" spans="1:11" ht="14.4" customHeight="1" x14ac:dyDescent="0.3">
      <c r="A362" s="618" t="s">
        <v>563</v>
      </c>
      <c r="B362" s="619" t="s">
        <v>565</v>
      </c>
      <c r="C362" s="620" t="s">
        <v>587</v>
      </c>
      <c r="D362" s="621" t="s">
        <v>588</v>
      </c>
      <c r="E362" s="620" t="s">
        <v>6761</v>
      </c>
      <c r="F362" s="621" t="s">
        <v>6762</v>
      </c>
      <c r="G362" s="620" t="s">
        <v>7106</v>
      </c>
      <c r="H362" s="620" t="s">
        <v>7107</v>
      </c>
      <c r="I362" s="622">
        <v>31.459999999999997</v>
      </c>
      <c r="J362" s="622">
        <v>3600</v>
      </c>
      <c r="K362" s="623">
        <v>113255.98999999999</v>
      </c>
    </row>
    <row r="363" spans="1:11" ht="14.4" customHeight="1" x14ac:dyDescent="0.3">
      <c r="A363" s="618" t="s">
        <v>563</v>
      </c>
      <c r="B363" s="619" t="s">
        <v>565</v>
      </c>
      <c r="C363" s="620" t="s">
        <v>587</v>
      </c>
      <c r="D363" s="621" t="s">
        <v>588</v>
      </c>
      <c r="E363" s="620" t="s">
        <v>6761</v>
      </c>
      <c r="F363" s="621" t="s">
        <v>6762</v>
      </c>
      <c r="G363" s="620" t="s">
        <v>7021</v>
      </c>
      <c r="H363" s="620" t="s">
        <v>7022</v>
      </c>
      <c r="I363" s="622">
        <v>31.46</v>
      </c>
      <c r="J363" s="622">
        <v>100</v>
      </c>
      <c r="K363" s="623">
        <v>3146</v>
      </c>
    </row>
    <row r="364" spans="1:11" ht="14.4" customHeight="1" x14ac:dyDescent="0.3">
      <c r="A364" s="618" t="s">
        <v>563</v>
      </c>
      <c r="B364" s="619" t="s">
        <v>565</v>
      </c>
      <c r="C364" s="620" t="s">
        <v>587</v>
      </c>
      <c r="D364" s="621" t="s">
        <v>588</v>
      </c>
      <c r="E364" s="620" t="s">
        <v>6763</v>
      </c>
      <c r="F364" s="621" t="s">
        <v>6764</v>
      </c>
      <c r="G364" s="620" t="s">
        <v>7023</v>
      </c>
      <c r="H364" s="620" t="s">
        <v>7024</v>
      </c>
      <c r="I364" s="622">
        <v>0.80166666666666675</v>
      </c>
      <c r="J364" s="622">
        <v>11900</v>
      </c>
      <c r="K364" s="623">
        <v>9571</v>
      </c>
    </row>
    <row r="365" spans="1:11" ht="14.4" customHeight="1" x14ac:dyDescent="0.3">
      <c r="A365" s="618" t="s">
        <v>563</v>
      </c>
      <c r="B365" s="619" t="s">
        <v>565</v>
      </c>
      <c r="C365" s="620" t="s">
        <v>587</v>
      </c>
      <c r="D365" s="621" t="s">
        <v>588</v>
      </c>
      <c r="E365" s="620" t="s">
        <v>6763</v>
      </c>
      <c r="F365" s="621" t="s">
        <v>6764</v>
      </c>
      <c r="G365" s="620" t="s">
        <v>7027</v>
      </c>
      <c r="H365" s="620" t="s">
        <v>7028</v>
      </c>
      <c r="I365" s="622">
        <v>0.74</v>
      </c>
      <c r="J365" s="622">
        <v>800</v>
      </c>
      <c r="K365" s="623">
        <v>592</v>
      </c>
    </row>
    <row r="366" spans="1:11" ht="14.4" customHeight="1" x14ac:dyDescent="0.3">
      <c r="A366" s="618" t="s">
        <v>563</v>
      </c>
      <c r="B366" s="619" t="s">
        <v>565</v>
      </c>
      <c r="C366" s="620" t="s">
        <v>587</v>
      </c>
      <c r="D366" s="621" t="s">
        <v>588</v>
      </c>
      <c r="E366" s="620" t="s">
        <v>6763</v>
      </c>
      <c r="F366" s="621" t="s">
        <v>6764</v>
      </c>
      <c r="G366" s="620" t="s">
        <v>7031</v>
      </c>
      <c r="H366" s="620" t="s">
        <v>7032</v>
      </c>
      <c r="I366" s="622">
        <v>7.4899999999999993</v>
      </c>
      <c r="J366" s="622">
        <v>50</v>
      </c>
      <c r="K366" s="623">
        <v>374.7</v>
      </c>
    </row>
    <row r="367" spans="1:11" ht="14.4" customHeight="1" x14ac:dyDescent="0.3">
      <c r="A367" s="618" t="s">
        <v>563</v>
      </c>
      <c r="B367" s="619" t="s">
        <v>565</v>
      </c>
      <c r="C367" s="620" t="s">
        <v>587</v>
      </c>
      <c r="D367" s="621" t="s">
        <v>588</v>
      </c>
      <c r="E367" s="620" t="s">
        <v>6763</v>
      </c>
      <c r="F367" s="621" t="s">
        <v>6764</v>
      </c>
      <c r="G367" s="620" t="s">
        <v>7033</v>
      </c>
      <c r="H367" s="620" t="s">
        <v>7034</v>
      </c>
      <c r="I367" s="622">
        <v>7.5049999999999999</v>
      </c>
      <c r="J367" s="622">
        <v>40</v>
      </c>
      <c r="K367" s="623">
        <v>300.2</v>
      </c>
    </row>
    <row r="368" spans="1:11" ht="14.4" customHeight="1" x14ac:dyDescent="0.3">
      <c r="A368" s="618" t="s">
        <v>563</v>
      </c>
      <c r="B368" s="619" t="s">
        <v>565</v>
      </c>
      <c r="C368" s="620" t="s">
        <v>587</v>
      </c>
      <c r="D368" s="621" t="s">
        <v>588</v>
      </c>
      <c r="E368" s="620" t="s">
        <v>6763</v>
      </c>
      <c r="F368" s="621" t="s">
        <v>6764</v>
      </c>
      <c r="G368" s="620" t="s">
        <v>7035</v>
      </c>
      <c r="H368" s="620" t="s">
        <v>7036</v>
      </c>
      <c r="I368" s="622">
        <v>7.5049999999999999</v>
      </c>
      <c r="J368" s="622">
        <v>80</v>
      </c>
      <c r="K368" s="623">
        <v>600.5</v>
      </c>
    </row>
    <row r="369" spans="1:11" ht="14.4" customHeight="1" x14ac:dyDescent="0.3">
      <c r="A369" s="618" t="s">
        <v>563</v>
      </c>
      <c r="B369" s="619" t="s">
        <v>565</v>
      </c>
      <c r="C369" s="620" t="s">
        <v>587</v>
      </c>
      <c r="D369" s="621" t="s">
        <v>588</v>
      </c>
      <c r="E369" s="620" t="s">
        <v>6763</v>
      </c>
      <c r="F369" s="621" t="s">
        <v>6764</v>
      </c>
      <c r="G369" s="620" t="s">
        <v>7118</v>
      </c>
      <c r="H369" s="620" t="s">
        <v>7119</v>
      </c>
      <c r="I369" s="622">
        <v>0.80555555555555569</v>
      </c>
      <c r="J369" s="622">
        <v>4100</v>
      </c>
      <c r="K369" s="623">
        <v>3342</v>
      </c>
    </row>
    <row r="370" spans="1:11" ht="14.4" customHeight="1" x14ac:dyDescent="0.3">
      <c r="A370" s="618" t="s">
        <v>563</v>
      </c>
      <c r="B370" s="619" t="s">
        <v>565</v>
      </c>
      <c r="C370" s="620" t="s">
        <v>587</v>
      </c>
      <c r="D370" s="621" t="s">
        <v>588</v>
      </c>
      <c r="E370" s="620" t="s">
        <v>6763</v>
      </c>
      <c r="F370" s="621" t="s">
        <v>6764</v>
      </c>
      <c r="G370" s="620" t="s">
        <v>7170</v>
      </c>
      <c r="H370" s="620" t="s">
        <v>7171</v>
      </c>
      <c r="I370" s="622">
        <v>0.7908333333333335</v>
      </c>
      <c r="J370" s="622">
        <v>3600</v>
      </c>
      <c r="K370" s="623">
        <v>2874</v>
      </c>
    </row>
    <row r="371" spans="1:11" ht="14.4" customHeight="1" x14ac:dyDescent="0.3">
      <c r="A371" s="618" t="s">
        <v>563</v>
      </c>
      <c r="B371" s="619" t="s">
        <v>565</v>
      </c>
      <c r="C371" s="620" t="s">
        <v>587</v>
      </c>
      <c r="D371" s="621" t="s">
        <v>588</v>
      </c>
      <c r="E371" s="620" t="s">
        <v>6763</v>
      </c>
      <c r="F371" s="621" t="s">
        <v>6764</v>
      </c>
      <c r="G371" s="620" t="s">
        <v>7172</v>
      </c>
      <c r="H371" s="620" t="s">
        <v>7173</v>
      </c>
      <c r="I371" s="622">
        <v>0.78</v>
      </c>
      <c r="J371" s="622">
        <v>400</v>
      </c>
      <c r="K371" s="623">
        <v>312</v>
      </c>
    </row>
    <row r="372" spans="1:11" ht="14.4" customHeight="1" x14ac:dyDescent="0.3">
      <c r="A372" s="618" t="s">
        <v>563</v>
      </c>
      <c r="B372" s="619" t="s">
        <v>565</v>
      </c>
      <c r="C372" s="620" t="s">
        <v>587</v>
      </c>
      <c r="D372" s="621" t="s">
        <v>588</v>
      </c>
      <c r="E372" s="620" t="s">
        <v>6763</v>
      </c>
      <c r="F372" s="621" t="s">
        <v>6764</v>
      </c>
      <c r="G372" s="620" t="s">
        <v>7043</v>
      </c>
      <c r="H372" s="620" t="s">
        <v>7044</v>
      </c>
      <c r="I372" s="622">
        <v>0.77</v>
      </c>
      <c r="J372" s="622">
        <v>500</v>
      </c>
      <c r="K372" s="623">
        <v>385</v>
      </c>
    </row>
    <row r="373" spans="1:11" ht="14.4" customHeight="1" x14ac:dyDescent="0.3">
      <c r="A373" s="618" t="s">
        <v>563</v>
      </c>
      <c r="B373" s="619" t="s">
        <v>565</v>
      </c>
      <c r="C373" s="620" t="s">
        <v>587</v>
      </c>
      <c r="D373" s="621" t="s">
        <v>588</v>
      </c>
      <c r="E373" s="620" t="s">
        <v>6763</v>
      </c>
      <c r="F373" s="621" t="s">
        <v>6764</v>
      </c>
      <c r="G373" s="620" t="s">
        <v>7174</v>
      </c>
      <c r="H373" s="620" t="s">
        <v>7175</v>
      </c>
      <c r="I373" s="622">
        <v>0.78</v>
      </c>
      <c r="J373" s="622">
        <v>400</v>
      </c>
      <c r="K373" s="623">
        <v>312</v>
      </c>
    </row>
    <row r="374" spans="1:11" ht="14.4" customHeight="1" x14ac:dyDescent="0.3">
      <c r="A374" s="618" t="s">
        <v>563</v>
      </c>
      <c r="B374" s="619" t="s">
        <v>565</v>
      </c>
      <c r="C374" s="620" t="s">
        <v>589</v>
      </c>
      <c r="D374" s="621" t="s">
        <v>590</v>
      </c>
      <c r="E374" s="620" t="s">
        <v>6747</v>
      </c>
      <c r="F374" s="621" t="s">
        <v>6748</v>
      </c>
      <c r="G374" s="620" t="s">
        <v>6781</v>
      </c>
      <c r="H374" s="620" t="s">
        <v>6782</v>
      </c>
      <c r="I374" s="622">
        <v>27.355</v>
      </c>
      <c r="J374" s="622">
        <v>20</v>
      </c>
      <c r="K374" s="623">
        <v>547.09999999999991</v>
      </c>
    </row>
    <row r="375" spans="1:11" ht="14.4" customHeight="1" x14ac:dyDescent="0.3">
      <c r="A375" s="618" t="s">
        <v>563</v>
      </c>
      <c r="B375" s="619" t="s">
        <v>565</v>
      </c>
      <c r="C375" s="620" t="s">
        <v>589</v>
      </c>
      <c r="D375" s="621" t="s">
        <v>590</v>
      </c>
      <c r="E375" s="620" t="s">
        <v>6747</v>
      </c>
      <c r="F375" s="621" t="s">
        <v>6748</v>
      </c>
      <c r="G375" s="620" t="s">
        <v>7176</v>
      </c>
      <c r="H375" s="620" t="s">
        <v>7177</v>
      </c>
      <c r="I375" s="622">
        <v>26.37</v>
      </c>
      <c r="J375" s="622">
        <v>72</v>
      </c>
      <c r="K375" s="623">
        <v>1898.6</v>
      </c>
    </row>
    <row r="376" spans="1:11" ht="14.4" customHeight="1" x14ac:dyDescent="0.3">
      <c r="A376" s="618" t="s">
        <v>563</v>
      </c>
      <c r="B376" s="619" t="s">
        <v>565</v>
      </c>
      <c r="C376" s="620" t="s">
        <v>589</v>
      </c>
      <c r="D376" s="621" t="s">
        <v>590</v>
      </c>
      <c r="E376" s="620" t="s">
        <v>6747</v>
      </c>
      <c r="F376" s="621" t="s">
        <v>6748</v>
      </c>
      <c r="G376" s="620" t="s">
        <v>6843</v>
      </c>
      <c r="H376" s="620" t="s">
        <v>6844</v>
      </c>
      <c r="I376" s="622">
        <v>7.4249999999999998</v>
      </c>
      <c r="J376" s="622">
        <v>60</v>
      </c>
      <c r="K376" s="623">
        <v>445.5</v>
      </c>
    </row>
    <row r="377" spans="1:11" ht="14.4" customHeight="1" x14ac:dyDescent="0.3">
      <c r="A377" s="618" t="s">
        <v>563</v>
      </c>
      <c r="B377" s="619" t="s">
        <v>565</v>
      </c>
      <c r="C377" s="620" t="s">
        <v>589</v>
      </c>
      <c r="D377" s="621" t="s">
        <v>590</v>
      </c>
      <c r="E377" s="620" t="s">
        <v>6749</v>
      </c>
      <c r="F377" s="621" t="s">
        <v>6750</v>
      </c>
      <c r="G377" s="620" t="s">
        <v>6857</v>
      </c>
      <c r="H377" s="620" t="s">
        <v>6858</v>
      </c>
      <c r="I377" s="622">
        <v>0.21</v>
      </c>
      <c r="J377" s="622">
        <v>200</v>
      </c>
      <c r="K377" s="623">
        <v>42</v>
      </c>
    </row>
    <row r="378" spans="1:11" ht="14.4" customHeight="1" x14ac:dyDescent="0.3">
      <c r="A378" s="618" t="s">
        <v>563</v>
      </c>
      <c r="B378" s="619" t="s">
        <v>565</v>
      </c>
      <c r="C378" s="620" t="s">
        <v>589</v>
      </c>
      <c r="D378" s="621" t="s">
        <v>590</v>
      </c>
      <c r="E378" s="620" t="s">
        <v>6749</v>
      </c>
      <c r="F378" s="621" t="s">
        <v>6750</v>
      </c>
      <c r="G378" s="620" t="s">
        <v>7178</v>
      </c>
      <c r="H378" s="620" t="s">
        <v>7179</v>
      </c>
      <c r="I378" s="622">
        <v>75.02</v>
      </c>
      <c r="J378" s="622">
        <v>1</v>
      </c>
      <c r="K378" s="623">
        <v>75.02</v>
      </c>
    </row>
    <row r="379" spans="1:11" ht="14.4" customHeight="1" x14ac:dyDescent="0.3">
      <c r="A379" s="618" t="s">
        <v>563</v>
      </c>
      <c r="B379" s="619" t="s">
        <v>565</v>
      </c>
      <c r="C379" s="620" t="s">
        <v>589</v>
      </c>
      <c r="D379" s="621" t="s">
        <v>590</v>
      </c>
      <c r="E379" s="620" t="s">
        <v>6749</v>
      </c>
      <c r="F379" s="621" t="s">
        <v>6750</v>
      </c>
      <c r="G379" s="620" t="s">
        <v>7180</v>
      </c>
      <c r="H379" s="620" t="s">
        <v>7181</v>
      </c>
      <c r="I379" s="622">
        <v>9.5</v>
      </c>
      <c r="J379" s="622">
        <v>1</v>
      </c>
      <c r="K379" s="623">
        <v>9.5</v>
      </c>
    </row>
    <row r="380" spans="1:11" ht="14.4" customHeight="1" x14ac:dyDescent="0.3">
      <c r="A380" s="618" t="s">
        <v>563</v>
      </c>
      <c r="B380" s="619" t="s">
        <v>565</v>
      </c>
      <c r="C380" s="620" t="s">
        <v>589</v>
      </c>
      <c r="D380" s="621" t="s">
        <v>590</v>
      </c>
      <c r="E380" s="620" t="s">
        <v>6749</v>
      </c>
      <c r="F380" s="621" t="s">
        <v>6750</v>
      </c>
      <c r="G380" s="620" t="s">
        <v>7182</v>
      </c>
      <c r="H380" s="620" t="s">
        <v>7183</v>
      </c>
      <c r="I380" s="622">
        <v>36.299999999999997</v>
      </c>
      <c r="J380" s="622">
        <v>2</v>
      </c>
      <c r="K380" s="623">
        <v>72.599999999999994</v>
      </c>
    </row>
    <row r="381" spans="1:11" ht="14.4" customHeight="1" x14ac:dyDescent="0.3">
      <c r="A381" s="618" t="s">
        <v>563</v>
      </c>
      <c r="B381" s="619" t="s">
        <v>565</v>
      </c>
      <c r="C381" s="620" t="s">
        <v>589</v>
      </c>
      <c r="D381" s="621" t="s">
        <v>590</v>
      </c>
      <c r="E381" s="620" t="s">
        <v>6749</v>
      </c>
      <c r="F381" s="621" t="s">
        <v>6750</v>
      </c>
      <c r="G381" s="620" t="s">
        <v>7184</v>
      </c>
      <c r="H381" s="620" t="s">
        <v>7185</v>
      </c>
      <c r="I381" s="622">
        <v>75.03</v>
      </c>
      <c r="J381" s="622">
        <v>1</v>
      </c>
      <c r="K381" s="623">
        <v>75.03</v>
      </c>
    </row>
    <row r="382" spans="1:11" ht="14.4" customHeight="1" x14ac:dyDescent="0.3">
      <c r="A382" s="618" t="s">
        <v>563</v>
      </c>
      <c r="B382" s="619" t="s">
        <v>565</v>
      </c>
      <c r="C382" s="620" t="s">
        <v>589</v>
      </c>
      <c r="D382" s="621" t="s">
        <v>590</v>
      </c>
      <c r="E382" s="620" t="s">
        <v>6749</v>
      </c>
      <c r="F382" s="621" t="s">
        <v>6750</v>
      </c>
      <c r="G382" s="620" t="s">
        <v>7186</v>
      </c>
      <c r="H382" s="620" t="s">
        <v>7187</v>
      </c>
      <c r="I382" s="622">
        <v>1062.69</v>
      </c>
      <c r="J382" s="622">
        <v>10</v>
      </c>
      <c r="K382" s="623">
        <v>10626.9</v>
      </c>
    </row>
    <row r="383" spans="1:11" ht="14.4" customHeight="1" x14ac:dyDescent="0.3">
      <c r="A383" s="618" t="s">
        <v>563</v>
      </c>
      <c r="B383" s="619" t="s">
        <v>565</v>
      </c>
      <c r="C383" s="620" t="s">
        <v>589</v>
      </c>
      <c r="D383" s="621" t="s">
        <v>590</v>
      </c>
      <c r="E383" s="620" t="s">
        <v>6749</v>
      </c>
      <c r="F383" s="621" t="s">
        <v>6750</v>
      </c>
      <c r="G383" s="620" t="s">
        <v>7188</v>
      </c>
      <c r="H383" s="620" t="s">
        <v>7189</v>
      </c>
      <c r="I383" s="622">
        <v>2139.9499999999998</v>
      </c>
      <c r="J383" s="622">
        <v>20</v>
      </c>
      <c r="K383" s="623">
        <v>42799</v>
      </c>
    </row>
    <row r="384" spans="1:11" ht="14.4" customHeight="1" x14ac:dyDescent="0.3">
      <c r="A384" s="618" t="s">
        <v>563</v>
      </c>
      <c r="B384" s="619" t="s">
        <v>565</v>
      </c>
      <c r="C384" s="620" t="s">
        <v>589</v>
      </c>
      <c r="D384" s="621" t="s">
        <v>590</v>
      </c>
      <c r="E384" s="620" t="s">
        <v>6751</v>
      </c>
      <c r="F384" s="621" t="s">
        <v>6752</v>
      </c>
      <c r="G384" s="620" t="s">
        <v>7190</v>
      </c>
      <c r="H384" s="620" t="s">
        <v>7191</v>
      </c>
      <c r="I384" s="622">
        <v>2879.56</v>
      </c>
      <c r="J384" s="622">
        <v>1</v>
      </c>
      <c r="K384" s="623">
        <v>2879.56</v>
      </c>
    </row>
    <row r="385" spans="1:11" ht="14.4" customHeight="1" x14ac:dyDescent="0.3">
      <c r="A385" s="618" t="s">
        <v>563</v>
      </c>
      <c r="B385" s="619" t="s">
        <v>565</v>
      </c>
      <c r="C385" s="620" t="s">
        <v>589</v>
      </c>
      <c r="D385" s="621" t="s">
        <v>590</v>
      </c>
      <c r="E385" s="620" t="s">
        <v>6751</v>
      </c>
      <c r="F385" s="621" t="s">
        <v>6752</v>
      </c>
      <c r="G385" s="620" t="s">
        <v>7192</v>
      </c>
      <c r="H385" s="620" t="s">
        <v>7193</v>
      </c>
      <c r="I385" s="622">
        <v>1572</v>
      </c>
      <c r="J385" s="622">
        <v>1</v>
      </c>
      <c r="K385" s="623">
        <v>1572</v>
      </c>
    </row>
    <row r="386" spans="1:11" ht="14.4" customHeight="1" x14ac:dyDescent="0.3">
      <c r="A386" s="618" t="s">
        <v>563</v>
      </c>
      <c r="B386" s="619" t="s">
        <v>565</v>
      </c>
      <c r="C386" s="620" t="s">
        <v>591</v>
      </c>
      <c r="D386" s="621" t="s">
        <v>592</v>
      </c>
      <c r="E386" s="620" t="s">
        <v>6747</v>
      </c>
      <c r="F386" s="621" t="s">
        <v>6748</v>
      </c>
      <c r="G386" s="620" t="s">
        <v>6769</v>
      </c>
      <c r="H386" s="620" t="s">
        <v>6770</v>
      </c>
      <c r="I386" s="622">
        <v>123.05</v>
      </c>
      <c r="J386" s="622">
        <v>10</v>
      </c>
      <c r="K386" s="623">
        <v>1230.5</v>
      </c>
    </row>
    <row r="387" spans="1:11" ht="14.4" customHeight="1" x14ac:dyDescent="0.3">
      <c r="A387" s="618" t="s">
        <v>563</v>
      </c>
      <c r="B387" s="619" t="s">
        <v>565</v>
      </c>
      <c r="C387" s="620" t="s">
        <v>591</v>
      </c>
      <c r="D387" s="621" t="s">
        <v>592</v>
      </c>
      <c r="E387" s="620" t="s">
        <v>6747</v>
      </c>
      <c r="F387" s="621" t="s">
        <v>6748</v>
      </c>
      <c r="G387" s="620" t="s">
        <v>7124</v>
      </c>
      <c r="H387" s="620" t="s">
        <v>7125</v>
      </c>
      <c r="I387" s="622">
        <v>3.1</v>
      </c>
      <c r="J387" s="622">
        <v>20</v>
      </c>
      <c r="K387" s="623">
        <v>62</v>
      </c>
    </row>
    <row r="388" spans="1:11" ht="14.4" customHeight="1" x14ac:dyDescent="0.3">
      <c r="A388" s="618" t="s">
        <v>563</v>
      </c>
      <c r="B388" s="619" t="s">
        <v>565</v>
      </c>
      <c r="C388" s="620" t="s">
        <v>591</v>
      </c>
      <c r="D388" s="621" t="s">
        <v>592</v>
      </c>
      <c r="E388" s="620" t="s">
        <v>6747</v>
      </c>
      <c r="F388" s="621" t="s">
        <v>6748</v>
      </c>
      <c r="G388" s="620" t="s">
        <v>7126</v>
      </c>
      <c r="H388" s="620" t="s">
        <v>7127</v>
      </c>
      <c r="I388" s="622">
        <v>88.57</v>
      </c>
      <c r="J388" s="622">
        <v>6</v>
      </c>
      <c r="K388" s="623">
        <v>531.41999999999996</v>
      </c>
    </row>
    <row r="389" spans="1:11" ht="14.4" customHeight="1" x14ac:dyDescent="0.3">
      <c r="A389" s="618" t="s">
        <v>563</v>
      </c>
      <c r="B389" s="619" t="s">
        <v>565</v>
      </c>
      <c r="C389" s="620" t="s">
        <v>591</v>
      </c>
      <c r="D389" s="621" t="s">
        <v>592</v>
      </c>
      <c r="E389" s="620" t="s">
        <v>6747</v>
      </c>
      <c r="F389" s="621" t="s">
        <v>6748</v>
      </c>
      <c r="G389" s="620" t="s">
        <v>7060</v>
      </c>
      <c r="H389" s="620" t="s">
        <v>7061</v>
      </c>
      <c r="I389" s="622">
        <v>14.21</v>
      </c>
      <c r="J389" s="622">
        <v>4</v>
      </c>
      <c r="K389" s="623">
        <v>56.84</v>
      </c>
    </row>
    <row r="390" spans="1:11" ht="14.4" customHeight="1" x14ac:dyDescent="0.3">
      <c r="A390" s="618" t="s">
        <v>563</v>
      </c>
      <c r="B390" s="619" t="s">
        <v>565</v>
      </c>
      <c r="C390" s="620" t="s">
        <v>591</v>
      </c>
      <c r="D390" s="621" t="s">
        <v>592</v>
      </c>
      <c r="E390" s="620" t="s">
        <v>6747</v>
      </c>
      <c r="F390" s="621" t="s">
        <v>6748</v>
      </c>
      <c r="G390" s="620" t="s">
        <v>6781</v>
      </c>
      <c r="H390" s="620" t="s">
        <v>6782</v>
      </c>
      <c r="I390" s="622">
        <v>27.362000000000002</v>
      </c>
      <c r="J390" s="622">
        <v>25</v>
      </c>
      <c r="K390" s="623">
        <v>684.05</v>
      </c>
    </row>
    <row r="391" spans="1:11" ht="14.4" customHeight="1" x14ac:dyDescent="0.3">
      <c r="A391" s="618" t="s">
        <v>563</v>
      </c>
      <c r="B391" s="619" t="s">
        <v>565</v>
      </c>
      <c r="C391" s="620" t="s">
        <v>591</v>
      </c>
      <c r="D391" s="621" t="s">
        <v>592</v>
      </c>
      <c r="E391" s="620" t="s">
        <v>6747</v>
      </c>
      <c r="F391" s="621" t="s">
        <v>6748</v>
      </c>
      <c r="G391" s="620" t="s">
        <v>6789</v>
      </c>
      <c r="H391" s="620" t="s">
        <v>6790</v>
      </c>
      <c r="I391" s="622">
        <v>2.06</v>
      </c>
      <c r="J391" s="622">
        <v>25</v>
      </c>
      <c r="K391" s="623">
        <v>51.45</v>
      </c>
    </row>
    <row r="392" spans="1:11" ht="14.4" customHeight="1" x14ac:dyDescent="0.3">
      <c r="A392" s="618" t="s">
        <v>563</v>
      </c>
      <c r="B392" s="619" t="s">
        <v>565</v>
      </c>
      <c r="C392" s="620" t="s">
        <v>591</v>
      </c>
      <c r="D392" s="621" t="s">
        <v>592</v>
      </c>
      <c r="E392" s="620" t="s">
        <v>6747</v>
      </c>
      <c r="F392" s="621" t="s">
        <v>6748</v>
      </c>
      <c r="G392" s="620" t="s">
        <v>6791</v>
      </c>
      <c r="H392" s="620" t="s">
        <v>6792</v>
      </c>
      <c r="I392" s="622">
        <v>3.0149999999999997</v>
      </c>
      <c r="J392" s="622">
        <v>320</v>
      </c>
      <c r="K392" s="623">
        <v>964.8</v>
      </c>
    </row>
    <row r="393" spans="1:11" ht="14.4" customHeight="1" x14ac:dyDescent="0.3">
      <c r="A393" s="618" t="s">
        <v>563</v>
      </c>
      <c r="B393" s="619" t="s">
        <v>565</v>
      </c>
      <c r="C393" s="620" t="s">
        <v>591</v>
      </c>
      <c r="D393" s="621" t="s">
        <v>592</v>
      </c>
      <c r="E393" s="620" t="s">
        <v>6747</v>
      </c>
      <c r="F393" s="621" t="s">
        <v>6748</v>
      </c>
      <c r="G393" s="620" t="s">
        <v>6793</v>
      </c>
      <c r="H393" s="620" t="s">
        <v>6794</v>
      </c>
      <c r="I393" s="622">
        <v>0.85</v>
      </c>
      <c r="J393" s="622">
        <v>800</v>
      </c>
      <c r="K393" s="623">
        <v>680</v>
      </c>
    </row>
    <row r="394" spans="1:11" ht="14.4" customHeight="1" x14ac:dyDescent="0.3">
      <c r="A394" s="618" t="s">
        <v>563</v>
      </c>
      <c r="B394" s="619" t="s">
        <v>565</v>
      </c>
      <c r="C394" s="620" t="s">
        <v>591</v>
      </c>
      <c r="D394" s="621" t="s">
        <v>592</v>
      </c>
      <c r="E394" s="620" t="s">
        <v>6747</v>
      </c>
      <c r="F394" s="621" t="s">
        <v>6748</v>
      </c>
      <c r="G394" s="620" t="s">
        <v>6795</v>
      </c>
      <c r="H394" s="620" t="s">
        <v>6796</v>
      </c>
      <c r="I394" s="622">
        <v>86.38</v>
      </c>
      <c r="J394" s="622">
        <v>10</v>
      </c>
      <c r="K394" s="623">
        <v>863.8</v>
      </c>
    </row>
    <row r="395" spans="1:11" ht="14.4" customHeight="1" x14ac:dyDescent="0.3">
      <c r="A395" s="618" t="s">
        <v>563</v>
      </c>
      <c r="B395" s="619" t="s">
        <v>565</v>
      </c>
      <c r="C395" s="620" t="s">
        <v>591</v>
      </c>
      <c r="D395" s="621" t="s">
        <v>592</v>
      </c>
      <c r="E395" s="620" t="s">
        <v>6747</v>
      </c>
      <c r="F395" s="621" t="s">
        <v>6748</v>
      </c>
      <c r="G395" s="620" t="s">
        <v>7194</v>
      </c>
      <c r="H395" s="620" t="s">
        <v>7195</v>
      </c>
      <c r="I395" s="622">
        <v>2.2999999999999998</v>
      </c>
      <c r="J395" s="622">
        <v>80</v>
      </c>
      <c r="K395" s="623">
        <v>184</v>
      </c>
    </row>
    <row r="396" spans="1:11" ht="14.4" customHeight="1" x14ac:dyDescent="0.3">
      <c r="A396" s="618" t="s">
        <v>563</v>
      </c>
      <c r="B396" s="619" t="s">
        <v>565</v>
      </c>
      <c r="C396" s="620" t="s">
        <v>591</v>
      </c>
      <c r="D396" s="621" t="s">
        <v>592</v>
      </c>
      <c r="E396" s="620" t="s">
        <v>6747</v>
      </c>
      <c r="F396" s="621" t="s">
        <v>6748</v>
      </c>
      <c r="G396" s="620" t="s">
        <v>6805</v>
      </c>
      <c r="H396" s="620" t="s">
        <v>6806</v>
      </c>
      <c r="I396" s="622">
        <v>22.17</v>
      </c>
      <c r="J396" s="622">
        <v>25</v>
      </c>
      <c r="K396" s="623">
        <v>554.25</v>
      </c>
    </row>
    <row r="397" spans="1:11" ht="14.4" customHeight="1" x14ac:dyDescent="0.3">
      <c r="A397" s="618" t="s">
        <v>563</v>
      </c>
      <c r="B397" s="619" t="s">
        <v>565</v>
      </c>
      <c r="C397" s="620" t="s">
        <v>591</v>
      </c>
      <c r="D397" s="621" t="s">
        <v>592</v>
      </c>
      <c r="E397" s="620" t="s">
        <v>6747</v>
      </c>
      <c r="F397" s="621" t="s">
        <v>6748</v>
      </c>
      <c r="G397" s="620" t="s">
        <v>7130</v>
      </c>
      <c r="H397" s="620" t="s">
        <v>7131</v>
      </c>
      <c r="I397" s="622">
        <v>1.165</v>
      </c>
      <c r="J397" s="622">
        <v>120</v>
      </c>
      <c r="K397" s="623">
        <v>139.4</v>
      </c>
    </row>
    <row r="398" spans="1:11" ht="14.4" customHeight="1" x14ac:dyDescent="0.3">
      <c r="A398" s="618" t="s">
        <v>563</v>
      </c>
      <c r="B398" s="619" t="s">
        <v>565</v>
      </c>
      <c r="C398" s="620" t="s">
        <v>591</v>
      </c>
      <c r="D398" s="621" t="s">
        <v>592</v>
      </c>
      <c r="E398" s="620" t="s">
        <v>6747</v>
      </c>
      <c r="F398" s="621" t="s">
        <v>6748</v>
      </c>
      <c r="G398" s="620" t="s">
        <v>7196</v>
      </c>
      <c r="H398" s="620" t="s">
        <v>7197</v>
      </c>
      <c r="I398" s="622">
        <v>109.31</v>
      </c>
      <c r="J398" s="622">
        <v>1</v>
      </c>
      <c r="K398" s="623">
        <v>109.31</v>
      </c>
    </row>
    <row r="399" spans="1:11" ht="14.4" customHeight="1" x14ac:dyDescent="0.3">
      <c r="A399" s="618" t="s">
        <v>563</v>
      </c>
      <c r="B399" s="619" t="s">
        <v>565</v>
      </c>
      <c r="C399" s="620" t="s">
        <v>591</v>
      </c>
      <c r="D399" s="621" t="s">
        <v>592</v>
      </c>
      <c r="E399" s="620" t="s">
        <v>6747</v>
      </c>
      <c r="F399" s="621" t="s">
        <v>6748</v>
      </c>
      <c r="G399" s="620" t="s">
        <v>7198</v>
      </c>
      <c r="H399" s="620" t="s">
        <v>7199</v>
      </c>
      <c r="I399" s="622">
        <v>109.31</v>
      </c>
      <c r="J399" s="622">
        <v>2</v>
      </c>
      <c r="K399" s="623">
        <v>218.62</v>
      </c>
    </row>
    <row r="400" spans="1:11" ht="14.4" customHeight="1" x14ac:dyDescent="0.3">
      <c r="A400" s="618" t="s">
        <v>563</v>
      </c>
      <c r="B400" s="619" t="s">
        <v>565</v>
      </c>
      <c r="C400" s="620" t="s">
        <v>591</v>
      </c>
      <c r="D400" s="621" t="s">
        <v>592</v>
      </c>
      <c r="E400" s="620" t="s">
        <v>6747</v>
      </c>
      <c r="F400" s="621" t="s">
        <v>6748</v>
      </c>
      <c r="G400" s="620" t="s">
        <v>7200</v>
      </c>
      <c r="H400" s="620" t="s">
        <v>7201</v>
      </c>
      <c r="I400" s="622">
        <v>1.93</v>
      </c>
      <c r="J400" s="622">
        <v>100</v>
      </c>
      <c r="K400" s="623">
        <v>193.2</v>
      </c>
    </row>
    <row r="401" spans="1:11" ht="14.4" customHeight="1" x14ac:dyDescent="0.3">
      <c r="A401" s="618" t="s">
        <v>563</v>
      </c>
      <c r="B401" s="619" t="s">
        <v>565</v>
      </c>
      <c r="C401" s="620" t="s">
        <v>591</v>
      </c>
      <c r="D401" s="621" t="s">
        <v>592</v>
      </c>
      <c r="E401" s="620" t="s">
        <v>6747</v>
      </c>
      <c r="F401" s="621" t="s">
        <v>6748</v>
      </c>
      <c r="G401" s="620" t="s">
        <v>7202</v>
      </c>
      <c r="H401" s="620" t="s">
        <v>7203</v>
      </c>
      <c r="I401" s="622">
        <v>1.0900000000000001</v>
      </c>
      <c r="J401" s="622">
        <v>3750</v>
      </c>
      <c r="K401" s="623">
        <v>4094</v>
      </c>
    </row>
    <row r="402" spans="1:11" ht="14.4" customHeight="1" x14ac:dyDescent="0.3">
      <c r="A402" s="618" t="s">
        <v>563</v>
      </c>
      <c r="B402" s="619" t="s">
        <v>565</v>
      </c>
      <c r="C402" s="620" t="s">
        <v>591</v>
      </c>
      <c r="D402" s="621" t="s">
        <v>592</v>
      </c>
      <c r="E402" s="620" t="s">
        <v>6747</v>
      </c>
      <c r="F402" s="621" t="s">
        <v>6748</v>
      </c>
      <c r="G402" s="620" t="s">
        <v>6823</v>
      </c>
      <c r="H402" s="620" t="s">
        <v>6824</v>
      </c>
      <c r="I402" s="622">
        <v>27.94</v>
      </c>
      <c r="J402" s="622">
        <v>2</v>
      </c>
      <c r="K402" s="623">
        <v>55.88</v>
      </c>
    </row>
    <row r="403" spans="1:11" ht="14.4" customHeight="1" x14ac:dyDescent="0.3">
      <c r="A403" s="618" t="s">
        <v>563</v>
      </c>
      <c r="B403" s="619" t="s">
        <v>565</v>
      </c>
      <c r="C403" s="620" t="s">
        <v>591</v>
      </c>
      <c r="D403" s="621" t="s">
        <v>592</v>
      </c>
      <c r="E403" s="620" t="s">
        <v>6747</v>
      </c>
      <c r="F403" s="621" t="s">
        <v>6748</v>
      </c>
      <c r="G403" s="620" t="s">
        <v>6827</v>
      </c>
      <c r="H403" s="620" t="s">
        <v>6828</v>
      </c>
      <c r="I403" s="622">
        <v>6.05</v>
      </c>
      <c r="J403" s="622">
        <v>5</v>
      </c>
      <c r="K403" s="623">
        <v>30.25</v>
      </c>
    </row>
    <row r="404" spans="1:11" ht="14.4" customHeight="1" x14ac:dyDescent="0.3">
      <c r="A404" s="618" t="s">
        <v>563</v>
      </c>
      <c r="B404" s="619" t="s">
        <v>565</v>
      </c>
      <c r="C404" s="620" t="s">
        <v>591</v>
      </c>
      <c r="D404" s="621" t="s">
        <v>592</v>
      </c>
      <c r="E404" s="620" t="s">
        <v>6747</v>
      </c>
      <c r="F404" s="621" t="s">
        <v>6748</v>
      </c>
      <c r="G404" s="620" t="s">
        <v>7132</v>
      </c>
      <c r="H404" s="620" t="s">
        <v>7133</v>
      </c>
      <c r="I404" s="622">
        <v>0.93</v>
      </c>
      <c r="J404" s="622">
        <v>220</v>
      </c>
      <c r="K404" s="623">
        <v>204.6</v>
      </c>
    </row>
    <row r="405" spans="1:11" ht="14.4" customHeight="1" x14ac:dyDescent="0.3">
      <c r="A405" s="618" t="s">
        <v>563</v>
      </c>
      <c r="B405" s="619" t="s">
        <v>565</v>
      </c>
      <c r="C405" s="620" t="s">
        <v>591</v>
      </c>
      <c r="D405" s="621" t="s">
        <v>592</v>
      </c>
      <c r="E405" s="620" t="s">
        <v>6747</v>
      </c>
      <c r="F405" s="621" t="s">
        <v>6748</v>
      </c>
      <c r="G405" s="620" t="s">
        <v>7204</v>
      </c>
      <c r="H405" s="620" t="s">
        <v>7205</v>
      </c>
      <c r="I405" s="622">
        <v>85.42</v>
      </c>
      <c r="J405" s="622">
        <v>35</v>
      </c>
      <c r="K405" s="623">
        <v>2989.77</v>
      </c>
    </row>
    <row r="406" spans="1:11" ht="14.4" customHeight="1" x14ac:dyDescent="0.3">
      <c r="A406" s="618" t="s">
        <v>563</v>
      </c>
      <c r="B406" s="619" t="s">
        <v>565</v>
      </c>
      <c r="C406" s="620" t="s">
        <v>591</v>
      </c>
      <c r="D406" s="621" t="s">
        <v>592</v>
      </c>
      <c r="E406" s="620" t="s">
        <v>6747</v>
      </c>
      <c r="F406" s="621" t="s">
        <v>6748</v>
      </c>
      <c r="G406" s="620" t="s">
        <v>7176</v>
      </c>
      <c r="H406" s="620" t="s">
        <v>7177</v>
      </c>
      <c r="I406" s="622">
        <v>26.369999999999997</v>
      </c>
      <c r="J406" s="622">
        <v>120</v>
      </c>
      <c r="K406" s="623">
        <v>3164.3500000000004</v>
      </c>
    </row>
    <row r="407" spans="1:11" ht="14.4" customHeight="1" x14ac:dyDescent="0.3">
      <c r="A407" s="618" t="s">
        <v>563</v>
      </c>
      <c r="B407" s="619" t="s">
        <v>565</v>
      </c>
      <c r="C407" s="620" t="s">
        <v>591</v>
      </c>
      <c r="D407" s="621" t="s">
        <v>592</v>
      </c>
      <c r="E407" s="620" t="s">
        <v>6747</v>
      </c>
      <c r="F407" s="621" t="s">
        <v>6748</v>
      </c>
      <c r="G407" s="620" t="s">
        <v>7206</v>
      </c>
      <c r="H407" s="620" t="s">
        <v>7207</v>
      </c>
      <c r="I407" s="622">
        <v>3.36</v>
      </c>
      <c r="J407" s="622">
        <v>50</v>
      </c>
      <c r="K407" s="623">
        <v>168</v>
      </c>
    </row>
    <row r="408" spans="1:11" ht="14.4" customHeight="1" x14ac:dyDescent="0.3">
      <c r="A408" s="618" t="s">
        <v>563</v>
      </c>
      <c r="B408" s="619" t="s">
        <v>565</v>
      </c>
      <c r="C408" s="620" t="s">
        <v>591</v>
      </c>
      <c r="D408" s="621" t="s">
        <v>592</v>
      </c>
      <c r="E408" s="620" t="s">
        <v>6747</v>
      </c>
      <c r="F408" s="621" t="s">
        <v>6748</v>
      </c>
      <c r="G408" s="620" t="s">
        <v>7208</v>
      </c>
      <c r="H408" s="620" t="s">
        <v>7209</v>
      </c>
      <c r="I408" s="622">
        <v>112.82</v>
      </c>
      <c r="J408" s="622">
        <v>5</v>
      </c>
      <c r="K408" s="623">
        <v>564.08000000000004</v>
      </c>
    </row>
    <row r="409" spans="1:11" ht="14.4" customHeight="1" x14ac:dyDescent="0.3">
      <c r="A409" s="618" t="s">
        <v>563</v>
      </c>
      <c r="B409" s="619" t="s">
        <v>565</v>
      </c>
      <c r="C409" s="620" t="s">
        <v>591</v>
      </c>
      <c r="D409" s="621" t="s">
        <v>592</v>
      </c>
      <c r="E409" s="620" t="s">
        <v>6747</v>
      </c>
      <c r="F409" s="621" t="s">
        <v>6748</v>
      </c>
      <c r="G409" s="620" t="s">
        <v>6853</v>
      </c>
      <c r="H409" s="620" t="s">
        <v>6854</v>
      </c>
      <c r="I409" s="622">
        <v>3.45</v>
      </c>
      <c r="J409" s="622">
        <v>10</v>
      </c>
      <c r="K409" s="623">
        <v>34.5</v>
      </c>
    </row>
    <row r="410" spans="1:11" ht="14.4" customHeight="1" x14ac:dyDescent="0.3">
      <c r="A410" s="618" t="s">
        <v>563</v>
      </c>
      <c r="B410" s="619" t="s">
        <v>565</v>
      </c>
      <c r="C410" s="620" t="s">
        <v>591</v>
      </c>
      <c r="D410" s="621" t="s">
        <v>592</v>
      </c>
      <c r="E410" s="620" t="s">
        <v>6749</v>
      </c>
      <c r="F410" s="621" t="s">
        <v>6750</v>
      </c>
      <c r="G410" s="620" t="s">
        <v>7210</v>
      </c>
      <c r="H410" s="620" t="s">
        <v>7211</v>
      </c>
      <c r="I410" s="622">
        <v>18.39</v>
      </c>
      <c r="J410" s="622">
        <v>36</v>
      </c>
      <c r="K410" s="623">
        <v>662.09999999999991</v>
      </c>
    </row>
    <row r="411" spans="1:11" ht="14.4" customHeight="1" x14ac:dyDescent="0.3">
      <c r="A411" s="618" t="s">
        <v>563</v>
      </c>
      <c r="B411" s="619" t="s">
        <v>565</v>
      </c>
      <c r="C411" s="620" t="s">
        <v>591</v>
      </c>
      <c r="D411" s="621" t="s">
        <v>592</v>
      </c>
      <c r="E411" s="620" t="s">
        <v>6749</v>
      </c>
      <c r="F411" s="621" t="s">
        <v>6750</v>
      </c>
      <c r="G411" s="620" t="s">
        <v>6863</v>
      </c>
      <c r="H411" s="620" t="s">
        <v>6864</v>
      </c>
      <c r="I411" s="622">
        <v>0.91666666666666663</v>
      </c>
      <c r="J411" s="622">
        <v>300</v>
      </c>
      <c r="K411" s="623">
        <v>275</v>
      </c>
    </row>
    <row r="412" spans="1:11" ht="14.4" customHeight="1" x14ac:dyDescent="0.3">
      <c r="A412" s="618" t="s">
        <v>563</v>
      </c>
      <c r="B412" s="619" t="s">
        <v>565</v>
      </c>
      <c r="C412" s="620" t="s">
        <v>591</v>
      </c>
      <c r="D412" s="621" t="s">
        <v>592</v>
      </c>
      <c r="E412" s="620" t="s">
        <v>6749</v>
      </c>
      <c r="F412" s="621" t="s">
        <v>6750</v>
      </c>
      <c r="G412" s="620" t="s">
        <v>7144</v>
      </c>
      <c r="H412" s="620" t="s">
        <v>7145</v>
      </c>
      <c r="I412" s="622">
        <v>999</v>
      </c>
      <c r="J412" s="622">
        <v>1</v>
      </c>
      <c r="K412" s="623">
        <v>999</v>
      </c>
    </row>
    <row r="413" spans="1:11" ht="14.4" customHeight="1" x14ac:dyDescent="0.3">
      <c r="A413" s="618" t="s">
        <v>563</v>
      </c>
      <c r="B413" s="619" t="s">
        <v>565</v>
      </c>
      <c r="C413" s="620" t="s">
        <v>591</v>
      </c>
      <c r="D413" s="621" t="s">
        <v>592</v>
      </c>
      <c r="E413" s="620" t="s">
        <v>6749</v>
      </c>
      <c r="F413" s="621" t="s">
        <v>6750</v>
      </c>
      <c r="G413" s="620" t="s">
        <v>7212</v>
      </c>
      <c r="H413" s="620" t="s">
        <v>7213</v>
      </c>
      <c r="I413" s="622">
        <v>14.59</v>
      </c>
      <c r="J413" s="622">
        <v>7</v>
      </c>
      <c r="K413" s="623">
        <v>101.63</v>
      </c>
    </row>
    <row r="414" spans="1:11" ht="14.4" customHeight="1" x14ac:dyDescent="0.3">
      <c r="A414" s="618" t="s">
        <v>563</v>
      </c>
      <c r="B414" s="619" t="s">
        <v>565</v>
      </c>
      <c r="C414" s="620" t="s">
        <v>591</v>
      </c>
      <c r="D414" s="621" t="s">
        <v>592</v>
      </c>
      <c r="E414" s="620" t="s">
        <v>6749</v>
      </c>
      <c r="F414" s="621" t="s">
        <v>6750</v>
      </c>
      <c r="G414" s="620" t="s">
        <v>6881</v>
      </c>
      <c r="H414" s="620" t="s">
        <v>6882</v>
      </c>
      <c r="I414" s="622">
        <v>17.79</v>
      </c>
      <c r="J414" s="622">
        <v>5</v>
      </c>
      <c r="K414" s="623">
        <v>88.95</v>
      </c>
    </row>
    <row r="415" spans="1:11" ht="14.4" customHeight="1" x14ac:dyDescent="0.3">
      <c r="A415" s="618" t="s">
        <v>563</v>
      </c>
      <c r="B415" s="619" t="s">
        <v>565</v>
      </c>
      <c r="C415" s="620" t="s">
        <v>591</v>
      </c>
      <c r="D415" s="621" t="s">
        <v>592</v>
      </c>
      <c r="E415" s="620" t="s">
        <v>6749</v>
      </c>
      <c r="F415" s="621" t="s">
        <v>6750</v>
      </c>
      <c r="G415" s="620" t="s">
        <v>6885</v>
      </c>
      <c r="H415" s="620" t="s">
        <v>6886</v>
      </c>
      <c r="I415" s="622">
        <v>5.5649999999999995</v>
      </c>
      <c r="J415" s="622">
        <v>30</v>
      </c>
      <c r="K415" s="623">
        <v>167</v>
      </c>
    </row>
    <row r="416" spans="1:11" ht="14.4" customHeight="1" x14ac:dyDescent="0.3">
      <c r="A416" s="618" t="s">
        <v>563</v>
      </c>
      <c r="B416" s="619" t="s">
        <v>565</v>
      </c>
      <c r="C416" s="620" t="s">
        <v>591</v>
      </c>
      <c r="D416" s="621" t="s">
        <v>592</v>
      </c>
      <c r="E416" s="620" t="s">
        <v>6749</v>
      </c>
      <c r="F416" s="621" t="s">
        <v>6750</v>
      </c>
      <c r="G416" s="620" t="s">
        <v>6925</v>
      </c>
      <c r="H416" s="620" t="s">
        <v>6926</v>
      </c>
      <c r="I416" s="622">
        <v>5.13</v>
      </c>
      <c r="J416" s="622">
        <v>50</v>
      </c>
      <c r="K416" s="623">
        <v>256.5</v>
      </c>
    </row>
    <row r="417" spans="1:11" ht="14.4" customHeight="1" x14ac:dyDescent="0.3">
      <c r="A417" s="618" t="s">
        <v>563</v>
      </c>
      <c r="B417" s="619" t="s">
        <v>565</v>
      </c>
      <c r="C417" s="620" t="s">
        <v>591</v>
      </c>
      <c r="D417" s="621" t="s">
        <v>592</v>
      </c>
      <c r="E417" s="620" t="s">
        <v>6749</v>
      </c>
      <c r="F417" s="621" t="s">
        <v>6750</v>
      </c>
      <c r="G417" s="620" t="s">
        <v>6931</v>
      </c>
      <c r="H417" s="620" t="s">
        <v>6932</v>
      </c>
      <c r="I417" s="622">
        <v>17.975000000000001</v>
      </c>
      <c r="J417" s="622">
        <v>100</v>
      </c>
      <c r="K417" s="623">
        <v>1797.5</v>
      </c>
    </row>
    <row r="418" spans="1:11" ht="14.4" customHeight="1" x14ac:dyDescent="0.3">
      <c r="A418" s="618" t="s">
        <v>563</v>
      </c>
      <c r="B418" s="619" t="s">
        <v>565</v>
      </c>
      <c r="C418" s="620" t="s">
        <v>591</v>
      </c>
      <c r="D418" s="621" t="s">
        <v>592</v>
      </c>
      <c r="E418" s="620" t="s">
        <v>6749</v>
      </c>
      <c r="F418" s="621" t="s">
        <v>6750</v>
      </c>
      <c r="G418" s="620" t="s">
        <v>6939</v>
      </c>
      <c r="H418" s="620" t="s">
        <v>6940</v>
      </c>
      <c r="I418" s="622">
        <v>12.106666666666667</v>
      </c>
      <c r="J418" s="622">
        <v>30</v>
      </c>
      <c r="K418" s="623">
        <v>363.2</v>
      </c>
    </row>
    <row r="419" spans="1:11" ht="14.4" customHeight="1" x14ac:dyDescent="0.3">
      <c r="A419" s="618" t="s">
        <v>563</v>
      </c>
      <c r="B419" s="619" t="s">
        <v>565</v>
      </c>
      <c r="C419" s="620" t="s">
        <v>591</v>
      </c>
      <c r="D419" s="621" t="s">
        <v>592</v>
      </c>
      <c r="E419" s="620" t="s">
        <v>6749</v>
      </c>
      <c r="F419" s="621" t="s">
        <v>6750</v>
      </c>
      <c r="G419" s="620" t="s">
        <v>7214</v>
      </c>
      <c r="H419" s="620" t="s">
        <v>7215</v>
      </c>
      <c r="I419" s="622">
        <v>3.8366666666666664</v>
      </c>
      <c r="J419" s="622">
        <v>151</v>
      </c>
      <c r="K419" s="623">
        <v>578.57999999999993</v>
      </c>
    </row>
    <row r="420" spans="1:11" ht="14.4" customHeight="1" x14ac:dyDescent="0.3">
      <c r="A420" s="618" t="s">
        <v>563</v>
      </c>
      <c r="B420" s="619" t="s">
        <v>565</v>
      </c>
      <c r="C420" s="620" t="s">
        <v>591</v>
      </c>
      <c r="D420" s="621" t="s">
        <v>592</v>
      </c>
      <c r="E420" s="620" t="s">
        <v>6757</v>
      </c>
      <c r="F420" s="621" t="s">
        <v>6758</v>
      </c>
      <c r="G420" s="620" t="s">
        <v>7005</v>
      </c>
      <c r="H420" s="620" t="s">
        <v>7006</v>
      </c>
      <c r="I420" s="622">
        <v>8.16</v>
      </c>
      <c r="J420" s="622">
        <v>20</v>
      </c>
      <c r="K420" s="623">
        <v>163.19999999999999</v>
      </c>
    </row>
    <row r="421" spans="1:11" ht="14.4" customHeight="1" x14ac:dyDescent="0.3">
      <c r="A421" s="618" t="s">
        <v>563</v>
      </c>
      <c r="B421" s="619" t="s">
        <v>565</v>
      </c>
      <c r="C421" s="620" t="s">
        <v>591</v>
      </c>
      <c r="D421" s="621" t="s">
        <v>592</v>
      </c>
      <c r="E421" s="620" t="s">
        <v>6761</v>
      </c>
      <c r="F421" s="621" t="s">
        <v>6762</v>
      </c>
      <c r="G421" s="620" t="s">
        <v>7019</v>
      </c>
      <c r="H421" s="620" t="s">
        <v>7020</v>
      </c>
      <c r="I421" s="622">
        <v>0.29000000000000004</v>
      </c>
      <c r="J421" s="622">
        <v>200</v>
      </c>
      <c r="K421" s="623">
        <v>58</v>
      </c>
    </row>
    <row r="422" spans="1:11" ht="14.4" customHeight="1" x14ac:dyDescent="0.3">
      <c r="A422" s="618" t="s">
        <v>563</v>
      </c>
      <c r="B422" s="619" t="s">
        <v>565</v>
      </c>
      <c r="C422" s="620" t="s">
        <v>591</v>
      </c>
      <c r="D422" s="621" t="s">
        <v>592</v>
      </c>
      <c r="E422" s="620" t="s">
        <v>6763</v>
      </c>
      <c r="F422" s="621" t="s">
        <v>6764</v>
      </c>
      <c r="G422" s="620" t="s">
        <v>7023</v>
      </c>
      <c r="H422" s="620" t="s">
        <v>7024</v>
      </c>
      <c r="I422" s="622">
        <v>0.83</v>
      </c>
      <c r="J422" s="622">
        <v>200</v>
      </c>
      <c r="K422" s="623">
        <v>166</v>
      </c>
    </row>
    <row r="423" spans="1:11" ht="14.4" customHeight="1" x14ac:dyDescent="0.3">
      <c r="A423" s="618" t="s">
        <v>563</v>
      </c>
      <c r="B423" s="619" t="s">
        <v>565</v>
      </c>
      <c r="C423" s="620" t="s">
        <v>591</v>
      </c>
      <c r="D423" s="621" t="s">
        <v>592</v>
      </c>
      <c r="E423" s="620" t="s">
        <v>6763</v>
      </c>
      <c r="F423" s="621" t="s">
        <v>6764</v>
      </c>
      <c r="G423" s="620" t="s">
        <v>7031</v>
      </c>
      <c r="H423" s="620" t="s">
        <v>7032</v>
      </c>
      <c r="I423" s="622">
        <v>7.5</v>
      </c>
      <c r="J423" s="622">
        <v>50</v>
      </c>
      <c r="K423" s="623">
        <v>375</v>
      </c>
    </row>
    <row r="424" spans="1:11" ht="14.4" customHeight="1" x14ac:dyDescent="0.3">
      <c r="A424" s="618" t="s">
        <v>563</v>
      </c>
      <c r="B424" s="619" t="s">
        <v>565</v>
      </c>
      <c r="C424" s="620" t="s">
        <v>591</v>
      </c>
      <c r="D424" s="621" t="s">
        <v>592</v>
      </c>
      <c r="E424" s="620" t="s">
        <v>6763</v>
      </c>
      <c r="F424" s="621" t="s">
        <v>6764</v>
      </c>
      <c r="G424" s="620" t="s">
        <v>7033</v>
      </c>
      <c r="H424" s="620" t="s">
        <v>7034</v>
      </c>
      <c r="I424" s="622">
        <v>7.5049999999999999</v>
      </c>
      <c r="J424" s="622">
        <v>80</v>
      </c>
      <c r="K424" s="623">
        <v>600.38</v>
      </c>
    </row>
    <row r="425" spans="1:11" ht="14.4" customHeight="1" x14ac:dyDescent="0.3">
      <c r="A425" s="618" t="s">
        <v>563</v>
      </c>
      <c r="B425" s="619" t="s">
        <v>565</v>
      </c>
      <c r="C425" s="620" t="s">
        <v>591</v>
      </c>
      <c r="D425" s="621" t="s">
        <v>592</v>
      </c>
      <c r="E425" s="620" t="s">
        <v>6763</v>
      </c>
      <c r="F425" s="621" t="s">
        <v>6764</v>
      </c>
      <c r="G425" s="620" t="s">
        <v>7035</v>
      </c>
      <c r="H425" s="620" t="s">
        <v>7036</v>
      </c>
      <c r="I425" s="622">
        <v>7.5039999999999996</v>
      </c>
      <c r="J425" s="622">
        <v>230</v>
      </c>
      <c r="K425" s="623">
        <v>1725.8</v>
      </c>
    </row>
    <row r="426" spans="1:11" ht="14.4" customHeight="1" x14ac:dyDescent="0.3">
      <c r="A426" s="618" t="s">
        <v>563</v>
      </c>
      <c r="B426" s="619" t="s">
        <v>565</v>
      </c>
      <c r="C426" s="620" t="s">
        <v>591</v>
      </c>
      <c r="D426" s="621" t="s">
        <v>592</v>
      </c>
      <c r="E426" s="620" t="s">
        <v>6763</v>
      </c>
      <c r="F426" s="621" t="s">
        <v>6764</v>
      </c>
      <c r="G426" s="620" t="s">
        <v>7114</v>
      </c>
      <c r="H426" s="620" t="s">
        <v>7115</v>
      </c>
      <c r="I426" s="622">
        <v>11</v>
      </c>
      <c r="J426" s="622">
        <v>40</v>
      </c>
      <c r="K426" s="623">
        <v>440</v>
      </c>
    </row>
    <row r="427" spans="1:11" ht="14.4" customHeight="1" x14ac:dyDescent="0.3">
      <c r="A427" s="618" t="s">
        <v>563</v>
      </c>
      <c r="B427" s="619" t="s">
        <v>565</v>
      </c>
      <c r="C427" s="620" t="s">
        <v>591</v>
      </c>
      <c r="D427" s="621" t="s">
        <v>592</v>
      </c>
      <c r="E427" s="620" t="s">
        <v>6763</v>
      </c>
      <c r="F427" s="621" t="s">
        <v>6764</v>
      </c>
      <c r="G427" s="620" t="s">
        <v>7216</v>
      </c>
      <c r="H427" s="620" t="s">
        <v>7217</v>
      </c>
      <c r="I427" s="622">
        <v>10.91</v>
      </c>
      <c r="J427" s="622">
        <v>40</v>
      </c>
      <c r="K427" s="623">
        <v>436.4</v>
      </c>
    </row>
    <row r="428" spans="1:11" ht="14.4" customHeight="1" thickBot="1" x14ac:dyDescent="0.35">
      <c r="A428" s="624" t="s">
        <v>563</v>
      </c>
      <c r="B428" s="625" t="s">
        <v>565</v>
      </c>
      <c r="C428" s="626" t="s">
        <v>591</v>
      </c>
      <c r="D428" s="627" t="s">
        <v>592</v>
      </c>
      <c r="E428" s="626" t="s">
        <v>6763</v>
      </c>
      <c r="F428" s="627" t="s">
        <v>6764</v>
      </c>
      <c r="G428" s="626" t="s">
        <v>7118</v>
      </c>
      <c r="H428" s="626" t="s">
        <v>7119</v>
      </c>
      <c r="I428" s="628">
        <v>0.82499999999999996</v>
      </c>
      <c r="J428" s="628">
        <v>1300</v>
      </c>
      <c r="K428" s="629">
        <v>1074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7">
    <tabColor theme="0" tint="-0.249977111117893"/>
    <pageSetUpPr fitToPage="1"/>
  </sheetPr>
  <dimension ref="A1:J36"/>
  <sheetViews>
    <sheetView showGridLines="0" showRowColHeaders="0" zoomScaleNormal="100" workbookViewId="0">
      <selection sqref="A1:J1"/>
    </sheetView>
  </sheetViews>
  <sheetFormatPr defaultRowHeight="14.4" customHeight="1" x14ac:dyDescent="0.25"/>
  <cols>
    <col min="1" max="1" width="4.33203125" style="110" customWidth="1"/>
    <col min="2" max="2" width="4.44140625" style="113" customWidth="1"/>
    <col min="3" max="3" width="4" style="114" customWidth="1"/>
    <col min="4" max="4" width="26" style="115" customWidth="1"/>
    <col min="5" max="6" width="10.6640625" style="115" customWidth="1"/>
    <col min="7" max="9" width="10.6640625" style="116" customWidth="1"/>
    <col min="10" max="10" width="10.6640625" style="117" customWidth="1"/>
    <col min="11" max="16384" width="8.88671875" style="110"/>
  </cols>
  <sheetData>
    <row r="1" spans="1:10" ht="18.600000000000001" customHeight="1" thickBot="1" x14ac:dyDescent="0.4">
      <c r="A1" s="500" t="s">
        <v>221</v>
      </c>
      <c r="B1" s="501"/>
      <c r="C1" s="501"/>
      <c r="D1" s="501"/>
      <c r="E1" s="501"/>
      <c r="F1" s="501"/>
      <c r="G1" s="501"/>
      <c r="H1" s="501"/>
      <c r="I1" s="501"/>
      <c r="J1" s="501"/>
    </row>
    <row r="2" spans="1:10" ht="14.4" customHeight="1" thickBot="1" x14ac:dyDescent="0.3">
      <c r="A2" s="580" t="s">
        <v>297</v>
      </c>
      <c r="B2" s="111"/>
      <c r="C2" s="111"/>
      <c r="D2" s="111"/>
      <c r="E2" s="111"/>
      <c r="F2" s="111"/>
      <c r="G2" s="111"/>
      <c r="H2" s="111"/>
      <c r="I2" s="111"/>
      <c r="J2" s="111"/>
    </row>
    <row r="3" spans="1:10" ht="14.4" customHeight="1" thickBot="1" x14ac:dyDescent="0.3">
      <c r="A3" s="502" t="s">
        <v>217</v>
      </c>
      <c r="B3" s="503"/>
      <c r="C3" s="503"/>
      <c r="D3" s="504"/>
      <c r="E3" s="508" t="s">
        <v>105</v>
      </c>
      <c r="F3" s="509"/>
      <c r="G3" s="510" t="s">
        <v>106</v>
      </c>
      <c r="H3" s="509"/>
      <c r="I3" s="510" t="s">
        <v>107</v>
      </c>
      <c r="J3" s="511"/>
    </row>
    <row r="4" spans="1:10" s="112" customFormat="1" ht="14.4" customHeight="1" thickBot="1" x14ac:dyDescent="0.35">
      <c r="A4" s="505"/>
      <c r="B4" s="506"/>
      <c r="C4" s="506"/>
      <c r="D4" s="507"/>
      <c r="E4" s="702" t="s">
        <v>108</v>
      </c>
      <c r="F4" s="702" t="s">
        <v>109</v>
      </c>
      <c r="G4" s="703" t="s">
        <v>109</v>
      </c>
      <c r="H4" s="704" t="s">
        <v>110</v>
      </c>
      <c r="I4" s="703" t="s">
        <v>6</v>
      </c>
      <c r="J4" s="705" t="s">
        <v>110</v>
      </c>
    </row>
    <row r="5" spans="1:10" ht="14.4" customHeight="1" x14ac:dyDescent="0.3">
      <c r="A5" s="187"/>
      <c r="B5" s="188" t="s">
        <v>100</v>
      </c>
      <c r="C5" s="189"/>
      <c r="D5" s="699"/>
      <c r="E5" s="707">
        <v>0</v>
      </c>
      <c r="F5" s="690"/>
      <c r="G5" s="706">
        <v>22.2</v>
      </c>
      <c r="H5" s="728"/>
      <c r="I5" s="706">
        <v>21.33</v>
      </c>
      <c r="J5" s="730"/>
    </row>
    <row r="6" spans="1:10" ht="14.4" customHeight="1" x14ac:dyDescent="0.3">
      <c r="A6" s="190"/>
      <c r="B6" s="191" t="s">
        <v>111</v>
      </c>
      <c r="C6" s="192"/>
      <c r="D6" s="700"/>
      <c r="E6" s="708">
        <v>24.583333333333332</v>
      </c>
      <c r="F6" s="691"/>
      <c r="G6" s="692">
        <v>27</v>
      </c>
      <c r="H6" s="729"/>
      <c r="I6" s="692">
        <v>26.17</v>
      </c>
      <c r="J6" s="731"/>
    </row>
    <row r="7" spans="1:10" ht="14.4" hidden="1" customHeight="1" x14ac:dyDescent="0.3">
      <c r="A7" s="190"/>
      <c r="B7" s="191"/>
      <c r="C7" s="192" t="s">
        <v>102</v>
      </c>
      <c r="D7" s="700"/>
      <c r="E7" s="709">
        <v>0</v>
      </c>
      <c r="F7" s="693"/>
      <c r="G7" s="694">
        <v>0</v>
      </c>
      <c r="H7" s="695"/>
      <c r="I7" s="694">
        <v>0</v>
      </c>
      <c r="J7" s="717"/>
    </row>
    <row r="8" spans="1:10" ht="14.4" hidden="1" customHeight="1" x14ac:dyDescent="0.3">
      <c r="A8" s="190"/>
      <c r="B8" s="191"/>
      <c r="C8" s="192" t="s">
        <v>103</v>
      </c>
      <c r="D8" s="700"/>
      <c r="E8" s="709">
        <v>0</v>
      </c>
      <c r="F8" s="693"/>
      <c r="G8" s="694">
        <v>0</v>
      </c>
      <c r="H8" s="695"/>
      <c r="I8" s="694">
        <v>0</v>
      </c>
      <c r="J8" s="717"/>
    </row>
    <row r="9" spans="1:10" ht="14.4" customHeight="1" x14ac:dyDescent="0.3">
      <c r="A9" s="193" t="s">
        <v>112</v>
      </c>
      <c r="B9" s="194"/>
      <c r="C9" s="192"/>
      <c r="D9" s="700"/>
      <c r="E9" s="710">
        <v>45392</v>
      </c>
      <c r="F9" s="694">
        <v>3727</v>
      </c>
      <c r="G9" s="687">
        <f>G11+G19+G27</f>
        <v>4415.54</v>
      </c>
      <c r="H9" s="696">
        <f>G9-F9</f>
        <v>688.54</v>
      </c>
      <c r="I9" s="687">
        <f>I11+I19+I27</f>
        <v>50666.07</v>
      </c>
      <c r="J9" s="718">
        <f>I9-E9</f>
        <v>5274.07</v>
      </c>
    </row>
    <row r="10" spans="1:10" ht="14.4" hidden="1" customHeight="1" x14ac:dyDescent="0.3">
      <c r="A10" s="190"/>
      <c r="B10" s="195"/>
      <c r="C10" s="192" t="s">
        <v>113</v>
      </c>
      <c r="D10" s="700"/>
      <c r="E10" s="722"/>
      <c r="F10" s="725"/>
      <c r="G10" s="688">
        <f>G29+G32</f>
        <v>222</v>
      </c>
      <c r="H10" s="725"/>
      <c r="I10" s="688">
        <f>I29+I32</f>
        <v>2562</v>
      </c>
      <c r="J10" s="732"/>
    </row>
    <row r="11" spans="1:10" ht="14.4" customHeight="1" x14ac:dyDescent="0.3">
      <c r="A11" s="190"/>
      <c r="B11" s="195" t="s">
        <v>114</v>
      </c>
      <c r="C11" s="192"/>
      <c r="D11" s="700"/>
      <c r="E11" s="723"/>
      <c r="F11" s="726"/>
      <c r="G11" s="688">
        <f>G12+G13</f>
        <v>3832.54</v>
      </c>
      <c r="H11" s="726"/>
      <c r="I11" s="688">
        <f>I12+I13</f>
        <v>43381.07</v>
      </c>
      <c r="J11" s="733"/>
    </row>
    <row r="12" spans="1:10" ht="14.4" hidden="1" customHeight="1" x14ac:dyDescent="0.3">
      <c r="A12" s="190"/>
      <c r="B12" s="191"/>
      <c r="C12" s="192" t="s">
        <v>115</v>
      </c>
      <c r="D12" s="700"/>
      <c r="E12" s="723"/>
      <c r="F12" s="726"/>
      <c r="G12" s="694">
        <v>638.04</v>
      </c>
      <c r="H12" s="726"/>
      <c r="I12" s="694">
        <v>4329.57</v>
      </c>
      <c r="J12" s="733"/>
    </row>
    <row r="13" spans="1:10" ht="14.4" hidden="1" customHeight="1" x14ac:dyDescent="0.3">
      <c r="A13" s="190"/>
      <c r="B13" s="191"/>
      <c r="C13" s="192" t="s">
        <v>116</v>
      </c>
      <c r="D13" s="700"/>
      <c r="E13" s="723"/>
      <c r="F13" s="726"/>
      <c r="G13" s="694">
        <v>3194.5</v>
      </c>
      <c r="H13" s="726"/>
      <c r="I13" s="694">
        <v>39051.5</v>
      </c>
      <c r="J13" s="733"/>
    </row>
    <row r="14" spans="1:10" ht="14.4" hidden="1" customHeight="1" x14ac:dyDescent="0.3">
      <c r="A14" s="190"/>
      <c r="B14" s="191"/>
      <c r="C14" s="192" t="s">
        <v>117</v>
      </c>
      <c r="D14" s="700"/>
      <c r="E14" s="723"/>
      <c r="F14" s="726"/>
      <c r="G14" s="694"/>
      <c r="H14" s="726"/>
      <c r="I14" s="694"/>
      <c r="J14" s="733"/>
    </row>
    <row r="15" spans="1:10" ht="14.4" hidden="1" customHeight="1" x14ac:dyDescent="0.3">
      <c r="A15" s="190"/>
      <c r="B15" s="191"/>
      <c r="C15" s="192" t="s">
        <v>118</v>
      </c>
      <c r="D15" s="700"/>
      <c r="E15" s="723"/>
      <c r="F15" s="726"/>
      <c r="G15" s="694"/>
      <c r="H15" s="726"/>
      <c r="I15" s="694"/>
      <c r="J15" s="733"/>
    </row>
    <row r="16" spans="1:10" ht="14.4" hidden="1" customHeight="1" x14ac:dyDescent="0.3">
      <c r="A16" s="190"/>
      <c r="B16" s="191"/>
      <c r="C16" s="192" t="s">
        <v>119</v>
      </c>
      <c r="D16" s="700"/>
      <c r="E16" s="723"/>
      <c r="F16" s="726"/>
      <c r="G16" s="694"/>
      <c r="H16" s="726"/>
      <c r="I16" s="694"/>
      <c r="J16" s="733"/>
    </row>
    <row r="17" spans="1:10" ht="14.4" hidden="1" customHeight="1" x14ac:dyDescent="0.3">
      <c r="A17" s="190"/>
      <c r="B17" s="191"/>
      <c r="C17" s="192" t="s">
        <v>120</v>
      </c>
      <c r="D17" s="700"/>
      <c r="E17" s="723"/>
      <c r="F17" s="726"/>
      <c r="G17" s="694"/>
      <c r="H17" s="726"/>
      <c r="I17" s="694"/>
      <c r="J17" s="733"/>
    </row>
    <row r="18" spans="1:10" ht="14.4" hidden="1" customHeight="1" x14ac:dyDescent="0.3">
      <c r="A18" s="190"/>
      <c r="B18" s="191"/>
      <c r="C18" s="192" t="s">
        <v>121</v>
      </c>
      <c r="D18" s="700"/>
      <c r="E18" s="723"/>
      <c r="F18" s="726"/>
      <c r="G18" s="694"/>
      <c r="H18" s="726"/>
      <c r="I18" s="694"/>
      <c r="J18" s="733"/>
    </row>
    <row r="19" spans="1:10" ht="14.4" customHeight="1" x14ac:dyDescent="0.3">
      <c r="A19" s="190"/>
      <c r="B19" s="195" t="s">
        <v>122</v>
      </c>
      <c r="C19" s="192"/>
      <c r="D19" s="700"/>
      <c r="E19" s="723"/>
      <c r="F19" s="726"/>
      <c r="G19" s="688">
        <f>G20+G21+G24</f>
        <v>348</v>
      </c>
      <c r="H19" s="726"/>
      <c r="I19" s="688">
        <f>I20+I21+I24</f>
        <v>4293</v>
      </c>
      <c r="J19" s="733"/>
    </row>
    <row r="20" spans="1:10" ht="14.4" customHeight="1" x14ac:dyDescent="0.3">
      <c r="A20" s="190"/>
      <c r="B20" s="191"/>
      <c r="C20" s="192" t="s">
        <v>123</v>
      </c>
      <c r="D20" s="700"/>
      <c r="E20" s="723"/>
      <c r="F20" s="726"/>
      <c r="G20" s="694">
        <v>188</v>
      </c>
      <c r="H20" s="726"/>
      <c r="I20" s="694">
        <v>1911</v>
      </c>
      <c r="J20" s="733"/>
    </row>
    <row r="21" spans="1:10" ht="14.4" customHeight="1" x14ac:dyDescent="0.3">
      <c r="A21" s="190"/>
      <c r="B21" s="191"/>
      <c r="C21" s="192" t="s">
        <v>124</v>
      </c>
      <c r="D21" s="700"/>
      <c r="E21" s="723"/>
      <c r="F21" s="726"/>
      <c r="G21" s="694">
        <v>160</v>
      </c>
      <c r="H21" s="726"/>
      <c r="I21" s="694">
        <v>2332</v>
      </c>
      <c r="J21" s="733"/>
    </row>
    <row r="22" spans="1:10" ht="14.4" hidden="1" customHeight="1" x14ac:dyDescent="0.3">
      <c r="A22" s="190"/>
      <c r="B22" s="191"/>
      <c r="C22" s="192"/>
      <c r="D22" s="700" t="s">
        <v>125</v>
      </c>
      <c r="E22" s="723"/>
      <c r="F22" s="726"/>
      <c r="G22" s="694">
        <v>0</v>
      </c>
      <c r="H22" s="726"/>
      <c r="I22" s="694">
        <v>0</v>
      </c>
      <c r="J22" s="733"/>
    </row>
    <row r="23" spans="1:10" ht="14.4" hidden="1" customHeight="1" x14ac:dyDescent="0.3">
      <c r="A23" s="190"/>
      <c r="B23" s="191"/>
      <c r="C23" s="192"/>
      <c r="D23" s="700" t="s">
        <v>126</v>
      </c>
      <c r="E23" s="723"/>
      <c r="F23" s="726"/>
      <c r="G23" s="694">
        <v>0</v>
      </c>
      <c r="H23" s="726"/>
      <c r="I23" s="694">
        <v>0</v>
      </c>
      <c r="J23" s="733"/>
    </row>
    <row r="24" spans="1:10" ht="14.4" customHeight="1" x14ac:dyDescent="0.3">
      <c r="A24" s="190"/>
      <c r="B24" s="191"/>
      <c r="C24" s="192" t="s">
        <v>127</v>
      </c>
      <c r="D24" s="700"/>
      <c r="E24" s="723"/>
      <c r="F24" s="726"/>
      <c r="G24" s="694">
        <f>G25+G26</f>
        <v>0</v>
      </c>
      <c r="H24" s="726"/>
      <c r="I24" s="694">
        <v>50</v>
      </c>
      <c r="J24" s="733"/>
    </row>
    <row r="25" spans="1:10" ht="14.4" hidden="1" customHeight="1" x14ac:dyDescent="0.3">
      <c r="A25" s="190"/>
      <c r="B25" s="191"/>
      <c r="C25" s="192"/>
      <c r="D25" s="700" t="s">
        <v>128</v>
      </c>
      <c r="E25" s="723"/>
      <c r="F25" s="726"/>
      <c r="G25" s="694">
        <v>0</v>
      </c>
      <c r="H25" s="726"/>
      <c r="I25" s="694">
        <v>0</v>
      </c>
      <c r="J25" s="733"/>
    </row>
    <row r="26" spans="1:10" ht="14.4" hidden="1" customHeight="1" x14ac:dyDescent="0.3">
      <c r="A26" s="190"/>
      <c r="B26" s="191"/>
      <c r="C26" s="192"/>
      <c r="D26" s="700" t="s">
        <v>129</v>
      </c>
      <c r="E26" s="723"/>
      <c r="F26" s="726"/>
      <c r="G26" s="694">
        <v>0</v>
      </c>
      <c r="H26" s="726"/>
      <c r="I26" s="694">
        <v>0</v>
      </c>
      <c r="J26" s="733"/>
    </row>
    <row r="27" spans="1:10" ht="14.4" customHeight="1" x14ac:dyDescent="0.3">
      <c r="A27" s="190"/>
      <c r="B27" s="195" t="s">
        <v>130</v>
      </c>
      <c r="C27" s="192"/>
      <c r="D27" s="700"/>
      <c r="E27" s="723"/>
      <c r="F27" s="726"/>
      <c r="G27" s="688">
        <v>235</v>
      </c>
      <c r="H27" s="726"/>
      <c r="I27" s="688">
        <v>2992</v>
      </c>
      <c r="J27" s="733"/>
    </row>
    <row r="28" spans="1:10" ht="14.4" hidden="1" customHeight="1" x14ac:dyDescent="0.3">
      <c r="A28" s="190"/>
      <c r="B28" s="191"/>
      <c r="C28" s="192" t="s">
        <v>131</v>
      </c>
      <c r="D28" s="700"/>
      <c r="E28" s="723"/>
      <c r="F28" s="726"/>
      <c r="G28" s="694">
        <v>0</v>
      </c>
      <c r="H28" s="726"/>
      <c r="I28" s="694">
        <v>0</v>
      </c>
      <c r="J28" s="733"/>
    </row>
    <row r="29" spans="1:10" ht="14.4" hidden="1" customHeight="1" x14ac:dyDescent="0.3">
      <c r="A29" s="190"/>
      <c r="B29" s="191"/>
      <c r="C29" s="192" t="s">
        <v>132</v>
      </c>
      <c r="D29" s="700"/>
      <c r="E29" s="723"/>
      <c r="F29" s="726"/>
      <c r="G29" s="694">
        <v>0</v>
      </c>
      <c r="H29" s="726"/>
      <c r="I29" s="694">
        <v>0</v>
      </c>
      <c r="J29" s="733"/>
    </row>
    <row r="30" spans="1:10" ht="14.4" hidden="1" customHeight="1" x14ac:dyDescent="0.3">
      <c r="A30" s="190"/>
      <c r="B30" s="191"/>
      <c r="C30" s="192" t="s">
        <v>133</v>
      </c>
      <c r="D30" s="700"/>
      <c r="E30" s="723"/>
      <c r="F30" s="726"/>
      <c r="G30" s="694">
        <v>0</v>
      </c>
      <c r="H30" s="726"/>
      <c r="I30" s="694">
        <v>0</v>
      </c>
      <c r="J30" s="733"/>
    </row>
    <row r="31" spans="1:10" ht="14.4" customHeight="1" x14ac:dyDescent="0.3">
      <c r="A31" s="190"/>
      <c r="B31" s="196" t="s">
        <v>134</v>
      </c>
      <c r="C31" s="192"/>
      <c r="D31" s="700"/>
      <c r="E31" s="723"/>
      <c r="F31" s="726"/>
      <c r="G31" s="689">
        <v>196</v>
      </c>
      <c r="H31" s="726"/>
      <c r="I31" s="689">
        <v>2804</v>
      </c>
      <c r="J31" s="733"/>
    </row>
    <row r="32" spans="1:10" ht="14.4" customHeight="1" x14ac:dyDescent="0.3">
      <c r="A32" s="190"/>
      <c r="B32" s="196" t="s">
        <v>135</v>
      </c>
      <c r="C32" s="192"/>
      <c r="D32" s="700"/>
      <c r="E32" s="724"/>
      <c r="F32" s="727"/>
      <c r="G32" s="689">
        <v>222</v>
      </c>
      <c r="H32" s="727"/>
      <c r="I32" s="689">
        <v>2562</v>
      </c>
      <c r="J32" s="734"/>
    </row>
    <row r="33" spans="1:10" ht="14.4" hidden="1" customHeight="1" x14ac:dyDescent="0.3">
      <c r="A33" s="190"/>
      <c r="B33" s="196" t="s">
        <v>136</v>
      </c>
      <c r="C33" s="192"/>
      <c r="D33" s="700"/>
      <c r="E33" s="711"/>
      <c r="F33" s="697"/>
      <c r="G33" s="689">
        <v>0</v>
      </c>
      <c r="H33" s="697"/>
      <c r="I33" s="689">
        <v>0</v>
      </c>
      <c r="J33" s="719"/>
    </row>
    <row r="34" spans="1:10" ht="14.4" customHeight="1" x14ac:dyDescent="0.3">
      <c r="A34" s="190" t="s">
        <v>137</v>
      </c>
      <c r="B34" s="191"/>
      <c r="C34" s="192"/>
      <c r="D34" s="700"/>
      <c r="E34" s="712">
        <v>0</v>
      </c>
      <c r="F34" s="698">
        <v>0</v>
      </c>
      <c r="G34" s="698">
        <v>0</v>
      </c>
      <c r="H34" s="698">
        <f>G34-F34</f>
        <v>0</v>
      </c>
      <c r="I34" s="698">
        <v>0</v>
      </c>
      <c r="J34" s="720">
        <f>I34-E34</f>
        <v>0</v>
      </c>
    </row>
    <row r="35" spans="1:10" ht="14.4" customHeight="1" x14ac:dyDescent="0.3">
      <c r="A35" s="190"/>
      <c r="B35" s="191"/>
      <c r="C35" s="192" t="s">
        <v>113</v>
      </c>
      <c r="D35" s="700"/>
      <c r="E35" s="712">
        <v>0</v>
      </c>
      <c r="F35" s="698">
        <v>0</v>
      </c>
      <c r="G35" s="694">
        <v>0</v>
      </c>
      <c r="H35" s="698">
        <f>G35-F35</f>
        <v>0</v>
      </c>
      <c r="I35" s="696">
        <v>0</v>
      </c>
      <c r="J35" s="720">
        <f>I35-E35</f>
        <v>0</v>
      </c>
    </row>
    <row r="36" spans="1:10" ht="14.4" customHeight="1" thickBot="1" x14ac:dyDescent="0.35">
      <c r="A36" s="197" t="s">
        <v>138</v>
      </c>
      <c r="B36" s="198"/>
      <c r="C36" s="199"/>
      <c r="D36" s="701"/>
      <c r="E36" s="713">
        <v>0</v>
      </c>
      <c r="F36" s="714">
        <f>E36/12</f>
        <v>0</v>
      </c>
      <c r="G36" s="715">
        <v>1198304</v>
      </c>
      <c r="H36" s="716">
        <f>G36-F36</f>
        <v>1198304</v>
      </c>
      <c r="I36" s="716">
        <v>13649493</v>
      </c>
      <c r="J36" s="721">
        <v>13649493</v>
      </c>
    </row>
  </sheetData>
  <mergeCells count="15">
    <mergeCell ref="A1:J1"/>
    <mergeCell ref="A3:D4"/>
    <mergeCell ref="E3:F3"/>
    <mergeCell ref="G3:H3"/>
    <mergeCell ref="I3:J3"/>
    <mergeCell ref="E10:E32"/>
    <mergeCell ref="F10:F32"/>
    <mergeCell ref="H10:H32"/>
    <mergeCell ref="J10:J32"/>
    <mergeCell ref="E5:F5"/>
    <mergeCell ref="H5:H6"/>
    <mergeCell ref="J5:J6"/>
    <mergeCell ref="E6:F6"/>
    <mergeCell ref="E7:F7"/>
    <mergeCell ref="E8:F8"/>
  </mergeCells>
  <conditionalFormatting sqref="J5:J8 J36 J33">
    <cfRule type="cellIs" dxfId="19" priority="1" stopIfTrue="1" operator="greaterThan">
      <formula>1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fitToHeight="0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8">
    <tabColor theme="0" tint="-0.249977111117893"/>
    <pageSetUpPr fitToPage="1"/>
  </sheetPr>
  <dimension ref="A1:AM30"/>
  <sheetViews>
    <sheetView showGridLines="0" showRowColHeaders="0" workbookViewId="0">
      <selection sqref="A1:AK1"/>
    </sheetView>
  </sheetViews>
  <sheetFormatPr defaultRowHeight="14.4" customHeight="1" x14ac:dyDescent="0.3"/>
  <cols>
    <col min="1" max="1" width="6.88671875" style="69" bestFit="1" customWidth="1"/>
    <col min="2" max="25" width="4.77734375" style="69" customWidth="1"/>
    <col min="26" max="26" width="1.6640625" style="69" customWidth="1"/>
    <col min="27" max="29" width="8.33203125" style="69" customWidth="1"/>
    <col min="30" max="30" width="1.6640625" style="69" customWidth="1"/>
    <col min="31" max="33" width="8.33203125" style="69" customWidth="1"/>
    <col min="34" max="34" width="1.6640625" style="69" customWidth="1"/>
    <col min="35" max="37" width="8.33203125" style="69" customWidth="1"/>
    <col min="38" max="38" width="8.88671875" style="69"/>
    <col min="39" max="39" width="4" style="69" bestFit="1" customWidth="1"/>
    <col min="40" max="16384" width="8.88671875" style="69"/>
  </cols>
  <sheetData>
    <row r="1" spans="1:39" ht="18.600000000000001" customHeight="1" thickBot="1" x14ac:dyDescent="0.4">
      <c r="A1" s="451" t="s">
        <v>7218</v>
      </c>
      <c r="B1" s="440"/>
      <c r="C1" s="440"/>
      <c r="D1" s="440"/>
      <c r="E1" s="440"/>
      <c r="F1" s="440"/>
      <c r="G1" s="440"/>
      <c r="H1" s="440"/>
      <c r="I1" s="440"/>
      <c r="J1" s="440"/>
      <c r="K1" s="440"/>
      <c r="L1" s="440"/>
      <c r="M1" s="440"/>
      <c r="N1" s="440"/>
      <c r="O1" s="440"/>
      <c r="P1" s="440"/>
      <c r="Q1" s="440"/>
      <c r="R1" s="440"/>
      <c r="S1" s="440"/>
      <c r="T1" s="440"/>
      <c r="U1" s="440"/>
      <c r="V1" s="440"/>
      <c r="W1" s="440"/>
      <c r="X1" s="440"/>
      <c r="Y1" s="440"/>
      <c r="Z1" s="440"/>
      <c r="AA1" s="440"/>
      <c r="AB1" s="440"/>
      <c r="AC1" s="440"/>
      <c r="AD1" s="440"/>
      <c r="AE1" s="440"/>
      <c r="AF1" s="440"/>
      <c r="AG1" s="440"/>
      <c r="AH1" s="440"/>
      <c r="AI1" s="440"/>
      <c r="AJ1" s="440"/>
      <c r="AK1" s="440"/>
      <c r="AL1" s="118"/>
      <c r="AM1" s="118"/>
    </row>
    <row r="2" spans="1:39" ht="14.4" customHeight="1" x14ac:dyDescent="0.3">
      <c r="A2" s="580" t="s">
        <v>297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119"/>
      <c r="AI2" s="119"/>
      <c r="AJ2" s="119"/>
      <c r="AK2" s="119"/>
      <c r="AL2" s="118"/>
      <c r="AM2" s="118"/>
    </row>
    <row r="3" spans="1:39" ht="14.4" customHeight="1" x14ac:dyDescent="0.3">
      <c r="A3" s="120"/>
      <c r="B3" s="121">
        <v>0</v>
      </c>
      <c r="C3" s="121">
        <v>1</v>
      </c>
      <c r="D3" s="121">
        <v>2</v>
      </c>
      <c r="E3" s="121">
        <v>3</v>
      </c>
      <c r="F3" s="121">
        <v>4</v>
      </c>
      <c r="G3" s="121">
        <v>5</v>
      </c>
      <c r="H3" s="121">
        <v>6</v>
      </c>
      <c r="I3" s="121">
        <v>7</v>
      </c>
      <c r="J3" s="121">
        <v>8</v>
      </c>
      <c r="K3" s="121">
        <v>9</v>
      </c>
      <c r="L3" s="121">
        <v>10</v>
      </c>
      <c r="M3" s="121">
        <v>11</v>
      </c>
      <c r="N3" s="121">
        <v>12</v>
      </c>
      <c r="O3" s="121">
        <v>13</v>
      </c>
      <c r="P3" s="121">
        <v>14</v>
      </c>
      <c r="Q3" s="121">
        <v>15</v>
      </c>
      <c r="R3" s="121">
        <v>16</v>
      </c>
      <c r="S3" s="121">
        <v>17</v>
      </c>
      <c r="T3" s="121">
        <v>18</v>
      </c>
      <c r="U3" s="121">
        <v>19</v>
      </c>
      <c r="V3" s="121">
        <v>20</v>
      </c>
      <c r="W3" s="121">
        <v>21</v>
      </c>
      <c r="X3" s="121">
        <v>22</v>
      </c>
      <c r="Y3" s="121">
        <v>23</v>
      </c>
      <c r="Z3" s="122"/>
      <c r="AA3" s="123" t="s">
        <v>90</v>
      </c>
      <c r="AB3" s="122"/>
      <c r="AC3" s="122"/>
      <c r="AD3" s="120"/>
      <c r="AE3" s="124" t="s">
        <v>91</v>
      </c>
      <c r="AF3" s="125"/>
      <c r="AG3" s="125"/>
      <c r="AH3" s="125"/>
      <c r="AI3" s="124" t="s">
        <v>92</v>
      </c>
      <c r="AJ3" s="125"/>
      <c r="AK3" s="125"/>
      <c r="AL3" s="118"/>
      <c r="AM3" s="118"/>
    </row>
    <row r="4" spans="1:39" ht="14.4" customHeight="1" x14ac:dyDescent="0.3">
      <c r="A4" s="200" t="s">
        <v>93</v>
      </c>
      <c r="B4" s="753">
        <v>2</v>
      </c>
      <c r="C4" s="753">
        <v>2</v>
      </c>
      <c r="D4" s="753">
        <v>2</v>
      </c>
      <c r="E4" s="753">
        <v>2</v>
      </c>
      <c r="F4" s="753">
        <v>2</v>
      </c>
      <c r="G4" s="753">
        <v>2</v>
      </c>
      <c r="H4" s="753">
        <v>2</v>
      </c>
      <c r="I4" s="753">
        <v>17.2</v>
      </c>
      <c r="J4" s="753">
        <v>15.2</v>
      </c>
      <c r="K4" s="753">
        <v>15.2</v>
      </c>
      <c r="L4" s="753">
        <v>15.2</v>
      </c>
      <c r="M4" s="753">
        <v>15.2</v>
      </c>
      <c r="N4" s="753">
        <v>15.2</v>
      </c>
      <c r="O4" s="753">
        <v>15.2</v>
      </c>
      <c r="P4" s="753">
        <v>15.2</v>
      </c>
      <c r="Q4" s="753">
        <v>1</v>
      </c>
      <c r="R4" s="753">
        <v>2</v>
      </c>
      <c r="S4" s="753">
        <v>2</v>
      </c>
      <c r="T4" s="753">
        <v>2</v>
      </c>
      <c r="U4" s="753">
        <v>2</v>
      </c>
      <c r="V4" s="753">
        <v>2</v>
      </c>
      <c r="W4" s="753">
        <v>2</v>
      </c>
      <c r="X4" s="753">
        <v>2</v>
      </c>
      <c r="Y4" s="753">
        <v>2</v>
      </c>
      <c r="Z4" s="735"/>
      <c r="AA4" s="736">
        <f>SUM(B4:Y4)</f>
        <v>154.6</v>
      </c>
      <c r="AB4" s="737">
        <f>SUM(AA4:AA8)</f>
        <v>773</v>
      </c>
      <c r="AC4" s="738">
        <f>SUM(AA4:AA10)</f>
        <v>869</v>
      </c>
      <c r="AD4" s="739"/>
      <c r="AE4" s="736">
        <f>AI4/12</f>
        <v>669.93333333333328</v>
      </c>
      <c r="AF4" s="737">
        <f>SUM(AE4:AE8)</f>
        <v>3349.6666666666665</v>
      </c>
      <c r="AG4" s="738">
        <f>SUM(AE4:AE10)</f>
        <v>3765.6666666666665</v>
      </c>
      <c r="AH4" s="740"/>
      <c r="AI4" s="736">
        <f>AA4*52</f>
        <v>8039.2</v>
      </c>
      <c r="AJ4" s="737">
        <f>SUM(AI4:AI8)</f>
        <v>40196</v>
      </c>
      <c r="AK4" s="738">
        <f>SUM(AI4:AI10)</f>
        <v>45188</v>
      </c>
      <c r="AL4" s="118"/>
      <c r="AM4" s="118"/>
    </row>
    <row r="5" spans="1:39" ht="14.4" customHeight="1" x14ac:dyDescent="0.3">
      <c r="A5" s="200" t="s">
        <v>94</v>
      </c>
      <c r="B5" s="753">
        <v>2</v>
      </c>
      <c r="C5" s="753">
        <v>2</v>
      </c>
      <c r="D5" s="753">
        <v>2</v>
      </c>
      <c r="E5" s="753">
        <v>2</v>
      </c>
      <c r="F5" s="753">
        <v>2</v>
      </c>
      <c r="G5" s="753">
        <v>2</v>
      </c>
      <c r="H5" s="753">
        <v>2</v>
      </c>
      <c r="I5" s="753">
        <v>17.2</v>
      </c>
      <c r="J5" s="753">
        <v>15.2</v>
      </c>
      <c r="K5" s="753">
        <v>15.2</v>
      </c>
      <c r="L5" s="753">
        <v>15.2</v>
      </c>
      <c r="M5" s="753">
        <v>15.2</v>
      </c>
      <c r="N5" s="753">
        <v>15.2</v>
      </c>
      <c r="O5" s="753">
        <v>15.2</v>
      </c>
      <c r="P5" s="753">
        <v>15.2</v>
      </c>
      <c r="Q5" s="753">
        <v>1</v>
      </c>
      <c r="R5" s="753">
        <v>2</v>
      </c>
      <c r="S5" s="753">
        <v>2</v>
      </c>
      <c r="T5" s="753">
        <v>2</v>
      </c>
      <c r="U5" s="753">
        <v>2</v>
      </c>
      <c r="V5" s="753">
        <v>2</v>
      </c>
      <c r="W5" s="753">
        <v>2</v>
      </c>
      <c r="X5" s="753">
        <v>2</v>
      </c>
      <c r="Y5" s="753">
        <v>2</v>
      </c>
      <c r="Z5" s="735"/>
      <c r="AA5" s="736">
        <f t="shared" ref="AA5:AA10" si="0">SUM(B5:Y5)</f>
        <v>154.6</v>
      </c>
      <c r="AB5" s="741"/>
      <c r="AC5" s="742"/>
      <c r="AD5" s="739"/>
      <c r="AE5" s="736">
        <f t="shared" ref="AE5:AE10" si="1">AI5/12</f>
        <v>669.93333333333328</v>
      </c>
      <c r="AF5" s="741"/>
      <c r="AG5" s="742"/>
      <c r="AH5" s="740"/>
      <c r="AI5" s="736">
        <f t="shared" ref="AI5:AI10" si="2">AA5*52</f>
        <v>8039.2</v>
      </c>
      <c r="AJ5" s="741"/>
      <c r="AK5" s="742"/>
      <c r="AL5" s="118"/>
      <c r="AM5" s="118"/>
    </row>
    <row r="6" spans="1:39" ht="14.4" customHeight="1" x14ac:dyDescent="0.3">
      <c r="A6" s="200" t="s">
        <v>95</v>
      </c>
      <c r="B6" s="753">
        <v>2</v>
      </c>
      <c r="C6" s="753">
        <v>2</v>
      </c>
      <c r="D6" s="753">
        <v>2</v>
      </c>
      <c r="E6" s="753">
        <v>2</v>
      </c>
      <c r="F6" s="753">
        <v>2</v>
      </c>
      <c r="G6" s="753">
        <v>2</v>
      </c>
      <c r="H6" s="753">
        <v>2</v>
      </c>
      <c r="I6" s="753">
        <v>17.2</v>
      </c>
      <c r="J6" s="753">
        <v>15.2</v>
      </c>
      <c r="K6" s="753">
        <v>15.2</v>
      </c>
      <c r="L6" s="753">
        <v>15.2</v>
      </c>
      <c r="M6" s="753">
        <v>15.2</v>
      </c>
      <c r="N6" s="753">
        <v>15.2</v>
      </c>
      <c r="O6" s="753">
        <v>15.2</v>
      </c>
      <c r="P6" s="753">
        <v>15.2</v>
      </c>
      <c r="Q6" s="753">
        <v>1</v>
      </c>
      <c r="R6" s="753">
        <v>2</v>
      </c>
      <c r="S6" s="753">
        <v>2</v>
      </c>
      <c r="T6" s="753">
        <v>2</v>
      </c>
      <c r="U6" s="753">
        <v>2</v>
      </c>
      <c r="V6" s="753">
        <v>2</v>
      </c>
      <c r="W6" s="753">
        <v>2</v>
      </c>
      <c r="X6" s="753">
        <v>2</v>
      </c>
      <c r="Y6" s="753">
        <v>2</v>
      </c>
      <c r="Z6" s="735"/>
      <c r="AA6" s="736">
        <f t="shared" si="0"/>
        <v>154.6</v>
      </c>
      <c r="AB6" s="741"/>
      <c r="AC6" s="742"/>
      <c r="AD6" s="739"/>
      <c r="AE6" s="736">
        <f t="shared" si="1"/>
        <v>669.93333333333328</v>
      </c>
      <c r="AF6" s="741"/>
      <c r="AG6" s="742"/>
      <c r="AH6" s="740"/>
      <c r="AI6" s="736">
        <f t="shared" si="2"/>
        <v>8039.2</v>
      </c>
      <c r="AJ6" s="741"/>
      <c r="AK6" s="742"/>
      <c r="AL6" s="118"/>
      <c r="AM6" s="118"/>
    </row>
    <row r="7" spans="1:39" ht="14.4" customHeight="1" x14ac:dyDescent="0.3">
      <c r="A7" s="200" t="s">
        <v>96</v>
      </c>
      <c r="B7" s="753">
        <v>2</v>
      </c>
      <c r="C7" s="753">
        <v>2</v>
      </c>
      <c r="D7" s="753">
        <v>2</v>
      </c>
      <c r="E7" s="753">
        <v>2</v>
      </c>
      <c r="F7" s="753">
        <v>2</v>
      </c>
      <c r="G7" s="753">
        <v>2</v>
      </c>
      <c r="H7" s="753">
        <v>2</v>
      </c>
      <c r="I7" s="753">
        <v>17.2</v>
      </c>
      <c r="J7" s="753">
        <v>15.2</v>
      </c>
      <c r="K7" s="753">
        <v>15.2</v>
      </c>
      <c r="L7" s="753">
        <v>15.2</v>
      </c>
      <c r="M7" s="753">
        <v>15.2</v>
      </c>
      <c r="N7" s="753">
        <v>15.2</v>
      </c>
      <c r="O7" s="753">
        <v>15.2</v>
      </c>
      <c r="P7" s="753">
        <v>15.2</v>
      </c>
      <c r="Q7" s="753">
        <v>1</v>
      </c>
      <c r="R7" s="753">
        <v>2</v>
      </c>
      <c r="S7" s="753">
        <v>2</v>
      </c>
      <c r="T7" s="753">
        <v>2</v>
      </c>
      <c r="U7" s="753">
        <v>2</v>
      </c>
      <c r="V7" s="753">
        <v>2</v>
      </c>
      <c r="W7" s="753">
        <v>2</v>
      </c>
      <c r="X7" s="753">
        <v>2</v>
      </c>
      <c r="Y7" s="753">
        <v>2</v>
      </c>
      <c r="Z7" s="735"/>
      <c r="AA7" s="736">
        <f t="shared" si="0"/>
        <v>154.6</v>
      </c>
      <c r="AB7" s="741"/>
      <c r="AC7" s="742"/>
      <c r="AD7" s="739"/>
      <c r="AE7" s="736">
        <f t="shared" si="1"/>
        <v>669.93333333333328</v>
      </c>
      <c r="AF7" s="741"/>
      <c r="AG7" s="742"/>
      <c r="AH7" s="740"/>
      <c r="AI7" s="736">
        <f t="shared" si="2"/>
        <v>8039.2</v>
      </c>
      <c r="AJ7" s="741"/>
      <c r="AK7" s="742"/>
      <c r="AL7" s="118"/>
      <c r="AM7" s="118"/>
    </row>
    <row r="8" spans="1:39" ht="14.4" customHeight="1" x14ac:dyDescent="0.3">
      <c r="A8" s="200" t="s">
        <v>97</v>
      </c>
      <c r="B8" s="753">
        <v>2</v>
      </c>
      <c r="C8" s="753">
        <v>2</v>
      </c>
      <c r="D8" s="753">
        <v>2</v>
      </c>
      <c r="E8" s="753">
        <v>2</v>
      </c>
      <c r="F8" s="753">
        <v>2</v>
      </c>
      <c r="G8" s="753">
        <v>2</v>
      </c>
      <c r="H8" s="753">
        <v>2</v>
      </c>
      <c r="I8" s="753">
        <v>17.2</v>
      </c>
      <c r="J8" s="753">
        <v>15.2</v>
      </c>
      <c r="K8" s="753">
        <v>15.2</v>
      </c>
      <c r="L8" s="753">
        <v>15.2</v>
      </c>
      <c r="M8" s="753">
        <v>15.2</v>
      </c>
      <c r="N8" s="753">
        <v>15.2</v>
      </c>
      <c r="O8" s="753">
        <v>15.2</v>
      </c>
      <c r="P8" s="753">
        <v>15.2</v>
      </c>
      <c r="Q8" s="753">
        <v>1</v>
      </c>
      <c r="R8" s="753">
        <v>2</v>
      </c>
      <c r="S8" s="753">
        <v>2</v>
      </c>
      <c r="T8" s="753">
        <v>2</v>
      </c>
      <c r="U8" s="753">
        <v>2</v>
      </c>
      <c r="V8" s="753">
        <v>2</v>
      </c>
      <c r="W8" s="753">
        <v>2</v>
      </c>
      <c r="X8" s="753">
        <v>2</v>
      </c>
      <c r="Y8" s="753">
        <v>2</v>
      </c>
      <c r="Z8" s="735"/>
      <c r="AA8" s="736">
        <f t="shared" si="0"/>
        <v>154.6</v>
      </c>
      <c r="AB8" s="741"/>
      <c r="AC8" s="742"/>
      <c r="AD8" s="739"/>
      <c r="AE8" s="736">
        <f t="shared" si="1"/>
        <v>669.93333333333328</v>
      </c>
      <c r="AF8" s="741"/>
      <c r="AG8" s="742"/>
      <c r="AH8" s="740"/>
      <c r="AI8" s="736">
        <f t="shared" si="2"/>
        <v>8039.2</v>
      </c>
      <c r="AJ8" s="741"/>
      <c r="AK8" s="742"/>
      <c r="AL8" s="118"/>
      <c r="AM8" s="118"/>
    </row>
    <row r="9" spans="1:39" ht="14.4" customHeight="1" x14ac:dyDescent="0.3">
      <c r="A9" s="203" t="s">
        <v>98</v>
      </c>
      <c r="B9" s="753">
        <v>2</v>
      </c>
      <c r="C9" s="753">
        <v>2</v>
      </c>
      <c r="D9" s="753">
        <v>2</v>
      </c>
      <c r="E9" s="753">
        <v>2</v>
      </c>
      <c r="F9" s="753">
        <v>2</v>
      </c>
      <c r="G9" s="753">
        <v>2</v>
      </c>
      <c r="H9" s="753">
        <v>2</v>
      </c>
      <c r="I9" s="753">
        <v>2</v>
      </c>
      <c r="J9" s="753">
        <v>2</v>
      </c>
      <c r="K9" s="753">
        <v>2</v>
      </c>
      <c r="L9" s="753">
        <v>2</v>
      </c>
      <c r="M9" s="753">
        <v>2</v>
      </c>
      <c r="N9" s="753">
        <v>2</v>
      </c>
      <c r="O9" s="753">
        <v>2</v>
      </c>
      <c r="P9" s="753">
        <v>2</v>
      </c>
      <c r="Q9" s="753">
        <v>2</v>
      </c>
      <c r="R9" s="753">
        <v>2</v>
      </c>
      <c r="S9" s="753">
        <v>2</v>
      </c>
      <c r="T9" s="753">
        <v>2</v>
      </c>
      <c r="U9" s="753">
        <v>2</v>
      </c>
      <c r="V9" s="753">
        <v>2</v>
      </c>
      <c r="W9" s="753">
        <v>2</v>
      </c>
      <c r="X9" s="753">
        <v>2</v>
      </c>
      <c r="Y9" s="753">
        <v>2</v>
      </c>
      <c r="Z9" s="735"/>
      <c r="AA9" s="743">
        <f t="shared" si="0"/>
        <v>48</v>
      </c>
      <c r="AB9" s="744">
        <f>SUM(AA9:AA10)</f>
        <v>96</v>
      </c>
      <c r="AC9" s="742"/>
      <c r="AD9" s="739"/>
      <c r="AE9" s="743">
        <f t="shared" si="1"/>
        <v>208</v>
      </c>
      <c r="AF9" s="744">
        <f>SUM(AE9:AE10)</f>
        <v>416</v>
      </c>
      <c r="AG9" s="742"/>
      <c r="AH9" s="740"/>
      <c r="AI9" s="743">
        <f t="shared" si="2"/>
        <v>2496</v>
      </c>
      <c r="AJ9" s="744">
        <f>SUM(AI9:AI10)</f>
        <v>4992</v>
      </c>
      <c r="AK9" s="742"/>
      <c r="AL9" s="118"/>
      <c r="AM9" s="118"/>
    </row>
    <row r="10" spans="1:39" ht="14.4" customHeight="1" x14ac:dyDescent="0.3">
      <c r="A10" s="203" t="s">
        <v>99</v>
      </c>
      <c r="B10" s="753">
        <v>2</v>
      </c>
      <c r="C10" s="753">
        <v>2</v>
      </c>
      <c r="D10" s="753">
        <v>2</v>
      </c>
      <c r="E10" s="753">
        <v>2</v>
      </c>
      <c r="F10" s="753">
        <v>2</v>
      </c>
      <c r="G10" s="753">
        <v>2</v>
      </c>
      <c r="H10" s="753">
        <v>2</v>
      </c>
      <c r="I10" s="753">
        <v>2</v>
      </c>
      <c r="J10" s="753">
        <v>2</v>
      </c>
      <c r="K10" s="753">
        <v>2</v>
      </c>
      <c r="L10" s="753">
        <v>2</v>
      </c>
      <c r="M10" s="753">
        <v>2</v>
      </c>
      <c r="N10" s="753">
        <v>2</v>
      </c>
      <c r="O10" s="753">
        <v>2</v>
      </c>
      <c r="P10" s="753">
        <v>2</v>
      </c>
      <c r="Q10" s="753">
        <v>2</v>
      </c>
      <c r="R10" s="753">
        <v>2</v>
      </c>
      <c r="S10" s="753">
        <v>2</v>
      </c>
      <c r="T10" s="753">
        <v>2</v>
      </c>
      <c r="U10" s="753">
        <v>2</v>
      </c>
      <c r="V10" s="753">
        <v>2</v>
      </c>
      <c r="W10" s="753">
        <v>2</v>
      </c>
      <c r="X10" s="753">
        <v>2</v>
      </c>
      <c r="Y10" s="753">
        <v>2</v>
      </c>
      <c r="Z10" s="735"/>
      <c r="AA10" s="743">
        <f t="shared" si="0"/>
        <v>48</v>
      </c>
      <c r="AB10" s="745"/>
      <c r="AC10" s="742"/>
      <c r="AD10" s="739"/>
      <c r="AE10" s="743">
        <f t="shared" si="1"/>
        <v>208</v>
      </c>
      <c r="AF10" s="745"/>
      <c r="AG10" s="742"/>
      <c r="AH10" s="740"/>
      <c r="AI10" s="743">
        <f t="shared" si="2"/>
        <v>2496</v>
      </c>
      <c r="AJ10" s="745"/>
      <c r="AK10" s="742"/>
      <c r="AL10" s="118"/>
      <c r="AM10" s="118"/>
    </row>
    <row r="11" spans="1:39" ht="14.4" customHeight="1" x14ac:dyDescent="0.3">
      <c r="A11" s="201"/>
      <c r="B11" s="739"/>
      <c r="C11" s="739"/>
      <c r="D11" s="739"/>
      <c r="E11" s="739"/>
      <c r="F11" s="739"/>
      <c r="G11" s="739"/>
      <c r="H11" s="739"/>
      <c r="I11" s="739"/>
      <c r="J11" s="739"/>
      <c r="K11" s="739"/>
      <c r="L11" s="739"/>
      <c r="M11" s="739"/>
      <c r="N11" s="739"/>
      <c r="O11" s="739"/>
      <c r="P11" s="739"/>
      <c r="Q11" s="739"/>
      <c r="R11" s="739"/>
      <c r="S11" s="739"/>
      <c r="T11" s="739"/>
      <c r="U11" s="739"/>
      <c r="V11" s="739"/>
      <c r="W11" s="739"/>
      <c r="X11" s="739"/>
      <c r="Y11" s="739"/>
      <c r="Z11" s="746"/>
      <c r="AA11" s="746"/>
      <c r="AB11" s="746"/>
      <c r="AC11" s="746"/>
      <c r="AD11" s="747"/>
      <c r="AE11" s="739"/>
      <c r="AF11" s="739"/>
      <c r="AG11" s="739"/>
      <c r="AH11" s="739"/>
      <c r="AI11" s="739"/>
      <c r="AJ11" s="739"/>
      <c r="AK11" s="739"/>
      <c r="AL11" s="118"/>
      <c r="AM11" s="118"/>
    </row>
    <row r="12" spans="1:39" ht="14.4" customHeight="1" x14ac:dyDescent="0.3">
      <c r="A12" s="201"/>
      <c r="B12" s="739" t="s">
        <v>100</v>
      </c>
      <c r="C12" s="739"/>
      <c r="D12" s="739"/>
      <c r="E12" s="739"/>
      <c r="F12" s="739"/>
      <c r="G12" s="739"/>
      <c r="H12" s="748"/>
      <c r="I12" s="739"/>
      <c r="J12" s="754">
        <v>21.35</v>
      </c>
      <c r="K12" s="739"/>
      <c r="L12" s="739"/>
      <c r="M12" s="739"/>
      <c r="N12" s="739"/>
      <c r="O12" s="739"/>
      <c r="P12" s="739"/>
      <c r="Q12" s="739"/>
      <c r="R12" s="739"/>
      <c r="S12" s="739"/>
      <c r="T12" s="739"/>
      <c r="U12" s="739"/>
      <c r="V12" s="739"/>
      <c r="W12" s="739"/>
      <c r="X12" s="739"/>
      <c r="Y12" s="739"/>
      <c r="Z12" s="749"/>
      <c r="AA12" s="749"/>
      <c r="AB12" s="749"/>
      <c r="AC12" s="749"/>
      <c r="AD12" s="750"/>
      <c r="AE12" s="739"/>
      <c r="AF12" s="739"/>
      <c r="AG12" s="739"/>
      <c r="AH12" s="739"/>
      <c r="AI12" s="739"/>
      <c r="AJ12" s="739"/>
      <c r="AK12" s="739"/>
      <c r="AL12" s="118"/>
      <c r="AM12" s="118"/>
    </row>
    <row r="13" spans="1:39" ht="14.4" customHeight="1" x14ac:dyDescent="0.3">
      <c r="A13" s="201"/>
      <c r="B13" s="739" t="s">
        <v>101</v>
      </c>
      <c r="C13" s="739"/>
      <c r="D13" s="739"/>
      <c r="E13" s="739"/>
      <c r="F13" s="739"/>
      <c r="G13" s="739"/>
      <c r="H13" s="748"/>
      <c r="I13" s="739"/>
      <c r="J13" s="739">
        <f>SUM(J14:J15)</f>
        <v>0</v>
      </c>
      <c r="K13" s="739"/>
      <c r="L13" s="739"/>
      <c r="M13" s="739"/>
      <c r="N13" s="739"/>
      <c r="O13" s="739"/>
      <c r="P13" s="739"/>
      <c r="Q13" s="739"/>
      <c r="R13" s="739"/>
      <c r="S13" s="739"/>
      <c r="T13" s="739"/>
      <c r="U13" s="739"/>
      <c r="V13" s="739"/>
      <c r="W13" s="739"/>
      <c r="X13" s="739"/>
      <c r="Y13" s="739"/>
      <c r="Z13" s="735"/>
      <c r="AA13" s="735"/>
      <c r="AB13" s="735"/>
      <c r="AC13" s="735"/>
      <c r="AD13" s="739"/>
      <c r="AE13" s="739"/>
      <c r="AF13" s="739"/>
      <c r="AG13" s="739"/>
      <c r="AH13" s="739"/>
      <c r="AI13" s="739"/>
      <c r="AJ13" s="739"/>
      <c r="AK13" s="739"/>
      <c r="AL13" s="118"/>
      <c r="AM13" s="118"/>
    </row>
    <row r="14" spans="1:39" ht="14.4" customHeight="1" x14ac:dyDescent="0.3">
      <c r="A14" s="201"/>
      <c r="B14" s="739"/>
      <c r="C14" s="751" t="s">
        <v>102</v>
      </c>
      <c r="D14" s="739"/>
      <c r="E14" s="739"/>
      <c r="F14" s="739"/>
      <c r="G14" s="739"/>
      <c r="H14" s="748"/>
      <c r="I14" s="739"/>
      <c r="J14" s="754">
        <v>0</v>
      </c>
      <c r="K14" s="739"/>
      <c r="L14" s="739"/>
      <c r="M14" s="739"/>
      <c r="N14" s="739"/>
      <c r="O14" s="739"/>
      <c r="P14" s="739"/>
      <c r="Q14" s="739"/>
      <c r="R14" s="739"/>
      <c r="S14" s="739"/>
      <c r="T14" s="739"/>
      <c r="U14" s="739"/>
      <c r="V14" s="739"/>
      <c r="W14" s="739"/>
      <c r="X14" s="739"/>
      <c r="Y14" s="739"/>
      <c r="Z14" s="739"/>
      <c r="AA14" s="739"/>
      <c r="AB14" s="739"/>
      <c r="AC14" s="739"/>
      <c r="AD14" s="739"/>
      <c r="AE14" s="739"/>
      <c r="AF14" s="739"/>
      <c r="AG14" s="739"/>
      <c r="AH14" s="739"/>
      <c r="AI14" s="739"/>
      <c r="AJ14" s="739"/>
      <c r="AK14" s="739"/>
      <c r="AL14" s="118"/>
      <c r="AM14" s="118"/>
    </row>
    <row r="15" spans="1:39" ht="14.4" customHeight="1" x14ac:dyDescent="0.3">
      <c r="A15" s="201"/>
      <c r="B15" s="739"/>
      <c r="C15" s="751" t="s">
        <v>103</v>
      </c>
      <c r="D15" s="739"/>
      <c r="E15" s="739"/>
      <c r="F15" s="739"/>
      <c r="G15" s="739"/>
      <c r="H15" s="752"/>
      <c r="I15" s="739"/>
      <c r="J15" s="755">
        <v>0</v>
      </c>
      <c r="K15" s="739"/>
      <c r="L15" s="739"/>
      <c r="M15" s="739"/>
      <c r="N15" s="739"/>
      <c r="O15" s="739"/>
      <c r="P15" s="739"/>
      <c r="Q15" s="739"/>
      <c r="R15" s="739"/>
      <c r="S15" s="739"/>
      <c r="T15" s="739"/>
      <c r="U15" s="739"/>
      <c r="V15" s="739"/>
      <c r="W15" s="739"/>
      <c r="X15" s="739"/>
      <c r="Y15" s="739"/>
      <c r="Z15" s="739"/>
      <c r="AA15" s="739"/>
      <c r="AB15" s="739"/>
      <c r="AC15" s="739"/>
      <c r="AD15" s="739"/>
      <c r="AE15" s="739"/>
      <c r="AF15" s="739"/>
      <c r="AG15" s="739"/>
      <c r="AH15" s="739"/>
      <c r="AI15" s="739"/>
      <c r="AJ15" s="739"/>
      <c r="AK15" s="739"/>
      <c r="AL15" s="118"/>
      <c r="AM15" s="118"/>
    </row>
    <row r="16" spans="1:39" ht="14.4" hidden="1" customHeight="1" x14ac:dyDescent="0.3">
      <c r="A16" s="201"/>
      <c r="B16" s="201"/>
      <c r="C16" s="201"/>
      <c r="D16" s="201"/>
      <c r="E16" s="201"/>
      <c r="F16" s="201"/>
      <c r="G16" s="201"/>
      <c r="H16" s="201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  <c r="U16" s="201"/>
      <c r="V16" s="201"/>
      <c r="W16" s="201"/>
      <c r="X16" s="201"/>
      <c r="Y16" s="201"/>
      <c r="Z16" s="201"/>
      <c r="AA16" s="204"/>
      <c r="AB16" s="201"/>
      <c r="AC16" s="201"/>
      <c r="AD16" s="201"/>
      <c r="AE16" s="201"/>
      <c r="AF16" s="201"/>
      <c r="AG16" s="201"/>
      <c r="AH16" s="201"/>
      <c r="AI16" s="201"/>
      <c r="AJ16" s="201"/>
      <c r="AK16" s="201"/>
      <c r="AL16" s="118"/>
      <c r="AM16" s="118"/>
    </row>
    <row r="17" spans="1:39" ht="14.4" customHeight="1" x14ac:dyDescent="0.3">
      <c r="A17" s="201"/>
      <c r="B17" s="201"/>
      <c r="C17" s="201"/>
      <c r="D17" s="201"/>
      <c r="E17" s="201"/>
      <c r="F17" s="201"/>
      <c r="G17" s="201"/>
      <c r="H17" s="201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201"/>
      <c r="W17" s="201"/>
      <c r="X17" s="201"/>
      <c r="Y17" s="201"/>
      <c r="Z17" s="201"/>
      <c r="AA17" s="204"/>
      <c r="AB17" s="201"/>
      <c r="AC17" s="201"/>
      <c r="AD17" s="201"/>
      <c r="AE17" s="201"/>
      <c r="AF17" s="201"/>
      <c r="AG17" s="201"/>
      <c r="AH17" s="201"/>
      <c r="AI17" s="201"/>
      <c r="AJ17" s="201"/>
      <c r="AK17" s="201"/>
      <c r="AL17" s="118"/>
      <c r="AM17" s="118"/>
    </row>
    <row r="18" spans="1:39" ht="18.600000000000001" thickBot="1" x14ac:dyDescent="0.4">
      <c r="A18" s="512" t="s">
        <v>104</v>
      </c>
      <c r="B18" s="513"/>
      <c r="C18" s="513"/>
      <c r="D18" s="513"/>
      <c r="E18" s="513"/>
      <c r="F18" s="513"/>
      <c r="G18" s="513"/>
      <c r="H18" s="513"/>
      <c r="I18" s="513"/>
      <c r="J18" s="513"/>
      <c r="K18" s="513"/>
      <c r="L18" s="513"/>
      <c r="M18" s="513"/>
      <c r="N18" s="513"/>
      <c r="O18" s="513"/>
      <c r="P18" s="513"/>
      <c r="Q18" s="513"/>
      <c r="R18" s="513"/>
      <c r="S18" s="513"/>
      <c r="T18" s="513"/>
      <c r="U18" s="513"/>
      <c r="V18" s="513"/>
      <c r="W18" s="513"/>
      <c r="X18" s="513"/>
      <c r="Y18" s="513"/>
      <c r="Z18" s="513"/>
      <c r="AA18" s="513"/>
      <c r="AB18" s="513"/>
      <c r="AC18" s="513"/>
      <c r="AD18" s="513"/>
      <c r="AE18" s="513"/>
      <c r="AF18" s="513"/>
      <c r="AG18" s="513"/>
      <c r="AH18" s="513"/>
      <c r="AI18" s="513"/>
      <c r="AJ18" s="513"/>
      <c r="AK18" s="513"/>
      <c r="AL18" s="118"/>
      <c r="AM18" s="118"/>
    </row>
    <row r="19" spans="1:39" ht="14.4" customHeight="1" x14ac:dyDescent="0.3">
      <c r="A19" s="201"/>
      <c r="B19" s="201"/>
      <c r="C19" s="201"/>
      <c r="D19" s="201"/>
      <c r="E19" s="201"/>
      <c r="F19" s="201"/>
      <c r="G19" s="201"/>
      <c r="H19" s="201"/>
      <c r="I19" s="201"/>
      <c r="J19" s="201"/>
      <c r="K19" s="201"/>
      <c r="L19" s="201"/>
      <c r="M19" s="201"/>
      <c r="N19" s="201"/>
      <c r="O19" s="201"/>
      <c r="P19" s="201"/>
      <c r="Q19" s="201"/>
      <c r="R19" s="201"/>
      <c r="S19" s="201"/>
      <c r="T19" s="201"/>
      <c r="U19" s="201"/>
      <c r="V19" s="201"/>
      <c r="W19" s="201"/>
      <c r="X19" s="201"/>
      <c r="Y19" s="201"/>
      <c r="Z19" s="201"/>
      <c r="AA19" s="204"/>
      <c r="AB19" s="201"/>
      <c r="AC19" s="201"/>
      <c r="AD19" s="201"/>
      <c r="AE19" s="201"/>
      <c r="AF19" s="201"/>
      <c r="AG19" s="201"/>
      <c r="AH19" s="201"/>
      <c r="AI19" s="201"/>
      <c r="AJ19" s="201"/>
      <c r="AK19" s="201"/>
      <c r="AL19" s="118"/>
      <c r="AM19" s="118"/>
    </row>
    <row r="20" spans="1:39" ht="14.4" customHeight="1" x14ac:dyDescent="0.3">
      <c r="A20" s="201"/>
      <c r="B20" s="205">
        <v>0</v>
      </c>
      <c r="C20" s="205">
        <v>1</v>
      </c>
      <c r="D20" s="205">
        <v>2</v>
      </c>
      <c r="E20" s="205">
        <v>3</v>
      </c>
      <c r="F20" s="205">
        <v>4</v>
      </c>
      <c r="G20" s="205">
        <v>5</v>
      </c>
      <c r="H20" s="205">
        <v>6</v>
      </c>
      <c r="I20" s="205">
        <v>7</v>
      </c>
      <c r="J20" s="205">
        <v>8</v>
      </c>
      <c r="K20" s="205">
        <v>9</v>
      </c>
      <c r="L20" s="205">
        <v>10</v>
      </c>
      <c r="M20" s="205">
        <v>11</v>
      </c>
      <c r="N20" s="205">
        <v>12</v>
      </c>
      <c r="O20" s="205">
        <v>13</v>
      </c>
      <c r="P20" s="205">
        <v>14</v>
      </c>
      <c r="Q20" s="205">
        <v>15</v>
      </c>
      <c r="R20" s="205">
        <v>16</v>
      </c>
      <c r="S20" s="205">
        <v>17</v>
      </c>
      <c r="T20" s="205">
        <v>18</v>
      </c>
      <c r="U20" s="205">
        <v>19</v>
      </c>
      <c r="V20" s="205">
        <v>20</v>
      </c>
      <c r="W20" s="205">
        <v>21</v>
      </c>
      <c r="X20" s="205">
        <v>22</v>
      </c>
      <c r="Y20" s="205">
        <v>23</v>
      </c>
      <c r="Z20" s="206"/>
      <c r="AA20" s="207" t="s">
        <v>90</v>
      </c>
      <c r="AB20" s="206"/>
      <c r="AC20" s="206"/>
      <c r="AD20" s="201"/>
      <c r="AE20" s="208" t="s">
        <v>91</v>
      </c>
      <c r="AF20" s="202"/>
      <c r="AG20" s="202"/>
      <c r="AH20" s="202"/>
      <c r="AI20" s="208" t="s">
        <v>92</v>
      </c>
      <c r="AJ20" s="202"/>
      <c r="AK20" s="202"/>
      <c r="AL20" s="118"/>
      <c r="AM20" s="118"/>
    </row>
    <row r="21" spans="1:39" ht="14.4" customHeight="1" x14ac:dyDescent="0.3">
      <c r="A21" s="200" t="s">
        <v>93</v>
      </c>
      <c r="B21" s="753"/>
      <c r="C21" s="753"/>
      <c r="D21" s="753"/>
      <c r="E21" s="753"/>
      <c r="F21" s="753"/>
      <c r="G21" s="753"/>
      <c r="H21" s="753"/>
      <c r="I21" s="753"/>
      <c r="J21" s="753"/>
      <c r="K21" s="753"/>
      <c r="L21" s="753"/>
      <c r="M21" s="753"/>
      <c r="N21" s="753"/>
      <c r="O21" s="753"/>
      <c r="P21" s="753"/>
      <c r="Q21" s="753"/>
      <c r="R21" s="753"/>
      <c r="S21" s="753"/>
      <c r="T21" s="753"/>
      <c r="U21" s="753"/>
      <c r="V21" s="753"/>
      <c r="W21" s="753"/>
      <c r="X21" s="753"/>
      <c r="Y21" s="753"/>
      <c r="Z21" s="735"/>
      <c r="AA21" s="736">
        <f>SUM(B21:Y21)</f>
        <v>0</v>
      </c>
      <c r="AB21" s="737">
        <f>SUM(AA21:AA25)</f>
        <v>0</v>
      </c>
      <c r="AC21" s="738">
        <f>SUM(AA21:AA27)</f>
        <v>0</v>
      </c>
      <c r="AD21" s="739"/>
      <c r="AE21" s="736">
        <f>AI21/12</f>
        <v>0</v>
      </c>
      <c r="AF21" s="737">
        <f>SUM(AE21:AE25)</f>
        <v>0</v>
      </c>
      <c r="AG21" s="738">
        <f>SUM(AE21:AE27)</f>
        <v>0</v>
      </c>
      <c r="AH21" s="740"/>
      <c r="AI21" s="736">
        <f>AA21*52</f>
        <v>0</v>
      </c>
      <c r="AJ21" s="737">
        <f>SUM(AI21:AI25)</f>
        <v>0</v>
      </c>
      <c r="AK21" s="738">
        <f>SUM(AI21:AI27)</f>
        <v>0</v>
      </c>
      <c r="AL21" s="118"/>
      <c r="AM21" s="118"/>
    </row>
    <row r="22" spans="1:39" ht="14.4" customHeight="1" x14ac:dyDescent="0.3">
      <c r="A22" s="200" t="s">
        <v>94</v>
      </c>
      <c r="B22" s="753"/>
      <c r="C22" s="753"/>
      <c r="D22" s="753"/>
      <c r="E22" s="753"/>
      <c r="F22" s="753"/>
      <c r="G22" s="753"/>
      <c r="H22" s="753"/>
      <c r="I22" s="753"/>
      <c r="J22" s="753"/>
      <c r="K22" s="753"/>
      <c r="L22" s="753"/>
      <c r="M22" s="753"/>
      <c r="N22" s="753"/>
      <c r="O22" s="753"/>
      <c r="P22" s="753"/>
      <c r="Q22" s="753"/>
      <c r="R22" s="753"/>
      <c r="S22" s="753"/>
      <c r="T22" s="753"/>
      <c r="U22" s="753"/>
      <c r="V22" s="753"/>
      <c r="W22" s="753"/>
      <c r="X22" s="753"/>
      <c r="Y22" s="753"/>
      <c r="Z22" s="735"/>
      <c r="AA22" s="736">
        <f t="shared" ref="AA22:AA27" si="3">SUM(B22:Y22)</f>
        <v>0</v>
      </c>
      <c r="AB22" s="741"/>
      <c r="AC22" s="742"/>
      <c r="AD22" s="739"/>
      <c r="AE22" s="736">
        <f t="shared" ref="AE22:AE27" si="4">AI22/12</f>
        <v>0</v>
      </c>
      <c r="AF22" s="741"/>
      <c r="AG22" s="742"/>
      <c r="AH22" s="740"/>
      <c r="AI22" s="736">
        <f t="shared" ref="AI22:AI27" si="5">AA22*52</f>
        <v>0</v>
      </c>
      <c r="AJ22" s="741"/>
      <c r="AK22" s="742"/>
      <c r="AL22" s="118"/>
      <c r="AM22" s="118"/>
    </row>
    <row r="23" spans="1:39" ht="14.4" customHeight="1" x14ac:dyDescent="0.3">
      <c r="A23" s="200" t="s">
        <v>95</v>
      </c>
      <c r="B23" s="753"/>
      <c r="C23" s="753"/>
      <c r="D23" s="753"/>
      <c r="E23" s="753"/>
      <c r="F23" s="753"/>
      <c r="G23" s="753"/>
      <c r="H23" s="753"/>
      <c r="I23" s="753"/>
      <c r="J23" s="753"/>
      <c r="K23" s="753"/>
      <c r="L23" s="753"/>
      <c r="M23" s="753"/>
      <c r="N23" s="753"/>
      <c r="O23" s="753"/>
      <c r="P23" s="753"/>
      <c r="Q23" s="753"/>
      <c r="R23" s="753"/>
      <c r="S23" s="753"/>
      <c r="T23" s="753"/>
      <c r="U23" s="753"/>
      <c r="V23" s="753"/>
      <c r="W23" s="753"/>
      <c r="X23" s="753"/>
      <c r="Y23" s="753"/>
      <c r="Z23" s="735"/>
      <c r="AA23" s="736">
        <f t="shared" si="3"/>
        <v>0</v>
      </c>
      <c r="AB23" s="741"/>
      <c r="AC23" s="742"/>
      <c r="AD23" s="739"/>
      <c r="AE23" s="736">
        <f t="shared" si="4"/>
        <v>0</v>
      </c>
      <c r="AF23" s="741"/>
      <c r="AG23" s="742"/>
      <c r="AH23" s="740"/>
      <c r="AI23" s="736">
        <f t="shared" si="5"/>
        <v>0</v>
      </c>
      <c r="AJ23" s="741"/>
      <c r="AK23" s="742"/>
      <c r="AL23" s="118"/>
      <c r="AM23" s="118"/>
    </row>
    <row r="24" spans="1:39" ht="14.4" customHeight="1" x14ac:dyDescent="0.3">
      <c r="A24" s="200" t="s">
        <v>96</v>
      </c>
      <c r="B24" s="753"/>
      <c r="C24" s="753"/>
      <c r="D24" s="753"/>
      <c r="E24" s="753"/>
      <c r="F24" s="753"/>
      <c r="G24" s="753"/>
      <c r="H24" s="753"/>
      <c r="I24" s="753"/>
      <c r="J24" s="753"/>
      <c r="K24" s="753"/>
      <c r="L24" s="753"/>
      <c r="M24" s="753"/>
      <c r="N24" s="753"/>
      <c r="O24" s="753"/>
      <c r="P24" s="753"/>
      <c r="Q24" s="753"/>
      <c r="R24" s="753"/>
      <c r="S24" s="753"/>
      <c r="T24" s="753"/>
      <c r="U24" s="753"/>
      <c r="V24" s="753"/>
      <c r="W24" s="753"/>
      <c r="X24" s="753"/>
      <c r="Y24" s="753"/>
      <c r="Z24" s="735"/>
      <c r="AA24" s="736">
        <f t="shared" si="3"/>
        <v>0</v>
      </c>
      <c r="AB24" s="741"/>
      <c r="AC24" s="742"/>
      <c r="AD24" s="739"/>
      <c r="AE24" s="736">
        <f t="shared" si="4"/>
        <v>0</v>
      </c>
      <c r="AF24" s="741"/>
      <c r="AG24" s="742"/>
      <c r="AH24" s="740"/>
      <c r="AI24" s="736">
        <f t="shared" si="5"/>
        <v>0</v>
      </c>
      <c r="AJ24" s="741"/>
      <c r="AK24" s="742"/>
      <c r="AL24" s="118"/>
      <c r="AM24" s="118"/>
    </row>
    <row r="25" spans="1:39" ht="14.4" customHeight="1" x14ac:dyDescent="0.3">
      <c r="A25" s="200" t="s">
        <v>97</v>
      </c>
      <c r="B25" s="753"/>
      <c r="C25" s="753"/>
      <c r="D25" s="753"/>
      <c r="E25" s="753"/>
      <c r="F25" s="753"/>
      <c r="G25" s="753"/>
      <c r="H25" s="753"/>
      <c r="I25" s="753"/>
      <c r="J25" s="753"/>
      <c r="K25" s="753"/>
      <c r="L25" s="753"/>
      <c r="M25" s="753"/>
      <c r="N25" s="753"/>
      <c r="O25" s="753"/>
      <c r="P25" s="753"/>
      <c r="Q25" s="753"/>
      <c r="R25" s="753"/>
      <c r="S25" s="753"/>
      <c r="T25" s="753"/>
      <c r="U25" s="753"/>
      <c r="V25" s="753"/>
      <c r="W25" s="753"/>
      <c r="X25" s="753"/>
      <c r="Y25" s="753"/>
      <c r="Z25" s="735"/>
      <c r="AA25" s="736">
        <f t="shared" si="3"/>
        <v>0</v>
      </c>
      <c r="AB25" s="741"/>
      <c r="AC25" s="742"/>
      <c r="AD25" s="739"/>
      <c r="AE25" s="736">
        <f t="shared" si="4"/>
        <v>0</v>
      </c>
      <c r="AF25" s="741"/>
      <c r="AG25" s="742"/>
      <c r="AH25" s="740"/>
      <c r="AI25" s="736">
        <f t="shared" si="5"/>
        <v>0</v>
      </c>
      <c r="AJ25" s="741"/>
      <c r="AK25" s="742"/>
      <c r="AL25" s="118"/>
      <c r="AM25" s="118"/>
    </row>
    <row r="26" spans="1:39" ht="14.4" customHeight="1" x14ac:dyDescent="0.3">
      <c r="A26" s="203" t="s">
        <v>98</v>
      </c>
      <c r="B26" s="756"/>
      <c r="C26" s="756"/>
      <c r="D26" s="756"/>
      <c r="E26" s="756"/>
      <c r="F26" s="756"/>
      <c r="G26" s="756"/>
      <c r="H26" s="756"/>
      <c r="I26" s="756"/>
      <c r="J26" s="756"/>
      <c r="K26" s="756"/>
      <c r="L26" s="756"/>
      <c r="M26" s="756"/>
      <c r="N26" s="756"/>
      <c r="O26" s="756"/>
      <c r="P26" s="756"/>
      <c r="Q26" s="756"/>
      <c r="R26" s="756"/>
      <c r="S26" s="756"/>
      <c r="T26" s="756"/>
      <c r="U26" s="756"/>
      <c r="V26" s="756"/>
      <c r="W26" s="756"/>
      <c r="X26" s="756"/>
      <c r="Y26" s="756"/>
      <c r="Z26" s="735"/>
      <c r="AA26" s="743">
        <f t="shared" si="3"/>
        <v>0</v>
      </c>
      <c r="AB26" s="744">
        <f>SUM(AA26:AA27)</f>
        <v>0</v>
      </c>
      <c r="AC26" s="742"/>
      <c r="AD26" s="739"/>
      <c r="AE26" s="743">
        <f t="shared" si="4"/>
        <v>0</v>
      </c>
      <c r="AF26" s="744">
        <f>SUM(AE26:AE27)</f>
        <v>0</v>
      </c>
      <c r="AG26" s="742"/>
      <c r="AH26" s="740"/>
      <c r="AI26" s="743">
        <f t="shared" si="5"/>
        <v>0</v>
      </c>
      <c r="AJ26" s="744">
        <f>SUM(AI26:AI27)</f>
        <v>0</v>
      </c>
      <c r="AK26" s="742"/>
      <c r="AL26" s="118"/>
      <c r="AM26" s="118"/>
    </row>
    <row r="27" spans="1:39" ht="14.4" customHeight="1" x14ac:dyDescent="0.3">
      <c r="A27" s="203" t="s">
        <v>99</v>
      </c>
      <c r="B27" s="756"/>
      <c r="C27" s="756"/>
      <c r="D27" s="756"/>
      <c r="E27" s="756"/>
      <c r="F27" s="756"/>
      <c r="G27" s="756"/>
      <c r="H27" s="756"/>
      <c r="I27" s="756"/>
      <c r="J27" s="756"/>
      <c r="K27" s="756"/>
      <c r="L27" s="756"/>
      <c r="M27" s="756"/>
      <c r="N27" s="756"/>
      <c r="O27" s="756"/>
      <c r="P27" s="756"/>
      <c r="Q27" s="756"/>
      <c r="R27" s="756"/>
      <c r="S27" s="756"/>
      <c r="T27" s="756"/>
      <c r="U27" s="756"/>
      <c r="V27" s="756"/>
      <c r="W27" s="756"/>
      <c r="X27" s="756"/>
      <c r="Y27" s="756"/>
      <c r="Z27" s="735"/>
      <c r="AA27" s="743">
        <f t="shared" si="3"/>
        <v>0</v>
      </c>
      <c r="AB27" s="745"/>
      <c r="AC27" s="742"/>
      <c r="AD27" s="739"/>
      <c r="AE27" s="743">
        <f t="shared" si="4"/>
        <v>0</v>
      </c>
      <c r="AF27" s="745"/>
      <c r="AG27" s="742"/>
      <c r="AH27" s="740"/>
      <c r="AI27" s="743">
        <f t="shared" si="5"/>
        <v>0</v>
      </c>
      <c r="AJ27" s="745"/>
      <c r="AK27" s="742"/>
      <c r="AL27" s="118"/>
      <c r="AM27" s="118"/>
    </row>
    <row r="28" spans="1:39" ht="14.4" customHeight="1" x14ac:dyDescent="0.3">
      <c r="A28" s="120"/>
      <c r="B28" s="120"/>
      <c r="C28" s="120"/>
      <c r="D28" s="120"/>
      <c r="E28" s="120"/>
      <c r="F28" s="120"/>
      <c r="G28" s="120"/>
      <c r="H28" s="120"/>
      <c r="I28" s="120"/>
      <c r="J28" s="120"/>
      <c r="K28" s="120"/>
      <c r="L28" s="120"/>
      <c r="M28" s="120"/>
      <c r="N28" s="120"/>
      <c r="O28" s="120"/>
      <c r="P28" s="120"/>
      <c r="Q28" s="120"/>
      <c r="R28" s="120"/>
      <c r="S28" s="120"/>
      <c r="T28" s="120"/>
      <c r="U28" s="120"/>
      <c r="V28" s="120"/>
      <c r="W28" s="120"/>
      <c r="X28" s="120"/>
      <c r="Y28" s="120"/>
      <c r="Z28" s="127"/>
      <c r="AA28" s="128"/>
      <c r="AB28" s="127"/>
      <c r="AC28" s="127"/>
      <c r="AD28" s="129"/>
      <c r="AE28" s="120"/>
      <c r="AF28" s="120"/>
      <c r="AG28" s="120"/>
      <c r="AH28" s="120"/>
      <c r="AI28" s="120"/>
      <c r="AJ28" s="120"/>
      <c r="AK28" s="120"/>
      <c r="AL28" s="118"/>
      <c r="AM28" s="118"/>
    </row>
    <row r="29" spans="1:39" ht="14.4" customHeight="1" x14ac:dyDescent="0.3">
      <c r="A29" s="120"/>
      <c r="B29" s="120"/>
      <c r="C29" s="120"/>
      <c r="D29" s="120"/>
      <c r="E29" s="120"/>
      <c r="F29" s="120"/>
      <c r="G29" s="120"/>
      <c r="H29" s="120"/>
      <c r="I29" s="120"/>
      <c r="J29" s="120"/>
      <c r="K29" s="120"/>
      <c r="L29" s="120"/>
      <c r="M29" s="120"/>
      <c r="N29" s="120"/>
      <c r="O29" s="120"/>
      <c r="P29" s="120"/>
      <c r="Q29" s="120"/>
      <c r="R29" s="120"/>
      <c r="S29" s="120"/>
      <c r="T29" s="120"/>
      <c r="U29" s="120"/>
      <c r="V29" s="120"/>
      <c r="W29" s="120"/>
      <c r="X29" s="120"/>
      <c r="Y29" s="120"/>
      <c r="Z29" s="130"/>
      <c r="AA29" s="131"/>
      <c r="AB29" s="130"/>
      <c r="AC29" s="130"/>
      <c r="AD29" s="132"/>
      <c r="AE29" s="120"/>
      <c r="AF29" s="120"/>
      <c r="AG29" s="120"/>
      <c r="AH29" s="120"/>
      <c r="AI29" s="120"/>
      <c r="AJ29" s="120"/>
      <c r="AK29" s="120"/>
      <c r="AL29" s="118"/>
      <c r="AM29" s="118"/>
    </row>
    <row r="30" spans="1:39" ht="14.4" customHeight="1" x14ac:dyDescent="0.3">
      <c r="A30" s="120"/>
      <c r="B30" s="120"/>
      <c r="C30" s="120"/>
      <c r="D30" s="120"/>
      <c r="E30" s="120"/>
      <c r="F30" s="120"/>
      <c r="G30" s="120"/>
      <c r="H30" s="120"/>
      <c r="I30" s="120"/>
      <c r="J30" s="120"/>
      <c r="K30" s="120"/>
      <c r="L30" s="120"/>
      <c r="M30" s="120"/>
      <c r="N30" s="120"/>
      <c r="O30" s="120"/>
      <c r="P30" s="120"/>
      <c r="Q30" s="120"/>
      <c r="R30" s="120"/>
      <c r="S30" s="120"/>
      <c r="T30" s="120"/>
      <c r="U30" s="120"/>
      <c r="V30" s="120"/>
      <c r="W30" s="120"/>
      <c r="X30" s="120"/>
      <c r="Y30" s="120"/>
      <c r="Z30" s="126"/>
      <c r="AA30" s="133"/>
      <c r="AB30" s="126"/>
      <c r="AC30" s="126"/>
      <c r="AD30" s="120"/>
      <c r="AE30" s="120"/>
      <c r="AF30" s="120"/>
      <c r="AG30" s="120"/>
      <c r="AH30" s="120"/>
      <c r="AI30" s="120"/>
      <c r="AJ30" s="120"/>
      <c r="AK30" s="120"/>
      <c r="AL30" s="118"/>
      <c r="AM30" s="118"/>
    </row>
  </sheetData>
  <mergeCells count="20">
    <mergeCell ref="A18:AK18"/>
    <mergeCell ref="AB21:AB25"/>
    <mergeCell ref="AC21:AC27"/>
    <mergeCell ref="AF21:AF25"/>
    <mergeCell ref="AG21:AG27"/>
    <mergeCell ref="AJ21:AJ25"/>
    <mergeCell ref="AK21:AK27"/>
    <mergeCell ref="AB26:AB27"/>
    <mergeCell ref="AF26:AF27"/>
    <mergeCell ref="AJ26:AJ27"/>
    <mergeCell ref="AB4:AB8"/>
    <mergeCell ref="AC4:AC10"/>
    <mergeCell ref="AF4:AF8"/>
    <mergeCell ref="AG4:AG10"/>
    <mergeCell ref="A1:AK1"/>
    <mergeCell ref="AJ4:AJ8"/>
    <mergeCell ref="AK4:AK10"/>
    <mergeCell ref="AB9:AB10"/>
    <mergeCell ref="AF9:AF10"/>
    <mergeCell ref="AJ9:AJ10"/>
  </mergeCells>
  <hyperlinks>
    <hyperlink ref="A2" location="Obsah!A1" display="Zpět na Obsah  KL 01  1.-4.měsíc"/>
  </hyperlinks>
  <pageMargins left="0.25" right="0.25" top="0.75" bottom="0.75" header="0.3" footer="0.3"/>
  <pageSetup paperSize="9" scale="68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7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69" bestFit="1" customWidth="1"/>
    <col min="2" max="2" width="7.77734375" style="355" customWidth="1"/>
    <col min="3" max="3" width="5.44140625" style="69" hidden="1" customWidth="1"/>
    <col min="4" max="4" width="7.77734375" style="355" customWidth="1"/>
    <col min="5" max="5" width="5.44140625" style="69" hidden="1" customWidth="1"/>
    <col min="6" max="6" width="7.77734375" style="355" customWidth="1"/>
    <col min="7" max="7" width="7.77734375" style="91" customWidth="1"/>
    <col min="8" max="8" width="7.77734375" style="355" customWidth="1"/>
    <col min="9" max="9" width="5.44140625" style="69" hidden="1" customWidth="1"/>
    <col min="10" max="10" width="7.77734375" style="355" customWidth="1"/>
    <col min="11" max="11" width="5.44140625" style="69" hidden="1" customWidth="1"/>
    <col min="12" max="12" width="7.77734375" style="355" customWidth="1"/>
    <col min="13" max="13" width="7.77734375" style="91" customWidth="1"/>
    <col min="14" max="14" width="7.77734375" style="355" customWidth="1"/>
    <col min="15" max="15" width="5" style="69" hidden="1" customWidth="1"/>
    <col min="16" max="16" width="7.77734375" style="355" customWidth="1"/>
    <col min="17" max="17" width="5" style="69" hidden="1" customWidth="1"/>
    <col min="18" max="18" width="7.77734375" style="355" customWidth="1"/>
    <col min="19" max="19" width="7.77734375" style="91" customWidth="1"/>
    <col min="20" max="16384" width="8.88671875" style="69"/>
  </cols>
  <sheetData>
    <row r="1" spans="1:19" ht="18.600000000000001" customHeight="1" thickBot="1" x14ac:dyDescent="0.4">
      <c r="A1" s="514" t="s">
        <v>249</v>
      </c>
      <c r="B1" s="440"/>
      <c r="C1" s="440"/>
      <c r="D1" s="440"/>
      <c r="E1" s="440"/>
      <c r="F1" s="440"/>
      <c r="G1" s="440"/>
      <c r="H1" s="440"/>
      <c r="I1" s="440"/>
      <c r="J1" s="440"/>
      <c r="K1" s="440"/>
      <c r="L1" s="440"/>
      <c r="M1" s="440"/>
      <c r="N1" s="440"/>
      <c r="O1" s="440"/>
      <c r="P1" s="440"/>
      <c r="Q1" s="440"/>
      <c r="R1" s="440"/>
      <c r="S1" s="440"/>
    </row>
    <row r="2" spans="1:19" ht="14.4" customHeight="1" thickBot="1" x14ac:dyDescent="0.35">
      <c r="A2" s="580" t="s">
        <v>297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</row>
    <row r="3" spans="1:19" ht="14.4" customHeight="1" thickBot="1" x14ac:dyDescent="0.35">
      <c r="A3" s="429" t="s">
        <v>255</v>
      </c>
      <c r="B3" s="430">
        <f>SUBTOTAL(9,B6:B1048576)</f>
        <v>82900572</v>
      </c>
      <c r="C3" s="431">
        <f t="shared" ref="C3:R3" si="0">SUBTOTAL(9,C6:C1048576)</f>
        <v>2</v>
      </c>
      <c r="D3" s="431">
        <f t="shared" si="0"/>
        <v>89849953</v>
      </c>
      <c r="E3" s="431">
        <f t="shared" si="0"/>
        <v>2.0370834757474929</v>
      </c>
      <c r="F3" s="431">
        <f t="shared" si="0"/>
        <v>96706527</v>
      </c>
      <c r="G3" s="433">
        <f>IF(B3&lt;&gt;0,F3/B3,"")</f>
        <v>1.1665363056843565</v>
      </c>
      <c r="H3" s="434">
        <f t="shared" si="0"/>
        <v>57504076.339999989</v>
      </c>
      <c r="I3" s="431">
        <f t="shared" si="0"/>
        <v>2</v>
      </c>
      <c r="J3" s="431">
        <f t="shared" si="0"/>
        <v>65687083.43999999</v>
      </c>
      <c r="K3" s="431">
        <f t="shared" si="0"/>
        <v>2.2702108197229824</v>
      </c>
      <c r="L3" s="431">
        <f t="shared" si="0"/>
        <v>61136128.280000061</v>
      </c>
      <c r="M3" s="432">
        <f>IF(H3&lt;&gt;0,L3/H3,"")</f>
        <v>1.0631616429855357</v>
      </c>
      <c r="N3" s="430">
        <f t="shared" si="0"/>
        <v>108212705.98999996</v>
      </c>
      <c r="O3" s="431">
        <f t="shared" si="0"/>
        <v>1</v>
      </c>
      <c r="P3" s="431">
        <f t="shared" si="0"/>
        <v>119268028.55</v>
      </c>
      <c r="Q3" s="431">
        <f t="shared" si="0"/>
        <v>1.1021628879793623</v>
      </c>
      <c r="R3" s="431">
        <f t="shared" si="0"/>
        <v>132252947.78000005</v>
      </c>
      <c r="S3" s="433">
        <f>IF(N3&lt;&gt;0,R3/N3,"")</f>
        <v>1.2221572926216415</v>
      </c>
    </row>
    <row r="4" spans="1:19" ht="14.4" customHeight="1" x14ac:dyDescent="0.3">
      <c r="A4" s="515" t="s">
        <v>209</v>
      </c>
      <c r="B4" s="516" t="s">
        <v>210</v>
      </c>
      <c r="C4" s="517"/>
      <c r="D4" s="517"/>
      <c r="E4" s="517"/>
      <c r="F4" s="517"/>
      <c r="G4" s="518"/>
      <c r="H4" s="516" t="s">
        <v>211</v>
      </c>
      <c r="I4" s="517"/>
      <c r="J4" s="517"/>
      <c r="K4" s="517"/>
      <c r="L4" s="517"/>
      <c r="M4" s="518"/>
      <c r="N4" s="516" t="s">
        <v>212</v>
      </c>
      <c r="O4" s="517"/>
      <c r="P4" s="517"/>
      <c r="Q4" s="517"/>
      <c r="R4" s="517"/>
      <c r="S4" s="518"/>
    </row>
    <row r="5" spans="1:19" ht="14.4" customHeight="1" thickBot="1" x14ac:dyDescent="0.35">
      <c r="A5" s="757"/>
      <c r="B5" s="758">
        <v>2011</v>
      </c>
      <c r="C5" s="759"/>
      <c r="D5" s="759">
        <v>2012</v>
      </c>
      <c r="E5" s="759"/>
      <c r="F5" s="759">
        <v>2013</v>
      </c>
      <c r="G5" s="760" t="s">
        <v>5</v>
      </c>
      <c r="H5" s="758">
        <v>2011</v>
      </c>
      <c r="I5" s="759"/>
      <c r="J5" s="759">
        <v>2012</v>
      </c>
      <c r="K5" s="759"/>
      <c r="L5" s="759">
        <v>2013</v>
      </c>
      <c r="M5" s="760" t="s">
        <v>5</v>
      </c>
      <c r="N5" s="758">
        <v>2011</v>
      </c>
      <c r="O5" s="759"/>
      <c r="P5" s="759">
        <v>2012</v>
      </c>
      <c r="Q5" s="759"/>
      <c r="R5" s="759">
        <v>2013</v>
      </c>
      <c r="S5" s="760" t="s">
        <v>5</v>
      </c>
    </row>
    <row r="6" spans="1:19" ht="14.4" customHeight="1" x14ac:dyDescent="0.3">
      <c r="A6" s="644" t="s">
        <v>7219</v>
      </c>
      <c r="B6" s="761">
        <v>3947261</v>
      </c>
      <c r="C6" s="613">
        <v>1</v>
      </c>
      <c r="D6" s="761">
        <v>3735625</v>
      </c>
      <c r="E6" s="613">
        <v>0.94638408759897052</v>
      </c>
      <c r="F6" s="761">
        <v>3694315</v>
      </c>
      <c r="G6" s="634">
        <v>0.93591860279824413</v>
      </c>
      <c r="H6" s="761">
        <v>32694638.829999972</v>
      </c>
      <c r="I6" s="613">
        <v>1</v>
      </c>
      <c r="J6" s="761">
        <v>38828007.479999967</v>
      </c>
      <c r="K6" s="613">
        <v>1.1875955468384662</v>
      </c>
      <c r="L6" s="761">
        <v>33849144.720000073</v>
      </c>
      <c r="M6" s="634">
        <v>1.0353117798915934</v>
      </c>
      <c r="N6" s="761">
        <v>108212705.98999996</v>
      </c>
      <c r="O6" s="613">
        <v>1</v>
      </c>
      <c r="P6" s="761">
        <v>119268028.55</v>
      </c>
      <c r="Q6" s="613">
        <v>1.1021628879793623</v>
      </c>
      <c r="R6" s="761">
        <v>132252947.78000005</v>
      </c>
      <c r="S6" s="664">
        <v>1.2221572926216415</v>
      </c>
    </row>
    <row r="7" spans="1:19" ht="14.4" customHeight="1" thickBot="1" x14ac:dyDescent="0.35">
      <c r="A7" s="763" t="s">
        <v>7220</v>
      </c>
      <c r="B7" s="762">
        <v>78953311</v>
      </c>
      <c r="C7" s="625">
        <v>1</v>
      </c>
      <c r="D7" s="762">
        <v>86114328</v>
      </c>
      <c r="E7" s="625">
        <v>1.0906993881485223</v>
      </c>
      <c r="F7" s="762">
        <v>93012212</v>
      </c>
      <c r="G7" s="636">
        <v>1.1780660091633142</v>
      </c>
      <c r="H7" s="762">
        <v>24809437.510000013</v>
      </c>
      <c r="I7" s="625">
        <v>1</v>
      </c>
      <c r="J7" s="762">
        <v>26859075.960000023</v>
      </c>
      <c r="K7" s="625">
        <v>1.0826152728845164</v>
      </c>
      <c r="L7" s="762">
        <v>27286983.559999987</v>
      </c>
      <c r="M7" s="636">
        <v>1.0998630480437672</v>
      </c>
      <c r="N7" s="762"/>
      <c r="O7" s="625"/>
      <c r="P7" s="762"/>
      <c r="Q7" s="625"/>
      <c r="R7" s="762"/>
      <c r="S7" s="666"/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18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P496"/>
  <sheetViews>
    <sheetView showGridLines="0" showRowColHeaders="0" workbookViewId="0">
      <pane ySplit="5" topLeftCell="A6" activePane="bottomLeft" state="frozen"/>
      <selection activeCell="U26" sqref="U26"/>
      <selection pane="bottomLeft" sqref="A1:P1"/>
    </sheetView>
  </sheetViews>
  <sheetFormatPr defaultRowHeight="14.4" customHeight="1" x14ac:dyDescent="0.3"/>
  <cols>
    <col min="1" max="1" width="8.6640625" style="69" bestFit="1" customWidth="1"/>
    <col min="2" max="2" width="2.109375" style="69" bestFit="1" customWidth="1"/>
    <col min="3" max="3" width="8" style="69" bestFit="1" customWidth="1"/>
    <col min="4" max="4" width="50.88671875" style="69" bestFit="1" customWidth="1"/>
    <col min="5" max="6" width="11.109375" style="98" customWidth="1"/>
    <col min="7" max="8" width="9.33203125" style="69" hidden="1" customWidth="1"/>
    <col min="9" max="10" width="11.109375" style="98" customWidth="1"/>
    <col min="11" max="12" width="9.33203125" style="69" hidden="1" customWidth="1"/>
    <col min="13" max="14" width="11.109375" style="98" customWidth="1"/>
    <col min="15" max="15" width="11.109375" style="91" customWidth="1"/>
    <col min="16" max="16" width="11.109375" style="98" customWidth="1"/>
    <col min="17" max="16384" width="8.88671875" style="69"/>
  </cols>
  <sheetData>
    <row r="1" spans="1:16" ht="18.600000000000001" customHeight="1" thickBot="1" x14ac:dyDescent="0.4">
      <c r="A1" s="439" t="s">
        <v>250</v>
      </c>
      <c r="B1" s="440"/>
      <c r="C1" s="440"/>
      <c r="D1" s="440"/>
      <c r="E1" s="440"/>
      <c r="F1" s="440"/>
      <c r="G1" s="440"/>
      <c r="H1" s="440"/>
      <c r="I1" s="440"/>
      <c r="J1" s="440"/>
      <c r="K1" s="440"/>
      <c r="L1" s="440"/>
      <c r="M1" s="440"/>
      <c r="N1" s="440"/>
      <c r="O1" s="440"/>
      <c r="P1" s="440"/>
    </row>
    <row r="2" spans="1:16" ht="14.4" customHeight="1" thickBot="1" x14ac:dyDescent="0.4">
      <c r="A2" s="580" t="s">
        <v>297</v>
      </c>
      <c r="B2" s="134"/>
      <c r="C2" s="134"/>
      <c r="D2" s="134"/>
      <c r="E2" s="356"/>
      <c r="F2" s="356"/>
      <c r="G2" s="134"/>
      <c r="H2" s="134"/>
      <c r="I2" s="356"/>
      <c r="J2" s="356"/>
      <c r="K2" s="134"/>
      <c r="L2" s="134"/>
      <c r="M2" s="356"/>
      <c r="N2" s="356"/>
      <c r="O2" s="360"/>
      <c r="P2" s="356"/>
    </row>
    <row r="3" spans="1:16" ht="14.4" customHeight="1" thickBot="1" x14ac:dyDescent="0.35">
      <c r="D3" s="209" t="s">
        <v>255</v>
      </c>
      <c r="E3" s="357">
        <f t="shared" ref="E3:N3" si="0">SUBTOTAL(9,E6:E1048576)</f>
        <v>218441.17000000004</v>
      </c>
      <c r="F3" s="358">
        <f t="shared" si="0"/>
        <v>248617354.32999995</v>
      </c>
      <c r="G3" s="135"/>
      <c r="H3" s="135"/>
      <c r="I3" s="358">
        <f t="shared" si="0"/>
        <v>230785.4899999999</v>
      </c>
      <c r="J3" s="358">
        <f t="shared" si="0"/>
        <v>274805064.99000001</v>
      </c>
      <c r="K3" s="135"/>
      <c r="L3" s="135"/>
      <c r="M3" s="358">
        <f t="shared" si="0"/>
        <v>227501.58999999994</v>
      </c>
      <c r="N3" s="358">
        <f t="shared" si="0"/>
        <v>290095603.05999994</v>
      </c>
      <c r="O3" s="136">
        <f>IF(F3=0,0,N3/F3)</f>
        <v>1.1668356935169708</v>
      </c>
      <c r="P3" s="359">
        <f>IF(M3=0,0,N3/M3)</f>
        <v>1275.1365960123621</v>
      </c>
    </row>
    <row r="4" spans="1:16" ht="14.4" customHeight="1" x14ac:dyDescent="0.3">
      <c r="A4" s="520" t="s">
        <v>205</v>
      </c>
      <c r="B4" s="521" t="s">
        <v>206</v>
      </c>
      <c r="C4" s="522" t="s">
        <v>207</v>
      </c>
      <c r="D4" s="523" t="s">
        <v>166</v>
      </c>
      <c r="E4" s="524">
        <v>2011</v>
      </c>
      <c r="F4" s="525"/>
      <c r="G4" s="354"/>
      <c r="H4" s="354"/>
      <c r="I4" s="524">
        <v>2012</v>
      </c>
      <c r="J4" s="525"/>
      <c r="K4" s="354"/>
      <c r="L4" s="354"/>
      <c r="M4" s="524">
        <v>2013</v>
      </c>
      <c r="N4" s="525"/>
      <c r="O4" s="526" t="s">
        <v>5</v>
      </c>
      <c r="P4" s="519" t="s">
        <v>208</v>
      </c>
    </row>
    <row r="5" spans="1:16" ht="14.4" customHeight="1" thickBot="1" x14ac:dyDescent="0.35">
      <c r="A5" s="764"/>
      <c r="B5" s="765"/>
      <c r="C5" s="766"/>
      <c r="D5" s="767"/>
      <c r="E5" s="768" t="s">
        <v>176</v>
      </c>
      <c r="F5" s="769" t="s">
        <v>17</v>
      </c>
      <c r="G5" s="770"/>
      <c r="H5" s="770"/>
      <c r="I5" s="768" t="s">
        <v>176</v>
      </c>
      <c r="J5" s="769" t="s">
        <v>17</v>
      </c>
      <c r="K5" s="770"/>
      <c r="L5" s="770"/>
      <c r="M5" s="768" t="s">
        <v>176</v>
      </c>
      <c r="N5" s="769" t="s">
        <v>17</v>
      </c>
      <c r="O5" s="771"/>
      <c r="P5" s="772"/>
    </row>
    <row r="6" spans="1:16" ht="14.4" customHeight="1" x14ac:dyDescent="0.3">
      <c r="A6" s="612" t="s">
        <v>7221</v>
      </c>
      <c r="B6" s="613" t="s">
        <v>768</v>
      </c>
      <c r="C6" s="613" t="s">
        <v>7222</v>
      </c>
      <c r="D6" s="613" t="s">
        <v>7223</v>
      </c>
      <c r="E6" s="616">
        <v>74.5</v>
      </c>
      <c r="F6" s="616">
        <v>6792.87</v>
      </c>
      <c r="G6" s="613">
        <v>1</v>
      </c>
      <c r="H6" s="613">
        <v>91.179463087248322</v>
      </c>
      <c r="I6" s="616">
        <v>75.399999999999991</v>
      </c>
      <c r="J6" s="616">
        <v>6926.31</v>
      </c>
      <c r="K6" s="613">
        <v>1.0196441268565424</v>
      </c>
      <c r="L6" s="613">
        <v>91.860875331564998</v>
      </c>
      <c r="M6" s="616">
        <v>65.599999999999994</v>
      </c>
      <c r="N6" s="616">
        <v>5585.81</v>
      </c>
      <c r="O6" s="634">
        <v>0.82230485788775587</v>
      </c>
      <c r="P6" s="617">
        <v>85.14954268292685</v>
      </c>
    </row>
    <row r="7" spans="1:16" ht="14.4" customHeight="1" x14ac:dyDescent="0.3">
      <c r="A7" s="618" t="s">
        <v>7221</v>
      </c>
      <c r="B7" s="619" t="s">
        <v>768</v>
      </c>
      <c r="C7" s="619" t="s">
        <v>7224</v>
      </c>
      <c r="D7" s="619" t="s">
        <v>7225</v>
      </c>
      <c r="E7" s="622">
        <v>122.3</v>
      </c>
      <c r="F7" s="622">
        <v>10488.609999999999</v>
      </c>
      <c r="G7" s="619">
        <v>1</v>
      </c>
      <c r="H7" s="619">
        <v>85.761324611610789</v>
      </c>
      <c r="I7" s="622">
        <v>92</v>
      </c>
      <c r="J7" s="622">
        <v>10880.29</v>
      </c>
      <c r="K7" s="619">
        <v>1.0373433658034765</v>
      </c>
      <c r="L7" s="619">
        <v>118.26402173913044</v>
      </c>
      <c r="M7" s="622">
        <v>95.300000000000011</v>
      </c>
      <c r="N7" s="622">
        <v>11458.66</v>
      </c>
      <c r="O7" s="635">
        <v>1.0924860396182146</v>
      </c>
      <c r="P7" s="623">
        <v>120.23777544596011</v>
      </c>
    </row>
    <row r="8" spans="1:16" ht="14.4" customHeight="1" x14ac:dyDescent="0.3">
      <c r="A8" s="618" t="s">
        <v>7221</v>
      </c>
      <c r="B8" s="619" t="s">
        <v>768</v>
      </c>
      <c r="C8" s="619" t="s">
        <v>7226</v>
      </c>
      <c r="D8" s="619" t="s">
        <v>7227</v>
      </c>
      <c r="E8" s="622">
        <v>0.7</v>
      </c>
      <c r="F8" s="622">
        <v>91.14</v>
      </c>
      <c r="G8" s="619">
        <v>1</v>
      </c>
      <c r="H8" s="619">
        <v>130.20000000000002</v>
      </c>
      <c r="I8" s="622">
        <v>0.8</v>
      </c>
      <c r="J8" s="622">
        <v>124.13</v>
      </c>
      <c r="K8" s="619">
        <v>1.3619705946894887</v>
      </c>
      <c r="L8" s="619">
        <v>155.16249999999999</v>
      </c>
      <c r="M8" s="622">
        <v>1.2999999999999998</v>
      </c>
      <c r="N8" s="622">
        <v>205.26999999999998</v>
      </c>
      <c r="O8" s="635">
        <v>2.2522492868114985</v>
      </c>
      <c r="P8" s="623">
        <v>157.9</v>
      </c>
    </row>
    <row r="9" spans="1:16" ht="14.4" customHeight="1" x14ac:dyDescent="0.3">
      <c r="A9" s="618" t="s">
        <v>7221</v>
      </c>
      <c r="B9" s="619" t="s">
        <v>768</v>
      </c>
      <c r="C9" s="619" t="s">
        <v>7228</v>
      </c>
      <c r="D9" s="619" t="s">
        <v>7229</v>
      </c>
      <c r="E9" s="622">
        <v>0.2</v>
      </c>
      <c r="F9" s="622">
        <v>3.54</v>
      </c>
      <c r="G9" s="619">
        <v>1</v>
      </c>
      <c r="H9" s="619">
        <v>17.7</v>
      </c>
      <c r="I9" s="622"/>
      <c r="J9" s="622"/>
      <c r="K9" s="619"/>
      <c r="L9" s="619"/>
      <c r="M9" s="622"/>
      <c r="N9" s="622"/>
      <c r="O9" s="635"/>
      <c r="P9" s="623"/>
    </row>
    <row r="10" spans="1:16" ht="14.4" customHeight="1" x14ac:dyDescent="0.3">
      <c r="A10" s="618" t="s">
        <v>7221</v>
      </c>
      <c r="B10" s="619" t="s">
        <v>768</v>
      </c>
      <c r="C10" s="619" t="s">
        <v>7230</v>
      </c>
      <c r="D10" s="619" t="s">
        <v>7229</v>
      </c>
      <c r="E10" s="622">
        <v>267.82</v>
      </c>
      <c r="F10" s="622">
        <v>9722.0700000000015</v>
      </c>
      <c r="G10" s="619">
        <v>1</v>
      </c>
      <c r="H10" s="619">
        <v>36.300761705623188</v>
      </c>
      <c r="I10" s="622">
        <v>131.79999999999998</v>
      </c>
      <c r="J10" s="622">
        <v>4579.2099999999991</v>
      </c>
      <c r="K10" s="619">
        <v>0.47101183184239553</v>
      </c>
      <c r="L10" s="619">
        <v>34.743626707132016</v>
      </c>
      <c r="M10" s="622">
        <v>4.4000000000000004</v>
      </c>
      <c r="N10" s="622">
        <v>16.61</v>
      </c>
      <c r="O10" s="635">
        <v>1.7084838928335217E-3</v>
      </c>
      <c r="P10" s="623">
        <v>3.7749999999999995</v>
      </c>
    </row>
    <row r="11" spans="1:16" ht="14.4" customHeight="1" x14ac:dyDescent="0.3">
      <c r="A11" s="618" t="s">
        <v>7221</v>
      </c>
      <c r="B11" s="619" t="s">
        <v>768</v>
      </c>
      <c r="C11" s="619" t="s">
        <v>7231</v>
      </c>
      <c r="D11" s="619" t="s">
        <v>7232</v>
      </c>
      <c r="E11" s="622"/>
      <c r="F11" s="622"/>
      <c r="G11" s="619"/>
      <c r="H11" s="619"/>
      <c r="I11" s="622"/>
      <c r="J11" s="622"/>
      <c r="K11" s="619"/>
      <c r="L11" s="619"/>
      <c r="M11" s="622">
        <v>0.2</v>
      </c>
      <c r="N11" s="622">
        <v>11.12</v>
      </c>
      <c r="O11" s="635"/>
      <c r="P11" s="623">
        <v>55.599999999999994</v>
      </c>
    </row>
    <row r="12" spans="1:16" ht="14.4" customHeight="1" x14ac:dyDescent="0.3">
      <c r="A12" s="618" t="s">
        <v>7221</v>
      </c>
      <c r="B12" s="619" t="s">
        <v>768</v>
      </c>
      <c r="C12" s="619" t="s">
        <v>7233</v>
      </c>
      <c r="D12" s="619" t="s">
        <v>7234</v>
      </c>
      <c r="E12" s="622">
        <v>20.2</v>
      </c>
      <c r="F12" s="622">
        <v>1264.1499999999999</v>
      </c>
      <c r="G12" s="619">
        <v>1</v>
      </c>
      <c r="H12" s="619">
        <v>62.581683168316829</v>
      </c>
      <c r="I12" s="622">
        <v>33.4</v>
      </c>
      <c r="J12" s="622">
        <v>1635.6799999999998</v>
      </c>
      <c r="K12" s="619">
        <v>1.2938970849978246</v>
      </c>
      <c r="L12" s="619">
        <v>48.972455089820357</v>
      </c>
      <c r="M12" s="622">
        <v>29.799999999999997</v>
      </c>
      <c r="N12" s="622">
        <v>349</v>
      </c>
      <c r="O12" s="635">
        <v>0.27607483289166634</v>
      </c>
      <c r="P12" s="623">
        <v>11.711409395973156</v>
      </c>
    </row>
    <row r="13" spans="1:16" ht="14.4" customHeight="1" x14ac:dyDescent="0.3">
      <c r="A13" s="618" t="s">
        <v>7221</v>
      </c>
      <c r="B13" s="619" t="s">
        <v>768</v>
      </c>
      <c r="C13" s="619" t="s">
        <v>7235</v>
      </c>
      <c r="D13" s="619" t="s">
        <v>7236</v>
      </c>
      <c r="E13" s="622">
        <v>212.23999999999998</v>
      </c>
      <c r="F13" s="622">
        <v>36862.670000000006</v>
      </c>
      <c r="G13" s="619">
        <v>1</v>
      </c>
      <c r="H13" s="619">
        <v>173.68389558989827</v>
      </c>
      <c r="I13" s="622">
        <v>237.56</v>
      </c>
      <c r="J13" s="622">
        <v>46459.569999999992</v>
      </c>
      <c r="K13" s="619">
        <v>1.2603419665477293</v>
      </c>
      <c r="L13" s="619">
        <v>195.56983498905535</v>
      </c>
      <c r="M13" s="622">
        <v>149.19999999999999</v>
      </c>
      <c r="N13" s="622">
        <v>29437.159999999996</v>
      </c>
      <c r="O13" s="635">
        <v>0.79856288217863736</v>
      </c>
      <c r="P13" s="623">
        <v>197.29999999999998</v>
      </c>
    </row>
    <row r="14" spans="1:16" ht="14.4" customHeight="1" x14ac:dyDescent="0.3">
      <c r="A14" s="618" t="s">
        <v>7221</v>
      </c>
      <c r="B14" s="619" t="s">
        <v>768</v>
      </c>
      <c r="C14" s="619" t="s">
        <v>7237</v>
      </c>
      <c r="D14" s="619" t="s">
        <v>7238</v>
      </c>
      <c r="E14" s="622"/>
      <c r="F14" s="622"/>
      <c r="G14" s="619"/>
      <c r="H14" s="619"/>
      <c r="I14" s="622"/>
      <c r="J14" s="622"/>
      <c r="K14" s="619"/>
      <c r="L14" s="619"/>
      <c r="M14" s="622">
        <v>0.4</v>
      </c>
      <c r="N14" s="622">
        <v>14.38</v>
      </c>
      <c r="O14" s="635"/>
      <c r="P14" s="623">
        <v>35.950000000000003</v>
      </c>
    </row>
    <row r="15" spans="1:16" ht="14.4" customHeight="1" x14ac:dyDescent="0.3">
      <c r="A15" s="618" t="s">
        <v>7221</v>
      </c>
      <c r="B15" s="619" t="s">
        <v>768</v>
      </c>
      <c r="C15" s="619" t="s">
        <v>7239</v>
      </c>
      <c r="D15" s="619" t="s">
        <v>7240</v>
      </c>
      <c r="E15" s="622">
        <v>0.1</v>
      </c>
      <c r="F15" s="622">
        <v>10.01</v>
      </c>
      <c r="G15" s="619">
        <v>1</v>
      </c>
      <c r="H15" s="619">
        <v>100.1</v>
      </c>
      <c r="I15" s="622"/>
      <c r="J15" s="622"/>
      <c r="K15" s="619"/>
      <c r="L15" s="619"/>
      <c r="M15" s="622">
        <v>0.1</v>
      </c>
      <c r="N15" s="622">
        <v>10.54</v>
      </c>
      <c r="O15" s="635">
        <v>1.0529470529470528</v>
      </c>
      <c r="P15" s="623">
        <v>105.39999999999999</v>
      </c>
    </row>
    <row r="16" spans="1:16" ht="14.4" customHeight="1" x14ac:dyDescent="0.3">
      <c r="A16" s="618" t="s">
        <v>7221</v>
      </c>
      <c r="B16" s="619" t="s">
        <v>768</v>
      </c>
      <c r="C16" s="619" t="s">
        <v>7241</v>
      </c>
      <c r="D16" s="619" t="s">
        <v>7242</v>
      </c>
      <c r="E16" s="622">
        <v>11</v>
      </c>
      <c r="F16" s="622">
        <v>441.98</v>
      </c>
      <c r="G16" s="619">
        <v>1</v>
      </c>
      <c r="H16" s="619">
        <v>40.18</v>
      </c>
      <c r="I16" s="622"/>
      <c r="J16" s="622"/>
      <c r="K16" s="619"/>
      <c r="L16" s="619"/>
      <c r="M16" s="622"/>
      <c r="N16" s="622"/>
      <c r="O16" s="635"/>
      <c r="P16" s="623"/>
    </row>
    <row r="17" spans="1:16" ht="14.4" customHeight="1" x14ac:dyDescent="0.3">
      <c r="A17" s="618" t="s">
        <v>7221</v>
      </c>
      <c r="B17" s="619" t="s">
        <v>768</v>
      </c>
      <c r="C17" s="619" t="s">
        <v>7243</v>
      </c>
      <c r="D17" s="619" t="s">
        <v>7244</v>
      </c>
      <c r="E17" s="622">
        <v>20</v>
      </c>
      <c r="F17" s="622">
        <v>1969.46</v>
      </c>
      <c r="G17" s="619">
        <v>1</v>
      </c>
      <c r="H17" s="619">
        <v>98.472999999999999</v>
      </c>
      <c r="I17" s="622">
        <v>11</v>
      </c>
      <c r="J17" s="622">
        <v>925.04</v>
      </c>
      <c r="K17" s="619">
        <v>0.46969219989235628</v>
      </c>
      <c r="L17" s="619">
        <v>84.094545454545454</v>
      </c>
      <c r="M17" s="622">
        <v>4</v>
      </c>
      <c r="N17" s="622">
        <v>170.8</v>
      </c>
      <c r="O17" s="635">
        <v>8.6724279751810143E-2</v>
      </c>
      <c r="P17" s="623">
        <v>42.7</v>
      </c>
    </row>
    <row r="18" spans="1:16" ht="14.4" customHeight="1" x14ac:dyDescent="0.3">
      <c r="A18" s="618" t="s">
        <v>7221</v>
      </c>
      <c r="B18" s="619" t="s">
        <v>768</v>
      </c>
      <c r="C18" s="619" t="s">
        <v>7245</v>
      </c>
      <c r="D18" s="619" t="s">
        <v>7246</v>
      </c>
      <c r="E18" s="622"/>
      <c r="F18" s="622"/>
      <c r="G18" s="619"/>
      <c r="H18" s="619"/>
      <c r="I18" s="622"/>
      <c r="J18" s="622"/>
      <c r="K18" s="619"/>
      <c r="L18" s="619"/>
      <c r="M18" s="622">
        <v>1</v>
      </c>
      <c r="N18" s="622">
        <v>140.09</v>
      </c>
      <c r="O18" s="635"/>
      <c r="P18" s="623">
        <v>140.09</v>
      </c>
    </row>
    <row r="19" spans="1:16" ht="14.4" customHeight="1" x14ac:dyDescent="0.3">
      <c r="A19" s="618" t="s">
        <v>7221</v>
      </c>
      <c r="B19" s="619" t="s">
        <v>768</v>
      </c>
      <c r="C19" s="619" t="s">
        <v>7247</v>
      </c>
      <c r="D19" s="619" t="s">
        <v>7246</v>
      </c>
      <c r="E19" s="622">
        <v>2</v>
      </c>
      <c r="F19" s="622">
        <v>532.05999999999995</v>
      </c>
      <c r="G19" s="619">
        <v>1</v>
      </c>
      <c r="H19" s="619">
        <v>266.02999999999997</v>
      </c>
      <c r="I19" s="622">
        <v>2</v>
      </c>
      <c r="J19" s="622">
        <v>555.48</v>
      </c>
      <c r="K19" s="619">
        <v>1.0440175920009023</v>
      </c>
      <c r="L19" s="619">
        <v>277.74</v>
      </c>
      <c r="M19" s="622">
        <v>9.64</v>
      </c>
      <c r="N19" s="622">
        <v>2700.9100000000003</v>
      </c>
      <c r="O19" s="635">
        <v>5.076325978273128</v>
      </c>
      <c r="P19" s="623">
        <v>280.17738589211621</v>
      </c>
    </row>
    <row r="20" spans="1:16" ht="14.4" customHeight="1" x14ac:dyDescent="0.3">
      <c r="A20" s="618" t="s">
        <v>7221</v>
      </c>
      <c r="B20" s="619" t="s">
        <v>768</v>
      </c>
      <c r="C20" s="619" t="s">
        <v>7248</v>
      </c>
      <c r="D20" s="619" t="s">
        <v>7249</v>
      </c>
      <c r="E20" s="622">
        <v>6.3100000000000005</v>
      </c>
      <c r="F20" s="622">
        <v>1012.7499999999999</v>
      </c>
      <c r="G20" s="619">
        <v>1</v>
      </c>
      <c r="H20" s="619">
        <v>160.49920760697302</v>
      </c>
      <c r="I20" s="622"/>
      <c r="J20" s="622"/>
      <c r="K20" s="619"/>
      <c r="L20" s="619"/>
      <c r="M20" s="622"/>
      <c r="N20" s="622"/>
      <c r="O20" s="635"/>
      <c r="P20" s="623"/>
    </row>
    <row r="21" spans="1:16" ht="14.4" customHeight="1" x14ac:dyDescent="0.3">
      <c r="A21" s="618" t="s">
        <v>7221</v>
      </c>
      <c r="B21" s="619" t="s">
        <v>768</v>
      </c>
      <c r="C21" s="619" t="s">
        <v>7250</v>
      </c>
      <c r="D21" s="619" t="s">
        <v>7251</v>
      </c>
      <c r="E21" s="622">
        <v>6</v>
      </c>
      <c r="F21" s="622">
        <v>61145.4</v>
      </c>
      <c r="G21" s="619">
        <v>1</v>
      </c>
      <c r="H21" s="619">
        <v>10190.9</v>
      </c>
      <c r="I21" s="622">
        <v>14</v>
      </c>
      <c r="J21" s="622">
        <v>151981.66999999998</v>
      </c>
      <c r="K21" s="619">
        <v>2.4855781465163362</v>
      </c>
      <c r="L21" s="619">
        <v>10855.833571428569</v>
      </c>
      <c r="M21" s="622">
        <v>19</v>
      </c>
      <c r="N21" s="622">
        <v>171605.05</v>
      </c>
      <c r="O21" s="635">
        <v>2.8065079302776659</v>
      </c>
      <c r="P21" s="623">
        <v>9031.8447368421039</v>
      </c>
    </row>
    <row r="22" spans="1:16" ht="14.4" customHeight="1" x14ac:dyDescent="0.3">
      <c r="A22" s="618" t="s">
        <v>7221</v>
      </c>
      <c r="B22" s="619" t="s">
        <v>768</v>
      </c>
      <c r="C22" s="619" t="s">
        <v>7252</v>
      </c>
      <c r="D22" s="619" t="s">
        <v>7253</v>
      </c>
      <c r="E22" s="622">
        <v>299.94000000000005</v>
      </c>
      <c r="F22" s="622">
        <v>20773.770000000004</v>
      </c>
      <c r="G22" s="619">
        <v>1</v>
      </c>
      <c r="H22" s="619">
        <v>69.259751950390083</v>
      </c>
      <c r="I22" s="622">
        <v>257.74</v>
      </c>
      <c r="J22" s="622">
        <v>17450.800000000003</v>
      </c>
      <c r="K22" s="619">
        <v>0.8400401082711515</v>
      </c>
      <c r="L22" s="619">
        <v>67.7069915418639</v>
      </c>
      <c r="M22" s="622">
        <v>155.38</v>
      </c>
      <c r="N22" s="622">
        <v>10615.2</v>
      </c>
      <c r="O22" s="635">
        <v>0.51099054240034425</v>
      </c>
      <c r="P22" s="623">
        <v>68.317672802162448</v>
      </c>
    </row>
    <row r="23" spans="1:16" ht="14.4" customHeight="1" x14ac:dyDescent="0.3">
      <c r="A23" s="618" t="s">
        <v>7221</v>
      </c>
      <c r="B23" s="619" t="s">
        <v>768</v>
      </c>
      <c r="C23" s="619" t="s">
        <v>7254</v>
      </c>
      <c r="D23" s="619" t="s">
        <v>7253</v>
      </c>
      <c r="E23" s="622">
        <v>475.04999999999995</v>
      </c>
      <c r="F23" s="622">
        <v>64136.7</v>
      </c>
      <c r="G23" s="619">
        <v>1</v>
      </c>
      <c r="H23" s="619">
        <v>135.01041995579413</v>
      </c>
      <c r="I23" s="622">
        <v>501.06999999999994</v>
      </c>
      <c r="J23" s="622">
        <v>65653.61</v>
      </c>
      <c r="K23" s="619">
        <v>1.0236512012623038</v>
      </c>
      <c r="L23" s="619">
        <v>131.0268225996368</v>
      </c>
      <c r="M23" s="622">
        <v>16.39</v>
      </c>
      <c r="N23" s="622">
        <v>2166.83</v>
      </c>
      <c r="O23" s="635">
        <v>3.378455704768097E-2</v>
      </c>
      <c r="P23" s="623">
        <v>132.2043929225137</v>
      </c>
    </row>
    <row r="24" spans="1:16" ht="14.4" customHeight="1" x14ac:dyDescent="0.3">
      <c r="A24" s="618" t="s">
        <v>7221</v>
      </c>
      <c r="B24" s="619" t="s">
        <v>768</v>
      </c>
      <c r="C24" s="619" t="s">
        <v>7255</v>
      </c>
      <c r="D24" s="619" t="s">
        <v>7253</v>
      </c>
      <c r="E24" s="622">
        <v>534.04</v>
      </c>
      <c r="F24" s="622">
        <v>388234.14999999997</v>
      </c>
      <c r="G24" s="619">
        <v>1</v>
      </c>
      <c r="H24" s="619">
        <v>726.97578833046214</v>
      </c>
      <c r="I24" s="622">
        <v>363.54</v>
      </c>
      <c r="J24" s="622">
        <v>283699.99</v>
      </c>
      <c r="K24" s="619">
        <v>0.73074455196689936</v>
      </c>
      <c r="L24" s="619">
        <v>780.38177367002254</v>
      </c>
      <c r="M24" s="622">
        <v>245.75</v>
      </c>
      <c r="N24" s="622">
        <v>180668.94</v>
      </c>
      <c r="O24" s="635">
        <v>0.46536076231315565</v>
      </c>
      <c r="P24" s="623">
        <v>735.17371312309263</v>
      </c>
    </row>
    <row r="25" spans="1:16" ht="14.4" customHeight="1" x14ac:dyDescent="0.3">
      <c r="A25" s="618" t="s">
        <v>7221</v>
      </c>
      <c r="B25" s="619" t="s">
        <v>768</v>
      </c>
      <c r="C25" s="619" t="s">
        <v>7256</v>
      </c>
      <c r="D25" s="619" t="s">
        <v>7257</v>
      </c>
      <c r="E25" s="622">
        <v>0.6</v>
      </c>
      <c r="F25" s="622">
        <v>297.60000000000002</v>
      </c>
      <c r="G25" s="619">
        <v>1</v>
      </c>
      <c r="H25" s="619">
        <v>496.00000000000006</v>
      </c>
      <c r="I25" s="622"/>
      <c r="J25" s="622"/>
      <c r="K25" s="619"/>
      <c r="L25" s="619"/>
      <c r="M25" s="622"/>
      <c r="N25" s="622"/>
      <c r="O25" s="635"/>
      <c r="P25" s="623"/>
    </row>
    <row r="26" spans="1:16" ht="14.4" customHeight="1" x14ac:dyDescent="0.3">
      <c r="A26" s="618" t="s">
        <v>7221</v>
      </c>
      <c r="B26" s="619" t="s">
        <v>768</v>
      </c>
      <c r="C26" s="619" t="s">
        <v>7258</v>
      </c>
      <c r="D26" s="619" t="s">
        <v>7259</v>
      </c>
      <c r="E26" s="622"/>
      <c r="F26" s="622"/>
      <c r="G26" s="619"/>
      <c r="H26" s="619"/>
      <c r="I26" s="622">
        <v>4</v>
      </c>
      <c r="J26" s="622">
        <v>146300.56</v>
      </c>
      <c r="K26" s="619"/>
      <c r="L26" s="619">
        <v>36575.14</v>
      </c>
      <c r="M26" s="622">
        <v>31</v>
      </c>
      <c r="N26" s="622">
        <v>1004829.3099999999</v>
      </c>
      <c r="O26" s="635"/>
      <c r="P26" s="623">
        <v>32413.848709677419</v>
      </c>
    </row>
    <row r="27" spans="1:16" ht="14.4" customHeight="1" x14ac:dyDescent="0.3">
      <c r="A27" s="618" t="s">
        <v>7221</v>
      </c>
      <c r="B27" s="619" t="s">
        <v>768</v>
      </c>
      <c r="C27" s="619" t="s">
        <v>7260</v>
      </c>
      <c r="D27" s="619" t="s">
        <v>7261</v>
      </c>
      <c r="E27" s="622"/>
      <c r="F27" s="622"/>
      <c r="G27" s="619"/>
      <c r="H27" s="619"/>
      <c r="I27" s="622">
        <v>0.4</v>
      </c>
      <c r="J27" s="622">
        <v>8.3800000000000008</v>
      </c>
      <c r="K27" s="619"/>
      <c r="L27" s="619">
        <v>20.95</v>
      </c>
      <c r="M27" s="622"/>
      <c r="N27" s="622"/>
      <c r="O27" s="635"/>
      <c r="P27" s="623"/>
    </row>
    <row r="28" spans="1:16" ht="14.4" customHeight="1" x14ac:dyDescent="0.3">
      <c r="A28" s="618" t="s">
        <v>7221</v>
      </c>
      <c r="B28" s="619" t="s">
        <v>768</v>
      </c>
      <c r="C28" s="619" t="s">
        <v>7262</v>
      </c>
      <c r="D28" s="619" t="s">
        <v>7263</v>
      </c>
      <c r="E28" s="622">
        <v>42</v>
      </c>
      <c r="F28" s="622">
        <v>1275884.6400000001</v>
      </c>
      <c r="G28" s="619">
        <v>1</v>
      </c>
      <c r="H28" s="619">
        <v>30378.205714285716</v>
      </c>
      <c r="I28" s="622">
        <v>45</v>
      </c>
      <c r="J28" s="622">
        <v>1506240.99</v>
      </c>
      <c r="K28" s="619">
        <v>1.1805463776098126</v>
      </c>
      <c r="L28" s="619">
        <v>33472.021999999997</v>
      </c>
      <c r="M28" s="622">
        <v>56</v>
      </c>
      <c r="N28" s="622">
        <v>1874452.75</v>
      </c>
      <c r="O28" s="635">
        <v>1.4691396786468092</v>
      </c>
      <c r="P28" s="623">
        <v>33472.370535714283</v>
      </c>
    </row>
    <row r="29" spans="1:16" ht="14.4" customHeight="1" x14ac:dyDescent="0.3">
      <c r="A29" s="618" t="s">
        <v>7221</v>
      </c>
      <c r="B29" s="619" t="s">
        <v>768</v>
      </c>
      <c r="C29" s="619" t="s">
        <v>7264</v>
      </c>
      <c r="D29" s="619" t="s">
        <v>7265</v>
      </c>
      <c r="E29" s="622">
        <v>18</v>
      </c>
      <c r="F29" s="622">
        <v>460713.56999999995</v>
      </c>
      <c r="G29" s="619">
        <v>1</v>
      </c>
      <c r="H29" s="619">
        <v>25595.19833333333</v>
      </c>
      <c r="I29" s="622">
        <v>19</v>
      </c>
      <c r="J29" s="622">
        <v>552845.66</v>
      </c>
      <c r="K29" s="619">
        <v>1.1999769401192157</v>
      </c>
      <c r="L29" s="619">
        <v>29097.140000000003</v>
      </c>
      <c r="M29" s="622">
        <v>21</v>
      </c>
      <c r="N29" s="622">
        <v>554823.91999999993</v>
      </c>
      <c r="O29" s="635">
        <v>1.2042708444641645</v>
      </c>
      <c r="P29" s="623">
        <v>26420.186666666665</v>
      </c>
    </row>
    <row r="30" spans="1:16" ht="14.4" customHeight="1" x14ac:dyDescent="0.3">
      <c r="A30" s="618" t="s">
        <v>7221</v>
      </c>
      <c r="B30" s="619" t="s">
        <v>768</v>
      </c>
      <c r="C30" s="619" t="s">
        <v>7266</v>
      </c>
      <c r="D30" s="619" t="s">
        <v>7267</v>
      </c>
      <c r="E30" s="622">
        <v>37</v>
      </c>
      <c r="F30" s="622">
        <v>85259.34</v>
      </c>
      <c r="G30" s="619">
        <v>1</v>
      </c>
      <c r="H30" s="619">
        <v>2304.3064864864864</v>
      </c>
      <c r="I30" s="622"/>
      <c r="J30" s="622"/>
      <c r="K30" s="619"/>
      <c r="L30" s="619"/>
      <c r="M30" s="622"/>
      <c r="N30" s="622"/>
      <c r="O30" s="635"/>
      <c r="P30" s="623"/>
    </row>
    <row r="31" spans="1:16" ht="14.4" customHeight="1" x14ac:dyDescent="0.3">
      <c r="A31" s="618" t="s">
        <v>7221</v>
      </c>
      <c r="B31" s="619" t="s">
        <v>768</v>
      </c>
      <c r="C31" s="619" t="s">
        <v>7268</v>
      </c>
      <c r="D31" s="619" t="s">
        <v>7269</v>
      </c>
      <c r="E31" s="622">
        <v>17.62</v>
      </c>
      <c r="F31" s="622">
        <v>24361.21</v>
      </c>
      <c r="G31" s="619">
        <v>1</v>
      </c>
      <c r="H31" s="619">
        <v>1382.5885357548239</v>
      </c>
      <c r="I31" s="622"/>
      <c r="J31" s="622"/>
      <c r="K31" s="619"/>
      <c r="L31" s="619"/>
      <c r="M31" s="622">
        <v>67.67</v>
      </c>
      <c r="N31" s="622">
        <v>98608.639999999999</v>
      </c>
      <c r="O31" s="635">
        <v>4.0477726681063873</v>
      </c>
      <c r="P31" s="623">
        <v>1457.1987586818384</v>
      </c>
    </row>
    <row r="32" spans="1:16" ht="14.4" customHeight="1" x14ac:dyDescent="0.3">
      <c r="A32" s="618" t="s">
        <v>7221</v>
      </c>
      <c r="B32" s="619" t="s">
        <v>768</v>
      </c>
      <c r="C32" s="619" t="s">
        <v>7270</v>
      </c>
      <c r="D32" s="619" t="s">
        <v>7269</v>
      </c>
      <c r="E32" s="622">
        <v>128.78</v>
      </c>
      <c r="F32" s="622">
        <v>595909.56000000006</v>
      </c>
      <c r="G32" s="619">
        <v>1</v>
      </c>
      <c r="H32" s="619">
        <v>4627.3455505513284</v>
      </c>
      <c r="I32" s="622">
        <v>182.29999999999998</v>
      </c>
      <c r="J32" s="622">
        <v>877803.27</v>
      </c>
      <c r="K32" s="619">
        <v>1.4730478061133974</v>
      </c>
      <c r="L32" s="619">
        <v>4815.1578167855187</v>
      </c>
      <c r="M32" s="622">
        <v>3.71</v>
      </c>
      <c r="N32" s="622">
        <v>18020.949999999997</v>
      </c>
      <c r="O32" s="635">
        <v>3.0241082220597359E-2</v>
      </c>
      <c r="P32" s="623">
        <v>4857.3989218328834</v>
      </c>
    </row>
    <row r="33" spans="1:16" ht="14.4" customHeight="1" x14ac:dyDescent="0.3">
      <c r="A33" s="618" t="s">
        <v>7221</v>
      </c>
      <c r="B33" s="619" t="s">
        <v>768</v>
      </c>
      <c r="C33" s="619" t="s">
        <v>7271</v>
      </c>
      <c r="D33" s="619" t="s">
        <v>7269</v>
      </c>
      <c r="E33" s="622"/>
      <c r="F33" s="622"/>
      <c r="G33" s="619"/>
      <c r="H33" s="619"/>
      <c r="I33" s="622"/>
      <c r="J33" s="622"/>
      <c r="K33" s="619"/>
      <c r="L33" s="619"/>
      <c r="M33" s="622">
        <v>48.74</v>
      </c>
      <c r="N33" s="622">
        <v>710235.92999999993</v>
      </c>
      <c r="O33" s="635"/>
      <c r="P33" s="623">
        <v>14571.931267952399</v>
      </c>
    </row>
    <row r="34" spans="1:16" ht="14.4" customHeight="1" x14ac:dyDescent="0.3">
      <c r="A34" s="618" t="s">
        <v>7221</v>
      </c>
      <c r="B34" s="619" t="s">
        <v>768</v>
      </c>
      <c r="C34" s="619" t="s">
        <v>7272</v>
      </c>
      <c r="D34" s="619" t="s">
        <v>7273</v>
      </c>
      <c r="E34" s="622"/>
      <c r="F34" s="622"/>
      <c r="G34" s="619"/>
      <c r="H34" s="619"/>
      <c r="I34" s="622"/>
      <c r="J34" s="622"/>
      <c r="K34" s="619"/>
      <c r="L34" s="619"/>
      <c r="M34" s="622">
        <v>0.25</v>
      </c>
      <c r="N34" s="622">
        <v>24.74</v>
      </c>
      <c r="O34" s="635"/>
      <c r="P34" s="623">
        <v>98.96</v>
      </c>
    </row>
    <row r="35" spans="1:16" ht="14.4" customHeight="1" x14ac:dyDescent="0.3">
      <c r="A35" s="618" t="s">
        <v>7221</v>
      </c>
      <c r="B35" s="619" t="s">
        <v>768</v>
      </c>
      <c r="C35" s="619" t="s">
        <v>7274</v>
      </c>
      <c r="D35" s="619" t="s">
        <v>7275</v>
      </c>
      <c r="E35" s="622"/>
      <c r="F35" s="622"/>
      <c r="G35" s="619"/>
      <c r="H35" s="619"/>
      <c r="I35" s="622"/>
      <c r="J35" s="622"/>
      <c r="K35" s="619"/>
      <c r="L35" s="619"/>
      <c r="M35" s="622">
        <v>6</v>
      </c>
      <c r="N35" s="622">
        <v>58821.45</v>
      </c>
      <c r="O35" s="635"/>
      <c r="P35" s="623">
        <v>9803.5749999999989</v>
      </c>
    </row>
    <row r="36" spans="1:16" ht="14.4" customHeight="1" x14ac:dyDescent="0.3">
      <c r="A36" s="618" t="s">
        <v>7221</v>
      </c>
      <c r="B36" s="619" t="s">
        <v>768</v>
      </c>
      <c r="C36" s="619" t="s">
        <v>7276</v>
      </c>
      <c r="D36" s="619" t="s">
        <v>7277</v>
      </c>
      <c r="E36" s="622"/>
      <c r="F36" s="622"/>
      <c r="G36" s="619"/>
      <c r="H36" s="619"/>
      <c r="I36" s="622"/>
      <c r="J36" s="622"/>
      <c r="K36" s="619"/>
      <c r="L36" s="619"/>
      <c r="M36" s="622">
        <v>10.029999999999999</v>
      </c>
      <c r="N36" s="622">
        <v>449642.74</v>
      </c>
      <c r="O36" s="635"/>
      <c r="P36" s="623">
        <v>44829.784646061817</v>
      </c>
    </row>
    <row r="37" spans="1:16" ht="14.4" customHeight="1" x14ac:dyDescent="0.3">
      <c r="A37" s="618" t="s">
        <v>7221</v>
      </c>
      <c r="B37" s="619" t="s">
        <v>768</v>
      </c>
      <c r="C37" s="619" t="s">
        <v>7278</v>
      </c>
      <c r="D37" s="619" t="s">
        <v>7279</v>
      </c>
      <c r="E37" s="622">
        <v>-2.2737367544323206E-13</v>
      </c>
      <c r="F37" s="622">
        <v>3.7252902984619141E-9</v>
      </c>
      <c r="G37" s="619">
        <v>1</v>
      </c>
      <c r="H37" s="619">
        <v>-16384</v>
      </c>
      <c r="I37" s="622">
        <v>0</v>
      </c>
      <c r="J37" s="622">
        <v>3.7252902984619141E-9</v>
      </c>
      <c r="K37" s="619">
        <v>1</v>
      </c>
      <c r="L37" s="619"/>
      <c r="M37" s="622">
        <v>0</v>
      </c>
      <c r="N37" s="622">
        <v>1.862645149230957E-9</v>
      </c>
      <c r="O37" s="635">
        <v>0.5</v>
      </c>
      <c r="P37" s="623"/>
    </row>
    <row r="38" spans="1:16" ht="14.4" customHeight="1" x14ac:dyDescent="0.3">
      <c r="A38" s="618" t="s">
        <v>7221</v>
      </c>
      <c r="B38" s="619" t="s">
        <v>768</v>
      </c>
      <c r="C38" s="619" t="s">
        <v>7278</v>
      </c>
      <c r="D38" s="619" t="s">
        <v>7280</v>
      </c>
      <c r="E38" s="622">
        <v>2532.4500000000003</v>
      </c>
      <c r="F38" s="622">
        <v>39828002.329999998</v>
      </c>
      <c r="G38" s="619">
        <v>1</v>
      </c>
      <c r="H38" s="619">
        <v>15727.06364587652</v>
      </c>
      <c r="I38" s="622">
        <v>3107.7499999999995</v>
      </c>
      <c r="J38" s="622">
        <v>46494439.43999999</v>
      </c>
      <c r="K38" s="619">
        <v>1.1673806548157846</v>
      </c>
      <c r="L38" s="619">
        <v>14960.804260316949</v>
      </c>
      <c r="M38" s="622">
        <v>2171.9300000000003</v>
      </c>
      <c r="N38" s="622">
        <v>32781609.340000004</v>
      </c>
      <c r="O38" s="635">
        <v>0.82307942709211956</v>
      </c>
      <c r="P38" s="623">
        <v>15093.30841233373</v>
      </c>
    </row>
    <row r="39" spans="1:16" ht="14.4" customHeight="1" x14ac:dyDescent="0.3">
      <c r="A39" s="618" t="s">
        <v>7221</v>
      </c>
      <c r="B39" s="619" t="s">
        <v>768</v>
      </c>
      <c r="C39" s="619" t="s">
        <v>7281</v>
      </c>
      <c r="D39" s="619" t="s">
        <v>7282</v>
      </c>
      <c r="E39" s="622">
        <v>0</v>
      </c>
      <c r="F39" s="622">
        <v>0</v>
      </c>
      <c r="G39" s="619"/>
      <c r="H39" s="619"/>
      <c r="I39" s="622">
        <v>0</v>
      </c>
      <c r="J39" s="622">
        <v>-2.9103830456733704E-11</v>
      </c>
      <c r="K39" s="619"/>
      <c r="L39" s="619"/>
      <c r="M39" s="622">
        <v>0</v>
      </c>
      <c r="N39" s="622">
        <v>-1.1641532182693481E-10</v>
      </c>
      <c r="O39" s="635"/>
      <c r="P39" s="623"/>
    </row>
    <row r="40" spans="1:16" ht="14.4" customHeight="1" x14ac:dyDescent="0.3">
      <c r="A40" s="618" t="s">
        <v>7221</v>
      </c>
      <c r="B40" s="619" t="s">
        <v>768</v>
      </c>
      <c r="C40" s="619" t="s">
        <v>7281</v>
      </c>
      <c r="D40" s="619" t="s">
        <v>7283</v>
      </c>
      <c r="E40" s="622">
        <v>44</v>
      </c>
      <c r="F40" s="622">
        <v>1553225.8599999999</v>
      </c>
      <c r="G40" s="619">
        <v>1</v>
      </c>
      <c r="H40" s="619">
        <v>35300.587727272723</v>
      </c>
      <c r="I40" s="622">
        <v>70</v>
      </c>
      <c r="J40" s="622">
        <v>2339272.5999999996</v>
      </c>
      <c r="K40" s="619">
        <v>1.5060736884718104</v>
      </c>
      <c r="L40" s="619">
        <v>33418.179999999993</v>
      </c>
      <c r="M40" s="622">
        <v>42</v>
      </c>
      <c r="N40" s="622">
        <v>1415875.44</v>
      </c>
      <c r="O40" s="635">
        <v>0.9115708645232059</v>
      </c>
      <c r="P40" s="623">
        <v>33711.32</v>
      </c>
    </row>
    <row r="41" spans="1:16" ht="14.4" customHeight="1" x14ac:dyDescent="0.3">
      <c r="A41" s="618" t="s">
        <v>7221</v>
      </c>
      <c r="B41" s="619" t="s">
        <v>768</v>
      </c>
      <c r="C41" s="619" t="s">
        <v>7284</v>
      </c>
      <c r="D41" s="619" t="s">
        <v>7282</v>
      </c>
      <c r="E41" s="622">
        <v>0</v>
      </c>
      <c r="F41" s="622">
        <v>0</v>
      </c>
      <c r="G41" s="619"/>
      <c r="H41" s="619"/>
      <c r="I41" s="622">
        <v>0</v>
      </c>
      <c r="J41" s="622">
        <v>1.7462298274040222E-10</v>
      </c>
      <c r="K41" s="619"/>
      <c r="L41" s="619"/>
      <c r="M41" s="622">
        <v>0</v>
      </c>
      <c r="N41" s="622">
        <v>2.9103830456733704E-11</v>
      </c>
      <c r="O41" s="635"/>
      <c r="P41" s="623"/>
    </row>
    <row r="42" spans="1:16" ht="14.4" customHeight="1" x14ac:dyDescent="0.3">
      <c r="A42" s="618" t="s">
        <v>7221</v>
      </c>
      <c r="B42" s="619" t="s">
        <v>768</v>
      </c>
      <c r="C42" s="619" t="s">
        <v>7284</v>
      </c>
      <c r="D42" s="619" t="s">
        <v>7285</v>
      </c>
      <c r="E42" s="622">
        <v>60</v>
      </c>
      <c r="F42" s="622">
        <v>4268869.1999999993</v>
      </c>
      <c r="G42" s="619">
        <v>1</v>
      </c>
      <c r="H42" s="619">
        <v>71147.819999999992</v>
      </c>
      <c r="I42" s="622">
        <v>77</v>
      </c>
      <c r="J42" s="622">
        <v>5146398.95</v>
      </c>
      <c r="K42" s="619">
        <v>1.2055649186908799</v>
      </c>
      <c r="L42" s="619">
        <v>66836.350000000006</v>
      </c>
      <c r="M42" s="622">
        <v>40</v>
      </c>
      <c r="N42" s="622">
        <v>2696905.6</v>
      </c>
      <c r="O42" s="635">
        <v>0.63176112306275412</v>
      </c>
      <c r="P42" s="623">
        <v>67422.64</v>
      </c>
    </row>
    <row r="43" spans="1:16" ht="14.4" customHeight="1" x14ac:dyDescent="0.3">
      <c r="A43" s="618" t="s">
        <v>7221</v>
      </c>
      <c r="B43" s="619" t="s">
        <v>768</v>
      </c>
      <c r="C43" s="619" t="s">
        <v>7286</v>
      </c>
      <c r="D43" s="619" t="s">
        <v>7282</v>
      </c>
      <c r="E43" s="622">
        <v>0</v>
      </c>
      <c r="F43" s="622">
        <v>0</v>
      </c>
      <c r="G43" s="619"/>
      <c r="H43" s="619"/>
      <c r="I43" s="622">
        <v>0</v>
      </c>
      <c r="J43" s="622">
        <v>0</v>
      </c>
      <c r="K43" s="619"/>
      <c r="L43" s="619"/>
      <c r="M43" s="622">
        <v>0</v>
      </c>
      <c r="N43" s="622">
        <v>-1.3969838619232178E-9</v>
      </c>
      <c r="O43" s="635"/>
      <c r="P43" s="623"/>
    </row>
    <row r="44" spans="1:16" ht="14.4" customHeight="1" x14ac:dyDescent="0.3">
      <c r="A44" s="618" t="s">
        <v>7221</v>
      </c>
      <c r="B44" s="619" t="s">
        <v>768</v>
      </c>
      <c r="C44" s="619" t="s">
        <v>7286</v>
      </c>
      <c r="D44" s="619" t="s">
        <v>7287</v>
      </c>
      <c r="E44" s="622">
        <v>149</v>
      </c>
      <c r="F44" s="622">
        <v>18414172.02</v>
      </c>
      <c r="G44" s="619">
        <v>1</v>
      </c>
      <c r="H44" s="619">
        <v>123585.04711409396</v>
      </c>
      <c r="I44" s="622">
        <v>113</v>
      </c>
      <c r="J44" s="622">
        <v>14828628.08</v>
      </c>
      <c r="K44" s="619">
        <v>0.80528345580210348</v>
      </c>
      <c r="L44" s="619">
        <v>131226.79716814158</v>
      </c>
      <c r="M44" s="622">
        <v>116</v>
      </c>
      <c r="N44" s="622">
        <v>15642031.600000001</v>
      </c>
      <c r="O44" s="635">
        <v>0.84945614622318499</v>
      </c>
      <c r="P44" s="623">
        <v>134845.1</v>
      </c>
    </row>
    <row r="45" spans="1:16" ht="14.4" customHeight="1" x14ac:dyDescent="0.3">
      <c r="A45" s="618" t="s">
        <v>7221</v>
      </c>
      <c r="B45" s="619" t="s">
        <v>768</v>
      </c>
      <c r="C45" s="619" t="s">
        <v>7288</v>
      </c>
      <c r="D45" s="619" t="s">
        <v>7289</v>
      </c>
      <c r="E45" s="622">
        <v>0</v>
      </c>
      <c r="F45" s="622">
        <v>-2.3283064365386963E-10</v>
      </c>
      <c r="G45" s="619">
        <v>1</v>
      </c>
      <c r="H45" s="619"/>
      <c r="I45" s="622">
        <v>0</v>
      </c>
      <c r="J45" s="622">
        <v>0</v>
      </c>
      <c r="K45" s="619">
        <v>0</v>
      </c>
      <c r="L45" s="619"/>
      <c r="M45" s="622">
        <v>0</v>
      </c>
      <c r="N45" s="622">
        <v>0</v>
      </c>
      <c r="O45" s="635">
        <v>0</v>
      </c>
      <c r="P45" s="623"/>
    </row>
    <row r="46" spans="1:16" ht="14.4" customHeight="1" x14ac:dyDescent="0.3">
      <c r="A46" s="618" t="s">
        <v>7221</v>
      </c>
      <c r="B46" s="619" t="s">
        <v>768</v>
      </c>
      <c r="C46" s="619" t="s">
        <v>7288</v>
      </c>
      <c r="D46" s="619" t="s">
        <v>7290</v>
      </c>
      <c r="E46" s="622">
        <v>32</v>
      </c>
      <c r="F46" s="622">
        <v>2288509.2199999997</v>
      </c>
      <c r="G46" s="619">
        <v>1</v>
      </c>
      <c r="H46" s="619">
        <v>71515.913124999992</v>
      </c>
      <c r="I46" s="622">
        <v>38</v>
      </c>
      <c r="J46" s="622">
        <v>3596559.78</v>
      </c>
      <c r="K46" s="619">
        <v>1.5715732095674058</v>
      </c>
      <c r="L46" s="619">
        <v>94646.31</v>
      </c>
      <c r="M46" s="622">
        <v>33</v>
      </c>
      <c r="N46" s="622">
        <v>3150725.82</v>
      </c>
      <c r="O46" s="635">
        <v>1.3767590676344315</v>
      </c>
      <c r="P46" s="623">
        <v>95476.54</v>
      </c>
    </row>
    <row r="47" spans="1:16" ht="14.4" customHeight="1" x14ac:dyDescent="0.3">
      <c r="A47" s="618" t="s">
        <v>7221</v>
      </c>
      <c r="B47" s="619" t="s">
        <v>768</v>
      </c>
      <c r="C47" s="619" t="s">
        <v>7291</v>
      </c>
      <c r="D47" s="619" t="s">
        <v>7292</v>
      </c>
      <c r="E47" s="622">
        <v>15</v>
      </c>
      <c r="F47" s="622">
        <v>32238</v>
      </c>
      <c r="G47" s="619">
        <v>1</v>
      </c>
      <c r="H47" s="619">
        <v>2149.1999999999998</v>
      </c>
      <c r="I47" s="622"/>
      <c r="J47" s="622"/>
      <c r="K47" s="619"/>
      <c r="L47" s="619"/>
      <c r="M47" s="622"/>
      <c r="N47" s="622"/>
      <c r="O47" s="635"/>
      <c r="P47" s="623"/>
    </row>
    <row r="48" spans="1:16" ht="14.4" customHeight="1" x14ac:dyDescent="0.3">
      <c r="A48" s="618" t="s">
        <v>7221</v>
      </c>
      <c r="B48" s="619" t="s">
        <v>768</v>
      </c>
      <c r="C48" s="619" t="s">
        <v>7293</v>
      </c>
      <c r="D48" s="619" t="s">
        <v>7294</v>
      </c>
      <c r="E48" s="622">
        <v>4</v>
      </c>
      <c r="F48" s="622">
        <v>34387.199999999997</v>
      </c>
      <c r="G48" s="619">
        <v>1</v>
      </c>
      <c r="H48" s="619">
        <v>8596.7999999999993</v>
      </c>
      <c r="I48" s="622"/>
      <c r="J48" s="622"/>
      <c r="K48" s="619"/>
      <c r="L48" s="619"/>
      <c r="M48" s="622"/>
      <c r="N48" s="622"/>
      <c r="O48" s="635"/>
      <c r="P48" s="623"/>
    </row>
    <row r="49" spans="1:16" ht="14.4" customHeight="1" x14ac:dyDescent="0.3">
      <c r="A49" s="618" t="s">
        <v>7221</v>
      </c>
      <c r="B49" s="619" t="s">
        <v>768</v>
      </c>
      <c r="C49" s="619" t="s">
        <v>7295</v>
      </c>
      <c r="D49" s="619" t="s">
        <v>7296</v>
      </c>
      <c r="E49" s="622">
        <v>254.1</v>
      </c>
      <c r="F49" s="622">
        <v>1583974.6500000001</v>
      </c>
      <c r="G49" s="619">
        <v>1</v>
      </c>
      <c r="H49" s="619">
        <v>6233.6664698937429</v>
      </c>
      <c r="I49" s="622">
        <v>273</v>
      </c>
      <c r="J49" s="622">
        <v>1852368.81</v>
      </c>
      <c r="K49" s="619">
        <v>1.1694434693130979</v>
      </c>
      <c r="L49" s="619">
        <v>6785.2337362637363</v>
      </c>
      <c r="M49" s="622">
        <v>223</v>
      </c>
      <c r="N49" s="622">
        <v>1554509.4400000002</v>
      </c>
      <c r="O49" s="635">
        <v>0.98139792830649153</v>
      </c>
      <c r="P49" s="623">
        <v>6970.8943497757855</v>
      </c>
    </row>
    <row r="50" spans="1:16" ht="14.4" customHeight="1" x14ac:dyDescent="0.3">
      <c r="A50" s="618" t="s">
        <v>7221</v>
      </c>
      <c r="B50" s="619" t="s">
        <v>768</v>
      </c>
      <c r="C50" s="619" t="s">
        <v>7297</v>
      </c>
      <c r="D50" s="619" t="s">
        <v>7298</v>
      </c>
      <c r="E50" s="622"/>
      <c r="F50" s="622"/>
      <c r="G50" s="619"/>
      <c r="H50" s="619"/>
      <c r="I50" s="622">
        <v>0</v>
      </c>
      <c r="J50" s="622">
        <v>5.8207660913467407E-10</v>
      </c>
      <c r="K50" s="619"/>
      <c r="L50" s="619"/>
      <c r="M50" s="622">
        <v>0</v>
      </c>
      <c r="N50" s="622">
        <v>0</v>
      </c>
      <c r="O50" s="635"/>
      <c r="P50" s="623"/>
    </row>
    <row r="51" spans="1:16" ht="14.4" customHeight="1" x14ac:dyDescent="0.3">
      <c r="A51" s="618" t="s">
        <v>7221</v>
      </c>
      <c r="B51" s="619" t="s">
        <v>768</v>
      </c>
      <c r="C51" s="619" t="s">
        <v>7297</v>
      </c>
      <c r="D51" s="619" t="s">
        <v>7299</v>
      </c>
      <c r="E51" s="622"/>
      <c r="F51" s="622"/>
      <c r="G51" s="619"/>
      <c r="H51" s="619"/>
      <c r="I51" s="622">
        <v>109.06</v>
      </c>
      <c r="J51" s="622">
        <v>6466139.669999999</v>
      </c>
      <c r="K51" s="619"/>
      <c r="L51" s="619">
        <v>59289.745736291938</v>
      </c>
      <c r="M51" s="622">
        <v>330</v>
      </c>
      <c r="N51" s="622">
        <v>19500845.099999998</v>
      </c>
      <c r="O51" s="635"/>
      <c r="P51" s="623">
        <v>59093.469999999994</v>
      </c>
    </row>
    <row r="52" spans="1:16" ht="14.4" customHeight="1" x14ac:dyDescent="0.3">
      <c r="A52" s="618" t="s">
        <v>7221</v>
      </c>
      <c r="B52" s="619" t="s">
        <v>768</v>
      </c>
      <c r="C52" s="619" t="s">
        <v>7300</v>
      </c>
      <c r="D52" s="619" t="s">
        <v>7301</v>
      </c>
      <c r="E52" s="622">
        <v>44</v>
      </c>
      <c r="F52" s="622">
        <v>521111.57999999996</v>
      </c>
      <c r="G52" s="619">
        <v>1</v>
      </c>
      <c r="H52" s="619">
        <v>11843.445</v>
      </c>
      <c r="I52" s="622">
        <v>87</v>
      </c>
      <c r="J52" s="622">
        <v>1082771.5900000003</v>
      </c>
      <c r="K52" s="619">
        <v>2.0778114161270422</v>
      </c>
      <c r="L52" s="619">
        <v>12445.650459770119</v>
      </c>
      <c r="M52" s="622">
        <v>85</v>
      </c>
      <c r="N52" s="622">
        <v>954472.52999999991</v>
      </c>
      <c r="O52" s="635">
        <v>1.8316087506633416</v>
      </c>
      <c r="P52" s="623">
        <v>11229.088588235292</v>
      </c>
    </row>
    <row r="53" spans="1:16" ht="14.4" customHeight="1" x14ac:dyDescent="0.3">
      <c r="A53" s="618" t="s">
        <v>7221</v>
      </c>
      <c r="B53" s="619" t="s">
        <v>768</v>
      </c>
      <c r="C53" s="619" t="s">
        <v>7302</v>
      </c>
      <c r="D53" s="619" t="s">
        <v>7303</v>
      </c>
      <c r="E53" s="622">
        <v>1</v>
      </c>
      <c r="F53" s="622">
        <v>4945.43</v>
      </c>
      <c r="G53" s="619">
        <v>1</v>
      </c>
      <c r="H53" s="619">
        <v>4945.43</v>
      </c>
      <c r="I53" s="622">
        <v>1</v>
      </c>
      <c r="J53" s="622">
        <v>5147.59</v>
      </c>
      <c r="K53" s="619">
        <v>1.040878144064318</v>
      </c>
      <c r="L53" s="619">
        <v>5147.59</v>
      </c>
      <c r="M53" s="622"/>
      <c r="N53" s="622"/>
      <c r="O53" s="635"/>
      <c r="P53" s="623"/>
    </row>
    <row r="54" spans="1:16" ht="14.4" customHeight="1" x14ac:dyDescent="0.3">
      <c r="A54" s="618" t="s">
        <v>7221</v>
      </c>
      <c r="B54" s="619" t="s">
        <v>768</v>
      </c>
      <c r="C54" s="619" t="s">
        <v>7304</v>
      </c>
      <c r="D54" s="619" t="s">
        <v>7305</v>
      </c>
      <c r="E54" s="622">
        <v>67.989999999999995</v>
      </c>
      <c r="F54" s="622">
        <v>1656163.7399999998</v>
      </c>
      <c r="G54" s="619">
        <v>1</v>
      </c>
      <c r="H54" s="619">
        <v>24358.931313428442</v>
      </c>
      <c r="I54" s="622">
        <v>52</v>
      </c>
      <c r="J54" s="622">
        <v>1274075.4000000004</v>
      </c>
      <c r="K54" s="619">
        <v>0.76929313764591933</v>
      </c>
      <c r="L54" s="619">
        <v>24501.450000000008</v>
      </c>
      <c r="M54" s="622">
        <v>42</v>
      </c>
      <c r="N54" s="622">
        <v>1038087.96</v>
      </c>
      <c r="O54" s="635">
        <v>0.62680273388910213</v>
      </c>
      <c r="P54" s="623">
        <v>24716.379999999997</v>
      </c>
    </row>
    <row r="55" spans="1:16" ht="14.4" customHeight="1" x14ac:dyDescent="0.3">
      <c r="A55" s="618" t="s">
        <v>7221</v>
      </c>
      <c r="B55" s="619" t="s">
        <v>768</v>
      </c>
      <c r="C55" s="619" t="s">
        <v>7306</v>
      </c>
      <c r="D55" s="619" t="s">
        <v>7298</v>
      </c>
      <c r="E55" s="622"/>
      <c r="F55" s="622"/>
      <c r="G55" s="619"/>
      <c r="H55" s="619"/>
      <c r="I55" s="622"/>
      <c r="J55" s="622"/>
      <c r="K55" s="619"/>
      <c r="L55" s="619"/>
      <c r="M55" s="622">
        <v>0</v>
      </c>
      <c r="N55" s="622">
        <v>1.1641532182693481E-10</v>
      </c>
      <c r="O55" s="635"/>
      <c r="P55" s="623"/>
    </row>
    <row r="56" spans="1:16" ht="14.4" customHeight="1" x14ac:dyDescent="0.3">
      <c r="A56" s="618" t="s">
        <v>7221</v>
      </c>
      <c r="B56" s="619" t="s">
        <v>768</v>
      </c>
      <c r="C56" s="619" t="s">
        <v>7306</v>
      </c>
      <c r="D56" s="619" t="s">
        <v>7299</v>
      </c>
      <c r="E56" s="622"/>
      <c r="F56" s="622"/>
      <c r="G56" s="619"/>
      <c r="H56" s="619"/>
      <c r="I56" s="622"/>
      <c r="J56" s="622"/>
      <c r="K56" s="619"/>
      <c r="L56" s="619"/>
      <c r="M56" s="622">
        <v>22</v>
      </c>
      <c r="N56" s="622">
        <v>3900169.2399999998</v>
      </c>
      <c r="O56" s="635"/>
      <c r="P56" s="623">
        <v>177280.41999999998</v>
      </c>
    </row>
    <row r="57" spans="1:16" ht="14.4" customHeight="1" x14ac:dyDescent="0.3">
      <c r="A57" s="618" t="s">
        <v>7221</v>
      </c>
      <c r="B57" s="619" t="s">
        <v>768</v>
      </c>
      <c r="C57" s="619" t="s">
        <v>7307</v>
      </c>
      <c r="D57" s="619" t="s">
        <v>7308</v>
      </c>
      <c r="E57" s="622">
        <v>-5.6843418860808015E-14</v>
      </c>
      <c r="F57" s="622">
        <v>-4.6566128730773926E-10</v>
      </c>
      <c r="G57" s="619">
        <v>1</v>
      </c>
      <c r="H57" s="619">
        <v>8192</v>
      </c>
      <c r="I57" s="622">
        <v>-5.3290705182007514E-14</v>
      </c>
      <c r="J57" s="622">
        <v>-3.7834979593753815E-10</v>
      </c>
      <c r="K57" s="619">
        <v>0.8125</v>
      </c>
      <c r="L57" s="619">
        <v>7099.7333333333336</v>
      </c>
      <c r="M57" s="622">
        <v>5.6843418860808015E-14</v>
      </c>
      <c r="N57" s="622">
        <v>-4.6566128730773926E-10</v>
      </c>
      <c r="O57" s="635">
        <v>1</v>
      </c>
      <c r="P57" s="623">
        <v>-8192</v>
      </c>
    </row>
    <row r="58" spans="1:16" ht="14.4" customHeight="1" x14ac:dyDescent="0.3">
      <c r="A58" s="618" t="s">
        <v>7221</v>
      </c>
      <c r="B58" s="619" t="s">
        <v>768</v>
      </c>
      <c r="C58" s="619" t="s">
        <v>7307</v>
      </c>
      <c r="D58" s="619" t="s">
        <v>7309</v>
      </c>
      <c r="E58" s="622">
        <v>546.55000000000007</v>
      </c>
      <c r="F58" s="622">
        <v>4505061.0300000012</v>
      </c>
      <c r="G58" s="619">
        <v>1</v>
      </c>
      <c r="H58" s="619">
        <v>8242.724416796269</v>
      </c>
      <c r="I58" s="622">
        <v>494.83000000000004</v>
      </c>
      <c r="J58" s="622">
        <v>4001646.9600000004</v>
      </c>
      <c r="K58" s="619">
        <v>0.88825588229600505</v>
      </c>
      <c r="L58" s="619">
        <v>8086.9125962451753</v>
      </c>
      <c r="M58" s="622">
        <v>384.15</v>
      </c>
      <c r="N58" s="622">
        <v>3133987</v>
      </c>
      <c r="O58" s="635">
        <v>0.69565916624219393</v>
      </c>
      <c r="P58" s="623">
        <v>8158.2376675777696</v>
      </c>
    </row>
    <row r="59" spans="1:16" ht="14.4" customHeight="1" x14ac:dyDescent="0.3">
      <c r="A59" s="618" t="s">
        <v>7221</v>
      </c>
      <c r="B59" s="619" t="s">
        <v>768</v>
      </c>
      <c r="C59" s="619" t="s">
        <v>7310</v>
      </c>
      <c r="D59" s="619" t="s">
        <v>7308</v>
      </c>
      <c r="E59" s="622">
        <v>5.6843418860808015E-14</v>
      </c>
      <c r="F59" s="622">
        <v>0</v>
      </c>
      <c r="G59" s="619"/>
      <c r="H59" s="619">
        <v>0</v>
      </c>
      <c r="I59" s="622">
        <v>-1.1546319456101628E-14</v>
      </c>
      <c r="J59" s="622">
        <v>-6.9849193096160889E-10</v>
      </c>
      <c r="K59" s="619"/>
      <c r="L59" s="619">
        <v>60494.769230769234</v>
      </c>
      <c r="M59" s="622">
        <v>7.1054273576010019E-15</v>
      </c>
      <c r="N59" s="622">
        <v>4.6566128730773926E-10</v>
      </c>
      <c r="O59" s="635"/>
      <c r="P59" s="623">
        <v>65536</v>
      </c>
    </row>
    <row r="60" spans="1:16" ht="14.4" customHeight="1" x14ac:dyDescent="0.3">
      <c r="A60" s="618" t="s">
        <v>7221</v>
      </c>
      <c r="B60" s="619" t="s">
        <v>768</v>
      </c>
      <c r="C60" s="619" t="s">
        <v>7310</v>
      </c>
      <c r="D60" s="619" t="s">
        <v>7309</v>
      </c>
      <c r="E60" s="622">
        <v>513.9</v>
      </c>
      <c r="F60" s="622">
        <v>16551641.370000001</v>
      </c>
      <c r="G60" s="619">
        <v>1</v>
      </c>
      <c r="H60" s="619">
        <v>32207.903035610045</v>
      </c>
      <c r="I60" s="622">
        <v>259.64999999999998</v>
      </c>
      <c r="J60" s="622">
        <v>8396824.9700000007</v>
      </c>
      <c r="K60" s="619">
        <v>0.5073107121097562</v>
      </c>
      <c r="L60" s="619">
        <v>32339.013941844798</v>
      </c>
      <c r="M60" s="622">
        <v>192.56</v>
      </c>
      <c r="N60" s="622">
        <v>6283804.0899999999</v>
      </c>
      <c r="O60" s="635">
        <v>0.37964839555969665</v>
      </c>
      <c r="P60" s="623">
        <v>32632.966815538013</v>
      </c>
    </row>
    <row r="61" spans="1:16" ht="14.4" customHeight="1" x14ac:dyDescent="0.3">
      <c r="A61" s="618" t="s">
        <v>7221</v>
      </c>
      <c r="B61" s="619" t="s">
        <v>768</v>
      </c>
      <c r="C61" s="619" t="s">
        <v>7311</v>
      </c>
      <c r="D61" s="619" t="s">
        <v>7312</v>
      </c>
      <c r="E61" s="622">
        <v>1.7053025658242404E-13</v>
      </c>
      <c r="F61" s="622">
        <v>4.6566128730773926E-10</v>
      </c>
      <c r="G61" s="619">
        <v>1</v>
      </c>
      <c r="H61" s="619">
        <v>2730.6666666666665</v>
      </c>
      <c r="I61" s="622">
        <v>0</v>
      </c>
      <c r="J61" s="622">
        <v>2.3283064365386963E-10</v>
      </c>
      <c r="K61" s="619">
        <v>0.5</v>
      </c>
      <c r="L61" s="619"/>
      <c r="M61" s="622">
        <v>1.1368683772161603E-13</v>
      </c>
      <c r="N61" s="622">
        <v>4.6566128730773926E-10</v>
      </c>
      <c r="O61" s="635">
        <v>1</v>
      </c>
      <c r="P61" s="623">
        <v>4096</v>
      </c>
    </row>
    <row r="62" spans="1:16" ht="14.4" customHeight="1" x14ac:dyDescent="0.3">
      <c r="A62" s="618" t="s">
        <v>7221</v>
      </c>
      <c r="B62" s="619" t="s">
        <v>768</v>
      </c>
      <c r="C62" s="619" t="s">
        <v>7311</v>
      </c>
      <c r="D62" s="619" t="s">
        <v>7313</v>
      </c>
      <c r="E62" s="622">
        <v>1328.57</v>
      </c>
      <c r="F62" s="622">
        <v>7574340.6399999997</v>
      </c>
      <c r="G62" s="619">
        <v>1</v>
      </c>
      <c r="H62" s="619">
        <v>5701.1227409921948</v>
      </c>
      <c r="I62" s="622">
        <v>1506.5700000000002</v>
      </c>
      <c r="J62" s="622">
        <v>9139350.0500000007</v>
      </c>
      <c r="K62" s="619">
        <v>1.2066198873780782</v>
      </c>
      <c r="L62" s="619">
        <v>6066.3295100791865</v>
      </c>
      <c r="M62" s="622">
        <v>1775.44</v>
      </c>
      <c r="N62" s="622">
        <v>10864892.610000001</v>
      </c>
      <c r="O62" s="635">
        <v>1.4344341146505397</v>
      </c>
      <c r="P62" s="623">
        <v>6119.549300455099</v>
      </c>
    </row>
    <row r="63" spans="1:16" ht="14.4" customHeight="1" x14ac:dyDescent="0.3">
      <c r="A63" s="618" t="s">
        <v>7221</v>
      </c>
      <c r="B63" s="619" t="s">
        <v>768</v>
      </c>
      <c r="C63" s="619" t="s">
        <v>7314</v>
      </c>
      <c r="D63" s="619" t="s">
        <v>7315</v>
      </c>
      <c r="E63" s="622">
        <v>0</v>
      </c>
      <c r="F63" s="622">
        <v>-2.3283064365386963E-10</v>
      </c>
      <c r="G63" s="619">
        <v>1</v>
      </c>
      <c r="H63" s="619"/>
      <c r="I63" s="622">
        <v>0</v>
      </c>
      <c r="J63" s="622">
        <v>0</v>
      </c>
      <c r="K63" s="619">
        <v>0</v>
      </c>
      <c r="L63" s="619"/>
      <c r="M63" s="622">
        <v>0</v>
      </c>
      <c r="N63" s="622">
        <v>0</v>
      </c>
      <c r="O63" s="635">
        <v>0</v>
      </c>
      <c r="P63" s="623"/>
    </row>
    <row r="64" spans="1:16" ht="14.4" customHeight="1" x14ac:dyDescent="0.3">
      <c r="A64" s="618" t="s">
        <v>7221</v>
      </c>
      <c r="B64" s="619" t="s">
        <v>768</v>
      </c>
      <c r="C64" s="619" t="s">
        <v>7314</v>
      </c>
      <c r="D64" s="619" t="s">
        <v>7316</v>
      </c>
      <c r="E64" s="622">
        <v>102.42</v>
      </c>
      <c r="F64" s="622">
        <v>2373350.7200000002</v>
      </c>
      <c r="G64" s="619">
        <v>1</v>
      </c>
      <c r="H64" s="619">
        <v>23172.727201718415</v>
      </c>
      <c r="I64" s="622">
        <v>18.14</v>
      </c>
      <c r="J64" s="622">
        <v>401525.62</v>
      </c>
      <c r="K64" s="619">
        <v>0.16918090386573795</v>
      </c>
      <c r="L64" s="619">
        <v>22134.819184123484</v>
      </c>
      <c r="M64" s="622">
        <v>2</v>
      </c>
      <c r="N64" s="622">
        <v>44657.98</v>
      </c>
      <c r="O64" s="635">
        <v>1.8816426760559012E-2</v>
      </c>
      <c r="P64" s="623">
        <v>22328.99</v>
      </c>
    </row>
    <row r="65" spans="1:16" ht="14.4" customHeight="1" x14ac:dyDescent="0.3">
      <c r="A65" s="618" t="s">
        <v>7221</v>
      </c>
      <c r="B65" s="619" t="s">
        <v>768</v>
      </c>
      <c r="C65" s="619" t="s">
        <v>7317</v>
      </c>
      <c r="D65" s="619" t="s">
        <v>7318</v>
      </c>
      <c r="E65" s="622">
        <v>1.4210854715202004E-14</v>
      </c>
      <c r="F65" s="622">
        <v>-1.1641532182693481E-10</v>
      </c>
      <c r="G65" s="619">
        <v>1</v>
      </c>
      <c r="H65" s="619">
        <v>-8192</v>
      </c>
      <c r="I65" s="622">
        <v>-8.4376949871511897E-15</v>
      </c>
      <c r="J65" s="622">
        <v>-8.0035533756017685E-11</v>
      </c>
      <c r="K65" s="619">
        <v>0.6875</v>
      </c>
      <c r="L65" s="619">
        <v>9485.4736842105267</v>
      </c>
      <c r="M65" s="622">
        <v>2.8421709430404007E-14</v>
      </c>
      <c r="N65" s="622">
        <v>-2.3283064365386963E-10</v>
      </c>
      <c r="O65" s="635">
        <v>2</v>
      </c>
      <c r="P65" s="623">
        <v>-8192</v>
      </c>
    </row>
    <row r="66" spans="1:16" ht="14.4" customHeight="1" x14ac:dyDescent="0.3">
      <c r="A66" s="618" t="s">
        <v>7221</v>
      </c>
      <c r="B66" s="619" t="s">
        <v>768</v>
      </c>
      <c r="C66" s="619" t="s">
        <v>7317</v>
      </c>
      <c r="D66" s="619" t="s">
        <v>7319</v>
      </c>
      <c r="E66" s="622">
        <v>212.8</v>
      </c>
      <c r="F66" s="622">
        <v>2659840.0699999998</v>
      </c>
      <c r="G66" s="619">
        <v>1</v>
      </c>
      <c r="H66" s="619">
        <v>12499.248449248118</v>
      </c>
      <c r="I66" s="622">
        <v>203.59</v>
      </c>
      <c r="J66" s="622">
        <v>2555722.52</v>
      </c>
      <c r="K66" s="619">
        <v>0.96085571039615181</v>
      </c>
      <c r="L66" s="619">
        <v>12553.281202416621</v>
      </c>
      <c r="M66" s="622">
        <v>906.55</v>
      </c>
      <c r="N66" s="622">
        <v>11067841.02</v>
      </c>
      <c r="O66" s="635">
        <v>4.1610926705078173</v>
      </c>
      <c r="P66" s="623">
        <v>12208.748574265072</v>
      </c>
    </row>
    <row r="67" spans="1:16" ht="14.4" customHeight="1" x14ac:dyDescent="0.3">
      <c r="A67" s="618" t="s">
        <v>7221</v>
      </c>
      <c r="B67" s="619" t="s">
        <v>768</v>
      </c>
      <c r="C67" s="619" t="s">
        <v>7320</v>
      </c>
      <c r="D67" s="619" t="s">
        <v>7321</v>
      </c>
      <c r="E67" s="622"/>
      <c r="F67" s="622"/>
      <c r="G67" s="619"/>
      <c r="H67" s="619"/>
      <c r="I67" s="622">
        <v>3</v>
      </c>
      <c r="J67" s="622">
        <v>384.15</v>
      </c>
      <c r="K67" s="619"/>
      <c r="L67" s="619">
        <v>128.04999999999998</v>
      </c>
      <c r="M67" s="622"/>
      <c r="N67" s="622"/>
      <c r="O67" s="635"/>
      <c r="P67" s="623"/>
    </row>
    <row r="68" spans="1:16" ht="14.4" customHeight="1" x14ac:dyDescent="0.3">
      <c r="A68" s="618" t="s">
        <v>7221</v>
      </c>
      <c r="B68" s="619" t="s">
        <v>768</v>
      </c>
      <c r="C68" s="619" t="s">
        <v>7322</v>
      </c>
      <c r="D68" s="619" t="s">
        <v>7323</v>
      </c>
      <c r="E68" s="622">
        <v>23.09</v>
      </c>
      <c r="F68" s="622">
        <v>6070.8600000000006</v>
      </c>
      <c r="G68" s="619">
        <v>1</v>
      </c>
      <c r="H68" s="619">
        <v>262.92161108705068</v>
      </c>
      <c r="I68" s="622">
        <v>159.5</v>
      </c>
      <c r="J68" s="622">
        <v>47583.4</v>
      </c>
      <c r="K68" s="619">
        <v>7.8379998879895103</v>
      </c>
      <c r="L68" s="619">
        <v>298.32852664576802</v>
      </c>
      <c r="M68" s="622"/>
      <c r="N68" s="622"/>
      <c r="O68" s="635"/>
      <c r="P68" s="623"/>
    </row>
    <row r="69" spans="1:16" ht="14.4" customHeight="1" x14ac:dyDescent="0.3">
      <c r="A69" s="618" t="s">
        <v>7221</v>
      </c>
      <c r="B69" s="619" t="s">
        <v>768</v>
      </c>
      <c r="C69" s="619" t="s">
        <v>7324</v>
      </c>
      <c r="D69" s="619" t="s">
        <v>7323</v>
      </c>
      <c r="E69" s="622">
        <v>28.1</v>
      </c>
      <c r="F69" s="622">
        <v>35672.100000000006</v>
      </c>
      <c r="G69" s="619">
        <v>1</v>
      </c>
      <c r="H69" s="619">
        <v>1269.46975088968</v>
      </c>
      <c r="I69" s="622">
        <v>230.39000000000001</v>
      </c>
      <c r="J69" s="622">
        <v>328209.92000000004</v>
      </c>
      <c r="K69" s="619">
        <v>9.2007456807981587</v>
      </c>
      <c r="L69" s="619">
        <v>1424.5840531273059</v>
      </c>
      <c r="M69" s="622"/>
      <c r="N69" s="622"/>
      <c r="O69" s="635"/>
      <c r="P69" s="623"/>
    </row>
    <row r="70" spans="1:16" ht="14.4" customHeight="1" x14ac:dyDescent="0.3">
      <c r="A70" s="618" t="s">
        <v>7221</v>
      </c>
      <c r="B70" s="619" t="s">
        <v>768</v>
      </c>
      <c r="C70" s="619" t="s">
        <v>7325</v>
      </c>
      <c r="D70" s="619" t="s">
        <v>7323</v>
      </c>
      <c r="E70" s="622"/>
      <c r="F70" s="622"/>
      <c r="G70" s="619"/>
      <c r="H70" s="619"/>
      <c r="I70" s="622">
        <v>0.83000000000000007</v>
      </c>
      <c r="J70" s="622">
        <v>4314.78</v>
      </c>
      <c r="K70" s="619"/>
      <c r="L70" s="619">
        <v>5198.530120481927</v>
      </c>
      <c r="M70" s="622"/>
      <c r="N70" s="622"/>
      <c r="O70" s="635"/>
      <c r="P70" s="623"/>
    </row>
    <row r="71" spans="1:16" ht="14.4" customHeight="1" x14ac:dyDescent="0.3">
      <c r="A71" s="618" t="s">
        <v>7221</v>
      </c>
      <c r="B71" s="619" t="s">
        <v>768</v>
      </c>
      <c r="C71" s="619" t="s">
        <v>7326</v>
      </c>
      <c r="D71" s="619" t="s">
        <v>7327</v>
      </c>
      <c r="E71" s="622">
        <v>62</v>
      </c>
      <c r="F71" s="622">
        <v>2839.24</v>
      </c>
      <c r="G71" s="619">
        <v>1</v>
      </c>
      <c r="H71" s="619">
        <v>45.794193548387092</v>
      </c>
      <c r="I71" s="622">
        <v>48</v>
      </c>
      <c r="J71" s="622">
        <v>2424.48</v>
      </c>
      <c r="K71" s="619">
        <v>0.85391865428776725</v>
      </c>
      <c r="L71" s="619">
        <v>50.51</v>
      </c>
      <c r="M71" s="622">
        <v>27</v>
      </c>
      <c r="N71" s="622">
        <v>1375.65</v>
      </c>
      <c r="O71" s="635">
        <v>0.48451346134881174</v>
      </c>
      <c r="P71" s="623">
        <v>50.95</v>
      </c>
    </row>
    <row r="72" spans="1:16" ht="14.4" customHeight="1" x14ac:dyDescent="0.3">
      <c r="A72" s="618" t="s">
        <v>7221</v>
      </c>
      <c r="B72" s="619" t="s">
        <v>768</v>
      </c>
      <c r="C72" s="619" t="s">
        <v>7328</v>
      </c>
      <c r="D72" s="619" t="s">
        <v>7329</v>
      </c>
      <c r="E72" s="622">
        <v>24.02</v>
      </c>
      <c r="F72" s="622">
        <v>6102.55</v>
      </c>
      <c r="G72" s="619">
        <v>1</v>
      </c>
      <c r="H72" s="619">
        <v>254.06119900083266</v>
      </c>
      <c r="I72" s="622">
        <v>90.710000000000008</v>
      </c>
      <c r="J72" s="622">
        <v>25750.400000000001</v>
      </c>
      <c r="K72" s="619">
        <v>4.2196131125513103</v>
      </c>
      <c r="L72" s="619">
        <v>283.87608863410867</v>
      </c>
      <c r="M72" s="622">
        <v>7.4899999999999993</v>
      </c>
      <c r="N72" s="622">
        <v>2267.1099999999997</v>
      </c>
      <c r="O72" s="635">
        <v>0.37150207700059806</v>
      </c>
      <c r="P72" s="623">
        <v>302.68491321762349</v>
      </c>
    </row>
    <row r="73" spans="1:16" ht="14.4" customHeight="1" x14ac:dyDescent="0.3">
      <c r="A73" s="618" t="s">
        <v>7221</v>
      </c>
      <c r="B73" s="619" t="s">
        <v>768</v>
      </c>
      <c r="C73" s="619" t="s">
        <v>7330</v>
      </c>
      <c r="D73" s="619" t="s">
        <v>7329</v>
      </c>
      <c r="E73" s="622">
        <v>39.11</v>
      </c>
      <c r="F73" s="622">
        <v>49589.16</v>
      </c>
      <c r="G73" s="619">
        <v>1</v>
      </c>
      <c r="H73" s="619">
        <v>1267.9406801329585</v>
      </c>
      <c r="I73" s="622">
        <v>46.13</v>
      </c>
      <c r="J73" s="622">
        <v>68771.460000000006</v>
      </c>
      <c r="K73" s="619">
        <v>1.38682445921649</v>
      </c>
      <c r="L73" s="619">
        <v>1490.8185562540646</v>
      </c>
      <c r="M73" s="622">
        <v>15.57</v>
      </c>
      <c r="N73" s="622">
        <v>23564.379999999997</v>
      </c>
      <c r="O73" s="635">
        <v>0.47519215893150835</v>
      </c>
      <c r="P73" s="623">
        <v>1513.4476557482335</v>
      </c>
    </row>
    <row r="74" spans="1:16" ht="14.4" customHeight="1" x14ac:dyDescent="0.3">
      <c r="A74" s="618" t="s">
        <v>7221</v>
      </c>
      <c r="B74" s="619" t="s">
        <v>768</v>
      </c>
      <c r="C74" s="619" t="s">
        <v>7331</v>
      </c>
      <c r="D74" s="619" t="s">
        <v>7332</v>
      </c>
      <c r="E74" s="622">
        <v>0.2</v>
      </c>
      <c r="F74" s="622">
        <v>643.27</v>
      </c>
      <c r="G74" s="619">
        <v>1</v>
      </c>
      <c r="H74" s="619">
        <v>3216.35</v>
      </c>
      <c r="I74" s="622"/>
      <c r="J74" s="622"/>
      <c r="K74" s="619"/>
      <c r="L74" s="619"/>
      <c r="M74" s="622"/>
      <c r="N74" s="622"/>
      <c r="O74" s="635"/>
      <c r="P74" s="623"/>
    </row>
    <row r="75" spans="1:16" ht="14.4" customHeight="1" x14ac:dyDescent="0.3">
      <c r="A75" s="618" t="s">
        <v>7221</v>
      </c>
      <c r="B75" s="619" t="s">
        <v>768</v>
      </c>
      <c r="C75" s="619" t="s">
        <v>7333</v>
      </c>
      <c r="D75" s="619" t="s">
        <v>7334</v>
      </c>
      <c r="E75" s="622">
        <v>3870.4199999999996</v>
      </c>
      <c r="F75" s="622">
        <v>47836.52</v>
      </c>
      <c r="G75" s="619">
        <v>1</v>
      </c>
      <c r="H75" s="619">
        <v>12.35951653825683</v>
      </c>
      <c r="I75" s="622">
        <v>3773.33</v>
      </c>
      <c r="J75" s="622">
        <v>36032.89</v>
      </c>
      <c r="K75" s="619">
        <v>0.7532506545208556</v>
      </c>
      <c r="L75" s="619">
        <v>9.5493609093294261</v>
      </c>
      <c r="M75" s="622"/>
      <c r="N75" s="622"/>
      <c r="O75" s="635"/>
      <c r="P75" s="623"/>
    </row>
    <row r="76" spans="1:16" ht="14.4" customHeight="1" x14ac:dyDescent="0.3">
      <c r="A76" s="618" t="s">
        <v>7221</v>
      </c>
      <c r="B76" s="619" t="s">
        <v>768</v>
      </c>
      <c r="C76" s="619" t="s">
        <v>7335</v>
      </c>
      <c r="D76" s="619" t="s">
        <v>7336</v>
      </c>
      <c r="E76" s="622"/>
      <c r="F76" s="622"/>
      <c r="G76" s="619"/>
      <c r="H76" s="619"/>
      <c r="I76" s="622"/>
      <c r="J76" s="622"/>
      <c r="K76" s="619"/>
      <c r="L76" s="619"/>
      <c r="M76" s="622">
        <v>14.55</v>
      </c>
      <c r="N76" s="622">
        <v>67619.5</v>
      </c>
      <c r="O76" s="635"/>
      <c r="P76" s="623">
        <v>4647.3883161512022</v>
      </c>
    </row>
    <row r="77" spans="1:16" ht="14.4" customHeight="1" x14ac:dyDescent="0.3">
      <c r="A77" s="618" t="s">
        <v>7221</v>
      </c>
      <c r="B77" s="619" t="s">
        <v>768</v>
      </c>
      <c r="C77" s="619" t="s">
        <v>7337</v>
      </c>
      <c r="D77" s="619" t="s">
        <v>7338</v>
      </c>
      <c r="E77" s="622">
        <v>2.4000000000000004</v>
      </c>
      <c r="F77" s="622">
        <v>89.039999999999992</v>
      </c>
      <c r="G77" s="619">
        <v>1</v>
      </c>
      <c r="H77" s="619">
        <v>37.099999999999994</v>
      </c>
      <c r="I77" s="622">
        <v>1.7999999999999998</v>
      </c>
      <c r="J77" s="622">
        <v>68.42</v>
      </c>
      <c r="K77" s="619">
        <v>0.76841868823000903</v>
      </c>
      <c r="L77" s="619">
        <v>38.011111111111113</v>
      </c>
      <c r="M77" s="622">
        <v>1</v>
      </c>
      <c r="N77" s="622">
        <v>32.400000000000006</v>
      </c>
      <c r="O77" s="635">
        <v>0.36388140161725074</v>
      </c>
      <c r="P77" s="623">
        <v>32.400000000000006</v>
      </c>
    </row>
    <row r="78" spans="1:16" ht="14.4" customHeight="1" x14ac:dyDescent="0.3">
      <c r="A78" s="618" t="s">
        <v>7221</v>
      </c>
      <c r="B78" s="619" t="s">
        <v>768</v>
      </c>
      <c r="C78" s="619" t="s">
        <v>7339</v>
      </c>
      <c r="D78" s="619" t="s">
        <v>7340</v>
      </c>
      <c r="E78" s="622">
        <v>181.44</v>
      </c>
      <c r="F78" s="622">
        <v>36481.33</v>
      </c>
      <c r="G78" s="619">
        <v>1</v>
      </c>
      <c r="H78" s="619">
        <v>201.06553130511466</v>
      </c>
      <c r="I78" s="622"/>
      <c r="J78" s="622"/>
      <c r="K78" s="619"/>
      <c r="L78" s="619"/>
      <c r="M78" s="622"/>
      <c r="N78" s="622"/>
      <c r="O78" s="635"/>
      <c r="P78" s="623"/>
    </row>
    <row r="79" spans="1:16" ht="14.4" customHeight="1" x14ac:dyDescent="0.3">
      <c r="A79" s="618" t="s">
        <v>7221</v>
      </c>
      <c r="B79" s="619" t="s">
        <v>768</v>
      </c>
      <c r="C79" s="619" t="s">
        <v>7341</v>
      </c>
      <c r="D79" s="619" t="s">
        <v>7340</v>
      </c>
      <c r="E79" s="622">
        <v>250.99</v>
      </c>
      <c r="F79" s="622">
        <v>112396.42</v>
      </c>
      <c r="G79" s="619">
        <v>1</v>
      </c>
      <c r="H79" s="619">
        <v>447.81234312123985</v>
      </c>
      <c r="I79" s="622">
        <v>18.369999999999997</v>
      </c>
      <c r="J79" s="622">
        <v>7432.4400000000005</v>
      </c>
      <c r="K79" s="619">
        <v>6.6127017212825823E-2</v>
      </c>
      <c r="L79" s="619">
        <v>404.59662493195435</v>
      </c>
      <c r="M79" s="622"/>
      <c r="N79" s="622"/>
      <c r="O79" s="635"/>
      <c r="P79" s="623"/>
    </row>
    <row r="80" spans="1:16" ht="14.4" customHeight="1" x14ac:dyDescent="0.3">
      <c r="A80" s="618" t="s">
        <v>7221</v>
      </c>
      <c r="B80" s="619" t="s">
        <v>768</v>
      </c>
      <c r="C80" s="619" t="s">
        <v>7342</v>
      </c>
      <c r="D80" s="619" t="s">
        <v>7340</v>
      </c>
      <c r="E80" s="622">
        <v>68.680000000000007</v>
      </c>
      <c r="F80" s="622">
        <v>91023.489999999991</v>
      </c>
      <c r="G80" s="619">
        <v>1</v>
      </c>
      <c r="H80" s="619">
        <v>1325.3274606872449</v>
      </c>
      <c r="I80" s="622">
        <v>45.22999999999999</v>
      </c>
      <c r="J80" s="622">
        <v>52339.39</v>
      </c>
      <c r="K80" s="619">
        <v>0.57500970353916336</v>
      </c>
      <c r="L80" s="619">
        <v>1157.1830643378291</v>
      </c>
      <c r="M80" s="622"/>
      <c r="N80" s="622"/>
      <c r="O80" s="635"/>
      <c r="P80" s="623"/>
    </row>
    <row r="81" spans="1:16" ht="14.4" customHeight="1" x14ac:dyDescent="0.3">
      <c r="A81" s="618" t="s">
        <v>7221</v>
      </c>
      <c r="B81" s="619" t="s">
        <v>768</v>
      </c>
      <c r="C81" s="619" t="s">
        <v>7343</v>
      </c>
      <c r="D81" s="619" t="s">
        <v>7240</v>
      </c>
      <c r="E81" s="622">
        <v>0.2</v>
      </c>
      <c r="F81" s="622">
        <v>14.65</v>
      </c>
      <c r="G81" s="619">
        <v>1</v>
      </c>
      <c r="H81" s="619">
        <v>73.25</v>
      </c>
      <c r="I81" s="622"/>
      <c r="J81" s="622"/>
      <c r="K81" s="619"/>
      <c r="L81" s="619"/>
      <c r="M81" s="622">
        <v>0.2</v>
      </c>
      <c r="N81" s="622">
        <v>15.42</v>
      </c>
      <c r="O81" s="635">
        <v>1.0525597269624574</v>
      </c>
      <c r="P81" s="623">
        <v>77.099999999999994</v>
      </c>
    </row>
    <row r="82" spans="1:16" ht="14.4" customHeight="1" x14ac:dyDescent="0.3">
      <c r="A82" s="618" t="s">
        <v>7221</v>
      </c>
      <c r="B82" s="619" t="s">
        <v>768</v>
      </c>
      <c r="C82" s="619" t="s">
        <v>7344</v>
      </c>
      <c r="D82" s="619" t="s">
        <v>7345</v>
      </c>
      <c r="E82" s="622">
        <v>99.45</v>
      </c>
      <c r="F82" s="622">
        <v>90842.319999999992</v>
      </c>
      <c r="G82" s="619">
        <v>1</v>
      </c>
      <c r="H82" s="619">
        <v>913.44715937657099</v>
      </c>
      <c r="I82" s="622">
        <v>29.740000000000002</v>
      </c>
      <c r="J82" s="622">
        <v>28140.22</v>
      </c>
      <c r="K82" s="619">
        <v>0.30976993982540302</v>
      </c>
      <c r="L82" s="619">
        <v>946.20780094149291</v>
      </c>
      <c r="M82" s="622">
        <v>182.93</v>
      </c>
      <c r="N82" s="622">
        <v>174818.44</v>
      </c>
      <c r="O82" s="635">
        <v>1.9244162852732076</v>
      </c>
      <c r="P82" s="623">
        <v>955.65757393538513</v>
      </c>
    </row>
    <row r="83" spans="1:16" ht="14.4" customHeight="1" x14ac:dyDescent="0.3">
      <c r="A83" s="618" t="s">
        <v>7221</v>
      </c>
      <c r="B83" s="619" t="s">
        <v>768</v>
      </c>
      <c r="C83" s="619" t="s">
        <v>7346</v>
      </c>
      <c r="D83" s="619" t="s">
        <v>7345</v>
      </c>
      <c r="E83" s="622">
        <v>138.42000000000002</v>
      </c>
      <c r="F83" s="622">
        <v>316099.74</v>
      </c>
      <c r="G83" s="619">
        <v>1</v>
      </c>
      <c r="H83" s="619">
        <v>2283.6276549631552</v>
      </c>
      <c r="I83" s="622">
        <v>63.519999999999989</v>
      </c>
      <c r="J83" s="622">
        <v>150269.95000000001</v>
      </c>
      <c r="K83" s="619">
        <v>0.47538776843030628</v>
      </c>
      <c r="L83" s="619">
        <v>2365.7107997481116</v>
      </c>
      <c r="M83" s="622">
        <v>134.06</v>
      </c>
      <c r="N83" s="622">
        <v>320290.70999999996</v>
      </c>
      <c r="O83" s="635">
        <v>1.0132583785105296</v>
      </c>
      <c r="P83" s="623">
        <v>2389.1594062360132</v>
      </c>
    </row>
    <row r="84" spans="1:16" ht="14.4" customHeight="1" x14ac:dyDescent="0.3">
      <c r="A84" s="618" t="s">
        <v>7221</v>
      </c>
      <c r="B84" s="619" t="s">
        <v>768</v>
      </c>
      <c r="C84" s="619" t="s">
        <v>7347</v>
      </c>
      <c r="D84" s="619" t="s">
        <v>7253</v>
      </c>
      <c r="E84" s="622">
        <v>150.47999999999999</v>
      </c>
      <c r="F84" s="622">
        <v>5333.7999999999993</v>
      </c>
      <c r="G84" s="619">
        <v>1</v>
      </c>
      <c r="H84" s="619">
        <v>35.445241892610312</v>
      </c>
      <c r="I84" s="622">
        <v>24.89</v>
      </c>
      <c r="J84" s="622">
        <v>932.29000000000008</v>
      </c>
      <c r="K84" s="619">
        <v>0.17478908095541643</v>
      </c>
      <c r="L84" s="619">
        <v>37.456408196062675</v>
      </c>
      <c r="M84" s="622">
        <v>30.75</v>
      </c>
      <c r="N84" s="622">
        <v>1161.8900000000001</v>
      </c>
      <c r="O84" s="635">
        <v>0.21783531440998918</v>
      </c>
      <c r="P84" s="623">
        <v>37.785040650406508</v>
      </c>
    </row>
    <row r="85" spans="1:16" ht="14.4" customHeight="1" x14ac:dyDescent="0.3">
      <c r="A85" s="618" t="s">
        <v>7221</v>
      </c>
      <c r="B85" s="619" t="s">
        <v>768</v>
      </c>
      <c r="C85" s="619" t="s">
        <v>7348</v>
      </c>
      <c r="D85" s="619" t="s">
        <v>7349</v>
      </c>
      <c r="E85" s="622">
        <v>2</v>
      </c>
      <c r="F85" s="622">
        <v>12659.78</v>
      </c>
      <c r="G85" s="619">
        <v>1</v>
      </c>
      <c r="H85" s="619">
        <v>6329.89</v>
      </c>
      <c r="I85" s="622"/>
      <c r="J85" s="622"/>
      <c r="K85" s="619"/>
      <c r="L85" s="619"/>
      <c r="M85" s="622"/>
      <c r="N85" s="622"/>
      <c r="O85" s="635"/>
      <c r="P85" s="623"/>
    </row>
    <row r="86" spans="1:16" ht="14.4" customHeight="1" x14ac:dyDescent="0.3">
      <c r="A86" s="618" t="s">
        <v>7221</v>
      </c>
      <c r="B86" s="619" t="s">
        <v>768</v>
      </c>
      <c r="C86" s="619" t="s">
        <v>7350</v>
      </c>
      <c r="D86" s="619" t="s">
        <v>7349</v>
      </c>
      <c r="E86" s="622">
        <v>37.49</v>
      </c>
      <c r="F86" s="622">
        <v>11579.739999999998</v>
      </c>
      <c r="G86" s="619">
        <v>1</v>
      </c>
      <c r="H86" s="619">
        <v>308.87543344891964</v>
      </c>
      <c r="I86" s="622">
        <v>2</v>
      </c>
      <c r="J86" s="622">
        <v>514.96</v>
      </c>
      <c r="K86" s="619">
        <v>4.4470773955201076E-2</v>
      </c>
      <c r="L86" s="619">
        <v>257.48</v>
      </c>
      <c r="M86" s="622"/>
      <c r="N86" s="622"/>
      <c r="O86" s="635"/>
      <c r="P86" s="623"/>
    </row>
    <row r="87" spans="1:16" ht="14.4" customHeight="1" x14ac:dyDescent="0.3">
      <c r="A87" s="618" t="s">
        <v>7221</v>
      </c>
      <c r="B87" s="619" t="s">
        <v>768</v>
      </c>
      <c r="C87" s="619" t="s">
        <v>7351</v>
      </c>
      <c r="D87" s="619" t="s">
        <v>7349</v>
      </c>
      <c r="E87" s="622">
        <v>32.74</v>
      </c>
      <c r="F87" s="622">
        <v>50709.94</v>
      </c>
      <c r="G87" s="619">
        <v>1</v>
      </c>
      <c r="H87" s="619">
        <v>1548.8680513133781</v>
      </c>
      <c r="I87" s="622">
        <v>10.199999999999999</v>
      </c>
      <c r="J87" s="622">
        <v>11928.68</v>
      </c>
      <c r="K87" s="619">
        <v>0.2352335656480761</v>
      </c>
      <c r="L87" s="619">
        <v>1169.478431372549</v>
      </c>
      <c r="M87" s="622"/>
      <c r="N87" s="622"/>
      <c r="O87" s="635"/>
      <c r="P87" s="623"/>
    </row>
    <row r="88" spans="1:16" ht="14.4" customHeight="1" x14ac:dyDescent="0.3">
      <c r="A88" s="618" t="s">
        <v>7221</v>
      </c>
      <c r="B88" s="619" t="s">
        <v>768</v>
      </c>
      <c r="C88" s="619" t="s">
        <v>7352</v>
      </c>
      <c r="D88" s="619" t="s">
        <v>7353</v>
      </c>
      <c r="E88" s="622">
        <v>116</v>
      </c>
      <c r="F88" s="622">
        <v>414719.97</v>
      </c>
      <c r="G88" s="619">
        <v>1</v>
      </c>
      <c r="H88" s="619">
        <v>3575.1721551724136</v>
      </c>
      <c r="I88" s="622">
        <v>148</v>
      </c>
      <c r="J88" s="622">
        <v>574822.2699999999</v>
      </c>
      <c r="K88" s="619">
        <v>1.3860491695155166</v>
      </c>
      <c r="L88" s="619">
        <v>3883.934256756756</v>
      </c>
      <c r="M88" s="622">
        <v>167</v>
      </c>
      <c r="N88" s="622">
        <v>432182.44999999995</v>
      </c>
      <c r="O88" s="635">
        <v>1.0421066774286272</v>
      </c>
      <c r="P88" s="623">
        <v>2587.9188622754486</v>
      </c>
    </row>
    <row r="89" spans="1:16" ht="14.4" customHeight="1" x14ac:dyDescent="0.3">
      <c r="A89" s="618" t="s">
        <v>7221</v>
      </c>
      <c r="B89" s="619" t="s">
        <v>768</v>
      </c>
      <c r="C89" s="619" t="s">
        <v>7354</v>
      </c>
      <c r="D89" s="619" t="s">
        <v>7355</v>
      </c>
      <c r="E89" s="622"/>
      <c r="F89" s="622"/>
      <c r="G89" s="619"/>
      <c r="H89" s="619"/>
      <c r="I89" s="622">
        <v>1</v>
      </c>
      <c r="J89" s="622">
        <v>281.63</v>
      </c>
      <c r="K89" s="619"/>
      <c r="L89" s="619">
        <v>281.63</v>
      </c>
      <c r="M89" s="622"/>
      <c r="N89" s="622"/>
      <c r="O89" s="635"/>
      <c r="P89" s="623"/>
    </row>
    <row r="90" spans="1:16" ht="14.4" customHeight="1" x14ac:dyDescent="0.3">
      <c r="A90" s="618" t="s">
        <v>7221</v>
      </c>
      <c r="B90" s="619" t="s">
        <v>768</v>
      </c>
      <c r="C90" s="619" t="s">
        <v>7356</v>
      </c>
      <c r="D90" s="619" t="s">
        <v>7357</v>
      </c>
      <c r="E90" s="622">
        <v>1.4000000000000001</v>
      </c>
      <c r="F90" s="622">
        <v>167.29999999999998</v>
      </c>
      <c r="G90" s="619">
        <v>1</v>
      </c>
      <c r="H90" s="619">
        <v>119.49999999999997</v>
      </c>
      <c r="I90" s="622"/>
      <c r="J90" s="622"/>
      <c r="K90" s="619"/>
      <c r="L90" s="619"/>
      <c r="M90" s="622"/>
      <c r="N90" s="622"/>
      <c r="O90" s="635"/>
      <c r="P90" s="623"/>
    </row>
    <row r="91" spans="1:16" ht="14.4" customHeight="1" x14ac:dyDescent="0.3">
      <c r="A91" s="618" t="s">
        <v>7221</v>
      </c>
      <c r="B91" s="619" t="s">
        <v>768</v>
      </c>
      <c r="C91" s="619" t="s">
        <v>7358</v>
      </c>
      <c r="D91" s="619" t="s">
        <v>7359</v>
      </c>
      <c r="E91" s="622">
        <v>149.59</v>
      </c>
      <c r="F91" s="622">
        <v>28443.030000000006</v>
      </c>
      <c r="G91" s="619">
        <v>1</v>
      </c>
      <c r="H91" s="619">
        <v>190.13991576977074</v>
      </c>
      <c r="I91" s="622">
        <v>316.30000000000007</v>
      </c>
      <c r="J91" s="622">
        <v>51710.68</v>
      </c>
      <c r="K91" s="619">
        <v>1.8180439988285351</v>
      </c>
      <c r="L91" s="619">
        <v>163.4861840025292</v>
      </c>
      <c r="M91" s="622"/>
      <c r="N91" s="622"/>
      <c r="O91" s="635"/>
      <c r="P91" s="623"/>
    </row>
    <row r="92" spans="1:16" ht="14.4" customHeight="1" x14ac:dyDescent="0.3">
      <c r="A92" s="618" t="s">
        <v>7221</v>
      </c>
      <c r="B92" s="619" t="s">
        <v>768</v>
      </c>
      <c r="C92" s="619" t="s">
        <v>7360</v>
      </c>
      <c r="D92" s="619" t="s">
        <v>7361</v>
      </c>
      <c r="E92" s="622">
        <v>73.37</v>
      </c>
      <c r="F92" s="622">
        <v>95556.88</v>
      </c>
      <c r="G92" s="619">
        <v>1</v>
      </c>
      <c r="H92" s="619">
        <v>1302.3971650538367</v>
      </c>
      <c r="I92" s="622">
        <v>192.69</v>
      </c>
      <c r="J92" s="622">
        <v>283530.23999999999</v>
      </c>
      <c r="K92" s="619">
        <v>2.9671358043502463</v>
      </c>
      <c r="L92" s="619">
        <v>1471.4320411022886</v>
      </c>
      <c r="M92" s="622"/>
      <c r="N92" s="622"/>
      <c r="O92" s="635"/>
      <c r="P92" s="623"/>
    </row>
    <row r="93" spans="1:16" ht="14.4" customHeight="1" x14ac:dyDescent="0.3">
      <c r="A93" s="618" t="s">
        <v>7221</v>
      </c>
      <c r="B93" s="619" t="s">
        <v>768</v>
      </c>
      <c r="C93" s="619" t="s">
        <v>7362</v>
      </c>
      <c r="D93" s="619" t="s">
        <v>7363</v>
      </c>
      <c r="E93" s="622">
        <v>5</v>
      </c>
      <c r="F93" s="622">
        <v>6913.5</v>
      </c>
      <c r="G93" s="619">
        <v>1</v>
      </c>
      <c r="H93" s="619">
        <v>1382.7</v>
      </c>
      <c r="I93" s="622"/>
      <c r="J93" s="622"/>
      <c r="K93" s="619"/>
      <c r="L93" s="619"/>
      <c r="M93" s="622">
        <v>4</v>
      </c>
      <c r="N93" s="622">
        <v>5829.24</v>
      </c>
      <c r="O93" s="635">
        <v>0.84316771533955304</v>
      </c>
      <c r="P93" s="623">
        <v>1457.31</v>
      </c>
    </row>
    <row r="94" spans="1:16" ht="14.4" customHeight="1" x14ac:dyDescent="0.3">
      <c r="A94" s="618" t="s">
        <v>7221</v>
      </c>
      <c r="B94" s="619" t="s">
        <v>768</v>
      </c>
      <c r="C94" s="619" t="s">
        <v>7364</v>
      </c>
      <c r="D94" s="619" t="s">
        <v>7365</v>
      </c>
      <c r="E94" s="622">
        <v>53.899999999999991</v>
      </c>
      <c r="F94" s="622">
        <v>248425.09999999998</v>
      </c>
      <c r="G94" s="619">
        <v>1</v>
      </c>
      <c r="H94" s="619">
        <v>4609</v>
      </c>
      <c r="I94" s="622"/>
      <c r="J94" s="622"/>
      <c r="K94" s="619"/>
      <c r="L94" s="619"/>
      <c r="M94" s="622"/>
      <c r="N94" s="622"/>
      <c r="O94" s="635"/>
      <c r="P94" s="623"/>
    </row>
    <row r="95" spans="1:16" ht="14.4" customHeight="1" x14ac:dyDescent="0.3">
      <c r="A95" s="618" t="s">
        <v>7221</v>
      </c>
      <c r="B95" s="619" t="s">
        <v>768</v>
      </c>
      <c r="C95" s="619" t="s">
        <v>7366</v>
      </c>
      <c r="D95" s="619" t="s">
        <v>7367</v>
      </c>
      <c r="E95" s="622">
        <v>2</v>
      </c>
      <c r="F95" s="622">
        <v>30017.910000000003</v>
      </c>
      <c r="G95" s="619">
        <v>1</v>
      </c>
      <c r="H95" s="619">
        <v>15008.955000000002</v>
      </c>
      <c r="I95" s="622"/>
      <c r="J95" s="622"/>
      <c r="K95" s="619"/>
      <c r="L95" s="619"/>
      <c r="M95" s="622"/>
      <c r="N95" s="622"/>
      <c r="O95" s="635"/>
      <c r="P95" s="623"/>
    </row>
    <row r="96" spans="1:16" ht="14.4" customHeight="1" x14ac:dyDescent="0.3">
      <c r="A96" s="618" t="s">
        <v>7221</v>
      </c>
      <c r="B96" s="619" t="s">
        <v>768</v>
      </c>
      <c r="C96" s="619" t="s">
        <v>7368</v>
      </c>
      <c r="D96" s="619" t="s">
        <v>7369</v>
      </c>
      <c r="E96" s="622">
        <v>1.2</v>
      </c>
      <c r="F96" s="622">
        <v>10777.8</v>
      </c>
      <c r="G96" s="619">
        <v>1</v>
      </c>
      <c r="H96" s="619">
        <v>8981.5</v>
      </c>
      <c r="I96" s="622"/>
      <c r="J96" s="622"/>
      <c r="K96" s="619"/>
      <c r="L96" s="619"/>
      <c r="M96" s="622"/>
      <c r="N96" s="622"/>
      <c r="O96" s="635"/>
      <c r="P96" s="623"/>
    </row>
    <row r="97" spans="1:16" ht="14.4" customHeight="1" x14ac:dyDescent="0.3">
      <c r="A97" s="618" t="s">
        <v>7221</v>
      </c>
      <c r="B97" s="619" t="s">
        <v>768</v>
      </c>
      <c r="C97" s="619" t="s">
        <v>7370</v>
      </c>
      <c r="D97" s="619" t="s">
        <v>7371</v>
      </c>
      <c r="E97" s="622">
        <v>56.400000000000006</v>
      </c>
      <c r="F97" s="622">
        <v>6921.02</v>
      </c>
      <c r="G97" s="619">
        <v>1</v>
      </c>
      <c r="H97" s="619">
        <v>122.71312056737588</v>
      </c>
      <c r="I97" s="622">
        <v>66.599999999999994</v>
      </c>
      <c r="J97" s="622">
        <v>8598.11</v>
      </c>
      <c r="K97" s="619">
        <v>1.242318328801246</v>
      </c>
      <c r="L97" s="619">
        <v>129.10075075075076</v>
      </c>
      <c r="M97" s="622">
        <v>50.8</v>
      </c>
      <c r="N97" s="622">
        <v>7198.57</v>
      </c>
      <c r="O97" s="635">
        <v>1.0401024704451076</v>
      </c>
      <c r="P97" s="623">
        <v>141.70413385826771</v>
      </c>
    </row>
    <row r="98" spans="1:16" ht="14.4" customHeight="1" x14ac:dyDescent="0.3">
      <c r="A98" s="618" t="s">
        <v>7221</v>
      </c>
      <c r="B98" s="619" t="s">
        <v>768</v>
      </c>
      <c r="C98" s="619" t="s">
        <v>7372</v>
      </c>
      <c r="D98" s="619" t="s">
        <v>7373</v>
      </c>
      <c r="E98" s="622">
        <v>524.54999999999995</v>
      </c>
      <c r="F98" s="622">
        <v>39495.119999999995</v>
      </c>
      <c r="G98" s="619">
        <v>1</v>
      </c>
      <c r="H98" s="619">
        <v>75.293337146125253</v>
      </c>
      <c r="I98" s="622">
        <v>603.05999999999983</v>
      </c>
      <c r="J98" s="622">
        <v>46337.1</v>
      </c>
      <c r="K98" s="619">
        <v>1.1732360858759261</v>
      </c>
      <c r="L98" s="619">
        <v>76.83663317082879</v>
      </c>
      <c r="M98" s="622">
        <v>467.70000000000005</v>
      </c>
      <c r="N98" s="622">
        <v>36269.300000000003</v>
      </c>
      <c r="O98" s="635">
        <v>0.91832358022965899</v>
      </c>
      <c r="P98" s="623">
        <v>77.548214667521918</v>
      </c>
    </row>
    <row r="99" spans="1:16" ht="14.4" customHeight="1" x14ac:dyDescent="0.3">
      <c r="A99" s="618" t="s">
        <v>7221</v>
      </c>
      <c r="B99" s="619" t="s">
        <v>768</v>
      </c>
      <c r="C99" s="619" t="s">
        <v>7374</v>
      </c>
      <c r="D99" s="619" t="s">
        <v>7375</v>
      </c>
      <c r="E99" s="622">
        <v>20.229999999999997</v>
      </c>
      <c r="F99" s="622">
        <v>6479.52</v>
      </c>
      <c r="G99" s="619">
        <v>1</v>
      </c>
      <c r="H99" s="619">
        <v>320.29263470093929</v>
      </c>
      <c r="I99" s="622">
        <v>28.310000000000002</v>
      </c>
      <c r="J99" s="622">
        <v>9543.77</v>
      </c>
      <c r="K99" s="619">
        <v>1.4729131170210139</v>
      </c>
      <c r="L99" s="619">
        <v>337.11656658424585</v>
      </c>
      <c r="M99" s="622">
        <v>23.28</v>
      </c>
      <c r="N99" s="622">
        <v>7917.2600000000011</v>
      </c>
      <c r="O99" s="635">
        <v>1.2218898930784998</v>
      </c>
      <c r="P99" s="623">
        <v>340.08848797250863</v>
      </c>
    </row>
    <row r="100" spans="1:16" ht="14.4" customHeight="1" x14ac:dyDescent="0.3">
      <c r="A100" s="618" t="s">
        <v>7221</v>
      </c>
      <c r="B100" s="619" t="s">
        <v>768</v>
      </c>
      <c r="C100" s="619" t="s">
        <v>7376</v>
      </c>
      <c r="D100" s="619" t="s">
        <v>7377</v>
      </c>
      <c r="E100" s="622">
        <v>45.230000000000004</v>
      </c>
      <c r="F100" s="622">
        <v>3621.3599999999997</v>
      </c>
      <c r="G100" s="619">
        <v>1</v>
      </c>
      <c r="H100" s="619">
        <v>80.065443289851856</v>
      </c>
      <c r="I100" s="622">
        <v>68.680000000000007</v>
      </c>
      <c r="J100" s="622">
        <v>5788.2599999999993</v>
      </c>
      <c r="K100" s="619">
        <v>1.5983663595997084</v>
      </c>
      <c r="L100" s="619">
        <v>84.278683750727993</v>
      </c>
      <c r="M100" s="622">
        <v>40.64</v>
      </c>
      <c r="N100" s="622">
        <v>3455.18</v>
      </c>
      <c r="O100" s="635">
        <v>0.95411116265712337</v>
      </c>
      <c r="P100" s="623">
        <v>85.019192913385822</v>
      </c>
    </row>
    <row r="101" spans="1:16" ht="14.4" customHeight="1" x14ac:dyDescent="0.3">
      <c r="A101" s="618" t="s">
        <v>7221</v>
      </c>
      <c r="B101" s="619" t="s">
        <v>768</v>
      </c>
      <c r="C101" s="619" t="s">
        <v>7378</v>
      </c>
      <c r="D101" s="619" t="s">
        <v>7379</v>
      </c>
      <c r="E101" s="622">
        <v>100.38</v>
      </c>
      <c r="F101" s="622">
        <v>16076.43</v>
      </c>
      <c r="G101" s="619">
        <v>1</v>
      </c>
      <c r="H101" s="619">
        <v>160.15570830842799</v>
      </c>
      <c r="I101" s="622">
        <v>134.54</v>
      </c>
      <c r="J101" s="622">
        <v>22679.169999999995</v>
      </c>
      <c r="K101" s="619">
        <v>1.4107093428080733</v>
      </c>
      <c r="L101" s="619">
        <v>168.56823249591196</v>
      </c>
      <c r="M101" s="622">
        <v>109.15</v>
      </c>
      <c r="N101" s="622">
        <v>18560.68</v>
      </c>
      <c r="O101" s="635">
        <v>1.1545274666079473</v>
      </c>
      <c r="P101" s="623">
        <v>170.04745762711863</v>
      </c>
    </row>
    <row r="102" spans="1:16" ht="14.4" customHeight="1" x14ac:dyDescent="0.3">
      <c r="A102" s="618" t="s">
        <v>7221</v>
      </c>
      <c r="B102" s="619" t="s">
        <v>768</v>
      </c>
      <c r="C102" s="619" t="s">
        <v>7380</v>
      </c>
      <c r="D102" s="619" t="s">
        <v>7381</v>
      </c>
      <c r="E102" s="622">
        <v>84.6</v>
      </c>
      <c r="F102" s="622">
        <v>76184.800000000003</v>
      </c>
      <c r="G102" s="619">
        <v>1</v>
      </c>
      <c r="H102" s="619">
        <v>900.52955082742324</v>
      </c>
      <c r="I102" s="622"/>
      <c r="J102" s="622"/>
      <c r="K102" s="619"/>
      <c r="L102" s="619"/>
      <c r="M102" s="622"/>
      <c r="N102" s="622"/>
      <c r="O102" s="635"/>
      <c r="P102" s="623"/>
    </row>
    <row r="103" spans="1:16" ht="14.4" customHeight="1" x14ac:dyDescent="0.3">
      <c r="A103" s="618" t="s">
        <v>7221</v>
      </c>
      <c r="B103" s="619" t="s">
        <v>768</v>
      </c>
      <c r="C103" s="619" t="s">
        <v>7382</v>
      </c>
      <c r="D103" s="619" t="s">
        <v>7383</v>
      </c>
      <c r="E103" s="622">
        <v>64.61999999999999</v>
      </c>
      <c r="F103" s="622">
        <v>215830.80000000002</v>
      </c>
      <c r="G103" s="619">
        <v>1</v>
      </c>
      <c r="H103" s="619">
        <v>3340.0000000000009</v>
      </c>
      <c r="I103" s="622"/>
      <c r="J103" s="622"/>
      <c r="K103" s="619"/>
      <c r="L103" s="619"/>
      <c r="M103" s="622"/>
      <c r="N103" s="622"/>
      <c r="O103" s="635"/>
      <c r="P103" s="623"/>
    </row>
    <row r="104" spans="1:16" ht="14.4" customHeight="1" x14ac:dyDescent="0.3">
      <c r="A104" s="618" t="s">
        <v>7221</v>
      </c>
      <c r="B104" s="619" t="s">
        <v>768</v>
      </c>
      <c r="C104" s="619" t="s">
        <v>7384</v>
      </c>
      <c r="D104" s="619" t="s">
        <v>7385</v>
      </c>
      <c r="E104" s="622">
        <v>141</v>
      </c>
      <c r="F104" s="622">
        <v>2562.5099999999998</v>
      </c>
      <c r="G104" s="619">
        <v>1</v>
      </c>
      <c r="H104" s="619">
        <v>18.173829787234041</v>
      </c>
      <c r="I104" s="622">
        <v>36.1</v>
      </c>
      <c r="J104" s="622">
        <v>725.11</v>
      </c>
      <c r="K104" s="619">
        <v>0.28296865182965142</v>
      </c>
      <c r="L104" s="619">
        <v>20.086149584487533</v>
      </c>
      <c r="M104" s="622"/>
      <c r="N104" s="622"/>
      <c r="O104" s="635"/>
      <c r="P104" s="623"/>
    </row>
    <row r="105" spans="1:16" ht="14.4" customHeight="1" x14ac:dyDescent="0.3">
      <c r="A105" s="618" t="s">
        <v>7221</v>
      </c>
      <c r="B105" s="619" t="s">
        <v>768</v>
      </c>
      <c r="C105" s="619" t="s">
        <v>7386</v>
      </c>
      <c r="D105" s="619" t="s">
        <v>7387</v>
      </c>
      <c r="E105" s="622">
        <v>3.1</v>
      </c>
      <c r="F105" s="622">
        <v>4866.07</v>
      </c>
      <c r="G105" s="619">
        <v>1</v>
      </c>
      <c r="H105" s="619">
        <v>1569.6999999999998</v>
      </c>
      <c r="I105" s="622">
        <v>5.22</v>
      </c>
      <c r="J105" s="622">
        <v>8500.7000000000007</v>
      </c>
      <c r="K105" s="619">
        <v>1.7469333568978664</v>
      </c>
      <c r="L105" s="619">
        <v>1628.4865900383145</v>
      </c>
      <c r="M105" s="622"/>
      <c r="N105" s="622"/>
      <c r="O105" s="635"/>
      <c r="P105" s="623"/>
    </row>
    <row r="106" spans="1:16" ht="14.4" customHeight="1" x14ac:dyDescent="0.3">
      <c r="A106" s="618" t="s">
        <v>7221</v>
      </c>
      <c r="B106" s="619" t="s">
        <v>768</v>
      </c>
      <c r="C106" s="619" t="s">
        <v>7388</v>
      </c>
      <c r="D106" s="619" t="s">
        <v>7389</v>
      </c>
      <c r="E106" s="622">
        <v>79.5</v>
      </c>
      <c r="F106" s="622">
        <v>4150.7299999999996</v>
      </c>
      <c r="G106" s="619">
        <v>1</v>
      </c>
      <c r="H106" s="619">
        <v>52.210440251572322</v>
      </c>
      <c r="I106" s="622">
        <v>32.200000000000003</v>
      </c>
      <c r="J106" s="622">
        <v>1922.9299999999998</v>
      </c>
      <c r="K106" s="619">
        <v>0.46327513473533571</v>
      </c>
      <c r="L106" s="619">
        <v>59.718322981366448</v>
      </c>
      <c r="M106" s="622">
        <v>39.900000000000006</v>
      </c>
      <c r="N106" s="622">
        <v>2501.8100000000004</v>
      </c>
      <c r="O106" s="635">
        <v>0.60273975903033938</v>
      </c>
      <c r="P106" s="623">
        <v>62.70200501253133</v>
      </c>
    </row>
    <row r="107" spans="1:16" ht="14.4" customHeight="1" x14ac:dyDescent="0.3">
      <c r="A107" s="618" t="s">
        <v>7221</v>
      </c>
      <c r="B107" s="619" t="s">
        <v>768</v>
      </c>
      <c r="C107" s="619" t="s">
        <v>7390</v>
      </c>
      <c r="D107" s="619" t="s">
        <v>7391</v>
      </c>
      <c r="E107" s="622">
        <v>37.81</v>
      </c>
      <c r="F107" s="622">
        <v>2427.36</v>
      </c>
      <c r="G107" s="619">
        <v>1</v>
      </c>
      <c r="H107" s="619">
        <v>64.198889182755877</v>
      </c>
      <c r="I107" s="622">
        <v>10</v>
      </c>
      <c r="J107" s="622">
        <v>668.8</v>
      </c>
      <c r="K107" s="619">
        <v>0.2755256739832575</v>
      </c>
      <c r="L107" s="619">
        <v>66.88</v>
      </c>
      <c r="M107" s="622"/>
      <c r="N107" s="622"/>
      <c r="O107" s="635"/>
      <c r="P107" s="623"/>
    </row>
    <row r="108" spans="1:16" ht="14.4" customHeight="1" x14ac:dyDescent="0.3">
      <c r="A108" s="618" t="s">
        <v>7221</v>
      </c>
      <c r="B108" s="619" t="s">
        <v>768</v>
      </c>
      <c r="C108" s="619" t="s">
        <v>7392</v>
      </c>
      <c r="D108" s="619" t="s">
        <v>7391</v>
      </c>
      <c r="E108" s="622">
        <v>14.5</v>
      </c>
      <c r="F108" s="622">
        <v>2327.29</v>
      </c>
      <c r="G108" s="619">
        <v>1</v>
      </c>
      <c r="H108" s="619">
        <v>160.50275862068966</v>
      </c>
      <c r="I108" s="622">
        <v>2.38</v>
      </c>
      <c r="J108" s="622">
        <v>397.94</v>
      </c>
      <c r="K108" s="619">
        <v>0.1709885746941722</v>
      </c>
      <c r="L108" s="619">
        <v>167.20168067226891</v>
      </c>
      <c r="M108" s="622"/>
      <c r="N108" s="622"/>
      <c r="O108" s="635"/>
      <c r="P108" s="623"/>
    </row>
    <row r="109" spans="1:16" ht="14.4" customHeight="1" x14ac:dyDescent="0.3">
      <c r="A109" s="618" t="s">
        <v>7221</v>
      </c>
      <c r="B109" s="619" t="s">
        <v>768</v>
      </c>
      <c r="C109" s="619" t="s">
        <v>7393</v>
      </c>
      <c r="D109" s="619" t="s">
        <v>7391</v>
      </c>
      <c r="E109" s="622">
        <v>72.03</v>
      </c>
      <c r="F109" s="622">
        <v>23121.63</v>
      </c>
      <c r="G109" s="619">
        <v>1</v>
      </c>
      <c r="H109" s="619">
        <v>321</v>
      </c>
      <c r="I109" s="622">
        <v>2.1100000000000003</v>
      </c>
      <c r="J109" s="622">
        <v>705.56</v>
      </c>
      <c r="K109" s="619">
        <v>3.0515149667216364E-2</v>
      </c>
      <c r="L109" s="619">
        <v>334.38862559241699</v>
      </c>
      <c r="M109" s="622"/>
      <c r="N109" s="622"/>
      <c r="O109" s="635"/>
      <c r="P109" s="623"/>
    </row>
    <row r="110" spans="1:16" ht="14.4" customHeight="1" x14ac:dyDescent="0.3">
      <c r="A110" s="618" t="s">
        <v>7221</v>
      </c>
      <c r="B110" s="619" t="s">
        <v>768</v>
      </c>
      <c r="C110" s="619" t="s">
        <v>7394</v>
      </c>
      <c r="D110" s="619" t="s">
        <v>7395</v>
      </c>
      <c r="E110" s="622">
        <v>0.75</v>
      </c>
      <c r="F110" s="622">
        <v>275.34000000000003</v>
      </c>
      <c r="G110" s="619">
        <v>1</v>
      </c>
      <c r="H110" s="619">
        <v>367.12000000000006</v>
      </c>
      <c r="I110" s="622">
        <v>0.9</v>
      </c>
      <c r="J110" s="622">
        <v>343.97</v>
      </c>
      <c r="K110" s="619">
        <v>1.2492554659693469</v>
      </c>
      <c r="L110" s="619">
        <v>382.18888888888893</v>
      </c>
      <c r="M110" s="622">
        <v>0.13999999999999999</v>
      </c>
      <c r="N110" s="622">
        <v>53.97</v>
      </c>
      <c r="O110" s="635">
        <v>0.19601220309435605</v>
      </c>
      <c r="P110" s="623">
        <v>385.50000000000006</v>
      </c>
    </row>
    <row r="111" spans="1:16" ht="14.4" customHeight="1" x14ac:dyDescent="0.3">
      <c r="A111" s="618" t="s">
        <v>7221</v>
      </c>
      <c r="B111" s="619" t="s">
        <v>768</v>
      </c>
      <c r="C111" s="619" t="s">
        <v>7396</v>
      </c>
      <c r="D111" s="619" t="s">
        <v>7397</v>
      </c>
      <c r="E111" s="622">
        <v>119.1</v>
      </c>
      <c r="F111" s="622">
        <v>13887.12</v>
      </c>
      <c r="G111" s="619">
        <v>1</v>
      </c>
      <c r="H111" s="619">
        <v>116.60050377833754</v>
      </c>
      <c r="I111" s="622">
        <v>108.6</v>
      </c>
      <c r="J111" s="622">
        <v>13193.429999999997</v>
      </c>
      <c r="K111" s="619">
        <v>0.95004795810794429</v>
      </c>
      <c r="L111" s="619">
        <v>121.48646408839777</v>
      </c>
      <c r="M111" s="622">
        <v>96.2</v>
      </c>
      <c r="N111" s="622">
        <v>11794.16</v>
      </c>
      <c r="O111" s="635">
        <v>0.84928768527959719</v>
      </c>
      <c r="P111" s="623">
        <v>122.60041580041579</v>
      </c>
    </row>
    <row r="112" spans="1:16" ht="14.4" customHeight="1" x14ac:dyDescent="0.3">
      <c r="A112" s="618" t="s">
        <v>7221</v>
      </c>
      <c r="B112" s="619" t="s">
        <v>768</v>
      </c>
      <c r="C112" s="619" t="s">
        <v>7398</v>
      </c>
      <c r="D112" s="619" t="s">
        <v>7399</v>
      </c>
      <c r="E112" s="622">
        <v>110.30000000000001</v>
      </c>
      <c r="F112" s="622">
        <v>6766.8899999999994</v>
      </c>
      <c r="G112" s="619">
        <v>1</v>
      </c>
      <c r="H112" s="619">
        <v>61.349864007252933</v>
      </c>
      <c r="I112" s="622">
        <v>106.41000000000001</v>
      </c>
      <c r="J112" s="622">
        <v>6867.23</v>
      </c>
      <c r="K112" s="619">
        <v>1.0148280820288198</v>
      </c>
      <c r="L112" s="619">
        <v>64.535569965228817</v>
      </c>
      <c r="M112" s="622">
        <v>50.899999999999991</v>
      </c>
      <c r="N112" s="622">
        <v>3448.01</v>
      </c>
      <c r="O112" s="635">
        <v>0.50954131070550879</v>
      </c>
      <c r="P112" s="623">
        <v>67.740864440078596</v>
      </c>
    </row>
    <row r="113" spans="1:16" ht="14.4" customHeight="1" x14ac:dyDescent="0.3">
      <c r="A113" s="618" t="s">
        <v>7221</v>
      </c>
      <c r="B113" s="619" t="s">
        <v>768</v>
      </c>
      <c r="C113" s="619" t="s">
        <v>7400</v>
      </c>
      <c r="D113" s="619" t="s">
        <v>7244</v>
      </c>
      <c r="E113" s="622">
        <v>17</v>
      </c>
      <c r="F113" s="622">
        <v>3304.85</v>
      </c>
      <c r="G113" s="619">
        <v>1</v>
      </c>
      <c r="H113" s="619">
        <v>194.40294117647059</v>
      </c>
      <c r="I113" s="622"/>
      <c r="J113" s="622"/>
      <c r="K113" s="619"/>
      <c r="L113" s="619"/>
      <c r="M113" s="622">
        <v>1</v>
      </c>
      <c r="N113" s="622">
        <v>85.41</v>
      </c>
      <c r="O113" s="635">
        <v>2.5843835574988275E-2</v>
      </c>
      <c r="P113" s="623">
        <v>85.41</v>
      </c>
    </row>
    <row r="114" spans="1:16" ht="14.4" customHeight="1" x14ac:dyDescent="0.3">
      <c r="A114" s="618" t="s">
        <v>7221</v>
      </c>
      <c r="B114" s="619" t="s">
        <v>768</v>
      </c>
      <c r="C114" s="619" t="s">
        <v>7401</v>
      </c>
      <c r="D114" s="619" t="s">
        <v>7402</v>
      </c>
      <c r="E114" s="622">
        <v>1</v>
      </c>
      <c r="F114" s="622">
        <v>33.67</v>
      </c>
      <c r="G114" s="619">
        <v>1</v>
      </c>
      <c r="H114" s="619">
        <v>33.67</v>
      </c>
      <c r="I114" s="622"/>
      <c r="J114" s="622"/>
      <c r="K114" s="619"/>
      <c r="L114" s="619"/>
      <c r="M114" s="622"/>
      <c r="N114" s="622"/>
      <c r="O114" s="635"/>
      <c r="P114" s="623"/>
    </row>
    <row r="115" spans="1:16" ht="14.4" customHeight="1" x14ac:dyDescent="0.3">
      <c r="A115" s="618" t="s">
        <v>7221</v>
      </c>
      <c r="B115" s="619" t="s">
        <v>768</v>
      </c>
      <c r="C115" s="619" t="s">
        <v>7403</v>
      </c>
      <c r="D115" s="619" t="s">
        <v>7404</v>
      </c>
      <c r="E115" s="622">
        <v>12</v>
      </c>
      <c r="F115" s="622">
        <v>220.98</v>
      </c>
      <c r="G115" s="619">
        <v>1</v>
      </c>
      <c r="H115" s="619">
        <v>18.414999999999999</v>
      </c>
      <c r="I115" s="622"/>
      <c r="J115" s="622"/>
      <c r="K115" s="619"/>
      <c r="L115" s="619"/>
      <c r="M115" s="622"/>
      <c r="N115" s="622"/>
      <c r="O115" s="635"/>
      <c r="P115" s="623"/>
    </row>
    <row r="116" spans="1:16" ht="14.4" customHeight="1" x14ac:dyDescent="0.3">
      <c r="A116" s="618" t="s">
        <v>7221</v>
      </c>
      <c r="B116" s="619" t="s">
        <v>768</v>
      </c>
      <c r="C116" s="619" t="s">
        <v>7405</v>
      </c>
      <c r="D116" s="619" t="s">
        <v>7334</v>
      </c>
      <c r="E116" s="622">
        <v>127.3</v>
      </c>
      <c r="F116" s="622">
        <v>1832.1399999999999</v>
      </c>
      <c r="G116" s="619">
        <v>1</v>
      </c>
      <c r="H116" s="619">
        <v>14.392301649646503</v>
      </c>
      <c r="I116" s="622">
        <v>172</v>
      </c>
      <c r="J116" s="622">
        <v>3023.75</v>
      </c>
      <c r="K116" s="619">
        <v>1.6503924372591616</v>
      </c>
      <c r="L116" s="619">
        <v>17.579941860465116</v>
      </c>
      <c r="M116" s="622"/>
      <c r="N116" s="622"/>
      <c r="O116" s="635"/>
      <c r="P116" s="623"/>
    </row>
    <row r="117" spans="1:16" ht="14.4" customHeight="1" x14ac:dyDescent="0.3">
      <c r="A117" s="618" t="s">
        <v>7221</v>
      </c>
      <c r="B117" s="619" t="s">
        <v>768</v>
      </c>
      <c r="C117" s="619" t="s">
        <v>7406</v>
      </c>
      <c r="D117" s="619" t="s">
        <v>7334</v>
      </c>
      <c r="E117" s="622">
        <v>50</v>
      </c>
      <c r="F117" s="622">
        <v>1432.5600000000002</v>
      </c>
      <c r="G117" s="619">
        <v>1</v>
      </c>
      <c r="H117" s="619">
        <v>28.651200000000003</v>
      </c>
      <c r="I117" s="622">
        <v>83</v>
      </c>
      <c r="J117" s="622">
        <v>2995.4600000000009</v>
      </c>
      <c r="K117" s="619">
        <v>2.0909839727480879</v>
      </c>
      <c r="L117" s="619">
        <v>36.089879518072301</v>
      </c>
      <c r="M117" s="622">
        <v>144</v>
      </c>
      <c r="N117" s="622">
        <v>5444.6399999999994</v>
      </c>
      <c r="O117" s="635">
        <v>3.80063662254984</v>
      </c>
      <c r="P117" s="623">
        <v>37.809999999999995</v>
      </c>
    </row>
    <row r="118" spans="1:16" ht="14.4" customHeight="1" x14ac:dyDescent="0.3">
      <c r="A118" s="618" t="s">
        <v>7221</v>
      </c>
      <c r="B118" s="619" t="s">
        <v>768</v>
      </c>
      <c r="C118" s="619" t="s">
        <v>7407</v>
      </c>
      <c r="D118" s="619" t="s">
        <v>7334</v>
      </c>
      <c r="E118" s="622">
        <v>3</v>
      </c>
      <c r="F118" s="622">
        <v>153.64000000000001</v>
      </c>
      <c r="G118" s="619">
        <v>1</v>
      </c>
      <c r="H118" s="619">
        <v>51.213333333333338</v>
      </c>
      <c r="I118" s="622">
        <v>1</v>
      </c>
      <c r="J118" s="622">
        <v>14.99</v>
      </c>
      <c r="K118" s="619">
        <v>9.7565738089039303E-2</v>
      </c>
      <c r="L118" s="619">
        <v>14.99</v>
      </c>
      <c r="M118" s="622"/>
      <c r="N118" s="622"/>
      <c r="O118" s="635"/>
      <c r="P118" s="623"/>
    </row>
    <row r="119" spans="1:16" ht="14.4" customHeight="1" x14ac:dyDescent="0.3">
      <c r="A119" s="618" t="s">
        <v>7221</v>
      </c>
      <c r="B119" s="619" t="s">
        <v>768</v>
      </c>
      <c r="C119" s="619" t="s">
        <v>7408</v>
      </c>
      <c r="D119" s="619" t="s">
        <v>7334</v>
      </c>
      <c r="E119" s="622">
        <v>701.7</v>
      </c>
      <c r="F119" s="622">
        <v>9976.8499999999985</v>
      </c>
      <c r="G119" s="619">
        <v>1</v>
      </c>
      <c r="H119" s="619">
        <v>14.218113153769414</v>
      </c>
      <c r="I119" s="622">
        <v>603.5</v>
      </c>
      <c r="J119" s="622">
        <v>7551.89</v>
      </c>
      <c r="K119" s="619">
        <v>0.75694131915384133</v>
      </c>
      <c r="L119" s="619">
        <v>12.513487986743995</v>
      </c>
      <c r="M119" s="622">
        <v>503.3</v>
      </c>
      <c r="N119" s="622">
        <v>4756.17</v>
      </c>
      <c r="O119" s="635">
        <v>0.47672060820800161</v>
      </c>
      <c r="P119" s="623">
        <v>9.4499701967017682</v>
      </c>
    </row>
    <row r="120" spans="1:16" ht="14.4" customHeight="1" x14ac:dyDescent="0.3">
      <c r="A120" s="618" t="s">
        <v>7221</v>
      </c>
      <c r="B120" s="619" t="s">
        <v>768</v>
      </c>
      <c r="C120" s="619" t="s">
        <v>7409</v>
      </c>
      <c r="D120" s="619" t="s">
        <v>7410</v>
      </c>
      <c r="E120" s="622">
        <v>0.73</v>
      </c>
      <c r="F120" s="622">
        <v>5260.82</v>
      </c>
      <c r="G120" s="619">
        <v>1</v>
      </c>
      <c r="H120" s="619">
        <v>7206.6027397260268</v>
      </c>
      <c r="I120" s="622">
        <v>2.62</v>
      </c>
      <c r="J120" s="622">
        <v>21800.09</v>
      </c>
      <c r="K120" s="619">
        <v>4.1438578016354866</v>
      </c>
      <c r="L120" s="619">
        <v>8320.6450381679388</v>
      </c>
      <c r="M120" s="622">
        <v>5.52</v>
      </c>
      <c r="N120" s="622">
        <v>34241.49</v>
      </c>
      <c r="O120" s="635">
        <v>6.5087742975429688</v>
      </c>
      <c r="P120" s="623">
        <v>6203.16847826087</v>
      </c>
    </row>
    <row r="121" spans="1:16" ht="14.4" customHeight="1" x14ac:dyDescent="0.3">
      <c r="A121" s="618" t="s">
        <v>7221</v>
      </c>
      <c r="B121" s="619" t="s">
        <v>768</v>
      </c>
      <c r="C121" s="619" t="s">
        <v>7411</v>
      </c>
      <c r="D121" s="619" t="s">
        <v>7410</v>
      </c>
      <c r="E121" s="622">
        <v>0.4</v>
      </c>
      <c r="F121" s="622">
        <v>14880</v>
      </c>
      <c r="G121" s="619">
        <v>1</v>
      </c>
      <c r="H121" s="619">
        <v>37200</v>
      </c>
      <c r="I121" s="622">
        <v>0.29000000000000004</v>
      </c>
      <c r="J121" s="622">
        <v>12064.93</v>
      </c>
      <c r="K121" s="619">
        <v>0.81081518817204301</v>
      </c>
      <c r="L121" s="619">
        <v>41603.206896551717</v>
      </c>
      <c r="M121" s="622">
        <v>1.06</v>
      </c>
      <c r="N121" s="622">
        <v>32876.840000000004</v>
      </c>
      <c r="O121" s="635">
        <v>2.209465053763441</v>
      </c>
      <c r="P121" s="623">
        <v>31015.886792452831</v>
      </c>
    </row>
    <row r="122" spans="1:16" ht="14.4" customHeight="1" x14ac:dyDescent="0.3">
      <c r="A122" s="618" t="s">
        <v>7221</v>
      </c>
      <c r="B122" s="619" t="s">
        <v>768</v>
      </c>
      <c r="C122" s="619" t="s">
        <v>7412</v>
      </c>
      <c r="D122" s="619" t="s">
        <v>7413</v>
      </c>
      <c r="E122" s="622">
        <v>4</v>
      </c>
      <c r="F122" s="622">
        <v>2964.88</v>
      </c>
      <c r="G122" s="619">
        <v>1</v>
      </c>
      <c r="H122" s="619">
        <v>741.22</v>
      </c>
      <c r="I122" s="622">
        <v>11</v>
      </c>
      <c r="J122" s="622">
        <v>8512.02</v>
      </c>
      <c r="K122" s="619">
        <v>2.8709492458379429</v>
      </c>
      <c r="L122" s="619">
        <v>773.82</v>
      </c>
      <c r="M122" s="622"/>
      <c r="N122" s="622"/>
      <c r="O122" s="635"/>
      <c r="P122" s="623"/>
    </row>
    <row r="123" spans="1:16" ht="14.4" customHeight="1" x14ac:dyDescent="0.3">
      <c r="A123" s="618" t="s">
        <v>7221</v>
      </c>
      <c r="B123" s="619" t="s">
        <v>768</v>
      </c>
      <c r="C123" s="619" t="s">
        <v>7414</v>
      </c>
      <c r="D123" s="619" t="s">
        <v>7413</v>
      </c>
      <c r="E123" s="622">
        <v>1</v>
      </c>
      <c r="F123" s="622">
        <v>3706.09</v>
      </c>
      <c r="G123" s="619">
        <v>1</v>
      </c>
      <c r="H123" s="619">
        <v>3706.09</v>
      </c>
      <c r="I123" s="622">
        <v>14.06</v>
      </c>
      <c r="J123" s="622">
        <v>54690.76</v>
      </c>
      <c r="K123" s="619">
        <v>14.75699726666109</v>
      </c>
      <c r="L123" s="619">
        <v>3889.8122332859175</v>
      </c>
      <c r="M123" s="622"/>
      <c r="N123" s="622"/>
      <c r="O123" s="635"/>
      <c r="P123" s="623"/>
    </row>
    <row r="124" spans="1:16" ht="14.4" customHeight="1" x14ac:dyDescent="0.3">
      <c r="A124" s="618" t="s">
        <v>7221</v>
      </c>
      <c r="B124" s="619" t="s">
        <v>768</v>
      </c>
      <c r="C124" s="619" t="s">
        <v>7415</v>
      </c>
      <c r="D124" s="619" t="s">
        <v>7416</v>
      </c>
      <c r="E124" s="622">
        <v>227.84000000000003</v>
      </c>
      <c r="F124" s="622">
        <v>732812.35999999987</v>
      </c>
      <c r="G124" s="619">
        <v>1</v>
      </c>
      <c r="H124" s="619">
        <v>3216.3463834269651</v>
      </c>
      <c r="I124" s="622"/>
      <c r="J124" s="622"/>
      <c r="K124" s="619"/>
      <c r="L124" s="619"/>
      <c r="M124" s="622"/>
      <c r="N124" s="622"/>
      <c r="O124" s="635"/>
      <c r="P124" s="623"/>
    </row>
    <row r="125" spans="1:16" ht="14.4" customHeight="1" x14ac:dyDescent="0.3">
      <c r="A125" s="618" t="s">
        <v>7221</v>
      </c>
      <c r="B125" s="619" t="s">
        <v>768</v>
      </c>
      <c r="C125" s="619" t="s">
        <v>7417</v>
      </c>
      <c r="D125" s="619" t="s">
        <v>7416</v>
      </c>
      <c r="E125" s="622">
        <v>684.54</v>
      </c>
      <c r="F125" s="622">
        <v>4403432.46</v>
      </c>
      <c r="G125" s="619">
        <v>1</v>
      </c>
      <c r="H125" s="619">
        <v>6432.6883162415643</v>
      </c>
      <c r="I125" s="622"/>
      <c r="J125" s="622"/>
      <c r="K125" s="619"/>
      <c r="L125" s="619"/>
      <c r="M125" s="622"/>
      <c r="N125" s="622"/>
      <c r="O125" s="635"/>
      <c r="P125" s="623"/>
    </row>
    <row r="126" spans="1:16" ht="14.4" customHeight="1" x14ac:dyDescent="0.3">
      <c r="A126" s="618" t="s">
        <v>7221</v>
      </c>
      <c r="B126" s="619" t="s">
        <v>768</v>
      </c>
      <c r="C126" s="619" t="s">
        <v>7418</v>
      </c>
      <c r="D126" s="619" t="s">
        <v>7419</v>
      </c>
      <c r="E126" s="622">
        <v>515.87</v>
      </c>
      <c r="F126" s="622">
        <v>713292.2</v>
      </c>
      <c r="G126" s="619">
        <v>1</v>
      </c>
      <c r="H126" s="619">
        <v>1382.697578847384</v>
      </c>
      <c r="I126" s="622"/>
      <c r="J126" s="622"/>
      <c r="K126" s="619"/>
      <c r="L126" s="619"/>
      <c r="M126" s="622"/>
      <c r="N126" s="622"/>
      <c r="O126" s="635"/>
      <c r="P126" s="623"/>
    </row>
    <row r="127" spans="1:16" ht="14.4" customHeight="1" x14ac:dyDescent="0.3">
      <c r="A127" s="618" t="s">
        <v>7221</v>
      </c>
      <c r="B127" s="619" t="s">
        <v>768</v>
      </c>
      <c r="C127" s="619" t="s">
        <v>7420</v>
      </c>
      <c r="D127" s="619" t="s">
        <v>7419</v>
      </c>
      <c r="E127" s="622">
        <v>614.31999999999994</v>
      </c>
      <c r="F127" s="622">
        <v>2831400.88</v>
      </c>
      <c r="G127" s="619">
        <v>1</v>
      </c>
      <c r="H127" s="619">
        <v>4609</v>
      </c>
      <c r="I127" s="622"/>
      <c r="J127" s="622"/>
      <c r="K127" s="619"/>
      <c r="L127" s="619"/>
      <c r="M127" s="622">
        <v>6.13</v>
      </c>
      <c r="N127" s="622">
        <v>29777.63</v>
      </c>
      <c r="O127" s="635">
        <v>1.0516924752809995E-2</v>
      </c>
      <c r="P127" s="623">
        <v>4857.6884176182712</v>
      </c>
    </row>
    <row r="128" spans="1:16" ht="14.4" customHeight="1" x14ac:dyDescent="0.3">
      <c r="A128" s="618" t="s">
        <v>7221</v>
      </c>
      <c r="B128" s="619" t="s">
        <v>768</v>
      </c>
      <c r="C128" s="619" t="s">
        <v>7421</v>
      </c>
      <c r="D128" s="619" t="s">
        <v>7419</v>
      </c>
      <c r="E128" s="622">
        <v>401.38</v>
      </c>
      <c r="F128" s="622">
        <v>2774940.0900000003</v>
      </c>
      <c r="G128" s="619">
        <v>1</v>
      </c>
      <c r="H128" s="619">
        <v>6913.4986546414875</v>
      </c>
      <c r="I128" s="622"/>
      <c r="J128" s="622"/>
      <c r="K128" s="619"/>
      <c r="L128" s="619"/>
      <c r="M128" s="622"/>
      <c r="N128" s="622"/>
      <c r="O128" s="635"/>
      <c r="P128" s="623"/>
    </row>
    <row r="129" spans="1:16" ht="14.4" customHeight="1" x14ac:dyDescent="0.3">
      <c r="A129" s="618" t="s">
        <v>7221</v>
      </c>
      <c r="B129" s="619" t="s">
        <v>768</v>
      </c>
      <c r="C129" s="619" t="s">
        <v>7422</v>
      </c>
      <c r="D129" s="619" t="s">
        <v>7419</v>
      </c>
      <c r="E129" s="622">
        <v>96.8</v>
      </c>
      <c r="F129" s="622">
        <v>1338346.4100000001</v>
      </c>
      <c r="G129" s="619">
        <v>1</v>
      </c>
      <c r="H129" s="619">
        <v>13825.892665289259</v>
      </c>
      <c r="I129" s="622"/>
      <c r="J129" s="622"/>
      <c r="K129" s="619"/>
      <c r="L129" s="619"/>
      <c r="M129" s="622"/>
      <c r="N129" s="622"/>
      <c r="O129" s="635"/>
      <c r="P129" s="623"/>
    </row>
    <row r="130" spans="1:16" ht="14.4" customHeight="1" x14ac:dyDescent="0.3">
      <c r="A130" s="618" t="s">
        <v>7221</v>
      </c>
      <c r="B130" s="619" t="s">
        <v>768</v>
      </c>
      <c r="C130" s="619" t="s">
        <v>7423</v>
      </c>
      <c r="D130" s="619" t="s">
        <v>7424</v>
      </c>
      <c r="E130" s="622">
        <v>628</v>
      </c>
      <c r="F130" s="622">
        <v>346756.84</v>
      </c>
      <c r="G130" s="619">
        <v>1</v>
      </c>
      <c r="H130" s="619">
        <v>552.16057324840767</v>
      </c>
      <c r="I130" s="622"/>
      <c r="J130" s="622"/>
      <c r="K130" s="619"/>
      <c r="L130" s="619"/>
      <c r="M130" s="622"/>
      <c r="N130" s="622"/>
      <c r="O130" s="635"/>
      <c r="P130" s="623"/>
    </row>
    <row r="131" spans="1:16" ht="14.4" customHeight="1" x14ac:dyDescent="0.3">
      <c r="A131" s="618" t="s">
        <v>7221</v>
      </c>
      <c r="B131" s="619" t="s">
        <v>768</v>
      </c>
      <c r="C131" s="619" t="s">
        <v>7425</v>
      </c>
      <c r="D131" s="619" t="s">
        <v>7426</v>
      </c>
      <c r="E131" s="622"/>
      <c r="F131" s="622"/>
      <c r="G131" s="619"/>
      <c r="H131" s="619"/>
      <c r="I131" s="622">
        <v>1</v>
      </c>
      <c r="J131" s="622">
        <v>3.75</v>
      </c>
      <c r="K131" s="619"/>
      <c r="L131" s="619">
        <v>3.75</v>
      </c>
      <c r="M131" s="622"/>
      <c r="N131" s="622"/>
      <c r="O131" s="635"/>
      <c r="P131" s="623"/>
    </row>
    <row r="132" spans="1:16" ht="14.4" customHeight="1" x14ac:dyDescent="0.3">
      <c r="A132" s="618" t="s">
        <v>7221</v>
      </c>
      <c r="B132" s="619" t="s">
        <v>768</v>
      </c>
      <c r="C132" s="619" t="s">
        <v>7427</v>
      </c>
      <c r="D132" s="619" t="s">
        <v>7428</v>
      </c>
      <c r="E132" s="622">
        <v>184.19</v>
      </c>
      <c r="F132" s="622">
        <v>223710.46</v>
      </c>
      <c r="G132" s="619">
        <v>1</v>
      </c>
      <c r="H132" s="619">
        <v>1214.5635485096911</v>
      </c>
      <c r="I132" s="622">
        <v>81.240000000000009</v>
      </c>
      <c r="J132" s="622">
        <v>111610.06000000001</v>
      </c>
      <c r="K132" s="619">
        <v>0.4989040744898563</v>
      </c>
      <c r="L132" s="619">
        <v>1373.8313638601674</v>
      </c>
      <c r="M132" s="622">
        <v>24.86</v>
      </c>
      <c r="N132" s="622">
        <v>35856.03</v>
      </c>
      <c r="O132" s="635">
        <v>0.1602787370782752</v>
      </c>
      <c r="P132" s="623">
        <v>1442.3181818181818</v>
      </c>
    </row>
    <row r="133" spans="1:16" ht="14.4" customHeight="1" x14ac:dyDescent="0.3">
      <c r="A133" s="618" t="s">
        <v>7221</v>
      </c>
      <c r="B133" s="619" t="s">
        <v>768</v>
      </c>
      <c r="C133" s="619" t="s">
        <v>7429</v>
      </c>
      <c r="D133" s="619" t="s">
        <v>7428</v>
      </c>
      <c r="E133" s="622">
        <v>74.430000000000007</v>
      </c>
      <c r="F133" s="622">
        <v>19007.57</v>
      </c>
      <c r="G133" s="619">
        <v>1</v>
      </c>
      <c r="H133" s="619">
        <v>255.37511756012358</v>
      </c>
      <c r="I133" s="622">
        <v>63.210000000000008</v>
      </c>
      <c r="J133" s="622">
        <v>18320.91</v>
      </c>
      <c r="K133" s="619">
        <v>0.96387439320228729</v>
      </c>
      <c r="L133" s="619">
        <v>289.84195538680586</v>
      </c>
      <c r="M133" s="622">
        <v>25.11</v>
      </c>
      <c r="N133" s="622">
        <v>7600.5199999999995</v>
      </c>
      <c r="O133" s="635">
        <v>0.39986805257063368</v>
      </c>
      <c r="P133" s="623">
        <v>302.68896853843091</v>
      </c>
    </row>
    <row r="134" spans="1:16" ht="14.4" customHeight="1" x14ac:dyDescent="0.3">
      <c r="A134" s="618" t="s">
        <v>7221</v>
      </c>
      <c r="B134" s="619" t="s">
        <v>768</v>
      </c>
      <c r="C134" s="619" t="s">
        <v>7430</v>
      </c>
      <c r="D134" s="619" t="s">
        <v>7431</v>
      </c>
      <c r="E134" s="622">
        <v>154.65</v>
      </c>
      <c r="F134" s="622">
        <v>497408.4</v>
      </c>
      <c r="G134" s="619">
        <v>1</v>
      </c>
      <c r="H134" s="619">
        <v>3216.3491755577111</v>
      </c>
      <c r="I134" s="622">
        <v>60.48</v>
      </c>
      <c r="J134" s="622">
        <v>200711.11000000002</v>
      </c>
      <c r="K134" s="619">
        <v>0.40351371227345578</v>
      </c>
      <c r="L134" s="619">
        <v>3318.6360780423283</v>
      </c>
      <c r="M134" s="622"/>
      <c r="N134" s="622"/>
      <c r="O134" s="635"/>
      <c r="P134" s="623"/>
    </row>
    <row r="135" spans="1:16" ht="14.4" customHeight="1" x14ac:dyDescent="0.3">
      <c r="A135" s="618" t="s">
        <v>7221</v>
      </c>
      <c r="B135" s="619" t="s">
        <v>768</v>
      </c>
      <c r="C135" s="619" t="s">
        <v>7432</v>
      </c>
      <c r="D135" s="619" t="s">
        <v>7431</v>
      </c>
      <c r="E135" s="622">
        <v>129.31</v>
      </c>
      <c r="F135" s="622">
        <v>831811.10000000009</v>
      </c>
      <c r="G135" s="619">
        <v>1</v>
      </c>
      <c r="H135" s="619">
        <v>6432.6896605057618</v>
      </c>
      <c r="I135" s="622">
        <v>28.25</v>
      </c>
      <c r="J135" s="622">
        <v>187493.2</v>
      </c>
      <c r="K135" s="619">
        <v>0.22540358021190146</v>
      </c>
      <c r="L135" s="619">
        <v>6636.9274336283188</v>
      </c>
      <c r="M135" s="622"/>
      <c r="N135" s="622"/>
      <c r="O135" s="635"/>
      <c r="P135" s="623"/>
    </row>
    <row r="136" spans="1:16" ht="14.4" customHeight="1" x14ac:dyDescent="0.3">
      <c r="A136" s="618" t="s">
        <v>7221</v>
      </c>
      <c r="B136" s="619" t="s">
        <v>768</v>
      </c>
      <c r="C136" s="619" t="s">
        <v>7433</v>
      </c>
      <c r="D136" s="619" t="s">
        <v>7434</v>
      </c>
      <c r="E136" s="622"/>
      <c r="F136" s="622"/>
      <c r="G136" s="619"/>
      <c r="H136" s="619"/>
      <c r="I136" s="622">
        <v>301.10999999999996</v>
      </c>
      <c r="J136" s="622">
        <v>285256.32000000001</v>
      </c>
      <c r="K136" s="619"/>
      <c r="L136" s="619">
        <v>947.34920793065669</v>
      </c>
      <c r="M136" s="622">
        <v>76.3</v>
      </c>
      <c r="N136" s="622">
        <v>72916.829999999987</v>
      </c>
      <c r="O136" s="635"/>
      <c r="P136" s="623">
        <v>955.65963302752277</v>
      </c>
    </row>
    <row r="137" spans="1:16" ht="14.4" customHeight="1" x14ac:dyDescent="0.3">
      <c r="A137" s="618" t="s">
        <v>7221</v>
      </c>
      <c r="B137" s="619" t="s">
        <v>768</v>
      </c>
      <c r="C137" s="619" t="s">
        <v>7435</v>
      </c>
      <c r="D137" s="619" t="s">
        <v>7434</v>
      </c>
      <c r="E137" s="622"/>
      <c r="F137" s="622"/>
      <c r="G137" s="619"/>
      <c r="H137" s="619"/>
      <c r="I137" s="622">
        <v>534.01</v>
      </c>
      <c r="J137" s="622">
        <v>1264738.45</v>
      </c>
      <c r="K137" s="619"/>
      <c r="L137" s="619">
        <v>2368.379711990412</v>
      </c>
      <c r="M137" s="622"/>
      <c r="N137" s="622"/>
      <c r="O137" s="635"/>
      <c r="P137" s="623"/>
    </row>
    <row r="138" spans="1:16" ht="14.4" customHeight="1" x14ac:dyDescent="0.3">
      <c r="A138" s="618" t="s">
        <v>7221</v>
      </c>
      <c r="B138" s="619" t="s">
        <v>768</v>
      </c>
      <c r="C138" s="619" t="s">
        <v>7436</v>
      </c>
      <c r="D138" s="619" t="s">
        <v>7345</v>
      </c>
      <c r="E138" s="622">
        <v>175.89999999999998</v>
      </c>
      <c r="F138" s="622">
        <v>1646587.33</v>
      </c>
      <c r="G138" s="619">
        <v>1</v>
      </c>
      <c r="H138" s="619">
        <v>9360.9285389425822</v>
      </c>
      <c r="I138" s="622">
        <v>44.2</v>
      </c>
      <c r="J138" s="622">
        <v>418203.9</v>
      </c>
      <c r="K138" s="619">
        <v>0.25398221666141452</v>
      </c>
      <c r="L138" s="619">
        <v>9461.6266968325799</v>
      </c>
      <c r="M138" s="622">
        <v>172.07999999999998</v>
      </c>
      <c r="N138" s="622">
        <v>1233374.5</v>
      </c>
      <c r="O138" s="635">
        <v>0.74904894355041585</v>
      </c>
      <c r="P138" s="623">
        <v>7167.4482798698291</v>
      </c>
    </row>
    <row r="139" spans="1:16" ht="14.4" customHeight="1" x14ac:dyDescent="0.3">
      <c r="A139" s="618" t="s">
        <v>7221</v>
      </c>
      <c r="B139" s="619" t="s">
        <v>768</v>
      </c>
      <c r="C139" s="619" t="s">
        <v>7437</v>
      </c>
      <c r="D139" s="619" t="s">
        <v>7438</v>
      </c>
      <c r="E139" s="622">
        <v>0.88</v>
      </c>
      <c r="F139" s="622">
        <v>3919.44</v>
      </c>
      <c r="G139" s="619">
        <v>1</v>
      </c>
      <c r="H139" s="619">
        <v>4453.909090909091</v>
      </c>
      <c r="I139" s="622"/>
      <c r="J139" s="622"/>
      <c r="K139" s="619"/>
      <c r="L139" s="619"/>
      <c r="M139" s="622"/>
      <c r="N139" s="622"/>
      <c r="O139" s="635"/>
      <c r="P139" s="623"/>
    </row>
    <row r="140" spans="1:16" ht="14.4" customHeight="1" x14ac:dyDescent="0.3">
      <c r="A140" s="618" t="s">
        <v>7221</v>
      </c>
      <c r="B140" s="619" t="s">
        <v>768</v>
      </c>
      <c r="C140" s="619" t="s">
        <v>7439</v>
      </c>
      <c r="D140" s="619" t="s">
        <v>7428</v>
      </c>
      <c r="E140" s="622">
        <v>17.84</v>
      </c>
      <c r="F140" s="622">
        <v>40515.32</v>
      </c>
      <c r="G140" s="619">
        <v>1</v>
      </c>
      <c r="H140" s="619">
        <v>2271.0381165919284</v>
      </c>
      <c r="I140" s="622">
        <v>13.6</v>
      </c>
      <c r="J140" s="622">
        <v>33202.6</v>
      </c>
      <c r="K140" s="619">
        <v>0.81950728761367297</v>
      </c>
      <c r="L140" s="619">
        <v>2441.3676470588234</v>
      </c>
      <c r="M140" s="622"/>
      <c r="N140" s="622"/>
      <c r="O140" s="635"/>
      <c r="P140" s="623"/>
    </row>
    <row r="141" spans="1:16" ht="14.4" customHeight="1" x14ac:dyDescent="0.3">
      <c r="A141" s="618" t="s">
        <v>7221</v>
      </c>
      <c r="B141" s="619" t="s">
        <v>768</v>
      </c>
      <c r="C141" s="619" t="s">
        <v>7440</v>
      </c>
      <c r="D141" s="619" t="s">
        <v>7441</v>
      </c>
      <c r="E141" s="622">
        <v>158.40999999999997</v>
      </c>
      <c r="F141" s="622">
        <v>48474.97</v>
      </c>
      <c r="G141" s="619">
        <v>1</v>
      </c>
      <c r="H141" s="619">
        <v>306.00953222650094</v>
      </c>
      <c r="I141" s="622">
        <v>13.719999999999999</v>
      </c>
      <c r="J141" s="622">
        <v>5715.49</v>
      </c>
      <c r="K141" s="619">
        <v>0.11790600386137422</v>
      </c>
      <c r="L141" s="619">
        <v>416.58090379008746</v>
      </c>
      <c r="M141" s="622"/>
      <c r="N141" s="622"/>
      <c r="O141" s="635"/>
      <c r="P141" s="623"/>
    </row>
    <row r="142" spans="1:16" ht="14.4" customHeight="1" x14ac:dyDescent="0.3">
      <c r="A142" s="618" t="s">
        <v>7221</v>
      </c>
      <c r="B142" s="619" t="s">
        <v>768</v>
      </c>
      <c r="C142" s="619" t="s">
        <v>7442</v>
      </c>
      <c r="D142" s="619" t="s">
        <v>7441</v>
      </c>
      <c r="E142" s="622">
        <v>104.82000000000001</v>
      </c>
      <c r="F142" s="622">
        <v>64156.07</v>
      </c>
      <c r="G142" s="619">
        <v>1</v>
      </c>
      <c r="H142" s="619">
        <v>612.05943522228574</v>
      </c>
      <c r="I142" s="622">
        <v>3.0200000000000005</v>
      </c>
      <c r="J142" s="622">
        <v>1947.1699999999996</v>
      </c>
      <c r="K142" s="619">
        <v>3.0350518664874572E-2</v>
      </c>
      <c r="L142" s="619">
        <v>644.75827814569516</v>
      </c>
      <c r="M142" s="622"/>
      <c r="N142" s="622"/>
      <c r="O142" s="635"/>
      <c r="P142" s="623"/>
    </row>
    <row r="143" spans="1:16" ht="14.4" customHeight="1" x14ac:dyDescent="0.3">
      <c r="A143" s="618" t="s">
        <v>7221</v>
      </c>
      <c r="B143" s="619" t="s">
        <v>768</v>
      </c>
      <c r="C143" s="619" t="s">
        <v>7443</v>
      </c>
      <c r="D143" s="619" t="s">
        <v>7441</v>
      </c>
      <c r="E143" s="622">
        <v>437.94</v>
      </c>
      <c r="F143" s="622">
        <v>111889.22000000002</v>
      </c>
      <c r="G143" s="619">
        <v>1</v>
      </c>
      <c r="H143" s="619">
        <v>255.48983879070195</v>
      </c>
      <c r="I143" s="622">
        <v>121.80000000000003</v>
      </c>
      <c r="J143" s="622">
        <v>35065.9</v>
      </c>
      <c r="K143" s="619">
        <v>0.3133983774308195</v>
      </c>
      <c r="L143" s="619">
        <v>287.89737274220028</v>
      </c>
      <c r="M143" s="622">
        <v>27.28</v>
      </c>
      <c r="N143" s="622">
        <v>6776.3600000000006</v>
      </c>
      <c r="O143" s="635">
        <v>6.0563117698023097E-2</v>
      </c>
      <c r="P143" s="623">
        <v>248.40029325513197</v>
      </c>
    </row>
    <row r="144" spans="1:16" ht="14.4" customHeight="1" x14ac:dyDescent="0.3">
      <c r="A144" s="618" t="s">
        <v>7221</v>
      </c>
      <c r="B144" s="619" t="s">
        <v>768</v>
      </c>
      <c r="C144" s="619" t="s">
        <v>7444</v>
      </c>
      <c r="D144" s="619" t="s">
        <v>7275</v>
      </c>
      <c r="E144" s="622"/>
      <c r="F144" s="622"/>
      <c r="G144" s="619"/>
      <c r="H144" s="619"/>
      <c r="I144" s="622">
        <v>1</v>
      </c>
      <c r="J144" s="622">
        <v>9780.99</v>
      </c>
      <c r="K144" s="619"/>
      <c r="L144" s="619">
        <v>9780.99</v>
      </c>
      <c r="M144" s="622">
        <v>1</v>
      </c>
      <c r="N144" s="622">
        <v>7877.7</v>
      </c>
      <c r="O144" s="635"/>
      <c r="P144" s="623">
        <v>7877.7</v>
      </c>
    </row>
    <row r="145" spans="1:16" ht="14.4" customHeight="1" x14ac:dyDescent="0.3">
      <c r="A145" s="618" t="s">
        <v>7221</v>
      </c>
      <c r="B145" s="619" t="s">
        <v>768</v>
      </c>
      <c r="C145" s="619" t="s">
        <v>7445</v>
      </c>
      <c r="D145" s="619" t="s">
        <v>772</v>
      </c>
      <c r="E145" s="622"/>
      <c r="F145" s="622"/>
      <c r="G145" s="619"/>
      <c r="H145" s="619"/>
      <c r="I145" s="622">
        <v>12.129999999999999</v>
      </c>
      <c r="J145" s="622">
        <v>27195.57</v>
      </c>
      <c r="K145" s="619"/>
      <c r="L145" s="619">
        <v>2242.0090684253919</v>
      </c>
      <c r="M145" s="622">
        <v>78.17</v>
      </c>
      <c r="N145" s="622">
        <v>176795.46999999997</v>
      </c>
      <c r="O145" s="635"/>
      <c r="P145" s="623">
        <v>2261.6792887296915</v>
      </c>
    </row>
    <row r="146" spans="1:16" ht="14.4" customHeight="1" x14ac:dyDescent="0.3">
      <c r="A146" s="618" t="s">
        <v>7221</v>
      </c>
      <c r="B146" s="619" t="s">
        <v>768</v>
      </c>
      <c r="C146" s="619" t="s">
        <v>7446</v>
      </c>
      <c r="D146" s="619" t="s">
        <v>772</v>
      </c>
      <c r="E146" s="622"/>
      <c r="F146" s="622"/>
      <c r="G146" s="619"/>
      <c r="H146" s="619"/>
      <c r="I146" s="622">
        <v>17</v>
      </c>
      <c r="J146" s="622">
        <v>152456.99</v>
      </c>
      <c r="K146" s="619"/>
      <c r="L146" s="619">
        <v>8968.0582352941165</v>
      </c>
      <c r="M146" s="622">
        <v>51.69</v>
      </c>
      <c r="N146" s="622">
        <v>467624.91</v>
      </c>
      <c r="O146" s="635"/>
      <c r="P146" s="623">
        <v>9046.7190946024384</v>
      </c>
    </row>
    <row r="147" spans="1:16" ht="14.4" customHeight="1" x14ac:dyDescent="0.3">
      <c r="A147" s="618" t="s">
        <v>7221</v>
      </c>
      <c r="B147" s="619" t="s">
        <v>768</v>
      </c>
      <c r="C147" s="619" t="s">
        <v>7447</v>
      </c>
      <c r="D147" s="619" t="s">
        <v>806</v>
      </c>
      <c r="E147" s="622"/>
      <c r="F147" s="622"/>
      <c r="G147" s="619"/>
      <c r="H147" s="619"/>
      <c r="I147" s="622">
        <v>199.21</v>
      </c>
      <c r="J147" s="622">
        <v>664368.44999999995</v>
      </c>
      <c r="K147" s="619"/>
      <c r="L147" s="619">
        <v>3335.0155614677974</v>
      </c>
      <c r="M147" s="622">
        <v>146.75</v>
      </c>
      <c r="N147" s="622">
        <v>427310.39</v>
      </c>
      <c r="O147" s="635"/>
      <c r="P147" s="623">
        <v>2911.8254855195914</v>
      </c>
    </row>
    <row r="148" spans="1:16" ht="14.4" customHeight="1" x14ac:dyDescent="0.3">
      <c r="A148" s="618" t="s">
        <v>7221</v>
      </c>
      <c r="B148" s="619" t="s">
        <v>768</v>
      </c>
      <c r="C148" s="619" t="s">
        <v>7448</v>
      </c>
      <c r="D148" s="619" t="s">
        <v>806</v>
      </c>
      <c r="E148" s="622">
        <v>3</v>
      </c>
      <c r="F148" s="622">
        <v>19298.07</v>
      </c>
      <c r="G148" s="619">
        <v>1</v>
      </c>
      <c r="H148" s="619">
        <v>6432.69</v>
      </c>
      <c r="I148" s="622">
        <v>599.92999999999995</v>
      </c>
      <c r="J148" s="622">
        <v>4001550.27</v>
      </c>
      <c r="K148" s="619">
        <v>207.35494637546657</v>
      </c>
      <c r="L148" s="619">
        <v>6670.028620005668</v>
      </c>
      <c r="M148" s="622">
        <v>288.61</v>
      </c>
      <c r="N148" s="622">
        <v>1631972.0899999999</v>
      </c>
      <c r="O148" s="635">
        <v>84.566596037842118</v>
      </c>
      <c r="P148" s="623">
        <v>5654.5930147950512</v>
      </c>
    </row>
    <row r="149" spans="1:16" ht="14.4" customHeight="1" x14ac:dyDescent="0.3">
      <c r="A149" s="618" t="s">
        <v>7221</v>
      </c>
      <c r="B149" s="619" t="s">
        <v>768</v>
      </c>
      <c r="C149" s="619" t="s">
        <v>7449</v>
      </c>
      <c r="D149" s="619" t="s">
        <v>7450</v>
      </c>
      <c r="E149" s="622"/>
      <c r="F149" s="622"/>
      <c r="G149" s="619"/>
      <c r="H149" s="619"/>
      <c r="I149" s="622">
        <v>6.95</v>
      </c>
      <c r="J149" s="622">
        <v>1805.5900000000001</v>
      </c>
      <c r="K149" s="619"/>
      <c r="L149" s="619">
        <v>259.7971223021583</v>
      </c>
      <c r="M149" s="622">
        <v>5.54</v>
      </c>
      <c r="N149" s="622">
        <v>1451.88</v>
      </c>
      <c r="O149" s="635"/>
      <c r="P149" s="623">
        <v>262.07220216606498</v>
      </c>
    </row>
    <row r="150" spans="1:16" ht="14.4" customHeight="1" x14ac:dyDescent="0.3">
      <c r="A150" s="618" t="s">
        <v>7221</v>
      </c>
      <c r="B150" s="619" t="s">
        <v>768</v>
      </c>
      <c r="C150" s="619" t="s">
        <v>7451</v>
      </c>
      <c r="D150" s="619" t="s">
        <v>7452</v>
      </c>
      <c r="E150" s="622"/>
      <c r="F150" s="622"/>
      <c r="G150" s="619"/>
      <c r="H150" s="619"/>
      <c r="I150" s="622">
        <v>6</v>
      </c>
      <c r="J150" s="622">
        <v>1959.6000000000001</v>
      </c>
      <c r="K150" s="619"/>
      <c r="L150" s="619">
        <v>326.60000000000002</v>
      </c>
      <c r="M150" s="622">
        <v>3</v>
      </c>
      <c r="N150" s="622">
        <v>988.38</v>
      </c>
      <c r="O150" s="635"/>
      <c r="P150" s="623">
        <v>329.46</v>
      </c>
    </row>
    <row r="151" spans="1:16" ht="14.4" customHeight="1" x14ac:dyDescent="0.3">
      <c r="A151" s="618" t="s">
        <v>7221</v>
      </c>
      <c r="B151" s="619" t="s">
        <v>768</v>
      </c>
      <c r="C151" s="619" t="s">
        <v>7453</v>
      </c>
      <c r="D151" s="619" t="s">
        <v>7452</v>
      </c>
      <c r="E151" s="622"/>
      <c r="F151" s="622"/>
      <c r="G151" s="619"/>
      <c r="H151" s="619"/>
      <c r="I151" s="622">
        <v>6.84</v>
      </c>
      <c r="J151" s="622">
        <v>11169.720000000001</v>
      </c>
      <c r="K151" s="619"/>
      <c r="L151" s="619">
        <v>1633.0000000000002</v>
      </c>
      <c r="M151" s="622">
        <v>1</v>
      </c>
      <c r="N151" s="622">
        <v>1647.32</v>
      </c>
      <c r="O151" s="635"/>
      <c r="P151" s="623">
        <v>1647.32</v>
      </c>
    </row>
    <row r="152" spans="1:16" ht="14.4" customHeight="1" x14ac:dyDescent="0.3">
      <c r="A152" s="618" t="s">
        <v>7221</v>
      </c>
      <c r="B152" s="619" t="s">
        <v>768</v>
      </c>
      <c r="C152" s="619" t="s">
        <v>7454</v>
      </c>
      <c r="D152" s="619" t="s">
        <v>7455</v>
      </c>
      <c r="E152" s="622"/>
      <c r="F152" s="622"/>
      <c r="G152" s="619"/>
      <c r="H152" s="619"/>
      <c r="I152" s="622"/>
      <c r="J152" s="622"/>
      <c r="K152" s="619"/>
      <c r="L152" s="619"/>
      <c r="M152" s="622">
        <v>160.79</v>
      </c>
      <c r="N152" s="622">
        <v>46168.93</v>
      </c>
      <c r="O152" s="635"/>
      <c r="P152" s="623">
        <v>287.13806828782884</v>
      </c>
    </row>
    <row r="153" spans="1:16" ht="14.4" customHeight="1" x14ac:dyDescent="0.3">
      <c r="A153" s="618" t="s">
        <v>7221</v>
      </c>
      <c r="B153" s="619" t="s">
        <v>768</v>
      </c>
      <c r="C153" s="619" t="s">
        <v>7456</v>
      </c>
      <c r="D153" s="619" t="s">
        <v>7455</v>
      </c>
      <c r="E153" s="622"/>
      <c r="F153" s="622"/>
      <c r="G153" s="619"/>
      <c r="H153" s="619"/>
      <c r="I153" s="622"/>
      <c r="J153" s="622"/>
      <c r="K153" s="619"/>
      <c r="L153" s="619"/>
      <c r="M153" s="622">
        <v>291.48</v>
      </c>
      <c r="N153" s="622">
        <v>418488.68999999994</v>
      </c>
      <c r="O153" s="635"/>
      <c r="P153" s="623">
        <v>1435.7372375463151</v>
      </c>
    </row>
    <row r="154" spans="1:16" ht="14.4" customHeight="1" x14ac:dyDescent="0.3">
      <c r="A154" s="618" t="s">
        <v>7221</v>
      </c>
      <c r="B154" s="619" t="s">
        <v>768</v>
      </c>
      <c r="C154" s="619" t="s">
        <v>7457</v>
      </c>
      <c r="D154" s="619" t="s">
        <v>7455</v>
      </c>
      <c r="E154" s="622"/>
      <c r="F154" s="622"/>
      <c r="G154" s="619"/>
      <c r="H154" s="619"/>
      <c r="I154" s="622"/>
      <c r="J154" s="622"/>
      <c r="K154" s="619"/>
      <c r="L154" s="619"/>
      <c r="M154" s="622">
        <v>14</v>
      </c>
      <c r="N154" s="622">
        <v>80401.13</v>
      </c>
      <c r="O154" s="635"/>
      <c r="P154" s="623">
        <v>5742.9378571428579</v>
      </c>
    </row>
    <row r="155" spans="1:16" ht="14.4" customHeight="1" x14ac:dyDescent="0.3">
      <c r="A155" s="618" t="s">
        <v>7221</v>
      </c>
      <c r="B155" s="619" t="s">
        <v>768</v>
      </c>
      <c r="C155" s="619" t="s">
        <v>7458</v>
      </c>
      <c r="D155" s="619" t="s">
        <v>7340</v>
      </c>
      <c r="E155" s="622">
        <v>27.89</v>
      </c>
      <c r="F155" s="622">
        <v>35887.96</v>
      </c>
      <c r="G155" s="619">
        <v>1</v>
      </c>
      <c r="H155" s="619">
        <v>1286.7680172104697</v>
      </c>
      <c r="I155" s="622">
        <v>19.330000000000002</v>
      </c>
      <c r="J155" s="622">
        <v>37923.54</v>
      </c>
      <c r="K155" s="619">
        <v>1.0567204154262322</v>
      </c>
      <c r="L155" s="619">
        <v>1961.9006725297463</v>
      </c>
      <c r="M155" s="622"/>
      <c r="N155" s="622"/>
      <c r="O155" s="635"/>
      <c r="P155" s="623"/>
    </row>
    <row r="156" spans="1:16" ht="14.4" customHeight="1" x14ac:dyDescent="0.3">
      <c r="A156" s="618" t="s">
        <v>7221</v>
      </c>
      <c r="B156" s="619" t="s">
        <v>768</v>
      </c>
      <c r="C156" s="619" t="s">
        <v>7459</v>
      </c>
      <c r="D156" s="619" t="s">
        <v>7460</v>
      </c>
      <c r="E156" s="622">
        <v>48.02</v>
      </c>
      <c r="F156" s="622">
        <v>103339.44</v>
      </c>
      <c r="G156" s="619">
        <v>1</v>
      </c>
      <c r="H156" s="619">
        <v>2152.0083298625573</v>
      </c>
      <c r="I156" s="622">
        <v>17.47</v>
      </c>
      <c r="J156" s="622">
        <v>39228.340000000004</v>
      </c>
      <c r="K156" s="619">
        <v>0.37960666324493342</v>
      </c>
      <c r="L156" s="619">
        <v>2245.4688036634234</v>
      </c>
      <c r="M156" s="622"/>
      <c r="N156" s="622"/>
      <c r="O156" s="635"/>
      <c r="P156" s="623"/>
    </row>
    <row r="157" spans="1:16" ht="14.4" customHeight="1" x14ac:dyDescent="0.3">
      <c r="A157" s="618" t="s">
        <v>7221</v>
      </c>
      <c r="B157" s="619" t="s">
        <v>768</v>
      </c>
      <c r="C157" s="619" t="s">
        <v>7461</v>
      </c>
      <c r="D157" s="619" t="s">
        <v>7460</v>
      </c>
      <c r="E157" s="622">
        <v>68.63</v>
      </c>
      <c r="F157" s="622">
        <v>590830.44999999995</v>
      </c>
      <c r="G157" s="619">
        <v>1</v>
      </c>
      <c r="H157" s="619">
        <v>8608.9239399679445</v>
      </c>
      <c r="I157" s="622">
        <v>23.13</v>
      </c>
      <c r="J157" s="622">
        <v>207751.33</v>
      </c>
      <c r="K157" s="619">
        <v>0.35162596985311101</v>
      </c>
      <c r="L157" s="619">
        <v>8981.8992650237778</v>
      </c>
      <c r="M157" s="622"/>
      <c r="N157" s="622"/>
      <c r="O157" s="635"/>
      <c r="P157" s="623"/>
    </row>
    <row r="158" spans="1:16" ht="14.4" customHeight="1" x14ac:dyDescent="0.3">
      <c r="A158" s="618" t="s">
        <v>7221</v>
      </c>
      <c r="B158" s="619" t="s">
        <v>768</v>
      </c>
      <c r="C158" s="619" t="s">
        <v>7462</v>
      </c>
      <c r="D158" s="619" t="s">
        <v>7463</v>
      </c>
      <c r="E158" s="622">
        <v>399.61999999999995</v>
      </c>
      <c r="F158" s="622">
        <v>971860.62000000011</v>
      </c>
      <c r="G158" s="619">
        <v>1</v>
      </c>
      <c r="H158" s="619">
        <v>2431.9619138181279</v>
      </c>
      <c r="I158" s="622">
        <v>175.46</v>
      </c>
      <c r="J158" s="622">
        <v>464729.27999999997</v>
      </c>
      <c r="K158" s="619">
        <v>0.4781851125936144</v>
      </c>
      <c r="L158" s="619">
        <v>2648.6337626809527</v>
      </c>
      <c r="M158" s="622"/>
      <c r="N158" s="622"/>
      <c r="O158" s="635"/>
      <c r="P158" s="623"/>
    </row>
    <row r="159" spans="1:16" ht="14.4" customHeight="1" x14ac:dyDescent="0.3">
      <c r="A159" s="618" t="s">
        <v>7221</v>
      </c>
      <c r="B159" s="619" t="s">
        <v>768</v>
      </c>
      <c r="C159" s="619" t="s">
        <v>7464</v>
      </c>
      <c r="D159" s="619" t="s">
        <v>7465</v>
      </c>
      <c r="E159" s="622">
        <v>657.36</v>
      </c>
      <c r="F159" s="622">
        <v>327962.25</v>
      </c>
      <c r="G159" s="619">
        <v>1</v>
      </c>
      <c r="H159" s="619">
        <v>498.9081325301205</v>
      </c>
      <c r="I159" s="622">
        <v>293.29000000000002</v>
      </c>
      <c r="J159" s="622">
        <v>159848.9</v>
      </c>
      <c r="K159" s="619">
        <v>0.48740030293120623</v>
      </c>
      <c r="L159" s="619">
        <v>545.01994612840531</v>
      </c>
      <c r="M159" s="622"/>
      <c r="N159" s="622"/>
      <c r="O159" s="635"/>
      <c r="P159" s="623"/>
    </row>
    <row r="160" spans="1:16" ht="14.4" customHeight="1" x14ac:dyDescent="0.3">
      <c r="A160" s="618" t="s">
        <v>7221</v>
      </c>
      <c r="B160" s="619" t="s">
        <v>768</v>
      </c>
      <c r="C160" s="619" t="s">
        <v>7466</v>
      </c>
      <c r="D160" s="619" t="s">
        <v>7467</v>
      </c>
      <c r="E160" s="622"/>
      <c r="F160" s="622"/>
      <c r="G160" s="619"/>
      <c r="H160" s="619"/>
      <c r="I160" s="622">
        <v>79.11</v>
      </c>
      <c r="J160" s="622">
        <v>43116.500000000007</v>
      </c>
      <c r="K160" s="619"/>
      <c r="L160" s="619">
        <v>545.01959297181145</v>
      </c>
      <c r="M160" s="622"/>
      <c r="N160" s="622"/>
      <c r="O160" s="635"/>
      <c r="P160" s="623"/>
    </row>
    <row r="161" spans="1:16" ht="14.4" customHeight="1" x14ac:dyDescent="0.3">
      <c r="A161" s="618" t="s">
        <v>7221</v>
      </c>
      <c r="B161" s="619" t="s">
        <v>768</v>
      </c>
      <c r="C161" s="619" t="s">
        <v>7468</v>
      </c>
      <c r="D161" s="619" t="s">
        <v>7467</v>
      </c>
      <c r="E161" s="622"/>
      <c r="F161" s="622"/>
      <c r="G161" s="619"/>
      <c r="H161" s="619"/>
      <c r="I161" s="622">
        <v>31</v>
      </c>
      <c r="J161" s="622">
        <v>82114.34</v>
      </c>
      <c r="K161" s="619"/>
      <c r="L161" s="619">
        <v>2648.8496774193545</v>
      </c>
      <c r="M161" s="622"/>
      <c r="N161" s="622"/>
      <c r="O161" s="635"/>
      <c r="P161" s="623"/>
    </row>
    <row r="162" spans="1:16" ht="14.4" customHeight="1" x14ac:dyDescent="0.3">
      <c r="A162" s="618" t="s">
        <v>7221</v>
      </c>
      <c r="B162" s="619" t="s">
        <v>768</v>
      </c>
      <c r="C162" s="619" t="s">
        <v>7469</v>
      </c>
      <c r="D162" s="619" t="s">
        <v>7470</v>
      </c>
      <c r="E162" s="622"/>
      <c r="F162" s="622"/>
      <c r="G162" s="619"/>
      <c r="H162" s="619"/>
      <c r="I162" s="622"/>
      <c r="J162" s="622"/>
      <c r="K162" s="619"/>
      <c r="L162" s="619"/>
      <c r="M162" s="622">
        <v>0</v>
      </c>
      <c r="N162" s="622">
        <v>5.8207660913467407E-11</v>
      </c>
      <c r="O162" s="635"/>
      <c r="P162" s="623"/>
    </row>
    <row r="163" spans="1:16" ht="14.4" customHeight="1" x14ac:dyDescent="0.3">
      <c r="A163" s="618" t="s">
        <v>7221</v>
      </c>
      <c r="B163" s="619" t="s">
        <v>768</v>
      </c>
      <c r="C163" s="619" t="s">
        <v>7469</v>
      </c>
      <c r="D163" s="619" t="s">
        <v>7471</v>
      </c>
      <c r="E163" s="622"/>
      <c r="F163" s="622"/>
      <c r="G163" s="619"/>
      <c r="H163" s="619"/>
      <c r="I163" s="622"/>
      <c r="J163" s="622"/>
      <c r="K163" s="619"/>
      <c r="L163" s="619"/>
      <c r="M163" s="622">
        <v>7</v>
      </c>
      <c r="N163" s="622">
        <v>493635.92000000004</v>
      </c>
      <c r="O163" s="635"/>
      <c r="P163" s="623">
        <v>70519.417142857143</v>
      </c>
    </row>
    <row r="164" spans="1:16" ht="14.4" customHeight="1" x14ac:dyDescent="0.3">
      <c r="A164" s="618" t="s">
        <v>7221</v>
      </c>
      <c r="B164" s="619" t="s">
        <v>768</v>
      </c>
      <c r="C164" s="619" t="s">
        <v>7472</v>
      </c>
      <c r="D164" s="619" t="s">
        <v>7470</v>
      </c>
      <c r="E164" s="622">
        <v>0</v>
      </c>
      <c r="F164" s="622">
        <v>0</v>
      </c>
      <c r="G164" s="619"/>
      <c r="H164" s="619"/>
      <c r="I164" s="622">
        <v>0</v>
      </c>
      <c r="J164" s="622">
        <v>4.6566128730773926E-10</v>
      </c>
      <c r="K164" s="619"/>
      <c r="L164" s="619"/>
      <c r="M164" s="622">
        <v>0</v>
      </c>
      <c r="N164" s="622">
        <v>-4.6566128730773926E-10</v>
      </c>
      <c r="O164" s="635"/>
      <c r="P164" s="623"/>
    </row>
    <row r="165" spans="1:16" ht="14.4" customHeight="1" x14ac:dyDescent="0.3">
      <c r="A165" s="618" t="s">
        <v>7221</v>
      </c>
      <c r="B165" s="619" t="s">
        <v>768</v>
      </c>
      <c r="C165" s="619" t="s">
        <v>7472</v>
      </c>
      <c r="D165" s="619" t="s">
        <v>7473</v>
      </c>
      <c r="E165" s="622">
        <v>82</v>
      </c>
      <c r="F165" s="622">
        <v>7961890.3999999994</v>
      </c>
      <c r="G165" s="619">
        <v>1</v>
      </c>
      <c r="H165" s="619">
        <v>97096.224390243893</v>
      </c>
      <c r="I165" s="622">
        <v>87</v>
      </c>
      <c r="J165" s="622">
        <v>8380698.7300000004</v>
      </c>
      <c r="K165" s="619">
        <v>1.0526016195852181</v>
      </c>
      <c r="L165" s="619">
        <v>96329.870459770114</v>
      </c>
      <c r="M165" s="622">
        <v>102</v>
      </c>
      <c r="N165" s="622">
        <v>9971359.5600000005</v>
      </c>
      <c r="O165" s="635">
        <v>1.2523859358827649</v>
      </c>
      <c r="P165" s="623">
        <v>97758.427058823538</v>
      </c>
    </row>
    <row r="166" spans="1:16" ht="14.4" customHeight="1" x14ac:dyDescent="0.3">
      <c r="A166" s="618" t="s">
        <v>7221</v>
      </c>
      <c r="B166" s="619" t="s">
        <v>768</v>
      </c>
      <c r="C166" s="619" t="s">
        <v>7474</v>
      </c>
      <c r="D166" s="619" t="s">
        <v>7475</v>
      </c>
      <c r="E166" s="622"/>
      <c r="F166" s="622"/>
      <c r="G166" s="619"/>
      <c r="H166" s="619"/>
      <c r="I166" s="622">
        <v>19</v>
      </c>
      <c r="J166" s="622">
        <v>97657.530000000013</v>
      </c>
      <c r="K166" s="619"/>
      <c r="L166" s="619">
        <v>5139.8700000000008</v>
      </c>
      <c r="M166" s="622">
        <v>32.67</v>
      </c>
      <c r="N166" s="622">
        <v>174037.58999999997</v>
      </c>
      <c r="O166" s="635"/>
      <c r="P166" s="623">
        <v>5327.1377410468303</v>
      </c>
    </row>
    <row r="167" spans="1:16" ht="14.4" customHeight="1" x14ac:dyDescent="0.3">
      <c r="A167" s="618" t="s">
        <v>7221</v>
      </c>
      <c r="B167" s="619" t="s">
        <v>768</v>
      </c>
      <c r="C167" s="619" t="s">
        <v>7476</v>
      </c>
      <c r="D167" s="619" t="s">
        <v>7477</v>
      </c>
      <c r="E167" s="622"/>
      <c r="F167" s="622"/>
      <c r="G167" s="619"/>
      <c r="H167" s="619"/>
      <c r="I167" s="622"/>
      <c r="J167" s="622"/>
      <c r="K167" s="619"/>
      <c r="L167" s="619"/>
      <c r="M167" s="622">
        <v>0</v>
      </c>
      <c r="N167" s="622">
        <v>0</v>
      </c>
      <c r="O167" s="635"/>
      <c r="P167" s="623"/>
    </row>
    <row r="168" spans="1:16" ht="14.4" customHeight="1" x14ac:dyDescent="0.3">
      <c r="A168" s="618" t="s">
        <v>7221</v>
      </c>
      <c r="B168" s="619" t="s">
        <v>768</v>
      </c>
      <c r="C168" s="619" t="s">
        <v>7476</v>
      </c>
      <c r="D168" s="619" t="s">
        <v>7475</v>
      </c>
      <c r="E168" s="622"/>
      <c r="F168" s="622"/>
      <c r="G168" s="619"/>
      <c r="H168" s="619"/>
      <c r="I168" s="622">
        <v>10</v>
      </c>
      <c r="J168" s="622">
        <v>249026.50000000003</v>
      </c>
      <c r="K168" s="619"/>
      <c r="L168" s="619">
        <v>24902.65</v>
      </c>
      <c r="M168" s="622">
        <v>38</v>
      </c>
      <c r="N168" s="622">
        <v>967950.62</v>
      </c>
      <c r="O168" s="635"/>
      <c r="P168" s="623">
        <v>25472.384736842105</v>
      </c>
    </row>
    <row r="169" spans="1:16" ht="14.4" customHeight="1" x14ac:dyDescent="0.3">
      <c r="A169" s="618" t="s">
        <v>7221</v>
      </c>
      <c r="B169" s="619" t="s">
        <v>768</v>
      </c>
      <c r="C169" s="619" t="s">
        <v>7478</v>
      </c>
      <c r="D169" s="619" t="s">
        <v>7479</v>
      </c>
      <c r="E169" s="622"/>
      <c r="F169" s="622"/>
      <c r="G169" s="619"/>
      <c r="H169" s="619"/>
      <c r="I169" s="622"/>
      <c r="J169" s="622"/>
      <c r="K169" s="619"/>
      <c r="L169" s="619"/>
      <c r="M169" s="622">
        <v>0.8</v>
      </c>
      <c r="N169" s="622">
        <v>7143.1900000000005</v>
      </c>
      <c r="O169" s="635"/>
      <c r="P169" s="623">
        <v>8928.9874999999993</v>
      </c>
    </row>
    <row r="170" spans="1:16" ht="14.4" customHeight="1" x14ac:dyDescent="0.3">
      <c r="A170" s="618" t="s">
        <v>7221</v>
      </c>
      <c r="B170" s="619" t="s">
        <v>768</v>
      </c>
      <c r="C170" s="619" t="s">
        <v>7480</v>
      </c>
      <c r="D170" s="619" t="s">
        <v>7481</v>
      </c>
      <c r="E170" s="622"/>
      <c r="F170" s="622"/>
      <c r="G170" s="619"/>
      <c r="H170" s="619"/>
      <c r="I170" s="622">
        <v>27.799999999999997</v>
      </c>
      <c r="J170" s="622">
        <v>400262.18000000005</v>
      </c>
      <c r="K170" s="619"/>
      <c r="L170" s="619">
        <v>14397.920143884896</v>
      </c>
      <c r="M170" s="622">
        <v>36.200000000000003</v>
      </c>
      <c r="N170" s="622">
        <v>385491.69</v>
      </c>
      <c r="O170" s="635"/>
      <c r="P170" s="623">
        <v>10648.941712707181</v>
      </c>
    </row>
    <row r="171" spans="1:16" ht="14.4" customHeight="1" x14ac:dyDescent="0.3">
      <c r="A171" s="618" t="s">
        <v>7221</v>
      </c>
      <c r="B171" s="619" t="s">
        <v>768</v>
      </c>
      <c r="C171" s="619" t="s">
        <v>7482</v>
      </c>
      <c r="D171" s="619" t="s">
        <v>7483</v>
      </c>
      <c r="E171" s="622">
        <v>0</v>
      </c>
      <c r="F171" s="622">
        <v>0</v>
      </c>
      <c r="G171" s="619"/>
      <c r="H171" s="619"/>
      <c r="I171" s="622"/>
      <c r="J171" s="622"/>
      <c r="K171" s="619"/>
      <c r="L171" s="619"/>
      <c r="M171" s="622"/>
      <c r="N171" s="622"/>
      <c r="O171" s="635"/>
      <c r="P171" s="623"/>
    </row>
    <row r="172" spans="1:16" ht="14.4" customHeight="1" x14ac:dyDescent="0.3">
      <c r="A172" s="618" t="s">
        <v>7221</v>
      </c>
      <c r="B172" s="619" t="s">
        <v>768</v>
      </c>
      <c r="C172" s="619" t="s">
        <v>7484</v>
      </c>
      <c r="D172" s="619" t="s">
        <v>7483</v>
      </c>
      <c r="E172" s="622">
        <v>0</v>
      </c>
      <c r="F172" s="622">
        <v>0</v>
      </c>
      <c r="G172" s="619"/>
      <c r="H172" s="619"/>
      <c r="I172" s="622"/>
      <c r="J172" s="622"/>
      <c r="K172" s="619"/>
      <c r="L172" s="619"/>
      <c r="M172" s="622"/>
      <c r="N172" s="622"/>
      <c r="O172" s="635"/>
      <c r="P172" s="623"/>
    </row>
    <row r="173" spans="1:16" ht="14.4" customHeight="1" x14ac:dyDescent="0.3">
      <c r="A173" s="618" t="s">
        <v>7221</v>
      </c>
      <c r="B173" s="619" t="s">
        <v>768</v>
      </c>
      <c r="C173" s="619" t="s">
        <v>7485</v>
      </c>
      <c r="D173" s="619" t="s">
        <v>7486</v>
      </c>
      <c r="E173" s="622"/>
      <c r="F173" s="622"/>
      <c r="G173" s="619"/>
      <c r="H173" s="619"/>
      <c r="I173" s="622"/>
      <c r="J173" s="622"/>
      <c r="K173" s="619"/>
      <c r="L173" s="619"/>
      <c r="M173" s="622">
        <v>188.98000000000002</v>
      </c>
      <c r="N173" s="622">
        <v>140264.78999999998</v>
      </c>
      <c r="O173" s="635"/>
      <c r="P173" s="623">
        <v>742.22028786114913</v>
      </c>
    </row>
    <row r="174" spans="1:16" ht="14.4" customHeight="1" x14ac:dyDescent="0.3">
      <c r="A174" s="618" t="s">
        <v>7221</v>
      </c>
      <c r="B174" s="619" t="s">
        <v>768</v>
      </c>
      <c r="C174" s="619" t="s">
        <v>7487</v>
      </c>
      <c r="D174" s="619" t="s">
        <v>7488</v>
      </c>
      <c r="E174" s="622"/>
      <c r="F174" s="622"/>
      <c r="G174" s="619"/>
      <c r="H174" s="619"/>
      <c r="I174" s="622"/>
      <c r="J174" s="622"/>
      <c r="K174" s="619"/>
      <c r="L174" s="619"/>
      <c r="M174" s="622">
        <v>23</v>
      </c>
      <c r="N174" s="622">
        <v>448483.20999999996</v>
      </c>
      <c r="O174" s="635"/>
      <c r="P174" s="623">
        <v>19499.269999999997</v>
      </c>
    </row>
    <row r="175" spans="1:16" ht="14.4" customHeight="1" x14ac:dyDescent="0.3">
      <c r="A175" s="618" t="s">
        <v>7221</v>
      </c>
      <c r="B175" s="619" t="s">
        <v>768</v>
      </c>
      <c r="C175" s="619" t="s">
        <v>7489</v>
      </c>
      <c r="D175" s="619" t="s">
        <v>7490</v>
      </c>
      <c r="E175" s="622"/>
      <c r="F175" s="622"/>
      <c r="G175" s="619"/>
      <c r="H175" s="619"/>
      <c r="I175" s="622">
        <v>11.72</v>
      </c>
      <c r="J175" s="622">
        <v>19085.850000000002</v>
      </c>
      <c r="K175" s="619"/>
      <c r="L175" s="619">
        <v>1628.4854948805462</v>
      </c>
      <c r="M175" s="622">
        <v>13.66</v>
      </c>
      <c r="N175" s="622">
        <v>22440.309999999998</v>
      </c>
      <c r="O175" s="635"/>
      <c r="P175" s="623">
        <v>1642.7752562225473</v>
      </c>
    </row>
    <row r="176" spans="1:16" ht="14.4" customHeight="1" x14ac:dyDescent="0.3">
      <c r="A176" s="618" t="s">
        <v>7221</v>
      </c>
      <c r="B176" s="619" t="s">
        <v>768</v>
      </c>
      <c r="C176" s="619" t="s">
        <v>7491</v>
      </c>
      <c r="D176" s="619" t="s">
        <v>7492</v>
      </c>
      <c r="E176" s="622">
        <v>11.2</v>
      </c>
      <c r="F176" s="622">
        <v>352.80999999999995</v>
      </c>
      <c r="G176" s="619">
        <v>1</v>
      </c>
      <c r="H176" s="619">
        <v>31.500892857142855</v>
      </c>
      <c r="I176" s="622">
        <v>74.94</v>
      </c>
      <c r="J176" s="622">
        <v>2452.6200000000003</v>
      </c>
      <c r="K176" s="619">
        <v>6.9516737053938398</v>
      </c>
      <c r="L176" s="619">
        <v>32.727782225780629</v>
      </c>
      <c r="M176" s="622"/>
      <c r="N176" s="622"/>
      <c r="O176" s="635"/>
      <c r="P176" s="623"/>
    </row>
    <row r="177" spans="1:16" ht="14.4" customHeight="1" x14ac:dyDescent="0.3">
      <c r="A177" s="618" t="s">
        <v>7221</v>
      </c>
      <c r="B177" s="619" t="s">
        <v>768</v>
      </c>
      <c r="C177" s="619" t="s">
        <v>7493</v>
      </c>
      <c r="D177" s="619" t="s">
        <v>7492</v>
      </c>
      <c r="E177" s="622">
        <v>180.10000000000002</v>
      </c>
      <c r="F177" s="622">
        <v>11227.419999999998</v>
      </c>
      <c r="G177" s="619">
        <v>1</v>
      </c>
      <c r="H177" s="619">
        <v>62.339922265408092</v>
      </c>
      <c r="I177" s="622">
        <v>13.28</v>
      </c>
      <c r="J177" s="622">
        <v>860.22</v>
      </c>
      <c r="K177" s="619">
        <v>7.66177803983462E-2</v>
      </c>
      <c r="L177" s="619">
        <v>64.775602409638566</v>
      </c>
      <c r="M177" s="622">
        <v>103.49000000000001</v>
      </c>
      <c r="N177" s="622">
        <v>6762.65</v>
      </c>
      <c r="O177" s="635">
        <v>0.60233339449312495</v>
      </c>
      <c r="P177" s="623">
        <v>65.345927142719091</v>
      </c>
    </row>
    <row r="178" spans="1:16" ht="14.4" customHeight="1" x14ac:dyDescent="0.3">
      <c r="A178" s="618" t="s">
        <v>7221</v>
      </c>
      <c r="B178" s="619" t="s">
        <v>768</v>
      </c>
      <c r="C178" s="619" t="s">
        <v>7494</v>
      </c>
      <c r="D178" s="619" t="s">
        <v>7492</v>
      </c>
      <c r="E178" s="622">
        <v>5.82</v>
      </c>
      <c r="F178" s="622">
        <v>624.98</v>
      </c>
      <c r="G178" s="619">
        <v>1</v>
      </c>
      <c r="H178" s="619">
        <v>107.38487972508591</v>
      </c>
      <c r="I178" s="622">
        <v>9.5</v>
      </c>
      <c r="J178" s="622">
        <v>1060.5600000000002</v>
      </c>
      <c r="K178" s="619">
        <v>1.6969503024096773</v>
      </c>
      <c r="L178" s="619">
        <v>111.63789473684213</v>
      </c>
      <c r="M178" s="622">
        <v>104.67</v>
      </c>
      <c r="N178" s="622">
        <v>11787.42</v>
      </c>
      <c r="O178" s="635">
        <v>18.860475535217127</v>
      </c>
      <c r="P178" s="623">
        <v>112.61507595299513</v>
      </c>
    </row>
    <row r="179" spans="1:16" ht="14.4" customHeight="1" x14ac:dyDescent="0.3">
      <c r="A179" s="618" t="s">
        <v>7221</v>
      </c>
      <c r="B179" s="619" t="s">
        <v>768</v>
      </c>
      <c r="C179" s="619" t="s">
        <v>7495</v>
      </c>
      <c r="D179" s="619" t="s">
        <v>7492</v>
      </c>
      <c r="E179" s="622">
        <v>55.370000000000005</v>
      </c>
      <c r="F179" s="622">
        <v>29965.57</v>
      </c>
      <c r="G179" s="619">
        <v>1</v>
      </c>
      <c r="H179" s="619">
        <v>541.18782734332672</v>
      </c>
      <c r="I179" s="622">
        <v>98.960000000000022</v>
      </c>
      <c r="J179" s="622">
        <v>55672.270000000011</v>
      </c>
      <c r="K179" s="619">
        <v>1.857874554029842</v>
      </c>
      <c r="L179" s="619">
        <v>562.57346402586904</v>
      </c>
      <c r="M179" s="622">
        <v>150.09</v>
      </c>
      <c r="N179" s="622">
        <v>85176.479999999981</v>
      </c>
      <c r="O179" s="635">
        <v>2.8424782175009513</v>
      </c>
      <c r="P179" s="623">
        <v>567.50269838097131</v>
      </c>
    </row>
    <row r="180" spans="1:16" ht="14.4" customHeight="1" x14ac:dyDescent="0.3">
      <c r="A180" s="618" t="s">
        <v>7221</v>
      </c>
      <c r="B180" s="619" t="s">
        <v>768</v>
      </c>
      <c r="C180" s="619" t="s">
        <v>7496</v>
      </c>
      <c r="D180" s="619" t="s">
        <v>7497</v>
      </c>
      <c r="E180" s="622"/>
      <c r="F180" s="622"/>
      <c r="G180" s="619"/>
      <c r="H180" s="619"/>
      <c r="I180" s="622">
        <v>3.39</v>
      </c>
      <c r="J180" s="622">
        <v>538.33000000000004</v>
      </c>
      <c r="K180" s="619"/>
      <c r="L180" s="619">
        <v>158.79941002949852</v>
      </c>
      <c r="M180" s="622">
        <v>16.84</v>
      </c>
      <c r="N180" s="622">
        <v>2697.58</v>
      </c>
      <c r="O180" s="635"/>
      <c r="P180" s="623">
        <v>160.18883610451306</v>
      </c>
    </row>
    <row r="181" spans="1:16" ht="14.4" customHeight="1" x14ac:dyDescent="0.3">
      <c r="A181" s="618" t="s">
        <v>7221</v>
      </c>
      <c r="B181" s="619" t="s">
        <v>768</v>
      </c>
      <c r="C181" s="619" t="s">
        <v>7498</v>
      </c>
      <c r="D181" s="619" t="s">
        <v>7499</v>
      </c>
      <c r="E181" s="622"/>
      <c r="F181" s="622"/>
      <c r="G181" s="619"/>
      <c r="H181" s="619"/>
      <c r="I181" s="622">
        <v>55.910000000000004</v>
      </c>
      <c r="J181" s="622">
        <v>37391.130000000005</v>
      </c>
      <c r="K181" s="619"/>
      <c r="L181" s="619">
        <v>668.77356465748528</v>
      </c>
      <c r="M181" s="622">
        <v>12.879999999999999</v>
      </c>
      <c r="N181" s="622">
        <v>8689.41</v>
      </c>
      <c r="O181" s="635"/>
      <c r="P181" s="623">
        <v>674.64363354037266</v>
      </c>
    </row>
    <row r="182" spans="1:16" ht="14.4" customHeight="1" x14ac:dyDescent="0.3">
      <c r="A182" s="618" t="s">
        <v>7221</v>
      </c>
      <c r="B182" s="619" t="s">
        <v>768</v>
      </c>
      <c r="C182" s="619" t="s">
        <v>7500</v>
      </c>
      <c r="D182" s="619" t="s">
        <v>7501</v>
      </c>
      <c r="E182" s="622"/>
      <c r="F182" s="622"/>
      <c r="G182" s="619"/>
      <c r="H182" s="619"/>
      <c r="I182" s="622">
        <v>24</v>
      </c>
      <c r="J182" s="622">
        <v>20065.089999999997</v>
      </c>
      <c r="K182" s="619"/>
      <c r="L182" s="619">
        <v>836.04541666666648</v>
      </c>
      <c r="M182" s="622">
        <v>1.57</v>
      </c>
      <c r="N182" s="622">
        <v>1323.97</v>
      </c>
      <c r="O182" s="635"/>
      <c r="P182" s="623">
        <v>843.29299363057328</v>
      </c>
    </row>
    <row r="183" spans="1:16" ht="14.4" customHeight="1" x14ac:dyDescent="0.3">
      <c r="A183" s="618" t="s">
        <v>7221</v>
      </c>
      <c r="B183" s="619" t="s">
        <v>768</v>
      </c>
      <c r="C183" s="619" t="s">
        <v>7502</v>
      </c>
      <c r="D183" s="619" t="s">
        <v>7503</v>
      </c>
      <c r="E183" s="622"/>
      <c r="F183" s="622"/>
      <c r="G183" s="619"/>
      <c r="H183" s="619"/>
      <c r="I183" s="622">
        <v>43.650000000000006</v>
      </c>
      <c r="J183" s="622">
        <v>14596.080000000002</v>
      </c>
      <c r="K183" s="619"/>
      <c r="L183" s="619">
        <v>334.38900343642609</v>
      </c>
      <c r="M183" s="622">
        <v>59.789999999999992</v>
      </c>
      <c r="N183" s="622">
        <v>20168.230000000003</v>
      </c>
      <c r="O183" s="635"/>
      <c r="P183" s="623">
        <v>337.31777889279152</v>
      </c>
    </row>
    <row r="184" spans="1:16" ht="14.4" customHeight="1" x14ac:dyDescent="0.3">
      <c r="A184" s="618" t="s">
        <v>7221</v>
      </c>
      <c r="B184" s="619" t="s">
        <v>768</v>
      </c>
      <c r="C184" s="619" t="s">
        <v>7504</v>
      </c>
      <c r="D184" s="619" t="s">
        <v>7505</v>
      </c>
      <c r="E184" s="622"/>
      <c r="F184" s="622"/>
      <c r="G184" s="619"/>
      <c r="H184" s="619"/>
      <c r="I184" s="622">
        <v>8</v>
      </c>
      <c r="J184" s="622">
        <v>1307.92</v>
      </c>
      <c r="K184" s="619"/>
      <c r="L184" s="619">
        <v>163.49</v>
      </c>
      <c r="M184" s="622">
        <v>148.51</v>
      </c>
      <c r="N184" s="622">
        <v>24493.14</v>
      </c>
      <c r="O184" s="635"/>
      <c r="P184" s="623">
        <v>164.92586357821023</v>
      </c>
    </row>
    <row r="185" spans="1:16" ht="14.4" customHeight="1" x14ac:dyDescent="0.3">
      <c r="A185" s="618" t="s">
        <v>7221</v>
      </c>
      <c r="B185" s="619" t="s">
        <v>768</v>
      </c>
      <c r="C185" s="619" t="s">
        <v>7506</v>
      </c>
      <c r="D185" s="619" t="s">
        <v>7505</v>
      </c>
      <c r="E185" s="622"/>
      <c r="F185" s="622"/>
      <c r="G185" s="619"/>
      <c r="H185" s="619"/>
      <c r="I185" s="622"/>
      <c r="J185" s="622"/>
      <c r="K185" s="619"/>
      <c r="L185" s="619"/>
      <c r="M185" s="622">
        <v>195.73999999999998</v>
      </c>
      <c r="N185" s="622">
        <v>96847.56</v>
      </c>
      <c r="O185" s="635"/>
      <c r="P185" s="623">
        <v>494.77654030857263</v>
      </c>
    </row>
    <row r="186" spans="1:16" ht="14.4" customHeight="1" x14ac:dyDescent="0.3">
      <c r="A186" s="618" t="s">
        <v>7221</v>
      </c>
      <c r="B186" s="619" t="s">
        <v>768</v>
      </c>
      <c r="C186" s="619" t="s">
        <v>7507</v>
      </c>
      <c r="D186" s="619" t="s">
        <v>7505</v>
      </c>
      <c r="E186" s="622"/>
      <c r="F186" s="622"/>
      <c r="G186" s="619"/>
      <c r="H186" s="619"/>
      <c r="I186" s="622"/>
      <c r="J186" s="622"/>
      <c r="K186" s="619"/>
      <c r="L186" s="619"/>
      <c r="M186" s="622">
        <v>71.81</v>
      </c>
      <c r="N186" s="622">
        <v>106589.70000000001</v>
      </c>
      <c r="O186" s="635"/>
      <c r="P186" s="623">
        <v>1484.3294805737364</v>
      </c>
    </row>
    <row r="187" spans="1:16" ht="14.4" customHeight="1" x14ac:dyDescent="0.3">
      <c r="A187" s="618" t="s">
        <v>7221</v>
      </c>
      <c r="B187" s="619" t="s">
        <v>768</v>
      </c>
      <c r="C187" s="619" t="s">
        <v>7508</v>
      </c>
      <c r="D187" s="619" t="s">
        <v>7505</v>
      </c>
      <c r="E187" s="622"/>
      <c r="F187" s="622"/>
      <c r="G187" s="619"/>
      <c r="H187" s="619"/>
      <c r="I187" s="622"/>
      <c r="J187" s="622"/>
      <c r="K187" s="619"/>
      <c r="L187" s="619"/>
      <c r="M187" s="622">
        <v>37.93</v>
      </c>
      <c r="N187" s="622">
        <v>75067.739999999991</v>
      </c>
      <c r="O187" s="635"/>
      <c r="P187" s="623">
        <v>1979.1125757975215</v>
      </c>
    </row>
    <row r="188" spans="1:16" ht="14.4" customHeight="1" x14ac:dyDescent="0.3">
      <c r="A188" s="618" t="s">
        <v>7221</v>
      </c>
      <c r="B188" s="619" t="s">
        <v>768</v>
      </c>
      <c r="C188" s="619" t="s">
        <v>7509</v>
      </c>
      <c r="D188" s="619" t="s">
        <v>7510</v>
      </c>
      <c r="E188" s="622"/>
      <c r="F188" s="622"/>
      <c r="G188" s="619"/>
      <c r="H188" s="619"/>
      <c r="I188" s="622">
        <v>174.14</v>
      </c>
      <c r="J188" s="622">
        <v>39231.339999999997</v>
      </c>
      <c r="K188" s="619"/>
      <c r="L188" s="619">
        <v>225.28620650051681</v>
      </c>
      <c r="M188" s="622">
        <v>248.45</v>
      </c>
      <c r="N188" s="622">
        <v>59346.049999999996</v>
      </c>
      <c r="O188" s="635"/>
      <c r="P188" s="623">
        <v>238.8651640169048</v>
      </c>
    </row>
    <row r="189" spans="1:16" ht="14.4" customHeight="1" x14ac:dyDescent="0.3">
      <c r="A189" s="618" t="s">
        <v>7221</v>
      </c>
      <c r="B189" s="619" t="s">
        <v>768</v>
      </c>
      <c r="C189" s="619" t="s">
        <v>7511</v>
      </c>
      <c r="D189" s="619" t="s">
        <v>7510</v>
      </c>
      <c r="E189" s="622"/>
      <c r="F189" s="622"/>
      <c r="G189" s="619"/>
      <c r="H189" s="619"/>
      <c r="I189" s="622">
        <v>5.419999999999999</v>
      </c>
      <c r="J189" s="622">
        <v>4664.38</v>
      </c>
      <c r="K189" s="619"/>
      <c r="L189" s="619">
        <v>860.58671586715889</v>
      </c>
      <c r="M189" s="622">
        <v>11.7</v>
      </c>
      <c r="N189" s="622">
        <v>9325.44</v>
      </c>
      <c r="O189" s="635"/>
      <c r="P189" s="623">
        <v>797.04615384615397</v>
      </c>
    </row>
    <row r="190" spans="1:16" ht="14.4" customHeight="1" x14ac:dyDescent="0.3">
      <c r="A190" s="618" t="s">
        <v>7221</v>
      </c>
      <c r="B190" s="619" t="s">
        <v>768</v>
      </c>
      <c r="C190" s="619" t="s">
        <v>7512</v>
      </c>
      <c r="D190" s="619" t="s">
        <v>7513</v>
      </c>
      <c r="E190" s="622">
        <v>19.060000000000002</v>
      </c>
      <c r="F190" s="622">
        <v>6118.26</v>
      </c>
      <c r="G190" s="619">
        <v>1</v>
      </c>
      <c r="H190" s="619">
        <v>321</v>
      </c>
      <c r="I190" s="622">
        <v>5.7100000000000009</v>
      </c>
      <c r="J190" s="622">
        <v>1909.37</v>
      </c>
      <c r="K190" s="619">
        <v>0.31207728994844935</v>
      </c>
      <c r="L190" s="619">
        <v>334.3905429071803</v>
      </c>
      <c r="M190" s="622">
        <v>79.88</v>
      </c>
      <c r="N190" s="622">
        <v>26944.949999999997</v>
      </c>
      <c r="O190" s="635">
        <v>4.4040217316688075</v>
      </c>
      <c r="P190" s="623">
        <v>337.31785177766648</v>
      </c>
    </row>
    <row r="191" spans="1:16" ht="14.4" customHeight="1" x14ac:dyDescent="0.3">
      <c r="A191" s="618" t="s">
        <v>7221</v>
      </c>
      <c r="B191" s="619" t="s">
        <v>768</v>
      </c>
      <c r="C191" s="619" t="s">
        <v>7514</v>
      </c>
      <c r="D191" s="619" t="s">
        <v>7359</v>
      </c>
      <c r="E191" s="622"/>
      <c r="F191" s="622"/>
      <c r="G191" s="619"/>
      <c r="H191" s="619"/>
      <c r="I191" s="622">
        <v>33.129999999999995</v>
      </c>
      <c r="J191" s="622">
        <v>5416.27</v>
      </c>
      <c r="K191" s="619"/>
      <c r="L191" s="619">
        <v>163.48536070027168</v>
      </c>
      <c r="M191" s="622">
        <v>309.52999999999997</v>
      </c>
      <c r="N191" s="622">
        <v>51049.95</v>
      </c>
      <c r="O191" s="635"/>
      <c r="P191" s="623">
        <v>164.92730914612477</v>
      </c>
    </row>
    <row r="192" spans="1:16" ht="14.4" customHeight="1" x14ac:dyDescent="0.3">
      <c r="A192" s="618" t="s">
        <v>7221</v>
      </c>
      <c r="B192" s="619" t="s">
        <v>768</v>
      </c>
      <c r="C192" s="619" t="s">
        <v>7515</v>
      </c>
      <c r="D192" s="619" t="s">
        <v>7361</v>
      </c>
      <c r="E192" s="622"/>
      <c r="F192" s="622"/>
      <c r="G192" s="619"/>
      <c r="H192" s="619"/>
      <c r="I192" s="622">
        <v>22.439999999999998</v>
      </c>
      <c r="J192" s="622">
        <v>33018.97</v>
      </c>
      <c r="K192" s="619"/>
      <c r="L192" s="619">
        <v>1471.4336007130128</v>
      </c>
      <c r="M192" s="622">
        <v>67.84</v>
      </c>
      <c r="N192" s="622">
        <v>100697.14</v>
      </c>
      <c r="O192" s="635"/>
      <c r="P192" s="623">
        <v>1484.3328419811321</v>
      </c>
    </row>
    <row r="193" spans="1:16" ht="14.4" customHeight="1" x14ac:dyDescent="0.3">
      <c r="A193" s="618" t="s">
        <v>7221</v>
      </c>
      <c r="B193" s="619" t="s">
        <v>768</v>
      </c>
      <c r="C193" s="619" t="s">
        <v>7516</v>
      </c>
      <c r="D193" s="619" t="s">
        <v>7517</v>
      </c>
      <c r="E193" s="622">
        <v>195.74</v>
      </c>
      <c r="F193" s="622">
        <v>85118.81</v>
      </c>
      <c r="G193" s="619">
        <v>1</v>
      </c>
      <c r="H193" s="619">
        <v>434.8564933074486</v>
      </c>
      <c r="I193" s="622">
        <v>459.05</v>
      </c>
      <c r="J193" s="622">
        <v>225153.62999999998</v>
      </c>
      <c r="K193" s="619">
        <v>2.6451689115484576</v>
      </c>
      <c r="L193" s="619">
        <v>490.47735540790757</v>
      </c>
      <c r="M193" s="622">
        <v>257.59000000000003</v>
      </c>
      <c r="N193" s="622">
        <v>127449.61</v>
      </c>
      <c r="O193" s="635">
        <v>1.497314283411622</v>
      </c>
      <c r="P193" s="623">
        <v>494.7770099770953</v>
      </c>
    </row>
    <row r="194" spans="1:16" ht="14.4" customHeight="1" x14ac:dyDescent="0.3">
      <c r="A194" s="618" t="s">
        <v>7221</v>
      </c>
      <c r="B194" s="619" t="s">
        <v>768</v>
      </c>
      <c r="C194" s="619" t="s">
        <v>7518</v>
      </c>
      <c r="D194" s="619" t="s">
        <v>7519</v>
      </c>
      <c r="E194" s="622"/>
      <c r="F194" s="622"/>
      <c r="G194" s="619"/>
      <c r="H194" s="619"/>
      <c r="I194" s="622">
        <v>54.34</v>
      </c>
      <c r="J194" s="622">
        <v>122018.81</v>
      </c>
      <c r="K194" s="619"/>
      <c r="L194" s="619">
        <v>2245.4694516010304</v>
      </c>
      <c r="M194" s="622">
        <v>18</v>
      </c>
      <c r="N194" s="622">
        <v>40773.06</v>
      </c>
      <c r="O194" s="635"/>
      <c r="P194" s="623">
        <v>2265.17</v>
      </c>
    </row>
    <row r="195" spans="1:16" ht="14.4" customHeight="1" x14ac:dyDescent="0.3">
      <c r="A195" s="618" t="s">
        <v>7221</v>
      </c>
      <c r="B195" s="619" t="s">
        <v>768</v>
      </c>
      <c r="C195" s="619" t="s">
        <v>7520</v>
      </c>
      <c r="D195" s="619" t="s">
        <v>7521</v>
      </c>
      <c r="E195" s="622"/>
      <c r="F195" s="622"/>
      <c r="G195" s="619"/>
      <c r="H195" s="619"/>
      <c r="I195" s="622">
        <v>60</v>
      </c>
      <c r="J195" s="622">
        <v>538914</v>
      </c>
      <c r="K195" s="619"/>
      <c r="L195" s="619">
        <v>8981.9</v>
      </c>
      <c r="M195" s="622">
        <v>78.5</v>
      </c>
      <c r="N195" s="622">
        <v>711264.14</v>
      </c>
      <c r="O195" s="635"/>
      <c r="P195" s="623">
        <v>9060.6896815286618</v>
      </c>
    </row>
    <row r="196" spans="1:16" ht="14.4" customHeight="1" x14ac:dyDescent="0.3">
      <c r="A196" s="618" t="s">
        <v>7221</v>
      </c>
      <c r="B196" s="619" t="s">
        <v>768</v>
      </c>
      <c r="C196" s="619" t="s">
        <v>7522</v>
      </c>
      <c r="D196" s="619" t="s">
        <v>7523</v>
      </c>
      <c r="E196" s="622"/>
      <c r="F196" s="622"/>
      <c r="G196" s="619"/>
      <c r="H196" s="619"/>
      <c r="I196" s="622">
        <v>0</v>
      </c>
      <c r="J196" s="622">
        <v>6.9849193096160889E-10</v>
      </c>
      <c r="K196" s="619"/>
      <c r="L196" s="619"/>
      <c r="M196" s="622">
        <v>0</v>
      </c>
      <c r="N196" s="622">
        <v>5.8207660913467407E-11</v>
      </c>
      <c r="O196" s="635"/>
      <c r="P196" s="623"/>
    </row>
    <row r="197" spans="1:16" ht="14.4" customHeight="1" x14ac:dyDescent="0.3">
      <c r="A197" s="618" t="s">
        <v>7221</v>
      </c>
      <c r="B197" s="619" t="s">
        <v>768</v>
      </c>
      <c r="C197" s="619" t="s">
        <v>7522</v>
      </c>
      <c r="D197" s="619" t="s">
        <v>7524</v>
      </c>
      <c r="E197" s="622"/>
      <c r="F197" s="622"/>
      <c r="G197" s="619"/>
      <c r="H197" s="619"/>
      <c r="I197" s="622">
        <v>307</v>
      </c>
      <c r="J197" s="622">
        <v>5574287.0700000003</v>
      </c>
      <c r="K197" s="619"/>
      <c r="L197" s="619">
        <v>18157.28687296417</v>
      </c>
      <c r="M197" s="622">
        <v>45</v>
      </c>
      <c r="N197" s="622">
        <v>813564.00000000012</v>
      </c>
      <c r="O197" s="635"/>
      <c r="P197" s="623">
        <v>18079.200000000004</v>
      </c>
    </row>
    <row r="198" spans="1:16" ht="14.4" customHeight="1" x14ac:dyDescent="0.3">
      <c r="A198" s="618" t="s">
        <v>7221</v>
      </c>
      <c r="B198" s="619" t="s">
        <v>768</v>
      </c>
      <c r="C198" s="619" t="s">
        <v>7525</v>
      </c>
      <c r="D198" s="619" t="s">
        <v>7523</v>
      </c>
      <c r="E198" s="622"/>
      <c r="F198" s="622"/>
      <c r="G198" s="619"/>
      <c r="H198" s="619"/>
      <c r="I198" s="622">
        <v>0</v>
      </c>
      <c r="J198" s="622">
        <v>2.9103830456733704E-10</v>
      </c>
      <c r="K198" s="619"/>
      <c r="L198" s="619"/>
      <c r="M198" s="622">
        <v>0</v>
      </c>
      <c r="N198" s="622">
        <v>-4.6566128730773926E-10</v>
      </c>
      <c r="O198" s="635"/>
      <c r="P198" s="623"/>
    </row>
    <row r="199" spans="1:16" ht="14.4" customHeight="1" x14ac:dyDescent="0.3">
      <c r="A199" s="618" t="s">
        <v>7221</v>
      </c>
      <c r="B199" s="619" t="s">
        <v>768</v>
      </c>
      <c r="C199" s="619" t="s">
        <v>7525</v>
      </c>
      <c r="D199" s="619" t="s">
        <v>7526</v>
      </c>
      <c r="E199" s="622"/>
      <c r="F199" s="622"/>
      <c r="G199" s="619"/>
      <c r="H199" s="619"/>
      <c r="I199" s="622">
        <v>32</v>
      </c>
      <c r="J199" s="622">
        <v>2475947.52</v>
      </c>
      <c r="K199" s="619"/>
      <c r="L199" s="619">
        <v>77373.36</v>
      </c>
      <c r="M199" s="622">
        <v>124</v>
      </c>
      <c r="N199" s="622">
        <v>9690853.4800000004</v>
      </c>
      <c r="O199" s="635"/>
      <c r="P199" s="623">
        <v>78152.044193548398</v>
      </c>
    </row>
    <row r="200" spans="1:16" ht="14.4" customHeight="1" x14ac:dyDescent="0.3">
      <c r="A200" s="618" t="s">
        <v>7221</v>
      </c>
      <c r="B200" s="619" t="s">
        <v>768</v>
      </c>
      <c r="C200" s="619" t="s">
        <v>7527</v>
      </c>
      <c r="D200" s="619" t="s">
        <v>7528</v>
      </c>
      <c r="E200" s="622"/>
      <c r="F200" s="622"/>
      <c r="G200" s="619"/>
      <c r="H200" s="619"/>
      <c r="I200" s="622"/>
      <c r="J200" s="622"/>
      <c r="K200" s="619"/>
      <c r="L200" s="619"/>
      <c r="M200" s="622">
        <v>38</v>
      </c>
      <c r="N200" s="622">
        <v>266634.21999999997</v>
      </c>
      <c r="O200" s="635"/>
      <c r="P200" s="623">
        <v>7016.69</v>
      </c>
    </row>
    <row r="201" spans="1:16" ht="14.4" customHeight="1" x14ac:dyDescent="0.3">
      <c r="A201" s="618" t="s">
        <v>7221</v>
      </c>
      <c r="B201" s="619" t="s">
        <v>768</v>
      </c>
      <c r="C201" s="619" t="s">
        <v>7529</v>
      </c>
      <c r="D201" s="619" t="s">
        <v>7530</v>
      </c>
      <c r="E201" s="622">
        <v>25.15</v>
      </c>
      <c r="F201" s="622">
        <v>34984.35</v>
      </c>
      <c r="G201" s="619">
        <v>1</v>
      </c>
      <c r="H201" s="619">
        <v>1391.027833001988</v>
      </c>
      <c r="I201" s="622">
        <v>485.92999999999989</v>
      </c>
      <c r="J201" s="622">
        <v>701797.79000000015</v>
      </c>
      <c r="K201" s="619">
        <v>20.060335264196709</v>
      </c>
      <c r="L201" s="619">
        <v>1444.2363920729329</v>
      </c>
      <c r="M201" s="622">
        <v>284.19</v>
      </c>
      <c r="N201" s="622">
        <v>414151.9</v>
      </c>
      <c r="O201" s="635">
        <v>11.838204797287931</v>
      </c>
      <c r="P201" s="623">
        <v>1457.3063795348185</v>
      </c>
    </row>
    <row r="202" spans="1:16" ht="14.4" customHeight="1" x14ac:dyDescent="0.3">
      <c r="A202" s="618" t="s">
        <v>7221</v>
      </c>
      <c r="B202" s="619" t="s">
        <v>768</v>
      </c>
      <c r="C202" s="619" t="s">
        <v>7531</v>
      </c>
      <c r="D202" s="619" t="s">
        <v>7530</v>
      </c>
      <c r="E202" s="622">
        <v>82.2</v>
      </c>
      <c r="F202" s="622">
        <v>379038.63</v>
      </c>
      <c r="G202" s="619">
        <v>1</v>
      </c>
      <c r="H202" s="619">
        <v>4611.1755474452557</v>
      </c>
      <c r="I202" s="622">
        <v>626.1</v>
      </c>
      <c r="J202" s="622">
        <v>3013933.2599999993</v>
      </c>
      <c r="K202" s="619">
        <v>7.9515200337232095</v>
      </c>
      <c r="L202" s="619">
        <v>4813.8208912314312</v>
      </c>
      <c r="M202" s="622">
        <v>470.03999999999996</v>
      </c>
      <c r="N202" s="622">
        <v>2283307.2400000002</v>
      </c>
      <c r="O202" s="635">
        <v>6.0239433642950857</v>
      </c>
      <c r="P202" s="623">
        <v>4857.6870904603875</v>
      </c>
    </row>
    <row r="203" spans="1:16" ht="14.4" customHeight="1" x14ac:dyDescent="0.3">
      <c r="A203" s="618" t="s">
        <v>7221</v>
      </c>
      <c r="B203" s="619" t="s">
        <v>768</v>
      </c>
      <c r="C203" s="619" t="s">
        <v>7532</v>
      </c>
      <c r="D203" s="619" t="s">
        <v>7530</v>
      </c>
      <c r="E203" s="622">
        <v>19.57</v>
      </c>
      <c r="F203" s="622">
        <v>272968.78000000003</v>
      </c>
      <c r="G203" s="619">
        <v>1</v>
      </c>
      <c r="H203" s="619">
        <v>13948.328053142566</v>
      </c>
      <c r="I203" s="622">
        <v>431.43</v>
      </c>
      <c r="J203" s="622">
        <v>6231586.0999999996</v>
      </c>
      <c r="K203" s="619">
        <v>22.828933404032501</v>
      </c>
      <c r="L203" s="619">
        <v>14444.025913821477</v>
      </c>
      <c r="M203" s="622">
        <v>347.18</v>
      </c>
      <c r="N203" s="622">
        <v>5059086.59</v>
      </c>
      <c r="O203" s="635">
        <v>18.533572190929672</v>
      </c>
      <c r="P203" s="623">
        <v>14571.941327265395</v>
      </c>
    </row>
    <row r="204" spans="1:16" ht="14.4" customHeight="1" x14ac:dyDescent="0.3">
      <c r="A204" s="618" t="s">
        <v>7221</v>
      </c>
      <c r="B204" s="619" t="s">
        <v>768</v>
      </c>
      <c r="C204" s="619" t="s">
        <v>7533</v>
      </c>
      <c r="D204" s="619" t="s">
        <v>7534</v>
      </c>
      <c r="E204" s="622"/>
      <c r="F204" s="622"/>
      <c r="G204" s="619"/>
      <c r="H204" s="619"/>
      <c r="I204" s="622">
        <v>1.85</v>
      </c>
      <c r="J204" s="622">
        <v>29078.76</v>
      </c>
      <c r="K204" s="619"/>
      <c r="L204" s="619">
        <v>15718.248648648647</v>
      </c>
      <c r="M204" s="622"/>
      <c r="N204" s="622"/>
      <c r="O204" s="635"/>
      <c r="P204" s="623"/>
    </row>
    <row r="205" spans="1:16" ht="14.4" customHeight="1" x14ac:dyDescent="0.3">
      <c r="A205" s="618" t="s">
        <v>7221</v>
      </c>
      <c r="B205" s="619" t="s">
        <v>768</v>
      </c>
      <c r="C205" s="619" t="s">
        <v>7535</v>
      </c>
      <c r="D205" s="619" t="s">
        <v>7536</v>
      </c>
      <c r="E205" s="622"/>
      <c r="F205" s="622"/>
      <c r="G205" s="619"/>
      <c r="H205" s="619"/>
      <c r="I205" s="622">
        <v>1074.4699999999998</v>
      </c>
      <c r="J205" s="622">
        <v>883858.34999999986</v>
      </c>
      <c r="K205" s="619"/>
      <c r="L205" s="619">
        <v>822.59937457537205</v>
      </c>
      <c r="M205" s="622">
        <v>333.15</v>
      </c>
      <c r="N205" s="622">
        <v>146086.18</v>
      </c>
      <c r="O205" s="635"/>
      <c r="P205" s="623">
        <v>438.49971484316376</v>
      </c>
    </row>
    <row r="206" spans="1:16" ht="14.4" customHeight="1" x14ac:dyDescent="0.3">
      <c r="A206" s="618" t="s">
        <v>7221</v>
      </c>
      <c r="B206" s="619" t="s">
        <v>768</v>
      </c>
      <c r="C206" s="619" t="s">
        <v>7537</v>
      </c>
      <c r="D206" s="619" t="s">
        <v>7538</v>
      </c>
      <c r="E206" s="622"/>
      <c r="F206" s="622"/>
      <c r="G206" s="619"/>
      <c r="H206" s="619"/>
      <c r="I206" s="622">
        <v>677.39</v>
      </c>
      <c r="J206" s="622">
        <v>2763906.9400000004</v>
      </c>
      <c r="K206" s="619"/>
      <c r="L206" s="619">
        <v>4080.2299118676101</v>
      </c>
      <c r="M206" s="622">
        <v>201.83</v>
      </c>
      <c r="N206" s="622">
        <v>442493.74</v>
      </c>
      <c r="O206" s="635"/>
      <c r="P206" s="623">
        <v>2192.408165287618</v>
      </c>
    </row>
    <row r="207" spans="1:16" ht="14.4" customHeight="1" x14ac:dyDescent="0.3">
      <c r="A207" s="618" t="s">
        <v>7221</v>
      </c>
      <c r="B207" s="619" t="s">
        <v>768</v>
      </c>
      <c r="C207" s="619" t="s">
        <v>7539</v>
      </c>
      <c r="D207" s="619" t="s">
        <v>7486</v>
      </c>
      <c r="E207" s="622"/>
      <c r="F207" s="622"/>
      <c r="G207" s="619"/>
      <c r="H207" s="619"/>
      <c r="I207" s="622"/>
      <c r="J207" s="622"/>
      <c r="K207" s="619"/>
      <c r="L207" s="619"/>
      <c r="M207" s="622">
        <v>95.57</v>
      </c>
      <c r="N207" s="622">
        <v>709349.75</v>
      </c>
      <c r="O207" s="635"/>
      <c r="P207" s="623">
        <v>7422.3056398451399</v>
      </c>
    </row>
    <row r="208" spans="1:16" ht="14.4" customHeight="1" x14ac:dyDescent="0.3">
      <c r="A208" s="618" t="s">
        <v>7221</v>
      </c>
      <c r="B208" s="619" t="s">
        <v>768</v>
      </c>
      <c r="C208" s="619" t="s">
        <v>7540</v>
      </c>
      <c r="D208" s="619" t="s">
        <v>7486</v>
      </c>
      <c r="E208" s="622"/>
      <c r="F208" s="622"/>
      <c r="G208" s="619"/>
      <c r="H208" s="619"/>
      <c r="I208" s="622"/>
      <c r="J208" s="622"/>
      <c r="K208" s="619"/>
      <c r="L208" s="619"/>
      <c r="M208" s="622">
        <v>112.68</v>
      </c>
      <c r="N208" s="622">
        <v>412866.07999999996</v>
      </c>
      <c r="O208" s="635"/>
      <c r="P208" s="623">
        <v>3664.0582179623707</v>
      </c>
    </row>
    <row r="209" spans="1:16" ht="14.4" customHeight="1" x14ac:dyDescent="0.3">
      <c r="A209" s="618" t="s">
        <v>7221</v>
      </c>
      <c r="B209" s="619" t="s">
        <v>768</v>
      </c>
      <c r="C209" s="619" t="s">
        <v>7541</v>
      </c>
      <c r="D209" s="619" t="s">
        <v>7542</v>
      </c>
      <c r="E209" s="622"/>
      <c r="F209" s="622"/>
      <c r="G209" s="619"/>
      <c r="H209" s="619"/>
      <c r="I209" s="622"/>
      <c r="J209" s="622"/>
      <c r="K209" s="619"/>
      <c r="L209" s="619"/>
      <c r="M209" s="622">
        <v>135.57</v>
      </c>
      <c r="N209" s="622">
        <v>88105.4</v>
      </c>
      <c r="O209" s="635"/>
      <c r="P209" s="623">
        <v>649.88861842590541</v>
      </c>
    </row>
    <row r="210" spans="1:16" ht="14.4" customHeight="1" x14ac:dyDescent="0.3">
      <c r="A210" s="618" t="s">
        <v>7221</v>
      </c>
      <c r="B210" s="619" t="s">
        <v>768</v>
      </c>
      <c r="C210" s="619" t="s">
        <v>7543</v>
      </c>
      <c r="D210" s="619" t="s">
        <v>7542</v>
      </c>
      <c r="E210" s="622"/>
      <c r="F210" s="622"/>
      <c r="G210" s="619"/>
      <c r="H210" s="619"/>
      <c r="I210" s="622"/>
      <c r="J210" s="622"/>
      <c r="K210" s="619"/>
      <c r="L210" s="619"/>
      <c r="M210" s="622">
        <v>83.81</v>
      </c>
      <c r="N210" s="622">
        <v>272337.13</v>
      </c>
      <c r="O210" s="635"/>
      <c r="P210" s="623">
        <v>3249.4586564849064</v>
      </c>
    </row>
    <row r="211" spans="1:16" ht="14.4" customHeight="1" x14ac:dyDescent="0.3">
      <c r="A211" s="618" t="s">
        <v>7221</v>
      </c>
      <c r="B211" s="619" t="s">
        <v>768</v>
      </c>
      <c r="C211" s="619" t="s">
        <v>7544</v>
      </c>
      <c r="D211" s="619" t="s">
        <v>7542</v>
      </c>
      <c r="E211" s="622"/>
      <c r="F211" s="622"/>
      <c r="G211" s="619"/>
      <c r="H211" s="619"/>
      <c r="I211" s="622"/>
      <c r="J211" s="622"/>
      <c r="K211" s="619"/>
      <c r="L211" s="619"/>
      <c r="M211" s="622">
        <v>30.490000000000002</v>
      </c>
      <c r="N211" s="622">
        <v>198152.83</v>
      </c>
      <c r="O211" s="635"/>
      <c r="P211" s="623">
        <v>6498.9448999672013</v>
      </c>
    </row>
    <row r="212" spans="1:16" ht="14.4" customHeight="1" x14ac:dyDescent="0.3">
      <c r="A212" s="618" t="s">
        <v>7221</v>
      </c>
      <c r="B212" s="619" t="s">
        <v>768</v>
      </c>
      <c r="C212" s="619" t="s">
        <v>7545</v>
      </c>
      <c r="D212" s="619" t="s">
        <v>7546</v>
      </c>
      <c r="E212" s="622"/>
      <c r="F212" s="622"/>
      <c r="G212" s="619"/>
      <c r="H212" s="619"/>
      <c r="I212" s="622"/>
      <c r="J212" s="622"/>
      <c r="K212" s="619"/>
      <c r="L212" s="619"/>
      <c r="M212" s="622">
        <v>2.2400000000000002</v>
      </c>
      <c r="N212" s="622">
        <v>1295.01</v>
      </c>
      <c r="O212" s="635"/>
      <c r="P212" s="623">
        <v>578.12946428571422</v>
      </c>
    </row>
    <row r="213" spans="1:16" ht="14.4" customHeight="1" x14ac:dyDescent="0.3">
      <c r="A213" s="618" t="s">
        <v>7221</v>
      </c>
      <c r="B213" s="619" t="s">
        <v>768</v>
      </c>
      <c r="C213" s="619" t="s">
        <v>7547</v>
      </c>
      <c r="D213" s="619" t="s">
        <v>7548</v>
      </c>
      <c r="E213" s="622">
        <v>0</v>
      </c>
      <c r="F213" s="622">
        <v>0</v>
      </c>
      <c r="G213" s="619"/>
      <c r="H213" s="619"/>
      <c r="I213" s="622">
        <v>0</v>
      </c>
      <c r="J213" s="622">
        <v>1.1641532182693481E-10</v>
      </c>
      <c r="K213" s="619"/>
      <c r="L213" s="619"/>
      <c r="M213" s="622">
        <v>0</v>
      </c>
      <c r="N213" s="622">
        <v>5.8207660913467407E-11</v>
      </c>
      <c r="O213" s="635"/>
      <c r="P213" s="623"/>
    </row>
    <row r="214" spans="1:16" ht="14.4" customHeight="1" x14ac:dyDescent="0.3">
      <c r="A214" s="618" t="s">
        <v>7221</v>
      </c>
      <c r="B214" s="619" t="s">
        <v>768</v>
      </c>
      <c r="C214" s="619" t="s">
        <v>7547</v>
      </c>
      <c r="D214" s="619" t="s">
        <v>7549</v>
      </c>
      <c r="E214" s="622">
        <v>121</v>
      </c>
      <c r="F214" s="622">
        <v>3312202.15</v>
      </c>
      <c r="G214" s="619">
        <v>1</v>
      </c>
      <c r="H214" s="619">
        <v>27373.571487603305</v>
      </c>
      <c r="I214" s="622">
        <v>64</v>
      </c>
      <c r="J214" s="622">
        <v>1713568.52</v>
      </c>
      <c r="K214" s="619">
        <v>0.51735022272115849</v>
      </c>
      <c r="L214" s="619">
        <v>26774.508125</v>
      </c>
      <c r="M214" s="622">
        <v>62</v>
      </c>
      <c r="N214" s="622">
        <v>1609140.56</v>
      </c>
      <c r="O214" s="635">
        <v>0.48582196590869314</v>
      </c>
      <c r="P214" s="623">
        <v>25953.88</v>
      </c>
    </row>
    <row r="215" spans="1:16" ht="14.4" customHeight="1" x14ac:dyDescent="0.3">
      <c r="A215" s="618" t="s">
        <v>7221</v>
      </c>
      <c r="B215" s="619" t="s">
        <v>768</v>
      </c>
      <c r="C215" s="619" t="s">
        <v>7550</v>
      </c>
      <c r="D215" s="619" t="s">
        <v>7548</v>
      </c>
      <c r="E215" s="622">
        <v>0</v>
      </c>
      <c r="F215" s="622">
        <v>-1.4551915228366852E-11</v>
      </c>
      <c r="G215" s="619">
        <v>1</v>
      </c>
      <c r="H215" s="619"/>
      <c r="I215" s="622"/>
      <c r="J215" s="622"/>
      <c r="K215" s="619"/>
      <c r="L215" s="619"/>
      <c r="M215" s="622"/>
      <c r="N215" s="622"/>
      <c r="O215" s="635"/>
      <c r="P215" s="623"/>
    </row>
    <row r="216" spans="1:16" ht="14.4" customHeight="1" x14ac:dyDescent="0.3">
      <c r="A216" s="618" t="s">
        <v>7221</v>
      </c>
      <c r="B216" s="619" t="s">
        <v>768</v>
      </c>
      <c r="C216" s="619" t="s">
        <v>7550</v>
      </c>
      <c r="D216" s="619" t="s">
        <v>7549</v>
      </c>
      <c r="E216" s="622">
        <v>3</v>
      </c>
      <c r="F216" s="622">
        <v>166513.74</v>
      </c>
      <c r="G216" s="619">
        <v>1</v>
      </c>
      <c r="H216" s="619">
        <v>55504.579999999994</v>
      </c>
      <c r="I216" s="622"/>
      <c r="J216" s="622"/>
      <c r="K216" s="619"/>
      <c r="L216" s="619"/>
      <c r="M216" s="622"/>
      <c r="N216" s="622"/>
      <c r="O216" s="635"/>
      <c r="P216" s="623"/>
    </row>
    <row r="217" spans="1:16" ht="14.4" customHeight="1" x14ac:dyDescent="0.3">
      <c r="A217" s="618" t="s">
        <v>7221</v>
      </c>
      <c r="B217" s="619" t="s">
        <v>768</v>
      </c>
      <c r="C217" s="619" t="s">
        <v>7551</v>
      </c>
      <c r="D217" s="619" t="s">
        <v>7552</v>
      </c>
      <c r="E217" s="622">
        <v>0.2</v>
      </c>
      <c r="F217" s="622">
        <v>281.16000000000003</v>
      </c>
      <c r="G217" s="619">
        <v>1</v>
      </c>
      <c r="H217" s="619">
        <v>1405.8</v>
      </c>
      <c r="I217" s="622"/>
      <c r="J217" s="622"/>
      <c r="K217" s="619"/>
      <c r="L217" s="619"/>
      <c r="M217" s="622"/>
      <c r="N217" s="622"/>
      <c r="O217" s="635"/>
      <c r="P217" s="623"/>
    </row>
    <row r="218" spans="1:16" ht="14.4" customHeight="1" x14ac:dyDescent="0.3">
      <c r="A218" s="618" t="s">
        <v>7221</v>
      </c>
      <c r="B218" s="619" t="s">
        <v>768</v>
      </c>
      <c r="C218" s="619" t="s">
        <v>7553</v>
      </c>
      <c r="D218" s="619" t="s">
        <v>7552</v>
      </c>
      <c r="E218" s="622">
        <v>1.6</v>
      </c>
      <c r="F218" s="622">
        <v>11715</v>
      </c>
      <c r="G218" s="619">
        <v>1</v>
      </c>
      <c r="H218" s="619">
        <v>7321.875</v>
      </c>
      <c r="I218" s="622">
        <v>0.60000000000000009</v>
      </c>
      <c r="J218" s="622">
        <v>5872.92</v>
      </c>
      <c r="K218" s="619">
        <v>0.50131626120358519</v>
      </c>
      <c r="L218" s="619">
        <v>9788.1999999999989</v>
      </c>
      <c r="M218" s="622"/>
      <c r="N218" s="622"/>
      <c r="O218" s="635"/>
      <c r="P218" s="623"/>
    </row>
    <row r="219" spans="1:16" ht="14.4" customHeight="1" x14ac:dyDescent="0.3">
      <c r="A219" s="618" t="s">
        <v>7221</v>
      </c>
      <c r="B219" s="619" t="s">
        <v>768</v>
      </c>
      <c r="C219" s="619" t="s">
        <v>7554</v>
      </c>
      <c r="D219" s="619" t="s">
        <v>7555</v>
      </c>
      <c r="E219" s="622"/>
      <c r="F219" s="622"/>
      <c r="G219" s="619"/>
      <c r="H219" s="619"/>
      <c r="I219" s="622">
        <v>0.2</v>
      </c>
      <c r="J219" s="622">
        <v>474.16</v>
      </c>
      <c r="K219" s="619"/>
      <c r="L219" s="619">
        <v>2370.8000000000002</v>
      </c>
      <c r="M219" s="622"/>
      <c r="N219" s="622"/>
      <c r="O219" s="635"/>
      <c r="P219" s="623"/>
    </row>
    <row r="220" spans="1:16" ht="14.4" customHeight="1" x14ac:dyDescent="0.3">
      <c r="A220" s="618" t="s">
        <v>7221</v>
      </c>
      <c r="B220" s="619" t="s">
        <v>768</v>
      </c>
      <c r="C220" s="619" t="s">
        <v>7556</v>
      </c>
      <c r="D220" s="619" t="s">
        <v>7555</v>
      </c>
      <c r="E220" s="622">
        <v>21.299999999999997</v>
      </c>
      <c r="F220" s="622">
        <v>263095.63</v>
      </c>
      <c r="G220" s="619">
        <v>1</v>
      </c>
      <c r="H220" s="619">
        <v>12351.90751173709</v>
      </c>
      <c r="I220" s="622">
        <v>10.799999999999997</v>
      </c>
      <c r="J220" s="622">
        <v>168544.6</v>
      </c>
      <c r="K220" s="619">
        <v>0.64062105478528852</v>
      </c>
      <c r="L220" s="619">
        <v>15605.981481481485</v>
      </c>
      <c r="M220" s="622">
        <v>0.2</v>
      </c>
      <c r="N220" s="622">
        <v>1780.66</v>
      </c>
      <c r="O220" s="635">
        <v>6.7681093752868489E-3</v>
      </c>
      <c r="P220" s="623">
        <v>8903.2999999999993</v>
      </c>
    </row>
    <row r="221" spans="1:16" ht="14.4" customHeight="1" x14ac:dyDescent="0.3">
      <c r="A221" s="618" t="s">
        <v>7221</v>
      </c>
      <c r="B221" s="619" t="s">
        <v>768</v>
      </c>
      <c r="C221" s="619" t="s">
        <v>7557</v>
      </c>
      <c r="D221" s="619" t="s">
        <v>7558</v>
      </c>
      <c r="E221" s="622"/>
      <c r="F221" s="622"/>
      <c r="G221" s="619"/>
      <c r="H221" s="619"/>
      <c r="I221" s="622">
        <v>0</v>
      </c>
      <c r="J221" s="622">
        <v>0</v>
      </c>
      <c r="K221" s="619"/>
      <c r="L221" s="619"/>
      <c r="M221" s="622">
        <v>4</v>
      </c>
      <c r="N221" s="622">
        <v>1943.88</v>
      </c>
      <c r="O221" s="635"/>
      <c r="P221" s="623">
        <v>485.97</v>
      </c>
    </row>
    <row r="222" spans="1:16" ht="14.4" customHeight="1" x14ac:dyDescent="0.3">
      <c r="A222" s="618" t="s">
        <v>7221</v>
      </c>
      <c r="B222" s="619" t="s">
        <v>768</v>
      </c>
      <c r="C222" s="619" t="s">
        <v>7559</v>
      </c>
      <c r="D222" s="619" t="s">
        <v>7558</v>
      </c>
      <c r="E222" s="622"/>
      <c r="F222" s="622"/>
      <c r="G222" s="619"/>
      <c r="H222" s="619"/>
      <c r="I222" s="622">
        <v>23.51</v>
      </c>
      <c r="J222" s="622">
        <v>2076695.2000000002</v>
      </c>
      <c r="K222" s="619"/>
      <c r="L222" s="619">
        <v>88332.420246703536</v>
      </c>
      <c r="M222" s="622">
        <v>21</v>
      </c>
      <c r="N222" s="622">
        <v>1318361.3400000001</v>
      </c>
      <c r="O222" s="635"/>
      <c r="P222" s="623">
        <v>62779.111428571436</v>
      </c>
    </row>
    <row r="223" spans="1:16" ht="14.4" customHeight="1" x14ac:dyDescent="0.3">
      <c r="A223" s="618" t="s">
        <v>7221</v>
      </c>
      <c r="B223" s="619" t="s">
        <v>768</v>
      </c>
      <c r="C223" s="619" t="s">
        <v>7560</v>
      </c>
      <c r="D223" s="619" t="s">
        <v>7334</v>
      </c>
      <c r="E223" s="622"/>
      <c r="F223" s="622"/>
      <c r="G223" s="619"/>
      <c r="H223" s="619"/>
      <c r="I223" s="622">
        <v>1</v>
      </c>
      <c r="J223" s="622">
        <v>7.5</v>
      </c>
      <c r="K223" s="619"/>
      <c r="L223" s="619">
        <v>7.5</v>
      </c>
      <c r="M223" s="622"/>
      <c r="N223" s="622"/>
      <c r="O223" s="635"/>
      <c r="P223" s="623"/>
    </row>
    <row r="224" spans="1:16" ht="14.4" customHeight="1" x14ac:dyDescent="0.3">
      <c r="A224" s="618" t="s">
        <v>7221</v>
      </c>
      <c r="B224" s="619" t="s">
        <v>768</v>
      </c>
      <c r="C224" s="619" t="s">
        <v>7561</v>
      </c>
      <c r="D224" s="619" t="s">
        <v>7548</v>
      </c>
      <c r="E224" s="622"/>
      <c r="F224" s="622"/>
      <c r="G224" s="619"/>
      <c r="H224" s="619"/>
      <c r="I224" s="622"/>
      <c r="J224" s="622"/>
      <c r="K224" s="619"/>
      <c r="L224" s="619"/>
      <c r="M224" s="622">
        <v>0</v>
      </c>
      <c r="N224" s="622">
        <v>0</v>
      </c>
      <c r="O224" s="635"/>
      <c r="P224" s="623"/>
    </row>
    <row r="225" spans="1:16" ht="14.4" customHeight="1" x14ac:dyDescent="0.3">
      <c r="A225" s="618" t="s">
        <v>7221</v>
      </c>
      <c r="B225" s="619" t="s">
        <v>768</v>
      </c>
      <c r="C225" s="619" t="s">
        <v>7561</v>
      </c>
      <c r="D225" s="619" t="s">
        <v>7549</v>
      </c>
      <c r="E225" s="622"/>
      <c r="F225" s="622"/>
      <c r="G225" s="619"/>
      <c r="H225" s="619"/>
      <c r="I225" s="622"/>
      <c r="J225" s="622"/>
      <c r="K225" s="619"/>
      <c r="L225" s="619"/>
      <c r="M225" s="622">
        <v>2</v>
      </c>
      <c r="N225" s="622">
        <v>51907.76</v>
      </c>
      <c r="O225" s="635"/>
      <c r="P225" s="623">
        <v>25953.88</v>
      </c>
    </row>
    <row r="226" spans="1:16" ht="14.4" customHeight="1" x14ac:dyDescent="0.3">
      <c r="A226" s="618" t="s">
        <v>7221</v>
      </c>
      <c r="B226" s="619" t="s">
        <v>768</v>
      </c>
      <c r="C226" s="619" t="s">
        <v>7562</v>
      </c>
      <c r="D226" s="619" t="s">
        <v>806</v>
      </c>
      <c r="E226" s="622"/>
      <c r="F226" s="622"/>
      <c r="G226" s="619"/>
      <c r="H226" s="619"/>
      <c r="I226" s="622"/>
      <c r="J226" s="622"/>
      <c r="K226" s="619"/>
      <c r="L226" s="619"/>
      <c r="M226" s="622">
        <v>11.14</v>
      </c>
      <c r="N226" s="622">
        <v>149911.70000000001</v>
      </c>
      <c r="O226" s="635"/>
      <c r="P226" s="623">
        <v>13457.064631956913</v>
      </c>
    </row>
    <row r="227" spans="1:16" ht="14.4" customHeight="1" x14ac:dyDescent="0.3">
      <c r="A227" s="618" t="s">
        <v>7221</v>
      </c>
      <c r="B227" s="619" t="s">
        <v>768</v>
      </c>
      <c r="C227" s="619" t="s">
        <v>7563</v>
      </c>
      <c r="D227" s="619" t="s">
        <v>7564</v>
      </c>
      <c r="E227" s="622"/>
      <c r="F227" s="622"/>
      <c r="G227" s="619"/>
      <c r="H227" s="619"/>
      <c r="I227" s="622"/>
      <c r="J227" s="622"/>
      <c r="K227" s="619"/>
      <c r="L227" s="619"/>
      <c r="M227" s="622">
        <v>9</v>
      </c>
      <c r="N227" s="622">
        <v>835067.70000000007</v>
      </c>
      <c r="O227" s="635"/>
      <c r="P227" s="623">
        <v>92785.3</v>
      </c>
    </row>
    <row r="228" spans="1:16" ht="14.4" customHeight="1" x14ac:dyDescent="0.3">
      <c r="A228" s="618" t="s">
        <v>7221</v>
      </c>
      <c r="B228" s="619" t="s">
        <v>768</v>
      </c>
      <c r="C228" s="619" t="s">
        <v>7563</v>
      </c>
      <c r="D228" s="619" t="s">
        <v>7565</v>
      </c>
      <c r="E228" s="622"/>
      <c r="F228" s="622"/>
      <c r="G228" s="619"/>
      <c r="H228" s="619"/>
      <c r="I228" s="622"/>
      <c r="J228" s="622"/>
      <c r="K228" s="619"/>
      <c r="L228" s="619"/>
      <c r="M228" s="622">
        <v>0</v>
      </c>
      <c r="N228" s="622">
        <v>0</v>
      </c>
      <c r="O228" s="635"/>
      <c r="P228" s="623"/>
    </row>
    <row r="229" spans="1:16" ht="14.4" customHeight="1" x14ac:dyDescent="0.3">
      <c r="A229" s="618" t="s">
        <v>7221</v>
      </c>
      <c r="B229" s="619" t="s">
        <v>768</v>
      </c>
      <c r="C229" s="619" t="s">
        <v>7566</v>
      </c>
      <c r="D229" s="619" t="s">
        <v>7567</v>
      </c>
      <c r="E229" s="622"/>
      <c r="F229" s="622"/>
      <c r="G229" s="619"/>
      <c r="H229" s="619"/>
      <c r="I229" s="622"/>
      <c r="J229" s="622"/>
      <c r="K229" s="619"/>
      <c r="L229" s="619"/>
      <c r="M229" s="622">
        <v>2</v>
      </c>
      <c r="N229" s="622">
        <v>907177.68</v>
      </c>
      <c r="O229" s="635"/>
      <c r="P229" s="623">
        <v>453588.84</v>
      </c>
    </row>
    <row r="230" spans="1:16" ht="14.4" customHeight="1" x14ac:dyDescent="0.3">
      <c r="A230" s="618" t="s">
        <v>7221</v>
      </c>
      <c r="B230" s="619" t="s">
        <v>768</v>
      </c>
      <c r="C230" s="619" t="s">
        <v>7566</v>
      </c>
      <c r="D230" s="619" t="s">
        <v>7568</v>
      </c>
      <c r="E230" s="622"/>
      <c r="F230" s="622"/>
      <c r="G230" s="619"/>
      <c r="H230" s="619"/>
      <c r="I230" s="622"/>
      <c r="J230" s="622"/>
      <c r="K230" s="619"/>
      <c r="L230" s="619"/>
      <c r="M230" s="622">
        <v>0</v>
      </c>
      <c r="N230" s="622">
        <v>0</v>
      </c>
      <c r="O230" s="635"/>
      <c r="P230" s="623"/>
    </row>
    <row r="231" spans="1:16" ht="14.4" customHeight="1" x14ac:dyDescent="0.3">
      <c r="A231" s="618" t="s">
        <v>7221</v>
      </c>
      <c r="B231" s="619" t="s">
        <v>768</v>
      </c>
      <c r="C231" s="619" t="s">
        <v>7569</v>
      </c>
      <c r="D231" s="619" t="s">
        <v>7567</v>
      </c>
      <c r="E231" s="622"/>
      <c r="F231" s="622"/>
      <c r="G231" s="619"/>
      <c r="H231" s="619"/>
      <c r="I231" s="622"/>
      <c r="J231" s="622"/>
      <c r="K231" s="619"/>
      <c r="L231" s="619"/>
      <c r="M231" s="622">
        <v>1.72</v>
      </c>
      <c r="N231" s="622">
        <v>196689.44</v>
      </c>
      <c r="O231" s="635"/>
      <c r="P231" s="623">
        <v>114354.32558139536</v>
      </c>
    </row>
    <row r="232" spans="1:16" ht="14.4" customHeight="1" x14ac:dyDescent="0.3">
      <c r="A232" s="618" t="s">
        <v>7221</v>
      </c>
      <c r="B232" s="619" t="s">
        <v>768</v>
      </c>
      <c r="C232" s="619" t="s">
        <v>7569</v>
      </c>
      <c r="D232" s="619" t="s">
        <v>7568</v>
      </c>
      <c r="E232" s="622"/>
      <c r="F232" s="622"/>
      <c r="G232" s="619"/>
      <c r="H232" s="619"/>
      <c r="I232" s="622"/>
      <c r="J232" s="622"/>
      <c r="K232" s="619"/>
      <c r="L232" s="619"/>
      <c r="M232" s="622">
        <v>0</v>
      </c>
      <c r="N232" s="622">
        <v>0</v>
      </c>
      <c r="O232" s="635"/>
      <c r="P232" s="623"/>
    </row>
    <row r="233" spans="1:16" ht="14.4" customHeight="1" x14ac:dyDescent="0.3">
      <c r="A233" s="618" t="s">
        <v>7221</v>
      </c>
      <c r="B233" s="619" t="s">
        <v>768</v>
      </c>
      <c r="C233" s="619" t="s">
        <v>7570</v>
      </c>
      <c r="D233" s="619" t="s">
        <v>7571</v>
      </c>
      <c r="E233" s="622"/>
      <c r="F233" s="622"/>
      <c r="G233" s="619"/>
      <c r="H233" s="619"/>
      <c r="I233" s="622"/>
      <c r="J233" s="622"/>
      <c r="K233" s="619"/>
      <c r="L233" s="619"/>
      <c r="M233" s="622">
        <v>4</v>
      </c>
      <c r="N233" s="622">
        <v>335582.12</v>
      </c>
      <c r="O233" s="635"/>
      <c r="P233" s="623">
        <v>83895.53</v>
      </c>
    </row>
    <row r="234" spans="1:16" ht="14.4" customHeight="1" x14ac:dyDescent="0.3">
      <c r="A234" s="618" t="s">
        <v>7221</v>
      </c>
      <c r="B234" s="619" t="s">
        <v>768</v>
      </c>
      <c r="C234" s="619" t="s">
        <v>7570</v>
      </c>
      <c r="D234" s="619" t="s">
        <v>7572</v>
      </c>
      <c r="E234" s="622"/>
      <c r="F234" s="622"/>
      <c r="G234" s="619"/>
      <c r="H234" s="619"/>
      <c r="I234" s="622"/>
      <c r="J234" s="622"/>
      <c r="K234" s="619"/>
      <c r="L234" s="619"/>
      <c r="M234" s="622">
        <v>0</v>
      </c>
      <c r="N234" s="622">
        <v>0</v>
      </c>
      <c r="O234" s="635"/>
      <c r="P234" s="623"/>
    </row>
    <row r="235" spans="1:16" ht="14.4" customHeight="1" x14ac:dyDescent="0.3">
      <c r="A235" s="618" t="s">
        <v>7221</v>
      </c>
      <c r="B235" s="619" t="s">
        <v>768</v>
      </c>
      <c r="C235" s="619" t="s">
        <v>7573</v>
      </c>
      <c r="D235" s="619" t="s">
        <v>7574</v>
      </c>
      <c r="E235" s="622"/>
      <c r="F235" s="622"/>
      <c r="G235" s="619"/>
      <c r="H235" s="619"/>
      <c r="I235" s="622"/>
      <c r="J235" s="622"/>
      <c r="K235" s="619"/>
      <c r="L235" s="619"/>
      <c r="M235" s="622">
        <v>2</v>
      </c>
      <c r="N235" s="622">
        <v>218020.4</v>
      </c>
      <c r="O235" s="635"/>
      <c r="P235" s="623">
        <v>109010.2</v>
      </c>
    </row>
    <row r="236" spans="1:16" ht="14.4" customHeight="1" x14ac:dyDescent="0.3">
      <c r="A236" s="618" t="s">
        <v>7221</v>
      </c>
      <c r="B236" s="619" t="s">
        <v>7575</v>
      </c>
      <c r="C236" s="619" t="s">
        <v>7576</v>
      </c>
      <c r="D236" s="619" t="s">
        <v>7577</v>
      </c>
      <c r="E236" s="622">
        <v>2</v>
      </c>
      <c r="F236" s="622">
        <v>1421.2</v>
      </c>
      <c r="G236" s="619">
        <v>1</v>
      </c>
      <c r="H236" s="619">
        <v>710.6</v>
      </c>
      <c r="I236" s="622"/>
      <c r="J236" s="622"/>
      <c r="K236" s="619"/>
      <c r="L236" s="619"/>
      <c r="M236" s="622"/>
      <c r="N236" s="622"/>
      <c r="O236" s="635"/>
      <c r="P236" s="623"/>
    </row>
    <row r="237" spans="1:16" ht="14.4" customHeight="1" x14ac:dyDescent="0.3">
      <c r="A237" s="618" t="s">
        <v>7221</v>
      </c>
      <c r="B237" s="619" t="s">
        <v>7575</v>
      </c>
      <c r="C237" s="619" t="s">
        <v>7578</v>
      </c>
      <c r="D237" s="619" t="s">
        <v>7579</v>
      </c>
      <c r="E237" s="622">
        <v>9</v>
      </c>
      <c r="F237" s="622">
        <v>7803</v>
      </c>
      <c r="G237" s="619">
        <v>1</v>
      </c>
      <c r="H237" s="619">
        <v>867</v>
      </c>
      <c r="I237" s="622">
        <v>25</v>
      </c>
      <c r="J237" s="622">
        <v>21675</v>
      </c>
      <c r="K237" s="619">
        <v>2.7777777777777777</v>
      </c>
      <c r="L237" s="619">
        <v>867</v>
      </c>
      <c r="M237" s="622">
        <v>7</v>
      </c>
      <c r="N237" s="622">
        <v>6069</v>
      </c>
      <c r="O237" s="635">
        <v>0.77777777777777779</v>
      </c>
      <c r="P237" s="623">
        <v>867</v>
      </c>
    </row>
    <row r="238" spans="1:16" ht="14.4" customHeight="1" x14ac:dyDescent="0.3">
      <c r="A238" s="618" t="s">
        <v>7221</v>
      </c>
      <c r="B238" s="619" t="s">
        <v>7575</v>
      </c>
      <c r="C238" s="619" t="s">
        <v>7580</v>
      </c>
      <c r="D238" s="619" t="s">
        <v>7581</v>
      </c>
      <c r="E238" s="622">
        <v>652</v>
      </c>
      <c r="F238" s="622">
        <v>565284</v>
      </c>
      <c r="G238" s="619">
        <v>1</v>
      </c>
      <c r="H238" s="619">
        <v>867</v>
      </c>
      <c r="I238" s="622">
        <v>593</v>
      </c>
      <c r="J238" s="622">
        <v>514131</v>
      </c>
      <c r="K238" s="619">
        <v>0.9095092024539877</v>
      </c>
      <c r="L238" s="619">
        <v>867</v>
      </c>
      <c r="M238" s="622">
        <v>325</v>
      </c>
      <c r="N238" s="622">
        <v>281775</v>
      </c>
      <c r="O238" s="635">
        <v>0.49846625766871167</v>
      </c>
      <c r="P238" s="623">
        <v>867</v>
      </c>
    </row>
    <row r="239" spans="1:16" ht="14.4" customHeight="1" x14ac:dyDescent="0.3">
      <c r="A239" s="618" t="s">
        <v>7221</v>
      </c>
      <c r="B239" s="619" t="s">
        <v>7575</v>
      </c>
      <c r="C239" s="619" t="s">
        <v>7582</v>
      </c>
      <c r="D239" s="619" t="s">
        <v>7583</v>
      </c>
      <c r="E239" s="622"/>
      <c r="F239" s="622"/>
      <c r="G239" s="619"/>
      <c r="H239" s="619"/>
      <c r="I239" s="622">
        <v>2</v>
      </c>
      <c r="J239" s="622">
        <v>9062</v>
      </c>
      <c r="K239" s="619"/>
      <c r="L239" s="619">
        <v>4531</v>
      </c>
      <c r="M239" s="622">
        <v>2</v>
      </c>
      <c r="N239" s="622">
        <v>9062</v>
      </c>
      <c r="O239" s="635"/>
      <c r="P239" s="623">
        <v>4531</v>
      </c>
    </row>
    <row r="240" spans="1:16" ht="14.4" customHeight="1" x14ac:dyDescent="0.3">
      <c r="A240" s="618" t="s">
        <v>7221</v>
      </c>
      <c r="B240" s="619" t="s">
        <v>7575</v>
      </c>
      <c r="C240" s="619" t="s">
        <v>7333</v>
      </c>
      <c r="D240" s="619" t="s">
        <v>7584</v>
      </c>
      <c r="E240" s="622">
        <v>2.4</v>
      </c>
      <c r="F240" s="622">
        <v>39736.800000000003</v>
      </c>
      <c r="G240" s="619">
        <v>1</v>
      </c>
      <c r="H240" s="619">
        <v>16557.000000000004</v>
      </c>
      <c r="I240" s="622"/>
      <c r="J240" s="622"/>
      <c r="K240" s="619"/>
      <c r="L240" s="619"/>
      <c r="M240" s="622"/>
      <c r="N240" s="622"/>
      <c r="O240" s="635"/>
      <c r="P240" s="623"/>
    </row>
    <row r="241" spans="1:16" ht="14.4" customHeight="1" x14ac:dyDescent="0.3">
      <c r="A241" s="618" t="s">
        <v>7221</v>
      </c>
      <c r="B241" s="619" t="s">
        <v>7575</v>
      </c>
      <c r="C241" s="619" t="s">
        <v>7585</v>
      </c>
      <c r="D241" s="619" t="s">
        <v>7586</v>
      </c>
      <c r="E241" s="622">
        <v>4</v>
      </c>
      <c r="F241" s="622">
        <v>3856</v>
      </c>
      <c r="G241" s="619">
        <v>1</v>
      </c>
      <c r="H241" s="619">
        <v>964</v>
      </c>
      <c r="I241" s="622">
        <v>27</v>
      </c>
      <c r="J241" s="622">
        <v>26028</v>
      </c>
      <c r="K241" s="619">
        <v>6.75</v>
      </c>
      <c r="L241" s="619">
        <v>964</v>
      </c>
      <c r="M241" s="622"/>
      <c r="N241" s="622"/>
      <c r="O241" s="635"/>
      <c r="P241" s="623"/>
    </row>
    <row r="242" spans="1:16" ht="14.4" customHeight="1" x14ac:dyDescent="0.3">
      <c r="A242" s="618" t="s">
        <v>7221</v>
      </c>
      <c r="B242" s="619" t="s">
        <v>7575</v>
      </c>
      <c r="C242" s="619" t="s">
        <v>7587</v>
      </c>
      <c r="D242" s="619" t="s">
        <v>7588</v>
      </c>
      <c r="E242" s="622"/>
      <c r="F242" s="622"/>
      <c r="G242" s="619"/>
      <c r="H242" s="619"/>
      <c r="I242" s="622"/>
      <c r="J242" s="622"/>
      <c r="K242" s="619"/>
      <c r="L242" s="619"/>
      <c r="M242" s="622">
        <v>130</v>
      </c>
      <c r="N242" s="622">
        <v>121240.6</v>
      </c>
      <c r="O242" s="635"/>
      <c r="P242" s="623">
        <v>932.62</v>
      </c>
    </row>
    <row r="243" spans="1:16" ht="14.4" customHeight="1" x14ac:dyDescent="0.3">
      <c r="A243" s="618" t="s">
        <v>7221</v>
      </c>
      <c r="B243" s="619" t="s">
        <v>7575</v>
      </c>
      <c r="C243" s="619" t="s">
        <v>7589</v>
      </c>
      <c r="D243" s="619" t="s">
        <v>7588</v>
      </c>
      <c r="E243" s="622"/>
      <c r="F243" s="622"/>
      <c r="G243" s="619"/>
      <c r="H243" s="619"/>
      <c r="I243" s="622"/>
      <c r="J243" s="622"/>
      <c r="K243" s="619"/>
      <c r="L243" s="619"/>
      <c r="M243" s="622">
        <v>25</v>
      </c>
      <c r="N243" s="622">
        <v>22997</v>
      </c>
      <c r="O243" s="635"/>
      <c r="P243" s="623">
        <v>919.88</v>
      </c>
    </row>
    <row r="244" spans="1:16" ht="14.4" customHeight="1" x14ac:dyDescent="0.3">
      <c r="A244" s="618" t="s">
        <v>7221</v>
      </c>
      <c r="B244" s="619" t="s">
        <v>7590</v>
      </c>
      <c r="C244" s="619" t="s">
        <v>7591</v>
      </c>
      <c r="D244" s="619" t="s">
        <v>7592</v>
      </c>
      <c r="E244" s="622">
        <v>8</v>
      </c>
      <c r="F244" s="622">
        <v>0</v>
      </c>
      <c r="G244" s="619"/>
      <c r="H244" s="619">
        <v>0</v>
      </c>
      <c r="I244" s="622">
        <v>9</v>
      </c>
      <c r="J244" s="622">
        <v>0</v>
      </c>
      <c r="K244" s="619"/>
      <c r="L244" s="619">
        <v>0</v>
      </c>
      <c r="M244" s="622">
        <v>8</v>
      </c>
      <c r="N244" s="622">
        <v>0</v>
      </c>
      <c r="O244" s="635"/>
      <c r="P244" s="623">
        <v>0</v>
      </c>
    </row>
    <row r="245" spans="1:16" ht="14.4" customHeight="1" x14ac:dyDescent="0.3">
      <c r="A245" s="618" t="s">
        <v>7221</v>
      </c>
      <c r="B245" s="619" t="s">
        <v>7590</v>
      </c>
      <c r="C245" s="619" t="s">
        <v>7593</v>
      </c>
      <c r="D245" s="619" t="s">
        <v>7594</v>
      </c>
      <c r="E245" s="622">
        <v>9299</v>
      </c>
      <c r="F245" s="622">
        <v>0</v>
      </c>
      <c r="G245" s="619"/>
      <c r="H245" s="619">
        <v>0</v>
      </c>
      <c r="I245" s="622">
        <v>9026</v>
      </c>
      <c r="J245" s="622">
        <v>0</v>
      </c>
      <c r="K245" s="619"/>
      <c r="L245" s="619">
        <v>0</v>
      </c>
      <c r="M245" s="622">
        <v>9824</v>
      </c>
      <c r="N245" s="622">
        <v>0</v>
      </c>
      <c r="O245" s="635"/>
      <c r="P245" s="623">
        <v>0</v>
      </c>
    </row>
    <row r="246" spans="1:16" ht="14.4" customHeight="1" x14ac:dyDescent="0.3">
      <c r="A246" s="618" t="s">
        <v>7221</v>
      </c>
      <c r="B246" s="619" t="s">
        <v>7590</v>
      </c>
      <c r="C246" s="619" t="s">
        <v>7595</v>
      </c>
      <c r="D246" s="619" t="s">
        <v>7596</v>
      </c>
      <c r="E246" s="622">
        <v>7463</v>
      </c>
      <c r="F246" s="622">
        <v>253742</v>
      </c>
      <c r="G246" s="619">
        <v>1</v>
      </c>
      <c r="H246" s="619">
        <v>34</v>
      </c>
      <c r="I246" s="622">
        <v>8791</v>
      </c>
      <c r="J246" s="622">
        <v>298894</v>
      </c>
      <c r="K246" s="619">
        <v>1.1779445263298942</v>
      </c>
      <c r="L246" s="619">
        <v>34</v>
      </c>
      <c r="M246" s="622">
        <v>7365</v>
      </c>
      <c r="N246" s="622">
        <v>250410</v>
      </c>
      <c r="O246" s="635">
        <v>0.98686855152083608</v>
      </c>
      <c r="P246" s="623">
        <v>34</v>
      </c>
    </row>
    <row r="247" spans="1:16" ht="14.4" customHeight="1" x14ac:dyDescent="0.3">
      <c r="A247" s="618" t="s">
        <v>7221</v>
      </c>
      <c r="B247" s="619" t="s">
        <v>7590</v>
      </c>
      <c r="C247" s="619" t="s">
        <v>7597</v>
      </c>
      <c r="D247" s="619" t="s">
        <v>7598</v>
      </c>
      <c r="E247" s="622">
        <v>1265</v>
      </c>
      <c r="F247" s="622">
        <v>197340</v>
      </c>
      <c r="G247" s="619">
        <v>1</v>
      </c>
      <c r="H247" s="619">
        <v>156</v>
      </c>
      <c r="I247" s="622">
        <v>2039</v>
      </c>
      <c r="J247" s="622">
        <v>322162</v>
      </c>
      <c r="K247" s="619">
        <v>1.6325225499138543</v>
      </c>
      <c r="L247" s="619">
        <v>158</v>
      </c>
      <c r="M247" s="622">
        <v>1847</v>
      </c>
      <c r="N247" s="622">
        <v>288132</v>
      </c>
      <c r="O247" s="635">
        <v>1.4600790513833992</v>
      </c>
      <c r="P247" s="623">
        <v>156</v>
      </c>
    </row>
    <row r="248" spans="1:16" ht="14.4" customHeight="1" x14ac:dyDescent="0.3">
      <c r="A248" s="618" t="s">
        <v>7221</v>
      </c>
      <c r="B248" s="619" t="s">
        <v>7590</v>
      </c>
      <c r="C248" s="619" t="s">
        <v>7599</v>
      </c>
      <c r="D248" s="619" t="s">
        <v>7600</v>
      </c>
      <c r="E248" s="622">
        <v>12</v>
      </c>
      <c r="F248" s="622">
        <v>900</v>
      </c>
      <c r="G248" s="619">
        <v>1</v>
      </c>
      <c r="H248" s="619">
        <v>75</v>
      </c>
      <c r="I248" s="622">
        <v>7</v>
      </c>
      <c r="J248" s="622">
        <v>525</v>
      </c>
      <c r="K248" s="619">
        <v>0.58333333333333337</v>
      </c>
      <c r="L248" s="619">
        <v>75</v>
      </c>
      <c r="M248" s="622">
        <v>13</v>
      </c>
      <c r="N248" s="622">
        <v>1053</v>
      </c>
      <c r="O248" s="635">
        <v>1.17</v>
      </c>
      <c r="P248" s="623">
        <v>81</v>
      </c>
    </row>
    <row r="249" spans="1:16" ht="14.4" customHeight="1" x14ac:dyDescent="0.3">
      <c r="A249" s="618" t="s">
        <v>7221</v>
      </c>
      <c r="B249" s="619" t="s">
        <v>7590</v>
      </c>
      <c r="C249" s="619" t="s">
        <v>7601</v>
      </c>
      <c r="D249" s="619" t="s">
        <v>7602</v>
      </c>
      <c r="E249" s="622"/>
      <c r="F249" s="622"/>
      <c r="G249" s="619"/>
      <c r="H249" s="619"/>
      <c r="I249" s="622">
        <v>5</v>
      </c>
      <c r="J249" s="622">
        <v>0</v>
      </c>
      <c r="K249" s="619"/>
      <c r="L249" s="619">
        <v>0</v>
      </c>
      <c r="M249" s="622">
        <v>2</v>
      </c>
      <c r="N249" s="622">
        <v>0</v>
      </c>
      <c r="O249" s="635"/>
      <c r="P249" s="623">
        <v>0</v>
      </c>
    </row>
    <row r="250" spans="1:16" ht="14.4" customHeight="1" x14ac:dyDescent="0.3">
      <c r="A250" s="618" t="s">
        <v>7221</v>
      </c>
      <c r="B250" s="619" t="s">
        <v>7590</v>
      </c>
      <c r="C250" s="619" t="s">
        <v>7603</v>
      </c>
      <c r="D250" s="619" t="s">
        <v>7604</v>
      </c>
      <c r="E250" s="622">
        <v>2181</v>
      </c>
      <c r="F250" s="622">
        <v>54525</v>
      </c>
      <c r="G250" s="619">
        <v>1</v>
      </c>
      <c r="H250" s="619">
        <v>25</v>
      </c>
      <c r="I250" s="622">
        <v>3085</v>
      </c>
      <c r="J250" s="622">
        <v>77125</v>
      </c>
      <c r="K250" s="619">
        <v>1.4144887666208161</v>
      </c>
      <c r="L250" s="619">
        <v>25</v>
      </c>
      <c r="M250" s="622">
        <v>2999</v>
      </c>
      <c r="N250" s="622">
        <v>104965</v>
      </c>
      <c r="O250" s="635">
        <v>1.9250802384227419</v>
      </c>
      <c r="P250" s="623">
        <v>35</v>
      </c>
    </row>
    <row r="251" spans="1:16" ht="14.4" customHeight="1" x14ac:dyDescent="0.3">
      <c r="A251" s="618" t="s">
        <v>7221</v>
      </c>
      <c r="B251" s="619" t="s">
        <v>7590</v>
      </c>
      <c r="C251" s="619" t="s">
        <v>7605</v>
      </c>
      <c r="D251" s="619" t="s">
        <v>7606</v>
      </c>
      <c r="E251" s="622">
        <v>3899</v>
      </c>
      <c r="F251" s="622">
        <v>541961</v>
      </c>
      <c r="G251" s="619">
        <v>1</v>
      </c>
      <c r="H251" s="619">
        <v>139</v>
      </c>
      <c r="I251" s="622">
        <v>3274</v>
      </c>
      <c r="J251" s="622">
        <v>461634</v>
      </c>
      <c r="K251" s="619">
        <v>0.85178453800181197</v>
      </c>
      <c r="L251" s="619">
        <v>141</v>
      </c>
      <c r="M251" s="622">
        <v>2029</v>
      </c>
      <c r="N251" s="622">
        <v>286089</v>
      </c>
      <c r="O251" s="635">
        <v>0.52787746719782425</v>
      </c>
      <c r="P251" s="623">
        <v>141</v>
      </c>
    </row>
    <row r="252" spans="1:16" ht="14.4" customHeight="1" x14ac:dyDescent="0.3">
      <c r="A252" s="618" t="s">
        <v>7221</v>
      </c>
      <c r="B252" s="619" t="s">
        <v>7590</v>
      </c>
      <c r="C252" s="619" t="s">
        <v>7607</v>
      </c>
      <c r="D252" s="619" t="s">
        <v>7608</v>
      </c>
      <c r="E252" s="622">
        <v>711</v>
      </c>
      <c r="F252" s="622">
        <v>44082</v>
      </c>
      <c r="G252" s="619">
        <v>1</v>
      </c>
      <c r="H252" s="619">
        <v>62</v>
      </c>
      <c r="I252" s="622">
        <v>741</v>
      </c>
      <c r="J252" s="622">
        <v>45942</v>
      </c>
      <c r="K252" s="619">
        <v>1.0421940928270041</v>
      </c>
      <c r="L252" s="619">
        <v>62</v>
      </c>
      <c r="M252" s="622">
        <v>749</v>
      </c>
      <c r="N252" s="622">
        <v>83888</v>
      </c>
      <c r="O252" s="635">
        <v>1.9029989564901775</v>
      </c>
      <c r="P252" s="623">
        <v>112</v>
      </c>
    </row>
    <row r="253" spans="1:16" ht="14.4" customHeight="1" x14ac:dyDescent="0.3">
      <c r="A253" s="618" t="s">
        <v>7221</v>
      </c>
      <c r="B253" s="619" t="s">
        <v>7590</v>
      </c>
      <c r="C253" s="619" t="s">
        <v>7609</v>
      </c>
      <c r="D253" s="619" t="s">
        <v>7610</v>
      </c>
      <c r="E253" s="622">
        <v>396</v>
      </c>
      <c r="F253" s="622">
        <v>7524</v>
      </c>
      <c r="G253" s="619">
        <v>1</v>
      </c>
      <c r="H253" s="619">
        <v>19</v>
      </c>
      <c r="I253" s="622">
        <v>654</v>
      </c>
      <c r="J253" s="622">
        <v>12426</v>
      </c>
      <c r="K253" s="619">
        <v>1.6515151515151516</v>
      </c>
      <c r="L253" s="619">
        <v>19</v>
      </c>
      <c r="M253" s="622">
        <v>998</v>
      </c>
      <c r="N253" s="622">
        <v>29940</v>
      </c>
      <c r="O253" s="635">
        <v>3.9792663476874002</v>
      </c>
      <c r="P253" s="623">
        <v>30</v>
      </c>
    </row>
    <row r="254" spans="1:16" ht="14.4" customHeight="1" x14ac:dyDescent="0.3">
      <c r="A254" s="618" t="s">
        <v>7221</v>
      </c>
      <c r="B254" s="619" t="s">
        <v>7590</v>
      </c>
      <c r="C254" s="619" t="s">
        <v>7611</v>
      </c>
      <c r="D254" s="619" t="s">
        <v>7612</v>
      </c>
      <c r="E254" s="622">
        <v>34</v>
      </c>
      <c r="F254" s="622">
        <v>9350</v>
      </c>
      <c r="G254" s="619">
        <v>1</v>
      </c>
      <c r="H254" s="619">
        <v>275</v>
      </c>
      <c r="I254" s="622">
        <v>60</v>
      </c>
      <c r="J254" s="622">
        <v>16560</v>
      </c>
      <c r="K254" s="619">
        <v>1.7711229946524065</v>
      </c>
      <c r="L254" s="619">
        <v>276</v>
      </c>
      <c r="M254" s="622">
        <v>46</v>
      </c>
      <c r="N254" s="622">
        <v>12742</v>
      </c>
      <c r="O254" s="635">
        <v>1.3627807486631016</v>
      </c>
      <c r="P254" s="623">
        <v>277</v>
      </c>
    </row>
    <row r="255" spans="1:16" ht="14.4" customHeight="1" x14ac:dyDescent="0.3">
      <c r="A255" s="618" t="s">
        <v>7221</v>
      </c>
      <c r="B255" s="619" t="s">
        <v>7590</v>
      </c>
      <c r="C255" s="619" t="s">
        <v>7613</v>
      </c>
      <c r="D255" s="619" t="s">
        <v>7614</v>
      </c>
      <c r="E255" s="622">
        <v>3</v>
      </c>
      <c r="F255" s="622">
        <v>171</v>
      </c>
      <c r="G255" s="619">
        <v>1</v>
      </c>
      <c r="H255" s="619">
        <v>57</v>
      </c>
      <c r="I255" s="622"/>
      <c r="J255" s="622"/>
      <c r="K255" s="619"/>
      <c r="L255" s="619"/>
      <c r="M255" s="622">
        <v>1</v>
      </c>
      <c r="N255" s="622">
        <v>56</v>
      </c>
      <c r="O255" s="635">
        <v>0.32748538011695905</v>
      </c>
      <c r="P255" s="623">
        <v>56</v>
      </c>
    </row>
    <row r="256" spans="1:16" ht="14.4" customHeight="1" x14ac:dyDescent="0.3">
      <c r="A256" s="618" t="s">
        <v>7221</v>
      </c>
      <c r="B256" s="619" t="s">
        <v>7590</v>
      </c>
      <c r="C256" s="619" t="s">
        <v>7615</v>
      </c>
      <c r="D256" s="619" t="s">
        <v>7616</v>
      </c>
      <c r="E256" s="622">
        <v>418</v>
      </c>
      <c r="F256" s="622">
        <v>0</v>
      </c>
      <c r="G256" s="619"/>
      <c r="H256" s="619">
        <v>0</v>
      </c>
      <c r="I256" s="622">
        <v>2034</v>
      </c>
      <c r="J256" s="622">
        <v>0</v>
      </c>
      <c r="K256" s="619"/>
      <c r="L256" s="619">
        <v>0</v>
      </c>
      <c r="M256" s="622">
        <v>2655</v>
      </c>
      <c r="N256" s="622">
        <v>0</v>
      </c>
      <c r="O256" s="635"/>
      <c r="P256" s="623">
        <v>0</v>
      </c>
    </row>
    <row r="257" spans="1:16" ht="14.4" customHeight="1" x14ac:dyDescent="0.3">
      <c r="A257" s="618" t="s">
        <v>7221</v>
      </c>
      <c r="B257" s="619" t="s">
        <v>7590</v>
      </c>
      <c r="C257" s="619" t="s">
        <v>7617</v>
      </c>
      <c r="D257" s="619" t="s">
        <v>7618</v>
      </c>
      <c r="E257" s="622">
        <v>8086</v>
      </c>
      <c r="F257" s="622">
        <v>832858</v>
      </c>
      <c r="G257" s="619">
        <v>1</v>
      </c>
      <c r="H257" s="619">
        <v>103</v>
      </c>
      <c r="I257" s="622">
        <v>7606</v>
      </c>
      <c r="J257" s="622">
        <v>783418</v>
      </c>
      <c r="K257" s="619">
        <v>0.94063813999505319</v>
      </c>
      <c r="L257" s="619">
        <v>103</v>
      </c>
      <c r="M257" s="622">
        <v>5907</v>
      </c>
      <c r="N257" s="622">
        <v>614328</v>
      </c>
      <c r="O257" s="635">
        <v>0.73761433521680764</v>
      </c>
      <c r="P257" s="623">
        <v>104</v>
      </c>
    </row>
    <row r="258" spans="1:16" ht="14.4" customHeight="1" x14ac:dyDescent="0.3">
      <c r="A258" s="618" t="s">
        <v>7221</v>
      </c>
      <c r="B258" s="619" t="s">
        <v>7590</v>
      </c>
      <c r="C258" s="619" t="s">
        <v>7619</v>
      </c>
      <c r="D258" s="619" t="s">
        <v>7620</v>
      </c>
      <c r="E258" s="622">
        <v>4468</v>
      </c>
      <c r="F258" s="622">
        <v>250208</v>
      </c>
      <c r="G258" s="619">
        <v>1</v>
      </c>
      <c r="H258" s="619">
        <v>56</v>
      </c>
      <c r="I258" s="622">
        <v>4104</v>
      </c>
      <c r="J258" s="622">
        <v>229824</v>
      </c>
      <c r="K258" s="619">
        <v>0.91853178155774395</v>
      </c>
      <c r="L258" s="619">
        <v>56</v>
      </c>
      <c r="M258" s="622">
        <v>2777</v>
      </c>
      <c r="N258" s="622">
        <v>155512</v>
      </c>
      <c r="O258" s="635">
        <v>0.62153088630259623</v>
      </c>
      <c r="P258" s="623">
        <v>56</v>
      </c>
    </row>
    <row r="259" spans="1:16" ht="14.4" customHeight="1" x14ac:dyDescent="0.3">
      <c r="A259" s="618" t="s">
        <v>7221</v>
      </c>
      <c r="B259" s="619" t="s">
        <v>7590</v>
      </c>
      <c r="C259" s="619" t="s">
        <v>7621</v>
      </c>
      <c r="D259" s="619" t="s">
        <v>7622</v>
      </c>
      <c r="E259" s="622">
        <v>1</v>
      </c>
      <c r="F259" s="622">
        <v>5</v>
      </c>
      <c r="G259" s="619">
        <v>1</v>
      </c>
      <c r="H259" s="619">
        <v>5</v>
      </c>
      <c r="I259" s="622"/>
      <c r="J259" s="622"/>
      <c r="K259" s="619"/>
      <c r="L259" s="619"/>
      <c r="M259" s="622">
        <v>2</v>
      </c>
      <c r="N259" s="622">
        <v>10</v>
      </c>
      <c r="O259" s="635">
        <v>2</v>
      </c>
      <c r="P259" s="623">
        <v>5</v>
      </c>
    </row>
    <row r="260" spans="1:16" ht="14.4" customHeight="1" x14ac:dyDescent="0.3">
      <c r="A260" s="618" t="s">
        <v>7221</v>
      </c>
      <c r="B260" s="619" t="s">
        <v>7590</v>
      </c>
      <c r="C260" s="619" t="s">
        <v>7623</v>
      </c>
      <c r="D260" s="619" t="s">
        <v>7624</v>
      </c>
      <c r="E260" s="622"/>
      <c r="F260" s="622"/>
      <c r="G260" s="619"/>
      <c r="H260" s="619"/>
      <c r="I260" s="622"/>
      <c r="J260" s="622"/>
      <c r="K260" s="619"/>
      <c r="L260" s="619"/>
      <c r="M260" s="622">
        <v>3</v>
      </c>
      <c r="N260" s="622">
        <v>15</v>
      </c>
      <c r="O260" s="635"/>
      <c r="P260" s="623">
        <v>5</v>
      </c>
    </row>
    <row r="261" spans="1:16" ht="14.4" customHeight="1" x14ac:dyDescent="0.3">
      <c r="A261" s="618" t="s">
        <v>7221</v>
      </c>
      <c r="B261" s="619" t="s">
        <v>7590</v>
      </c>
      <c r="C261" s="619" t="s">
        <v>7625</v>
      </c>
      <c r="D261" s="619" t="s">
        <v>7626</v>
      </c>
      <c r="E261" s="622">
        <v>135</v>
      </c>
      <c r="F261" s="622">
        <v>86670</v>
      </c>
      <c r="G261" s="619">
        <v>1</v>
      </c>
      <c r="H261" s="619">
        <v>642</v>
      </c>
      <c r="I261" s="622">
        <v>161</v>
      </c>
      <c r="J261" s="622">
        <v>103684</v>
      </c>
      <c r="K261" s="619">
        <v>1.1963078343140647</v>
      </c>
      <c r="L261" s="619">
        <v>644</v>
      </c>
      <c r="M261" s="622">
        <v>591</v>
      </c>
      <c r="N261" s="622">
        <v>381195</v>
      </c>
      <c r="O261" s="635">
        <v>4.3982346832814123</v>
      </c>
      <c r="P261" s="623">
        <v>645</v>
      </c>
    </row>
    <row r="262" spans="1:16" ht="14.4" customHeight="1" x14ac:dyDescent="0.3">
      <c r="A262" s="618" t="s">
        <v>7221</v>
      </c>
      <c r="B262" s="619" t="s">
        <v>7590</v>
      </c>
      <c r="C262" s="619" t="s">
        <v>7627</v>
      </c>
      <c r="D262" s="619" t="s">
        <v>7628</v>
      </c>
      <c r="E262" s="622">
        <v>2854</v>
      </c>
      <c r="F262" s="622">
        <v>930404</v>
      </c>
      <c r="G262" s="619">
        <v>1</v>
      </c>
      <c r="H262" s="619">
        <v>326</v>
      </c>
      <c r="I262" s="622">
        <v>1639</v>
      </c>
      <c r="J262" s="622">
        <v>537592</v>
      </c>
      <c r="K262" s="619">
        <v>0.57780491055498473</v>
      </c>
      <c r="L262" s="619">
        <v>328</v>
      </c>
      <c r="M262" s="622">
        <v>2119</v>
      </c>
      <c r="N262" s="622">
        <v>692913</v>
      </c>
      <c r="O262" s="635">
        <v>0.74474421864050455</v>
      </c>
      <c r="P262" s="623">
        <v>327</v>
      </c>
    </row>
    <row r="263" spans="1:16" ht="14.4" customHeight="1" x14ac:dyDescent="0.3">
      <c r="A263" s="618" t="s">
        <v>7221</v>
      </c>
      <c r="B263" s="619" t="s">
        <v>7590</v>
      </c>
      <c r="C263" s="619" t="s">
        <v>7629</v>
      </c>
      <c r="D263" s="619" t="s">
        <v>7630</v>
      </c>
      <c r="E263" s="622">
        <v>4394</v>
      </c>
      <c r="F263" s="622">
        <v>716222</v>
      </c>
      <c r="G263" s="619">
        <v>1</v>
      </c>
      <c r="H263" s="619">
        <v>163</v>
      </c>
      <c r="I263" s="622">
        <v>5051</v>
      </c>
      <c r="J263" s="622">
        <v>823313</v>
      </c>
      <c r="K263" s="619">
        <v>1.1495220755575786</v>
      </c>
      <c r="L263" s="619">
        <v>163</v>
      </c>
      <c r="M263" s="622">
        <v>4753</v>
      </c>
      <c r="N263" s="622">
        <v>774739</v>
      </c>
      <c r="O263" s="635">
        <v>1.0817023213472918</v>
      </c>
      <c r="P263" s="623">
        <v>163</v>
      </c>
    </row>
    <row r="264" spans="1:16" ht="14.4" customHeight="1" x14ac:dyDescent="0.3">
      <c r="A264" s="618" t="s">
        <v>7221</v>
      </c>
      <c r="B264" s="619" t="s">
        <v>7590</v>
      </c>
      <c r="C264" s="619" t="s">
        <v>7631</v>
      </c>
      <c r="D264" s="619" t="s">
        <v>7632</v>
      </c>
      <c r="E264" s="622">
        <v>59</v>
      </c>
      <c r="F264" s="622">
        <v>21299</v>
      </c>
      <c r="G264" s="619">
        <v>1</v>
      </c>
      <c r="H264" s="619">
        <v>361</v>
      </c>
      <c r="I264" s="622">
        <v>42</v>
      </c>
      <c r="J264" s="622">
        <v>15246</v>
      </c>
      <c r="K264" s="619">
        <v>0.71580825390863423</v>
      </c>
      <c r="L264" s="619">
        <v>363</v>
      </c>
      <c r="M264" s="622">
        <v>24</v>
      </c>
      <c r="N264" s="622">
        <v>8808</v>
      </c>
      <c r="O264" s="635">
        <v>0.41354054180947464</v>
      </c>
      <c r="P264" s="623">
        <v>367</v>
      </c>
    </row>
    <row r="265" spans="1:16" ht="14.4" customHeight="1" x14ac:dyDescent="0.3">
      <c r="A265" s="618" t="s">
        <v>7221</v>
      </c>
      <c r="B265" s="619" t="s">
        <v>7590</v>
      </c>
      <c r="C265" s="619" t="s">
        <v>7633</v>
      </c>
      <c r="D265" s="619" t="s">
        <v>7634</v>
      </c>
      <c r="E265" s="622">
        <v>1</v>
      </c>
      <c r="F265" s="622">
        <v>0</v>
      </c>
      <c r="G265" s="619"/>
      <c r="H265" s="619">
        <v>0</v>
      </c>
      <c r="I265" s="622">
        <v>2</v>
      </c>
      <c r="J265" s="622">
        <v>0</v>
      </c>
      <c r="K265" s="619"/>
      <c r="L265" s="619">
        <v>0</v>
      </c>
      <c r="M265" s="622">
        <v>0</v>
      </c>
      <c r="N265" s="622">
        <v>0</v>
      </c>
      <c r="O265" s="635"/>
      <c r="P265" s="623"/>
    </row>
    <row r="266" spans="1:16" ht="14.4" customHeight="1" x14ac:dyDescent="0.3">
      <c r="A266" s="618" t="s">
        <v>7221</v>
      </c>
      <c r="B266" s="619" t="s">
        <v>7590</v>
      </c>
      <c r="C266" s="619" t="s">
        <v>7635</v>
      </c>
      <c r="D266" s="619" t="s">
        <v>7636</v>
      </c>
      <c r="E266" s="622"/>
      <c r="F266" s="622"/>
      <c r="G266" s="619"/>
      <c r="H266" s="619"/>
      <c r="I266" s="622">
        <v>65</v>
      </c>
      <c r="J266" s="622">
        <v>7280</v>
      </c>
      <c r="K266" s="619"/>
      <c r="L266" s="619">
        <v>112</v>
      </c>
      <c r="M266" s="622">
        <v>85</v>
      </c>
      <c r="N266" s="622">
        <v>9520</v>
      </c>
      <c r="O266" s="635"/>
      <c r="P266" s="623">
        <v>112</v>
      </c>
    </row>
    <row r="267" spans="1:16" ht="14.4" customHeight="1" x14ac:dyDescent="0.3">
      <c r="A267" s="618" t="s">
        <v>7637</v>
      </c>
      <c r="B267" s="619" t="s">
        <v>768</v>
      </c>
      <c r="C267" s="619" t="s">
        <v>7638</v>
      </c>
      <c r="D267" s="619" t="s">
        <v>7639</v>
      </c>
      <c r="E267" s="622"/>
      <c r="F267" s="622"/>
      <c r="G267" s="619"/>
      <c r="H267" s="619"/>
      <c r="I267" s="622">
        <v>0.2</v>
      </c>
      <c r="J267" s="622">
        <v>60.77</v>
      </c>
      <c r="K267" s="619"/>
      <c r="L267" s="619">
        <v>303.85000000000002</v>
      </c>
      <c r="M267" s="622"/>
      <c r="N267" s="622"/>
      <c r="O267" s="635"/>
      <c r="P267" s="623"/>
    </row>
    <row r="268" spans="1:16" ht="14.4" customHeight="1" x14ac:dyDescent="0.3">
      <c r="A268" s="618" t="s">
        <v>7637</v>
      </c>
      <c r="B268" s="619" t="s">
        <v>768</v>
      </c>
      <c r="C268" s="619" t="s">
        <v>7222</v>
      </c>
      <c r="D268" s="619" t="s">
        <v>7223</v>
      </c>
      <c r="E268" s="622">
        <v>81</v>
      </c>
      <c r="F268" s="622">
        <v>7398.01</v>
      </c>
      <c r="G268" s="619">
        <v>1</v>
      </c>
      <c r="H268" s="619">
        <v>91.333456790123464</v>
      </c>
      <c r="I268" s="622">
        <v>102.9</v>
      </c>
      <c r="J268" s="622">
        <v>9359.1299999999992</v>
      </c>
      <c r="K268" s="619">
        <v>1.265087503261012</v>
      </c>
      <c r="L268" s="619">
        <v>90.953644314868797</v>
      </c>
      <c r="M268" s="622">
        <v>134.01999999999998</v>
      </c>
      <c r="N268" s="622">
        <v>10838.84</v>
      </c>
      <c r="O268" s="635">
        <v>1.465102101781425</v>
      </c>
      <c r="P268" s="623">
        <v>80.874794806745271</v>
      </c>
    </row>
    <row r="269" spans="1:16" ht="14.4" customHeight="1" x14ac:dyDescent="0.3">
      <c r="A269" s="618" t="s">
        <v>7637</v>
      </c>
      <c r="B269" s="619" t="s">
        <v>768</v>
      </c>
      <c r="C269" s="619" t="s">
        <v>7224</v>
      </c>
      <c r="D269" s="619" t="s">
        <v>7225</v>
      </c>
      <c r="E269" s="622">
        <v>59.599999999999994</v>
      </c>
      <c r="F269" s="622">
        <v>5153.5199999999995</v>
      </c>
      <c r="G269" s="619">
        <v>1</v>
      </c>
      <c r="H269" s="619">
        <v>86.468456375838926</v>
      </c>
      <c r="I269" s="622">
        <v>52.79999999999999</v>
      </c>
      <c r="J269" s="622">
        <v>6160.06</v>
      </c>
      <c r="K269" s="619">
        <v>1.1953111659603535</v>
      </c>
      <c r="L269" s="619">
        <v>116.66780303030306</v>
      </c>
      <c r="M269" s="622">
        <v>41.32</v>
      </c>
      <c r="N269" s="622">
        <v>4902.2199999999993</v>
      </c>
      <c r="O269" s="635">
        <v>0.95123721262360483</v>
      </c>
      <c r="P269" s="623">
        <v>118.64036786060018</v>
      </c>
    </row>
    <row r="270" spans="1:16" ht="14.4" customHeight="1" x14ac:dyDescent="0.3">
      <c r="A270" s="618" t="s">
        <v>7637</v>
      </c>
      <c r="B270" s="619" t="s">
        <v>768</v>
      </c>
      <c r="C270" s="619" t="s">
        <v>7226</v>
      </c>
      <c r="D270" s="619" t="s">
        <v>7227</v>
      </c>
      <c r="E270" s="622">
        <v>0.70000000000000007</v>
      </c>
      <c r="F270" s="622">
        <v>91.14</v>
      </c>
      <c r="G270" s="619">
        <v>1</v>
      </c>
      <c r="H270" s="619">
        <v>130.19999999999999</v>
      </c>
      <c r="I270" s="622"/>
      <c r="J270" s="622"/>
      <c r="K270" s="619"/>
      <c r="L270" s="619"/>
      <c r="M270" s="622"/>
      <c r="N270" s="622"/>
      <c r="O270" s="635"/>
      <c r="P270" s="623"/>
    </row>
    <row r="271" spans="1:16" ht="14.4" customHeight="1" x14ac:dyDescent="0.3">
      <c r="A271" s="618" t="s">
        <v>7637</v>
      </c>
      <c r="B271" s="619" t="s">
        <v>768</v>
      </c>
      <c r="C271" s="619" t="s">
        <v>7230</v>
      </c>
      <c r="D271" s="619" t="s">
        <v>7229</v>
      </c>
      <c r="E271" s="622">
        <v>134.30000000000001</v>
      </c>
      <c r="F271" s="622">
        <v>4871.1299999999992</v>
      </c>
      <c r="G271" s="619">
        <v>1</v>
      </c>
      <c r="H271" s="619">
        <v>36.270513775130297</v>
      </c>
      <c r="I271" s="622">
        <v>100.70000000000002</v>
      </c>
      <c r="J271" s="622">
        <v>1389.5700000000004</v>
      </c>
      <c r="K271" s="619">
        <v>0.28526645768025088</v>
      </c>
      <c r="L271" s="619">
        <v>13.799106256206557</v>
      </c>
      <c r="M271" s="622">
        <v>8.5</v>
      </c>
      <c r="N271" s="622">
        <v>32.129999999999995</v>
      </c>
      <c r="O271" s="635">
        <v>6.5960054443219545E-3</v>
      </c>
      <c r="P271" s="623">
        <v>3.7799999999999994</v>
      </c>
    </row>
    <row r="272" spans="1:16" ht="14.4" customHeight="1" x14ac:dyDescent="0.3">
      <c r="A272" s="618" t="s">
        <v>7637</v>
      </c>
      <c r="B272" s="619" t="s">
        <v>768</v>
      </c>
      <c r="C272" s="619" t="s">
        <v>7233</v>
      </c>
      <c r="D272" s="619" t="s">
        <v>7234</v>
      </c>
      <c r="E272" s="622">
        <v>7.3000000000000007</v>
      </c>
      <c r="F272" s="622">
        <v>466.38</v>
      </c>
      <c r="G272" s="619">
        <v>1</v>
      </c>
      <c r="H272" s="619">
        <v>63.887671232876706</v>
      </c>
      <c r="I272" s="622">
        <v>9.2000000000000011</v>
      </c>
      <c r="J272" s="622">
        <v>474.98</v>
      </c>
      <c r="K272" s="619">
        <v>1.0184398987949741</v>
      </c>
      <c r="L272" s="619">
        <v>51.62826086956521</v>
      </c>
      <c r="M272" s="622">
        <v>3.8</v>
      </c>
      <c r="N272" s="622">
        <v>44.459999999999994</v>
      </c>
      <c r="O272" s="635">
        <v>9.5329988421458886E-2</v>
      </c>
      <c r="P272" s="623">
        <v>11.7</v>
      </c>
    </row>
    <row r="273" spans="1:16" ht="14.4" customHeight="1" x14ac:dyDescent="0.3">
      <c r="A273" s="618" t="s">
        <v>7637</v>
      </c>
      <c r="B273" s="619" t="s">
        <v>768</v>
      </c>
      <c r="C273" s="619" t="s">
        <v>7235</v>
      </c>
      <c r="D273" s="619" t="s">
        <v>7236</v>
      </c>
      <c r="E273" s="622">
        <v>94.1</v>
      </c>
      <c r="F273" s="622">
        <v>16806.43</v>
      </c>
      <c r="G273" s="619">
        <v>1</v>
      </c>
      <c r="H273" s="619">
        <v>178.6018065887354</v>
      </c>
      <c r="I273" s="622">
        <v>107.6</v>
      </c>
      <c r="J273" s="622">
        <v>21044.92</v>
      </c>
      <c r="K273" s="619">
        <v>1.2521945469680353</v>
      </c>
      <c r="L273" s="619">
        <v>195.58475836431225</v>
      </c>
      <c r="M273" s="622">
        <v>118.69999999999999</v>
      </c>
      <c r="N273" s="622">
        <v>23419.54</v>
      </c>
      <c r="O273" s="635">
        <v>1.3934868975743213</v>
      </c>
      <c r="P273" s="623">
        <v>197.30025273799498</v>
      </c>
    </row>
    <row r="274" spans="1:16" ht="14.4" customHeight="1" x14ac:dyDescent="0.3">
      <c r="A274" s="618" t="s">
        <v>7637</v>
      </c>
      <c r="B274" s="619" t="s">
        <v>768</v>
      </c>
      <c r="C274" s="619" t="s">
        <v>7640</v>
      </c>
      <c r="D274" s="619" t="s">
        <v>7641</v>
      </c>
      <c r="E274" s="622">
        <v>13</v>
      </c>
      <c r="F274" s="622">
        <v>128777.5</v>
      </c>
      <c r="G274" s="619">
        <v>1</v>
      </c>
      <c r="H274" s="619">
        <v>9905.961538461539</v>
      </c>
      <c r="I274" s="622">
        <v>40</v>
      </c>
      <c r="J274" s="622">
        <v>414914.97</v>
      </c>
      <c r="K274" s="619">
        <v>3.2219523596901629</v>
      </c>
      <c r="L274" s="619">
        <v>10372.874249999999</v>
      </c>
      <c r="M274" s="622">
        <v>40.4</v>
      </c>
      <c r="N274" s="622">
        <v>345407.37</v>
      </c>
      <c r="O274" s="635">
        <v>2.6822027916367377</v>
      </c>
      <c r="P274" s="623">
        <v>8549.6873762376235</v>
      </c>
    </row>
    <row r="275" spans="1:16" ht="14.4" customHeight="1" x14ac:dyDescent="0.3">
      <c r="A275" s="618" t="s">
        <v>7637</v>
      </c>
      <c r="B275" s="619" t="s">
        <v>768</v>
      </c>
      <c r="C275" s="619" t="s">
        <v>7243</v>
      </c>
      <c r="D275" s="619" t="s">
        <v>7244</v>
      </c>
      <c r="E275" s="622">
        <v>16.2</v>
      </c>
      <c r="F275" s="622">
        <v>1533.8899999999999</v>
      </c>
      <c r="G275" s="619">
        <v>1</v>
      </c>
      <c r="H275" s="619">
        <v>94.684567901234558</v>
      </c>
      <c r="I275" s="622">
        <v>12.2</v>
      </c>
      <c r="J275" s="622">
        <v>805.55</v>
      </c>
      <c r="K275" s="619">
        <v>0.52516803682141489</v>
      </c>
      <c r="L275" s="619">
        <v>66.028688524590166</v>
      </c>
      <c r="M275" s="622">
        <v>3</v>
      </c>
      <c r="N275" s="622">
        <v>128.10000000000002</v>
      </c>
      <c r="O275" s="635">
        <v>8.3513159353017508E-2</v>
      </c>
      <c r="P275" s="623">
        <v>42.70000000000001</v>
      </c>
    </row>
    <row r="276" spans="1:16" ht="14.4" customHeight="1" x14ac:dyDescent="0.3">
      <c r="A276" s="618" t="s">
        <v>7637</v>
      </c>
      <c r="B276" s="619" t="s">
        <v>768</v>
      </c>
      <c r="C276" s="619" t="s">
        <v>7642</v>
      </c>
      <c r="D276" s="619" t="s">
        <v>7643</v>
      </c>
      <c r="E276" s="622"/>
      <c r="F276" s="622"/>
      <c r="G276" s="619"/>
      <c r="H276" s="619"/>
      <c r="I276" s="622">
        <v>2.91</v>
      </c>
      <c r="J276" s="622">
        <v>737.17</v>
      </c>
      <c r="K276" s="619"/>
      <c r="L276" s="619">
        <v>253.3230240549828</v>
      </c>
      <c r="M276" s="622"/>
      <c r="N276" s="622"/>
      <c r="O276" s="635"/>
      <c r="P276" s="623"/>
    </row>
    <row r="277" spans="1:16" ht="14.4" customHeight="1" x14ac:dyDescent="0.3">
      <c r="A277" s="618" t="s">
        <v>7637</v>
      </c>
      <c r="B277" s="619" t="s">
        <v>768</v>
      </c>
      <c r="C277" s="619" t="s">
        <v>7644</v>
      </c>
      <c r="D277" s="619" t="s">
        <v>7643</v>
      </c>
      <c r="E277" s="622"/>
      <c r="F277" s="622"/>
      <c r="G277" s="619"/>
      <c r="H277" s="619"/>
      <c r="I277" s="622">
        <v>2.83</v>
      </c>
      <c r="J277" s="622">
        <v>1433.8</v>
      </c>
      <c r="K277" s="619"/>
      <c r="L277" s="619">
        <v>506.64310954063603</v>
      </c>
      <c r="M277" s="622"/>
      <c r="N277" s="622"/>
      <c r="O277" s="635"/>
      <c r="P277" s="623"/>
    </row>
    <row r="278" spans="1:16" ht="14.4" customHeight="1" x14ac:dyDescent="0.3">
      <c r="A278" s="618" t="s">
        <v>7637</v>
      </c>
      <c r="B278" s="619" t="s">
        <v>768</v>
      </c>
      <c r="C278" s="619" t="s">
        <v>7245</v>
      </c>
      <c r="D278" s="619" t="s">
        <v>7246</v>
      </c>
      <c r="E278" s="622"/>
      <c r="F278" s="622"/>
      <c r="G278" s="619"/>
      <c r="H278" s="619"/>
      <c r="I278" s="622"/>
      <c r="J278" s="622"/>
      <c r="K278" s="619"/>
      <c r="L278" s="619"/>
      <c r="M278" s="622">
        <v>8.08</v>
      </c>
      <c r="N278" s="622">
        <v>1131.92</v>
      </c>
      <c r="O278" s="635"/>
      <c r="P278" s="623">
        <v>140.0891089108911</v>
      </c>
    </row>
    <row r="279" spans="1:16" ht="14.4" customHeight="1" x14ac:dyDescent="0.3">
      <c r="A279" s="618" t="s">
        <v>7637</v>
      </c>
      <c r="B279" s="619" t="s">
        <v>768</v>
      </c>
      <c r="C279" s="619" t="s">
        <v>7247</v>
      </c>
      <c r="D279" s="619" t="s">
        <v>7246</v>
      </c>
      <c r="E279" s="622">
        <v>9.7899999999999991</v>
      </c>
      <c r="F279" s="622">
        <v>2604.5099999999998</v>
      </c>
      <c r="G279" s="619">
        <v>1</v>
      </c>
      <c r="H279" s="619">
        <v>266.03779366700712</v>
      </c>
      <c r="I279" s="622">
        <v>1</v>
      </c>
      <c r="J279" s="622">
        <v>277.74</v>
      </c>
      <c r="K279" s="619">
        <v>0.10663810083278621</v>
      </c>
      <c r="L279" s="619">
        <v>277.74</v>
      </c>
      <c r="M279" s="622">
        <v>12.51</v>
      </c>
      <c r="N279" s="622">
        <v>3504.98</v>
      </c>
      <c r="O279" s="635">
        <v>1.3457348983110069</v>
      </c>
      <c r="P279" s="623">
        <v>280.17426059152677</v>
      </c>
    </row>
    <row r="280" spans="1:16" ht="14.4" customHeight="1" x14ac:dyDescent="0.3">
      <c r="A280" s="618" t="s">
        <v>7637</v>
      </c>
      <c r="B280" s="619" t="s">
        <v>768</v>
      </c>
      <c r="C280" s="619" t="s">
        <v>7248</v>
      </c>
      <c r="D280" s="619" t="s">
        <v>7249</v>
      </c>
      <c r="E280" s="622">
        <v>4.17</v>
      </c>
      <c r="F280" s="622">
        <v>669.29</v>
      </c>
      <c r="G280" s="619">
        <v>1</v>
      </c>
      <c r="H280" s="619">
        <v>160.50119904076737</v>
      </c>
      <c r="I280" s="622"/>
      <c r="J280" s="622"/>
      <c r="K280" s="619"/>
      <c r="L280" s="619"/>
      <c r="M280" s="622"/>
      <c r="N280" s="622"/>
      <c r="O280" s="635"/>
      <c r="P280" s="623"/>
    </row>
    <row r="281" spans="1:16" ht="14.4" customHeight="1" x14ac:dyDescent="0.3">
      <c r="A281" s="618" t="s">
        <v>7637</v>
      </c>
      <c r="B281" s="619" t="s">
        <v>768</v>
      </c>
      <c r="C281" s="619" t="s">
        <v>7250</v>
      </c>
      <c r="D281" s="619" t="s">
        <v>7251</v>
      </c>
      <c r="E281" s="622">
        <v>102</v>
      </c>
      <c r="F281" s="622">
        <v>1045836.59</v>
      </c>
      <c r="G281" s="619">
        <v>1</v>
      </c>
      <c r="H281" s="619">
        <v>10253.299901960783</v>
      </c>
      <c r="I281" s="622">
        <v>89</v>
      </c>
      <c r="J281" s="622">
        <v>964896.57</v>
      </c>
      <c r="K281" s="619">
        <v>0.92260739318749596</v>
      </c>
      <c r="L281" s="619">
        <v>10841.534494382022</v>
      </c>
      <c r="M281" s="622">
        <v>78</v>
      </c>
      <c r="N281" s="622">
        <v>692606.34000000008</v>
      </c>
      <c r="O281" s="635">
        <v>0.66225101189087299</v>
      </c>
      <c r="P281" s="623">
        <v>8879.5684615384635</v>
      </c>
    </row>
    <row r="282" spans="1:16" ht="14.4" customHeight="1" x14ac:dyDescent="0.3">
      <c r="A282" s="618" t="s">
        <v>7637</v>
      </c>
      <c r="B282" s="619" t="s">
        <v>768</v>
      </c>
      <c r="C282" s="619" t="s">
        <v>7252</v>
      </c>
      <c r="D282" s="619" t="s">
        <v>7253</v>
      </c>
      <c r="E282" s="622">
        <v>346.98</v>
      </c>
      <c r="F282" s="622">
        <v>23891.239999999998</v>
      </c>
      <c r="G282" s="619">
        <v>1</v>
      </c>
      <c r="H282" s="619">
        <v>68.854804311487683</v>
      </c>
      <c r="I282" s="622">
        <v>201.15</v>
      </c>
      <c r="J282" s="622">
        <v>13619.119999999999</v>
      </c>
      <c r="K282" s="619">
        <v>0.5700465944840033</v>
      </c>
      <c r="L282" s="619">
        <v>67.706288839174732</v>
      </c>
      <c r="M282" s="622">
        <v>183.64000000000001</v>
      </c>
      <c r="N282" s="622">
        <v>12545.66</v>
      </c>
      <c r="O282" s="635">
        <v>0.52511548165771227</v>
      </c>
      <c r="P282" s="623">
        <v>68.316597691134817</v>
      </c>
    </row>
    <row r="283" spans="1:16" ht="14.4" customHeight="1" x14ac:dyDescent="0.3">
      <c r="A283" s="618" t="s">
        <v>7637</v>
      </c>
      <c r="B283" s="619" t="s">
        <v>768</v>
      </c>
      <c r="C283" s="619" t="s">
        <v>7254</v>
      </c>
      <c r="D283" s="619" t="s">
        <v>7253</v>
      </c>
      <c r="E283" s="622">
        <v>638.8599999999999</v>
      </c>
      <c r="F283" s="622">
        <v>88871.900000000009</v>
      </c>
      <c r="G283" s="619">
        <v>1</v>
      </c>
      <c r="H283" s="619">
        <v>139.11013367560972</v>
      </c>
      <c r="I283" s="622">
        <v>733.74</v>
      </c>
      <c r="J283" s="622">
        <v>96151.95</v>
      </c>
      <c r="K283" s="619">
        <v>1.0819162187373059</v>
      </c>
      <c r="L283" s="619">
        <v>131.04362580750674</v>
      </c>
      <c r="M283" s="622">
        <v>52.18</v>
      </c>
      <c r="N283" s="622">
        <v>6898.4699999999993</v>
      </c>
      <c r="O283" s="635">
        <v>7.7622623123844534E-2</v>
      </c>
      <c r="P283" s="623">
        <v>132.20525105404369</v>
      </c>
    </row>
    <row r="284" spans="1:16" ht="14.4" customHeight="1" x14ac:dyDescent="0.3">
      <c r="A284" s="618" t="s">
        <v>7637</v>
      </c>
      <c r="B284" s="619" t="s">
        <v>768</v>
      </c>
      <c r="C284" s="619" t="s">
        <v>7255</v>
      </c>
      <c r="D284" s="619" t="s">
        <v>7253</v>
      </c>
      <c r="E284" s="622">
        <v>235.95999999999998</v>
      </c>
      <c r="F284" s="622">
        <v>171231.71</v>
      </c>
      <c r="G284" s="619">
        <v>1</v>
      </c>
      <c r="H284" s="619">
        <v>725.68109001525681</v>
      </c>
      <c r="I284" s="622">
        <v>329.58</v>
      </c>
      <c r="J284" s="622">
        <v>255709.09</v>
      </c>
      <c r="K284" s="619">
        <v>1.4933512606981501</v>
      </c>
      <c r="L284" s="619">
        <v>775.86349293039632</v>
      </c>
      <c r="M284" s="622">
        <v>336.99</v>
      </c>
      <c r="N284" s="622">
        <v>247039.29</v>
      </c>
      <c r="O284" s="635">
        <v>1.4427192837121117</v>
      </c>
      <c r="P284" s="623">
        <v>733.07602599483664</v>
      </c>
    </row>
    <row r="285" spans="1:16" ht="14.4" customHeight="1" x14ac:dyDescent="0.3">
      <c r="A285" s="618" t="s">
        <v>7637</v>
      </c>
      <c r="B285" s="619" t="s">
        <v>768</v>
      </c>
      <c r="C285" s="619" t="s">
        <v>7645</v>
      </c>
      <c r="D285" s="619" t="s">
        <v>7257</v>
      </c>
      <c r="E285" s="622">
        <v>1.37</v>
      </c>
      <c r="F285" s="622">
        <v>190.43</v>
      </c>
      <c r="G285" s="619">
        <v>1</v>
      </c>
      <c r="H285" s="619">
        <v>139</v>
      </c>
      <c r="I285" s="622">
        <v>0.48</v>
      </c>
      <c r="J285" s="622">
        <v>58.02</v>
      </c>
      <c r="K285" s="619">
        <v>0.30467888462952264</v>
      </c>
      <c r="L285" s="619">
        <v>120.87500000000001</v>
      </c>
      <c r="M285" s="622"/>
      <c r="N285" s="622"/>
      <c r="O285" s="635"/>
      <c r="P285" s="623"/>
    </row>
    <row r="286" spans="1:16" ht="14.4" customHeight="1" x14ac:dyDescent="0.3">
      <c r="A286" s="618" t="s">
        <v>7637</v>
      </c>
      <c r="B286" s="619" t="s">
        <v>768</v>
      </c>
      <c r="C286" s="619" t="s">
        <v>7646</v>
      </c>
      <c r="D286" s="619" t="s">
        <v>7257</v>
      </c>
      <c r="E286" s="622">
        <v>0.5</v>
      </c>
      <c r="F286" s="622">
        <v>139</v>
      </c>
      <c r="G286" s="619">
        <v>1</v>
      </c>
      <c r="H286" s="619">
        <v>278</v>
      </c>
      <c r="I286" s="622"/>
      <c r="J286" s="622"/>
      <c r="K286" s="619"/>
      <c r="L286" s="619"/>
      <c r="M286" s="622"/>
      <c r="N286" s="622"/>
      <c r="O286" s="635"/>
      <c r="P286" s="623"/>
    </row>
    <row r="287" spans="1:16" ht="14.4" customHeight="1" x14ac:dyDescent="0.3">
      <c r="A287" s="618" t="s">
        <v>7637</v>
      </c>
      <c r="B287" s="619" t="s">
        <v>768</v>
      </c>
      <c r="C287" s="619" t="s">
        <v>7256</v>
      </c>
      <c r="D287" s="619" t="s">
        <v>7257</v>
      </c>
      <c r="E287" s="622">
        <v>0.4</v>
      </c>
      <c r="F287" s="622">
        <v>185.48</v>
      </c>
      <c r="G287" s="619">
        <v>1</v>
      </c>
      <c r="H287" s="619">
        <v>463.69999999999993</v>
      </c>
      <c r="I287" s="622"/>
      <c r="J287" s="622"/>
      <c r="K287" s="619"/>
      <c r="L287" s="619"/>
      <c r="M287" s="622"/>
      <c r="N287" s="622"/>
      <c r="O287" s="635"/>
      <c r="P287" s="623"/>
    </row>
    <row r="288" spans="1:16" ht="14.4" customHeight="1" x14ac:dyDescent="0.3">
      <c r="A288" s="618" t="s">
        <v>7637</v>
      </c>
      <c r="B288" s="619" t="s">
        <v>768</v>
      </c>
      <c r="C288" s="619" t="s">
        <v>7258</v>
      </c>
      <c r="D288" s="619" t="s">
        <v>7259</v>
      </c>
      <c r="E288" s="622"/>
      <c r="F288" s="622"/>
      <c r="G288" s="619"/>
      <c r="H288" s="619"/>
      <c r="I288" s="622">
        <v>11</v>
      </c>
      <c r="J288" s="622">
        <v>402326.54000000004</v>
      </c>
      <c r="K288" s="619"/>
      <c r="L288" s="619">
        <v>36575.140000000007</v>
      </c>
      <c r="M288" s="622">
        <v>33</v>
      </c>
      <c r="N288" s="622">
        <v>1002452.5499999999</v>
      </c>
      <c r="O288" s="635"/>
      <c r="P288" s="623">
        <v>30377.35</v>
      </c>
    </row>
    <row r="289" spans="1:16" ht="14.4" customHeight="1" x14ac:dyDescent="0.3">
      <c r="A289" s="618" t="s">
        <v>7637</v>
      </c>
      <c r="B289" s="619" t="s">
        <v>768</v>
      </c>
      <c r="C289" s="619" t="s">
        <v>7647</v>
      </c>
      <c r="D289" s="619" t="s">
        <v>7648</v>
      </c>
      <c r="E289" s="622">
        <v>15</v>
      </c>
      <c r="F289" s="622">
        <v>451230.87000000011</v>
      </c>
      <c r="G289" s="619">
        <v>1</v>
      </c>
      <c r="H289" s="619">
        <v>30082.058000000008</v>
      </c>
      <c r="I289" s="622">
        <v>2</v>
      </c>
      <c r="J289" s="622">
        <v>61346.899999999994</v>
      </c>
      <c r="K289" s="619">
        <v>0.13595457243428399</v>
      </c>
      <c r="L289" s="619">
        <v>30673.449999999997</v>
      </c>
      <c r="M289" s="622"/>
      <c r="N289" s="622"/>
      <c r="O289" s="635"/>
      <c r="P289" s="623"/>
    </row>
    <row r="290" spans="1:16" ht="14.4" customHeight="1" x14ac:dyDescent="0.3">
      <c r="A290" s="618" t="s">
        <v>7637</v>
      </c>
      <c r="B290" s="619" t="s">
        <v>768</v>
      </c>
      <c r="C290" s="619" t="s">
        <v>7262</v>
      </c>
      <c r="D290" s="619" t="s">
        <v>7263</v>
      </c>
      <c r="E290" s="622">
        <v>35</v>
      </c>
      <c r="F290" s="622">
        <v>1062289.67</v>
      </c>
      <c r="G290" s="619">
        <v>1</v>
      </c>
      <c r="H290" s="619">
        <v>30351.133428571426</v>
      </c>
      <c r="I290" s="622">
        <v>34</v>
      </c>
      <c r="J290" s="622">
        <v>1142348.8600000003</v>
      </c>
      <c r="K290" s="619">
        <v>1.0753647449099268</v>
      </c>
      <c r="L290" s="619">
        <v>33598.495882352952</v>
      </c>
      <c r="M290" s="622">
        <v>37</v>
      </c>
      <c r="N290" s="622">
        <v>1232570.0599999998</v>
      </c>
      <c r="O290" s="635">
        <v>1.1602956282159835</v>
      </c>
      <c r="P290" s="623">
        <v>33312.704324324317</v>
      </c>
    </row>
    <row r="291" spans="1:16" ht="14.4" customHeight="1" x14ac:dyDescent="0.3">
      <c r="A291" s="618" t="s">
        <v>7637</v>
      </c>
      <c r="B291" s="619" t="s">
        <v>768</v>
      </c>
      <c r="C291" s="619" t="s">
        <v>7264</v>
      </c>
      <c r="D291" s="619" t="s">
        <v>7265</v>
      </c>
      <c r="E291" s="622">
        <v>10</v>
      </c>
      <c r="F291" s="622">
        <v>252322.40000000002</v>
      </c>
      <c r="G291" s="619">
        <v>1</v>
      </c>
      <c r="H291" s="619">
        <v>25232.240000000002</v>
      </c>
      <c r="I291" s="622">
        <v>1</v>
      </c>
      <c r="J291" s="622">
        <v>29097.14</v>
      </c>
      <c r="K291" s="619">
        <v>0.11531730833251426</v>
      </c>
      <c r="L291" s="619">
        <v>29097.14</v>
      </c>
      <c r="M291" s="622">
        <v>1</v>
      </c>
      <c r="N291" s="622">
        <v>24954.09</v>
      </c>
      <c r="O291" s="635">
        <v>9.8897640479006219E-2</v>
      </c>
      <c r="P291" s="623">
        <v>24954.09</v>
      </c>
    </row>
    <row r="292" spans="1:16" ht="14.4" customHeight="1" x14ac:dyDescent="0.3">
      <c r="A292" s="618" t="s">
        <v>7637</v>
      </c>
      <c r="B292" s="619" t="s">
        <v>768</v>
      </c>
      <c r="C292" s="619" t="s">
        <v>7649</v>
      </c>
      <c r="D292" s="619" t="s">
        <v>7650</v>
      </c>
      <c r="E292" s="622">
        <v>9</v>
      </c>
      <c r="F292" s="622">
        <v>62386.2</v>
      </c>
      <c r="G292" s="619">
        <v>1</v>
      </c>
      <c r="H292" s="619">
        <v>6931.7999999999993</v>
      </c>
      <c r="I292" s="622"/>
      <c r="J292" s="622"/>
      <c r="K292" s="619"/>
      <c r="L292" s="619"/>
      <c r="M292" s="622"/>
      <c r="N292" s="622"/>
      <c r="O292" s="635"/>
      <c r="P292" s="623"/>
    </row>
    <row r="293" spans="1:16" ht="14.4" customHeight="1" x14ac:dyDescent="0.3">
      <c r="A293" s="618" t="s">
        <v>7637</v>
      </c>
      <c r="B293" s="619" t="s">
        <v>768</v>
      </c>
      <c r="C293" s="619" t="s">
        <v>7266</v>
      </c>
      <c r="D293" s="619" t="s">
        <v>7267</v>
      </c>
      <c r="E293" s="622">
        <v>16.600000000000001</v>
      </c>
      <c r="F293" s="622">
        <v>38032.480000000003</v>
      </c>
      <c r="G293" s="619">
        <v>1</v>
      </c>
      <c r="H293" s="619">
        <v>2291.1132530120481</v>
      </c>
      <c r="I293" s="622"/>
      <c r="J293" s="622"/>
      <c r="K293" s="619"/>
      <c r="L293" s="619"/>
      <c r="M293" s="622"/>
      <c r="N293" s="622"/>
      <c r="O293" s="635"/>
      <c r="P293" s="623"/>
    </row>
    <row r="294" spans="1:16" ht="14.4" customHeight="1" x14ac:dyDescent="0.3">
      <c r="A294" s="618" t="s">
        <v>7637</v>
      </c>
      <c r="B294" s="619" t="s">
        <v>768</v>
      </c>
      <c r="C294" s="619" t="s">
        <v>7268</v>
      </c>
      <c r="D294" s="619" t="s">
        <v>7269</v>
      </c>
      <c r="E294" s="622">
        <v>12.379999999999999</v>
      </c>
      <c r="F294" s="622">
        <v>17116.46</v>
      </c>
      <c r="G294" s="619">
        <v>1</v>
      </c>
      <c r="H294" s="619">
        <v>1382.5896607431341</v>
      </c>
      <c r="I294" s="622"/>
      <c r="J294" s="622"/>
      <c r="K294" s="619"/>
      <c r="L294" s="619"/>
      <c r="M294" s="622">
        <v>37.78</v>
      </c>
      <c r="N294" s="622">
        <v>55052.979999999996</v>
      </c>
      <c r="O294" s="635">
        <v>3.2163765171069252</v>
      </c>
      <c r="P294" s="623">
        <v>1457.1990471148754</v>
      </c>
    </row>
    <row r="295" spans="1:16" ht="14.4" customHeight="1" x14ac:dyDescent="0.3">
      <c r="A295" s="618" t="s">
        <v>7637</v>
      </c>
      <c r="B295" s="619" t="s">
        <v>768</v>
      </c>
      <c r="C295" s="619" t="s">
        <v>7270</v>
      </c>
      <c r="D295" s="619" t="s">
        <v>7269</v>
      </c>
      <c r="E295" s="622">
        <v>87.68</v>
      </c>
      <c r="F295" s="622">
        <v>405949.56</v>
      </c>
      <c r="G295" s="619">
        <v>1</v>
      </c>
      <c r="H295" s="619">
        <v>4629.8991788321164</v>
      </c>
      <c r="I295" s="622">
        <v>102.17</v>
      </c>
      <c r="J295" s="622">
        <v>491964.68</v>
      </c>
      <c r="K295" s="619">
        <v>1.2118862254709675</v>
      </c>
      <c r="L295" s="619">
        <v>4815.1578741313497</v>
      </c>
      <c r="M295" s="622">
        <v>5.27</v>
      </c>
      <c r="N295" s="622">
        <v>25598.489999999998</v>
      </c>
      <c r="O295" s="635">
        <v>6.3058302120095902E-2</v>
      </c>
      <c r="P295" s="623">
        <v>4857.3984819734342</v>
      </c>
    </row>
    <row r="296" spans="1:16" ht="14.4" customHeight="1" x14ac:dyDescent="0.3">
      <c r="A296" s="618" t="s">
        <v>7637</v>
      </c>
      <c r="B296" s="619" t="s">
        <v>768</v>
      </c>
      <c r="C296" s="619" t="s">
        <v>7271</v>
      </c>
      <c r="D296" s="619" t="s">
        <v>7269</v>
      </c>
      <c r="E296" s="622"/>
      <c r="F296" s="622"/>
      <c r="G296" s="619"/>
      <c r="H296" s="619"/>
      <c r="I296" s="622"/>
      <c r="J296" s="622"/>
      <c r="K296" s="619"/>
      <c r="L296" s="619"/>
      <c r="M296" s="622">
        <v>29.86</v>
      </c>
      <c r="N296" s="622">
        <v>435117.81999999995</v>
      </c>
      <c r="O296" s="635"/>
      <c r="P296" s="623">
        <v>14571.929671801739</v>
      </c>
    </row>
    <row r="297" spans="1:16" ht="14.4" customHeight="1" x14ac:dyDescent="0.3">
      <c r="A297" s="618" t="s">
        <v>7637</v>
      </c>
      <c r="B297" s="619" t="s">
        <v>768</v>
      </c>
      <c r="C297" s="619" t="s">
        <v>7274</v>
      </c>
      <c r="D297" s="619" t="s">
        <v>7275</v>
      </c>
      <c r="E297" s="622">
        <v>7</v>
      </c>
      <c r="F297" s="622">
        <v>63844.11</v>
      </c>
      <c r="G297" s="619">
        <v>1</v>
      </c>
      <c r="H297" s="619">
        <v>9120.5871428571427</v>
      </c>
      <c r="I297" s="622">
        <v>3</v>
      </c>
      <c r="J297" s="622">
        <v>29342.97</v>
      </c>
      <c r="K297" s="619">
        <v>0.45960339959316532</v>
      </c>
      <c r="L297" s="619">
        <v>9780.99</v>
      </c>
      <c r="M297" s="622">
        <v>19</v>
      </c>
      <c r="N297" s="622">
        <v>151744.04999999999</v>
      </c>
      <c r="O297" s="635">
        <v>2.3767901220645098</v>
      </c>
      <c r="P297" s="623">
        <v>7986.5289473684206</v>
      </c>
    </row>
    <row r="298" spans="1:16" ht="14.4" customHeight="1" x14ac:dyDescent="0.3">
      <c r="A298" s="618" t="s">
        <v>7637</v>
      </c>
      <c r="B298" s="619" t="s">
        <v>768</v>
      </c>
      <c r="C298" s="619" t="s">
        <v>7651</v>
      </c>
      <c r="D298" s="619" t="s">
        <v>7652</v>
      </c>
      <c r="E298" s="622"/>
      <c r="F298" s="622"/>
      <c r="G298" s="619"/>
      <c r="H298" s="619"/>
      <c r="I298" s="622"/>
      <c r="J298" s="622"/>
      <c r="K298" s="619"/>
      <c r="L298" s="619"/>
      <c r="M298" s="622">
        <v>1</v>
      </c>
      <c r="N298" s="622">
        <v>650.44000000000005</v>
      </c>
      <c r="O298" s="635"/>
      <c r="P298" s="623">
        <v>650.44000000000005</v>
      </c>
    </row>
    <row r="299" spans="1:16" ht="14.4" customHeight="1" x14ac:dyDescent="0.3">
      <c r="A299" s="618" t="s">
        <v>7637</v>
      </c>
      <c r="B299" s="619" t="s">
        <v>768</v>
      </c>
      <c r="C299" s="619" t="s">
        <v>7278</v>
      </c>
      <c r="D299" s="619" t="s">
        <v>7280</v>
      </c>
      <c r="E299" s="622">
        <v>3</v>
      </c>
      <c r="F299" s="622">
        <v>51178.68</v>
      </c>
      <c r="G299" s="619">
        <v>1</v>
      </c>
      <c r="H299" s="619">
        <v>17059.560000000001</v>
      </c>
      <c r="I299" s="622">
        <v>8.73</v>
      </c>
      <c r="J299" s="622">
        <v>130620.87</v>
      </c>
      <c r="K299" s="619">
        <v>2.5522516407222695</v>
      </c>
      <c r="L299" s="619">
        <v>14962.298969072164</v>
      </c>
      <c r="M299" s="622">
        <v>6.72</v>
      </c>
      <c r="N299" s="622">
        <v>101428.63</v>
      </c>
      <c r="O299" s="635">
        <v>1.981853185740625</v>
      </c>
      <c r="P299" s="623">
        <v>15093.546130952382</v>
      </c>
    </row>
    <row r="300" spans="1:16" ht="14.4" customHeight="1" x14ac:dyDescent="0.3">
      <c r="A300" s="618" t="s">
        <v>7637</v>
      </c>
      <c r="B300" s="619" t="s">
        <v>768</v>
      </c>
      <c r="C300" s="619" t="s">
        <v>7653</v>
      </c>
      <c r="D300" s="619" t="s">
        <v>7654</v>
      </c>
      <c r="E300" s="622"/>
      <c r="F300" s="622"/>
      <c r="G300" s="619"/>
      <c r="H300" s="619"/>
      <c r="I300" s="622"/>
      <c r="J300" s="622"/>
      <c r="K300" s="619"/>
      <c r="L300" s="619"/>
      <c r="M300" s="622">
        <v>1</v>
      </c>
      <c r="N300" s="622">
        <v>6504.08</v>
      </c>
      <c r="O300" s="635"/>
      <c r="P300" s="623">
        <v>6504.08</v>
      </c>
    </row>
    <row r="301" spans="1:16" ht="14.4" customHeight="1" x14ac:dyDescent="0.3">
      <c r="A301" s="618" t="s">
        <v>7637</v>
      </c>
      <c r="B301" s="619" t="s">
        <v>768</v>
      </c>
      <c r="C301" s="619" t="s">
        <v>7281</v>
      </c>
      <c r="D301" s="619" t="s">
        <v>7283</v>
      </c>
      <c r="E301" s="622">
        <v>0</v>
      </c>
      <c r="F301" s="622">
        <v>0</v>
      </c>
      <c r="G301" s="619"/>
      <c r="H301" s="619"/>
      <c r="I301" s="622"/>
      <c r="J301" s="622"/>
      <c r="K301" s="619"/>
      <c r="L301" s="619"/>
      <c r="M301" s="622"/>
      <c r="N301" s="622"/>
      <c r="O301" s="635"/>
      <c r="P301" s="623"/>
    </row>
    <row r="302" spans="1:16" ht="14.4" customHeight="1" x14ac:dyDescent="0.3">
      <c r="A302" s="618" t="s">
        <v>7637</v>
      </c>
      <c r="B302" s="619" t="s">
        <v>768</v>
      </c>
      <c r="C302" s="619" t="s">
        <v>7284</v>
      </c>
      <c r="D302" s="619" t="s">
        <v>7285</v>
      </c>
      <c r="E302" s="622">
        <v>0</v>
      </c>
      <c r="F302" s="622">
        <v>0</v>
      </c>
      <c r="G302" s="619"/>
      <c r="H302" s="619"/>
      <c r="I302" s="622"/>
      <c r="J302" s="622"/>
      <c r="K302" s="619"/>
      <c r="L302" s="619"/>
      <c r="M302" s="622"/>
      <c r="N302" s="622"/>
      <c r="O302" s="635"/>
      <c r="P302" s="623"/>
    </row>
    <row r="303" spans="1:16" ht="14.4" customHeight="1" x14ac:dyDescent="0.3">
      <c r="A303" s="618" t="s">
        <v>7637</v>
      </c>
      <c r="B303" s="619" t="s">
        <v>768</v>
      </c>
      <c r="C303" s="619" t="s">
        <v>7286</v>
      </c>
      <c r="D303" s="619" t="s">
        <v>7287</v>
      </c>
      <c r="E303" s="622">
        <v>1</v>
      </c>
      <c r="F303" s="622">
        <v>123516.6</v>
      </c>
      <c r="G303" s="619">
        <v>1</v>
      </c>
      <c r="H303" s="619">
        <v>123516.6</v>
      </c>
      <c r="I303" s="622"/>
      <c r="J303" s="622"/>
      <c r="K303" s="619"/>
      <c r="L303" s="619"/>
      <c r="M303" s="622"/>
      <c r="N303" s="622"/>
      <c r="O303" s="635"/>
      <c r="P303" s="623"/>
    </row>
    <row r="304" spans="1:16" ht="14.4" customHeight="1" x14ac:dyDescent="0.3">
      <c r="A304" s="618" t="s">
        <v>7637</v>
      </c>
      <c r="B304" s="619" t="s">
        <v>768</v>
      </c>
      <c r="C304" s="619" t="s">
        <v>7291</v>
      </c>
      <c r="D304" s="619" t="s">
        <v>7292</v>
      </c>
      <c r="E304" s="622">
        <v>26.509999999999998</v>
      </c>
      <c r="F304" s="622">
        <v>56975.29</v>
      </c>
      <c r="G304" s="619">
        <v>1</v>
      </c>
      <c r="H304" s="619">
        <v>2149.1999245567713</v>
      </c>
      <c r="I304" s="622"/>
      <c r="J304" s="622"/>
      <c r="K304" s="619"/>
      <c r="L304" s="619"/>
      <c r="M304" s="622"/>
      <c r="N304" s="622"/>
      <c r="O304" s="635"/>
      <c r="P304" s="623"/>
    </row>
    <row r="305" spans="1:16" ht="14.4" customHeight="1" x14ac:dyDescent="0.3">
      <c r="A305" s="618" t="s">
        <v>7637</v>
      </c>
      <c r="B305" s="619" t="s">
        <v>768</v>
      </c>
      <c r="C305" s="619" t="s">
        <v>7293</v>
      </c>
      <c r="D305" s="619" t="s">
        <v>7294</v>
      </c>
      <c r="E305" s="622">
        <v>29.32</v>
      </c>
      <c r="F305" s="622">
        <v>252058.13</v>
      </c>
      <c r="G305" s="619">
        <v>1</v>
      </c>
      <c r="H305" s="619">
        <v>8596.7984311050477</v>
      </c>
      <c r="I305" s="622"/>
      <c r="J305" s="622"/>
      <c r="K305" s="619"/>
      <c r="L305" s="619"/>
      <c r="M305" s="622"/>
      <c r="N305" s="622"/>
      <c r="O305" s="635"/>
      <c r="P305" s="623"/>
    </row>
    <row r="306" spans="1:16" ht="14.4" customHeight="1" x14ac:dyDescent="0.3">
      <c r="A306" s="618" t="s">
        <v>7637</v>
      </c>
      <c r="B306" s="619" t="s">
        <v>768</v>
      </c>
      <c r="C306" s="619" t="s">
        <v>7295</v>
      </c>
      <c r="D306" s="619" t="s">
        <v>7296</v>
      </c>
      <c r="E306" s="622">
        <v>251.1</v>
      </c>
      <c r="F306" s="622">
        <v>1574733.8599999996</v>
      </c>
      <c r="G306" s="619">
        <v>1</v>
      </c>
      <c r="H306" s="619">
        <v>6271.3415372361596</v>
      </c>
      <c r="I306" s="622">
        <v>266.10000000000002</v>
      </c>
      <c r="J306" s="622">
        <v>1823522.3899999997</v>
      </c>
      <c r="K306" s="619">
        <v>1.1579876678335983</v>
      </c>
      <c r="L306" s="619">
        <v>6852.7711010898138</v>
      </c>
      <c r="M306" s="622">
        <v>332.1</v>
      </c>
      <c r="N306" s="622">
        <v>2316594.1</v>
      </c>
      <c r="O306" s="635">
        <v>1.4711019803689245</v>
      </c>
      <c r="P306" s="623">
        <v>6975.591990364348</v>
      </c>
    </row>
    <row r="307" spans="1:16" ht="14.4" customHeight="1" x14ac:dyDescent="0.3">
      <c r="A307" s="618" t="s">
        <v>7637</v>
      </c>
      <c r="B307" s="619" t="s">
        <v>768</v>
      </c>
      <c r="C307" s="619" t="s">
        <v>7300</v>
      </c>
      <c r="D307" s="619" t="s">
        <v>7301</v>
      </c>
      <c r="E307" s="622">
        <v>83</v>
      </c>
      <c r="F307" s="622">
        <v>974800.57</v>
      </c>
      <c r="G307" s="619">
        <v>1</v>
      </c>
      <c r="H307" s="619">
        <v>11744.58518072289</v>
      </c>
      <c r="I307" s="622">
        <v>89</v>
      </c>
      <c r="J307" s="622">
        <v>1111579.29</v>
      </c>
      <c r="K307" s="619">
        <v>1.1403145671119173</v>
      </c>
      <c r="L307" s="619">
        <v>12489.654943820226</v>
      </c>
      <c r="M307" s="622">
        <v>127</v>
      </c>
      <c r="N307" s="622">
        <v>1490138.9499999997</v>
      </c>
      <c r="O307" s="635">
        <v>1.5286603186947252</v>
      </c>
      <c r="P307" s="623">
        <v>11733.377559055116</v>
      </c>
    </row>
    <row r="308" spans="1:16" ht="14.4" customHeight="1" x14ac:dyDescent="0.3">
      <c r="A308" s="618" t="s">
        <v>7637</v>
      </c>
      <c r="B308" s="619" t="s">
        <v>768</v>
      </c>
      <c r="C308" s="619" t="s">
        <v>7655</v>
      </c>
      <c r="D308" s="619" t="s">
        <v>7656</v>
      </c>
      <c r="E308" s="622"/>
      <c r="F308" s="622"/>
      <c r="G308" s="619"/>
      <c r="H308" s="619"/>
      <c r="I308" s="622"/>
      <c r="J308" s="622"/>
      <c r="K308" s="619"/>
      <c r="L308" s="619"/>
      <c r="M308" s="622">
        <v>1</v>
      </c>
      <c r="N308" s="622">
        <v>1822.11</v>
      </c>
      <c r="O308" s="635"/>
      <c r="P308" s="623">
        <v>1822.11</v>
      </c>
    </row>
    <row r="309" spans="1:16" ht="14.4" customHeight="1" x14ac:dyDescent="0.3">
      <c r="A309" s="618" t="s">
        <v>7637</v>
      </c>
      <c r="B309" s="619" t="s">
        <v>768</v>
      </c>
      <c r="C309" s="619" t="s">
        <v>7304</v>
      </c>
      <c r="D309" s="619" t="s">
        <v>7305</v>
      </c>
      <c r="E309" s="622">
        <v>36</v>
      </c>
      <c r="F309" s="622">
        <v>880786.74</v>
      </c>
      <c r="G309" s="619">
        <v>1</v>
      </c>
      <c r="H309" s="619">
        <v>24466.298333333332</v>
      </c>
      <c r="I309" s="622">
        <v>19</v>
      </c>
      <c r="J309" s="622">
        <v>465527.5500000001</v>
      </c>
      <c r="K309" s="619">
        <v>0.52853605629894029</v>
      </c>
      <c r="L309" s="619">
        <v>24501.450000000004</v>
      </c>
      <c r="M309" s="622">
        <v>16</v>
      </c>
      <c r="N309" s="622">
        <v>395462.08</v>
      </c>
      <c r="O309" s="635">
        <v>0.44898732240224237</v>
      </c>
      <c r="P309" s="623">
        <v>24716.38</v>
      </c>
    </row>
    <row r="310" spans="1:16" ht="14.4" customHeight="1" x14ac:dyDescent="0.3">
      <c r="A310" s="618" t="s">
        <v>7637</v>
      </c>
      <c r="B310" s="619" t="s">
        <v>768</v>
      </c>
      <c r="C310" s="619" t="s">
        <v>7307</v>
      </c>
      <c r="D310" s="619" t="s">
        <v>7309</v>
      </c>
      <c r="E310" s="622">
        <v>6.66</v>
      </c>
      <c r="F310" s="622">
        <v>55161.170000000006</v>
      </c>
      <c r="G310" s="619">
        <v>1</v>
      </c>
      <c r="H310" s="619">
        <v>8282.4579579579586</v>
      </c>
      <c r="I310" s="622">
        <v>5</v>
      </c>
      <c r="J310" s="622">
        <v>40436.5</v>
      </c>
      <c r="K310" s="619">
        <v>0.73306095574114905</v>
      </c>
      <c r="L310" s="619">
        <v>8087.3</v>
      </c>
      <c r="M310" s="622"/>
      <c r="N310" s="622"/>
      <c r="O310" s="635"/>
      <c r="P310" s="623"/>
    </row>
    <row r="311" spans="1:16" ht="14.4" customHeight="1" x14ac:dyDescent="0.3">
      <c r="A311" s="618" t="s">
        <v>7637</v>
      </c>
      <c r="B311" s="619" t="s">
        <v>768</v>
      </c>
      <c r="C311" s="619" t="s">
        <v>7310</v>
      </c>
      <c r="D311" s="619" t="s">
        <v>7309</v>
      </c>
      <c r="E311" s="622">
        <v>6.5599999999999987</v>
      </c>
      <c r="F311" s="622">
        <v>211088.57</v>
      </c>
      <c r="G311" s="619">
        <v>1</v>
      </c>
      <c r="H311" s="619">
        <v>32178.135670731714</v>
      </c>
      <c r="I311" s="622"/>
      <c r="J311" s="622"/>
      <c r="K311" s="619"/>
      <c r="L311" s="619"/>
      <c r="M311" s="622"/>
      <c r="N311" s="622"/>
      <c r="O311" s="635"/>
      <c r="P311" s="623"/>
    </row>
    <row r="312" spans="1:16" ht="14.4" customHeight="1" x14ac:dyDescent="0.3">
      <c r="A312" s="618" t="s">
        <v>7637</v>
      </c>
      <c r="B312" s="619" t="s">
        <v>768</v>
      </c>
      <c r="C312" s="619" t="s">
        <v>7311</v>
      </c>
      <c r="D312" s="619" t="s">
        <v>7313</v>
      </c>
      <c r="E312" s="622">
        <v>5.67</v>
      </c>
      <c r="F312" s="622">
        <v>33179.879999999997</v>
      </c>
      <c r="G312" s="619">
        <v>1</v>
      </c>
      <c r="H312" s="619">
        <v>5851.8306878306876</v>
      </c>
      <c r="I312" s="622">
        <v>0</v>
      </c>
      <c r="J312" s="622">
        <v>0</v>
      </c>
      <c r="K312" s="619">
        <v>0</v>
      </c>
      <c r="L312" s="619"/>
      <c r="M312" s="622"/>
      <c r="N312" s="622"/>
      <c r="O312" s="635"/>
      <c r="P312" s="623"/>
    </row>
    <row r="313" spans="1:16" ht="14.4" customHeight="1" x14ac:dyDescent="0.3">
      <c r="A313" s="618" t="s">
        <v>7637</v>
      </c>
      <c r="B313" s="619" t="s">
        <v>768</v>
      </c>
      <c r="C313" s="619" t="s">
        <v>7322</v>
      </c>
      <c r="D313" s="619" t="s">
        <v>7323</v>
      </c>
      <c r="E313" s="622">
        <v>28.01</v>
      </c>
      <c r="F313" s="622">
        <v>7421.1200000000008</v>
      </c>
      <c r="G313" s="619">
        <v>1</v>
      </c>
      <c r="H313" s="619">
        <v>264.945376651196</v>
      </c>
      <c r="I313" s="622">
        <v>147.34</v>
      </c>
      <c r="J313" s="622">
        <v>43394.369999999995</v>
      </c>
      <c r="K313" s="619">
        <v>5.8474152149540757</v>
      </c>
      <c r="L313" s="619">
        <v>294.51859644359979</v>
      </c>
      <c r="M313" s="622"/>
      <c r="N313" s="622"/>
      <c r="O313" s="635"/>
      <c r="P313" s="623"/>
    </row>
    <row r="314" spans="1:16" ht="14.4" customHeight="1" x14ac:dyDescent="0.3">
      <c r="A314" s="618" t="s">
        <v>7637</v>
      </c>
      <c r="B314" s="619" t="s">
        <v>768</v>
      </c>
      <c r="C314" s="619" t="s">
        <v>7324</v>
      </c>
      <c r="D314" s="619" t="s">
        <v>7323</v>
      </c>
      <c r="E314" s="622">
        <v>67.75</v>
      </c>
      <c r="F314" s="622">
        <v>85993.44</v>
      </c>
      <c r="G314" s="619">
        <v>1</v>
      </c>
      <c r="H314" s="619">
        <v>1269.2758671586716</v>
      </c>
      <c r="I314" s="622">
        <v>271.42</v>
      </c>
      <c r="J314" s="622">
        <v>385910.18</v>
      </c>
      <c r="K314" s="619">
        <v>4.4876699897108425</v>
      </c>
      <c r="L314" s="619">
        <v>1421.8192469235869</v>
      </c>
      <c r="M314" s="622"/>
      <c r="N314" s="622"/>
      <c r="O314" s="635"/>
      <c r="P314" s="623"/>
    </row>
    <row r="315" spans="1:16" ht="14.4" customHeight="1" x14ac:dyDescent="0.3">
      <c r="A315" s="618" t="s">
        <v>7637</v>
      </c>
      <c r="B315" s="619" t="s">
        <v>768</v>
      </c>
      <c r="C315" s="619" t="s">
        <v>7325</v>
      </c>
      <c r="D315" s="619" t="s">
        <v>7323</v>
      </c>
      <c r="E315" s="622"/>
      <c r="F315" s="622"/>
      <c r="G315" s="619"/>
      <c r="H315" s="619"/>
      <c r="I315" s="622">
        <v>0.84</v>
      </c>
      <c r="J315" s="622">
        <v>4366.7699999999995</v>
      </c>
      <c r="K315" s="619"/>
      <c r="L315" s="619">
        <v>5198.5357142857138</v>
      </c>
      <c r="M315" s="622"/>
      <c r="N315" s="622"/>
      <c r="O315" s="635"/>
      <c r="P315" s="623"/>
    </row>
    <row r="316" spans="1:16" ht="14.4" customHeight="1" x14ac:dyDescent="0.3">
      <c r="A316" s="618" t="s">
        <v>7637</v>
      </c>
      <c r="B316" s="619" t="s">
        <v>768</v>
      </c>
      <c r="C316" s="619" t="s">
        <v>7326</v>
      </c>
      <c r="D316" s="619" t="s">
        <v>7327</v>
      </c>
      <c r="E316" s="622">
        <v>134</v>
      </c>
      <c r="F316" s="622">
        <v>6145.3600000000006</v>
      </c>
      <c r="G316" s="619">
        <v>1</v>
      </c>
      <c r="H316" s="619">
        <v>45.860895522388063</v>
      </c>
      <c r="I316" s="622">
        <v>76</v>
      </c>
      <c r="J316" s="622">
        <v>3834.5</v>
      </c>
      <c r="K316" s="619">
        <v>0.62396670007940946</v>
      </c>
      <c r="L316" s="619">
        <v>50.453947368421055</v>
      </c>
      <c r="M316" s="622">
        <v>155.19999999999999</v>
      </c>
      <c r="N316" s="622">
        <v>7907.44</v>
      </c>
      <c r="O316" s="635">
        <v>1.2867334053659996</v>
      </c>
      <c r="P316" s="623">
        <v>50.95</v>
      </c>
    </row>
    <row r="317" spans="1:16" ht="14.4" customHeight="1" x14ac:dyDescent="0.3">
      <c r="A317" s="618" t="s">
        <v>7637</v>
      </c>
      <c r="B317" s="619" t="s">
        <v>768</v>
      </c>
      <c r="C317" s="619" t="s">
        <v>7328</v>
      </c>
      <c r="D317" s="619" t="s">
        <v>7329</v>
      </c>
      <c r="E317" s="622">
        <v>11.9</v>
      </c>
      <c r="F317" s="622">
        <v>3051.91</v>
      </c>
      <c r="G317" s="619">
        <v>1</v>
      </c>
      <c r="H317" s="619">
        <v>256.46302521008403</v>
      </c>
      <c r="I317" s="622">
        <v>114.91</v>
      </c>
      <c r="J317" s="622">
        <v>33155.54</v>
      </c>
      <c r="K317" s="619">
        <v>10.863865579260201</v>
      </c>
      <c r="L317" s="619">
        <v>288.5348533635019</v>
      </c>
      <c r="M317" s="622">
        <v>12.3</v>
      </c>
      <c r="N317" s="622">
        <v>3723.0600000000004</v>
      </c>
      <c r="O317" s="635">
        <v>1.2199114652791205</v>
      </c>
      <c r="P317" s="623">
        <v>302.68780487804878</v>
      </c>
    </row>
    <row r="318" spans="1:16" ht="14.4" customHeight="1" x14ac:dyDescent="0.3">
      <c r="A318" s="618" t="s">
        <v>7637</v>
      </c>
      <c r="B318" s="619" t="s">
        <v>768</v>
      </c>
      <c r="C318" s="619" t="s">
        <v>7330</v>
      </c>
      <c r="D318" s="619" t="s">
        <v>7329</v>
      </c>
      <c r="E318" s="622">
        <v>43.67</v>
      </c>
      <c r="F318" s="622">
        <v>55784.909999999996</v>
      </c>
      <c r="G318" s="619">
        <v>1</v>
      </c>
      <c r="H318" s="619">
        <v>1277.4195099610715</v>
      </c>
      <c r="I318" s="622">
        <v>55.75</v>
      </c>
      <c r="J318" s="622">
        <v>82893.41</v>
      </c>
      <c r="K318" s="619">
        <v>1.4859468268390146</v>
      </c>
      <c r="L318" s="619">
        <v>1486.8773094170404</v>
      </c>
      <c r="M318" s="622">
        <v>26.98</v>
      </c>
      <c r="N318" s="622">
        <v>40832.83</v>
      </c>
      <c r="O318" s="635">
        <v>0.73196909343404881</v>
      </c>
      <c r="P318" s="623">
        <v>1513.4481097108969</v>
      </c>
    </row>
    <row r="319" spans="1:16" ht="14.4" customHeight="1" x14ac:dyDescent="0.3">
      <c r="A319" s="618" t="s">
        <v>7637</v>
      </c>
      <c r="B319" s="619" t="s">
        <v>768</v>
      </c>
      <c r="C319" s="619" t="s">
        <v>7333</v>
      </c>
      <c r="D319" s="619" t="s">
        <v>7334</v>
      </c>
      <c r="E319" s="622">
        <v>3060.59</v>
      </c>
      <c r="F319" s="622">
        <v>37779.870000000003</v>
      </c>
      <c r="G319" s="619">
        <v>1</v>
      </c>
      <c r="H319" s="619">
        <v>12.343982696146822</v>
      </c>
      <c r="I319" s="622">
        <v>2664.71</v>
      </c>
      <c r="J319" s="622">
        <v>21964.059999999998</v>
      </c>
      <c r="K319" s="619">
        <v>0.58136939063051296</v>
      </c>
      <c r="L319" s="619">
        <v>8.24257048609417</v>
      </c>
      <c r="M319" s="622"/>
      <c r="N319" s="622"/>
      <c r="O319" s="635"/>
      <c r="P319" s="623"/>
    </row>
    <row r="320" spans="1:16" ht="14.4" customHeight="1" x14ac:dyDescent="0.3">
      <c r="A320" s="618" t="s">
        <v>7637</v>
      </c>
      <c r="B320" s="619" t="s">
        <v>768</v>
      </c>
      <c r="C320" s="619" t="s">
        <v>7335</v>
      </c>
      <c r="D320" s="619" t="s">
        <v>7336</v>
      </c>
      <c r="E320" s="622">
        <v>15</v>
      </c>
      <c r="F320" s="622">
        <v>68815.8</v>
      </c>
      <c r="G320" s="619">
        <v>1</v>
      </c>
      <c r="H320" s="619">
        <v>4587.72</v>
      </c>
      <c r="I320" s="622"/>
      <c r="J320" s="622"/>
      <c r="K320" s="619"/>
      <c r="L320" s="619"/>
      <c r="M320" s="622">
        <v>2</v>
      </c>
      <c r="N320" s="622">
        <v>9294.7800000000007</v>
      </c>
      <c r="O320" s="635">
        <v>0.13506752809674522</v>
      </c>
      <c r="P320" s="623">
        <v>4647.3900000000003</v>
      </c>
    </row>
    <row r="321" spans="1:16" ht="14.4" customHeight="1" x14ac:dyDescent="0.3">
      <c r="A321" s="618" t="s">
        <v>7637</v>
      </c>
      <c r="B321" s="619" t="s">
        <v>768</v>
      </c>
      <c r="C321" s="619" t="s">
        <v>7339</v>
      </c>
      <c r="D321" s="619" t="s">
        <v>7340</v>
      </c>
      <c r="E321" s="622">
        <v>163.94</v>
      </c>
      <c r="F321" s="622">
        <v>32838.07</v>
      </c>
      <c r="G321" s="619">
        <v>1</v>
      </c>
      <c r="H321" s="619">
        <v>200.30541661583507</v>
      </c>
      <c r="I321" s="622"/>
      <c r="J321" s="622"/>
      <c r="K321" s="619"/>
      <c r="L321" s="619"/>
      <c r="M321" s="622"/>
      <c r="N321" s="622"/>
      <c r="O321" s="635"/>
      <c r="P321" s="623"/>
    </row>
    <row r="322" spans="1:16" ht="14.4" customHeight="1" x14ac:dyDescent="0.3">
      <c r="A322" s="618" t="s">
        <v>7637</v>
      </c>
      <c r="B322" s="619" t="s">
        <v>768</v>
      </c>
      <c r="C322" s="619" t="s">
        <v>7341</v>
      </c>
      <c r="D322" s="619" t="s">
        <v>7340</v>
      </c>
      <c r="E322" s="622">
        <v>210.68</v>
      </c>
      <c r="F322" s="622">
        <v>93924.72</v>
      </c>
      <c r="G322" s="619">
        <v>1</v>
      </c>
      <c r="H322" s="619">
        <v>445.81697360926523</v>
      </c>
      <c r="I322" s="622">
        <v>16.79</v>
      </c>
      <c r="J322" s="622">
        <v>6787.1299999999992</v>
      </c>
      <c r="K322" s="619">
        <v>7.2261381242339606E-2</v>
      </c>
      <c r="L322" s="619">
        <v>404.23645026801665</v>
      </c>
      <c r="M322" s="622"/>
      <c r="N322" s="622"/>
      <c r="O322" s="635"/>
      <c r="P322" s="623"/>
    </row>
    <row r="323" spans="1:16" ht="14.4" customHeight="1" x14ac:dyDescent="0.3">
      <c r="A323" s="618" t="s">
        <v>7637</v>
      </c>
      <c r="B323" s="619" t="s">
        <v>768</v>
      </c>
      <c r="C323" s="619" t="s">
        <v>7342</v>
      </c>
      <c r="D323" s="619" t="s">
        <v>7340</v>
      </c>
      <c r="E323" s="622">
        <v>55.08</v>
      </c>
      <c r="F323" s="622">
        <v>73256.160000000003</v>
      </c>
      <c r="G323" s="619">
        <v>1</v>
      </c>
      <c r="H323" s="619">
        <v>1329.9956427015252</v>
      </c>
      <c r="I323" s="622">
        <v>28.430000000000003</v>
      </c>
      <c r="J323" s="622">
        <v>32873.310000000005</v>
      </c>
      <c r="K323" s="619">
        <v>0.44874465164431226</v>
      </c>
      <c r="L323" s="619">
        <v>1156.2894829405559</v>
      </c>
      <c r="M323" s="622"/>
      <c r="N323" s="622"/>
      <c r="O323" s="635"/>
      <c r="P323" s="623"/>
    </row>
    <row r="324" spans="1:16" ht="14.4" customHeight="1" x14ac:dyDescent="0.3">
      <c r="A324" s="618" t="s">
        <v>7637</v>
      </c>
      <c r="B324" s="619" t="s">
        <v>768</v>
      </c>
      <c r="C324" s="619" t="s">
        <v>7344</v>
      </c>
      <c r="D324" s="619" t="s">
        <v>7345</v>
      </c>
      <c r="E324" s="622">
        <v>119.1</v>
      </c>
      <c r="F324" s="622">
        <v>108791.66</v>
      </c>
      <c r="G324" s="619">
        <v>1</v>
      </c>
      <c r="H324" s="619">
        <v>913.44802686817809</v>
      </c>
      <c r="I324" s="622">
        <v>23.439999999999998</v>
      </c>
      <c r="J324" s="622">
        <v>22205.83</v>
      </c>
      <c r="K324" s="619">
        <v>0.20411334839453688</v>
      </c>
      <c r="L324" s="619">
        <v>947.34769624573391</v>
      </c>
      <c r="M324" s="622">
        <v>172.13</v>
      </c>
      <c r="N324" s="622">
        <v>164497.37</v>
      </c>
      <c r="O324" s="635">
        <v>1.5120402611744319</v>
      </c>
      <c r="P324" s="623">
        <v>955.65775867077207</v>
      </c>
    </row>
    <row r="325" spans="1:16" ht="14.4" customHeight="1" x14ac:dyDescent="0.3">
      <c r="A325" s="618" t="s">
        <v>7637</v>
      </c>
      <c r="B325" s="619" t="s">
        <v>768</v>
      </c>
      <c r="C325" s="619" t="s">
        <v>7346</v>
      </c>
      <c r="D325" s="619" t="s">
        <v>7345</v>
      </c>
      <c r="E325" s="622">
        <v>183.19</v>
      </c>
      <c r="F325" s="622">
        <v>418338.01999999996</v>
      </c>
      <c r="G325" s="619">
        <v>1</v>
      </c>
      <c r="H325" s="619">
        <v>2283.6291282275233</v>
      </c>
      <c r="I325" s="622">
        <v>21.39</v>
      </c>
      <c r="J325" s="622">
        <v>50659.64</v>
      </c>
      <c r="K325" s="619">
        <v>0.121097384359184</v>
      </c>
      <c r="L325" s="619">
        <v>2368.3796166432912</v>
      </c>
      <c r="M325" s="622">
        <v>174.94</v>
      </c>
      <c r="N325" s="622">
        <v>417959.53</v>
      </c>
      <c r="O325" s="635">
        <v>0.99909525316393688</v>
      </c>
      <c r="P325" s="623">
        <v>2389.1593117640336</v>
      </c>
    </row>
    <row r="326" spans="1:16" ht="14.4" customHeight="1" x14ac:dyDescent="0.3">
      <c r="A326" s="618" t="s">
        <v>7637</v>
      </c>
      <c r="B326" s="619" t="s">
        <v>768</v>
      </c>
      <c r="C326" s="619" t="s">
        <v>7347</v>
      </c>
      <c r="D326" s="619" t="s">
        <v>7253</v>
      </c>
      <c r="E326" s="622">
        <v>119.6</v>
      </c>
      <c r="F326" s="622">
        <v>4268.0900000000011</v>
      </c>
      <c r="G326" s="619">
        <v>1</v>
      </c>
      <c r="H326" s="619">
        <v>35.686371237458204</v>
      </c>
      <c r="I326" s="622">
        <v>59.43</v>
      </c>
      <c r="J326" s="622">
        <v>2226</v>
      </c>
      <c r="K326" s="619">
        <v>0.52154476592574184</v>
      </c>
      <c r="L326" s="619">
        <v>37.455830388692583</v>
      </c>
      <c r="M326" s="622">
        <v>53.55</v>
      </c>
      <c r="N326" s="622">
        <v>2023.31</v>
      </c>
      <c r="O326" s="635">
        <v>0.47405513941833455</v>
      </c>
      <c r="P326" s="623">
        <v>37.783566760037353</v>
      </c>
    </row>
    <row r="327" spans="1:16" ht="14.4" customHeight="1" x14ac:dyDescent="0.3">
      <c r="A327" s="618" t="s">
        <v>7637</v>
      </c>
      <c r="B327" s="619" t="s">
        <v>768</v>
      </c>
      <c r="C327" s="619" t="s">
        <v>7657</v>
      </c>
      <c r="D327" s="619" t="s">
        <v>7658</v>
      </c>
      <c r="E327" s="622"/>
      <c r="F327" s="622"/>
      <c r="G327" s="619"/>
      <c r="H327" s="619"/>
      <c r="I327" s="622"/>
      <c r="J327" s="622"/>
      <c r="K327" s="619"/>
      <c r="L327" s="619"/>
      <c r="M327" s="622">
        <v>0.28000000000000003</v>
      </c>
      <c r="N327" s="622">
        <v>257.44</v>
      </c>
      <c r="O327" s="635"/>
      <c r="P327" s="623">
        <v>919.42857142857133</v>
      </c>
    </row>
    <row r="328" spans="1:16" ht="14.4" customHeight="1" x14ac:dyDescent="0.3">
      <c r="A328" s="618" t="s">
        <v>7637</v>
      </c>
      <c r="B328" s="619" t="s">
        <v>768</v>
      </c>
      <c r="C328" s="619" t="s">
        <v>7350</v>
      </c>
      <c r="D328" s="619" t="s">
        <v>7349</v>
      </c>
      <c r="E328" s="622">
        <v>1</v>
      </c>
      <c r="F328" s="622">
        <v>319.5</v>
      </c>
      <c r="G328" s="619">
        <v>1</v>
      </c>
      <c r="H328" s="619">
        <v>319.5</v>
      </c>
      <c r="I328" s="622"/>
      <c r="J328" s="622"/>
      <c r="K328" s="619"/>
      <c r="L328" s="619"/>
      <c r="M328" s="622"/>
      <c r="N328" s="622"/>
      <c r="O328" s="635"/>
      <c r="P328" s="623"/>
    </row>
    <row r="329" spans="1:16" ht="14.4" customHeight="1" x14ac:dyDescent="0.3">
      <c r="A329" s="618" t="s">
        <v>7637</v>
      </c>
      <c r="B329" s="619" t="s">
        <v>768</v>
      </c>
      <c r="C329" s="619" t="s">
        <v>7351</v>
      </c>
      <c r="D329" s="619" t="s">
        <v>7349</v>
      </c>
      <c r="E329" s="622">
        <v>2</v>
      </c>
      <c r="F329" s="622">
        <v>3195</v>
      </c>
      <c r="G329" s="619">
        <v>1</v>
      </c>
      <c r="H329" s="619">
        <v>1597.5</v>
      </c>
      <c r="I329" s="622">
        <v>1.45</v>
      </c>
      <c r="J329" s="622">
        <v>1695.74</v>
      </c>
      <c r="K329" s="619">
        <v>0.53074804381846641</v>
      </c>
      <c r="L329" s="619">
        <v>1169.4758620689656</v>
      </c>
      <c r="M329" s="622"/>
      <c r="N329" s="622"/>
      <c r="O329" s="635"/>
      <c r="P329" s="623"/>
    </row>
    <row r="330" spans="1:16" ht="14.4" customHeight="1" x14ac:dyDescent="0.3">
      <c r="A330" s="618" t="s">
        <v>7637</v>
      </c>
      <c r="B330" s="619" t="s">
        <v>768</v>
      </c>
      <c r="C330" s="619" t="s">
        <v>7352</v>
      </c>
      <c r="D330" s="619" t="s">
        <v>7353</v>
      </c>
      <c r="E330" s="622">
        <v>411</v>
      </c>
      <c r="F330" s="622">
        <v>1475589.6500000001</v>
      </c>
      <c r="G330" s="619">
        <v>1</v>
      </c>
      <c r="H330" s="619">
        <v>3590.2424574209249</v>
      </c>
      <c r="I330" s="622">
        <v>512</v>
      </c>
      <c r="J330" s="622">
        <v>1991024.6300000001</v>
      </c>
      <c r="K330" s="619">
        <v>1.349307803832861</v>
      </c>
      <c r="L330" s="619">
        <v>3888.7199804687502</v>
      </c>
      <c r="M330" s="622">
        <v>491</v>
      </c>
      <c r="N330" s="622">
        <v>1269472.69</v>
      </c>
      <c r="O330" s="635">
        <v>0.86031552877861395</v>
      </c>
      <c r="P330" s="623">
        <v>2585.4840936863543</v>
      </c>
    </row>
    <row r="331" spans="1:16" ht="14.4" customHeight="1" x14ac:dyDescent="0.3">
      <c r="A331" s="618" t="s">
        <v>7637</v>
      </c>
      <c r="B331" s="619" t="s">
        <v>768</v>
      </c>
      <c r="C331" s="619" t="s">
        <v>7354</v>
      </c>
      <c r="D331" s="619" t="s">
        <v>7355</v>
      </c>
      <c r="E331" s="622">
        <v>1</v>
      </c>
      <c r="F331" s="622">
        <v>67.83</v>
      </c>
      <c r="G331" s="619">
        <v>1</v>
      </c>
      <c r="H331" s="619">
        <v>67.83</v>
      </c>
      <c r="I331" s="622">
        <v>2</v>
      </c>
      <c r="J331" s="622">
        <v>563.26</v>
      </c>
      <c r="K331" s="619">
        <v>8.3039952823234557</v>
      </c>
      <c r="L331" s="619">
        <v>281.63</v>
      </c>
      <c r="M331" s="622">
        <v>3</v>
      </c>
      <c r="N331" s="622">
        <v>445.71</v>
      </c>
      <c r="O331" s="635">
        <v>6.5709862892525432</v>
      </c>
      <c r="P331" s="623">
        <v>148.57</v>
      </c>
    </row>
    <row r="332" spans="1:16" ht="14.4" customHeight="1" x14ac:dyDescent="0.3">
      <c r="A332" s="618" t="s">
        <v>7637</v>
      </c>
      <c r="B332" s="619" t="s">
        <v>768</v>
      </c>
      <c r="C332" s="619" t="s">
        <v>7356</v>
      </c>
      <c r="D332" s="619" t="s">
        <v>7357</v>
      </c>
      <c r="E332" s="622">
        <v>0.8</v>
      </c>
      <c r="F332" s="622">
        <v>95.6</v>
      </c>
      <c r="G332" s="619">
        <v>1</v>
      </c>
      <c r="H332" s="619">
        <v>119.49999999999999</v>
      </c>
      <c r="I332" s="622"/>
      <c r="J332" s="622"/>
      <c r="K332" s="619"/>
      <c r="L332" s="619"/>
      <c r="M332" s="622"/>
      <c r="N332" s="622"/>
      <c r="O332" s="635"/>
      <c r="P332" s="623"/>
    </row>
    <row r="333" spans="1:16" ht="14.4" customHeight="1" x14ac:dyDescent="0.3">
      <c r="A333" s="618" t="s">
        <v>7637</v>
      </c>
      <c r="B333" s="619" t="s">
        <v>768</v>
      </c>
      <c r="C333" s="619" t="s">
        <v>7358</v>
      </c>
      <c r="D333" s="619" t="s">
        <v>7359</v>
      </c>
      <c r="E333" s="622">
        <v>96.350000000000009</v>
      </c>
      <c r="F333" s="622">
        <v>18335.97</v>
      </c>
      <c r="G333" s="619">
        <v>1</v>
      </c>
      <c r="H333" s="619">
        <v>190.30586403736376</v>
      </c>
      <c r="I333" s="622">
        <v>204.64</v>
      </c>
      <c r="J333" s="622">
        <v>33455.85</v>
      </c>
      <c r="K333" s="619">
        <v>1.824602134493021</v>
      </c>
      <c r="L333" s="619">
        <v>163.48636630179828</v>
      </c>
      <c r="M333" s="622"/>
      <c r="N333" s="622"/>
      <c r="O333" s="635"/>
      <c r="P333" s="623"/>
    </row>
    <row r="334" spans="1:16" ht="14.4" customHeight="1" x14ac:dyDescent="0.3">
      <c r="A334" s="618" t="s">
        <v>7637</v>
      </c>
      <c r="B334" s="619" t="s">
        <v>768</v>
      </c>
      <c r="C334" s="619" t="s">
        <v>7360</v>
      </c>
      <c r="D334" s="619" t="s">
        <v>7361</v>
      </c>
      <c r="E334" s="622">
        <v>46.409999999999989</v>
      </c>
      <c r="F334" s="622">
        <v>60746.01999999999</v>
      </c>
      <c r="G334" s="619">
        <v>1</v>
      </c>
      <c r="H334" s="619">
        <v>1308.8993751346693</v>
      </c>
      <c r="I334" s="622">
        <v>81.83</v>
      </c>
      <c r="J334" s="622">
        <v>120407.12000000001</v>
      </c>
      <c r="K334" s="619">
        <v>1.9821400644848837</v>
      </c>
      <c r="L334" s="619">
        <v>1471.4300378834171</v>
      </c>
      <c r="M334" s="622"/>
      <c r="N334" s="622"/>
      <c r="O334" s="635"/>
      <c r="P334" s="623"/>
    </row>
    <row r="335" spans="1:16" ht="14.4" customHeight="1" x14ac:dyDescent="0.3">
      <c r="A335" s="618" t="s">
        <v>7637</v>
      </c>
      <c r="B335" s="619" t="s">
        <v>768</v>
      </c>
      <c r="C335" s="619" t="s">
        <v>7362</v>
      </c>
      <c r="D335" s="619" t="s">
        <v>7363</v>
      </c>
      <c r="E335" s="622"/>
      <c r="F335" s="622"/>
      <c r="G335" s="619"/>
      <c r="H335" s="619"/>
      <c r="I335" s="622"/>
      <c r="J335" s="622"/>
      <c r="K335" s="619"/>
      <c r="L335" s="619"/>
      <c r="M335" s="622">
        <v>10</v>
      </c>
      <c r="N335" s="622">
        <v>14573.1</v>
      </c>
      <c r="O335" s="635"/>
      <c r="P335" s="623">
        <v>1457.31</v>
      </c>
    </row>
    <row r="336" spans="1:16" ht="14.4" customHeight="1" x14ac:dyDescent="0.3">
      <c r="A336" s="618" t="s">
        <v>7637</v>
      </c>
      <c r="B336" s="619" t="s">
        <v>768</v>
      </c>
      <c r="C336" s="619" t="s">
        <v>7364</v>
      </c>
      <c r="D336" s="619" t="s">
        <v>7365</v>
      </c>
      <c r="E336" s="622">
        <v>27.439999999999998</v>
      </c>
      <c r="F336" s="622">
        <v>126470.96000000002</v>
      </c>
      <c r="G336" s="619">
        <v>1</v>
      </c>
      <c r="H336" s="619">
        <v>4609.0000000000009</v>
      </c>
      <c r="I336" s="622"/>
      <c r="J336" s="622"/>
      <c r="K336" s="619"/>
      <c r="L336" s="619"/>
      <c r="M336" s="622"/>
      <c r="N336" s="622"/>
      <c r="O336" s="635"/>
      <c r="P336" s="623"/>
    </row>
    <row r="337" spans="1:16" ht="14.4" customHeight="1" x14ac:dyDescent="0.3">
      <c r="A337" s="618" t="s">
        <v>7637</v>
      </c>
      <c r="B337" s="619" t="s">
        <v>768</v>
      </c>
      <c r="C337" s="619" t="s">
        <v>7366</v>
      </c>
      <c r="D337" s="619" t="s">
        <v>7367</v>
      </c>
      <c r="E337" s="622">
        <v>3.2</v>
      </c>
      <c r="F337" s="622">
        <v>47984.640000000007</v>
      </c>
      <c r="G337" s="619">
        <v>1</v>
      </c>
      <c r="H337" s="619">
        <v>14995.2</v>
      </c>
      <c r="I337" s="622"/>
      <c r="J337" s="622"/>
      <c r="K337" s="619"/>
      <c r="L337" s="619"/>
      <c r="M337" s="622"/>
      <c r="N337" s="622"/>
      <c r="O337" s="635"/>
      <c r="P337" s="623"/>
    </row>
    <row r="338" spans="1:16" ht="14.4" customHeight="1" x14ac:dyDescent="0.3">
      <c r="A338" s="618" t="s">
        <v>7637</v>
      </c>
      <c r="B338" s="619" t="s">
        <v>768</v>
      </c>
      <c r="C338" s="619" t="s">
        <v>7368</v>
      </c>
      <c r="D338" s="619" t="s">
        <v>7369</v>
      </c>
      <c r="E338" s="622">
        <v>0.60000000000000009</v>
      </c>
      <c r="F338" s="622">
        <v>5623.2000000000007</v>
      </c>
      <c r="G338" s="619">
        <v>1</v>
      </c>
      <c r="H338" s="619">
        <v>9372</v>
      </c>
      <c r="I338" s="622"/>
      <c r="J338" s="622"/>
      <c r="K338" s="619"/>
      <c r="L338" s="619"/>
      <c r="M338" s="622"/>
      <c r="N338" s="622"/>
      <c r="O338" s="635"/>
      <c r="P338" s="623"/>
    </row>
    <row r="339" spans="1:16" ht="14.4" customHeight="1" x14ac:dyDescent="0.3">
      <c r="A339" s="618" t="s">
        <v>7637</v>
      </c>
      <c r="B339" s="619" t="s">
        <v>768</v>
      </c>
      <c r="C339" s="619" t="s">
        <v>7370</v>
      </c>
      <c r="D339" s="619" t="s">
        <v>7371</v>
      </c>
      <c r="E339" s="622">
        <v>0.8</v>
      </c>
      <c r="F339" s="622">
        <v>98.08</v>
      </c>
      <c r="G339" s="619">
        <v>1</v>
      </c>
      <c r="H339" s="619">
        <v>122.6</v>
      </c>
      <c r="I339" s="622"/>
      <c r="J339" s="622"/>
      <c r="K339" s="619"/>
      <c r="L339" s="619"/>
      <c r="M339" s="622">
        <v>1.4</v>
      </c>
      <c r="N339" s="622">
        <v>182.42000000000002</v>
      </c>
      <c r="O339" s="635">
        <v>1.8599102773246332</v>
      </c>
      <c r="P339" s="623">
        <v>130.30000000000001</v>
      </c>
    </row>
    <row r="340" spans="1:16" ht="14.4" customHeight="1" x14ac:dyDescent="0.3">
      <c r="A340" s="618" t="s">
        <v>7637</v>
      </c>
      <c r="B340" s="619" t="s">
        <v>768</v>
      </c>
      <c r="C340" s="619" t="s">
        <v>7372</v>
      </c>
      <c r="D340" s="619" t="s">
        <v>7373</v>
      </c>
      <c r="E340" s="622">
        <v>328.6</v>
      </c>
      <c r="F340" s="622">
        <v>24829.08</v>
      </c>
      <c r="G340" s="619">
        <v>1</v>
      </c>
      <c r="H340" s="619">
        <v>75.560194765672549</v>
      </c>
      <c r="I340" s="622">
        <v>371.71000000000004</v>
      </c>
      <c r="J340" s="622">
        <v>28562.74</v>
      </c>
      <c r="K340" s="619">
        <v>1.1503744802465496</v>
      </c>
      <c r="L340" s="619">
        <v>76.841462430389285</v>
      </c>
      <c r="M340" s="622">
        <v>393.2</v>
      </c>
      <c r="N340" s="622">
        <v>30492.079999999994</v>
      </c>
      <c r="O340" s="635">
        <v>1.2280793327823663</v>
      </c>
      <c r="P340" s="623">
        <v>77.548524923702942</v>
      </c>
    </row>
    <row r="341" spans="1:16" ht="14.4" customHeight="1" x14ac:dyDescent="0.3">
      <c r="A341" s="618" t="s">
        <v>7637</v>
      </c>
      <c r="B341" s="619" t="s">
        <v>768</v>
      </c>
      <c r="C341" s="619" t="s">
        <v>7374</v>
      </c>
      <c r="D341" s="619" t="s">
        <v>7375</v>
      </c>
      <c r="E341" s="622">
        <v>30.890000000000004</v>
      </c>
      <c r="F341" s="622">
        <v>9881.98</v>
      </c>
      <c r="G341" s="619">
        <v>1</v>
      </c>
      <c r="H341" s="619">
        <v>319.90870831984455</v>
      </c>
      <c r="I341" s="622">
        <v>29.41</v>
      </c>
      <c r="J341" s="622">
        <v>9914.85</v>
      </c>
      <c r="K341" s="619">
        <v>1.0033262564789649</v>
      </c>
      <c r="L341" s="619">
        <v>337.12512750765046</v>
      </c>
      <c r="M341" s="622">
        <v>21.229999999999997</v>
      </c>
      <c r="N341" s="622">
        <v>7219.9599999999991</v>
      </c>
      <c r="O341" s="635">
        <v>0.7306187626366375</v>
      </c>
      <c r="P341" s="623">
        <v>340.08290155440415</v>
      </c>
    </row>
    <row r="342" spans="1:16" ht="14.4" customHeight="1" x14ac:dyDescent="0.3">
      <c r="A342" s="618" t="s">
        <v>7637</v>
      </c>
      <c r="B342" s="619" t="s">
        <v>768</v>
      </c>
      <c r="C342" s="619" t="s">
        <v>7376</v>
      </c>
      <c r="D342" s="619" t="s">
        <v>7377</v>
      </c>
      <c r="E342" s="622">
        <v>48.25</v>
      </c>
      <c r="F342" s="622">
        <v>3861.65</v>
      </c>
      <c r="G342" s="619">
        <v>1</v>
      </c>
      <c r="H342" s="619">
        <v>80.034196891191712</v>
      </c>
      <c r="I342" s="622">
        <v>80.42</v>
      </c>
      <c r="J342" s="622">
        <v>6777.329999999999</v>
      </c>
      <c r="K342" s="619">
        <v>1.7550347649320883</v>
      </c>
      <c r="L342" s="619">
        <v>84.274185525988543</v>
      </c>
      <c r="M342" s="622">
        <v>60.64</v>
      </c>
      <c r="N342" s="622">
        <v>5155.57</v>
      </c>
      <c r="O342" s="635">
        <v>1.3350692061683476</v>
      </c>
      <c r="P342" s="623">
        <v>85.019294195250652</v>
      </c>
    </row>
    <row r="343" spans="1:16" ht="14.4" customHeight="1" x14ac:dyDescent="0.3">
      <c r="A343" s="618" t="s">
        <v>7637</v>
      </c>
      <c r="B343" s="619" t="s">
        <v>768</v>
      </c>
      <c r="C343" s="619" t="s">
        <v>7378</v>
      </c>
      <c r="D343" s="619" t="s">
        <v>7379</v>
      </c>
      <c r="E343" s="622">
        <v>183.71999999999997</v>
      </c>
      <c r="F343" s="622">
        <v>29404.59</v>
      </c>
      <c r="G343" s="619">
        <v>1</v>
      </c>
      <c r="H343" s="619">
        <v>160.05111038536907</v>
      </c>
      <c r="I343" s="622">
        <v>169.4</v>
      </c>
      <c r="J343" s="622">
        <v>28548.34</v>
      </c>
      <c r="K343" s="619">
        <v>0.97088039656393776</v>
      </c>
      <c r="L343" s="619">
        <v>168.52621015348288</v>
      </c>
      <c r="M343" s="622">
        <v>157.30000000000001</v>
      </c>
      <c r="N343" s="622">
        <v>26748.450000000004</v>
      </c>
      <c r="O343" s="635">
        <v>0.90966920470579604</v>
      </c>
      <c r="P343" s="623">
        <v>170.04736172917993</v>
      </c>
    </row>
    <row r="344" spans="1:16" ht="14.4" customHeight="1" x14ac:dyDescent="0.3">
      <c r="A344" s="618" t="s">
        <v>7637</v>
      </c>
      <c r="B344" s="619" t="s">
        <v>768</v>
      </c>
      <c r="C344" s="619" t="s">
        <v>7380</v>
      </c>
      <c r="D344" s="619" t="s">
        <v>7381</v>
      </c>
      <c r="E344" s="622">
        <v>29.48</v>
      </c>
      <c r="F344" s="622">
        <v>26227.26</v>
      </c>
      <c r="G344" s="619">
        <v>1</v>
      </c>
      <c r="H344" s="619">
        <v>889.66282225237444</v>
      </c>
      <c r="I344" s="622"/>
      <c r="J344" s="622"/>
      <c r="K344" s="619"/>
      <c r="L344" s="619"/>
      <c r="M344" s="622"/>
      <c r="N344" s="622"/>
      <c r="O344" s="635"/>
      <c r="P344" s="623"/>
    </row>
    <row r="345" spans="1:16" ht="14.4" customHeight="1" x14ac:dyDescent="0.3">
      <c r="A345" s="618" t="s">
        <v>7637</v>
      </c>
      <c r="B345" s="619" t="s">
        <v>768</v>
      </c>
      <c r="C345" s="619" t="s">
        <v>7382</v>
      </c>
      <c r="D345" s="619" t="s">
        <v>7383</v>
      </c>
      <c r="E345" s="622">
        <v>33.17</v>
      </c>
      <c r="F345" s="622">
        <v>110787.79999999999</v>
      </c>
      <c r="G345" s="619">
        <v>1</v>
      </c>
      <c r="H345" s="619">
        <v>3339.9999999999995</v>
      </c>
      <c r="I345" s="622"/>
      <c r="J345" s="622"/>
      <c r="K345" s="619"/>
      <c r="L345" s="619"/>
      <c r="M345" s="622"/>
      <c r="N345" s="622"/>
      <c r="O345" s="635"/>
      <c r="P345" s="623"/>
    </row>
    <row r="346" spans="1:16" ht="14.4" customHeight="1" x14ac:dyDescent="0.3">
      <c r="A346" s="618" t="s">
        <v>7637</v>
      </c>
      <c r="B346" s="619" t="s">
        <v>768</v>
      </c>
      <c r="C346" s="619" t="s">
        <v>7384</v>
      </c>
      <c r="D346" s="619" t="s">
        <v>7385</v>
      </c>
      <c r="E346" s="622">
        <v>223.59999999999997</v>
      </c>
      <c r="F346" s="622">
        <v>4066.2599999999993</v>
      </c>
      <c r="G346" s="619">
        <v>1</v>
      </c>
      <c r="H346" s="619">
        <v>18.185420393559927</v>
      </c>
      <c r="I346" s="622">
        <v>69</v>
      </c>
      <c r="J346" s="622">
        <v>1387.98</v>
      </c>
      <c r="K346" s="619">
        <v>0.34134069144619389</v>
      </c>
      <c r="L346" s="619">
        <v>20.115652173913045</v>
      </c>
      <c r="M346" s="622"/>
      <c r="N346" s="622"/>
      <c r="O346" s="635"/>
      <c r="P346" s="623"/>
    </row>
    <row r="347" spans="1:16" ht="14.4" customHeight="1" x14ac:dyDescent="0.3">
      <c r="A347" s="618" t="s">
        <v>7637</v>
      </c>
      <c r="B347" s="619" t="s">
        <v>768</v>
      </c>
      <c r="C347" s="619" t="s">
        <v>7386</v>
      </c>
      <c r="D347" s="619" t="s">
        <v>7387</v>
      </c>
      <c r="E347" s="622">
        <v>50.519999999999996</v>
      </c>
      <c r="F347" s="622">
        <v>77998.289999999994</v>
      </c>
      <c r="G347" s="619">
        <v>1</v>
      </c>
      <c r="H347" s="619">
        <v>1543.9091448931117</v>
      </c>
      <c r="I347" s="622">
        <v>0.9</v>
      </c>
      <c r="J347" s="622">
        <v>1465.64</v>
      </c>
      <c r="K347" s="619">
        <v>1.8790668359524296E-2</v>
      </c>
      <c r="L347" s="619">
        <v>1628.4888888888891</v>
      </c>
      <c r="M347" s="622"/>
      <c r="N347" s="622"/>
      <c r="O347" s="635"/>
      <c r="P347" s="623"/>
    </row>
    <row r="348" spans="1:16" ht="14.4" customHeight="1" x14ac:dyDescent="0.3">
      <c r="A348" s="618" t="s">
        <v>7637</v>
      </c>
      <c r="B348" s="619" t="s">
        <v>768</v>
      </c>
      <c r="C348" s="619" t="s">
        <v>7388</v>
      </c>
      <c r="D348" s="619" t="s">
        <v>7389</v>
      </c>
      <c r="E348" s="622">
        <v>76.039999999999992</v>
      </c>
      <c r="F348" s="622">
        <v>3932.6400000000003</v>
      </c>
      <c r="G348" s="619">
        <v>1</v>
      </c>
      <c r="H348" s="619">
        <v>51.718043135192012</v>
      </c>
      <c r="I348" s="622">
        <v>36.9</v>
      </c>
      <c r="J348" s="622">
        <v>2191</v>
      </c>
      <c r="K348" s="619">
        <v>0.55713210464217422</v>
      </c>
      <c r="L348" s="619">
        <v>59.37669376693767</v>
      </c>
      <c r="M348" s="622">
        <v>23.8</v>
      </c>
      <c r="N348" s="622">
        <v>1492.26</v>
      </c>
      <c r="O348" s="635">
        <v>0.37945502258025138</v>
      </c>
      <c r="P348" s="623">
        <v>62.699999999999996</v>
      </c>
    </row>
    <row r="349" spans="1:16" ht="14.4" customHeight="1" x14ac:dyDescent="0.3">
      <c r="A349" s="618" t="s">
        <v>7637</v>
      </c>
      <c r="B349" s="619" t="s">
        <v>768</v>
      </c>
      <c r="C349" s="619" t="s">
        <v>7390</v>
      </c>
      <c r="D349" s="619" t="s">
        <v>7391</v>
      </c>
      <c r="E349" s="622">
        <v>102.46</v>
      </c>
      <c r="F349" s="622">
        <v>6577.8499999999995</v>
      </c>
      <c r="G349" s="619">
        <v>1</v>
      </c>
      <c r="H349" s="619">
        <v>64.199199687682992</v>
      </c>
      <c r="I349" s="622">
        <v>2.83</v>
      </c>
      <c r="J349" s="622">
        <v>189.26999999999998</v>
      </c>
      <c r="K349" s="619">
        <v>2.8773839476424666E-2</v>
      </c>
      <c r="L349" s="619">
        <v>66.879858657243801</v>
      </c>
      <c r="M349" s="622"/>
      <c r="N349" s="622"/>
      <c r="O349" s="635"/>
      <c r="P349" s="623"/>
    </row>
    <row r="350" spans="1:16" ht="14.4" customHeight="1" x14ac:dyDescent="0.3">
      <c r="A350" s="618" t="s">
        <v>7637</v>
      </c>
      <c r="B350" s="619" t="s">
        <v>768</v>
      </c>
      <c r="C350" s="619" t="s">
        <v>7392</v>
      </c>
      <c r="D350" s="619" t="s">
        <v>7391</v>
      </c>
      <c r="E350" s="622">
        <v>35.200000000000003</v>
      </c>
      <c r="F350" s="622">
        <v>5649.6399999999994</v>
      </c>
      <c r="G350" s="619">
        <v>1</v>
      </c>
      <c r="H350" s="619">
        <v>160.50113636363633</v>
      </c>
      <c r="I350" s="622">
        <v>4.95</v>
      </c>
      <c r="J350" s="622">
        <v>827.62999999999988</v>
      </c>
      <c r="K350" s="619">
        <v>0.14649251987737272</v>
      </c>
      <c r="L350" s="619">
        <v>167.19797979797977</v>
      </c>
      <c r="M350" s="622"/>
      <c r="N350" s="622"/>
      <c r="O350" s="635"/>
      <c r="P350" s="623"/>
    </row>
    <row r="351" spans="1:16" ht="14.4" customHeight="1" x14ac:dyDescent="0.3">
      <c r="A351" s="618" t="s">
        <v>7637</v>
      </c>
      <c r="B351" s="619" t="s">
        <v>768</v>
      </c>
      <c r="C351" s="619" t="s">
        <v>7393</v>
      </c>
      <c r="D351" s="619" t="s">
        <v>7391</v>
      </c>
      <c r="E351" s="622">
        <v>78.25</v>
      </c>
      <c r="F351" s="622">
        <v>25118.25</v>
      </c>
      <c r="G351" s="619">
        <v>1</v>
      </c>
      <c r="H351" s="619">
        <v>321</v>
      </c>
      <c r="I351" s="622">
        <v>4.41</v>
      </c>
      <c r="J351" s="622">
        <v>1474.65</v>
      </c>
      <c r="K351" s="619">
        <v>5.8708309695141979E-2</v>
      </c>
      <c r="L351" s="619">
        <v>334.38775510204084</v>
      </c>
      <c r="M351" s="622"/>
      <c r="N351" s="622"/>
      <c r="O351" s="635"/>
      <c r="P351" s="623"/>
    </row>
    <row r="352" spans="1:16" ht="14.4" customHeight="1" x14ac:dyDescent="0.3">
      <c r="A352" s="618" t="s">
        <v>7637</v>
      </c>
      <c r="B352" s="619" t="s">
        <v>768</v>
      </c>
      <c r="C352" s="619" t="s">
        <v>7394</v>
      </c>
      <c r="D352" s="619" t="s">
        <v>7395</v>
      </c>
      <c r="E352" s="622">
        <v>2.5600000000000005</v>
      </c>
      <c r="F352" s="622">
        <v>939.68000000000006</v>
      </c>
      <c r="G352" s="619">
        <v>1</v>
      </c>
      <c r="H352" s="619">
        <v>367.06249999999994</v>
      </c>
      <c r="I352" s="622">
        <v>0.54</v>
      </c>
      <c r="J352" s="622">
        <v>206.35000000000002</v>
      </c>
      <c r="K352" s="619">
        <v>0.21959603269198025</v>
      </c>
      <c r="L352" s="619">
        <v>382.12962962962962</v>
      </c>
      <c r="M352" s="622">
        <v>0.4</v>
      </c>
      <c r="N352" s="622">
        <v>154.23999999999998</v>
      </c>
      <c r="O352" s="635">
        <v>0.16414098416482203</v>
      </c>
      <c r="P352" s="623">
        <v>385.59999999999991</v>
      </c>
    </row>
    <row r="353" spans="1:16" ht="14.4" customHeight="1" x14ac:dyDescent="0.3">
      <c r="A353" s="618" t="s">
        <v>7637</v>
      </c>
      <c r="B353" s="619" t="s">
        <v>768</v>
      </c>
      <c r="C353" s="619" t="s">
        <v>7396</v>
      </c>
      <c r="D353" s="619" t="s">
        <v>7397</v>
      </c>
      <c r="E353" s="622">
        <v>104.70000000000002</v>
      </c>
      <c r="F353" s="622">
        <v>12208.3</v>
      </c>
      <c r="G353" s="619">
        <v>1</v>
      </c>
      <c r="H353" s="619">
        <v>116.60267430754534</v>
      </c>
      <c r="I353" s="622">
        <v>134.9</v>
      </c>
      <c r="J353" s="622">
        <v>16389.980000000003</v>
      </c>
      <c r="K353" s="619">
        <v>1.3425276246488049</v>
      </c>
      <c r="L353" s="619">
        <v>121.497257227576</v>
      </c>
      <c r="M353" s="622">
        <v>117.7</v>
      </c>
      <c r="N353" s="622">
        <v>14430.14</v>
      </c>
      <c r="O353" s="635">
        <v>1.1819942170490567</v>
      </c>
      <c r="P353" s="623">
        <v>122.60101954120645</v>
      </c>
    </row>
    <row r="354" spans="1:16" ht="14.4" customHeight="1" x14ac:dyDescent="0.3">
      <c r="A354" s="618" t="s">
        <v>7637</v>
      </c>
      <c r="B354" s="619" t="s">
        <v>768</v>
      </c>
      <c r="C354" s="619" t="s">
        <v>7398</v>
      </c>
      <c r="D354" s="619" t="s">
        <v>7399</v>
      </c>
      <c r="E354" s="622">
        <v>136.39999999999998</v>
      </c>
      <c r="F354" s="622">
        <v>8364.4000000000015</v>
      </c>
      <c r="G354" s="619">
        <v>1</v>
      </c>
      <c r="H354" s="619">
        <v>61.32258064516131</v>
      </c>
      <c r="I354" s="622">
        <v>124.92</v>
      </c>
      <c r="J354" s="622">
        <v>8059.86</v>
      </c>
      <c r="K354" s="619">
        <v>0.96359093300176923</v>
      </c>
      <c r="L354" s="619">
        <v>64.520172910662822</v>
      </c>
      <c r="M354" s="622">
        <v>91.9</v>
      </c>
      <c r="N354" s="622">
        <v>6557.1900000000005</v>
      </c>
      <c r="O354" s="635">
        <v>0.78394027067093863</v>
      </c>
      <c r="P354" s="623">
        <v>71.351360174102282</v>
      </c>
    </row>
    <row r="355" spans="1:16" ht="14.4" customHeight="1" x14ac:dyDescent="0.3">
      <c r="A355" s="618" t="s">
        <v>7637</v>
      </c>
      <c r="B355" s="619" t="s">
        <v>768</v>
      </c>
      <c r="C355" s="619" t="s">
        <v>7400</v>
      </c>
      <c r="D355" s="619" t="s">
        <v>7244</v>
      </c>
      <c r="E355" s="622">
        <v>4</v>
      </c>
      <c r="F355" s="622">
        <v>754.24</v>
      </c>
      <c r="G355" s="619">
        <v>1</v>
      </c>
      <c r="H355" s="619">
        <v>188.56</v>
      </c>
      <c r="I355" s="622">
        <v>2</v>
      </c>
      <c r="J355" s="622">
        <v>240.18</v>
      </c>
      <c r="K355" s="619">
        <v>0.31843975392448026</v>
      </c>
      <c r="L355" s="619">
        <v>120.09</v>
      </c>
      <c r="M355" s="622"/>
      <c r="N355" s="622"/>
      <c r="O355" s="635"/>
      <c r="P355" s="623"/>
    </row>
    <row r="356" spans="1:16" ht="14.4" customHeight="1" x14ac:dyDescent="0.3">
      <c r="A356" s="618" t="s">
        <v>7637</v>
      </c>
      <c r="B356" s="619" t="s">
        <v>768</v>
      </c>
      <c r="C356" s="619" t="s">
        <v>7405</v>
      </c>
      <c r="D356" s="619" t="s">
        <v>7334</v>
      </c>
      <c r="E356" s="622">
        <v>276.60000000000002</v>
      </c>
      <c r="F356" s="622">
        <v>4000.0200000000004</v>
      </c>
      <c r="G356" s="619">
        <v>1</v>
      </c>
      <c r="H356" s="619">
        <v>14.461388286334056</v>
      </c>
      <c r="I356" s="622">
        <v>331</v>
      </c>
      <c r="J356" s="622">
        <v>5862.58</v>
      </c>
      <c r="K356" s="619">
        <v>1.4656376718116408</v>
      </c>
      <c r="L356" s="619">
        <v>17.711722054380665</v>
      </c>
      <c r="M356" s="622"/>
      <c r="N356" s="622"/>
      <c r="O356" s="635"/>
      <c r="P356" s="623"/>
    </row>
    <row r="357" spans="1:16" ht="14.4" customHeight="1" x14ac:dyDescent="0.3">
      <c r="A357" s="618" t="s">
        <v>7637</v>
      </c>
      <c r="B357" s="619" t="s">
        <v>768</v>
      </c>
      <c r="C357" s="619" t="s">
        <v>7406</v>
      </c>
      <c r="D357" s="619" t="s">
        <v>7334</v>
      </c>
      <c r="E357" s="622">
        <v>42.2</v>
      </c>
      <c r="F357" s="622">
        <v>1216.8500000000001</v>
      </c>
      <c r="G357" s="619">
        <v>1</v>
      </c>
      <c r="H357" s="619">
        <v>28.835308056872041</v>
      </c>
      <c r="I357" s="622">
        <v>9</v>
      </c>
      <c r="J357" s="622">
        <v>296.3</v>
      </c>
      <c r="K357" s="619">
        <v>0.24349755516292063</v>
      </c>
      <c r="L357" s="619">
        <v>32.922222222222224</v>
      </c>
      <c r="M357" s="622">
        <v>87</v>
      </c>
      <c r="N357" s="622">
        <v>3289.4700000000003</v>
      </c>
      <c r="O357" s="635">
        <v>2.7032666310555942</v>
      </c>
      <c r="P357" s="623">
        <v>37.81</v>
      </c>
    </row>
    <row r="358" spans="1:16" ht="14.4" customHeight="1" x14ac:dyDescent="0.3">
      <c r="A358" s="618" t="s">
        <v>7637</v>
      </c>
      <c r="B358" s="619" t="s">
        <v>768</v>
      </c>
      <c r="C358" s="619" t="s">
        <v>7407</v>
      </c>
      <c r="D358" s="619" t="s">
        <v>7334</v>
      </c>
      <c r="E358" s="622">
        <v>4</v>
      </c>
      <c r="F358" s="622">
        <v>214.88</v>
      </c>
      <c r="G358" s="619">
        <v>1</v>
      </c>
      <c r="H358" s="619">
        <v>53.72</v>
      </c>
      <c r="I358" s="622">
        <v>2</v>
      </c>
      <c r="J358" s="622">
        <v>70.86</v>
      </c>
      <c r="K358" s="619">
        <v>0.32976545048399108</v>
      </c>
      <c r="L358" s="619">
        <v>35.43</v>
      </c>
      <c r="M358" s="622"/>
      <c r="N358" s="622"/>
      <c r="O358" s="635"/>
      <c r="P358" s="623"/>
    </row>
    <row r="359" spans="1:16" ht="14.4" customHeight="1" x14ac:dyDescent="0.3">
      <c r="A359" s="618" t="s">
        <v>7637</v>
      </c>
      <c r="B359" s="619" t="s">
        <v>768</v>
      </c>
      <c r="C359" s="619" t="s">
        <v>7408</v>
      </c>
      <c r="D359" s="619" t="s">
        <v>7334</v>
      </c>
      <c r="E359" s="622">
        <v>155.4</v>
      </c>
      <c r="F359" s="622">
        <v>2212.5499999999997</v>
      </c>
      <c r="G359" s="619">
        <v>1</v>
      </c>
      <c r="H359" s="619">
        <v>14.237773487773486</v>
      </c>
      <c r="I359" s="622">
        <v>160.19999999999999</v>
      </c>
      <c r="J359" s="622">
        <v>1872.0400000000002</v>
      </c>
      <c r="K359" s="619">
        <v>0.84610065309258564</v>
      </c>
      <c r="L359" s="619">
        <v>11.685642946317106</v>
      </c>
      <c r="M359" s="622">
        <v>114.2</v>
      </c>
      <c r="N359" s="622">
        <v>1079.19</v>
      </c>
      <c r="O359" s="635">
        <v>0.48775846873516993</v>
      </c>
      <c r="P359" s="623">
        <v>9.4500000000000011</v>
      </c>
    </row>
    <row r="360" spans="1:16" ht="14.4" customHeight="1" x14ac:dyDescent="0.3">
      <c r="A360" s="618" t="s">
        <v>7637</v>
      </c>
      <c r="B360" s="619" t="s">
        <v>768</v>
      </c>
      <c r="C360" s="619" t="s">
        <v>7409</v>
      </c>
      <c r="D360" s="619" t="s">
        <v>7410</v>
      </c>
      <c r="E360" s="622">
        <v>4.6399999999999997</v>
      </c>
      <c r="F360" s="622">
        <v>34283.519999999997</v>
      </c>
      <c r="G360" s="619">
        <v>1</v>
      </c>
      <c r="H360" s="619">
        <v>7388.6896551724139</v>
      </c>
      <c r="I360" s="622">
        <v>4.7300000000000004</v>
      </c>
      <c r="J360" s="622">
        <v>38890.68</v>
      </c>
      <c r="K360" s="619">
        <v>1.1343841005824373</v>
      </c>
      <c r="L360" s="619">
        <v>8222.1310782241017</v>
      </c>
      <c r="M360" s="622">
        <v>7.09</v>
      </c>
      <c r="N360" s="622">
        <v>43980.49</v>
      </c>
      <c r="O360" s="635">
        <v>1.2828463938358723</v>
      </c>
      <c r="P360" s="623">
        <v>6203.1720733427364</v>
      </c>
    </row>
    <row r="361" spans="1:16" ht="14.4" customHeight="1" x14ac:dyDescent="0.3">
      <c r="A361" s="618" t="s">
        <v>7637</v>
      </c>
      <c r="B361" s="619" t="s">
        <v>768</v>
      </c>
      <c r="C361" s="619" t="s">
        <v>7411</v>
      </c>
      <c r="D361" s="619" t="s">
        <v>7410</v>
      </c>
      <c r="E361" s="622">
        <v>1.07</v>
      </c>
      <c r="F361" s="622">
        <v>37584.129999999997</v>
      </c>
      <c r="G361" s="619">
        <v>1</v>
      </c>
      <c r="H361" s="619">
        <v>35125.355140186912</v>
      </c>
      <c r="I361" s="622">
        <v>0.2</v>
      </c>
      <c r="J361" s="622">
        <v>8320.64</v>
      </c>
      <c r="K361" s="619">
        <v>0.2213870588463801</v>
      </c>
      <c r="L361" s="619">
        <v>41603.199999999997</v>
      </c>
      <c r="M361" s="622">
        <v>0.22</v>
      </c>
      <c r="N361" s="622">
        <v>6823.4599999999982</v>
      </c>
      <c r="O361" s="635">
        <v>0.1815516283069476</v>
      </c>
      <c r="P361" s="623">
        <v>31015.727272727265</v>
      </c>
    </row>
    <row r="362" spans="1:16" ht="14.4" customHeight="1" x14ac:dyDescent="0.3">
      <c r="A362" s="618" t="s">
        <v>7637</v>
      </c>
      <c r="B362" s="619" t="s">
        <v>768</v>
      </c>
      <c r="C362" s="619" t="s">
        <v>7412</v>
      </c>
      <c r="D362" s="619" t="s">
        <v>7413</v>
      </c>
      <c r="E362" s="622"/>
      <c r="F362" s="622"/>
      <c r="G362" s="619"/>
      <c r="H362" s="619"/>
      <c r="I362" s="622">
        <v>46.29</v>
      </c>
      <c r="J362" s="622">
        <v>36810.370000000003</v>
      </c>
      <c r="K362" s="619"/>
      <c r="L362" s="619">
        <v>795.21214085115582</v>
      </c>
      <c r="M362" s="622"/>
      <c r="N362" s="622"/>
      <c r="O362" s="635"/>
      <c r="P362" s="623"/>
    </row>
    <row r="363" spans="1:16" ht="14.4" customHeight="1" x14ac:dyDescent="0.3">
      <c r="A363" s="618" t="s">
        <v>7637</v>
      </c>
      <c r="B363" s="619" t="s">
        <v>768</v>
      </c>
      <c r="C363" s="619" t="s">
        <v>7414</v>
      </c>
      <c r="D363" s="619" t="s">
        <v>7413</v>
      </c>
      <c r="E363" s="622"/>
      <c r="F363" s="622"/>
      <c r="G363" s="619"/>
      <c r="H363" s="619"/>
      <c r="I363" s="622">
        <v>6.83</v>
      </c>
      <c r="J363" s="622">
        <v>25566.9</v>
      </c>
      <c r="K363" s="619"/>
      <c r="L363" s="619">
        <v>3743.3235724743781</v>
      </c>
      <c r="M363" s="622"/>
      <c r="N363" s="622"/>
      <c r="O363" s="635"/>
      <c r="P363" s="623"/>
    </row>
    <row r="364" spans="1:16" ht="14.4" customHeight="1" x14ac:dyDescent="0.3">
      <c r="A364" s="618" t="s">
        <v>7637</v>
      </c>
      <c r="B364" s="619" t="s">
        <v>768</v>
      </c>
      <c r="C364" s="619" t="s">
        <v>7415</v>
      </c>
      <c r="D364" s="619" t="s">
        <v>7416</v>
      </c>
      <c r="E364" s="622">
        <v>168.26999999999998</v>
      </c>
      <c r="F364" s="622">
        <v>541214.5</v>
      </c>
      <c r="G364" s="619">
        <v>1</v>
      </c>
      <c r="H364" s="619">
        <v>3216.3457538479829</v>
      </c>
      <c r="I364" s="622">
        <v>3</v>
      </c>
      <c r="J364" s="622">
        <v>10005.06</v>
      </c>
      <c r="K364" s="619">
        <v>1.8486311804284623E-2</v>
      </c>
      <c r="L364" s="619">
        <v>3335.02</v>
      </c>
      <c r="M364" s="622"/>
      <c r="N364" s="622"/>
      <c r="O364" s="635"/>
      <c r="P364" s="623"/>
    </row>
    <row r="365" spans="1:16" ht="14.4" customHeight="1" x14ac:dyDescent="0.3">
      <c r="A365" s="618" t="s">
        <v>7637</v>
      </c>
      <c r="B365" s="619" t="s">
        <v>768</v>
      </c>
      <c r="C365" s="619" t="s">
        <v>7417</v>
      </c>
      <c r="D365" s="619" t="s">
        <v>7416</v>
      </c>
      <c r="E365" s="622">
        <v>386.28999999999996</v>
      </c>
      <c r="F365" s="622">
        <v>2484883.1799999997</v>
      </c>
      <c r="G365" s="619">
        <v>1</v>
      </c>
      <c r="H365" s="619">
        <v>6432.6883429547752</v>
      </c>
      <c r="I365" s="622"/>
      <c r="J365" s="622"/>
      <c r="K365" s="619"/>
      <c r="L365" s="619"/>
      <c r="M365" s="622"/>
      <c r="N365" s="622"/>
      <c r="O365" s="635"/>
      <c r="P365" s="623"/>
    </row>
    <row r="366" spans="1:16" ht="14.4" customHeight="1" x14ac:dyDescent="0.3">
      <c r="A366" s="618" t="s">
        <v>7637</v>
      </c>
      <c r="B366" s="619" t="s">
        <v>768</v>
      </c>
      <c r="C366" s="619" t="s">
        <v>7418</v>
      </c>
      <c r="D366" s="619" t="s">
        <v>7419</v>
      </c>
      <c r="E366" s="622">
        <v>286.23</v>
      </c>
      <c r="F366" s="622">
        <v>395769.57000000007</v>
      </c>
      <c r="G366" s="619">
        <v>1</v>
      </c>
      <c r="H366" s="619">
        <v>1382.6977256052826</v>
      </c>
      <c r="I366" s="622"/>
      <c r="J366" s="622"/>
      <c r="K366" s="619"/>
      <c r="L366" s="619"/>
      <c r="M366" s="622"/>
      <c r="N366" s="622"/>
      <c r="O366" s="635"/>
      <c r="P366" s="623"/>
    </row>
    <row r="367" spans="1:16" ht="14.4" customHeight="1" x14ac:dyDescent="0.3">
      <c r="A367" s="618" t="s">
        <v>7637</v>
      </c>
      <c r="B367" s="619" t="s">
        <v>768</v>
      </c>
      <c r="C367" s="619" t="s">
        <v>7420</v>
      </c>
      <c r="D367" s="619" t="s">
        <v>7419</v>
      </c>
      <c r="E367" s="622">
        <v>379.49</v>
      </c>
      <c r="F367" s="622">
        <v>1749069.4100000001</v>
      </c>
      <c r="G367" s="619">
        <v>1</v>
      </c>
      <c r="H367" s="619">
        <v>4609</v>
      </c>
      <c r="I367" s="622"/>
      <c r="J367" s="622"/>
      <c r="K367" s="619"/>
      <c r="L367" s="619"/>
      <c r="M367" s="622">
        <v>3.19</v>
      </c>
      <c r="N367" s="622">
        <v>15496.02</v>
      </c>
      <c r="O367" s="635">
        <v>8.859579792205044E-3</v>
      </c>
      <c r="P367" s="623">
        <v>4857.6865203761754</v>
      </c>
    </row>
    <row r="368" spans="1:16" ht="14.4" customHeight="1" x14ac:dyDescent="0.3">
      <c r="A368" s="618" t="s">
        <v>7637</v>
      </c>
      <c r="B368" s="619" t="s">
        <v>768</v>
      </c>
      <c r="C368" s="619" t="s">
        <v>7421</v>
      </c>
      <c r="D368" s="619" t="s">
        <v>7419</v>
      </c>
      <c r="E368" s="622">
        <v>259.90999999999997</v>
      </c>
      <c r="F368" s="622">
        <v>1796873.6799999997</v>
      </c>
      <c r="G368" s="619">
        <v>1</v>
      </c>
      <c r="H368" s="619">
        <v>6913.4457312146506</v>
      </c>
      <c r="I368" s="622"/>
      <c r="J368" s="622"/>
      <c r="K368" s="619"/>
      <c r="L368" s="619"/>
      <c r="M368" s="622"/>
      <c r="N368" s="622"/>
      <c r="O368" s="635"/>
      <c r="P368" s="623"/>
    </row>
    <row r="369" spans="1:16" ht="14.4" customHeight="1" x14ac:dyDescent="0.3">
      <c r="A369" s="618" t="s">
        <v>7637</v>
      </c>
      <c r="B369" s="619" t="s">
        <v>768</v>
      </c>
      <c r="C369" s="619" t="s">
        <v>7422</v>
      </c>
      <c r="D369" s="619" t="s">
        <v>7419</v>
      </c>
      <c r="E369" s="622">
        <v>64.19</v>
      </c>
      <c r="F369" s="622">
        <v>887483.95</v>
      </c>
      <c r="G369" s="619">
        <v>1</v>
      </c>
      <c r="H369" s="619">
        <v>13825.891104533417</v>
      </c>
      <c r="I369" s="622">
        <v>1</v>
      </c>
      <c r="J369" s="622">
        <v>14448.84</v>
      </c>
      <c r="K369" s="619">
        <v>1.6280677526618933E-2</v>
      </c>
      <c r="L369" s="619">
        <v>14448.84</v>
      </c>
      <c r="M369" s="622"/>
      <c r="N369" s="622"/>
      <c r="O369" s="635"/>
      <c r="P369" s="623"/>
    </row>
    <row r="370" spans="1:16" ht="14.4" customHeight="1" x14ac:dyDescent="0.3">
      <c r="A370" s="618" t="s">
        <v>7637</v>
      </c>
      <c r="B370" s="619" t="s">
        <v>768</v>
      </c>
      <c r="C370" s="619" t="s">
        <v>7427</v>
      </c>
      <c r="D370" s="619" t="s">
        <v>7428</v>
      </c>
      <c r="E370" s="622">
        <v>346.59999999999997</v>
      </c>
      <c r="F370" s="622">
        <v>425732.45</v>
      </c>
      <c r="G370" s="619">
        <v>1</v>
      </c>
      <c r="H370" s="619">
        <v>1228.3105885747261</v>
      </c>
      <c r="I370" s="622">
        <v>116.01</v>
      </c>
      <c r="J370" s="622">
        <v>160119.4</v>
      </c>
      <c r="K370" s="619">
        <v>0.37610334847625543</v>
      </c>
      <c r="L370" s="619">
        <v>1380.220670631842</v>
      </c>
      <c r="M370" s="622">
        <v>36.76</v>
      </c>
      <c r="N370" s="622">
        <v>53019.62</v>
      </c>
      <c r="O370" s="635">
        <v>0.12453741780782743</v>
      </c>
      <c r="P370" s="623">
        <v>1442.3182807399348</v>
      </c>
    </row>
    <row r="371" spans="1:16" ht="14.4" customHeight="1" x14ac:dyDescent="0.3">
      <c r="A371" s="618" t="s">
        <v>7637</v>
      </c>
      <c r="B371" s="619" t="s">
        <v>768</v>
      </c>
      <c r="C371" s="619" t="s">
        <v>7429</v>
      </c>
      <c r="D371" s="619" t="s">
        <v>7428</v>
      </c>
      <c r="E371" s="622">
        <v>131.47</v>
      </c>
      <c r="F371" s="622">
        <v>33477.18</v>
      </c>
      <c r="G371" s="619">
        <v>1</v>
      </c>
      <c r="H371" s="619">
        <v>254.63740777363657</v>
      </c>
      <c r="I371" s="622">
        <v>70.91</v>
      </c>
      <c r="J371" s="622">
        <v>20725.289999999997</v>
      </c>
      <c r="K371" s="619">
        <v>0.61908709156506003</v>
      </c>
      <c r="L371" s="619">
        <v>292.27598364123537</v>
      </c>
      <c r="M371" s="622">
        <v>15.129999999999999</v>
      </c>
      <c r="N371" s="622">
        <v>4579.68</v>
      </c>
      <c r="O371" s="635">
        <v>0.13680005305106344</v>
      </c>
      <c r="P371" s="623">
        <v>302.6886979510906</v>
      </c>
    </row>
    <row r="372" spans="1:16" ht="14.4" customHeight="1" x14ac:dyDescent="0.3">
      <c r="A372" s="618" t="s">
        <v>7637</v>
      </c>
      <c r="B372" s="619" t="s">
        <v>768</v>
      </c>
      <c r="C372" s="619" t="s">
        <v>7430</v>
      </c>
      <c r="D372" s="619" t="s">
        <v>7431</v>
      </c>
      <c r="E372" s="622">
        <v>68.92</v>
      </c>
      <c r="F372" s="622">
        <v>221670.78</v>
      </c>
      <c r="G372" s="619">
        <v>1</v>
      </c>
      <c r="H372" s="619">
        <v>3216.349100406268</v>
      </c>
      <c r="I372" s="622">
        <v>46.36</v>
      </c>
      <c r="J372" s="622">
        <v>154297.02000000002</v>
      </c>
      <c r="K372" s="619">
        <v>0.69606386552165345</v>
      </c>
      <c r="L372" s="619">
        <v>3328.235979292494</v>
      </c>
      <c r="M372" s="622"/>
      <c r="N372" s="622"/>
      <c r="O372" s="635"/>
      <c r="P372" s="623"/>
    </row>
    <row r="373" spans="1:16" ht="14.4" customHeight="1" x14ac:dyDescent="0.3">
      <c r="A373" s="618" t="s">
        <v>7637</v>
      </c>
      <c r="B373" s="619" t="s">
        <v>768</v>
      </c>
      <c r="C373" s="619" t="s">
        <v>7432</v>
      </c>
      <c r="D373" s="619" t="s">
        <v>7431</v>
      </c>
      <c r="E373" s="622">
        <v>58.1</v>
      </c>
      <c r="F373" s="622">
        <v>373739.21</v>
      </c>
      <c r="G373" s="619">
        <v>1</v>
      </c>
      <c r="H373" s="619">
        <v>6432.6886402753871</v>
      </c>
      <c r="I373" s="622">
        <v>8.3699999999999992</v>
      </c>
      <c r="J373" s="622">
        <v>55828.149999999994</v>
      </c>
      <c r="K373" s="619">
        <v>0.14937728904601685</v>
      </c>
      <c r="L373" s="619">
        <v>6670.0298685782554</v>
      </c>
      <c r="M373" s="622"/>
      <c r="N373" s="622"/>
      <c r="O373" s="635"/>
      <c r="P373" s="623"/>
    </row>
    <row r="374" spans="1:16" ht="14.4" customHeight="1" x14ac:dyDescent="0.3">
      <c r="A374" s="618" t="s">
        <v>7637</v>
      </c>
      <c r="B374" s="619" t="s">
        <v>768</v>
      </c>
      <c r="C374" s="619" t="s">
        <v>7433</v>
      </c>
      <c r="D374" s="619" t="s">
        <v>7434</v>
      </c>
      <c r="E374" s="622"/>
      <c r="F374" s="622"/>
      <c r="G374" s="619"/>
      <c r="H374" s="619"/>
      <c r="I374" s="622">
        <v>238.57000000000002</v>
      </c>
      <c r="J374" s="622">
        <v>226009.11</v>
      </c>
      <c r="K374" s="619"/>
      <c r="L374" s="619">
        <v>947.34924760028491</v>
      </c>
      <c r="M374" s="622">
        <v>4</v>
      </c>
      <c r="N374" s="622">
        <v>3822.64</v>
      </c>
      <c r="O374" s="635"/>
      <c r="P374" s="623">
        <v>955.66</v>
      </c>
    </row>
    <row r="375" spans="1:16" ht="14.4" customHeight="1" x14ac:dyDescent="0.3">
      <c r="A375" s="618" t="s">
        <v>7637</v>
      </c>
      <c r="B375" s="619" t="s">
        <v>768</v>
      </c>
      <c r="C375" s="619" t="s">
        <v>7435</v>
      </c>
      <c r="D375" s="619" t="s">
        <v>7434</v>
      </c>
      <c r="E375" s="622"/>
      <c r="F375" s="622"/>
      <c r="G375" s="619"/>
      <c r="H375" s="619"/>
      <c r="I375" s="622">
        <v>307.99</v>
      </c>
      <c r="J375" s="622">
        <v>729437.2</v>
      </c>
      <c r="K375" s="619"/>
      <c r="L375" s="619">
        <v>2368.3794928406764</v>
      </c>
      <c r="M375" s="622"/>
      <c r="N375" s="622"/>
      <c r="O375" s="635"/>
      <c r="P375" s="623"/>
    </row>
    <row r="376" spans="1:16" ht="14.4" customHeight="1" x14ac:dyDescent="0.3">
      <c r="A376" s="618" t="s">
        <v>7637</v>
      </c>
      <c r="B376" s="619" t="s">
        <v>768</v>
      </c>
      <c r="C376" s="619" t="s">
        <v>7436</v>
      </c>
      <c r="D376" s="619" t="s">
        <v>7345</v>
      </c>
      <c r="E376" s="622">
        <v>128.62</v>
      </c>
      <c r="F376" s="622">
        <v>1203388.5299999998</v>
      </c>
      <c r="G376" s="619">
        <v>1</v>
      </c>
      <c r="H376" s="619">
        <v>9356.1540195925973</v>
      </c>
      <c r="I376" s="622">
        <v>29.08</v>
      </c>
      <c r="J376" s="622">
        <v>266640.69</v>
      </c>
      <c r="K376" s="619">
        <v>0.22157489734425179</v>
      </c>
      <c r="L376" s="619">
        <v>9169.2121733149943</v>
      </c>
      <c r="M376" s="622">
        <v>160.59</v>
      </c>
      <c r="N376" s="622">
        <v>1151020.31</v>
      </c>
      <c r="O376" s="635">
        <v>0.95648269973123334</v>
      </c>
      <c r="P376" s="623">
        <v>7167.4469767731489</v>
      </c>
    </row>
    <row r="377" spans="1:16" ht="14.4" customHeight="1" x14ac:dyDescent="0.3">
      <c r="A377" s="618" t="s">
        <v>7637</v>
      </c>
      <c r="B377" s="619" t="s">
        <v>768</v>
      </c>
      <c r="C377" s="619" t="s">
        <v>7437</v>
      </c>
      <c r="D377" s="619" t="s">
        <v>7438</v>
      </c>
      <c r="E377" s="622">
        <v>0</v>
      </c>
      <c r="F377" s="622">
        <v>0</v>
      </c>
      <c r="G377" s="619"/>
      <c r="H377" s="619"/>
      <c r="I377" s="622"/>
      <c r="J377" s="622"/>
      <c r="K377" s="619"/>
      <c r="L377" s="619"/>
      <c r="M377" s="622"/>
      <c r="N377" s="622"/>
      <c r="O377" s="635"/>
      <c r="P377" s="623"/>
    </row>
    <row r="378" spans="1:16" ht="14.4" customHeight="1" x14ac:dyDescent="0.3">
      <c r="A378" s="618" t="s">
        <v>7637</v>
      </c>
      <c r="B378" s="619" t="s">
        <v>768</v>
      </c>
      <c r="C378" s="619" t="s">
        <v>7439</v>
      </c>
      <c r="D378" s="619" t="s">
        <v>7428</v>
      </c>
      <c r="E378" s="622">
        <v>12.280000000000001</v>
      </c>
      <c r="F378" s="622">
        <v>26920.510000000002</v>
      </c>
      <c r="G378" s="619">
        <v>1</v>
      </c>
      <c r="H378" s="619">
        <v>2192.2239413680782</v>
      </c>
      <c r="I378" s="622">
        <v>12.18</v>
      </c>
      <c r="J378" s="622">
        <v>29735.869999999995</v>
      </c>
      <c r="K378" s="619">
        <v>1.1045804852879828</v>
      </c>
      <c r="L378" s="619">
        <v>2441.3686371100162</v>
      </c>
      <c r="M378" s="622"/>
      <c r="N378" s="622"/>
      <c r="O378" s="635"/>
      <c r="P378" s="623"/>
    </row>
    <row r="379" spans="1:16" ht="14.4" customHeight="1" x14ac:dyDescent="0.3">
      <c r="A379" s="618" t="s">
        <v>7637</v>
      </c>
      <c r="B379" s="619" t="s">
        <v>768</v>
      </c>
      <c r="C379" s="619" t="s">
        <v>7440</v>
      </c>
      <c r="D379" s="619" t="s">
        <v>7441</v>
      </c>
      <c r="E379" s="622">
        <v>24.96</v>
      </c>
      <c r="F379" s="622">
        <v>7640.8200000000006</v>
      </c>
      <c r="G379" s="619">
        <v>1</v>
      </c>
      <c r="H379" s="619">
        <v>306.12259615384619</v>
      </c>
      <c r="I379" s="622">
        <v>16.540000000000003</v>
      </c>
      <c r="J379" s="622">
        <v>8163.0800000000008</v>
      </c>
      <c r="K379" s="619">
        <v>1.0683513026088822</v>
      </c>
      <c r="L379" s="619">
        <v>493.53567110036272</v>
      </c>
      <c r="M379" s="622"/>
      <c r="N379" s="622"/>
      <c r="O379" s="635"/>
      <c r="P379" s="623"/>
    </row>
    <row r="380" spans="1:16" ht="14.4" customHeight="1" x14ac:dyDescent="0.3">
      <c r="A380" s="618" t="s">
        <v>7637</v>
      </c>
      <c r="B380" s="619" t="s">
        <v>768</v>
      </c>
      <c r="C380" s="619" t="s">
        <v>7442</v>
      </c>
      <c r="D380" s="619" t="s">
        <v>7441</v>
      </c>
      <c r="E380" s="622">
        <v>1.9300000000000004</v>
      </c>
      <c r="F380" s="622">
        <v>1181.27</v>
      </c>
      <c r="G380" s="619">
        <v>1</v>
      </c>
      <c r="H380" s="619">
        <v>612.0569948186527</v>
      </c>
      <c r="I380" s="622">
        <v>2.34</v>
      </c>
      <c r="J380" s="622">
        <v>1508.74</v>
      </c>
      <c r="K380" s="619">
        <v>1.2772185867752504</v>
      </c>
      <c r="L380" s="619">
        <v>644.76068376068383</v>
      </c>
      <c r="M380" s="622"/>
      <c r="N380" s="622"/>
      <c r="O380" s="635"/>
      <c r="P380" s="623"/>
    </row>
    <row r="381" spans="1:16" ht="14.4" customHeight="1" x14ac:dyDescent="0.3">
      <c r="A381" s="618" t="s">
        <v>7637</v>
      </c>
      <c r="B381" s="619" t="s">
        <v>768</v>
      </c>
      <c r="C381" s="619" t="s">
        <v>7443</v>
      </c>
      <c r="D381" s="619" t="s">
        <v>7441</v>
      </c>
      <c r="E381" s="622">
        <v>415.91000000000008</v>
      </c>
      <c r="F381" s="622">
        <v>106575.58</v>
      </c>
      <c r="G381" s="619">
        <v>1</v>
      </c>
      <c r="H381" s="619">
        <v>256.24673607270802</v>
      </c>
      <c r="I381" s="622">
        <v>117.22999999999999</v>
      </c>
      <c r="J381" s="622">
        <v>33525.449999999997</v>
      </c>
      <c r="K381" s="619">
        <v>0.31456971662739247</v>
      </c>
      <c r="L381" s="619">
        <v>285.98012454149961</v>
      </c>
      <c r="M381" s="622">
        <v>33.42</v>
      </c>
      <c r="N381" s="622">
        <v>8301.4900000000016</v>
      </c>
      <c r="O381" s="635">
        <v>7.7892984490443323E-2</v>
      </c>
      <c r="P381" s="623">
        <v>248.39886295631362</v>
      </c>
    </row>
    <row r="382" spans="1:16" ht="14.4" customHeight="1" x14ac:dyDescent="0.3">
      <c r="A382" s="618" t="s">
        <v>7637</v>
      </c>
      <c r="B382" s="619" t="s">
        <v>768</v>
      </c>
      <c r="C382" s="619" t="s">
        <v>7444</v>
      </c>
      <c r="D382" s="619" t="s">
        <v>7275</v>
      </c>
      <c r="E382" s="622">
        <v>2</v>
      </c>
      <c r="F382" s="622">
        <v>20865.16</v>
      </c>
      <c r="G382" s="619">
        <v>1</v>
      </c>
      <c r="H382" s="619">
        <v>10432.58</v>
      </c>
      <c r="I382" s="622">
        <v>15</v>
      </c>
      <c r="J382" s="622">
        <v>147107.26</v>
      </c>
      <c r="K382" s="619">
        <v>7.0503777589052765</v>
      </c>
      <c r="L382" s="619">
        <v>9807.1506666666664</v>
      </c>
      <c r="M382" s="622">
        <v>11</v>
      </c>
      <c r="N382" s="622">
        <v>105913.44999999998</v>
      </c>
      <c r="O382" s="635">
        <v>5.07609095736625</v>
      </c>
      <c r="P382" s="623">
        <v>9628.495454545453</v>
      </c>
    </row>
    <row r="383" spans="1:16" ht="14.4" customHeight="1" x14ac:dyDescent="0.3">
      <c r="A383" s="618" t="s">
        <v>7637</v>
      </c>
      <c r="B383" s="619" t="s">
        <v>768</v>
      </c>
      <c r="C383" s="619" t="s">
        <v>7445</v>
      </c>
      <c r="D383" s="619" t="s">
        <v>772</v>
      </c>
      <c r="E383" s="622"/>
      <c r="F383" s="622"/>
      <c r="G383" s="619"/>
      <c r="H383" s="619"/>
      <c r="I383" s="622"/>
      <c r="J383" s="622"/>
      <c r="K383" s="619"/>
      <c r="L383" s="619"/>
      <c r="M383" s="622">
        <v>15.06</v>
      </c>
      <c r="N383" s="622">
        <v>34060.879999999997</v>
      </c>
      <c r="O383" s="635"/>
      <c r="P383" s="623">
        <v>2261.6786188579013</v>
      </c>
    </row>
    <row r="384" spans="1:16" ht="14.4" customHeight="1" x14ac:dyDescent="0.3">
      <c r="A384" s="618" t="s">
        <v>7637</v>
      </c>
      <c r="B384" s="619" t="s">
        <v>768</v>
      </c>
      <c r="C384" s="619" t="s">
        <v>7446</v>
      </c>
      <c r="D384" s="619" t="s">
        <v>772</v>
      </c>
      <c r="E384" s="622"/>
      <c r="F384" s="622"/>
      <c r="G384" s="619"/>
      <c r="H384" s="619"/>
      <c r="I384" s="622"/>
      <c r="J384" s="622"/>
      <c r="K384" s="619"/>
      <c r="L384" s="619"/>
      <c r="M384" s="622">
        <v>9</v>
      </c>
      <c r="N384" s="622">
        <v>81420.479999999996</v>
      </c>
      <c r="O384" s="635"/>
      <c r="P384" s="623">
        <v>9046.7199999999993</v>
      </c>
    </row>
    <row r="385" spans="1:16" ht="14.4" customHeight="1" x14ac:dyDescent="0.3">
      <c r="A385" s="618" t="s">
        <v>7637</v>
      </c>
      <c r="B385" s="619" t="s">
        <v>768</v>
      </c>
      <c r="C385" s="619" t="s">
        <v>7447</v>
      </c>
      <c r="D385" s="619" t="s">
        <v>806</v>
      </c>
      <c r="E385" s="622"/>
      <c r="F385" s="622"/>
      <c r="G385" s="619"/>
      <c r="H385" s="619"/>
      <c r="I385" s="622">
        <v>243.52000000000004</v>
      </c>
      <c r="J385" s="622">
        <v>812143.1599999998</v>
      </c>
      <c r="K385" s="619"/>
      <c r="L385" s="619">
        <v>3335.0162614980277</v>
      </c>
      <c r="M385" s="622">
        <v>282.3</v>
      </c>
      <c r="N385" s="622">
        <v>805901.52</v>
      </c>
      <c r="O385" s="635"/>
      <c r="P385" s="623">
        <v>2854.7698193411265</v>
      </c>
    </row>
    <row r="386" spans="1:16" ht="14.4" customHeight="1" x14ac:dyDescent="0.3">
      <c r="A386" s="618" t="s">
        <v>7637</v>
      </c>
      <c r="B386" s="619" t="s">
        <v>768</v>
      </c>
      <c r="C386" s="619" t="s">
        <v>7448</v>
      </c>
      <c r="D386" s="619" t="s">
        <v>806</v>
      </c>
      <c r="E386" s="622"/>
      <c r="F386" s="622"/>
      <c r="G386" s="619"/>
      <c r="H386" s="619"/>
      <c r="I386" s="622">
        <v>613.73</v>
      </c>
      <c r="J386" s="622">
        <v>4093596.6800000006</v>
      </c>
      <c r="K386" s="619"/>
      <c r="L386" s="619">
        <v>6670.0286445179481</v>
      </c>
      <c r="M386" s="622">
        <v>640.80999999999995</v>
      </c>
      <c r="N386" s="622">
        <v>3449930.6799999997</v>
      </c>
      <c r="O386" s="635"/>
      <c r="P386" s="623">
        <v>5383.7029384685011</v>
      </c>
    </row>
    <row r="387" spans="1:16" ht="14.4" customHeight="1" x14ac:dyDescent="0.3">
      <c r="A387" s="618" t="s">
        <v>7637</v>
      </c>
      <c r="B387" s="619" t="s">
        <v>768</v>
      </c>
      <c r="C387" s="619" t="s">
        <v>7449</v>
      </c>
      <c r="D387" s="619" t="s">
        <v>7450</v>
      </c>
      <c r="E387" s="622"/>
      <c r="F387" s="622"/>
      <c r="G387" s="619"/>
      <c r="H387" s="619"/>
      <c r="I387" s="622">
        <v>0.9</v>
      </c>
      <c r="J387" s="622">
        <v>233.82</v>
      </c>
      <c r="K387" s="619"/>
      <c r="L387" s="619">
        <v>259.8</v>
      </c>
      <c r="M387" s="622">
        <v>2.0299999999999998</v>
      </c>
      <c r="N387" s="622">
        <v>532</v>
      </c>
      <c r="O387" s="635"/>
      <c r="P387" s="623">
        <v>262.06896551724139</v>
      </c>
    </row>
    <row r="388" spans="1:16" ht="14.4" customHeight="1" x14ac:dyDescent="0.3">
      <c r="A388" s="618" t="s">
        <v>7637</v>
      </c>
      <c r="B388" s="619" t="s">
        <v>768</v>
      </c>
      <c r="C388" s="619" t="s">
        <v>7454</v>
      </c>
      <c r="D388" s="619" t="s">
        <v>7455</v>
      </c>
      <c r="E388" s="622"/>
      <c r="F388" s="622"/>
      <c r="G388" s="619"/>
      <c r="H388" s="619"/>
      <c r="I388" s="622"/>
      <c r="J388" s="622"/>
      <c r="K388" s="619"/>
      <c r="L388" s="619"/>
      <c r="M388" s="622">
        <v>158.46</v>
      </c>
      <c r="N388" s="622">
        <v>45499.840000000004</v>
      </c>
      <c r="O388" s="635"/>
      <c r="P388" s="623">
        <v>287.13770036602295</v>
      </c>
    </row>
    <row r="389" spans="1:16" ht="14.4" customHeight="1" x14ac:dyDescent="0.3">
      <c r="A389" s="618" t="s">
        <v>7637</v>
      </c>
      <c r="B389" s="619" t="s">
        <v>768</v>
      </c>
      <c r="C389" s="619" t="s">
        <v>7456</v>
      </c>
      <c r="D389" s="619" t="s">
        <v>7455</v>
      </c>
      <c r="E389" s="622"/>
      <c r="F389" s="622"/>
      <c r="G389" s="619"/>
      <c r="H389" s="619"/>
      <c r="I389" s="622"/>
      <c r="J389" s="622"/>
      <c r="K389" s="619"/>
      <c r="L389" s="619"/>
      <c r="M389" s="622">
        <v>336.11</v>
      </c>
      <c r="N389" s="622">
        <v>482565.75999999995</v>
      </c>
      <c r="O389" s="635"/>
      <c r="P389" s="623">
        <v>1435.7375859093747</v>
      </c>
    </row>
    <row r="390" spans="1:16" ht="14.4" customHeight="1" x14ac:dyDescent="0.3">
      <c r="A390" s="618" t="s">
        <v>7637</v>
      </c>
      <c r="B390" s="619" t="s">
        <v>768</v>
      </c>
      <c r="C390" s="619" t="s">
        <v>7457</v>
      </c>
      <c r="D390" s="619" t="s">
        <v>7455</v>
      </c>
      <c r="E390" s="622"/>
      <c r="F390" s="622"/>
      <c r="G390" s="619"/>
      <c r="H390" s="619"/>
      <c r="I390" s="622"/>
      <c r="J390" s="622"/>
      <c r="K390" s="619"/>
      <c r="L390" s="619"/>
      <c r="M390" s="622">
        <v>15.929999999999998</v>
      </c>
      <c r="N390" s="622">
        <v>91485.020000000019</v>
      </c>
      <c r="O390" s="635"/>
      <c r="P390" s="623">
        <v>5742.9391086001278</v>
      </c>
    </row>
    <row r="391" spans="1:16" ht="14.4" customHeight="1" x14ac:dyDescent="0.3">
      <c r="A391" s="618" t="s">
        <v>7637</v>
      </c>
      <c r="B391" s="619" t="s">
        <v>768</v>
      </c>
      <c r="C391" s="619" t="s">
        <v>7458</v>
      </c>
      <c r="D391" s="619" t="s">
        <v>7340</v>
      </c>
      <c r="E391" s="622">
        <v>12.5</v>
      </c>
      <c r="F391" s="622">
        <v>16693.96</v>
      </c>
      <c r="G391" s="619">
        <v>1</v>
      </c>
      <c r="H391" s="619">
        <v>1335.5167999999999</v>
      </c>
      <c r="I391" s="622">
        <v>9.0699999999999985</v>
      </c>
      <c r="J391" s="622">
        <v>17794.39</v>
      </c>
      <c r="K391" s="619">
        <v>1.0659178529240516</v>
      </c>
      <c r="L391" s="619">
        <v>1961.8952590959209</v>
      </c>
      <c r="M391" s="622"/>
      <c r="N391" s="622"/>
      <c r="O391" s="635"/>
      <c r="P391" s="623"/>
    </row>
    <row r="392" spans="1:16" ht="14.4" customHeight="1" x14ac:dyDescent="0.3">
      <c r="A392" s="618" t="s">
        <v>7637</v>
      </c>
      <c r="B392" s="619" t="s">
        <v>768</v>
      </c>
      <c r="C392" s="619" t="s">
        <v>7459</v>
      </c>
      <c r="D392" s="619" t="s">
        <v>7460</v>
      </c>
      <c r="E392" s="622">
        <v>84.99</v>
      </c>
      <c r="F392" s="622">
        <v>182712.92999999996</v>
      </c>
      <c r="G392" s="619">
        <v>1</v>
      </c>
      <c r="H392" s="619">
        <v>2149.8168019767027</v>
      </c>
      <c r="I392" s="622">
        <v>5.25</v>
      </c>
      <c r="J392" s="622">
        <v>11788.72</v>
      </c>
      <c r="K392" s="619">
        <v>6.4520447458206717E-2</v>
      </c>
      <c r="L392" s="619">
        <v>2245.4704761904759</v>
      </c>
      <c r="M392" s="622"/>
      <c r="N392" s="622"/>
      <c r="O392" s="635"/>
      <c r="P392" s="623"/>
    </row>
    <row r="393" spans="1:16" ht="14.4" customHeight="1" x14ac:dyDescent="0.3">
      <c r="A393" s="618" t="s">
        <v>7637</v>
      </c>
      <c r="B393" s="619" t="s">
        <v>768</v>
      </c>
      <c r="C393" s="619" t="s">
        <v>7461</v>
      </c>
      <c r="D393" s="619" t="s">
        <v>7460</v>
      </c>
      <c r="E393" s="622">
        <v>93.5</v>
      </c>
      <c r="F393" s="622">
        <v>804037.38</v>
      </c>
      <c r="G393" s="619">
        <v>1</v>
      </c>
      <c r="H393" s="619">
        <v>8599.3302673796788</v>
      </c>
      <c r="I393" s="622">
        <v>7.87</v>
      </c>
      <c r="J393" s="622">
        <v>70687.549999999988</v>
      </c>
      <c r="K393" s="619">
        <v>8.791575088212937E-2</v>
      </c>
      <c r="L393" s="619">
        <v>8981.8996188055899</v>
      </c>
      <c r="M393" s="622"/>
      <c r="N393" s="622"/>
      <c r="O393" s="635"/>
      <c r="P393" s="623"/>
    </row>
    <row r="394" spans="1:16" ht="14.4" customHeight="1" x14ac:dyDescent="0.3">
      <c r="A394" s="618" t="s">
        <v>7637</v>
      </c>
      <c r="B394" s="619" t="s">
        <v>768</v>
      </c>
      <c r="C394" s="619" t="s">
        <v>7462</v>
      </c>
      <c r="D394" s="619" t="s">
        <v>7463</v>
      </c>
      <c r="E394" s="622">
        <v>214.59000000000003</v>
      </c>
      <c r="F394" s="622">
        <v>515850.11999999994</v>
      </c>
      <c r="G394" s="619">
        <v>1</v>
      </c>
      <c r="H394" s="619">
        <v>2403.8870404026275</v>
      </c>
      <c r="I394" s="622">
        <v>14.87</v>
      </c>
      <c r="J394" s="622">
        <v>39388.370000000003</v>
      </c>
      <c r="K394" s="619">
        <v>7.6356229208592613E-2</v>
      </c>
      <c r="L394" s="619">
        <v>2648.8480161398793</v>
      </c>
      <c r="M394" s="622"/>
      <c r="N394" s="622"/>
      <c r="O394" s="635"/>
      <c r="P394" s="623"/>
    </row>
    <row r="395" spans="1:16" ht="14.4" customHeight="1" x14ac:dyDescent="0.3">
      <c r="A395" s="618" t="s">
        <v>7637</v>
      </c>
      <c r="B395" s="619" t="s">
        <v>768</v>
      </c>
      <c r="C395" s="619" t="s">
        <v>7464</v>
      </c>
      <c r="D395" s="619" t="s">
        <v>7465</v>
      </c>
      <c r="E395" s="622">
        <v>257.59000000000003</v>
      </c>
      <c r="F395" s="622">
        <v>123152.09</v>
      </c>
      <c r="G395" s="619">
        <v>1</v>
      </c>
      <c r="H395" s="619">
        <v>478.09344306844201</v>
      </c>
      <c r="I395" s="622">
        <v>29.23</v>
      </c>
      <c r="J395" s="622">
        <v>15930.93</v>
      </c>
      <c r="K395" s="619">
        <v>0.12935980217631712</v>
      </c>
      <c r="L395" s="619">
        <v>545.01984262743758</v>
      </c>
      <c r="M395" s="622"/>
      <c r="N395" s="622"/>
      <c r="O395" s="635"/>
      <c r="P395" s="623"/>
    </row>
    <row r="396" spans="1:16" ht="14.4" customHeight="1" x14ac:dyDescent="0.3">
      <c r="A396" s="618" t="s">
        <v>7637</v>
      </c>
      <c r="B396" s="619" t="s">
        <v>768</v>
      </c>
      <c r="C396" s="619" t="s">
        <v>7466</v>
      </c>
      <c r="D396" s="619" t="s">
        <v>7467</v>
      </c>
      <c r="E396" s="622"/>
      <c r="F396" s="622"/>
      <c r="G396" s="619"/>
      <c r="H396" s="619"/>
      <c r="I396" s="622">
        <v>25.5</v>
      </c>
      <c r="J396" s="622">
        <v>13898.009999999998</v>
      </c>
      <c r="K396" s="619"/>
      <c r="L396" s="619">
        <v>545.02</v>
      </c>
      <c r="M396" s="622">
        <v>4</v>
      </c>
      <c r="N396" s="622">
        <v>2199.1999999999998</v>
      </c>
      <c r="O396" s="635"/>
      <c r="P396" s="623">
        <v>549.79999999999995</v>
      </c>
    </row>
    <row r="397" spans="1:16" ht="14.4" customHeight="1" x14ac:dyDescent="0.3">
      <c r="A397" s="618" t="s">
        <v>7637</v>
      </c>
      <c r="B397" s="619" t="s">
        <v>768</v>
      </c>
      <c r="C397" s="619" t="s">
        <v>7468</v>
      </c>
      <c r="D397" s="619" t="s">
        <v>7467</v>
      </c>
      <c r="E397" s="622"/>
      <c r="F397" s="622"/>
      <c r="G397" s="619"/>
      <c r="H397" s="619"/>
      <c r="I397" s="622">
        <v>7</v>
      </c>
      <c r="J397" s="622">
        <v>18541.95</v>
      </c>
      <c r="K397" s="619"/>
      <c r="L397" s="619">
        <v>2648.85</v>
      </c>
      <c r="M397" s="622">
        <v>1</v>
      </c>
      <c r="N397" s="622">
        <v>2672.09</v>
      </c>
      <c r="O397" s="635"/>
      <c r="P397" s="623">
        <v>2672.09</v>
      </c>
    </row>
    <row r="398" spans="1:16" ht="14.4" customHeight="1" x14ac:dyDescent="0.3">
      <c r="A398" s="618" t="s">
        <v>7637</v>
      </c>
      <c r="B398" s="619" t="s">
        <v>768</v>
      </c>
      <c r="C398" s="619" t="s">
        <v>7472</v>
      </c>
      <c r="D398" s="619" t="s">
        <v>7473</v>
      </c>
      <c r="E398" s="622">
        <v>0</v>
      </c>
      <c r="F398" s="622">
        <v>0</v>
      </c>
      <c r="G398" s="619"/>
      <c r="H398" s="619"/>
      <c r="I398" s="622">
        <v>0</v>
      </c>
      <c r="J398" s="622">
        <v>0</v>
      </c>
      <c r="K398" s="619"/>
      <c r="L398" s="619"/>
      <c r="M398" s="622"/>
      <c r="N398" s="622"/>
      <c r="O398" s="635"/>
      <c r="P398" s="623"/>
    </row>
    <row r="399" spans="1:16" ht="14.4" customHeight="1" x14ac:dyDescent="0.3">
      <c r="A399" s="618" t="s">
        <v>7637</v>
      </c>
      <c r="B399" s="619" t="s">
        <v>768</v>
      </c>
      <c r="C399" s="619" t="s">
        <v>7480</v>
      </c>
      <c r="D399" s="619" t="s">
        <v>7481</v>
      </c>
      <c r="E399" s="622"/>
      <c r="F399" s="622"/>
      <c r="G399" s="619"/>
      <c r="H399" s="619"/>
      <c r="I399" s="622">
        <v>17</v>
      </c>
      <c r="J399" s="622">
        <v>247789.93999999997</v>
      </c>
      <c r="K399" s="619"/>
      <c r="L399" s="619">
        <v>14575.878823529411</v>
      </c>
      <c r="M399" s="622">
        <v>12.2</v>
      </c>
      <c r="N399" s="622">
        <v>122481.52000000002</v>
      </c>
      <c r="O399" s="635"/>
      <c r="P399" s="623">
        <v>10039.468852459018</v>
      </c>
    </row>
    <row r="400" spans="1:16" ht="14.4" customHeight="1" x14ac:dyDescent="0.3">
      <c r="A400" s="618" t="s">
        <v>7637</v>
      </c>
      <c r="B400" s="619" t="s">
        <v>768</v>
      </c>
      <c r="C400" s="619" t="s">
        <v>7659</v>
      </c>
      <c r="D400" s="619" t="s">
        <v>7275</v>
      </c>
      <c r="E400" s="622"/>
      <c r="F400" s="622"/>
      <c r="G400" s="619"/>
      <c r="H400" s="619"/>
      <c r="I400" s="622">
        <v>0.5</v>
      </c>
      <c r="J400" s="622">
        <v>10813.53</v>
      </c>
      <c r="K400" s="619"/>
      <c r="L400" s="619">
        <v>21627.06</v>
      </c>
      <c r="M400" s="622"/>
      <c r="N400" s="622"/>
      <c r="O400" s="635"/>
      <c r="P400" s="623"/>
    </row>
    <row r="401" spans="1:16" ht="14.4" customHeight="1" x14ac:dyDescent="0.3">
      <c r="A401" s="618" t="s">
        <v>7637</v>
      </c>
      <c r="B401" s="619" t="s">
        <v>768</v>
      </c>
      <c r="C401" s="619" t="s">
        <v>7482</v>
      </c>
      <c r="D401" s="619" t="s">
        <v>7483</v>
      </c>
      <c r="E401" s="622">
        <v>0</v>
      </c>
      <c r="F401" s="622">
        <v>0</v>
      </c>
      <c r="G401" s="619"/>
      <c r="H401" s="619"/>
      <c r="I401" s="622"/>
      <c r="J401" s="622"/>
      <c r="K401" s="619"/>
      <c r="L401" s="619"/>
      <c r="M401" s="622"/>
      <c r="N401" s="622"/>
      <c r="O401" s="635"/>
      <c r="P401" s="623"/>
    </row>
    <row r="402" spans="1:16" ht="14.4" customHeight="1" x14ac:dyDescent="0.3">
      <c r="A402" s="618" t="s">
        <v>7637</v>
      </c>
      <c r="B402" s="619" t="s">
        <v>768</v>
      </c>
      <c r="C402" s="619" t="s">
        <v>7484</v>
      </c>
      <c r="D402" s="619" t="s">
        <v>7483</v>
      </c>
      <c r="E402" s="622">
        <v>0</v>
      </c>
      <c r="F402" s="622">
        <v>0</v>
      </c>
      <c r="G402" s="619"/>
      <c r="H402" s="619"/>
      <c r="I402" s="622"/>
      <c r="J402" s="622"/>
      <c r="K402" s="619"/>
      <c r="L402" s="619"/>
      <c r="M402" s="622"/>
      <c r="N402" s="622"/>
      <c r="O402" s="635"/>
      <c r="P402" s="623"/>
    </row>
    <row r="403" spans="1:16" ht="14.4" customHeight="1" x14ac:dyDescent="0.3">
      <c r="A403" s="618" t="s">
        <v>7637</v>
      </c>
      <c r="B403" s="619" t="s">
        <v>768</v>
      </c>
      <c r="C403" s="619" t="s">
        <v>7485</v>
      </c>
      <c r="D403" s="619" t="s">
        <v>7486</v>
      </c>
      <c r="E403" s="622"/>
      <c r="F403" s="622"/>
      <c r="G403" s="619"/>
      <c r="H403" s="619"/>
      <c r="I403" s="622"/>
      <c r="J403" s="622"/>
      <c r="K403" s="619"/>
      <c r="L403" s="619"/>
      <c r="M403" s="622">
        <v>60.32</v>
      </c>
      <c r="N403" s="622">
        <v>44770.619999999995</v>
      </c>
      <c r="O403" s="635"/>
      <c r="P403" s="623">
        <v>742.21850132625991</v>
      </c>
    </row>
    <row r="404" spans="1:16" ht="14.4" customHeight="1" x14ac:dyDescent="0.3">
      <c r="A404" s="618" t="s">
        <v>7637</v>
      </c>
      <c r="B404" s="619" t="s">
        <v>768</v>
      </c>
      <c r="C404" s="619" t="s">
        <v>7487</v>
      </c>
      <c r="D404" s="619" t="s">
        <v>7488</v>
      </c>
      <c r="E404" s="622"/>
      <c r="F404" s="622"/>
      <c r="G404" s="619"/>
      <c r="H404" s="619"/>
      <c r="I404" s="622"/>
      <c r="J404" s="622"/>
      <c r="K404" s="619"/>
      <c r="L404" s="619"/>
      <c r="M404" s="622">
        <v>2</v>
      </c>
      <c r="N404" s="622">
        <v>38998.54</v>
      </c>
      <c r="O404" s="635"/>
      <c r="P404" s="623">
        <v>19499.27</v>
      </c>
    </row>
    <row r="405" spans="1:16" ht="14.4" customHeight="1" x14ac:dyDescent="0.3">
      <c r="A405" s="618" t="s">
        <v>7637</v>
      </c>
      <c r="B405" s="619" t="s">
        <v>768</v>
      </c>
      <c r="C405" s="619" t="s">
        <v>7660</v>
      </c>
      <c r="D405" s="619" t="s">
        <v>7648</v>
      </c>
      <c r="E405" s="622">
        <v>11</v>
      </c>
      <c r="F405" s="622">
        <v>321730.83</v>
      </c>
      <c r="G405" s="619">
        <v>1</v>
      </c>
      <c r="H405" s="619">
        <v>29248.257272727275</v>
      </c>
      <c r="I405" s="622">
        <v>11</v>
      </c>
      <c r="J405" s="622">
        <v>344662.31</v>
      </c>
      <c r="K405" s="619">
        <v>1.0712753577268301</v>
      </c>
      <c r="L405" s="619">
        <v>31332.937272727271</v>
      </c>
      <c r="M405" s="622"/>
      <c r="N405" s="622"/>
      <c r="O405" s="635"/>
      <c r="P405" s="623"/>
    </row>
    <row r="406" spans="1:16" ht="14.4" customHeight="1" x14ac:dyDescent="0.3">
      <c r="A406" s="618" t="s">
        <v>7637</v>
      </c>
      <c r="B406" s="619" t="s">
        <v>768</v>
      </c>
      <c r="C406" s="619" t="s">
        <v>7489</v>
      </c>
      <c r="D406" s="619" t="s">
        <v>7490</v>
      </c>
      <c r="E406" s="622"/>
      <c r="F406" s="622"/>
      <c r="G406" s="619"/>
      <c r="H406" s="619"/>
      <c r="I406" s="622">
        <v>18.009999999999998</v>
      </c>
      <c r="J406" s="622">
        <v>29329.07</v>
      </c>
      <c r="K406" s="619"/>
      <c r="L406" s="619">
        <v>1628.4880621876737</v>
      </c>
      <c r="M406" s="622">
        <v>26.53</v>
      </c>
      <c r="N406" s="622">
        <v>43582.880000000005</v>
      </c>
      <c r="O406" s="635"/>
      <c r="P406" s="623">
        <v>1642.777233320769</v>
      </c>
    </row>
    <row r="407" spans="1:16" ht="14.4" customHeight="1" x14ac:dyDescent="0.3">
      <c r="A407" s="618" t="s">
        <v>7637</v>
      </c>
      <c r="B407" s="619" t="s">
        <v>768</v>
      </c>
      <c r="C407" s="619" t="s">
        <v>7491</v>
      </c>
      <c r="D407" s="619" t="s">
        <v>7492</v>
      </c>
      <c r="E407" s="622">
        <v>9.5</v>
      </c>
      <c r="F407" s="622">
        <v>299.25</v>
      </c>
      <c r="G407" s="619">
        <v>1</v>
      </c>
      <c r="H407" s="619">
        <v>31.5</v>
      </c>
      <c r="I407" s="622">
        <v>62.79</v>
      </c>
      <c r="J407" s="622">
        <v>2055.0299999999997</v>
      </c>
      <c r="K407" s="619">
        <v>6.8672681704260645</v>
      </c>
      <c r="L407" s="619">
        <v>32.728619206880076</v>
      </c>
      <c r="M407" s="622"/>
      <c r="N407" s="622"/>
      <c r="O407" s="635"/>
      <c r="P407" s="623"/>
    </row>
    <row r="408" spans="1:16" ht="14.4" customHeight="1" x14ac:dyDescent="0.3">
      <c r="A408" s="618" t="s">
        <v>7637</v>
      </c>
      <c r="B408" s="619" t="s">
        <v>768</v>
      </c>
      <c r="C408" s="619" t="s">
        <v>7493</v>
      </c>
      <c r="D408" s="619" t="s">
        <v>7492</v>
      </c>
      <c r="E408" s="622">
        <v>17.600000000000001</v>
      </c>
      <c r="F408" s="622">
        <v>1097.2299999999998</v>
      </c>
      <c r="G408" s="619">
        <v>1</v>
      </c>
      <c r="H408" s="619">
        <v>62.342613636363616</v>
      </c>
      <c r="I408" s="622">
        <v>24.049999999999997</v>
      </c>
      <c r="J408" s="622">
        <v>1557.8899999999999</v>
      </c>
      <c r="K408" s="619">
        <v>1.4198390492421828</v>
      </c>
      <c r="L408" s="619">
        <v>64.77713097713098</v>
      </c>
      <c r="M408" s="622">
        <v>119.68</v>
      </c>
      <c r="N408" s="622">
        <v>7820.57</v>
      </c>
      <c r="O408" s="635">
        <v>7.1275575768070514</v>
      </c>
      <c r="P408" s="623">
        <v>65.345671791443849</v>
      </c>
    </row>
    <row r="409" spans="1:16" ht="14.4" customHeight="1" x14ac:dyDescent="0.3">
      <c r="A409" s="618" t="s">
        <v>7637</v>
      </c>
      <c r="B409" s="619" t="s">
        <v>768</v>
      </c>
      <c r="C409" s="619" t="s">
        <v>7494</v>
      </c>
      <c r="D409" s="619" t="s">
        <v>7492</v>
      </c>
      <c r="E409" s="622">
        <v>6.1400000000000006</v>
      </c>
      <c r="F409" s="622">
        <v>659.37</v>
      </c>
      <c r="G409" s="619">
        <v>1</v>
      </c>
      <c r="H409" s="619">
        <v>107.38925081433224</v>
      </c>
      <c r="I409" s="622">
        <v>8.0299999999999994</v>
      </c>
      <c r="J409" s="622">
        <v>896.45</v>
      </c>
      <c r="K409" s="619">
        <v>1.3595553331210095</v>
      </c>
      <c r="L409" s="619">
        <v>111.63760896637611</v>
      </c>
      <c r="M409" s="622">
        <v>136.01</v>
      </c>
      <c r="N409" s="622">
        <v>15316.64</v>
      </c>
      <c r="O409" s="635">
        <v>23.229203633771629</v>
      </c>
      <c r="P409" s="623">
        <v>112.61407249466951</v>
      </c>
    </row>
    <row r="410" spans="1:16" ht="14.4" customHeight="1" x14ac:dyDescent="0.3">
      <c r="A410" s="618" t="s">
        <v>7637</v>
      </c>
      <c r="B410" s="619" t="s">
        <v>768</v>
      </c>
      <c r="C410" s="619" t="s">
        <v>7495</v>
      </c>
      <c r="D410" s="619" t="s">
        <v>7492</v>
      </c>
      <c r="E410" s="622">
        <v>18.14</v>
      </c>
      <c r="F410" s="622">
        <v>9817.11</v>
      </c>
      <c r="G410" s="619">
        <v>1</v>
      </c>
      <c r="H410" s="619">
        <v>541.18577728776188</v>
      </c>
      <c r="I410" s="622">
        <v>46</v>
      </c>
      <c r="J410" s="622">
        <v>25878.279999999995</v>
      </c>
      <c r="K410" s="619">
        <v>2.6360385082778937</v>
      </c>
      <c r="L410" s="619">
        <v>562.57130434782596</v>
      </c>
      <c r="M410" s="622">
        <v>252.06</v>
      </c>
      <c r="N410" s="622">
        <v>143044.95000000001</v>
      </c>
      <c r="O410" s="635">
        <v>14.570983721278463</v>
      </c>
      <c r="P410" s="623">
        <v>567.50357057843371</v>
      </c>
    </row>
    <row r="411" spans="1:16" ht="14.4" customHeight="1" x14ac:dyDescent="0.3">
      <c r="A411" s="618" t="s">
        <v>7637</v>
      </c>
      <c r="B411" s="619" t="s">
        <v>768</v>
      </c>
      <c r="C411" s="619" t="s">
        <v>7498</v>
      </c>
      <c r="D411" s="619" t="s">
        <v>7499</v>
      </c>
      <c r="E411" s="622"/>
      <c r="F411" s="622"/>
      <c r="G411" s="619"/>
      <c r="H411" s="619"/>
      <c r="I411" s="622">
        <v>25.38</v>
      </c>
      <c r="J411" s="622">
        <v>16973.38</v>
      </c>
      <c r="K411" s="619"/>
      <c r="L411" s="619">
        <v>668.76989755713169</v>
      </c>
      <c r="M411" s="622">
        <v>9.91</v>
      </c>
      <c r="N411" s="622">
        <v>6685.7100000000009</v>
      </c>
      <c r="O411" s="635"/>
      <c r="P411" s="623">
        <v>674.64278506559037</v>
      </c>
    </row>
    <row r="412" spans="1:16" ht="14.4" customHeight="1" x14ac:dyDescent="0.3">
      <c r="A412" s="618" t="s">
        <v>7637</v>
      </c>
      <c r="B412" s="619" t="s">
        <v>768</v>
      </c>
      <c r="C412" s="619" t="s">
        <v>7500</v>
      </c>
      <c r="D412" s="619" t="s">
        <v>7501</v>
      </c>
      <c r="E412" s="622"/>
      <c r="F412" s="622"/>
      <c r="G412" s="619"/>
      <c r="H412" s="619"/>
      <c r="I412" s="622">
        <v>23.47</v>
      </c>
      <c r="J412" s="622">
        <v>19620.319999999996</v>
      </c>
      <c r="K412" s="619"/>
      <c r="L412" s="619">
        <v>835.97443544950988</v>
      </c>
      <c r="M412" s="622">
        <v>17.809999999999999</v>
      </c>
      <c r="N412" s="622">
        <v>15019.210000000001</v>
      </c>
      <c r="O412" s="635"/>
      <c r="P412" s="623">
        <v>843.30207748455939</v>
      </c>
    </row>
    <row r="413" spans="1:16" ht="14.4" customHeight="1" x14ac:dyDescent="0.3">
      <c r="A413" s="618" t="s">
        <v>7637</v>
      </c>
      <c r="B413" s="619" t="s">
        <v>768</v>
      </c>
      <c r="C413" s="619" t="s">
        <v>7502</v>
      </c>
      <c r="D413" s="619" t="s">
        <v>7503</v>
      </c>
      <c r="E413" s="622"/>
      <c r="F413" s="622"/>
      <c r="G413" s="619"/>
      <c r="H413" s="619"/>
      <c r="I413" s="622">
        <v>12.84</v>
      </c>
      <c r="J413" s="622">
        <v>4293.5599999999995</v>
      </c>
      <c r="K413" s="619"/>
      <c r="L413" s="619">
        <v>334.38940809968841</v>
      </c>
      <c r="M413" s="622">
        <v>49.08</v>
      </c>
      <c r="N413" s="622">
        <v>16555.560000000001</v>
      </c>
      <c r="O413" s="635"/>
      <c r="P413" s="623">
        <v>337.31784841075796</v>
      </c>
    </row>
    <row r="414" spans="1:16" ht="14.4" customHeight="1" x14ac:dyDescent="0.3">
      <c r="A414" s="618" t="s">
        <v>7637</v>
      </c>
      <c r="B414" s="619" t="s">
        <v>768</v>
      </c>
      <c r="C414" s="619" t="s">
        <v>7504</v>
      </c>
      <c r="D414" s="619" t="s">
        <v>7505</v>
      </c>
      <c r="E414" s="622"/>
      <c r="F414" s="622"/>
      <c r="G414" s="619"/>
      <c r="H414" s="619"/>
      <c r="I414" s="622"/>
      <c r="J414" s="622"/>
      <c r="K414" s="619"/>
      <c r="L414" s="619"/>
      <c r="M414" s="622">
        <v>114.92</v>
      </c>
      <c r="N414" s="622">
        <v>18953.310000000001</v>
      </c>
      <c r="O414" s="635"/>
      <c r="P414" s="623">
        <v>164.92612252001393</v>
      </c>
    </row>
    <row r="415" spans="1:16" ht="14.4" customHeight="1" x14ac:dyDescent="0.3">
      <c r="A415" s="618" t="s">
        <v>7637</v>
      </c>
      <c r="B415" s="619" t="s">
        <v>768</v>
      </c>
      <c r="C415" s="619" t="s">
        <v>7506</v>
      </c>
      <c r="D415" s="619" t="s">
        <v>7505</v>
      </c>
      <c r="E415" s="622"/>
      <c r="F415" s="622"/>
      <c r="G415" s="619"/>
      <c r="H415" s="619"/>
      <c r="I415" s="622"/>
      <c r="J415" s="622"/>
      <c r="K415" s="619"/>
      <c r="L415" s="619"/>
      <c r="M415" s="622">
        <v>143.26</v>
      </c>
      <c r="N415" s="622">
        <v>70881.710000000006</v>
      </c>
      <c r="O415" s="635"/>
      <c r="P415" s="623">
        <v>494.77669970682683</v>
      </c>
    </row>
    <row r="416" spans="1:16" ht="14.4" customHeight="1" x14ac:dyDescent="0.3">
      <c r="A416" s="618" t="s">
        <v>7637</v>
      </c>
      <c r="B416" s="619" t="s">
        <v>768</v>
      </c>
      <c r="C416" s="619" t="s">
        <v>7507</v>
      </c>
      <c r="D416" s="619" t="s">
        <v>7505</v>
      </c>
      <c r="E416" s="622"/>
      <c r="F416" s="622"/>
      <c r="G416" s="619"/>
      <c r="H416" s="619"/>
      <c r="I416" s="622"/>
      <c r="J416" s="622"/>
      <c r="K416" s="619"/>
      <c r="L416" s="619"/>
      <c r="M416" s="622">
        <v>20.170000000000002</v>
      </c>
      <c r="N416" s="622">
        <v>29938.97</v>
      </c>
      <c r="O416" s="635"/>
      <c r="P416" s="623">
        <v>1484.3316807139315</v>
      </c>
    </row>
    <row r="417" spans="1:16" ht="14.4" customHeight="1" x14ac:dyDescent="0.3">
      <c r="A417" s="618" t="s">
        <v>7637</v>
      </c>
      <c r="B417" s="619" t="s">
        <v>768</v>
      </c>
      <c r="C417" s="619" t="s">
        <v>7508</v>
      </c>
      <c r="D417" s="619" t="s">
        <v>7505</v>
      </c>
      <c r="E417" s="622"/>
      <c r="F417" s="622"/>
      <c r="G417" s="619"/>
      <c r="H417" s="619"/>
      <c r="I417" s="622"/>
      <c r="J417" s="622"/>
      <c r="K417" s="619"/>
      <c r="L417" s="619"/>
      <c r="M417" s="622">
        <v>2.9299999999999997</v>
      </c>
      <c r="N417" s="622">
        <v>5798.73</v>
      </c>
      <c r="O417" s="635"/>
      <c r="P417" s="623">
        <v>1979.0887372013651</v>
      </c>
    </row>
    <row r="418" spans="1:16" ht="14.4" customHeight="1" x14ac:dyDescent="0.3">
      <c r="A418" s="618" t="s">
        <v>7637</v>
      </c>
      <c r="B418" s="619" t="s">
        <v>768</v>
      </c>
      <c r="C418" s="619" t="s">
        <v>7509</v>
      </c>
      <c r="D418" s="619" t="s">
        <v>7510</v>
      </c>
      <c r="E418" s="622"/>
      <c r="F418" s="622"/>
      <c r="G418" s="619"/>
      <c r="H418" s="619"/>
      <c r="I418" s="622">
        <v>239.96000000000004</v>
      </c>
      <c r="J418" s="622">
        <v>54490.560000000012</v>
      </c>
      <c r="K418" s="619"/>
      <c r="L418" s="619">
        <v>227.08184697449576</v>
      </c>
      <c r="M418" s="622">
        <v>360.12</v>
      </c>
      <c r="N418" s="622">
        <v>85809.68</v>
      </c>
      <c r="O418" s="635"/>
      <c r="P418" s="623">
        <v>238.28079529045871</v>
      </c>
    </row>
    <row r="419" spans="1:16" ht="14.4" customHeight="1" x14ac:dyDescent="0.3">
      <c r="A419" s="618" t="s">
        <v>7637</v>
      </c>
      <c r="B419" s="619" t="s">
        <v>768</v>
      </c>
      <c r="C419" s="619" t="s">
        <v>7511</v>
      </c>
      <c r="D419" s="619" t="s">
        <v>7510</v>
      </c>
      <c r="E419" s="622"/>
      <c r="F419" s="622"/>
      <c r="G419" s="619"/>
      <c r="H419" s="619"/>
      <c r="I419" s="622">
        <v>11.85</v>
      </c>
      <c r="J419" s="622">
        <v>10117.119999999999</v>
      </c>
      <c r="K419" s="619"/>
      <c r="L419" s="619">
        <v>853.76540084388182</v>
      </c>
      <c r="M419" s="622">
        <v>17.700000000000003</v>
      </c>
      <c r="N419" s="622">
        <v>14061.150000000001</v>
      </c>
      <c r="O419" s="635"/>
      <c r="P419" s="623">
        <v>794.41525423728808</v>
      </c>
    </row>
    <row r="420" spans="1:16" ht="14.4" customHeight="1" x14ac:dyDescent="0.3">
      <c r="A420" s="618" t="s">
        <v>7637</v>
      </c>
      <c r="B420" s="619" t="s">
        <v>768</v>
      </c>
      <c r="C420" s="619" t="s">
        <v>7512</v>
      </c>
      <c r="D420" s="619" t="s">
        <v>7513</v>
      </c>
      <c r="E420" s="622">
        <v>15.62</v>
      </c>
      <c r="F420" s="622">
        <v>5014.0199999999995</v>
      </c>
      <c r="G420" s="619">
        <v>1</v>
      </c>
      <c r="H420" s="619">
        <v>321</v>
      </c>
      <c r="I420" s="622">
        <v>13.67</v>
      </c>
      <c r="J420" s="622">
        <v>4571.09</v>
      </c>
      <c r="K420" s="619">
        <v>0.91166170059154139</v>
      </c>
      <c r="L420" s="619">
        <v>334.38844184345282</v>
      </c>
      <c r="M420" s="622">
        <v>84.18</v>
      </c>
      <c r="N420" s="622">
        <v>28395.4</v>
      </c>
      <c r="O420" s="635">
        <v>5.6632003861173281</v>
      </c>
      <c r="P420" s="623">
        <v>337.31765264908529</v>
      </c>
    </row>
    <row r="421" spans="1:16" ht="14.4" customHeight="1" x14ac:dyDescent="0.3">
      <c r="A421" s="618" t="s">
        <v>7637</v>
      </c>
      <c r="B421" s="619" t="s">
        <v>768</v>
      </c>
      <c r="C421" s="619" t="s">
        <v>7661</v>
      </c>
      <c r="D421" s="619" t="s">
        <v>7513</v>
      </c>
      <c r="E421" s="622"/>
      <c r="F421" s="622"/>
      <c r="G421" s="619"/>
      <c r="H421" s="619"/>
      <c r="I421" s="622">
        <v>6</v>
      </c>
      <c r="J421" s="622">
        <v>401.28</v>
      </c>
      <c r="K421" s="619"/>
      <c r="L421" s="619">
        <v>66.88</v>
      </c>
      <c r="M421" s="622"/>
      <c r="N421" s="622"/>
      <c r="O421" s="635"/>
      <c r="P421" s="623"/>
    </row>
    <row r="422" spans="1:16" ht="14.4" customHeight="1" x14ac:dyDescent="0.3">
      <c r="A422" s="618" t="s">
        <v>7637</v>
      </c>
      <c r="B422" s="619" t="s">
        <v>768</v>
      </c>
      <c r="C422" s="619" t="s">
        <v>7514</v>
      </c>
      <c r="D422" s="619" t="s">
        <v>7359</v>
      </c>
      <c r="E422" s="622"/>
      <c r="F422" s="622"/>
      <c r="G422" s="619"/>
      <c r="H422" s="619"/>
      <c r="I422" s="622">
        <v>42.57</v>
      </c>
      <c r="J422" s="622">
        <v>6959.5499999999993</v>
      </c>
      <c r="K422" s="619"/>
      <c r="L422" s="619">
        <v>163.48484848484847</v>
      </c>
      <c r="M422" s="622">
        <v>227.01</v>
      </c>
      <c r="N422" s="622">
        <v>37440.050000000003</v>
      </c>
      <c r="O422" s="635"/>
      <c r="P422" s="623">
        <v>164.92687546804106</v>
      </c>
    </row>
    <row r="423" spans="1:16" ht="14.4" customHeight="1" x14ac:dyDescent="0.3">
      <c r="A423" s="618" t="s">
        <v>7637</v>
      </c>
      <c r="B423" s="619" t="s">
        <v>768</v>
      </c>
      <c r="C423" s="619" t="s">
        <v>7515</v>
      </c>
      <c r="D423" s="619" t="s">
        <v>7361</v>
      </c>
      <c r="E423" s="622"/>
      <c r="F423" s="622"/>
      <c r="G423" s="619"/>
      <c r="H423" s="619"/>
      <c r="I423" s="622">
        <v>14.31</v>
      </c>
      <c r="J423" s="622">
        <v>21056.21</v>
      </c>
      <c r="K423" s="619"/>
      <c r="L423" s="619">
        <v>1471.4332634521313</v>
      </c>
      <c r="M423" s="622">
        <v>35.04</v>
      </c>
      <c r="N423" s="622">
        <v>52010.83</v>
      </c>
      <c r="O423" s="635"/>
      <c r="P423" s="623">
        <v>1484.3273401826484</v>
      </c>
    </row>
    <row r="424" spans="1:16" ht="14.4" customHeight="1" x14ac:dyDescent="0.3">
      <c r="A424" s="618" t="s">
        <v>7637</v>
      </c>
      <c r="B424" s="619" t="s">
        <v>768</v>
      </c>
      <c r="C424" s="619" t="s">
        <v>7516</v>
      </c>
      <c r="D424" s="619" t="s">
        <v>7517</v>
      </c>
      <c r="E424" s="622">
        <v>143.85</v>
      </c>
      <c r="F424" s="622">
        <v>62454.34</v>
      </c>
      <c r="G424" s="619">
        <v>1</v>
      </c>
      <c r="H424" s="619">
        <v>434.16294751477233</v>
      </c>
      <c r="I424" s="622">
        <v>304.22999999999996</v>
      </c>
      <c r="J424" s="622">
        <v>149217.79</v>
      </c>
      <c r="K424" s="619">
        <v>2.3892301159535112</v>
      </c>
      <c r="L424" s="619">
        <v>490.47690891759532</v>
      </c>
      <c r="M424" s="622">
        <v>215.68</v>
      </c>
      <c r="N424" s="622">
        <v>106713.51</v>
      </c>
      <c r="O424" s="635">
        <v>1.7086644418946706</v>
      </c>
      <c r="P424" s="623">
        <v>494.77703078635011</v>
      </c>
    </row>
    <row r="425" spans="1:16" ht="14.4" customHeight="1" x14ac:dyDescent="0.3">
      <c r="A425" s="618" t="s">
        <v>7637</v>
      </c>
      <c r="B425" s="619" t="s">
        <v>768</v>
      </c>
      <c r="C425" s="619" t="s">
        <v>7518</v>
      </c>
      <c r="D425" s="619" t="s">
        <v>7519</v>
      </c>
      <c r="E425" s="622"/>
      <c r="F425" s="622"/>
      <c r="G425" s="619"/>
      <c r="H425" s="619"/>
      <c r="I425" s="622">
        <v>9.41</v>
      </c>
      <c r="J425" s="622">
        <v>21129.87</v>
      </c>
      <c r="K425" s="619"/>
      <c r="L425" s="619">
        <v>2245.4697130712007</v>
      </c>
      <c r="M425" s="622">
        <v>1</v>
      </c>
      <c r="N425" s="622">
        <v>2265.17</v>
      </c>
      <c r="O425" s="635"/>
      <c r="P425" s="623">
        <v>2265.17</v>
      </c>
    </row>
    <row r="426" spans="1:16" ht="14.4" customHeight="1" x14ac:dyDescent="0.3">
      <c r="A426" s="618" t="s">
        <v>7637</v>
      </c>
      <c r="B426" s="619" t="s">
        <v>768</v>
      </c>
      <c r="C426" s="619" t="s">
        <v>7520</v>
      </c>
      <c r="D426" s="619" t="s">
        <v>7521</v>
      </c>
      <c r="E426" s="622"/>
      <c r="F426" s="622"/>
      <c r="G426" s="619"/>
      <c r="H426" s="619"/>
      <c r="I426" s="622">
        <v>15.83</v>
      </c>
      <c r="J426" s="622">
        <v>142183.47</v>
      </c>
      <c r="K426" s="619"/>
      <c r="L426" s="619">
        <v>8981.899557801642</v>
      </c>
      <c r="M426" s="622">
        <v>1</v>
      </c>
      <c r="N426" s="622">
        <v>9060.69</v>
      </c>
      <c r="O426" s="635"/>
      <c r="P426" s="623">
        <v>9060.69</v>
      </c>
    </row>
    <row r="427" spans="1:16" ht="14.4" customHeight="1" x14ac:dyDescent="0.3">
      <c r="A427" s="618" t="s">
        <v>7637</v>
      </c>
      <c r="B427" s="619" t="s">
        <v>768</v>
      </c>
      <c r="C427" s="619" t="s">
        <v>7527</v>
      </c>
      <c r="D427" s="619" t="s">
        <v>7528</v>
      </c>
      <c r="E427" s="622"/>
      <c r="F427" s="622"/>
      <c r="G427" s="619"/>
      <c r="H427" s="619"/>
      <c r="I427" s="622"/>
      <c r="J427" s="622"/>
      <c r="K427" s="619"/>
      <c r="L427" s="619"/>
      <c r="M427" s="622">
        <v>21</v>
      </c>
      <c r="N427" s="622">
        <v>147350.49</v>
      </c>
      <c r="O427" s="635"/>
      <c r="P427" s="623">
        <v>7016.69</v>
      </c>
    </row>
    <row r="428" spans="1:16" ht="14.4" customHeight="1" x14ac:dyDescent="0.3">
      <c r="A428" s="618" t="s">
        <v>7637</v>
      </c>
      <c r="B428" s="619" t="s">
        <v>768</v>
      </c>
      <c r="C428" s="619" t="s">
        <v>7529</v>
      </c>
      <c r="D428" s="619" t="s">
        <v>7530</v>
      </c>
      <c r="E428" s="622">
        <v>13.39</v>
      </c>
      <c r="F428" s="622">
        <v>18527.400000000001</v>
      </c>
      <c r="G428" s="619">
        <v>1</v>
      </c>
      <c r="H428" s="619">
        <v>1383.6743838685586</v>
      </c>
      <c r="I428" s="622">
        <v>298.80999999999995</v>
      </c>
      <c r="J428" s="622">
        <v>431650.98</v>
      </c>
      <c r="K428" s="619">
        <v>23.297979209171277</v>
      </c>
      <c r="L428" s="619">
        <v>1444.566714634718</v>
      </c>
      <c r="M428" s="622">
        <v>282.68</v>
      </c>
      <c r="N428" s="622">
        <v>411951.32999999996</v>
      </c>
      <c r="O428" s="635">
        <v>22.23470805401729</v>
      </c>
      <c r="P428" s="623">
        <v>1457.3062473468231</v>
      </c>
    </row>
    <row r="429" spans="1:16" ht="14.4" customHeight="1" x14ac:dyDescent="0.3">
      <c r="A429" s="618" t="s">
        <v>7637</v>
      </c>
      <c r="B429" s="619" t="s">
        <v>768</v>
      </c>
      <c r="C429" s="619" t="s">
        <v>7531</v>
      </c>
      <c r="D429" s="619" t="s">
        <v>7530</v>
      </c>
      <c r="E429" s="622">
        <v>57.830000000000005</v>
      </c>
      <c r="F429" s="622">
        <v>266636.56</v>
      </c>
      <c r="G429" s="619">
        <v>1</v>
      </c>
      <c r="H429" s="619">
        <v>4610.696178454089</v>
      </c>
      <c r="I429" s="622">
        <v>389.56</v>
      </c>
      <c r="J429" s="622">
        <v>1875758.59</v>
      </c>
      <c r="K429" s="619">
        <v>7.0348889514626203</v>
      </c>
      <c r="L429" s="619">
        <v>4815.0697966937059</v>
      </c>
      <c r="M429" s="622">
        <v>425.42</v>
      </c>
      <c r="N429" s="622">
        <v>2066557.2999999998</v>
      </c>
      <c r="O429" s="635">
        <v>7.7504649024874901</v>
      </c>
      <c r="P429" s="623">
        <v>4857.6872267406325</v>
      </c>
    </row>
    <row r="430" spans="1:16" ht="14.4" customHeight="1" x14ac:dyDescent="0.3">
      <c r="A430" s="618" t="s">
        <v>7637</v>
      </c>
      <c r="B430" s="619" t="s">
        <v>768</v>
      </c>
      <c r="C430" s="619" t="s">
        <v>7532</v>
      </c>
      <c r="D430" s="619" t="s">
        <v>7530</v>
      </c>
      <c r="E430" s="622">
        <v>10.94</v>
      </c>
      <c r="F430" s="622">
        <v>152602.32999999999</v>
      </c>
      <c r="G430" s="619">
        <v>1</v>
      </c>
      <c r="H430" s="619">
        <v>13949.024680073126</v>
      </c>
      <c r="I430" s="622">
        <v>298.16000000000003</v>
      </c>
      <c r="J430" s="622">
        <v>4306762.5299999993</v>
      </c>
      <c r="K430" s="619">
        <v>28.222128259771655</v>
      </c>
      <c r="L430" s="619">
        <v>14444.467836061172</v>
      </c>
      <c r="M430" s="622">
        <v>278.67</v>
      </c>
      <c r="N430" s="622">
        <v>4060762.55</v>
      </c>
      <c r="O430" s="635">
        <v>26.61009533733856</v>
      </c>
      <c r="P430" s="623">
        <v>14571.940108371908</v>
      </c>
    </row>
    <row r="431" spans="1:16" ht="14.4" customHeight="1" x14ac:dyDescent="0.3">
      <c r="A431" s="618" t="s">
        <v>7637</v>
      </c>
      <c r="B431" s="619" t="s">
        <v>768</v>
      </c>
      <c r="C431" s="619" t="s">
        <v>7535</v>
      </c>
      <c r="D431" s="619" t="s">
        <v>7536</v>
      </c>
      <c r="E431" s="622"/>
      <c r="F431" s="622"/>
      <c r="G431" s="619"/>
      <c r="H431" s="619"/>
      <c r="I431" s="622">
        <v>208.09</v>
      </c>
      <c r="J431" s="622">
        <v>150038.34999999998</v>
      </c>
      <c r="K431" s="619"/>
      <c r="L431" s="619">
        <v>721.02623864673922</v>
      </c>
      <c r="M431" s="622">
        <v>186.10999999999999</v>
      </c>
      <c r="N431" s="622">
        <v>81609.2</v>
      </c>
      <c r="O431" s="635"/>
      <c r="P431" s="623">
        <v>438.4998119391758</v>
      </c>
    </row>
    <row r="432" spans="1:16" ht="14.4" customHeight="1" x14ac:dyDescent="0.3">
      <c r="A432" s="618" t="s">
        <v>7637</v>
      </c>
      <c r="B432" s="619" t="s">
        <v>768</v>
      </c>
      <c r="C432" s="619" t="s">
        <v>7537</v>
      </c>
      <c r="D432" s="619" t="s">
        <v>7538</v>
      </c>
      <c r="E432" s="622"/>
      <c r="F432" s="622"/>
      <c r="G432" s="619"/>
      <c r="H432" s="619"/>
      <c r="I432" s="622">
        <v>167.97</v>
      </c>
      <c r="J432" s="622">
        <v>633311.42000000004</v>
      </c>
      <c r="K432" s="619"/>
      <c r="L432" s="619">
        <v>3770.3841162112285</v>
      </c>
      <c r="M432" s="622">
        <v>90.539999999999992</v>
      </c>
      <c r="N432" s="622">
        <v>198500.68</v>
      </c>
      <c r="O432" s="635"/>
      <c r="P432" s="623">
        <v>2192.4086591561741</v>
      </c>
    </row>
    <row r="433" spans="1:16" ht="14.4" customHeight="1" x14ac:dyDescent="0.3">
      <c r="A433" s="618" t="s">
        <v>7637</v>
      </c>
      <c r="B433" s="619" t="s">
        <v>768</v>
      </c>
      <c r="C433" s="619" t="s">
        <v>7539</v>
      </c>
      <c r="D433" s="619" t="s">
        <v>7486</v>
      </c>
      <c r="E433" s="622"/>
      <c r="F433" s="622"/>
      <c r="G433" s="619"/>
      <c r="H433" s="619"/>
      <c r="I433" s="622"/>
      <c r="J433" s="622"/>
      <c r="K433" s="619"/>
      <c r="L433" s="619"/>
      <c r="M433" s="622">
        <v>27.209999999999997</v>
      </c>
      <c r="N433" s="622">
        <v>201960.91999999998</v>
      </c>
      <c r="O433" s="635"/>
      <c r="P433" s="623">
        <v>7422.3050349136347</v>
      </c>
    </row>
    <row r="434" spans="1:16" ht="14.4" customHeight="1" x14ac:dyDescent="0.3">
      <c r="A434" s="618" t="s">
        <v>7637</v>
      </c>
      <c r="B434" s="619" t="s">
        <v>768</v>
      </c>
      <c r="C434" s="619" t="s">
        <v>7540</v>
      </c>
      <c r="D434" s="619" t="s">
        <v>7486</v>
      </c>
      <c r="E434" s="622"/>
      <c r="F434" s="622"/>
      <c r="G434" s="619"/>
      <c r="H434" s="619"/>
      <c r="I434" s="622">
        <v>3.9699999999999998</v>
      </c>
      <c r="J434" s="622">
        <v>10444.31</v>
      </c>
      <c r="K434" s="619"/>
      <c r="L434" s="619">
        <v>2630.8085642317383</v>
      </c>
      <c r="M434" s="622">
        <v>48.519999999999996</v>
      </c>
      <c r="N434" s="622">
        <v>179119.38999999998</v>
      </c>
      <c r="O434" s="635"/>
      <c r="P434" s="623">
        <v>3691.6609645507006</v>
      </c>
    </row>
    <row r="435" spans="1:16" ht="14.4" customHeight="1" x14ac:dyDescent="0.3">
      <c r="A435" s="618" t="s">
        <v>7637</v>
      </c>
      <c r="B435" s="619" t="s">
        <v>768</v>
      </c>
      <c r="C435" s="619" t="s">
        <v>7662</v>
      </c>
      <c r="D435" s="619" t="s">
        <v>7663</v>
      </c>
      <c r="E435" s="622"/>
      <c r="F435" s="622"/>
      <c r="G435" s="619"/>
      <c r="H435" s="619"/>
      <c r="I435" s="622">
        <v>0.75</v>
      </c>
      <c r="J435" s="622">
        <v>3660.51</v>
      </c>
      <c r="K435" s="619"/>
      <c r="L435" s="619">
        <v>4880.68</v>
      </c>
      <c r="M435" s="622"/>
      <c r="N435" s="622"/>
      <c r="O435" s="635"/>
      <c r="P435" s="623"/>
    </row>
    <row r="436" spans="1:16" ht="14.4" customHeight="1" x14ac:dyDescent="0.3">
      <c r="A436" s="618" t="s">
        <v>7637</v>
      </c>
      <c r="B436" s="619" t="s">
        <v>768</v>
      </c>
      <c r="C436" s="619" t="s">
        <v>7541</v>
      </c>
      <c r="D436" s="619" t="s">
        <v>7542</v>
      </c>
      <c r="E436" s="622"/>
      <c r="F436" s="622"/>
      <c r="G436" s="619"/>
      <c r="H436" s="619"/>
      <c r="I436" s="622"/>
      <c r="J436" s="622"/>
      <c r="K436" s="619"/>
      <c r="L436" s="619"/>
      <c r="M436" s="622">
        <v>40.61</v>
      </c>
      <c r="N436" s="622">
        <v>26391.989999999998</v>
      </c>
      <c r="O436" s="635"/>
      <c r="P436" s="623">
        <v>649.88894360994823</v>
      </c>
    </row>
    <row r="437" spans="1:16" ht="14.4" customHeight="1" x14ac:dyDescent="0.3">
      <c r="A437" s="618" t="s">
        <v>7637</v>
      </c>
      <c r="B437" s="619" t="s">
        <v>768</v>
      </c>
      <c r="C437" s="619" t="s">
        <v>7543</v>
      </c>
      <c r="D437" s="619" t="s">
        <v>7542</v>
      </c>
      <c r="E437" s="622"/>
      <c r="F437" s="622"/>
      <c r="G437" s="619"/>
      <c r="H437" s="619"/>
      <c r="I437" s="622"/>
      <c r="J437" s="622"/>
      <c r="K437" s="619"/>
      <c r="L437" s="619"/>
      <c r="M437" s="622">
        <v>18.810000000000002</v>
      </c>
      <c r="N437" s="622">
        <v>61122.319999999992</v>
      </c>
      <c r="O437" s="635"/>
      <c r="P437" s="623">
        <v>3249.4587985114294</v>
      </c>
    </row>
    <row r="438" spans="1:16" ht="14.4" customHeight="1" x14ac:dyDescent="0.3">
      <c r="A438" s="618" t="s">
        <v>7637</v>
      </c>
      <c r="B438" s="619" t="s">
        <v>768</v>
      </c>
      <c r="C438" s="619" t="s">
        <v>7544</v>
      </c>
      <c r="D438" s="619" t="s">
        <v>7542</v>
      </c>
      <c r="E438" s="622"/>
      <c r="F438" s="622"/>
      <c r="G438" s="619"/>
      <c r="H438" s="619"/>
      <c r="I438" s="622"/>
      <c r="J438" s="622"/>
      <c r="K438" s="619"/>
      <c r="L438" s="619"/>
      <c r="M438" s="622">
        <v>5.46</v>
      </c>
      <c r="N438" s="622">
        <v>35484.230000000003</v>
      </c>
      <c r="O438" s="635"/>
      <c r="P438" s="623">
        <v>6498.9432234432243</v>
      </c>
    </row>
    <row r="439" spans="1:16" ht="14.4" customHeight="1" x14ac:dyDescent="0.3">
      <c r="A439" s="618" t="s">
        <v>7637</v>
      </c>
      <c r="B439" s="619" t="s">
        <v>768</v>
      </c>
      <c r="C439" s="619" t="s">
        <v>7545</v>
      </c>
      <c r="D439" s="619" t="s">
        <v>7546</v>
      </c>
      <c r="E439" s="622"/>
      <c r="F439" s="622"/>
      <c r="G439" s="619"/>
      <c r="H439" s="619"/>
      <c r="I439" s="622"/>
      <c r="J439" s="622"/>
      <c r="K439" s="619"/>
      <c r="L439" s="619"/>
      <c r="M439" s="622">
        <v>2.04</v>
      </c>
      <c r="N439" s="622">
        <v>1179.3800000000001</v>
      </c>
      <c r="O439" s="635"/>
      <c r="P439" s="623">
        <v>578.12745098039215</v>
      </c>
    </row>
    <row r="440" spans="1:16" ht="14.4" customHeight="1" x14ac:dyDescent="0.3">
      <c r="A440" s="618" t="s">
        <v>7637</v>
      </c>
      <c r="B440" s="619" t="s">
        <v>768</v>
      </c>
      <c r="C440" s="619" t="s">
        <v>7547</v>
      </c>
      <c r="D440" s="619" t="s">
        <v>7549</v>
      </c>
      <c r="E440" s="622">
        <v>0</v>
      </c>
      <c r="F440" s="622">
        <v>0</v>
      </c>
      <c r="G440" s="619"/>
      <c r="H440" s="619"/>
      <c r="I440" s="622"/>
      <c r="J440" s="622"/>
      <c r="K440" s="619"/>
      <c r="L440" s="619"/>
      <c r="M440" s="622"/>
      <c r="N440" s="622"/>
      <c r="O440" s="635"/>
      <c r="P440" s="623"/>
    </row>
    <row r="441" spans="1:16" ht="14.4" customHeight="1" x14ac:dyDescent="0.3">
      <c r="A441" s="618" t="s">
        <v>7637</v>
      </c>
      <c r="B441" s="619" t="s">
        <v>768</v>
      </c>
      <c r="C441" s="619" t="s">
        <v>7553</v>
      </c>
      <c r="D441" s="619" t="s">
        <v>7552</v>
      </c>
      <c r="E441" s="622">
        <v>1.4</v>
      </c>
      <c r="F441" s="622">
        <v>9840.5999999999985</v>
      </c>
      <c r="G441" s="619">
        <v>1</v>
      </c>
      <c r="H441" s="619">
        <v>7028.9999999999991</v>
      </c>
      <c r="I441" s="622">
        <v>1.4</v>
      </c>
      <c r="J441" s="622">
        <v>13703.48</v>
      </c>
      <c r="K441" s="619">
        <v>1.3925451700099589</v>
      </c>
      <c r="L441" s="619">
        <v>9788.2000000000007</v>
      </c>
      <c r="M441" s="622"/>
      <c r="N441" s="622"/>
      <c r="O441" s="635"/>
      <c r="P441" s="623"/>
    </row>
    <row r="442" spans="1:16" ht="14.4" customHeight="1" x14ac:dyDescent="0.3">
      <c r="A442" s="618" t="s">
        <v>7637</v>
      </c>
      <c r="B442" s="619" t="s">
        <v>768</v>
      </c>
      <c r="C442" s="619" t="s">
        <v>7556</v>
      </c>
      <c r="D442" s="619" t="s">
        <v>7555</v>
      </c>
      <c r="E442" s="622">
        <v>24.4</v>
      </c>
      <c r="F442" s="622">
        <v>284979.18</v>
      </c>
      <c r="G442" s="619">
        <v>1</v>
      </c>
      <c r="H442" s="619">
        <v>11679.474590163934</v>
      </c>
      <c r="I442" s="622">
        <v>7.8</v>
      </c>
      <c r="J442" s="622">
        <v>121778.56</v>
      </c>
      <c r="K442" s="619">
        <v>0.42732441015515588</v>
      </c>
      <c r="L442" s="619">
        <v>15612.635897435897</v>
      </c>
      <c r="M442" s="622"/>
      <c r="N442" s="622"/>
      <c r="O442" s="635"/>
      <c r="P442" s="623"/>
    </row>
    <row r="443" spans="1:16" ht="14.4" customHeight="1" x14ac:dyDescent="0.3">
      <c r="A443" s="618" t="s">
        <v>7637</v>
      </c>
      <c r="B443" s="619" t="s">
        <v>768</v>
      </c>
      <c r="C443" s="619" t="s">
        <v>7664</v>
      </c>
      <c r="D443" s="619" t="s">
        <v>7481</v>
      </c>
      <c r="E443" s="622"/>
      <c r="F443" s="622"/>
      <c r="G443" s="619"/>
      <c r="H443" s="619"/>
      <c r="I443" s="622">
        <v>0.4</v>
      </c>
      <c r="J443" s="622">
        <v>5839.4</v>
      </c>
      <c r="K443" s="619"/>
      <c r="L443" s="619">
        <v>14598.499999999998</v>
      </c>
      <c r="M443" s="622"/>
      <c r="N443" s="622"/>
      <c r="O443" s="635"/>
      <c r="P443" s="623"/>
    </row>
    <row r="444" spans="1:16" ht="14.4" customHeight="1" x14ac:dyDescent="0.3">
      <c r="A444" s="618" t="s">
        <v>7637</v>
      </c>
      <c r="B444" s="619" t="s">
        <v>768</v>
      </c>
      <c r="C444" s="619" t="s">
        <v>7559</v>
      </c>
      <c r="D444" s="619" t="s">
        <v>7558</v>
      </c>
      <c r="E444" s="622">
        <v>1</v>
      </c>
      <c r="F444" s="622">
        <v>0</v>
      </c>
      <c r="G444" s="619"/>
      <c r="H444" s="619">
        <v>0</v>
      </c>
      <c r="I444" s="622"/>
      <c r="J444" s="622"/>
      <c r="K444" s="619"/>
      <c r="L444" s="619"/>
      <c r="M444" s="622">
        <v>4</v>
      </c>
      <c r="N444" s="622">
        <v>511750</v>
      </c>
      <c r="O444" s="635"/>
      <c r="P444" s="623">
        <v>127937.5</v>
      </c>
    </row>
    <row r="445" spans="1:16" ht="14.4" customHeight="1" x14ac:dyDescent="0.3">
      <c r="A445" s="618" t="s">
        <v>7637</v>
      </c>
      <c r="B445" s="619" t="s">
        <v>768</v>
      </c>
      <c r="C445" s="619" t="s">
        <v>7560</v>
      </c>
      <c r="D445" s="619" t="s">
        <v>7334</v>
      </c>
      <c r="E445" s="622"/>
      <c r="F445" s="622"/>
      <c r="G445" s="619"/>
      <c r="H445" s="619"/>
      <c r="I445" s="622"/>
      <c r="J445" s="622"/>
      <c r="K445" s="619"/>
      <c r="L445" s="619"/>
      <c r="M445" s="622">
        <v>1</v>
      </c>
      <c r="N445" s="622">
        <v>7.5600000000000005</v>
      </c>
      <c r="O445" s="635"/>
      <c r="P445" s="623">
        <v>7.5600000000000005</v>
      </c>
    </row>
    <row r="446" spans="1:16" ht="14.4" customHeight="1" x14ac:dyDescent="0.3">
      <c r="A446" s="618" t="s">
        <v>7637</v>
      </c>
      <c r="B446" s="619" t="s">
        <v>768</v>
      </c>
      <c r="C446" s="619" t="s">
        <v>7561</v>
      </c>
      <c r="D446" s="619" t="s">
        <v>7549</v>
      </c>
      <c r="E446" s="622"/>
      <c r="F446" s="622"/>
      <c r="G446" s="619"/>
      <c r="H446" s="619"/>
      <c r="I446" s="622"/>
      <c r="J446" s="622"/>
      <c r="K446" s="619"/>
      <c r="L446" s="619"/>
      <c r="M446" s="622">
        <v>2</v>
      </c>
      <c r="N446" s="622">
        <v>51907.76</v>
      </c>
      <c r="O446" s="635"/>
      <c r="P446" s="623">
        <v>25953.88</v>
      </c>
    </row>
    <row r="447" spans="1:16" ht="14.4" customHeight="1" x14ac:dyDescent="0.3">
      <c r="A447" s="618" t="s">
        <v>7637</v>
      </c>
      <c r="B447" s="619" t="s">
        <v>768</v>
      </c>
      <c r="C447" s="619" t="s">
        <v>7562</v>
      </c>
      <c r="D447" s="619" t="s">
        <v>806</v>
      </c>
      <c r="E447" s="622"/>
      <c r="F447" s="622"/>
      <c r="G447" s="619"/>
      <c r="H447" s="619"/>
      <c r="I447" s="622"/>
      <c r="J447" s="622"/>
      <c r="K447" s="619"/>
      <c r="L447" s="619"/>
      <c r="M447" s="622">
        <v>34.44</v>
      </c>
      <c r="N447" s="622">
        <v>463461.35</v>
      </c>
      <c r="O447" s="635"/>
      <c r="P447" s="623">
        <v>13457.065911730546</v>
      </c>
    </row>
    <row r="448" spans="1:16" ht="14.4" customHeight="1" x14ac:dyDescent="0.3">
      <c r="A448" s="618" t="s">
        <v>7637</v>
      </c>
      <c r="B448" s="619" t="s">
        <v>7575</v>
      </c>
      <c r="C448" s="619" t="s">
        <v>7576</v>
      </c>
      <c r="D448" s="619" t="s">
        <v>7577</v>
      </c>
      <c r="E448" s="622">
        <v>153</v>
      </c>
      <c r="F448" s="622">
        <v>108721.8</v>
      </c>
      <c r="G448" s="619">
        <v>1</v>
      </c>
      <c r="H448" s="619">
        <v>710.6</v>
      </c>
      <c r="I448" s="622">
        <v>110</v>
      </c>
      <c r="J448" s="622">
        <v>78166.000000000029</v>
      </c>
      <c r="K448" s="619">
        <v>0.71895424836601329</v>
      </c>
      <c r="L448" s="619">
        <v>710.60000000000025</v>
      </c>
      <c r="M448" s="622">
        <v>93</v>
      </c>
      <c r="N448" s="622">
        <v>66085.800000000017</v>
      </c>
      <c r="O448" s="635">
        <v>0.60784313725490213</v>
      </c>
      <c r="P448" s="623">
        <v>710.60000000000014</v>
      </c>
    </row>
    <row r="449" spans="1:16" ht="14.4" customHeight="1" x14ac:dyDescent="0.3">
      <c r="A449" s="618" t="s">
        <v>7637</v>
      </c>
      <c r="B449" s="619" t="s">
        <v>7575</v>
      </c>
      <c r="C449" s="619" t="s">
        <v>7665</v>
      </c>
      <c r="D449" s="619" t="s">
        <v>7666</v>
      </c>
      <c r="E449" s="622">
        <v>1</v>
      </c>
      <c r="F449" s="622">
        <v>746.4</v>
      </c>
      <c r="G449" s="619">
        <v>1</v>
      </c>
      <c r="H449" s="619">
        <v>746.4</v>
      </c>
      <c r="I449" s="622">
        <v>16</v>
      </c>
      <c r="J449" s="622">
        <v>11942.399999999998</v>
      </c>
      <c r="K449" s="619">
        <v>15.999999999999998</v>
      </c>
      <c r="L449" s="619">
        <v>746.39999999999986</v>
      </c>
      <c r="M449" s="622">
        <v>6</v>
      </c>
      <c r="N449" s="622">
        <v>4478.3999999999996</v>
      </c>
      <c r="O449" s="635">
        <v>6</v>
      </c>
      <c r="P449" s="623">
        <v>746.4</v>
      </c>
    </row>
    <row r="450" spans="1:16" ht="14.4" customHeight="1" x14ac:dyDescent="0.3">
      <c r="A450" s="618" t="s">
        <v>7637</v>
      </c>
      <c r="B450" s="619" t="s">
        <v>7575</v>
      </c>
      <c r="C450" s="619" t="s">
        <v>7667</v>
      </c>
      <c r="D450" s="619" t="s">
        <v>7668</v>
      </c>
      <c r="E450" s="622">
        <v>5</v>
      </c>
      <c r="F450" s="622">
        <v>10057</v>
      </c>
      <c r="G450" s="619">
        <v>1</v>
      </c>
      <c r="H450" s="619">
        <v>2011.4</v>
      </c>
      <c r="I450" s="622">
        <v>14</v>
      </c>
      <c r="J450" s="622">
        <v>28159.599999999999</v>
      </c>
      <c r="K450" s="619">
        <v>2.8</v>
      </c>
      <c r="L450" s="619">
        <v>2011.3999999999999</v>
      </c>
      <c r="M450" s="622">
        <v>67</v>
      </c>
      <c r="N450" s="622">
        <v>134763.80000000002</v>
      </c>
      <c r="O450" s="635">
        <v>13.400000000000002</v>
      </c>
      <c r="P450" s="623">
        <v>2011.4000000000003</v>
      </c>
    </row>
    <row r="451" spans="1:16" ht="14.4" customHeight="1" x14ac:dyDescent="0.3">
      <c r="A451" s="618" t="s">
        <v>7637</v>
      </c>
      <c r="B451" s="619" t="s">
        <v>7575</v>
      </c>
      <c r="C451" s="619" t="s">
        <v>7669</v>
      </c>
      <c r="D451" s="619" t="s">
        <v>7670</v>
      </c>
      <c r="E451" s="622">
        <v>1</v>
      </c>
      <c r="F451" s="622">
        <v>5420</v>
      </c>
      <c r="G451" s="619">
        <v>1</v>
      </c>
      <c r="H451" s="619">
        <v>5420</v>
      </c>
      <c r="I451" s="622"/>
      <c r="J451" s="622"/>
      <c r="K451" s="619"/>
      <c r="L451" s="619"/>
      <c r="M451" s="622"/>
      <c r="N451" s="622"/>
      <c r="O451" s="635"/>
      <c r="P451" s="623"/>
    </row>
    <row r="452" spans="1:16" ht="14.4" customHeight="1" x14ac:dyDescent="0.3">
      <c r="A452" s="618" t="s">
        <v>7637</v>
      </c>
      <c r="B452" s="619" t="s">
        <v>7575</v>
      </c>
      <c r="C452" s="619" t="s">
        <v>7671</v>
      </c>
      <c r="D452" s="619" t="s">
        <v>7672</v>
      </c>
      <c r="E452" s="622">
        <v>1</v>
      </c>
      <c r="F452" s="622">
        <v>1503</v>
      </c>
      <c r="G452" s="619">
        <v>1</v>
      </c>
      <c r="H452" s="619">
        <v>1503</v>
      </c>
      <c r="I452" s="622"/>
      <c r="J452" s="622"/>
      <c r="K452" s="619"/>
      <c r="L452" s="619"/>
      <c r="M452" s="622"/>
      <c r="N452" s="622"/>
      <c r="O452" s="635"/>
      <c r="P452" s="623"/>
    </row>
    <row r="453" spans="1:16" ht="14.4" customHeight="1" x14ac:dyDescent="0.3">
      <c r="A453" s="618" t="s">
        <v>7637</v>
      </c>
      <c r="B453" s="619" t="s">
        <v>7575</v>
      </c>
      <c r="C453" s="619" t="s">
        <v>7578</v>
      </c>
      <c r="D453" s="619" t="s">
        <v>7579</v>
      </c>
      <c r="E453" s="622">
        <v>3</v>
      </c>
      <c r="F453" s="622">
        <v>2601</v>
      </c>
      <c r="G453" s="619">
        <v>1</v>
      </c>
      <c r="H453" s="619">
        <v>867</v>
      </c>
      <c r="I453" s="622">
        <v>8</v>
      </c>
      <c r="J453" s="622">
        <v>6936</v>
      </c>
      <c r="K453" s="619">
        <v>2.6666666666666665</v>
      </c>
      <c r="L453" s="619">
        <v>867</v>
      </c>
      <c r="M453" s="622">
        <v>17</v>
      </c>
      <c r="N453" s="622">
        <v>14739</v>
      </c>
      <c r="O453" s="635">
        <v>5.666666666666667</v>
      </c>
      <c r="P453" s="623">
        <v>867</v>
      </c>
    </row>
    <row r="454" spans="1:16" ht="14.4" customHeight="1" x14ac:dyDescent="0.3">
      <c r="A454" s="618" t="s">
        <v>7637</v>
      </c>
      <c r="B454" s="619" t="s">
        <v>7575</v>
      </c>
      <c r="C454" s="619" t="s">
        <v>7580</v>
      </c>
      <c r="D454" s="619" t="s">
        <v>7581</v>
      </c>
      <c r="E454" s="622">
        <v>452</v>
      </c>
      <c r="F454" s="622">
        <v>391884</v>
      </c>
      <c r="G454" s="619">
        <v>1</v>
      </c>
      <c r="H454" s="619">
        <v>867</v>
      </c>
      <c r="I454" s="622">
        <v>611</v>
      </c>
      <c r="J454" s="622">
        <v>529737</v>
      </c>
      <c r="K454" s="619">
        <v>1.3517699115044248</v>
      </c>
      <c r="L454" s="619">
        <v>867</v>
      </c>
      <c r="M454" s="622">
        <v>526</v>
      </c>
      <c r="N454" s="622">
        <v>456042</v>
      </c>
      <c r="O454" s="635">
        <v>1.163716814159292</v>
      </c>
      <c r="P454" s="623">
        <v>867</v>
      </c>
    </row>
    <row r="455" spans="1:16" ht="14.4" customHeight="1" x14ac:dyDescent="0.3">
      <c r="A455" s="618" t="s">
        <v>7637</v>
      </c>
      <c r="B455" s="619" t="s">
        <v>7575</v>
      </c>
      <c r="C455" s="619" t="s">
        <v>7582</v>
      </c>
      <c r="D455" s="619" t="s">
        <v>7583</v>
      </c>
      <c r="E455" s="622">
        <v>1</v>
      </c>
      <c r="F455" s="622">
        <v>4531</v>
      </c>
      <c r="G455" s="619">
        <v>1</v>
      </c>
      <c r="H455" s="619">
        <v>4531</v>
      </c>
      <c r="I455" s="622">
        <v>1</v>
      </c>
      <c r="J455" s="622">
        <v>4531</v>
      </c>
      <c r="K455" s="619">
        <v>1</v>
      </c>
      <c r="L455" s="619">
        <v>4531</v>
      </c>
      <c r="M455" s="622"/>
      <c r="N455" s="622"/>
      <c r="O455" s="635"/>
      <c r="P455" s="623"/>
    </row>
    <row r="456" spans="1:16" ht="14.4" customHeight="1" x14ac:dyDescent="0.3">
      <c r="A456" s="618" t="s">
        <v>7637</v>
      </c>
      <c r="B456" s="619" t="s">
        <v>7575</v>
      </c>
      <c r="C456" s="619" t="s">
        <v>7585</v>
      </c>
      <c r="D456" s="619" t="s">
        <v>7586</v>
      </c>
      <c r="E456" s="622">
        <v>1</v>
      </c>
      <c r="F456" s="622">
        <v>964</v>
      </c>
      <c r="G456" s="619">
        <v>1</v>
      </c>
      <c r="H456" s="619">
        <v>964</v>
      </c>
      <c r="I456" s="622">
        <v>2</v>
      </c>
      <c r="J456" s="622">
        <v>1928</v>
      </c>
      <c r="K456" s="619">
        <v>2</v>
      </c>
      <c r="L456" s="619">
        <v>964</v>
      </c>
      <c r="M456" s="622"/>
      <c r="N456" s="622"/>
      <c r="O456" s="635"/>
      <c r="P456" s="623"/>
    </row>
    <row r="457" spans="1:16" ht="14.4" customHeight="1" x14ac:dyDescent="0.3">
      <c r="A457" s="618" t="s">
        <v>7637</v>
      </c>
      <c r="B457" s="619" t="s">
        <v>7575</v>
      </c>
      <c r="C457" s="619" t="s">
        <v>7587</v>
      </c>
      <c r="D457" s="619" t="s">
        <v>7588</v>
      </c>
      <c r="E457" s="622"/>
      <c r="F457" s="622"/>
      <c r="G457" s="619"/>
      <c r="H457" s="619"/>
      <c r="I457" s="622"/>
      <c r="J457" s="622"/>
      <c r="K457" s="619"/>
      <c r="L457" s="619"/>
      <c r="M457" s="622">
        <v>155</v>
      </c>
      <c r="N457" s="622">
        <v>144556.09999999998</v>
      </c>
      <c r="O457" s="635"/>
      <c r="P457" s="623">
        <v>932.61999999999989</v>
      </c>
    </row>
    <row r="458" spans="1:16" ht="14.4" customHeight="1" x14ac:dyDescent="0.3">
      <c r="A458" s="618" t="s">
        <v>7637</v>
      </c>
      <c r="B458" s="619" t="s">
        <v>7575</v>
      </c>
      <c r="C458" s="619" t="s">
        <v>7589</v>
      </c>
      <c r="D458" s="619" t="s">
        <v>7588</v>
      </c>
      <c r="E458" s="622"/>
      <c r="F458" s="622"/>
      <c r="G458" s="619"/>
      <c r="H458" s="619"/>
      <c r="I458" s="622"/>
      <c r="J458" s="622"/>
      <c r="K458" s="619"/>
      <c r="L458" s="619"/>
      <c r="M458" s="622">
        <v>50</v>
      </c>
      <c r="N458" s="622">
        <v>45994</v>
      </c>
      <c r="O458" s="635"/>
      <c r="P458" s="623">
        <v>919.88</v>
      </c>
    </row>
    <row r="459" spans="1:16" ht="14.4" customHeight="1" x14ac:dyDescent="0.3">
      <c r="A459" s="618" t="s">
        <v>7637</v>
      </c>
      <c r="B459" s="619" t="s">
        <v>7575</v>
      </c>
      <c r="C459" s="619" t="s">
        <v>7673</v>
      </c>
      <c r="D459" s="619" t="s">
        <v>7674</v>
      </c>
      <c r="E459" s="622"/>
      <c r="F459" s="622"/>
      <c r="G459" s="619"/>
      <c r="H459" s="619"/>
      <c r="I459" s="622">
        <v>1</v>
      </c>
      <c r="J459" s="622">
        <v>2216.7800000000002</v>
      </c>
      <c r="K459" s="619"/>
      <c r="L459" s="619">
        <v>2216.7800000000002</v>
      </c>
      <c r="M459" s="622"/>
      <c r="N459" s="622"/>
      <c r="O459" s="635"/>
      <c r="P459" s="623"/>
    </row>
    <row r="460" spans="1:16" ht="14.4" customHeight="1" x14ac:dyDescent="0.3">
      <c r="A460" s="618" t="s">
        <v>7637</v>
      </c>
      <c r="B460" s="619" t="s">
        <v>7575</v>
      </c>
      <c r="C460" s="619" t="s">
        <v>7675</v>
      </c>
      <c r="D460" s="619" t="s">
        <v>7676</v>
      </c>
      <c r="E460" s="622"/>
      <c r="F460" s="622"/>
      <c r="G460" s="619"/>
      <c r="H460" s="619"/>
      <c r="I460" s="622">
        <v>1</v>
      </c>
      <c r="J460" s="622">
        <v>409</v>
      </c>
      <c r="K460" s="619"/>
      <c r="L460" s="619">
        <v>409</v>
      </c>
      <c r="M460" s="622"/>
      <c r="N460" s="622"/>
      <c r="O460" s="635"/>
      <c r="P460" s="623"/>
    </row>
    <row r="461" spans="1:16" ht="14.4" customHeight="1" x14ac:dyDescent="0.3">
      <c r="A461" s="618" t="s">
        <v>7637</v>
      </c>
      <c r="B461" s="619" t="s">
        <v>7590</v>
      </c>
      <c r="C461" s="619" t="s">
        <v>7591</v>
      </c>
      <c r="D461" s="619" t="s">
        <v>7592</v>
      </c>
      <c r="E461" s="622">
        <v>10</v>
      </c>
      <c r="F461" s="622">
        <v>0</v>
      </c>
      <c r="G461" s="619"/>
      <c r="H461" s="619">
        <v>0</v>
      </c>
      <c r="I461" s="622">
        <v>12</v>
      </c>
      <c r="J461" s="622">
        <v>0</v>
      </c>
      <c r="K461" s="619"/>
      <c r="L461" s="619">
        <v>0</v>
      </c>
      <c r="M461" s="622">
        <v>12</v>
      </c>
      <c r="N461" s="622">
        <v>0</v>
      </c>
      <c r="O461" s="635"/>
      <c r="P461" s="623">
        <v>0</v>
      </c>
    </row>
    <row r="462" spans="1:16" ht="14.4" customHeight="1" x14ac:dyDescent="0.3">
      <c r="A462" s="618" t="s">
        <v>7637</v>
      </c>
      <c r="B462" s="619" t="s">
        <v>7590</v>
      </c>
      <c r="C462" s="619" t="s">
        <v>7593</v>
      </c>
      <c r="D462" s="619" t="s">
        <v>7594</v>
      </c>
      <c r="E462" s="622">
        <v>8539</v>
      </c>
      <c r="F462" s="622">
        <v>0</v>
      </c>
      <c r="G462" s="619"/>
      <c r="H462" s="619">
        <v>0</v>
      </c>
      <c r="I462" s="622">
        <v>8008</v>
      </c>
      <c r="J462" s="622">
        <v>0</v>
      </c>
      <c r="K462" s="619"/>
      <c r="L462" s="619">
        <v>0</v>
      </c>
      <c r="M462" s="622">
        <v>8037</v>
      </c>
      <c r="N462" s="622">
        <v>0</v>
      </c>
      <c r="O462" s="635"/>
      <c r="P462" s="623">
        <v>0</v>
      </c>
    </row>
    <row r="463" spans="1:16" ht="14.4" customHeight="1" x14ac:dyDescent="0.3">
      <c r="A463" s="618" t="s">
        <v>7637</v>
      </c>
      <c r="B463" s="619" t="s">
        <v>7590</v>
      </c>
      <c r="C463" s="619" t="s">
        <v>7595</v>
      </c>
      <c r="D463" s="619" t="s">
        <v>7596</v>
      </c>
      <c r="E463" s="622">
        <v>11283</v>
      </c>
      <c r="F463" s="622">
        <v>383622</v>
      </c>
      <c r="G463" s="619">
        <v>1</v>
      </c>
      <c r="H463" s="619">
        <v>34</v>
      </c>
      <c r="I463" s="622">
        <v>12267</v>
      </c>
      <c r="J463" s="622">
        <v>417078</v>
      </c>
      <c r="K463" s="619">
        <v>1.087210848178676</v>
      </c>
      <c r="L463" s="619">
        <v>34</v>
      </c>
      <c r="M463" s="622">
        <v>12552</v>
      </c>
      <c r="N463" s="622">
        <v>426768</v>
      </c>
      <c r="O463" s="635">
        <v>1.1124700877426217</v>
      </c>
      <c r="P463" s="623">
        <v>34</v>
      </c>
    </row>
    <row r="464" spans="1:16" ht="14.4" customHeight="1" x14ac:dyDescent="0.3">
      <c r="A464" s="618" t="s">
        <v>7637</v>
      </c>
      <c r="B464" s="619" t="s">
        <v>7590</v>
      </c>
      <c r="C464" s="619" t="s">
        <v>7597</v>
      </c>
      <c r="D464" s="619" t="s">
        <v>7598</v>
      </c>
      <c r="E464" s="622">
        <v>1</v>
      </c>
      <c r="F464" s="622">
        <v>156</v>
      </c>
      <c r="G464" s="619">
        <v>1</v>
      </c>
      <c r="H464" s="619">
        <v>156</v>
      </c>
      <c r="I464" s="622"/>
      <c r="J464" s="622"/>
      <c r="K464" s="619"/>
      <c r="L464" s="619"/>
      <c r="M464" s="622"/>
      <c r="N464" s="622"/>
      <c r="O464" s="635"/>
      <c r="P464" s="623"/>
    </row>
    <row r="465" spans="1:16" ht="14.4" customHeight="1" x14ac:dyDescent="0.3">
      <c r="A465" s="618" t="s">
        <v>7637</v>
      </c>
      <c r="B465" s="619" t="s">
        <v>7590</v>
      </c>
      <c r="C465" s="619" t="s">
        <v>7599</v>
      </c>
      <c r="D465" s="619" t="s">
        <v>7600</v>
      </c>
      <c r="E465" s="622">
        <v>15</v>
      </c>
      <c r="F465" s="622">
        <v>1125</v>
      </c>
      <c r="G465" s="619">
        <v>1</v>
      </c>
      <c r="H465" s="619">
        <v>75</v>
      </c>
      <c r="I465" s="622">
        <v>7</v>
      </c>
      <c r="J465" s="622">
        <v>525</v>
      </c>
      <c r="K465" s="619">
        <v>0.46666666666666667</v>
      </c>
      <c r="L465" s="619">
        <v>75</v>
      </c>
      <c r="M465" s="622">
        <v>14</v>
      </c>
      <c r="N465" s="622">
        <v>1134</v>
      </c>
      <c r="O465" s="635">
        <v>1.008</v>
      </c>
      <c r="P465" s="623">
        <v>81</v>
      </c>
    </row>
    <row r="466" spans="1:16" ht="14.4" customHeight="1" x14ac:dyDescent="0.3">
      <c r="A466" s="618" t="s">
        <v>7637</v>
      </c>
      <c r="B466" s="619" t="s">
        <v>7590</v>
      </c>
      <c r="C466" s="619" t="s">
        <v>7603</v>
      </c>
      <c r="D466" s="619" t="s">
        <v>7604</v>
      </c>
      <c r="E466" s="622">
        <v>3145</v>
      </c>
      <c r="F466" s="622">
        <v>78625</v>
      </c>
      <c r="G466" s="619">
        <v>1</v>
      </c>
      <c r="H466" s="619">
        <v>25</v>
      </c>
      <c r="I466" s="622">
        <v>3692</v>
      </c>
      <c r="J466" s="622">
        <v>92300</v>
      </c>
      <c r="K466" s="619">
        <v>1.1739268680445152</v>
      </c>
      <c r="L466" s="619">
        <v>25</v>
      </c>
      <c r="M466" s="622">
        <v>5538</v>
      </c>
      <c r="N466" s="622">
        <v>193830</v>
      </c>
      <c r="O466" s="635">
        <v>2.4652464228934816</v>
      </c>
      <c r="P466" s="623">
        <v>35</v>
      </c>
    </row>
    <row r="467" spans="1:16" ht="14.4" customHeight="1" x14ac:dyDescent="0.3">
      <c r="A467" s="618" t="s">
        <v>7637</v>
      </c>
      <c r="B467" s="619" t="s">
        <v>7590</v>
      </c>
      <c r="C467" s="619" t="s">
        <v>7605</v>
      </c>
      <c r="D467" s="619" t="s">
        <v>7606</v>
      </c>
      <c r="E467" s="622">
        <v>2967</v>
      </c>
      <c r="F467" s="622">
        <v>412413</v>
      </c>
      <c r="G467" s="619">
        <v>1</v>
      </c>
      <c r="H467" s="619">
        <v>139</v>
      </c>
      <c r="I467" s="622">
        <v>3288</v>
      </c>
      <c r="J467" s="622">
        <v>463608</v>
      </c>
      <c r="K467" s="619">
        <v>1.1241352721664932</v>
      </c>
      <c r="L467" s="619">
        <v>141</v>
      </c>
      <c r="M467" s="622">
        <v>3649</v>
      </c>
      <c r="N467" s="622">
        <v>514509</v>
      </c>
      <c r="O467" s="635">
        <v>1.2475576667078876</v>
      </c>
      <c r="P467" s="623">
        <v>141</v>
      </c>
    </row>
    <row r="468" spans="1:16" ht="14.4" customHeight="1" x14ac:dyDescent="0.3">
      <c r="A468" s="618" t="s">
        <v>7637</v>
      </c>
      <c r="B468" s="619" t="s">
        <v>7590</v>
      </c>
      <c r="C468" s="619" t="s">
        <v>7607</v>
      </c>
      <c r="D468" s="619" t="s">
        <v>7608</v>
      </c>
      <c r="E468" s="622"/>
      <c r="F468" s="622"/>
      <c r="G468" s="619"/>
      <c r="H468" s="619"/>
      <c r="I468" s="622">
        <v>70</v>
      </c>
      <c r="J468" s="622">
        <v>4340</v>
      </c>
      <c r="K468" s="619"/>
      <c r="L468" s="619">
        <v>62</v>
      </c>
      <c r="M468" s="622">
        <v>30</v>
      </c>
      <c r="N468" s="622">
        <v>3360</v>
      </c>
      <c r="O468" s="635"/>
      <c r="P468" s="623">
        <v>112</v>
      </c>
    </row>
    <row r="469" spans="1:16" ht="14.4" customHeight="1" x14ac:dyDescent="0.3">
      <c r="A469" s="618" t="s">
        <v>7637</v>
      </c>
      <c r="B469" s="619" t="s">
        <v>7590</v>
      </c>
      <c r="C469" s="619" t="s">
        <v>7609</v>
      </c>
      <c r="D469" s="619" t="s">
        <v>7610</v>
      </c>
      <c r="E469" s="622">
        <v>862</v>
      </c>
      <c r="F469" s="622">
        <v>16378</v>
      </c>
      <c r="G469" s="619">
        <v>1</v>
      </c>
      <c r="H469" s="619">
        <v>19</v>
      </c>
      <c r="I469" s="622">
        <v>961</v>
      </c>
      <c r="J469" s="622">
        <v>18259</v>
      </c>
      <c r="K469" s="619">
        <v>1.1148491879350348</v>
      </c>
      <c r="L469" s="619">
        <v>19</v>
      </c>
      <c r="M469" s="622">
        <v>1039</v>
      </c>
      <c r="N469" s="622">
        <v>31170</v>
      </c>
      <c r="O469" s="635">
        <v>1.9031627793381365</v>
      </c>
      <c r="P469" s="623">
        <v>30</v>
      </c>
    </row>
    <row r="470" spans="1:16" ht="14.4" customHeight="1" x14ac:dyDescent="0.3">
      <c r="A470" s="618" t="s">
        <v>7637</v>
      </c>
      <c r="B470" s="619" t="s">
        <v>7590</v>
      </c>
      <c r="C470" s="619" t="s">
        <v>7611</v>
      </c>
      <c r="D470" s="619" t="s">
        <v>7612</v>
      </c>
      <c r="E470" s="622">
        <v>36</v>
      </c>
      <c r="F470" s="622">
        <v>9900</v>
      </c>
      <c r="G470" s="619">
        <v>1</v>
      </c>
      <c r="H470" s="619">
        <v>275</v>
      </c>
      <c r="I470" s="622">
        <v>7</v>
      </c>
      <c r="J470" s="622">
        <v>1932</v>
      </c>
      <c r="K470" s="619">
        <v>0.19515151515151516</v>
      </c>
      <c r="L470" s="619">
        <v>276</v>
      </c>
      <c r="M470" s="622">
        <v>19</v>
      </c>
      <c r="N470" s="622">
        <v>5263</v>
      </c>
      <c r="O470" s="635">
        <v>0.53161616161616165</v>
      </c>
      <c r="P470" s="623">
        <v>277</v>
      </c>
    </row>
    <row r="471" spans="1:16" ht="14.4" customHeight="1" x14ac:dyDescent="0.3">
      <c r="A471" s="618" t="s">
        <v>7637</v>
      </c>
      <c r="B471" s="619" t="s">
        <v>7590</v>
      </c>
      <c r="C471" s="619" t="s">
        <v>7613</v>
      </c>
      <c r="D471" s="619" t="s">
        <v>7614</v>
      </c>
      <c r="E471" s="622">
        <v>1</v>
      </c>
      <c r="F471" s="622">
        <v>57</v>
      </c>
      <c r="G471" s="619">
        <v>1</v>
      </c>
      <c r="H471" s="619">
        <v>57</v>
      </c>
      <c r="I471" s="622"/>
      <c r="J471" s="622"/>
      <c r="K471" s="619"/>
      <c r="L471" s="619"/>
      <c r="M471" s="622">
        <v>1</v>
      </c>
      <c r="N471" s="622">
        <v>56</v>
      </c>
      <c r="O471" s="635">
        <v>0.98245614035087714</v>
      </c>
      <c r="P471" s="623">
        <v>56</v>
      </c>
    </row>
    <row r="472" spans="1:16" ht="14.4" customHeight="1" x14ac:dyDescent="0.3">
      <c r="A472" s="618" t="s">
        <v>7637</v>
      </c>
      <c r="B472" s="619" t="s">
        <v>7590</v>
      </c>
      <c r="C472" s="619" t="s">
        <v>7615</v>
      </c>
      <c r="D472" s="619" t="s">
        <v>7616</v>
      </c>
      <c r="E472" s="622">
        <v>9</v>
      </c>
      <c r="F472" s="622">
        <v>0</v>
      </c>
      <c r="G472" s="619"/>
      <c r="H472" s="619">
        <v>0</v>
      </c>
      <c r="I472" s="622">
        <v>3</v>
      </c>
      <c r="J472" s="622">
        <v>0</v>
      </c>
      <c r="K472" s="619"/>
      <c r="L472" s="619">
        <v>0</v>
      </c>
      <c r="M472" s="622">
        <v>5</v>
      </c>
      <c r="N472" s="622">
        <v>0</v>
      </c>
      <c r="O472" s="635"/>
      <c r="P472" s="623">
        <v>0</v>
      </c>
    </row>
    <row r="473" spans="1:16" ht="14.4" customHeight="1" x14ac:dyDescent="0.3">
      <c r="A473" s="618" t="s">
        <v>7637</v>
      </c>
      <c r="B473" s="619" t="s">
        <v>7590</v>
      </c>
      <c r="C473" s="619" t="s">
        <v>7617</v>
      </c>
      <c r="D473" s="619" t="s">
        <v>7618</v>
      </c>
      <c r="E473" s="622">
        <v>4295</v>
      </c>
      <c r="F473" s="622">
        <v>442385</v>
      </c>
      <c r="G473" s="619">
        <v>1</v>
      </c>
      <c r="H473" s="619">
        <v>103</v>
      </c>
      <c r="I473" s="622">
        <v>4834</v>
      </c>
      <c r="J473" s="622">
        <v>497902</v>
      </c>
      <c r="K473" s="619">
        <v>1.1254947613504074</v>
      </c>
      <c r="L473" s="619">
        <v>103</v>
      </c>
      <c r="M473" s="622">
        <v>5531</v>
      </c>
      <c r="N473" s="622">
        <v>575224</v>
      </c>
      <c r="O473" s="635">
        <v>1.3002791685974886</v>
      </c>
      <c r="P473" s="623">
        <v>104</v>
      </c>
    </row>
    <row r="474" spans="1:16" ht="14.4" customHeight="1" x14ac:dyDescent="0.3">
      <c r="A474" s="618" t="s">
        <v>7637</v>
      </c>
      <c r="B474" s="619" t="s">
        <v>7590</v>
      </c>
      <c r="C474" s="619" t="s">
        <v>7619</v>
      </c>
      <c r="D474" s="619" t="s">
        <v>7620</v>
      </c>
      <c r="E474" s="622">
        <v>3050</v>
      </c>
      <c r="F474" s="622">
        <v>170800</v>
      </c>
      <c r="G474" s="619">
        <v>1</v>
      </c>
      <c r="H474" s="619">
        <v>56</v>
      </c>
      <c r="I474" s="622">
        <v>3629</v>
      </c>
      <c r="J474" s="622">
        <v>203224</v>
      </c>
      <c r="K474" s="619">
        <v>1.1898360655737705</v>
      </c>
      <c r="L474" s="619">
        <v>56</v>
      </c>
      <c r="M474" s="622">
        <v>3827</v>
      </c>
      <c r="N474" s="622">
        <v>214312</v>
      </c>
      <c r="O474" s="635">
        <v>1.2547540983606558</v>
      </c>
      <c r="P474" s="623">
        <v>56</v>
      </c>
    </row>
    <row r="475" spans="1:16" ht="14.4" customHeight="1" x14ac:dyDescent="0.3">
      <c r="A475" s="618" t="s">
        <v>7637</v>
      </c>
      <c r="B475" s="619" t="s">
        <v>7590</v>
      </c>
      <c r="C475" s="619" t="s">
        <v>7621</v>
      </c>
      <c r="D475" s="619" t="s">
        <v>7622</v>
      </c>
      <c r="E475" s="622">
        <v>2</v>
      </c>
      <c r="F475" s="622">
        <v>10</v>
      </c>
      <c r="G475" s="619">
        <v>1</v>
      </c>
      <c r="H475" s="619">
        <v>5</v>
      </c>
      <c r="I475" s="622">
        <v>1</v>
      </c>
      <c r="J475" s="622">
        <v>5</v>
      </c>
      <c r="K475" s="619">
        <v>0.5</v>
      </c>
      <c r="L475" s="619">
        <v>5</v>
      </c>
      <c r="M475" s="622"/>
      <c r="N475" s="622"/>
      <c r="O475" s="635"/>
      <c r="P475" s="623"/>
    </row>
    <row r="476" spans="1:16" ht="14.4" customHeight="1" x14ac:dyDescent="0.3">
      <c r="A476" s="618" t="s">
        <v>7637</v>
      </c>
      <c r="B476" s="619" t="s">
        <v>7590</v>
      </c>
      <c r="C476" s="619" t="s">
        <v>7623</v>
      </c>
      <c r="D476" s="619" t="s">
        <v>7624</v>
      </c>
      <c r="E476" s="622"/>
      <c r="F476" s="622"/>
      <c r="G476" s="619"/>
      <c r="H476" s="619"/>
      <c r="I476" s="622"/>
      <c r="J476" s="622"/>
      <c r="K476" s="619"/>
      <c r="L476" s="619"/>
      <c r="M476" s="622">
        <v>5</v>
      </c>
      <c r="N476" s="622">
        <v>25</v>
      </c>
      <c r="O476" s="635"/>
      <c r="P476" s="623">
        <v>5</v>
      </c>
    </row>
    <row r="477" spans="1:16" ht="14.4" customHeight="1" x14ac:dyDescent="0.3">
      <c r="A477" s="618" t="s">
        <v>7637</v>
      </c>
      <c r="B477" s="619" t="s">
        <v>7590</v>
      </c>
      <c r="C477" s="619" t="s">
        <v>7677</v>
      </c>
      <c r="D477" s="619" t="s">
        <v>7678</v>
      </c>
      <c r="E477" s="622">
        <v>6017</v>
      </c>
      <c r="F477" s="622">
        <v>1949508</v>
      </c>
      <c r="G477" s="619">
        <v>1</v>
      </c>
      <c r="H477" s="619">
        <v>324</v>
      </c>
      <c r="I477" s="622">
        <v>5227</v>
      </c>
      <c r="J477" s="622">
        <v>1704002</v>
      </c>
      <c r="K477" s="619">
        <v>0.8740677134948921</v>
      </c>
      <c r="L477" s="619">
        <v>326</v>
      </c>
      <c r="M477" s="622">
        <v>5480</v>
      </c>
      <c r="N477" s="622">
        <v>1791960</v>
      </c>
      <c r="O477" s="635">
        <v>0.91918576379271077</v>
      </c>
      <c r="P477" s="623">
        <v>327</v>
      </c>
    </row>
    <row r="478" spans="1:16" ht="14.4" customHeight="1" x14ac:dyDescent="0.3">
      <c r="A478" s="618" t="s">
        <v>7637</v>
      </c>
      <c r="B478" s="619" t="s">
        <v>7590</v>
      </c>
      <c r="C478" s="619" t="s">
        <v>7679</v>
      </c>
      <c r="D478" s="619" t="s">
        <v>7680</v>
      </c>
      <c r="E478" s="622">
        <v>35</v>
      </c>
      <c r="F478" s="622">
        <v>22400</v>
      </c>
      <c r="G478" s="619">
        <v>1</v>
      </c>
      <c r="H478" s="619">
        <v>640</v>
      </c>
      <c r="I478" s="622">
        <v>5</v>
      </c>
      <c r="J478" s="622">
        <v>3210</v>
      </c>
      <c r="K478" s="619">
        <v>0.14330357142857142</v>
      </c>
      <c r="L478" s="619">
        <v>642</v>
      </c>
      <c r="M478" s="622">
        <v>3</v>
      </c>
      <c r="N478" s="622">
        <v>1935</v>
      </c>
      <c r="O478" s="635">
        <v>8.638392857142857E-2</v>
      </c>
      <c r="P478" s="623">
        <v>645</v>
      </c>
    </row>
    <row r="479" spans="1:16" ht="14.4" customHeight="1" x14ac:dyDescent="0.3">
      <c r="A479" s="618" t="s">
        <v>7637</v>
      </c>
      <c r="B479" s="619" t="s">
        <v>7590</v>
      </c>
      <c r="C479" s="619" t="s">
        <v>7681</v>
      </c>
      <c r="D479" s="619" t="s">
        <v>7682</v>
      </c>
      <c r="E479" s="622">
        <v>47791</v>
      </c>
      <c r="F479" s="622">
        <v>33692655</v>
      </c>
      <c r="G479" s="619">
        <v>1</v>
      </c>
      <c r="H479" s="619">
        <v>705</v>
      </c>
      <c r="I479" s="622">
        <v>45523</v>
      </c>
      <c r="J479" s="622">
        <v>32093715</v>
      </c>
      <c r="K479" s="619">
        <v>0.95254336590571442</v>
      </c>
      <c r="L479" s="619">
        <v>705</v>
      </c>
      <c r="M479" s="622">
        <v>46505</v>
      </c>
      <c r="N479" s="622">
        <v>32832530</v>
      </c>
      <c r="O479" s="635">
        <v>0.9744714389530893</v>
      </c>
      <c r="P479" s="623">
        <v>706</v>
      </c>
    </row>
    <row r="480" spans="1:16" ht="14.4" customHeight="1" x14ac:dyDescent="0.3">
      <c r="A480" s="618" t="s">
        <v>7637</v>
      </c>
      <c r="B480" s="619" t="s">
        <v>7590</v>
      </c>
      <c r="C480" s="619" t="s">
        <v>7683</v>
      </c>
      <c r="D480" s="619" t="s">
        <v>7684</v>
      </c>
      <c r="E480" s="622">
        <v>225</v>
      </c>
      <c r="F480" s="622">
        <v>110925</v>
      </c>
      <c r="G480" s="619">
        <v>1</v>
      </c>
      <c r="H480" s="619">
        <v>493</v>
      </c>
      <c r="I480" s="622">
        <v>183</v>
      </c>
      <c r="J480" s="622">
        <v>90585</v>
      </c>
      <c r="K480" s="619">
        <v>0.8166328600405679</v>
      </c>
      <c r="L480" s="619">
        <v>495</v>
      </c>
      <c r="M480" s="622">
        <v>232</v>
      </c>
      <c r="N480" s="622">
        <v>115304</v>
      </c>
      <c r="O480" s="635">
        <v>1.0394771241830065</v>
      </c>
      <c r="P480" s="623">
        <v>497</v>
      </c>
    </row>
    <row r="481" spans="1:16" ht="14.4" customHeight="1" x14ac:dyDescent="0.3">
      <c r="A481" s="618" t="s">
        <v>7637</v>
      </c>
      <c r="B481" s="619" t="s">
        <v>7590</v>
      </c>
      <c r="C481" s="619" t="s">
        <v>7685</v>
      </c>
      <c r="D481" s="619" t="s">
        <v>7686</v>
      </c>
      <c r="E481" s="622">
        <v>2104</v>
      </c>
      <c r="F481" s="622">
        <v>1296064</v>
      </c>
      <c r="G481" s="619">
        <v>1</v>
      </c>
      <c r="H481" s="619">
        <v>616</v>
      </c>
      <c r="I481" s="622">
        <v>2052</v>
      </c>
      <c r="J481" s="622">
        <v>1264032</v>
      </c>
      <c r="K481" s="619">
        <v>0.97528517110266155</v>
      </c>
      <c r="L481" s="619">
        <v>616</v>
      </c>
      <c r="M481" s="622">
        <v>1560</v>
      </c>
      <c r="N481" s="622">
        <v>962520</v>
      </c>
      <c r="O481" s="635">
        <v>0.74264851118463282</v>
      </c>
      <c r="P481" s="623">
        <v>617</v>
      </c>
    </row>
    <row r="482" spans="1:16" ht="14.4" customHeight="1" x14ac:dyDescent="0.3">
      <c r="A482" s="618" t="s">
        <v>7637</v>
      </c>
      <c r="B482" s="619" t="s">
        <v>7590</v>
      </c>
      <c r="C482" s="619" t="s">
        <v>7687</v>
      </c>
      <c r="D482" s="619" t="s">
        <v>7688</v>
      </c>
      <c r="E482" s="622">
        <v>61</v>
      </c>
      <c r="F482" s="622">
        <v>367708</v>
      </c>
      <c r="G482" s="619">
        <v>1</v>
      </c>
      <c r="H482" s="619">
        <v>6028</v>
      </c>
      <c r="I482" s="622">
        <v>71</v>
      </c>
      <c r="J482" s="622">
        <v>428272</v>
      </c>
      <c r="K482" s="619">
        <v>1.1647067782044449</v>
      </c>
      <c r="L482" s="619">
        <v>6032</v>
      </c>
      <c r="M482" s="622">
        <v>60</v>
      </c>
      <c r="N482" s="622">
        <v>362280</v>
      </c>
      <c r="O482" s="635">
        <v>0.98523828690156323</v>
      </c>
      <c r="P482" s="623">
        <v>6038</v>
      </c>
    </row>
    <row r="483" spans="1:16" ht="14.4" customHeight="1" x14ac:dyDescent="0.3">
      <c r="A483" s="618" t="s">
        <v>7637</v>
      </c>
      <c r="B483" s="619" t="s">
        <v>7590</v>
      </c>
      <c r="C483" s="619" t="s">
        <v>7689</v>
      </c>
      <c r="D483" s="619" t="s">
        <v>7690</v>
      </c>
      <c r="E483" s="622">
        <v>1865</v>
      </c>
      <c r="F483" s="622">
        <v>1693420</v>
      </c>
      <c r="G483" s="619">
        <v>1</v>
      </c>
      <c r="H483" s="619">
        <v>908</v>
      </c>
      <c r="I483" s="622">
        <v>943</v>
      </c>
      <c r="J483" s="622">
        <v>858130</v>
      </c>
      <c r="K483" s="619">
        <v>0.50674374933566391</v>
      </c>
      <c r="L483" s="619">
        <v>910</v>
      </c>
      <c r="M483" s="622">
        <v>299</v>
      </c>
      <c r="N483" s="622">
        <v>272389</v>
      </c>
      <c r="O483" s="635">
        <v>0.16085141311665152</v>
      </c>
      <c r="P483" s="623">
        <v>911</v>
      </c>
    </row>
    <row r="484" spans="1:16" ht="14.4" customHeight="1" x14ac:dyDescent="0.3">
      <c r="A484" s="618" t="s">
        <v>7637</v>
      </c>
      <c r="B484" s="619" t="s">
        <v>7590</v>
      </c>
      <c r="C484" s="619" t="s">
        <v>7691</v>
      </c>
      <c r="D484" s="619" t="s">
        <v>7692</v>
      </c>
      <c r="E484" s="622">
        <v>652</v>
      </c>
      <c r="F484" s="622">
        <v>770012</v>
      </c>
      <c r="G484" s="619">
        <v>1</v>
      </c>
      <c r="H484" s="619">
        <v>1181</v>
      </c>
      <c r="I484" s="622">
        <v>549</v>
      </c>
      <c r="J484" s="622">
        <v>649467</v>
      </c>
      <c r="K484" s="619">
        <v>0.84345049168064912</v>
      </c>
      <c r="L484" s="619">
        <v>1183</v>
      </c>
      <c r="M484" s="622">
        <v>595</v>
      </c>
      <c r="N484" s="622">
        <v>705670</v>
      </c>
      <c r="O484" s="635">
        <v>0.91644026326862438</v>
      </c>
      <c r="P484" s="623">
        <v>1186</v>
      </c>
    </row>
    <row r="485" spans="1:16" ht="14.4" customHeight="1" x14ac:dyDescent="0.3">
      <c r="A485" s="618" t="s">
        <v>7637</v>
      </c>
      <c r="B485" s="619" t="s">
        <v>7590</v>
      </c>
      <c r="C485" s="619" t="s">
        <v>7693</v>
      </c>
      <c r="D485" s="619" t="s">
        <v>7694</v>
      </c>
      <c r="E485" s="622">
        <v>5119</v>
      </c>
      <c r="F485" s="622">
        <v>829278</v>
      </c>
      <c r="G485" s="619">
        <v>1</v>
      </c>
      <c r="H485" s="619">
        <v>162</v>
      </c>
      <c r="I485" s="622">
        <v>5103</v>
      </c>
      <c r="J485" s="622">
        <v>826686</v>
      </c>
      <c r="K485" s="619">
        <v>0.99687438952920493</v>
      </c>
      <c r="L485" s="619">
        <v>162</v>
      </c>
      <c r="M485" s="622">
        <v>5215</v>
      </c>
      <c r="N485" s="622">
        <v>850045</v>
      </c>
      <c r="O485" s="635">
        <v>1.0250422656817135</v>
      </c>
      <c r="P485" s="623">
        <v>163</v>
      </c>
    </row>
    <row r="486" spans="1:16" ht="14.4" customHeight="1" x14ac:dyDescent="0.3">
      <c r="A486" s="618" t="s">
        <v>7637</v>
      </c>
      <c r="B486" s="619" t="s">
        <v>7590</v>
      </c>
      <c r="C486" s="619" t="s">
        <v>7695</v>
      </c>
      <c r="D486" s="619" t="s">
        <v>7696</v>
      </c>
      <c r="E486" s="622">
        <v>165</v>
      </c>
      <c r="F486" s="622">
        <v>109560</v>
      </c>
      <c r="G486" s="619">
        <v>1</v>
      </c>
      <c r="H486" s="619">
        <v>664</v>
      </c>
      <c r="I486" s="622">
        <v>151</v>
      </c>
      <c r="J486" s="622">
        <v>100868</v>
      </c>
      <c r="K486" s="619">
        <v>0.92066447608616286</v>
      </c>
      <c r="L486" s="619">
        <v>668</v>
      </c>
      <c r="M486" s="622">
        <v>179</v>
      </c>
      <c r="N486" s="622">
        <v>120646</v>
      </c>
      <c r="O486" s="635">
        <v>1.1011865644395764</v>
      </c>
      <c r="P486" s="623">
        <v>674</v>
      </c>
    </row>
    <row r="487" spans="1:16" ht="14.4" customHeight="1" x14ac:dyDescent="0.3">
      <c r="A487" s="618" t="s">
        <v>7637</v>
      </c>
      <c r="B487" s="619" t="s">
        <v>7590</v>
      </c>
      <c r="C487" s="619" t="s">
        <v>7697</v>
      </c>
      <c r="D487" s="619" t="s">
        <v>7698</v>
      </c>
      <c r="E487" s="622">
        <v>3722</v>
      </c>
      <c r="F487" s="622">
        <v>7008526</v>
      </c>
      <c r="G487" s="619">
        <v>1</v>
      </c>
      <c r="H487" s="619">
        <v>1883</v>
      </c>
      <c r="I487" s="622">
        <v>3584</v>
      </c>
      <c r="J487" s="622">
        <v>6755840</v>
      </c>
      <c r="K487" s="619">
        <v>0.96394591387689799</v>
      </c>
      <c r="L487" s="619">
        <v>1885</v>
      </c>
      <c r="M487" s="622">
        <v>3581</v>
      </c>
      <c r="N487" s="622">
        <v>6760928</v>
      </c>
      <c r="O487" s="635">
        <v>0.96467188678475335</v>
      </c>
      <c r="P487" s="623">
        <v>1888</v>
      </c>
    </row>
    <row r="488" spans="1:16" ht="14.4" customHeight="1" x14ac:dyDescent="0.3">
      <c r="A488" s="618" t="s">
        <v>7637</v>
      </c>
      <c r="B488" s="619" t="s">
        <v>7590</v>
      </c>
      <c r="C488" s="619" t="s">
        <v>7699</v>
      </c>
      <c r="D488" s="619" t="s">
        <v>7700</v>
      </c>
      <c r="E488" s="622">
        <v>1720</v>
      </c>
      <c r="F488" s="622">
        <v>211560</v>
      </c>
      <c r="G488" s="619">
        <v>1</v>
      </c>
      <c r="H488" s="619">
        <v>123</v>
      </c>
      <c r="I488" s="622">
        <v>1490</v>
      </c>
      <c r="J488" s="622">
        <v>183270</v>
      </c>
      <c r="K488" s="619">
        <v>0.86627906976744184</v>
      </c>
      <c r="L488" s="619">
        <v>123</v>
      </c>
      <c r="M488" s="622">
        <v>1594</v>
      </c>
      <c r="N488" s="622">
        <v>197656</v>
      </c>
      <c r="O488" s="635">
        <v>0.93427869162412558</v>
      </c>
      <c r="P488" s="623">
        <v>124</v>
      </c>
    </row>
    <row r="489" spans="1:16" ht="14.4" customHeight="1" x14ac:dyDescent="0.3">
      <c r="A489" s="618" t="s">
        <v>7637</v>
      </c>
      <c r="B489" s="619" t="s">
        <v>7590</v>
      </c>
      <c r="C489" s="619" t="s">
        <v>7701</v>
      </c>
      <c r="D489" s="619" t="s">
        <v>7702</v>
      </c>
      <c r="E489" s="622">
        <v>31667</v>
      </c>
      <c r="F489" s="622">
        <v>27455289</v>
      </c>
      <c r="G489" s="619">
        <v>1</v>
      </c>
      <c r="H489" s="619">
        <v>867</v>
      </c>
      <c r="I489" s="622">
        <v>42890</v>
      </c>
      <c r="J489" s="622">
        <v>37228520</v>
      </c>
      <c r="K489" s="619">
        <v>1.3559689719529087</v>
      </c>
      <c r="L489" s="619">
        <v>868</v>
      </c>
      <c r="M489" s="622">
        <v>50395</v>
      </c>
      <c r="N489" s="622">
        <v>43742860</v>
      </c>
      <c r="O489" s="635">
        <v>1.5932398307663052</v>
      </c>
      <c r="P489" s="623">
        <v>868</v>
      </c>
    </row>
    <row r="490" spans="1:16" ht="14.4" customHeight="1" x14ac:dyDescent="0.3">
      <c r="A490" s="618" t="s">
        <v>7637</v>
      </c>
      <c r="B490" s="619" t="s">
        <v>7590</v>
      </c>
      <c r="C490" s="619" t="s">
        <v>7703</v>
      </c>
      <c r="D490" s="619" t="s">
        <v>7704</v>
      </c>
      <c r="E490" s="622">
        <v>9</v>
      </c>
      <c r="F490" s="622">
        <v>1755</v>
      </c>
      <c r="G490" s="619">
        <v>1</v>
      </c>
      <c r="H490" s="619">
        <v>195</v>
      </c>
      <c r="I490" s="622"/>
      <c r="J490" s="622"/>
      <c r="K490" s="619"/>
      <c r="L490" s="619"/>
      <c r="M490" s="622"/>
      <c r="N490" s="622"/>
      <c r="O490" s="635"/>
      <c r="P490" s="623"/>
    </row>
    <row r="491" spans="1:16" ht="14.4" customHeight="1" x14ac:dyDescent="0.3">
      <c r="A491" s="618" t="s">
        <v>7637</v>
      </c>
      <c r="B491" s="619" t="s">
        <v>7590</v>
      </c>
      <c r="C491" s="619" t="s">
        <v>7705</v>
      </c>
      <c r="D491" s="619" t="s">
        <v>7706</v>
      </c>
      <c r="E491" s="622">
        <v>249</v>
      </c>
      <c r="F491" s="622">
        <v>918312</v>
      </c>
      <c r="G491" s="619">
        <v>1</v>
      </c>
      <c r="H491" s="619">
        <v>3688</v>
      </c>
      <c r="I491" s="622">
        <v>267</v>
      </c>
      <c r="J491" s="622">
        <v>985764</v>
      </c>
      <c r="K491" s="619">
        <v>1.073452160050179</v>
      </c>
      <c r="L491" s="619">
        <v>3692</v>
      </c>
      <c r="M491" s="622">
        <v>371</v>
      </c>
      <c r="N491" s="622">
        <v>1371216</v>
      </c>
      <c r="O491" s="635">
        <v>1.4931918563625435</v>
      </c>
      <c r="P491" s="623">
        <v>3696</v>
      </c>
    </row>
    <row r="492" spans="1:16" ht="14.4" customHeight="1" x14ac:dyDescent="0.3">
      <c r="A492" s="618" t="s">
        <v>7637</v>
      </c>
      <c r="B492" s="619" t="s">
        <v>7590</v>
      </c>
      <c r="C492" s="619" t="s">
        <v>7707</v>
      </c>
      <c r="D492" s="619" t="s">
        <v>7708</v>
      </c>
      <c r="E492" s="622">
        <v>132</v>
      </c>
      <c r="F492" s="622">
        <v>863280</v>
      </c>
      <c r="G492" s="619">
        <v>1</v>
      </c>
      <c r="H492" s="619">
        <v>6540</v>
      </c>
      <c r="I492" s="622">
        <v>185</v>
      </c>
      <c r="J492" s="622">
        <v>1211380</v>
      </c>
      <c r="K492" s="619">
        <v>1.4032295431378001</v>
      </c>
      <c r="L492" s="619">
        <v>6548</v>
      </c>
      <c r="M492" s="622">
        <v>134</v>
      </c>
      <c r="N492" s="622">
        <v>878638</v>
      </c>
      <c r="O492" s="635">
        <v>1.0177902882031322</v>
      </c>
      <c r="P492" s="623">
        <v>6557</v>
      </c>
    </row>
    <row r="493" spans="1:16" ht="14.4" customHeight="1" x14ac:dyDescent="0.3">
      <c r="A493" s="618" t="s">
        <v>7637</v>
      </c>
      <c r="B493" s="619" t="s">
        <v>7590</v>
      </c>
      <c r="C493" s="619" t="s">
        <v>7709</v>
      </c>
      <c r="D493" s="619" t="s">
        <v>7710</v>
      </c>
      <c r="E493" s="622">
        <v>173</v>
      </c>
      <c r="F493" s="622">
        <v>60896</v>
      </c>
      <c r="G493" s="619">
        <v>1</v>
      </c>
      <c r="H493" s="619">
        <v>352</v>
      </c>
      <c r="I493" s="622">
        <v>73</v>
      </c>
      <c r="J493" s="622">
        <v>25696</v>
      </c>
      <c r="K493" s="619">
        <v>0.42196531791907516</v>
      </c>
      <c r="L493" s="619">
        <v>352</v>
      </c>
      <c r="M493" s="622">
        <v>132</v>
      </c>
      <c r="N493" s="622">
        <v>46464</v>
      </c>
      <c r="O493" s="635">
        <v>0.76300578034682076</v>
      </c>
      <c r="P493" s="623">
        <v>352</v>
      </c>
    </row>
    <row r="494" spans="1:16" ht="14.4" customHeight="1" x14ac:dyDescent="0.3">
      <c r="A494" s="618" t="s">
        <v>7637</v>
      </c>
      <c r="B494" s="619" t="s">
        <v>7590</v>
      </c>
      <c r="C494" s="619" t="s">
        <v>7633</v>
      </c>
      <c r="D494" s="619" t="s">
        <v>7634</v>
      </c>
      <c r="E494" s="622">
        <v>1</v>
      </c>
      <c r="F494" s="622">
        <v>0</v>
      </c>
      <c r="G494" s="619"/>
      <c r="H494" s="619">
        <v>0</v>
      </c>
      <c r="I494" s="622">
        <v>2</v>
      </c>
      <c r="J494" s="622">
        <v>0</v>
      </c>
      <c r="K494" s="619"/>
      <c r="L494" s="619">
        <v>0</v>
      </c>
      <c r="M494" s="622"/>
      <c r="N494" s="622"/>
      <c r="O494" s="635"/>
      <c r="P494" s="623"/>
    </row>
    <row r="495" spans="1:16" ht="14.4" customHeight="1" x14ac:dyDescent="0.3">
      <c r="A495" s="618" t="s">
        <v>7637</v>
      </c>
      <c r="B495" s="619" t="s">
        <v>7590</v>
      </c>
      <c r="C495" s="619" t="s">
        <v>7711</v>
      </c>
      <c r="D495" s="619" t="s">
        <v>7712</v>
      </c>
      <c r="E495" s="622">
        <v>28</v>
      </c>
      <c r="F495" s="622">
        <v>76692</v>
      </c>
      <c r="G495" s="619">
        <v>1</v>
      </c>
      <c r="H495" s="619">
        <v>2739</v>
      </c>
      <c r="I495" s="622">
        <v>2</v>
      </c>
      <c r="J495" s="622">
        <v>5494</v>
      </c>
      <c r="K495" s="619">
        <v>7.1637198143222239E-2</v>
      </c>
      <c r="L495" s="619">
        <v>2747</v>
      </c>
      <c r="M495" s="622">
        <v>12</v>
      </c>
      <c r="N495" s="622">
        <v>33072</v>
      </c>
      <c r="O495" s="635">
        <v>0.43123141918322644</v>
      </c>
      <c r="P495" s="623">
        <v>2756</v>
      </c>
    </row>
    <row r="496" spans="1:16" ht="14.4" customHeight="1" thickBot="1" x14ac:dyDescent="0.35">
      <c r="A496" s="624" t="s">
        <v>7637</v>
      </c>
      <c r="B496" s="625" t="s">
        <v>7590</v>
      </c>
      <c r="C496" s="625" t="s">
        <v>7635</v>
      </c>
      <c r="D496" s="625" t="s">
        <v>7636</v>
      </c>
      <c r="E496" s="628"/>
      <c r="F496" s="628"/>
      <c r="G496" s="625"/>
      <c r="H496" s="625"/>
      <c r="I496" s="628">
        <v>2</v>
      </c>
      <c r="J496" s="628">
        <v>224</v>
      </c>
      <c r="K496" s="625"/>
      <c r="L496" s="625">
        <v>112</v>
      </c>
      <c r="M496" s="628">
        <v>4</v>
      </c>
      <c r="N496" s="628">
        <v>448</v>
      </c>
      <c r="O496" s="636"/>
      <c r="P496" s="629">
        <v>112</v>
      </c>
    </row>
  </sheetData>
  <autoFilter ref="A5:P5"/>
  <mergeCells count="10">
    <mergeCell ref="P4:P5"/>
    <mergeCell ref="A1:P1"/>
    <mergeCell ref="A4:A5"/>
    <mergeCell ref="B4:B5"/>
    <mergeCell ref="C4:C5"/>
    <mergeCell ref="D4:D5"/>
    <mergeCell ref="E4:F4"/>
    <mergeCell ref="I4:J4"/>
    <mergeCell ref="M4:N4"/>
    <mergeCell ref="O4:O5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32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69" bestFit="1" customWidth="1"/>
    <col min="2" max="2" width="7.77734375" style="355" customWidth="1"/>
    <col min="3" max="3" width="0.109375" style="69" hidden="1" customWidth="1"/>
    <col min="4" max="4" width="7.77734375" style="355" customWidth="1"/>
    <col min="5" max="5" width="5.44140625" style="69" hidden="1" customWidth="1"/>
    <col min="6" max="6" width="7.77734375" style="355" customWidth="1"/>
    <col min="7" max="7" width="7.77734375" style="91" customWidth="1"/>
    <col min="8" max="8" width="7.77734375" style="355" customWidth="1"/>
    <col min="9" max="9" width="5.44140625" style="69" hidden="1" customWidth="1"/>
    <col min="10" max="10" width="7.77734375" style="355" customWidth="1"/>
    <col min="11" max="11" width="5.44140625" style="69" hidden="1" customWidth="1"/>
    <col min="12" max="12" width="7.77734375" style="355" customWidth="1"/>
    <col min="13" max="13" width="7.77734375" style="91" customWidth="1"/>
    <col min="14" max="14" width="7.77734375" style="355" customWidth="1"/>
    <col min="15" max="15" width="5" style="69" hidden="1" customWidth="1"/>
    <col min="16" max="16" width="7.77734375" style="355" customWidth="1"/>
    <col min="17" max="17" width="5" style="69" hidden="1" customWidth="1"/>
    <col min="18" max="18" width="7.77734375" style="355" customWidth="1"/>
    <col min="19" max="19" width="7.77734375" style="91" customWidth="1"/>
    <col min="20" max="16384" width="8.88671875" style="69"/>
  </cols>
  <sheetData>
    <row r="1" spans="1:19" ht="18.600000000000001" customHeight="1" thickBot="1" x14ac:dyDescent="0.4">
      <c r="A1" s="451" t="s">
        <v>251</v>
      </c>
      <c r="B1" s="440"/>
      <c r="C1" s="440"/>
      <c r="D1" s="440"/>
      <c r="E1" s="440"/>
      <c r="F1" s="440"/>
      <c r="G1" s="440"/>
      <c r="H1" s="440"/>
      <c r="I1" s="440"/>
      <c r="J1" s="440"/>
      <c r="K1" s="440"/>
      <c r="L1" s="440"/>
      <c r="M1" s="440"/>
      <c r="N1" s="440"/>
      <c r="O1" s="440"/>
      <c r="P1" s="440"/>
      <c r="Q1" s="440"/>
      <c r="R1" s="440"/>
      <c r="S1" s="440"/>
    </row>
    <row r="2" spans="1:19" ht="14.4" customHeight="1" thickBot="1" x14ac:dyDescent="0.35">
      <c r="A2" s="580" t="s">
        <v>297</v>
      </c>
      <c r="B2" s="344"/>
      <c r="C2" s="172"/>
      <c r="D2" s="344"/>
      <c r="E2" s="172"/>
      <c r="F2" s="344"/>
      <c r="G2" s="314"/>
      <c r="H2" s="344"/>
      <c r="I2" s="172"/>
      <c r="J2" s="344"/>
      <c r="K2" s="172"/>
      <c r="L2" s="344"/>
      <c r="M2" s="314"/>
      <c r="N2" s="344"/>
      <c r="O2" s="172"/>
      <c r="P2" s="344"/>
      <c r="Q2" s="172"/>
      <c r="R2" s="344"/>
      <c r="S2" s="314"/>
    </row>
    <row r="3" spans="1:19" ht="14.4" customHeight="1" thickBot="1" x14ac:dyDescent="0.35">
      <c r="A3" s="429" t="s">
        <v>255</v>
      </c>
      <c r="B3" s="430">
        <f>SUBTOTAL(9,B6:B1048576)</f>
        <v>41919584</v>
      </c>
      <c r="C3" s="431">
        <f t="shared" ref="C3:R3" si="0">SUBTOTAL(9,C6:C1048576)</f>
        <v>25</v>
      </c>
      <c r="D3" s="431">
        <f t="shared" si="0"/>
        <v>43538939</v>
      </c>
      <c r="E3" s="431">
        <f t="shared" si="0"/>
        <v>56.996734697499427</v>
      </c>
      <c r="F3" s="431">
        <f t="shared" si="0"/>
        <v>42753215</v>
      </c>
      <c r="G3" s="432">
        <f>IF(B3&lt;&gt;0,F3/B3,"")</f>
        <v>1.0198864330333048</v>
      </c>
      <c r="H3" s="430">
        <f t="shared" si="0"/>
        <v>9203602.7500000019</v>
      </c>
      <c r="I3" s="431">
        <f t="shared" si="0"/>
        <v>13</v>
      </c>
      <c r="J3" s="431">
        <f t="shared" si="0"/>
        <v>10537685.720000001</v>
      </c>
      <c r="K3" s="431">
        <f t="shared" si="0"/>
        <v>17.763091493456812</v>
      </c>
      <c r="L3" s="431">
        <f t="shared" si="0"/>
        <v>9520369.1599999983</v>
      </c>
      <c r="M3" s="433">
        <f>IF(H3&lt;&gt;0,L3/H3,"")</f>
        <v>1.0344176534564138</v>
      </c>
      <c r="N3" s="434">
        <f t="shared" si="0"/>
        <v>2356858.0699999998</v>
      </c>
      <c r="O3" s="431">
        <f t="shared" si="0"/>
        <v>1</v>
      </c>
      <c r="P3" s="431">
        <f t="shared" si="0"/>
        <v>3429644.2999999993</v>
      </c>
      <c r="Q3" s="431">
        <f t="shared" si="0"/>
        <v>1.4551764247730028</v>
      </c>
      <c r="R3" s="431">
        <f t="shared" si="0"/>
        <v>5088428.17</v>
      </c>
      <c r="S3" s="433">
        <f>IF(N3&lt;&gt;0,R3/N3,"")</f>
        <v>2.1589879487312533</v>
      </c>
    </row>
    <row r="4" spans="1:19" ht="14.4" customHeight="1" x14ac:dyDescent="0.3">
      <c r="A4" s="515" t="s">
        <v>219</v>
      </c>
      <c r="B4" s="516" t="s">
        <v>210</v>
      </c>
      <c r="C4" s="517"/>
      <c r="D4" s="517"/>
      <c r="E4" s="517"/>
      <c r="F4" s="517"/>
      <c r="G4" s="518"/>
      <c r="H4" s="516" t="s">
        <v>211</v>
      </c>
      <c r="I4" s="517"/>
      <c r="J4" s="517"/>
      <c r="K4" s="517"/>
      <c r="L4" s="517"/>
      <c r="M4" s="518"/>
      <c r="N4" s="516" t="s">
        <v>212</v>
      </c>
      <c r="O4" s="517"/>
      <c r="P4" s="517"/>
      <c r="Q4" s="517"/>
      <c r="R4" s="517"/>
      <c r="S4" s="518"/>
    </row>
    <row r="5" spans="1:19" ht="14.4" customHeight="1" thickBot="1" x14ac:dyDescent="0.35">
      <c r="A5" s="757"/>
      <c r="B5" s="758">
        <v>2011</v>
      </c>
      <c r="C5" s="759"/>
      <c r="D5" s="759">
        <v>2012</v>
      </c>
      <c r="E5" s="759"/>
      <c r="F5" s="759">
        <v>2013</v>
      </c>
      <c r="G5" s="760" t="s">
        <v>5</v>
      </c>
      <c r="H5" s="758">
        <v>2011</v>
      </c>
      <c r="I5" s="759"/>
      <c r="J5" s="759">
        <v>2012</v>
      </c>
      <c r="K5" s="759"/>
      <c r="L5" s="759">
        <v>2013</v>
      </c>
      <c r="M5" s="760" t="s">
        <v>5</v>
      </c>
      <c r="N5" s="758">
        <v>2011</v>
      </c>
      <c r="O5" s="759"/>
      <c r="P5" s="759">
        <v>2012</v>
      </c>
      <c r="Q5" s="759"/>
      <c r="R5" s="759">
        <v>2013</v>
      </c>
      <c r="S5" s="760" t="s">
        <v>5</v>
      </c>
    </row>
    <row r="6" spans="1:19" ht="14.4" customHeight="1" x14ac:dyDescent="0.3">
      <c r="A6" s="644" t="s">
        <v>7713</v>
      </c>
      <c r="B6" s="761">
        <v>8528</v>
      </c>
      <c r="C6" s="613">
        <v>1</v>
      </c>
      <c r="D6" s="761">
        <v>10386</v>
      </c>
      <c r="E6" s="613">
        <v>1.2178705440900564</v>
      </c>
      <c r="F6" s="761">
        <v>62992</v>
      </c>
      <c r="G6" s="634">
        <v>7.3864915572232643</v>
      </c>
      <c r="H6" s="761"/>
      <c r="I6" s="613"/>
      <c r="J6" s="761"/>
      <c r="K6" s="613"/>
      <c r="L6" s="761"/>
      <c r="M6" s="634"/>
      <c r="N6" s="761"/>
      <c r="O6" s="613"/>
      <c r="P6" s="761"/>
      <c r="Q6" s="613"/>
      <c r="R6" s="761"/>
      <c r="S6" s="664"/>
    </row>
    <row r="7" spans="1:19" ht="14.4" customHeight="1" x14ac:dyDescent="0.3">
      <c r="A7" s="645" t="s">
        <v>7714</v>
      </c>
      <c r="B7" s="773">
        <v>30440</v>
      </c>
      <c r="C7" s="619">
        <v>1</v>
      </c>
      <c r="D7" s="773">
        <v>28516</v>
      </c>
      <c r="E7" s="619">
        <v>0.93679369250985545</v>
      </c>
      <c r="F7" s="773">
        <v>9101</v>
      </c>
      <c r="G7" s="635">
        <v>0.29898160315374506</v>
      </c>
      <c r="H7" s="773">
        <v>12090.91</v>
      </c>
      <c r="I7" s="619">
        <v>1</v>
      </c>
      <c r="J7" s="773"/>
      <c r="K7" s="619"/>
      <c r="L7" s="773">
        <v>18866.93</v>
      </c>
      <c r="M7" s="635">
        <v>1.5604226646298749</v>
      </c>
      <c r="N7" s="773"/>
      <c r="O7" s="619"/>
      <c r="P7" s="773"/>
      <c r="Q7" s="619"/>
      <c r="R7" s="773"/>
      <c r="S7" s="665"/>
    </row>
    <row r="8" spans="1:19" ht="14.4" customHeight="1" x14ac:dyDescent="0.3">
      <c r="A8" s="645" t="s">
        <v>7715</v>
      </c>
      <c r="B8" s="773">
        <v>336212</v>
      </c>
      <c r="C8" s="619">
        <v>1</v>
      </c>
      <c r="D8" s="773">
        <v>136624</v>
      </c>
      <c r="E8" s="619">
        <v>0.40636265213615219</v>
      </c>
      <c r="F8" s="773">
        <v>275479</v>
      </c>
      <c r="G8" s="635">
        <v>0.81936099841766508</v>
      </c>
      <c r="H8" s="773">
        <v>11425.980000000001</v>
      </c>
      <c r="I8" s="619">
        <v>1</v>
      </c>
      <c r="J8" s="773">
        <v>710.6</v>
      </c>
      <c r="K8" s="619">
        <v>6.2191601945741193E-2</v>
      </c>
      <c r="L8" s="773">
        <v>1421.2</v>
      </c>
      <c r="M8" s="635">
        <v>0.12438320389148239</v>
      </c>
      <c r="N8" s="773"/>
      <c r="O8" s="619"/>
      <c r="P8" s="773"/>
      <c r="Q8" s="619"/>
      <c r="R8" s="773"/>
      <c r="S8" s="665"/>
    </row>
    <row r="9" spans="1:19" ht="14.4" customHeight="1" x14ac:dyDescent="0.3">
      <c r="A9" s="645" t="s">
        <v>7716</v>
      </c>
      <c r="B9" s="773">
        <v>35157</v>
      </c>
      <c r="C9" s="619">
        <v>1</v>
      </c>
      <c r="D9" s="773">
        <v>39019</v>
      </c>
      <c r="E9" s="619">
        <v>1.1098501009756236</v>
      </c>
      <c r="F9" s="773">
        <v>35057</v>
      </c>
      <c r="G9" s="635">
        <v>0.99715561623574256</v>
      </c>
      <c r="H9" s="773">
        <v>25007.040000000001</v>
      </c>
      <c r="I9" s="619">
        <v>1</v>
      </c>
      <c r="J9" s="773">
        <v>710.6</v>
      </c>
      <c r="K9" s="619">
        <v>2.8415998054947728E-2</v>
      </c>
      <c r="L9" s="773"/>
      <c r="M9" s="635"/>
      <c r="N9" s="773"/>
      <c r="O9" s="619"/>
      <c r="P9" s="773"/>
      <c r="Q9" s="619"/>
      <c r="R9" s="773"/>
      <c r="S9" s="665"/>
    </row>
    <row r="10" spans="1:19" ht="14.4" customHeight="1" x14ac:dyDescent="0.3">
      <c r="A10" s="645" t="s">
        <v>7717</v>
      </c>
      <c r="B10" s="773">
        <v>358</v>
      </c>
      <c r="C10" s="619">
        <v>1</v>
      </c>
      <c r="D10" s="773">
        <v>146</v>
      </c>
      <c r="E10" s="619">
        <v>0.40782122905027934</v>
      </c>
      <c r="F10" s="773">
        <v>7604</v>
      </c>
      <c r="G10" s="635">
        <v>21.240223463687151</v>
      </c>
      <c r="H10" s="773"/>
      <c r="I10" s="619"/>
      <c r="J10" s="773"/>
      <c r="K10" s="619"/>
      <c r="L10" s="773"/>
      <c r="M10" s="635"/>
      <c r="N10" s="773"/>
      <c r="O10" s="619"/>
      <c r="P10" s="773"/>
      <c r="Q10" s="619"/>
      <c r="R10" s="773"/>
      <c r="S10" s="665"/>
    </row>
    <row r="11" spans="1:19" ht="14.4" customHeight="1" x14ac:dyDescent="0.3">
      <c r="A11" s="645" t="s">
        <v>7718</v>
      </c>
      <c r="B11" s="773">
        <v>7340</v>
      </c>
      <c r="C11" s="619">
        <v>1</v>
      </c>
      <c r="D11" s="773">
        <v>1660</v>
      </c>
      <c r="E11" s="619">
        <v>0.22615803814713897</v>
      </c>
      <c r="F11" s="773">
        <v>1287</v>
      </c>
      <c r="G11" s="635">
        <v>0.17534059945504088</v>
      </c>
      <c r="H11" s="773">
        <v>710.6</v>
      </c>
      <c r="I11" s="619">
        <v>1</v>
      </c>
      <c r="J11" s="773"/>
      <c r="K11" s="619"/>
      <c r="L11" s="773"/>
      <c r="M11" s="635"/>
      <c r="N11" s="773"/>
      <c r="O11" s="619"/>
      <c r="P11" s="773"/>
      <c r="Q11" s="619"/>
      <c r="R11" s="773"/>
      <c r="S11" s="665"/>
    </row>
    <row r="12" spans="1:19" ht="14.4" customHeight="1" x14ac:dyDescent="0.3">
      <c r="A12" s="645" t="s">
        <v>7719</v>
      </c>
      <c r="B12" s="773">
        <v>600</v>
      </c>
      <c r="C12" s="619">
        <v>1</v>
      </c>
      <c r="D12" s="773">
        <v>146</v>
      </c>
      <c r="E12" s="619">
        <v>0.24333333333333335</v>
      </c>
      <c r="F12" s="773">
        <v>146</v>
      </c>
      <c r="G12" s="635">
        <v>0.24333333333333335</v>
      </c>
      <c r="H12" s="773"/>
      <c r="I12" s="619"/>
      <c r="J12" s="773"/>
      <c r="K12" s="619"/>
      <c r="L12" s="773"/>
      <c r="M12" s="635"/>
      <c r="N12" s="773"/>
      <c r="O12" s="619"/>
      <c r="P12" s="773"/>
      <c r="Q12" s="619"/>
      <c r="R12" s="773"/>
      <c r="S12" s="665"/>
    </row>
    <row r="13" spans="1:19" ht="14.4" customHeight="1" x14ac:dyDescent="0.3">
      <c r="A13" s="645" t="s">
        <v>7720</v>
      </c>
      <c r="B13" s="773">
        <v>3960</v>
      </c>
      <c r="C13" s="619">
        <v>1</v>
      </c>
      <c r="D13" s="773">
        <v>7141</v>
      </c>
      <c r="E13" s="619">
        <v>1.8032828282828284</v>
      </c>
      <c r="F13" s="773">
        <v>4912</v>
      </c>
      <c r="G13" s="635">
        <v>1.2404040404040404</v>
      </c>
      <c r="H13" s="773">
        <v>52435.46</v>
      </c>
      <c r="I13" s="619">
        <v>1</v>
      </c>
      <c r="J13" s="773"/>
      <c r="K13" s="619"/>
      <c r="L13" s="773"/>
      <c r="M13" s="635"/>
      <c r="N13" s="773"/>
      <c r="O13" s="619"/>
      <c r="P13" s="773"/>
      <c r="Q13" s="619"/>
      <c r="R13" s="773"/>
      <c r="S13" s="665"/>
    </row>
    <row r="14" spans="1:19" ht="14.4" customHeight="1" x14ac:dyDescent="0.3">
      <c r="A14" s="645" t="s">
        <v>7721</v>
      </c>
      <c r="B14" s="773">
        <v>28455</v>
      </c>
      <c r="C14" s="619">
        <v>1</v>
      </c>
      <c r="D14" s="773"/>
      <c r="E14" s="619"/>
      <c r="F14" s="773">
        <v>17417</v>
      </c>
      <c r="G14" s="635">
        <v>0.61208926374978034</v>
      </c>
      <c r="H14" s="773"/>
      <c r="I14" s="619"/>
      <c r="J14" s="773"/>
      <c r="K14" s="619"/>
      <c r="L14" s="773">
        <v>710.6</v>
      </c>
      <c r="M14" s="635"/>
      <c r="N14" s="773"/>
      <c r="O14" s="619"/>
      <c r="P14" s="773"/>
      <c r="Q14" s="619"/>
      <c r="R14" s="773"/>
      <c r="S14" s="665"/>
    </row>
    <row r="15" spans="1:19" ht="14.4" customHeight="1" x14ac:dyDescent="0.3">
      <c r="A15" s="645" t="s">
        <v>7722</v>
      </c>
      <c r="B15" s="773">
        <v>739</v>
      </c>
      <c r="C15" s="619">
        <v>1</v>
      </c>
      <c r="D15" s="773">
        <v>34</v>
      </c>
      <c r="E15" s="619">
        <v>4.6008119079837616E-2</v>
      </c>
      <c r="F15" s="773">
        <v>34</v>
      </c>
      <c r="G15" s="635">
        <v>4.6008119079837616E-2</v>
      </c>
      <c r="H15" s="773"/>
      <c r="I15" s="619"/>
      <c r="J15" s="773"/>
      <c r="K15" s="619"/>
      <c r="L15" s="773"/>
      <c r="M15" s="635"/>
      <c r="N15" s="773"/>
      <c r="O15" s="619"/>
      <c r="P15" s="773"/>
      <c r="Q15" s="619"/>
      <c r="R15" s="773"/>
      <c r="S15" s="665"/>
    </row>
    <row r="16" spans="1:19" ht="14.4" customHeight="1" x14ac:dyDescent="0.3">
      <c r="A16" s="645" t="s">
        <v>7723</v>
      </c>
      <c r="B16" s="773">
        <v>1169</v>
      </c>
      <c r="C16" s="619">
        <v>1</v>
      </c>
      <c r="D16" s="773">
        <v>2181</v>
      </c>
      <c r="E16" s="619">
        <v>1.8656971770744226</v>
      </c>
      <c r="F16" s="773">
        <v>12497</v>
      </c>
      <c r="G16" s="635">
        <v>10.690333618477331</v>
      </c>
      <c r="H16" s="773"/>
      <c r="I16" s="619"/>
      <c r="J16" s="773"/>
      <c r="K16" s="619"/>
      <c r="L16" s="773"/>
      <c r="M16" s="635"/>
      <c r="N16" s="773"/>
      <c r="O16" s="619"/>
      <c r="P16" s="773"/>
      <c r="Q16" s="619"/>
      <c r="R16" s="773"/>
      <c r="S16" s="665"/>
    </row>
    <row r="17" spans="1:19" ht="14.4" customHeight="1" x14ac:dyDescent="0.3">
      <c r="A17" s="645" t="s">
        <v>7724</v>
      </c>
      <c r="B17" s="773">
        <v>21595</v>
      </c>
      <c r="C17" s="619">
        <v>1</v>
      </c>
      <c r="D17" s="773">
        <v>88508</v>
      </c>
      <c r="E17" s="619">
        <v>4.0985413290113453</v>
      </c>
      <c r="F17" s="773">
        <v>17347</v>
      </c>
      <c r="G17" s="635">
        <v>0.80328779810141238</v>
      </c>
      <c r="H17" s="773"/>
      <c r="I17" s="619"/>
      <c r="J17" s="773">
        <v>2757.8</v>
      </c>
      <c r="K17" s="619"/>
      <c r="L17" s="773">
        <v>710.6</v>
      </c>
      <c r="M17" s="635"/>
      <c r="N17" s="773"/>
      <c r="O17" s="619"/>
      <c r="P17" s="773"/>
      <c r="Q17" s="619"/>
      <c r="R17" s="773"/>
      <c r="S17" s="665"/>
    </row>
    <row r="18" spans="1:19" ht="14.4" customHeight="1" x14ac:dyDescent="0.3">
      <c r="A18" s="645" t="s">
        <v>7725</v>
      </c>
      <c r="B18" s="773">
        <v>197</v>
      </c>
      <c r="C18" s="619">
        <v>1</v>
      </c>
      <c r="D18" s="773">
        <v>5003</v>
      </c>
      <c r="E18" s="619">
        <v>25.395939086294415</v>
      </c>
      <c r="F18" s="773"/>
      <c r="G18" s="635"/>
      <c r="H18" s="773"/>
      <c r="I18" s="619"/>
      <c r="J18" s="773"/>
      <c r="K18" s="619"/>
      <c r="L18" s="773"/>
      <c r="M18" s="635"/>
      <c r="N18" s="773"/>
      <c r="O18" s="619"/>
      <c r="P18" s="773"/>
      <c r="Q18" s="619"/>
      <c r="R18" s="773"/>
      <c r="S18" s="665"/>
    </row>
    <row r="19" spans="1:19" ht="14.4" customHeight="1" x14ac:dyDescent="0.3">
      <c r="A19" s="645" t="s">
        <v>7726</v>
      </c>
      <c r="B19" s="773">
        <v>1482091</v>
      </c>
      <c r="C19" s="619">
        <v>1</v>
      </c>
      <c r="D19" s="773">
        <v>2042666</v>
      </c>
      <c r="E19" s="619">
        <v>1.3782325106892896</v>
      </c>
      <c r="F19" s="773">
        <v>1976956</v>
      </c>
      <c r="G19" s="635">
        <v>1.3338965016318161</v>
      </c>
      <c r="H19" s="773">
        <v>17054.400000000001</v>
      </c>
      <c r="I19" s="619">
        <v>1</v>
      </c>
      <c r="J19" s="773">
        <v>27217.600000000002</v>
      </c>
      <c r="K19" s="619">
        <v>1.595928323482503</v>
      </c>
      <c r="L19" s="773">
        <v>100550.47000000002</v>
      </c>
      <c r="M19" s="635">
        <v>5.8958667557932269</v>
      </c>
      <c r="N19" s="773"/>
      <c r="O19" s="619"/>
      <c r="P19" s="773"/>
      <c r="Q19" s="619"/>
      <c r="R19" s="773"/>
      <c r="S19" s="665"/>
    </row>
    <row r="20" spans="1:19" ht="14.4" customHeight="1" x14ac:dyDescent="0.3">
      <c r="A20" s="645" t="s">
        <v>7727</v>
      </c>
      <c r="B20" s="773">
        <v>6568</v>
      </c>
      <c r="C20" s="619">
        <v>1</v>
      </c>
      <c r="D20" s="773">
        <v>22592</v>
      </c>
      <c r="E20" s="619">
        <v>3.4397076735688183</v>
      </c>
      <c r="F20" s="773">
        <v>867</v>
      </c>
      <c r="G20" s="635">
        <v>0.13200365408038978</v>
      </c>
      <c r="H20" s="773">
        <v>710.6</v>
      </c>
      <c r="I20" s="619">
        <v>1</v>
      </c>
      <c r="J20" s="773">
        <v>1421.2</v>
      </c>
      <c r="K20" s="619">
        <v>2</v>
      </c>
      <c r="L20" s="773"/>
      <c r="M20" s="635"/>
      <c r="N20" s="773"/>
      <c r="O20" s="619"/>
      <c r="P20" s="773"/>
      <c r="Q20" s="619"/>
      <c r="R20" s="773"/>
      <c r="S20" s="665"/>
    </row>
    <row r="21" spans="1:19" ht="14.4" customHeight="1" x14ac:dyDescent="0.3">
      <c r="A21" s="645" t="s">
        <v>7728</v>
      </c>
      <c r="B21" s="773">
        <v>244633</v>
      </c>
      <c r="C21" s="619">
        <v>1</v>
      </c>
      <c r="D21" s="773">
        <v>449162</v>
      </c>
      <c r="E21" s="619">
        <v>1.8360646355969963</v>
      </c>
      <c r="F21" s="773">
        <v>180</v>
      </c>
      <c r="G21" s="635">
        <v>7.3579607003143479E-4</v>
      </c>
      <c r="H21" s="773">
        <v>710.6</v>
      </c>
      <c r="I21" s="619">
        <v>1</v>
      </c>
      <c r="J21" s="773">
        <v>2641.07</v>
      </c>
      <c r="K21" s="619">
        <v>3.7166760484097945</v>
      </c>
      <c r="L21" s="773"/>
      <c r="M21" s="635"/>
      <c r="N21" s="773"/>
      <c r="O21" s="619"/>
      <c r="P21" s="773"/>
      <c r="Q21" s="619"/>
      <c r="R21" s="773"/>
      <c r="S21" s="665"/>
    </row>
    <row r="22" spans="1:19" ht="14.4" customHeight="1" x14ac:dyDescent="0.3">
      <c r="A22" s="645" t="s">
        <v>7729</v>
      </c>
      <c r="B22" s="773"/>
      <c r="C22" s="619"/>
      <c r="D22" s="773">
        <v>34</v>
      </c>
      <c r="E22" s="619"/>
      <c r="F22" s="773">
        <v>9828</v>
      </c>
      <c r="G22" s="635"/>
      <c r="H22" s="773"/>
      <c r="I22" s="619"/>
      <c r="J22" s="773"/>
      <c r="K22" s="619"/>
      <c r="L22" s="773"/>
      <c r="M22" s="635"/>
      <c r="N22" s="773"/>
      <c r="O22" s="619"/>
      <c r="P22" s="773"/>
      <c r="Q22" s="619"/>
      <c r="R22" s="773"/>
      <c r="S22" s="665"/>
    </row>
    <row r="23" spans="1:19" ht="14.4" customHeight="1" x14ac:dyDescent="0.3">
      <c r="A23" s="645" t="s">
        <v>7730</v>
      </c>
      <c r="B23" s="773">
        <v>39405724</v>
      </c>
      <c r="C23" s="619">
        <v>1</v>
      </c>
      <c r="D23" s="773">
        <v>40370322</v>
      </c>
      <c r="E23" s="619">
        <v>1.024478626506139</v>
      </c>
      <c r="F23" s="773">
        <v>39951591</v>
      </c>
      <c r="G23" s="635">
        <v>1.0138524799087565</v>
      </c>
      <c r="H23" s="773">
        <v>9061549.9100000039</v>
      </c>
      <c r="I23" s="619">
        <v>1</v>
      </c>
      <c r="J23" s="773">
        <v>10452706.660000002</v>
      </c>
      <c r="K23" s="619">
        <v>1.153523046699193</v>
      </c>
      <c r="L23" s="773">
        <v>9385781.2599999979</v>
      </c>
      <c r="M23" s="635">
        <v>1.0357810036053747</v>
      </c>
      <c r="N23" s="773">
        <v>2356858.0699999998</v>
      </c>
      <c r="O23" s="619">
        <v>1</v>
      </c>
      <c r="P23" s="773">
        <v>3429644.2999999993</v>
      </c>
      <c r="Q23" s="619">
        <v>1.4551764247730028</v>
      </c>
      <c r="R23" s="773">
        <v>5088428.17</v>
      </c>
      <c r="S23" s="665">
        <v>2.1589879487312533</v>
      </c>
    </row>
    <row r="24" spans="1:19" ht="14.4" customHeight="1" x14ac:dyDescent="0.3">
      <c r="A24" s="645" t="s">
        <v>7731</v>
      </c>
      <c r="B24" s="773"/>
      <c r="C24" s="619"/>
      <c r="D24" s="773"/>
      <c r="E24" s="619"/>
      <c r="F24" s="773">
        <v>68</v>
      </c>
      <c r="G24" s="635"/>
      <c r="H24" s="773"/>
      <c r="I24" s="619"/>
      <c r="J24" s="773"/>
      <c r="K24" s="619"/>
      <c r="L24" s="773"/>
      <c r="M24" s="635"/>
      <c r="N24" s="773"/>
      <c r="O24" s="619"/>
      <c r="P24" s="773"/>
      <c r="Q24" s="619"/>
      <c r="R24" s="773"/>
      <c r="S24" s="665"/>
    </row>
    <row r="25" spans="1:19" ht="14.4" customHeight="1" x14ac:dyDescent="0.3">
      <c r="A25" s="645" t="s">
        <v>7732</v>
      </c>
      <c r="B25" s="773">
        <v>100043</v>
      </c>
      <c r="C25" s="619">
        <v>1</v>
      </c>
      <c r="D25" s="773">
        <v>39426</v>
      </c>
      <c r="E25" s="619">
        <v>0.39409054106734104</v>
      </c>
      <c r="F25" s="773">
        <v>82722</v>
      </c>
      <c r="G25" s="635">
        <v>0.82686444828723649</v>
      </c>
      <c r="H25" s="773"/>
      <c r="I25" s="619"/>
      <c r="J25" s="773">
        <v>2878.2000000000003</v>
      </c>
      <c r="K25" s="619"/>
      <c r="L25" s="773">
        <v>168.66</v>
      </c>
      <c r="M25" s="635"/>
      <c r="N25" s="773"/>
      <c r="O25" s="619"/>
      <c r="P25" s="773"/>
      <c r="Q25" s="619"/>
      <c r="R25" s="773"/>
      <c r="S25" s="665"/>
    </row>
    <row r="26" spans="1:19" ht="14.4" customHeight="1" x14ac:dyDescent="0.3">
      <c r="A26" s="645" t="s">
        <v>7733</v>
      </c>
      <c r="B26" s="773">
        <v>4239</v>
      </c>
      <c r="C26" s="619">
        <v>1</v>
      </c>
      <c r="D26" s="773"/>
      <c r="E26" s="619"/>
      <c r="F26" s="773">
        <v>163</v>
      </c>
      <c r="G26" s="635">
        <v>3.8452465204057561E-2</v>
      </c>
      <c r="H26" s="773">
        <v>710.6</v>
      </c>
      <c r="I26" s="619">
        <v>1</v>
      </c>
      <c r="J26" s="773"/>
      <c r="K26" s="619"/>
      <c r="L26" s="773"/>
      <c r="M26" s="635"/>
      <c r="N26" s="773"/>
      <c r="O26" s="619"/>
      <c r="P26" s="773"/>
      <c r="Q26" s="619"/>
      <c r="R26" s="773"/>
      <c r="S26" s="665"/>
    </row>
    <row r="27" spans="1:19" ht="14.4" customHeight="1" x14ac:dyDescent="0.3">
      <c r="A27" s="645" t="s">
        <v>7734</v>
      </c>
      <c r="B27" s="773">
        <v>264</v>
      </c>
      <c r="C27" s="619">
        <v>1</v>
      </c>
      <c r="D27" s="773">
        <v>633</v>
      </c>
      <c r="E27" s="619">
        <v>2.3977272727272729</v>
      </c>
      <c r="F27" s="773"/>
      <c r="G27" s="635"/>
      <c r="H27" s="773">
        <v>7013.62</v>
      </c>
      <c r="I27" s="619">
        <v>1</v>
      </c>
      <c r="J27" s="773">
        <v>22134.82</v>
      </c>
      <c r="K27" s="619">
        <v>3.155976514267953</v>
      </c>
      <c r="L27" s="773"/>
      <c r="M27" s="635"/>
      <c r="N27" s="773"/>
      <c r="O27" s="619"/>
      <c r="P27" s="773"/>
      <c r="Q27" s="619"/>
      <c r="R27" s="773"/>
      <c r="S27" s="665"/>
    </row>
    <row r="28" spans="1:19" ht="14.4" customHeight="1" x14ac:dyDescent="0.3">
      <c r="A28" s="645" t="s">
        <v>7735</v>
      </c>
      <c r="B28" s="773">
        <v>758</v>
      </c>
      <c r="C28" s="619">
        <v>1</v>
      </c>
      <c r="D28" s="773">
        <v>996</v>
      </c>
      <c r="E28" s="619">
        <v>1.3139841688654355</v>
      </c>
      <c r="F28" s="773">
        <v>1563</v>
      </c>
      <c r="G28" s="635">
        <v>2.0620052770448547</v>
      </c>
      <c r="H28" s="773"/>
      <c r="I28" s="619"/>
      <c r="J28" s="773">
        <v>20207.77</v>
      </c>
      <c r="K28" s="619"/>
      <c r="L28" s="773"/>
      <c r="M28" s="635"/>
      <c r="N28" s="773"/>
      <c r="O28" s="619"/>
      <c r="P28" s="773"/>
      <c r="Q28" s="619"/>
      <c r="R28" s="773"/>
      <c r="S28" s="665"/>
    </row>
    <row r="29" spans="1:19" ht="14.4" customHeight="1" x14ac:dyDescent="0.3">
      <c r="A29" s="645" t="s">
        <v>7736</v>
      </c>
      <c r="B29" s="773">
        <v>68</v>
      </c>
      <c r="C29" s="619">
        <v>1</v>
      </c>
      <c r="D29" s="773">
        <v>180</v>
      </c>
      <c r="E29" s="619">
        <v>2.6470588235294117</v>
      </c>
      <c r="F29" s="773">
        <v>5683</v>
      </c>
      <c r="G29" s="635">
        <v>83.57352941176471</v>
      </c>
      <c r="H29" s="773"/>
      <c r="I29" s="619"/>
      <c r="J29" s="773"/>
      <c r="K29" s="619"/>
      <c r="L29" s="773">
        <v>8726.84</v>
      </c>
      <c r="M29" s="635"/>
      <c r="N29" s="773"/>
      <c r="O29" s="619"/>
      <c r="P29" s="773"/>
      <c r="Q29" s="619"/>
      <c r="R29" s="773"/>
      <c r="S29" s="665"/>
    </row>
    <row r="30" spans="1:19" ht="14.4" customHeight="1" x14ac:dyDescent="0.3">
      <c r="A30" s="645" t="s">
        <v>7737</v>
      </c>
      <c r="B30" s="773">
        <v>198504</v>
      </c>
      <c r="C30" s="619">
        <v>1</v>
      </c>
      <c r="D30" s="773">
        <v>293384</v>
      </c>
      <c r="E30" s="619">
        <v>1.4779752549067022</v>
      </c>
      <c r="F30" s="773">
        <v>279249</v>
      </c>
      <c r="G30" s="635">
        <v>1.4067676218111473</v>
      </c>
      <c r="H30" s="773">
        <v>710.6</v>
      </c>
      <c r="I30" s="619">
        <v>1</v>
      </c>
      <c r="J30" s="773">
        <v>4299.4000000000005</v>
      </c>
      <c r="K30" s="619">
        <v>6.050379960596679</v>
      </c>
      <c r="L30" s="773">
        <v>3432.6</v>
      </c>
      <c r="M30" s="635">
        <v>4.8305657191106102</v>
      </c>
      <c r="N30" s="773"/>
      <c r="O30" s="619"/>
      <c r="P30" s="773"/>
      <c r="Q30" s="619"/>
      <c r="R30" s="773"/>
      <c r="S30" s="665"/>
    </row>
    <row r="31" spans="1:19" ht="14.4" customHeight="1" x14ac:dyDescent="0.3">
      <c r="A31" s="645" t="s">
        <v>7738</v>
      </c>
      <c r="B31" s="773">
        <v>34</v>
      </c>
      <c r="C31" s="619">
        <v>1</v>
      </c>
      <c r="D31" s="773">
        <v>112</v>
      </c>
      <c r="E31" s="619">
        <v>3.2941176470588234</v>
      </c>
      <c r="F31" s="773"/>
      <c r="G31" s="635"/>
      <c r="H31" s="773"/>
      <c r="I31" s="619"/>
      <c r="J31" s="773"/>
      <c r="K31" s="619"/>
      <c r="L31" s="773"/>
      <c r="M31" s="635"/>
      <c r="N31" s="773"/>
      <c r="O31" s="619"/>
      <c r="P31" s="773"/>
      <c r="Q31" s="619"/>
      <c r="R31" s="773"/>
      <c r="S31" s="665"/>
    </row>
    <row r="32" spans="1:19" ht="14.4" customHeight="1" thickBot="1" x14ac:dyDescent="0.35">
      <c r="A32" s="763" t="s">
        <v>7739</v>
      </c>
      <c r="B32" s="762">
        <v>1908</v>
      </c>
      <c r="C32" s="625">
        <v>1</v>
      </c>
      <c r="D32" s="762">
        <v>68</v>
      </c>
      <c r="E32" s="625">
        <v>3.5639412997903561E-2</v>
      </c>
      <c r="F32" s="762">
        <v>472</v>
      </c>
      <c r="G32" s="636">
        <v>0.24737945492662475</v>
      </c>
      <c r="H32" s="762">
        <v>13472.429999999998</v>
      </c>
      <c r="I32" s="625">
        <v>1</v>
      </c>
      <c r="J32" s="762"/>
      <c r="K32" s="625"/>
      <c r="L32" s="762"/>
      <c r="M32" s="636"/>
      <c r="N32" s="762"/>
      <c r="O32" s="625"/>
      <c r="P32" s="762"/>
      <c r="Q32" s="625"/>
      <c r="R32" s="762"/>
      <c r="S32" s="666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647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69" bestFit="1" customWidth="1"/>
    <col min="2" max="2" width="8.6640625" style="69" bestFit="1" customWidth="1"/>
    <col min="3" max="3" width="2.109375" style="69" bestFit="1" customWidth="1"/>
    <col min="4" max="4" width="8" style="69" bestFit="1" customWidth="1"/>
    <col min="5" max="5" width="52.88671875" style="69" bestFit="1" customWidth="1"/>
    <col min="6" max="7" width="11.109375" style="98" customWidth="1"/>
    <col min="8" max="9" width="9.33203125" style="98" hidden="1" customWidth="1"/>
    <col min="10" max="11" width="11.109375" style="98" customWidth="1"/>
    <col min="12" max="13" width="9.33203125" style="98" hidden="1" customWidth="1"/>
    <col min="14" max="15" width="11.109375" style="98" customWidth="1"/>
    <col min="16" max="16" width="11.109375" style="91" customWidth="1"/>
    <col min="17" max="17" width="11.109375" style="98" customWidth="1"/>
    <col min="18" max="16384" width="8.88671875" style="69"/>
  </cols>
  <sheetData>
    <row r="1" spans="1:17" ht="18.600000000000001" customHeight="1" thickBot="1" x14ac:dyDescent="0.4">
      <c r="A1" s="439" t="s">
        <v>252</v>
      </c>
      <c r="B1" s="440"/>
      <c r="C1" s="440"/>
      <c r="D1" s="440"/>
      <c r="E1" s="440"/>
      <c r="F1" s="440"/>
      <c r="G1" s="440"/>
      <c r="H1" s="440"/>
      <c r="I1" s="440"/>
      <c r="J1" s="440"/>
      <c r="K1" s="440"/>
      <c r="L1" s="440"/>
      <c r="M1" s="440"/>
      <c r="N1" s="440"/>
      <c r="O1" s="440"/>
      <c r="P1" s="440"/>
      <c r="Q1" s="440"/>
    </row>
    <row r="2" spans="1:17" ht="14.4" customHeight="1" thickBot="1" x14ac:dyDescent="0.4">
      <c r="A2" s="580" t="s">
        <v>297</v>
      </c>
      <c r="B2" s="134"/>
      <c r="C2" s="134"/>
      <c r="D2" s="134"/>
      <c r="E2" s="134"/>
      <c r="F2" s="356"/>
      <c r="G2" s="356"/>
      <c r="H2" s="356"/>
      <c r="I2" s="356"/>
      <c r="J2" s="356"/>
      <c r="K2" s="356"/>
      <c r="L2" s="356"/>
      <c r="M2" s="356"/>
      <c r="N2" s="356"/>
      <c r="O2" s="356"/>
      <c r="P2" s="360"/>
      <c r="Q2" s="356"/>
    </row>
    <row r="3" spans="1:17" ht="14.4" customHeight="1" thickBot="1" x14ac:dyDescent="0.35">
      <c r="E3" s="209" t="s">
        <v>255</v>
      </c>
      <c r="F3" s="357">
        <f t="shared" ref="F3:O3" si="0">SUBTOTAL(9,F6:F1048576)</f>
        <v>99702.150000000023</v>
      </c>
      <c r="G3" s="358">
        <f t="shared" si="0"/>
        <v>53480044.820000015</v>
      </c>
      <c r="H3" s="358"/>
      <c r="I3" s="358"/>
      <c r="J3" s="358">
        <f t="shared" si="0"/>
        <v>105683.89000000004</v>
      </c>
      <c r="K3" s="358">
        <f t="shared" si="0"/>
        <v>57506269.020000018</v>
      </c>
      <c r="L3" s="358"/>
      <c r="M3" s="358"/>
      <c r="N3" s="358">
        <f t="shared" si="0"/>
        <v>100688.44</v>
      </c>
      <c r="O3" s="358">
        <f t="shared" si="0"/>
        <v>57362012.329999983</v>
      </c>
      <c r="P3" s="136">
        <f>IF(G3=0,0,O3/G3)</f>
        <v>1.0725872149708489</v>
      </c>
      <c r="Q3" s="359">
        <f>IF(N3=0,0,O3/N3)</f>
        <v>569.69809374343254</v>
      </c>
    </row>
    <row r="4" spans="1:17" ht="14.4" customHeight="1" x14ac:dyDescent="0.3">
      <c r="A4" s="521" t="s">
        <v>157</v>
      </c>
      <c r="B4" s="520" t="s">
        <v>205</v>
      </c>
      <c r="C4" s="521" t="s">
        <v>206</v>
      </c>
      <c r="D4" s="522" t="s">
        <v>207</v>
      </c>
      <c r="E4" s="523" t="s">
        <v>166</v>
      </c>
      <c r="F4" s="527">
        <v>2011</v>
      </c>
      <c r="G4" s="528"/>
      <c r="H4" s="361"/>
      <c r="I4" s="361"/>
      <c r="J4" s="527">
        <v>2012</v>
      </c>
      <c r="K4" s="528"/>
      <c r="L4" s="361"/>
      <c r="M4" s="361"/>
      <c r="N4" s="527">
        <v>2013</v>
      </c>
      <c r="O4" s="528"/>
      <c r="P4" s="529" t="s">
        <v>5</v>
      </c>
      <c r="Q4" s="519" t="s">
        <v>208</v>
      </c>
    </row>
    <row r="5" spans="1:17" ht="14.4" customHeight="1" thickBot="1" x14ac:dyDescent="0.35">
      <c r="A5" s="765"/>
      <c r="B5" s="764"/>
      <c r="C5" s="765"/>
      <c r="D5" s="766"/>
      <c r="E5" s="767"/>
      <c r="F5" s="774" t="s">
        <v>176</v>
      </c>
      <c r="G5" s="775" t="s">
        <v>17</v>
      </c>
      <c r="H5" s="776"/>
      <c r="I5" s="776"/>
      <c r="J5" s="774" t="s">
        <v>176</v>
      </c>
      <c r="K5" s="775" t="s">
        <v>17</v>
      </c>
      <c r="L5" s="776"/>
      <c r="M5" s="776"/>
      <c r="N5" s="774" t="s">
        <v>176</v>
      </c>
      <c r="O5" s="775" t="s">
        <v>17</v>
      </c>
      <c r="P5" s="777"/>
      <c r="Q5" s="772"/>
    </row>
    <row r="6" spans="1:17" ht="14.4" customHeight="1" x14ac:dyDescent="0.3">
      <c r="A6" s="612" t="s">
        <v>7740</v>
      </c>
      <c r="B6" s="613" t="s">
        <v>7221</v>
      </c>
      <c r="C6" s="613" t="s">
        <v>7590</v>
      </c>
      <c r="D6" s="613" t="s">
        <v>7593</v>
      </c>
      <c r="E6" s="613" t="s">
        <v>7594</v>
      </c>
      <c r="F6" s="616">
        <v>1</v>
      </c>
      <c r="G6" s="616">
        <v>0</v>
      </c>
      <c r="H6" s="616"/>
      <c r="I6" s="616">
        <v>0</v>
      </c>
      <c r="J6" s="616"/>
      <c r="K6" s="616"/>
      <c r="L6" s="616"/>
      <c r="M6" s="616"/>
      <c r="N6" s="616"/>
      <c r="O6" s="616"/>
      <c r="P6" s="634"/>
      <c r="Q6" s="617"/>
    </row>
    <row r="7" spans="1:17" ht="14.4" customHeight="1" x14ac:dyDescent="0.3">
      <c r="A7" s="618" t="s">
        <v>7740</v>
      </c>
      <c r="B7" s="619" t="s">
        <v>7221</v>
      </c>
      <c r="C7" s="619" t="s">
        <v>7590</v>
      </c>
      <c r="D7" s="619" t="s">
        <v>7595</v>
      </c>
      <c r="E7" s="619" t="s">
        <v>7596</v>
      </c>
      <c r="F7" s="622">
        <v>2</v>
      </c>
      <c r="G7" s="622">
        <v>68</v>
      </c>
      <c r="H7" s="622">
        <v>1</v>
      </c>
      <c r="I7" s="622">
        <v>34</v>
      </c>
      <c r="J7" s="622">
        <v>3</v>
      </c>
      <c r="K7" s="622">
        <v>102</v>
      </c>
      <c r="L7" s="622">
        <v>1.5</v>
      </c>
      <c r="M7" s="622">
        <v>34</v>
      </c>
      <c r="N7" s="622">
        <v>1</v>
      </c>
      <c r="O7" s="622">
        <v>34</v>
      </c>
      <c r="P7" s="635">
        <v>0.5</v>
      </c>
      <c r="Q7" s="623">
        <v>34</v>
      </c>
    </row>
    <row r="8" spans="1:17" ht="14.4" customHeight="1" x14ac:dyDescent="0.3">
      <c r="A8" s="618" t="s">
        <v>7740</v>
      </c>
      <c r="B8" s="619" t="s">
        <v>7221</v>
      </c>
      <c r="C8" s="619" t="s">
        <v>7590</v>
      </c>
      <c r="D8" s="619" t="s">
        <v>7625</v>
      </c>
      <c r="E8" s="619" t="s">
        <v>7626</v>
      </c>
      <c r="F8" s="622"/>
      <c r="G8" s="622"/>
      <c r="H8" s="622"/>
      <c r="I8" s="622"/>
      <c r="J8" s="622"/>
      <c r="K8" s="622"/>
      <c r="L8" s="622"/>
      <c r="M8" s="622"/>
      <c r="N8" s="622">
        <v>1</v>
      </c>
      <c r="O8" s="622">
        <v>645</v>
      </c>
      <c r="P8" s="635"/>
      <c r="Q8" s="623">
        <v>645</v>
      </c>
    </row>
    <row r="9" spans="1:17" ht="14.4" customHeight="1" x14ac:dyDescent="0.3">
      <c r="A9" s="618" t="s">
        <v>7740</v>
      </c>
      <c r="B9" s="619" t="s">
        <v>7221</v>
      </c>
      <c r="C9" s="619" t="s">
        <v>7590</v>
      </c>
      <c r="D9" s="619" t="s">
        <v>7627</v>
      </c>
      <c r="E9" s="619" t="s">
        <v>7628</v>
      </c>
      <c r="F9" s="622"/>
      <c r="G9" s="622"/>
      <c r="H9" s="622"/>
      <c r="I9" s="622"/>
      <c r="J9" s="622">
        <v>1</v>
      </c>
      <c r="K9" s="622">
        <v>328</v>
      </c>
      <c r="L9" s="622"/>
      <c r="M9" s="622">
        <v>328</v>
      </c>
      <c r="N9" s="622"/>
      <c r="O9" s="622"/>
      <c r="P9" s="635"/>
      <c r="Q9" s="623"/>
    </row>
    <row r="10" spans="1:17" ht="14.4" customHeight="1" x14ac:dyDescent="0.3">
      <c r="A10" s="618" t="s">
        <v>7740</v>
      </c>
      <c r="B10" s="619" t="s">
        <v>7221</v>
      </c>
      <c r="C10" s="619" t="s">
        <v>7590</v>
      </c>
      <c r="D10" s="619" t="s">
        <v>7629</v>
      </c>
      <c r="E10" s="619" t="s">
        <v>7630</v>
      </c>
      <c r="F10" s="622">
        <v>1</v>
      </c>
      <c r="G10" s="622">
        <v>163</v>
      </c>
      <c r="H10" s="622">
        <v>1</v>
      </c>
      <c r="I10" s="622">
        <v>163</v>
      </c>
      <c r="J10" s="622"/>
      <c r="K10" s="622"/>
      <c r="L10" s="622"/>
      <c r="M10" s="622"/>
      <c r="N10" s="622"/>
      <c r="O10" s="622"/>
      <c r="P10" s="635"/>
      <c r="Q10" s="623"/>
    </row>
    <row r="11" spans="1:17" ht="14.4" customHeight="1" x14ac:dyDescent="0.3">
      <c r="A11" s="618" t="s">
        <v>7740</v>
      </c>
      <c r="B11" s="619" t="s">
        <v>7221</v>
      </c>
      <c r="C11" s="619" t="s">
        <v>7590</v>
      </c>
      <c r="D11" s="619" t="s">
        <v>7635</v>
      </c>
      <c r="E11" s="619" t="s">
        <v>7636</v>
      </c>
      <c r="F11" s="622"/>
      <c r="G11" s="622"/>
      <c r="H11" s="622"/>
      <c r="I11" s="622"/>
      <c r="J11" s="622">
        <v>2</v>
      </c>
      <c r="K11" s="622">
        <v>224</v>
      </c>
      <c r="L11" s="622"/>
      <c r="M11" s="622">
        <v>112</v>
      </c>
      <c r="N11" s="622">
        <v>2</v>
      </c>
      <c r="O11" s="622">
        <v>224</v>
      </c>
      <c r="P11" s="635"/>
      <c r="Q11" s="623">
        <v>112</v>
      </c>
    </row>
    <row r="12" spans="1:17" ht="14.4" customHeight="1" x14ac:dyDescent="0.3">
      <c r="A12" s="618" t="s">
        <v>7740</v>
      </c>
      <c r="B12" s="619" t="s">
        <v>7637</v>
      </c>
      <c r="C12" s="619" t="s">
        <v>7590</v>
      </c>
      <c r="D12" s="619" t="s">
        <v>7593</v>
      </c>
      <c r="E12" s="619" t="s">
        <v>7594</v>
      </c>
      <c r="F12" s="622">
        <v>1</v>
      </c>
      <c r="G12" s="622">
        <v>0</v>
      </c>
      <c r="H12" s="622"/>
      <c r="I12" s="622">
        <v>0</v>
      </c>
      <c r="J12" s="622">
        <v>1</v>
      </c>
      <c r="K12" s="622">
        <v>0</v>
      </c>
      <c r="L12" s="622"/>
      <c r="M12" s="622">
        <v>0</v>
      </c>
      <c r="N12" s="622"/>
      <c r="O12" s="622"/>
      <c r="P12" s="635"/>
      <c r="Q12" s="623"/>
    </row>
    <row r="13" spans="1:17" ht="14.4" customHeight="1" x14ac:dyDescent="0.3">
      <c r="A13" s="618" t="s">
        <v>7740</v>
      </c>
      <c r="B13" s="619" t="s">
        <v>7637</v>
      </c>
      <c r="C13" s="619" t="s">
        <v>7590</v>
      </c>
      <c r="D13" s="619" t="s">
        <v>7595</v>
      </c>
      <c r="E13" s="619" t="s">
        <v>7596</v>
      </c>
      <c r="F13" s="622">
        <v>5</v>
      </c>
      <c r="G13" s="622">
        <v>170</v>
      </c>
      <c r="H13" s="622">
        <v>1</v>
      </c>
      <c r="I13" s="622">
        <v>34</v>
      </c>
      <c r="J13" s="622">
        <v>6</v>
      </c>
      <c r="K13" s="622">
        <v>204</v>
      </c>
      <c r="L13" s="622">
        <v>1.2</v>
      </c>
      <c r="M13" s="622">
        <v>34</v>
      </c>
      <c r="N13" s="622">
        <v>15</v>
      </c>
      <c r="O13" s="622">
        <v>510</v>
      </c>
      <c r="P13" s="635">
        <v>3</v>
      </c>
      <c r="Q13" s="623">
        <v>34</v>
      </c>
    </row>
    <row r="14" spans="1:17" ht="14.4" customHeight="1" x14ac:dyDescent="0.3">
      <c r="A14" s="618" t="s">
        <v>7740</v>
      </c>
      <c r="B14" s="619" t="s">
        <v>7637</v>
      </c>
      <c r="C14" s="619" t="s">
        <v>7590</v>
      </c>
      <c r="D14" s="619" t="s">
        <v>7677</v>
      </c>
      <c r="E14" s="619" t="s">
        <v>7678</v>
      </c>
      <c r="F14" s="622">
        <v>1</v>
      </c>
      <c r="G14" s="622">
        <v>324</v>
      </c>
      <c r="H14" s="622">
        <v>1</v>
      </c>
      <c r="I14" s="622">
        <v>324</v>
      </c>
      <c r="J14" s="622">
        <v>1</v>
      </c>
      <c r="K14" s="622">
        <v>326</v>
      </c>
      <c r="L14" s="622">
        <v>1.0061728395061729</v>
      </c>
      <c r="M14" s="622">
        <v>326</v>
      </c>
      <c r="N14" s="622">
        <v>4</v>
      </c>
      <c r="O14" s="622">
        <v>1308</v>
      </c>
      <c r="P14" s="635">
        <v>4.0370370370370372</v>
      </c>
      <c r="Q14" s="623">
        <v>327</v>
      </c>
    </row>
    <row r="15" spans="1:17" ht="14.4" customHeight="1" x14ac:dyDescent="0.3">
      <c r="A15" s="618" t="s">
        <v>7740</v>
      </c>
      <c r="B15" s="619" t="s">
        <v>7637</v>
      </c>
      <c r="C15" s="619" t="s">
        <v>7590</v>
      </c>
      <c r="D15" s="619" t="s">
        <v>7681</v>
      </c>
      <c r="E15" s="619" t="s">
        <v>7682</v>
      </c>
      <c r="F15" s="622"/>
      <c r="G15" s="622"/>
      <c r="H15" s="622"/>
      <c r="I15" s="622"/>
      <c r="J15" s="622">
        <v>4</v>
      </c>
      <c r="K15" s="622">
        <v>2820</v>
      </c>
      <c r="L15" s="622"/>
      <c r="M15" s="622">
        <v>705</v>
      </c>
      <c r="N15" s="622">
        <v>3</v>
      </c>
      <c r="O15" s="622">
        <v>2118</v>
      </c>
      <c r="P15" s="635"/>
      <c r="Q15" s="623">
        <v>706</v>
      </c>
    </row>
    <row r="16" spans="1:17" ht="14.4" customHeight="1" x14ac:dyDescent="0.3">
      <c r="A16" s="618" t="s">
        <v>7740</v>
      </c>
      <c r="B16" s="619" t="s">
        <v>7637</v>
      </c>
      <c r="C16" s="619" t="s">
        <v>7590</v>
      </c>
      <c r="D16" s="619" t="s">
        <v>7691</v>
      </c>
      <c r="E16" s="619" t="s">
        <v>7692</v>
      </c>
      <c r="F16" s="622"/>
      <c r="G16" s="622"/>
      <c r="H16" s="622"/>
      <c r="I16" s="622"/>
      <c r="J16" s="622">
        <v>2</v>
      </c>
      <c r="K16" s="622">
        <v>2366</v>
      </c>
      <c r="L16" s="622"/>
      <c r="M16" s="622">
        <v>1183</v>
      </c>
      <c r="N16" s="622"/>
      <c r="O16" s="622"/>
      <c r="P16" s="635"/>
      <c r="Q16" s="623"/>
    </row>
    <row r="17" spans="1:17" ht="14.4" customHeight="1" x14ac:dyDescent="0.3">
      <c r="A17" s="618" t="s">
        <v>7740</v>
      </c>
      <c r="B17" s="619" t="s">
        <v>7637</v>
      </c>
      <c r="C17" s="619" t="s">
        <v>7590</v>
      </c>
      <c r="D17" s="619" t="s">
        <v>7693</v>
      </c>
      <c r="E17" s="619" t="s">
        <v>7694</v>
      </c>
      <c r="F17" s="622"/>
      <c r="G17" s="622"/>
      <c r="H17" s="622"/>
      <c r="I17" s="622"/>
      <c r="J17" s="622">
        <v>2</v>
      </c>
      <c r="K17" s="622">
        <v>324</v>
      </c>
      <c r="L17" s="622"/>
      <c r="M17" s="622">
        <v>162</v>
      </c>
      <c r="N17" s="622">
        <v>3</v>
      </c>
      <c r="O17" s="622">
        <v>489</v>
      </c>
      <c r="P17" s="635"/>
      <c r="Q17" s="623">
        <v>163</v>
      </c>
    </row>
    <row r="18" spans="1:17" ht="14.4" customHeight="1" x14ac:dyDescent="0.3">
      <c r="A18" s="618" t="s">
        <v>7740</v>
      </c>
      <c r="B18" s="619" t="s">
        <v>7637</v>
      </c>
      <c r="C18" s="619" t="s">
        <v>7590</v>
      </c>
      <c r="D18" s="619" t="s">
        <v>7697</v>
      </c>
      <c r="E18" s="619" t="s">
        <v>7698</v>
      </c>
      <c r="F18" s="622"/>
      <c r="G18" s="622"/>
      <c r="H18" s="622"/>
      <c r="I18" s="622"/>
      <c r="J18" s="622"/>
      <c r="K18" s="622"/>
      <c r="L18" s="622"/>
      <c r="M18" s="622"/>
      <c r="N18" s="622">
        <v>1</v>
      </c>
      <c r="O18" s="622">
        <v>1888</v>
      </c>
      <c r="P18" s="635"/>
      <c r="Q18" s="623">
        <v>1888</v>
      </c>
    </row>
    <row r="19" spans="1:17" ht="14.4" customHeight="1" x14ac:dyDescent="0.3">
      <c r="A19" s="618" t="s">
        <v>7740</v>
      </c>
      <c r="B19" s="619" t="s">
        <v>7637</v>
      </c>
      <c r="C19" s="619" t="s">
        <v>7590</v>
      </c>
      <c r="D19" s="619" t="s">
        <v>7701</v>
      </c>
      <c r="E19" s="619" t="s">
        <v>7702</v>
      </c>
      <c r="F19" s="622">
        <v>9</v>
      </c>
      <c r="G19" s="622">
        <v>7803</v>
      </c>
      <c r="H19" s="622">
        <v>1</v>
      </c>
      <c r="I19" s="622">
        <v>867</v>
      </c>
      <c r="J19" s="622"/>
      <c r="K19" s="622"/>
      <c r="L19" s="622"/>
      <c r="M19" s="622"/>
      <c r="N19" s="622">
        <v>60</v>
      </c>
      <c r="O19" s="622">
        <v>52080</v>
      </c>
      <c r="P19" s="635">
        <v>6.6743560169165708</v>
      </c>
      <c r="Q19" s="623">
        <v>868</v>
      </c>
    </row>
    <row r="20" spans="1:17" ht="14.4" customHeight="1" x14ac:dyDescent="0.3">
      <c r="A20" s="618" t="s">
        <v>7740</v>
      </c>
      <c r="B20" s="619" t="s">
        <v>7637</v>
      </c>
      <c r="C20" s="619" t="s">
        <v>7590</v>
      </c>
      <c r="D20" s="619" t="s">
        <v>7705</v>
      </c>
      <c r="E20" s="619" t="s">
        <v>7706</v>
      </c>
      <c r="F20" s="622"/>
      <c r="G20" s="622"/>
      <c r="H20" s="622"/>
      <c r="I20" s="622"/>
      <c r="J20" s="622">
        <v>1</v>
      </c>
      <c r="K20" s="622">
        <v>3692</v>
      </c>
      <c r="L20" s="622"/>
      <c r="M20" s="622">
        <v>3692</v>
      </c>
      <c r="N20" s="622">
        <v>1</v>
      </c>
      <c r="O20" s="622">
        <v>3696</v>
      </c>
      <c r="P20" s="635"/>
      <c r="Q20" s="623">
        <v>3696</v>
      </c>
    </row>
    <row r="21" spans="1:17" ht="14.4" customHeight="1" x14ac:dyDescent="0.3">
      <c r="A21" s="618" t="s">
        <v>7741</v>
      </c>
      <c r="B21" s="619" t="s">
        <v>7221</v>
      </c>
      <c r="C21" s="619" t="s">
        <v>768</v>
      </c>
      <c r="D21" s="619" t="s">
        <v>7278</v>
      </c>
      <c r="E21" s="619" t="s">
        <v>7280</v>
      </c>
      <c r="F21" s="622"/>
      <c r="G21" s="622"/>
      <c r="H21" s="622"/>
      <c r="I21" s="622"/>
      <c r="J21" s="622"/>
      <c r="K21" s="622"/>
      <c r="L21" s="622"/>
      <c r="M21" s="622"/>
      <c r="N21" s="622">
        <v>1.25</v>
      </c>
      <c r="O21" s="622">
        <v>18866.93</v>
      </c>
      <c r="P21" s="635"/>
      <c r="Q21" s="623">
        <v>15093.544</v>
      </c>
    </row>
    <row r="22" spans="1:17" ht="14.4" customHeight="1" x14ac:dyDescent="0.3">
      <c r="A22" s="618" t="s">
        <v>7741</v>
      </c>
      <c r="B22" s="619" t="s">
        <v>7221</v>
      </c>
      <c r="C22" s="619" t="s">
        <v>7590</v>
      </c>
      <c r="D22" s="619" t="s">
        <v>7593</v>
      </c>
      <c r="E22" s="619" t="s">
        <v>7594</v>
      </c>
      <c r="F22" s="622">
        <v>1</v>
      </c>
      <c r="G22" s="622">
        <v>0</v>
      </c>
      <c r="H22" s="622"/>
      <c r="I22" s="622">
        <v>0</v>
      </c>
      <c r="J22" s="622">
        <v>3</v>
      </c>
      <c r="K22" s="622">
        <v>0</v>
      </c>
      <c r="L22" s="622"/>
      <c r="M22" s="622">
        <v>0</v>
      </c>
      <c r="N22" s="622"/>
      <c r="O22" s="622"/>
      <c r="P22" s="635"/>
      <c r="Q22" s="623"/>
    </row>
    <row r="23" spans="1:17" ht="14.4" customHeight="1" x14ac:dyDescent="0.3">
      <c r="A23" s="618" t="s">
        <v>7741</v>
      </c>
      <c r="B23" s="619" t="s">
        <v>7221</v>
      </c>
      <c r="C23" s="619" t="s">
        <v>7590</v>
      </c>
      <c r="D23" s="619" t="s">
        <v>7595</v>
      </c>
      <c r="E23" s="619" t="s">
        <v>7596</v>
      </c>
      <c r="F23" s="622">
        <v>34</v>
      </c>
      <c r="G23" s="622">
        <v>1156</v>
      </c>
      <c r="H23" s="622">
        <v>1</v>
      </c>
      <c r="I23" s="622">
        <v>34</v>
      </c>
      <c r="J23" s="622">
        <v>13</v>
      </c>
      <c r="K23" s="622">
        <v>442</v>
      </c>
      <c r="L23" s="622">
        <v>0.38235294117647056</v>
      </c>
      <c r="M23" s="622">
        <v>34</v>
      </c>
      <c r="N23" s="622">
        <v>13</v>
      </c>
      <c r="O23" s="622">
        <v>442</v>
      </c>
      <c r="P23" s="635">
        <v>0.38235294117647056</v>
      </c>
      <c r="Q23" s="623">
        <v>34</v>
      </c>
    </row>
    <row r="24" spans="1:17" ht="14.4" customHeight="1" x14ac:dyDescent="0.3">
      <c r="A24" s="618" t="s">
        <v>7741</v>
      </c>
      <c r="B24" s="619" t="s">
        <v>7221</v>
      </c>
      <c r="C24" s="619" t="s">
        <v>7590</v>
      </c>
      <c r="D24" s="619" t="s">
        <v>7615</v>
      </c>
      <c r="E24" s="619" t="s">
        <v>7616</v>
      </c>
      <c r="F24" s="622"/>
      <c r="G24" s="622"/>
      <c r="H24" s="622"/>
      <c r="I24" s="622"/>
      <c r="J24" s="622"/>
      <c r="K24" s="622"/>
      <c r="L24" s="622"/>
      <c r="M24" s="622"/>
      <c r="N24" s="622">
        <v>1</v>
      </c>
      <c r="O24" s="622">
        <v>0</v>
      </c>
      <c r="P24" s="635"/>
      <c r="Q24" s="623">
        <v>0</v>
      </c>
    </row>
    <row r="25" spans="1:17" ht="14.4" customHeight="1" x14ac:dyDescent="0.3">
      <c r="A25" s="618" t="s">
        <v>7741</v>
      </c>
      <c r="B25" s="619" t="s">
        <v>7221</v>
      </c>
      <c r="C25" s="619" t="s">
        <v>7590</v>
      </c>
      <c r="D25" s="619" t="s">
        <v>7617</v>
      </c>
      <c r="E25" s="619" t="s">
        <v>7618</v>
      </c>
      <c r="F25" s="622"/>
      <c r="G25" s="622"/>
      <c r="H25" s="622"/>
      <c r="I25" s="622"/>
      <c r="J25" s="622"/>
      <c r="K25" s="622"/>
      <c r="L25" s="622"/>
      <c r="M25" s="622"/>
      <c r="N25" s="622">
        <v>1</v>
      </c>
      <c r="O25" s="622">
        <v>104</v>
      </c>
      <c r="P25" s="635"/>
      <c r="Q25" s="623">
        <v>104</v>
      </c>
    </row>
    <row r="26" spans="1:17" ht="14.4" customHeight="1" x14ac:dyDescent="0.3">
      <c r="A26" s="618" t="s">
        <v>7741</v>
      </c>
      <c r="B26" s="619" t="s">
        <v>7221</v>
      </c>
      <c r="C26" s="619" t="s">
        <v>7590</v>
      </c>
      <c r="D26" s="619" t="s">
        <v>7625</v>
      </c>
      <c r="E26" s="619" t="s">
        <v>7626</v>
      </c>
      <c r="F26" s="622">
        <v>1</v>
      </c>
      <c r="G26" s="622">
        <v>642</v>
      </c>
      <c r="H26" s="622">
        <v>1</v>
      </c>
      <c r="I26" s="622">
        <v>642</v>
      </c>
      <c r="J26" s="622">
        <v>1</v>
      </c>
      <c r="K26" s="622">
        <v>644</v>
      </c>
      <c r="L26" s="622">
        <v>1.0031152647975077</v>
      </c>
      <c r="M26" s="622">
        <v>644</v>
      </c>
      <c r="N26" s="622">
        <v>2</v>
      </c>
      <c r="O26" s="622">
        <v>1290</v>
      </c>
      <c r="P26" s="635">
        <v>2.0093457943925235</v>
      </c>
      <c r="Q26" s="623">
        <v>645</v>
      </c>
    </row>
    <row r="27" spans="1:17" ht="14.4" customHeight="1" x14ac:dyDescent="0.3">
      <c r="A27" s="618" t="s">
        <v>7741</v>
      </c>
      <c r="B27" s="619" t="s">
        <v>7221</v>
      </c>
      <c r="C27" s="619" t="s">
        <v>7590</v>
      </c>
      <c r="D27" s="619" t="s">
        <v>7627</v>
      </c>
      <c r="E27" s="619" t="s">
        <v>7628</v>
      </c>
      <c r="F27" s="622"/>
      <c r="G27" s="622"/>
      <c r="H27" s="622"/>
      <c r="I27" s="622"/>
      <c r="J27" s="622">
        <v>2</v>
      </c>
      <c r="K27" s="622">
        <v>656</v>
      </c>
      <c r="L27" s="622"/>
      <c r="M27" s="622">
        <v>328</v>
      </c>
      <c r="N27" s="622"/>
      <c r="O27" s="622"/>
      <c r="P27" s="635"/>
      <c r="Q27" s="623"/>
    </row>
    <row r="28" spans="1:17" ht="14.4" customHeight="1" x14ac:dyDescent="0.3">
      <c r="A28" s="618" t="s">
        <v>7741</v>
      </c>
      <c r="B28" s="619" t="s">
        <v>7221</v>
      </c>
      <c r="C28" s="619" t="s">
        <v>7590</v>
      </c>
      <c r="D28" s="619" t="s">
        <v>7629</v>
      </c>
      <c r="E28" s="619" t="s">
        <v>7630</v>
      </c>
      <c r="F28" s="622">
        <v>1</v>
      </c>
      <c r="G28" s="622">
        <v>163</v>
      </c>
      <c r="H28" s="622">
        <v>1</v>
      </c>
      <c r="I28" s="622">
        <v>163</v>
      </c>
      <c r="J28" s="622">
        <v>4</v>
      </c>
      <c r="K28" s="622">
        <v>652</v>
      </c>
      <c r="L28" s="622">
        <v>4</v>
      </c>
      <c r="M28" s="622">
        <v>163</v>
      </c>
      <c r="N28" s="622">
        <v>1</v>
      </c>
      <c r="O28" s="622">
        <v>163</v>
      </c>
      <c r="P28" s="635">
        <v>1</v>
      </c>
      <c r="Q28" s="623">
        <v>163</v>
      </c>
    </row>
    <row r="29" spans="1:17" ht="14.4" customHeight="1" x14ac:dyDescent="0.3">
      <c r="A29" s="618" t="s">
        <v>7741</v>
      </c>
      <c r="B29" s="619" t="s">
        <v>7221</v>
      </c>
      <c r="C29" s="619" t="s">
        <v>7590</v>
      </c>
      <c r="D29" s="619" t="s">
        <v>7635</v>
      </c>
      <c r="E29" s="619" t="s">
        <v>7636</v>
      </c>
      <c r="F29" s="622"/>
      <c r="G29" s="622"/>
      <c r="H29" s="622"/>
      <c r="I29" s="622"/>
      <c r="J29" s="622">
        <v>11</v>
      </c>
      <c r="K29" s="622">
        <v>1232</v>
      </c>
      <c r="L29" s="622"/>
      <c r="M29" s="622">
        <v>112</v>
      </c>
      <c r="N29" s="622">
        <v>26</v>
      </c>
      <c r="O29" s="622">
        <v>2912</v>
      </c>
      <c r="P29" s="635"/>
      <c r="Q29" s="623">
        <v>112</v>
      </c>
    </row>
    <row r="30" spans="1:17" ht="14.4" customHeight="1" x14ac:dyDescent="0.3">
      <c r="A30" s="618" t="s">
        <v>7741</v>
      </c>
      <c r="B30" s="619" t="s">
        <v>7637</v>
      </c>
      <c r="C30" s="619" t="s">
        <v>768</v>
      </c>
      <c r="D30" s="619" t="s">
        <v>7300</v>
      </c>
      <c r="E30" s="619" t="s">
        <v>7301</v>
      </c>
      <c r="F30" s="622">
        <v>1</v>
      </c>
      <c r="G30" s="622">
        <v>12090.91</v>
      </c>
      <c r="H30" s="622">
        <v>1</v>
      </c>
      <c r="I30" s="622">
        <v>12090.91</v>
      </c>
      <c r="J30" s="622"/>
      <c r="K30" s="622"/>
      <c r="L30" s="622"/>
      <c r="M30" s="622"/>
      <c r="N30" s="622"/>
      <c r="O30" s="622"/>
      <c r="P30" s="635"/>
      <c r="Q30" s="623"/>
    </row>
    <row r="31" spans="1:17" ht="14.4" customHeight="1" x14ac:dyDescent="0.3">
      <c r="A31" s="618" t="s">
        <v>7741</v>
      </c>
      <c r="B31" s="619" t="s">
        <v>7637</v>
      </c>
      <c r="C31" s="619" t="s">
        <v>7590</v>
      </c>
      <c r="D31" s="619" t="s">
        <v>7593</v>
      </c>
      <c r="E31" s="619" t="s">
        <v>7594</v>
      </c>
      <c r="F31" s="622"/>
      <c r="G31" s="622"/>
      <c r="H31" s="622"/>
      <c r="I31" s="622"/>
      <c r="J31" s="622">
        <v>1</v>
      </c>
      <c r="K31" s="622">
        <v>0</v>
      </c>
      <c r="L31" s="622"/>
      <c r="M31" s="622">
        <v>0</v>
      </c>
      <c r="N31" s="622"/>
      <c r="O31" s="622"/>
      <c r="P31" s="635"/>
      <c r="Q31" s="623"/>
    </row>
    <row r="32" spans="1:17" ht="14.4" customHeight="1" x14ac:dyDescent="0.3">
      <c r="A32" s="618" t="s">
        <v>7741</v>
      </c>
      <c r="B32" s="619" t="s">
        <v>7637</v>
      </c>
      <c r="C32" s="619" t="s">
        <v>7590</v>
      </c>
      <c r="D32" s="619" t="s">
        <v>7595</v>
      </c>
      <c r="E32" s="619" t="s">
        <v>7596</v>
      </c>
      <c r="F32" s="622">
        <v>15</v>
      </c>
      <c r="G32" s="622">
        <v>510</v>
      </c>
      <c r="H32" s="622">
        <v>1</v>
      </c>
      <c r="I32" s="622">
        <v>34</v>
      </c>
      <c r="J32" s="622">
        <v>8</v>
      </c>
      <c r="K32" s="622">
        <v>272</v>
      </c>
      <c r="L32" s="622">
        <v>0.53333333333333333</v>
      </c>
      <c r="M32" s="622">
        <v>34</v>
      </c>
      <c r="N32" s="622">
        <v>5</v>
      </c>
      <c r="O32" s="622">
        <v>170</v>
      </c>
      <c r="P32" s="635">
        <v>0.33333333333333331</v>
      </c>
      <c r="Q32" s="623">
        <v>34</v>
      </c>
    </row>
    <row r="33" spans="1:17" ht="14.4" customHeight="1" x14ac:dyDescent="0.3">
      <c r="A33" s="618" t="s">
        <v>7741</v>
      </c>
      <c r="B33" s="619" t="s">
        <v>7637</v>
      </c>
      <c r="C33" s="619" t="s">
        <v>7590</v>
      </c>
      <c r="D33" s="619" t="s">
        <v>7617</v>
      </c>
      <c r="E33" s="619" t="s">
        <v>7618</v>
      </c>
      <c r="F33" s="622"/>
      <c r="G33" s="622"/>
      <c r="H33" s="622"/>
      <c r="I33" s="622"/>
      <c r="J33" s="622">
        <v>2</v>
      </c>
      <c r="K33" s="622">
        <v>206</v>
      </c>
      <c r="L33" s="622"/>
      <c r="M33" s="622">
        <v>103</v>
      </c>
      <c r="N33" s="622"/>
      <c r="O33" s="622"/>
      <c r="P33" s="635"/>
      <c r="Q33" s="623"/>
    </row>
    <row r="34" spans="1:17" ht="14.4" customHeight="1" x14ac:dyDescent="0.3">
      <c r="A34" s="618" t="s">
        <v>7741</v>
      </c>
      <c r="B34" s="619" t="s">
        <v>7637</v>
      </c>
      <c r="C34" s="619" t="s">
        <v>7590</v>
      </c>
      <c r="D34" s="619" t="s">
        <v>7677</v>
      </c>
      <c r="E34" s="619" t="s">
        <v>7678</v>
      </c>
      <c r="F34" s="622">
        <v>1</v>
      </c>
      <c r="G34" s="622">
        <v>324</v>
      </c>
      <c r="H34" s="622">
        <v>1</v>
      </c>
      <c r="I34" s="622">
        <v>324</v>
      </c>
      <c r="J34" s="622">
        <v>2</v>
      </c>
      <c r="K34" s="622">
        <v>652</v>
      </c>
      <c r="L34" s="622">
        <v>2.0123456790123457</v>
      </c>
      <c r="M34" s="622">
        <v>326</v>
      </c>
      <c r="N34" s="622">
        <v>1</v>
      </c>
      <c r="O34" s="622">
        <v>327</v>
      </c>
      <c r="P34" s="635">
        <v>1.0092592592592593</v>
      </c>
      <c r="Q34" s="623">
        <v>327</v>
      </c>
    </row>
    <row r="35" spans="1:17" ht="14.4" customHeight="1" x14ac:dyDescent="0.3">
      <c r="A35" s="618" t="s">
        <v>7741</v>
      </c>
      <c r="B35" s="619" t="s">
        <v>7637</v>
      </c>
      <c r="C35" s="619" t="s">
        <v>7590</v>
      </c>
      <c r="D35" s="619" t="s">
        <v>7681</v>
      </c>
      <c r="E35" s="619" t="s">
        <v>7682</v>
      </c>
      <c r="F35" s="622">
        <v>32</v>
      </c>
      <c r="G35" s="622">
        <v>22560</v>
      </c>
      <c r="H35" s="622">
        <v>1</v>
      </c>
      <c r="I35" s="622">
        <v>705</v>
      </c>
      <c r="J35" s="622"/>
      <c r="K35" s="622"/>
      <c r="L35" s="622"/>
      <c r="M35" s="622"/>
      <c r="N35" s="622">
        <v>5</v>
      </c>
      <c r="O35" s="622">
        <v>3530</v>
      </c>
      <c r="P35" s="635">
        <v>0.15647163120567376</v>
      </c>
      <c r="Q35" s="623">
        <v>706</v>
      </c>
    </row>
    <row r="36" spans="1:17" ht="14.4" customHeight="1" x14ac:dyDescent="0.3">
      <c r="A36" s="618" t="s">
        <v>7741</v>
      </c>
      <c r="B36" s="619" t="s">
        <v>7637</v>
      </c>
      <c r="C36" s="619" t="s">
        <v>7590</v>
      </c>
      <c r="D36" s="619" t="s">
        <v>7683</v>
      </c>
      <c r="E36" s="619" t="s">
        <v>7684</v>
      </c>
      <c r="F36" s="622">
        <v>1</v>
      </c>
      <c r="G36" s="622">
        <v>493</v>
      </c>
      <c r="H36" s="622">
        <v>1</v>
      </c>
      <c r="I36" s="622">
        <v>493</v>
      </c>
      <c r="J36" s="622"/>
      <c r="K36" s="622"/>
      <c r="L36" s="622"/>
      <c r="M36" s="622"/>
      <c r="N36" s="622"/>
      <c r="O36" s="622"/>
      <c r="P36" s="635"/>
      <c r="Q36" s="623"/>
    </row>
    <row r="37" spans="1:17" ht="14.4" customHeight="1" x14ac:dyDescent="0.3">
      <c r="A37" s="618" t="s">
        <v>7741</v>
      </c>
      <c r="B37" s="619" t="s">
        <v>7637</v>
      </c>
      <c r="C37" s="619" t="s">
        <v>7590</v>
      </c>
      <c r="D37" s="619" t="s">
        <v>7693</v>
      </c>
      <c r="E37" s="619" t="s">
        <v>7694</v>
      </c>
      <c r="F37" s="622">
        <v>1</v>
      </c>
      <c r="G37" s="622">
        <v>162</v>
      </c>
      <c r="H37" s="622">
        <v>1</v>
      </c>
      <c r="I37" s="622">
        <v>162</v>
      </c>
      <c r="J37" s="622">
        <v>2</v>
      </c>
      <c r="K37" s="622">
        <v>324</v>
      </c>
      <c r="L37" s="622">
        <v>2</v>
      </c>
      <c r="M37" s="622">
        <v>162</v>
      </c>
      <c r="N37" s="622">
        <v>1</v>
      </c>
      <c r="O37" s="622">
        <v>163</v>
      </c>
      <c r="P37" s="635">
        <v>1.0061728395061729</v>
      </c>
      <c r="Q37" s="623">
        <v>163</v>
      </c>
    </row>
    <row r="38" spans="1:17" ht="14.4" customHeight="1" x14ac:dyDescent="0.3">
      <c r="A38" s="618" t="s">
        <v>7741</v>
      </c>
      <c r="B38" s="619" t="s">
        <v>7637</v>
      </c>
      <c r="C38" s="619" t="s">
        <v>7590</v>
      </c>
      <c r="D38" s="619" t="s">
        <v>7695</v>
      </c>
      <c r="E38" s="619" t="s">
        <v>7696</v>
      </c>
      <c r="F38" s="622">
        <v>1</v>
      </c>
      <c r="G38" s="622">
        <v>664</v>
      </c>
      <c r="H38" s="622">
        <v>1</v>
      </c>
      <c r="I38" s="622">
        <v>664</v>
      </c>
      <c r="J38" s="622"/>
      <c r="K38" s="622"/>
      <c r="L38" s="622"/>
      <c r="M38" s="622"/>
      <c r="N38" s="622"/>
      <c r="O38" s="622"/>
      <c r="P38" s="635"/>
      <c r="Q38" s="623"/>
    </row>
    <row r="39" spans="1:17" ht="14.4" customHeight="1" x14ac:dyDescent="0.3">
      <c r="A39" s="618" t="s">
        <v>7741</v>
      </c>
      <c r="B39" s="619" t="s">
        <v>7637</v>
      </c>
      <c r="C39" s="619" t="s">
        <v>7590</v>
      </c>
      <c r="D39" s="619" t="s">
        <v>7697</v>
      </c>
      <c r="E39" s="619" t="s">
        <v>7698</v>
      </c>
      <c r="F39" s="622">
        <v>2</v>
      </c>
      <c r="G39" s="622">
        <v>3766</v>
      </c>
      <c r="H39" s="622">
        <v>1</v>
      </c>
      <c r="I39" s="622">
        <v>1883</v>
      </c>
      <c r="J39" s="622"/>
      <c r="K39" s="622"/>
      <c r="L39" s="622"/>
      <c r="M39" s="622"/>
      <c r="N39" s="622"/>
      <c r="O39" s="622"/>
      <c r="P39" s="635"/>
      <c r="Q39" s="623"/>
    </row>
    <row r="40" spans="1:17" ht="14.4" customHeight="1" x14ac:dyDescent="0.3">
      <c r="A40" s="618" t="s">
        <v>7741</v>
      </c>
      <c r="B40" s="619" t="s">
        <v>7637</v>
      </c>
      <c r="C40" s="619" t="s">
        <v>7590</v>
      </c>
      <c r="D40" s="619" t="s">
        <v>7701</v>
      </c>
      <c r="E40" s="619" t="s">
        <v>7702</v>
      </c>
      <c r="F40" s="622"/>
      <c r="G40" s="622"/>
      <c r="H40" s="622"/>
      <c r="I40" s="622"/>
      <c r="J40" s="622">
        <v>27</v>
      </c>
      <c r="K40" s="622">
        <v>23436</v>
      </c>
      <c r="L40" s="622"/>
      <c r="M40" s="622">
        <v>868</v>
      </c>
      <c r="N40" s="622"/>
      <c r="O40" s="622"/>
      <c r="P40" s="635"/>
      <c r="Q40" s="623"/>
    </row>
    <row r="41" spans="1:17" ht="14.4" customHeight="1" x14ac:dyDescent="0.3">
      <c r="A41" s="618" t="s">
        <v>7742</v>
      </c>
      <c r="B41" s="619" t="s">
        <v>7221</v>
      </c>
      <c r="C41" s="619" t="s">
        <v>768</v>
      </c>
      <c r="D41" s="619" t="s">
        <v>7418</v>
      </c>
      <c r="E41" s="619" t="s">
        <v>7419</v>
      </c>
      <c r="F41" s="622">
        <v>0.93</v>
      </c>
      <c r="G41" s="622">
        <v>1285.9100000000001</v>
      </c>
      <c r="H41" s="622">
        <v>1</v>
      </c>
      <c r="I41" s="622">
        <v>1382.6989247311828</v>
      </c>
      <c r="J41" s="622"/>
      <c r="K41" s="622"/>
      <c r="L41" s="622"/>
      <c r="M41" s="622"/>
      <c r="N41" s="622"/>
      <c r="O41" s="622"/>
      <c r="P41" s="635"/>
      <c r="Q41" s="623"/>
    </row>
    <row r="42" spans="1:17" ht="14.4" customHeight="1" x14ac:dyDescent="0.3">
      <c r="A42" s="618" t="s">
        <v>7742</v>
      </c>
      <c r="B42" s="619" t="s">
        <v>7221</v>
      </c>
      <c r="C42" s="619" t="s">
        <v>768</v>
      </c>
      <c r="D42" s="619" t="s">
        <v>7421</v>
      </c>
      <c r="E42" s="619" t="s">
        <v>7419</v>
      </c>
      <c r="F42" s="622">
        <v>0.85</v>
      </c>
      <c r="G42" s="622">
        <v>5876.47</v>
      </c>
      <c r="H42" s="622">
        <v>1</v>
      </c>
      <c r="I42" s="622">
        <v>6913.4941176470593</v>
      </c>
      <c r="J42" s="622"/>
      <c r="K42" s="622"/>
      <c r="L42" s="622"/>
      <c r="M42" s="622"/>
      <c r="N42" s="622"/>
      <c r="O42" s="622"/>
      <c r="P42" s="635"/>
      <c r="Q42" s="623"/>
    </row>
    <row r="43" spans="1:17" ht="14.4" customHeight="1" x14ac:dyDescent="0.3">
      <c r="A43" s="618" t="s">
        <v>7742</v>
      </c>
      <c r="B43" s="619" t="s">
        <v>7221</v>
      </c>
      <c r="C43" s="619" t="s">
        <v>7590</v>
      </c>
      <c r="D43" s="619" t="s">
        <v>7595</v>
      </c>
      <c r="E43" s="619" t="s">
        <v>7596</v>
      </c>
      <c r="F43" s="622">
        <v>14</v>
      </c>
      <c r="G43" s="622">
        <v>476</v>
      </c>
      <c r="H43" s="622">
        <v>1</v>
      </c>
      <c r="I43" s="622">
        <v>34</v>
      </c>
      <c r="J43" s="622">
        <v>4</v>
      </c>
      <c r="K43" s="622">
        <v>136</v>
      </c>
      <c r="L43" s="622">
        <v>0.2857142857142857</v>
      </c>
      <c r="M43" s="622">
        <v>34</v>
      </c>
      <c r="N43" s="622">
        <v>2</v>
      </c>
      <c r="O43" s="622">
        <v>68</v>
      </c>
      <c r="P43" s="635">
        <v>0.14285714285714285</v>
      </c>
      <c r="Q43" s="623">
        <v>34</v>
      </c>
    </row>
    <row r="44" spans="1:17" ht="14.4" customHeight="1" x14ac:dyDescent="0.3">
      <c r="A44" s="618" t="s">
        <v>7742</v>
      </c>
      <c r="B44" s="619" t="s">
        <v>7221</v>
      </c>
      <c r="C44" s="619" t="s">
        <v>7590</v>
      </c>
      <c r="D44" s="619" t="s">
        <v>7617</v>
      </c>
      <c r="E44" s="619" t="s">
        <v>7618</v>
      </c>
      <c r="F44" s="622">
        <v>1</v>
      </c>
      <c r="G44" s="622">
        <v>103</v>
      </c>
      <c r="H44" s="622">
        <v>1</v>
      </c>
      <c r="I44" s="622">
        <v>103</v>
      </c>
      <c r="J44" s="622"/>
      <c r="K44" s="622"/>
      <c r="L44" s="622"/>
      <c r="M44" s="622"/>
      <c r="N44" s="622"/>
      <c r="O44" s="622"/>
      <c r="P44" s="635"/>
      <c r="Q44" s="623"/>
    </row>
    <row r="45" spans="1:17" ht="14.4" customHeight="1" x14ac:dyDescent="0.3">
      <c r="A45" s="618" t="s">
        <v>7742</v>
      </c>
      <c r="B45" s="619" t="s">
        <v>7221</v>
      </c>
      <c r="C45" s="619" t="s">
        <v>7590</v>
      </c>
      <c r="D45" s="619" t="s">
        <v>7625</v>
      </c>
      <c r="E45" s="619" t="s">
        <v>7626</v>
      </c>
      <c r="F45" s="622"/>
      <c r="G45" s="622"/>
      <c r="H45" s="622"/>
      <c r="I45" s="622"/>
      <c r="J45" s="622"/>
      <c r="K45" s="622"/>
      <c r="L45" s="622"/>
      <c r="M45" s="622"/>
      <c r="N45" s="622">
        <v>1</v>
      </c>
      <c r="O45" s="622">
        <v>645</v>
      </c>
      <c r="P45" s="635"/>
      <c r="Q45" s="623">
        <v>645</v>
      </c>
    </row>
    <row r="46" spans="1:17" ht="14.4" customHeight="1" x14ac:dyDescent="0.3">
      <c r="A46" s="618" t="s">
        <v>7742</v>
      </c>
      <c r="B46" s="619" t="s">
        <v>7221</v>
      </c>
      <c r="C46" s="619" t="s">
        <v>7590</v>
      </c>
      <c r="D46" s="619" t="s">
        <v>7627</v>
      </c>
      <c r="E46" s="619" t="s">
        <v>7628</v>
      </c>
      <c r="F46" s="622">
        <v>3</v>
      </c>
      <c r="G46" s="622">
        <v>978</v>
      </c>
      <c r="H46" s="622">
        <v>1</v>
      </c>
      <c r="I46" s="622">
        <v>326</v>
      </c>
      <c r="J46" s="622"/>
      <c r="K46" s="622"/>
      <c r="L46" s="622"/>
      <c r="M46" s="622"/>
      <c r="N46" s="622"/>
      <c r="O46" s="622"/>
      <c r="P46" s="635"/>
      <c r="Q46" s="623"/>
    </row>
    <row r="47" spans="1:17" ht="14.4" customHeight="1" x14ac:dyDescent="0.3">
      <c r="A47" s="618" t="s">
        <v>7742</v>
      </c>
      <c r="B47" s="619" t="s">
        <v>7221</v>
      </c>
      <c r="C47" s="619" t="s">
        <v>7590</v>
      </c>
      <c r="D47" s="619" t="s">
        <v>7629</v>
      </c>
      <c r="E47" s="619" t="s">
        <v>7630</v>
      </c>
      <c r="F47" s="622"/>
      <c r="G47" s="622"/>
      <c r="H47" s="622"/>
      <c r="I47" s="622"/>
      <c r="J47" s="622">
        <v>3</v>
      </c>
      <c r="K47" s="622">
        <v>489</v>
      </c>
      <c r="L47" s="622"/>
      <c r="M47" s="622">
        <v>163</v>
      </c>
      <c r="N47" s="622"/>
      <c r="O47" s="622"/>
      <c r="P47" s="635"/>
      <c r="Q47" s="623"/>
    </row>
    <row r="48" spans="1:17" ht="14.4" customHeight="1" x14ac:dyDescent="0.3">
      <c r="A48" s="618" t="s">
        <v>7742</v>
      </c>
      <c r="B48" s="619" t="s">
        <v>7221</v>
      </c>
      <c r="C48" s="619" t="s">
        <v>7590</v>
      </c>
      <c r="D48" s="619" t="s">
        <v>7635</v>
      </c>
      <c r="E48" s="619" t="s">
        <v>7636</v>
      </c>
      <c r="F48" s="622"/>
      <c r="G48" s="622"/>
      <c r="H48" s="622"/>
      <c r="I48" s="622"/>
      <c r="J48" s="622">
        <v>7</v>
      </c>
      <c r="K48" s="622">
        <v>784</v>
      </c>
      <c r="L48" s="622"/>
      <c r="M48" s="622">
        <v>112</v>
      </c>
      <c r="N48" s="622">
        <v>6</v>
      </c>
      <c r="O48" s="622">
        <v>672</v>
      </c>
      <c r="P48" s="635"/>
      <c r="Q48" s="623">
        <v>112</v>
      </c>
    </row>
    <row r="49" spans="1:17" ht="14.4" customHeight="1" x14ac:dyDescent="0.3">
      <c r="A49" s="618" t="s">
        <v>7742</v>
      </c>
      <c r="B49" s="619" t="s">
        <v>7637</v>
      </c>
      <c r="C49" s="619" t="s">
        <v>7575</v>
      </c>
      <c r="D49" s="619" t="s">
        <v>7576</v>
      </c>
      <c r="E49" s="619" t="s">
        <v>7577</v>
      </c>
      <c r="F49" s="622">
        <v>6</v>
      </c>
      <c r="G49" s="622">
        <v>4263.6000000000004</v>
      </c>
      <c r="H49" s="622">
        <v>1</v>
      </c>
      <c r="I49" s="622">
        <v>710.6</v>
      </c>
      <c r="J49" s="622">
        <v>1</v>
      </c>
      <c r="K49" s="622">
        <v>710.6</v>
      </c>
      <c r="L49" s="622">
        <v>0.16666666666666666</v>
      </c>
      <c r="M49" s="622">
        <v>710.6</v>
      </c>
      <c r="N49" s="622">
        <v>2</v>
      </c>
      <c r="O49" s="622">
        <v>1421.2</v>
      </c>
      <c r="P49" s="635">
        <v>0.33333333333333331</v>
      </c>
      <c r="Q49" s="623">
        <v>710.6</v>
      </c>
    </row>
    <row r="50" spans="1:17" ht="14.4" customHeight="1" x14ac:dyDescent="0.3">
      <c r="A50" s="618" t="s">
        <v>7742</v>
      </c>
      <c r="B50" s="619" t="s">
        <v>7637</v>
      </c>
      <c r="C50" s="619" t="s">
        <v>7590</v>
      </c>
      <c r="D50" s="619" t="s">
        <v>7595</v>
      </c>
      <c r="E50" s="619" t="s">
        <v>7596</v>
      </c>
      <c r="F50" s="622">
        <v>40</v>
      </c>
      <c r="G50" s="622">
        <v>1360</v>
      </c>
      <c r="H50" s="622">
        <v>1</v>
      </c>
      <c r="I50" s="622">
        <v>34</v>
      </c>
      <c r="J50" s="622">
        <v>20</v>
      </c>
      <c r="K50" s="622">
        <v>680</v>
      </c>
      <c r="L50" s="622">
        <v>0.5</v>
      </c>
      <c r="M50" s="622">
        <v>34</v>
      </c>
      <c r="N50" s="622">
        <v>24</v>
      </c>
      <c r="O50" s="622">
        <v>816</v>
      </c>
      <c r="P50" s="635">
        <v>0.6</v>
      </c>
      <c r="Q50" s="623">
        <v>34</v>
      </c>
    </row>
    <row r="51" spans="1:17" ht="14.4" customHeight="1" x14ac:dyDescent="0.3">
      <c r="A51" s="618" t="s">
        <v>7742</v>
      </c>
      <c r="B51" s="619" t="s">
        <v>7637</v>
      </c>
      <c r="C51" s="619" t="s">
        <v>7590</v>
      </c>
      <c r="D51" s="619" t="s">
        <v>7677</v>
      </c>
      <c r="E51" s="619" t="s">
        <v>7678</v>
      </c>
      <c r="F51" s="622">
        <v>7</v>
      </c>
      <c r="G51" s="622">
        <v>2268</v>
      </c>
      <c r="H51" s="622">
        <v>1</v>
      </c>
      <c r="I51" s="622">
        <v>324</v>
      </c>
      <c r="J51" s="622">
        <v>7</v>
      </c>
      <c r="K51" s="622">
        <v>2282</v>
      </c>
      <c r="L51" s="622">
        <v>1.0061728395061729</v>
      </c>
      <c r="M51" s="622">
        <v>326</v>
      </c>
      <c r="N51" s="622">
        <v>1</v>
      </c>
      <c r="O51" s="622">
        <v>327</v>
      </c>
      <c r="P51" s="635">
        <v>0.14417989417989419</v>
      </c>
      <c r="Q51" s="623">
        <v>327</v>
      </c>
    </row>
    <row r="52" spans="1:17" ht="14.4" customHeight="1" x14ac:dyDescent="0.3">
      <c r="A52" s="618" t="s">
        <v>7742</v>
      </c>
      <c r="B52" s="619" t="s">
        <v>7637</v>
      </c>
      <c r="C52" s="619" t="s">
        <v>7590</v>
      </c>
      <c r="D52" s="619" t="s">
        <v>7681</v>
      </c>
      <c r="E52" s="619" t="s">
        <v>7682</v>
      </c>
      <c r="F52" s="622">
        <v>318</v>
      </c>
      <c r="G52" s="622">
        <v>224190</v>
      </c>
      <c r="H52" s="622">
        <v>1</v>
      </c>
      <c r="I52" s="622">
        <v>705</v>
      </c>
      <c r="J52" s="622">
        <v>125</v>
      </c>
      <c r="K52" s="622">
        <v>88125</v>
      </c>
      <c r="L52" s="622">
        <v>0.39308176100628933</v>
      </c>
      <c r="M52" s="622">
        <v>705</v>
      </c>
      <c r="N52" s="622">
        <v>286</v>
      </c>
      <c r="O52" s="622">
        <v>201916</v>
      </c>
      <c r="P52" s="635">
        <v>0.90064677282662031</v>
      </c>
      <c r="Q52" s="623">
        <v>706</v>
      </c>
    </row>
    <row r="53" spans="1:17" ht="14.4" customHeight="1" x14ac:dyDescent="0.3">
      <c r="A53" s="618" t="s">
        <v>7742</v>
      </c>
      <c r="B53" s="619" t="s">
        <v>7637</v>
      </c>
      <c r="C53" s="619" t="s">
        <v>7590</v>
      </c>
      <c r="D53" s="619" t="s">
        <v>7683</v>
      </c>
      <c r="E53" s="619" t="s">
        <v>7684</v>
      </c>
      <c r="F53" s="622">
        <v>33</v>
      </c>
      <c r="G53" s="622">
        <v>16269</v>
      </c>
      <c r="H53" s="622">
        <v>1</v>
      </c>
      <c r="I53" s="622">
        <v>493</v>
      </c>
      <c r="J53" s="622">
        <v>17</v>
      </c>
      <c r="K53" s="622">
        <v>8415</v>
      </c>
      <c r="L53" s="622">
        <v>0.51724137931034486</v>
      </c>
      <c r="M53" s="622">
        <v>495</v>
      </c>
      <c r="N53" s="622">
        <v>30</v>
      </c>
      <c r="O53" s="622">
        <v>14910</v>
      </c>
      <c r="P53" s="635">
        <v>0.91646690023971966</v>
      </c>
      <c r="Q53" s="623">
        <v>497</v>
      </c>
    </row>
    <row r="54" spans="1:17" ht="14.4" customHeight="1" x14ac:dyDescent="0.3">
      <c r="A54" s="618" t="s">
        <v>7742</v>
      </c>
      <c r="B54" s="619" t="s">
        <v>7637</v>
      </c>
      <c r="C54" s="619" t="s">
        <v>7590</v>
      </c>
      <c r="D54" s="619" t="s">
        <v>7693</v>
      </c>
      <c r="E54" s="619" t="s">
        <v>7694</v>
      </c>
      <c r="F54" s="622">
        <v>11</v>
      </c>
      <c r="G54" s="622">
        <v>1782</v>
      </c>
      <c r="H54" s="622">
        <v>1</v>
      </c>
      <c r="I54" s="622">
        <v>162</v>
      </c>
      <c r="J54" s="622">
        <v>2</v>
      </c>
      <c r="K54" s="622">
        <v>324</v>
      </c>
      <c r="L54" s="622">
        <v>0.18181818181818182</v>
      </c>
      <c r="M54" s="622">
        <v>162</v>
      </c>
      <c r="N54" s="622">
        <v>19</v>
      </c>
      <c r="O54" s="622">
        <v>3097</v>
      </c>
      <c r="P54" s="635">
        <v>1.7379349046015713</v>
      </c>
      <c r="Q54" s="623">
        <v>163</v>
      </c>
    </row>
    <row r="55" spans="1:17" ht="14.4" customHeight="1" x14ac:dyDescent="0.3">
      <c r="A55" s="618" t="s">
        <v>7742</v>
      </c>
      <c r="B55" s="619" t="s">
        <v>7637</v>
      </c>
      <c r="C55" s="619" t="s">
        <v>7590</v>
      </c>
      <c r="D55" s="619" t="s">
        <v>7695</v>
      </c>
      <c r="E55" s="619" t="s">
        <v>7696</v>
      </c>
      <c r="F55" s="622">
        <v>6</v>
      </c>
      <c r="G55" s="622">
        <v>3984</v>
      </c>
      <c r="H55" s="622">
        <v>1</v>
      </c>
      <c r="I55" s="622">
        <v>664</v>
      </c>
      <c r="J55" s="622">
        <v>2</v>
      </c>
      <c r="K55" s="622">
        <v>1336</v>
      </c>
      <c r="L55" s="622">
        <v>0.3353413654618474</v>
      </c>
      <c r="M55" s="622">
        <v>668</v>
      </c>
      <c r="N55" s="622">
        <v>2</v>
      </c>
      <c r="O55" s="622">
        <v>1348</v>
      </c>
      <c r="P55" s="635">
        <v>0.33835341365461846</v>
      </c>
      <c r="Q55" s="623">
        <v>674</v>
      </c>
    </row>
    <row r="56" spans="1:17" ht="14.4" customHeight="1" x14ac:dyDescent="0.3">
      <c r="A56" s="618" t="s">
        <v>7742</v>
      </c>
      <c r="B56" s="619" t="s">
        <v>7637</v>
      </c>
      <c r="C56" s="619" t="s">
        <v>7590</v>
      </c>
      <c r="D56" s="619" t="s">
        <v>7697</v>
      </c>
      <c r="E56" s="619" t="s">
        <v>7698</v>
      </c>
      <c r="F56" s="622">
        <v>36</v>
      </c>
      <c r="G56" s="622">
        <v>67788</v>
      </c>
      <c r="H56" s="622">
        <v>1</v>
      </c>
      <c r="I56" s="622">
        <v>1883</v>
      </c>
      <c r="J56" s="622">
        <v>18</v>
      </c>
      <c r="K56" s="622">
        <v>33930</v>
      </c>
      <c r="L56" s="622">
        <v>0.50053106744556564</v>
      </c>
      <c r="M56" s="622">
        <v>1885</v>
      </c>
      <c r="N56" s="622">
        <v>27</v>
      </c>
      <c r="O56" s="622">
        <v>50976</v>
      </c>
      <c r="P56" s="635">
        <v>0.75199150292087091</v>
      </c>
      <c r="Q56" s="623">
        <v>1888</v>
      </c>
    </row>
    <row r="57" spans="1:17" ht="14.4" customHeight="1" x14ac:dyDescent="0.3">
      <c r="A57" s="618" t="s">
        <v>7742</v>
      </c>
      <c r="B57" s="619" t="s">
        <v>7637</v>
      </c>
      <c r="C57" s="619" t="s">
        <v>7590</v>
      </c>
      <c r="D57" s="619" t="s">
        <v>7699</v>
      </c>
      <c r="E57" s="619" t="s">
        <v>7700</v>
      </c>
      <c r="F57" s="622"/>
      <c r="G57" s="622"/>
      <c r="H57" s="622"/>
      <c r="I57" s="622"/>
      <c r="J57" s="622">
        <v>1</v>
      </c>
      <c r="K57" s="622">
        <v>123</v>
      </c>
      <c r="L57" s="622"/>
      <c r="M57" s="622">
        <v>123</v>
      </c>
      <c r="N57" s="622"/>
      <c r="O57" s="622"/>
      <c r="P57" s="635"/>
      <c r="Q57" s="623"/>
    </row>
    <row r="58" spans="1:17" ht="14.4" customHeight="1" x14ac:dyDescent="0.3">
      <c r="A58" s="618" t="s">
        <v>7742</v>
      </c>
      <c r="B58" s="619" t="s">
        <v>7637</v>
      </c>
      <c r="C58" s="619" t="s">
        <v>7590</v>
      </c>
      <c r="D58" s="619" t="s">
        <v>7701</v>
      </c>
      <c r="E58" s="619" t="s">
        <v>7702</v>
      </c>
      <c r="F58" s="622">
        <v>18</v>
      </c>
      <c r="G58" s="622">
        <v>15606</v>
      </c>
      <c r="H58" s="622">
        <v>1</v>
      </c>
      <c r="I58" s="622">
        <v>867</v>
      </c>
      <c r="J58" s="622"/>
      <c r="K58" s="622"/>
      <c r="L58" s="622"/>
      <c r="M58" s="622"/>
      <c r="N58" s="622"/>
      <c r="O58" s="622"/>
      <c r="P58" s="635"/>
      <c r="Q58" s="623"/>
    </row>
    <row r="59" spans="1:17" ht="14.4" customHeight="1" x14ac:dyDescent="0.3">
      <c r="A59" s="618" t="s">
        <v>7742</v>
      </c>
      <c r="B59" s="619" t="s">
        <v>7637</v>
      </c>
      <c r="C59" s="619" t="s">
        <v>7590</v>
      </c>
      <c r="D59" s="619" t="s">
        <v>7709</v>
      </c>
      <c r="E59" s="619" t="s">
        <v>7710</v>
      </c>
      <c r="F59" s="622">
        <v>4</v>
      </c>
      <c r="G59" s="622">
        <v>1408</v>
      </c>
      <c r="H59" s="622">
        <v>1</v>
      </c>
      <c r="I59" s="622">
        <v>352</v>
      </c>
      <c r="J59" s="622"/>
      <c r="K59" s="622"/>
      <c r="L59" s="622"/>
      <c r="M59" s="622"/>
      <c r="N59" s="622">
        <v>2</v>
      </c>
      <c r="O59" s="622">
        <v>704</v>
      </c>
      <c r="P59" s="635">
        <v>0.5</v>
      </c>
      <c r="Q59" s="623">
        <v>352</v>
      </c>
    </row>
    <row r="60" spans="1:17" ht="14.4" customHeight="1" x14ac:dyDescent="0.3">
      <c r="A60" s="618" t="s">
        <v>7743</v>
      </c>
      <c r="B60" s="619" t="s">
        <v>7221</v>
      </c>
      <c r="C60" s="619" t="s">
        <v>768</v>
      </c>
      <c r="D60" s="619" t="s">
        <v>7254</v>
      </c>
      <c r="E60" s="619" t="s">
        <v>7253</v>
      </c>
      <c r="F60" s="622">
        <v>2.93</v>
      </c>
      <c r="G60" s="622">
        <v>369.56</v>
      </c>
      <c r="H60" s="622">
        <v>1</v>
      </c>
      <c r="I60" s="622">
        <v>126.1296928327645</v>
      </c>
      <c r="J60" s="622"/>
      <c r="K60" s="622"/>
      <c r="L60" s="622"/>
      <c r="M60" s="622"/>
      <c r="N60" s="622"/>
      <c r="O60" s="622"/>
      <c r="P60" s="635"/>
      <c r="Q60" s="623"/>
    </row>
    <row r="61" spans="1:17" ht="14.4" customHeight="1" x14ac:dyDescent="0.3">
      <c r="A61" s="618" t="s">
        <v>7743</v>
      </c>
      <c r="B61" s="619" t="s">
        <v>7221</v>
      </c>
      <c r="C61" s="619" t="s">
        <v>768</v>
      </c>
      <c r="D61" s="619" t="s">
        <v>7352</v>
      </c>
      <c r="E61" s="619" t="s">
        <v>7353</v>
      </c>
      <c r="F61" s="622"/>
      <c r="G61" s="622"/>
      <c r="H61" s="622"/>
      <c r="I61" s="622"/>
      <c r="J61" s="622">
        <v>0</v>
      </c>
      <c r="K61" s="622">
        <v>0</v>
      </c>
      <c r="L61" s="622"/>
      <c r="M61" s="622"/>
      <c r="N61" s="622"/>
      <c r="O61" s="622"/>
      <c r="P61" s="635"/>
      <c r="Q61" s="623"/>
    </row>
    <row r="62" spans="1:17" ht="14.4" customHeight="1" x14ac:dyDescent="0.3">
      <c r="A62" s="618" t="s">
        <v>7743</v>
      </c>
      <c r="B62" s="619" t="s">
        <v>7221</v>
      </c>
      <c r="C62" s="619" t="s">
        <v>768</v>
      </c>
      <c r="D62" s="619" t="s">
        <v>7415</v>
      </c>
      <c r="E62" s="619" t="s">
        <v>7416</v>
      </c>
      <c r="F62" s="622">
        <v>0.27</v>
      </c>
      <c r="G62" s="622">
        <v>868.41</v>
      </c>
      <c r="H62" s="622">
        <v>1</v>
      </c>
      <c r="I62" s="622">
        <v>3216.333333333333</v>
      </c>
      <c r="J62" s="622"/>
      <c r="K62" s="622"/>
      <c r="L62" s="622"/>
      <c r="M62" s="622"/>
      <c r="N62" s="622"/>
      <c r="O62" s="622"/>
      <c r="P62" s="635"/>
      <c r="Q62" s="623"/>
    </row>
    <row r="63" spans="1:17" ht="14.4" customHeight="1" x14ac:dyDescent="0.3">
      <c r="A63" s="618" t="s">
        <v>7743</v>
      </c>
      <c r="B63" s="619" t="s">
        <v>7221</v>
      </c>
      <c r="C63" s="619" t="s">
        <v>768</v>
      </c>
      <c r="D63" s="619" t="s">
        <v>7417</v>
      </c>
      <c r="E63" s="619" t="s">
        <v>7416</v>
      </c>
      <c r="F63" s="622">
        <v>1.17</v>
      </c>
      <c r="G63" s="622">
        <v>7526.24</v>
      </c>
      <c r="H63" s="622">
        <v>1</v>
      </c>
      <c r="I63" s="622">
        <v>6432.6837606837607</v>
      </c>
      <c r="J63" s="622"/>
      <c r="K63" s="622"/>
      <c r="L63" s="622"/>
      <c r="M63" s="622"/>
      <c r="N63" s="622"/>
      <c r="O63" s="622"/>
      <c r="P63" s="635"/>
      <c r="Q63" s="623"/>
    </row>
    <row r="64" spans="1:17" ht="14.4" customHeight="1" x14ac:dyDescent="0.3">
      <c r="A64" s="618" t="s">
        <v>7743</v>
      </c>
      <c r="B64" s="619" t="s">
        <v>7221</v>
      </c>
      <c r="C64" s="619" t="s">
        <v>768</v>
      </c>
      <c r="D64" s="619" t="s">
        <v>7436</v>
      </c>
      <c r="E64" s="619" t="s">
        <v>7345</v>
      </c>
      <c r="F64" s="622">
        <v>0.85</v>
      </c>
      <c r="G64" s="622">
        <v>7952.17</v>
      </c>
      <c r="H64" s="622">
        <v>1</v>
      </c>
      <c r="I64" s="622">
        <v>9355.4941176470584</v>
      </c>
      <c r="J64" s="622"/>
      <c r="K64" s="622"/>
      <c r="L64" s="622"/>
      <c r="M64" s="622"/>
      <c r="N64" s="622"/>
      <c r="O64" s="622"/>
      <c r="P64" s="635"/>
      <c r="Q64" s="623"/>
    </row>
    <row r="65" spans="1:17" ht="14.4" customHeight="1" x14ac:dyDescent="0.3">
      <c r="A65" s="618" t="s">
        <v>7743</v>
      </c>
      <c r="B65" s="619" t="s">
        <v>7221</v>
      </c>
      <c r="C65" s="619" t="s">
        <v>768</v>
      </c>
      <c r="D65" s="619" t="s">
        <v>7443</v>
      </c>
      <c r="E65" s="619" t="s">
        <v>7441</v>
      </c>
      <c r="F65" s="622">
        <v>0.49</v>
      </c>
      <c r="G65" s="622">
        <v>122.18</v>
      </c>
      <c r="H65" s="622">
        <v>1</v>
      </c>
      <c r="I65" s="622">
        <v>249.34693877551021</v>
      </c>
      <c r="J65" s="622"/>
      <c r="K65" s="622"/>
      <c r="L65" s="622"/>
      <c r="M65" s="622"/>
      <c r="N65" s="622"/>
      <c r="O65" s="622"/>
      <c r="P65" s="635"/>
      <c r="Q65" s="623"/>
    </row>
    <row r="66" spans="1:17" ht="14.4" customHeight="1" x14ac:dyDescent="0.3">
      <c r="A66" s="618" t="s">
        <v>7743</v>
      </c>
      <c r="B66" s="619" t="s">
        <v>7221</v>
      </c>
      <c r="C66" s="619" t="s">
        <v>768</v>
      </c>
      <c r="D66" s="619" t="s">
        <v>7462</v>
      </c>
      <c r="E66" s="619" t="s">
        <v>7463</v>
      </c>
      <c r="F66" s="622">
        <v>2</v>
      </c>
      <c r="G66" s="622">
        <v>5062.08</v>
      </c>
      <c r="H66" s="622">
        <v>1</v>
      </c>
      <c r="I66" s="622">
        <v>2531.04</v>
      </c>
      <c r="J66" s="622"/>
      <c r="K66" s="622"/>
      <c r="L66" s="622"/>
      <c r="M66" s="622"/>
      <c r="N66" s="622"/>
      <c r="O66" s="622"/>
      <c r="P66" s="635"/>
      <c r="Q66" s="623"/>
    </row>
    <row r="67" spans="1:17" ht="14.4" customHeight="1" x14ac:dyDescent="0.3">
      <c r="A67" s="618" t="s">
        <v>7743</v>
      </c>
      <c r="B67" s="619" t="s">
        <v>7221</v>
      </c>
      <c r="C67" s="619" t="s">
        <v>768</v>
      </c>
      <c r="D67" s="619" t="s">
        <v>7464</v>
      </c>
      <c r="E67" s="619" t="s">
        <v>7465</v>
      </c>
      <c r="F67" s="622">
        <v>4.3</v>
      </c>
      <c r="G67" s="622">
        <v>2239.4</v>
      </c>
      <c r="H67" s="622">
        <v>1</v>
      </c>
      <c r="I67" s="622">
        <v>520.79069767441865</v>
      </c>
      <c r="J67" s="622"/>
      <c r="K67" s="622"/>
      <c r="L67" s="622"/>
      <c r="M67" s="622"/>
      <c r="N67" s="622"/>
      <c r="O67" s="622"/>
      <c r="P67" s="635"/>
      <c r="Q67" s="623"/>
    </row>
    <row r="68" spans="1:17" ht="14.4" customHeight="1" x14ac:dyDescent="0.3">
      <c r="A68" s="618" t="s">
        <v>7743</v>
      </c>
      <c r="B68" s="619" t="s">
        <v>7221</v>
      </c>
      <c r="C68" s="619" t="s">
        <v>7575</v>
      </c>
      <c r="D68" s="619" t="s">
        <v>7580</v>
      </c>
      <c r="E68" s="619" t="s">
        <v>7581</v>
      </c>
      <c r="F68" s="622">
        <v>1</v>
      </c>
      <c r="G68" s="622">
        <v>867</v>
      </c>
      <c r="H68" s="622">
        <v>1</v>
      </c>
      <c r="I68" s="622">
        <v>867</v>
      </c>
      <c r="J68" s="622"/>
      <c r="K68" s="622"/>
      <c r="L68" s="622"/>
      <c r="M68" s="622"/>
      <c r="N68" s="622"/>
      <c r="O68" s="622"/>
      <c r="P68" s="635"/>
      <c r="Q68" s="623"/>
    </row>
    <row r="69" spans="1:17" ht="14.4" customHeight="1" x14ac:dyDescent="0.3">
      <c r="A69" s="618" t="s">
        <v>7743</v>
      </c>
      <c r="B69" s="619" t="s">
        <v>7221</v>
      </c>
      <c r="C69" s="619" t="s">
        <v>7590</v>
      </c>
      <c r="D69" s="619" t="s">
        <v>7593</v>
      </c>
      <c r="E69" s="619" t="s">
        <v>7594</v>
      </c>
      <c r="F69" s="622">
        <v>3</v>
      </c>
      <c r="G69" s="622">
        <v>0</v>
      </c>
      <c r="H69" s="622"/>
      <c r="I69" s="622">
        <v>0</v>
      </c>
      <c r="J69" s="622">
        <v>1</v>
      </c>
      <c r="K69" s="622">
        <v>0</v>
      </c>
      <c r="L69" s="622"/>
      <c r="M69" s="622">
        <v>0</v>
      </c>
      <c r="N69" s="622">
        <v>1</v>
      </c>
      <c r="O69" s="622">
        <v>0</v>
      </c>
      <c r="P69" s="635"/>
      <c r="Q69" s="623">
        <v>0</v>
      </c>
    </row>
    <row r="70" spans="1:17" ht="14.4" customHeight="1" x14ac:dyDescent="0.3">
      <c r="A70" s="618" t="s">
        <v>7743</v>
      </c>
      <c r="B70" s="619" t="s">
        <v>7221</v>
      </c>
      <c r="C70" s="619" t="s">
        <v>7590</v>
      </c>
      <c r="D70" s="619" t="s">
        <v>7595</v>
      </c>
      <c r="E70" s="619" t="s">
        <v>7596</v>
      </c>
      <c r="F70" s="622">
        <v>97</v>
      </c>
      <c r="G70" s="622">
        <v>3298</v>
      </c>
      <c r="H70" s="622">
        <v>1</v>
      </c>
      <c r="I70" s="622">
        <v>34</v>
      </c>
      <c r="J70" s="622">
        <v>66</v>
      </c>
      <c r="K70" s="622">
        <v>2244</v>
      </c>
      <c r="L70" s="622">
        <v>0.68041237113402064</v>
      </c>
      <c r="M70" s="622">
        <v>34</v>
      </c>
      <c r="N70" s="622">
        <v>43</v>
      </c>
      <c r="O70" s="622">
        <v>1462</v>
      </c>
      <c r="P70" s="635">
        <v>0.44329896907216493</v>
      </c>
      <c r="Q70" s="623">
        <v>34</v>
      </c>
    </row>
    <row r="71" spans="1:17" ht="14.4" customHeight="1" x14ac:dyDescent="0.3">
      <c r="A71" s="618" t="s">
        <v>7743</v>
      </c>
      <c r="B71" s="619" t="s">
        <v>7221</v>
      </c>
      <c r="C71" s="619" t="s">
        <v>7590</v>
      </c>
      <c r="D71" s="619" t="s">
        <v>7609</v>
      </c>
      <c r="E71" s="619" t="s">
        <v>7610</v>
      </c>
      <c r="F71" s="622"/>
      <c r="G71" s="622"/>
      <c r="H71" s="622"/>
      <c r="I71" s="622"/>
      <c r="J71" s="622">
        <v>0</v>
      </c>
      <c r="K71" s="622">
        <v>0</v>
      </c>
      <c r="L71" s="622"/>
      <c r="M71" s="622"/>
      <c r="N71" s="622"/>
      <c r="O71" s="622"/>
      <c r="P71" s="635"/>
      <c r="Q71" s="623"/>
    </row>
    <row r="72" spans="1:17" ht="14.4" customHeight="1" x14ac:dyDescent="0.3">
      <c r="A72" s="618" t="s">
        <v>7743</v>
      </c>
      <c r="B72" s="619" t="s">
        <v>7221</v>
      </c>
      <c r="C72" s="619" t="s">
        <v>7590</v>
      </c>
      <c r="D72" s="619" t="s">
        <v>7611</v>
      </c>
      <c r="E72" s="619" t="s">
        <v>7612</v>
      </c>
      <c r="F72" s="622"/>
      <c r="G72" s="622"/>
      <c r="H72" s="622"/>
      <c r="I72" s="622"/>
      <c r="J72" s="622">
        <v>1</v>
      </c>
      <c r="K72" s="622">
        <v>276</v>
      </c>
      <c r="L72" s="622"/>
      <c r="M72" s="622">
        <v>276</v>
      </c>
      <c r="N72" s="622"/>
      <c r="O72" s="622"/>
      <c r="P72" s="635"/>
      <c r="Q72" s="623"/>
    </row>
    <row r="73" spans="1:17" ht="14.4" customHeight="1" x14ac:dyDescent="0.3">
      <c r="A73" s="618" t="s">
        <v>7743</v>
      </c>
      <c r="B73" s="619" t="s">
        <v>7221</v>
      </c>
      <c r="C73" s="619" t="s">
        <v>7590</v>
      </c>
      <c r="D73" s="619" t="s">
        <v>7617</v>
      </c>
      <c r="E73" s="619" t="s">
        <v>7618</v>
      </c>
      <c r="F73" s="622">
        <v>4</v>
      </c>
      <c r="G73" s="622">
        <v>412</v>
      </c>
      <c r="H73" s="622">
        <v>1</v>
      </c>
      <c r="I73" s="622">
        <v>103</v>
      </c>
      <c r="J73" s="622">
        <v>1</v>
      </c>
      <c r="K73" s="622">
        <v>103</v>
      </c>
      <c r="L73" s="622">
        <v>0.25</v>
      </c>
      <c r="M73" s="622">
        <v>103</v>
      </c>
      <c r="N73" s="622"/>
      <c r="O73" s="622"/>
      <c r="P73" s="635"/>
      <c r="Q73" s="623"/>
    </row>
    <row r="74" spans="1:17" ht="14.4" customHeight="1" x14ac:dyDescent="0.3">
      <c r="A74" s="618" t="s">
        <v>7743</v>
      </c>
      <c r="B74" s="619" t="s">
        <v>7221</v>
      </c>
      <c r="C74" s="619" t="s">
        <v>7590</v>
      </c>
      <c r="D74" s="619" t="s">
        <v>7625</v>
      </c>
      <c r="E74" s="619" t="s">
        <v>7626</v>
      </c>
      <c r="F74" s="622"/>
      <c r="G74" s="622"/>
      <c r="H74" s="622"/>
      <c r="I74" s="622"/>
      <c r="J74" s="622">
        <v>6</v>
      </c>
      <c r="K74" s="622">
        <v>3864</v>
      </c>
      <c r="L74" s="622"/>
      <c r="M74" s="622">
        <v>644</v>
      </c>
      <c r="N74" s="622">
        <v>7</v>
      </c>
      <c r="O74" s="622">
        <v>4515</v>
      </c>
      <c r="P74" s="635"/>
      <c r="Q74" s="623">
        <v>645</v>
      </c>
    </row>
    <row r="75" spans="1:17" ht="14.4" customHeight="1" x14ac:dyDescent="0.3">
      <c r="A75" s="618" t="s">
        <v>7743</v>
      </c>
      <c r="B75" s="619" t="s">
        <v>7221</v>
      </c>
      <c r="C75" s="619" t="s">
        <v>7590</v>
      </c>
      <c r="D75" s="619" t="s">
        <v>7627</v>
      </c>
      <c r="E75" s="619" t="s">
        <v>7628</v>
      </c>
      <c r="F75" s="622"/>
      <c r="G75" s="622"/>
      <c r="H75" s="622"/>
      <c r="I75" s="622"/>
      <c r="J75" s="622"/>
      <c r="K75" s="622"/>
      <c r="L75" s="622"/>
      <c r="M75" s="622"/>
      <c r="N75" s="622">
        <v>1</v>
      </c>
      <c r="O75" s="622">
        <v>327</v>
      </c>
      <c r="P75" s="635"/>
      <c r="Q75" s="623">
        <v>327</v>
      </c>
    </row>
    <row r="76" spans="1:17" ht="14.4" customHeight="1" x14ac:dyDescent="0.3">
      <c r="A76" s="618" t="s">
        <v>7743</v>
      </c>
      <c r="B76" s="619" t="s">
        <v>7221</v>
      </c>
      <c r="C76" s="619" t="s">
        <v>7590</v>
      </c>
      <c r="D76" s="619" t="s">
        <v>7629</v>
      </c>
      <c r="E76" s="619" t="s">
        <v>7630</v>
      </c>
      <c r="F76" s="622">
        <v>9</v>
      </c>
      <c r="G76" s="622">
        <v>1467</v>
      </c>
      <c r="H76" s="622">
        <v>1</v>
      </c>
      <c r="I76" s="622">
        <v>163</v>
      </c>
      <c r="J76" s="622"/>
      <c r="K76" s="622"/>
      <c r="L76" s="622"/>
      <c r="M76" s="622"/>
      <c r="N76" s="622">
        <v>1</v>
      </c>
      <c r="O76" s="622">
        <v>163</v>
      </c>
      <c r="P76" s="635">
        <v>0.1111111111111111</v>
      </c>
      <c r="Q76" s="623">
        <v>163</v>
      </c>
    </row>
    <row r="77" spans="1:17" ht="14.4" customHeight="1" x14ac:dyDescent="0.3">
      <c r="A77" s="618" t="s">
        <v>7743</v>
      </c>
      <c r="B77" s="619" t="s">
        <v>7221</v>
      </c>
      <c r="C77" s="619" t="s">
        <v>7590</v>
      </c>
      <c r="D77" s="619" t="s">
        <v>7635</v>
      </c>
      <c r="E77" s="619" t="s">
        <v>7636</v>
      </c>
      <c r="F77" s="622"/>
      <c r="G77" s="622"/>
      <c r="H77" s="622"/>
      <c r="I77" s="622"/>
      <c r="J77" s="622">
        <v>56</v>
      </c>
      <c r="K77" s="622">
        <v>6272</v>
      </c>
      <c r="L77" s="622"/>
      <c r="M77" s="622">
        <v>112</v>
      </c>
      <c r="N77" s="622">
        <v>50</v>
      </c>
      <c r="O77" s="622">
        <v>5600</v>
      </c>
      <c r="P77" s="635"/>
      <c r="Q77" s="623">
        <v>112</v>
      </c>
    </row>
    <row r="78" spans="1:17" ht="14.4" customHeight="1" x14ac:dyDescent="0.3">
      <c r="A78" s="618" t="s">
        <v>7743</v>
      </c>
      <c r="B78" s="619" t="s">
        <v>7637</v>
      </c>
      <c r="C78" s="619" t="s">
        <v>7575</v>
      </c>
      <c r="D78" s="619" t="s">
        <v>7576</v>
      </c>
      <c r="E78" s="619" t="s">
        <v>7577</v>
      </c>
      <c r="F78" s="622"/>
      <c r="G78" s="622"/>
      <c r="H78" s="622"/>
      <c r="I78" s="622"/>
      <c r="J78" s="622">
        <v>1</v>
      </c>
      <c r="K78" s="622">
        <v>710.6</v>
      </c>
      <c r="L78" s="622"/>
      <c r="M78" s="622">
        <v>710.6</v>
      </c>
      <c r="N78" s="622"/>
      <c r="O78" s="622"/>
      <c r="P78" s="635"/>
      <c r="Q78" s="623"/>
    </row>
    <row r="79" spans="1:17" ht="14.4" customHeight="1" x14ac:dyDescent="0.3">
      <c r="A79" s="618" t="s">
        <v>7743</v>
      </c>
      <c r="B79" s="619" t="s">
        <v>7637</v>
      </c>
      <c r="C79" s="619" t="s">
        <v>7590</v>
      </c>
      <c r="D79" s="619" t="s">
        <v>7593</v>
      </c>
      <c r="E79" s="619" t="s">
        <v>7594</v>
      </c>
      <c r="F79" s="622">
        <v>1</v>
      </c>
      <c r="G79" s="622">
        <v>0</v>
      </c>
      <c r="H79" s="622"/>
      <c r="I79" s="622">
        <v>0</v>
      </c>
      <c r="J79" s="622">
        <v>0</v>
      </c>
      <c r="K79" s="622">
        <v>0</v>
      </c>
      <c r="L79" s="622"/>
      <c r="M79" s="622"/>
      <c r="N79" s="622"/>
      <c r="O79" s="622"/>
      <c r="P79" s="635"/>
      <c r="Q79" s="623"/>
    </row>
    <row r="80" spans="1:17" ht="14.4" customHeight="1" x14ac:dyDescent="0.3">
      <c r="A80" s="618" t="s">
        <v>7743</v>
      </c>
      <c r="B80" s="619" t="s">
        <v>7637</v>
      </c>
      <c r="C80" s="619" t="s">
        <v>7590</v>
      </c>
      <c r="D80" s="619" t="s">
        <v>7595</v>
      </c>
      <c r="E80" s="619" t="s">
        <v>7596</v>
      </c>
      <c r="F80" s="622">
        <v>156</v>
      </c>
      <c r="G80" s="622">
        <v>5304</v>
      </c>
      <c r="H80" s="622">
        <v>1</v>
      </c>
      <c r="I80" s="622">
        <v>34</v>
      </c>
      <c r="J80" s="622">
        <v>145</v>
      </c>
      <c r="K80" s="622">
        <v>4930</v>
      </c>
      <c r="L80" s="622">
        <v>0.92948717948717952</v>
      </c>
      <c r="M80" s="622">
        <v>34</v>
      </c>
      <c r="N80" s="622">
        <v>168</v>
      </c>
      <c r="O80" s="622">
        <v>5712</v>
      </c>
      <c r="P80" s="635">
        <v>1.0769230769230769</v>
      </c>
      <c r="Q80" s="623">
        <v>34</v>
      </c>
    </row>
    <row r="81" spans="1:17" ht="14.4" customHeight="1" x14ac:dyDescent="0.3">
      <c r="A81" s="618" t="s">
        <v>7743</v>
      </c>
      <c r="B81" s="619" t="s">
        <v>7637</v>
      </c>
      <c r="C81" s="619" t="s">
        <v>7590</v>
      </c>
      <c r="D81" s="619" t="s">
        <v>7677</v>
      </c>
      <c r="E81" s="619" t="s">
        <v>7678</v>
      </c>
      <c r="F81" s="622">
        <v>23</v>
      </c>
      <c r="G81" s="622">
        <v>7452</v>
      </c>
      <c r="H81" s="622">
        <v>1</v>
      </c>
      <c r="I81" s="622">
        <v>324</v>
      </c>
      <c r="J81" s="622">
        <v>41</v>
      </c>
      <c r="K81" s="622">
        <v>13366</v>
      </c>
      <c r="L81" s="622">
        <v>1.7936124530327429</v>
      </c>
      <c r="M81" s="622">
        <v>326</v>
      </c>
      <c r="N81" s="622">
        <v>12</v>
      </c>
      <c r="O81" s="622">
        <v>3924</v>
      </c>
      <c r="P81" s="635">
        <v>0.52657004830917875</v>
      </c>
      <c r="Q81" s="623">
        <v>327</v>
      </c>
    </row>
    <row r="82" spans="1:17" ht="14.4" customHeight="1" x14ac:dyDescent="0.3">
      <c r="A82" s="618" t="s">
        <v>7743</v>
      </c>
      <c r="B82" s="619" t="s">
        <v>7637</v>
      </c>
      <c r="C82" s="619" t="s">
        <v>7590</v>
      </c>
      <c r="D82" s="619" t="s">
        <v>7679</v>
      </c>
      <c r="E82" s="619" t="s">
        <v>7680</v>
      </c>
      <c r="F82" s="622">
        <v>1</v>
      </c>
      <c r="G82" s="622">
        <v>640</v>
      </c>
      <c r="H82" s="622">
        <v>1</v>
      </c>
      <c r="I82" s="622">
        <v>640</v>
      </c>
      <c r="J82" s="622"/>
      <c r="K82" s="622"/>
      <c r="L82" s="622"/>
      <c r="M82" s="622"/>
      <c r="N82" s="622"/>
      <c r="O82" s="622"/>
      <c r="P82" s="635"/>
      <c r="Q82" s="623"/>
    </row>
    <row r="83" spans="1:17" ht="14.4" customHeight="1" x14ac:dyDescent="0.3">
      <c r="A83" s="618" t="s">
        <v>7743</v>
      </c>
      <c r="B83" s="619" t="s">
        <v>7637</v>
      </c>
      <c r="C83" s="619" t="s">
        <v>7590</v>
      </c>
      <c r="D83" s="619" t="s">
        <v>7681</v>
      </c>
      <c r="E83" s="619" t="s">
        <v>7682</v>
      </c>
      <c r="F83" s="622">
        <v>9</v>
      </c>
      <c r="G83" s="622">
        <v>6345</v>
      </c>
      <c r="H83" s="622">
        <v>1</v>
      </c>
      <c r="I83" s="622">
        <v>705</v>
      </c>
      <c r="J83" s="622"/>
      <c r="K83" s="622"/>
      <c r="L83" s="622"/>
      <c r="M83" s="622"/>
      <c r="N83" s="622"/>
      <c r="O83" s="622"/>
      <c r="P83" s="635"/>
      <c r="Q83" s="623"/>
    </row>
    <row r="84" spans="1:17" ht="14.4" customHeight="1" x14ac:dyDescent="0.3">
      <c r="A84" s="618" t="s">
        <v>7743</v>
      </c>
      <c r="B84" s="619" t="s">
        <v>7637</v>
      </c>
      <c r="C84" s="619" t="s">
        <v>7590</v>
      </c>
      <c r="D84" s="619" t="s">
        <v>7683</v>
      </c>
      <c r="E84" s="619" t="s">
        <v>7684</v>
      </c>
      <c r="F84" s="622">
        <v>1</v>
      </c>
      <c r="G84" s="622">
        <v>493</v>
      </c>
      <c r="H84" s="622">
        <v>1</v>
      </c>
      <c r="I84" s="622">
        <v>493</v>
      </c>
      <c r="J84" s="622">
        <v>1</v>
      </c>
      <c r="K84" s="622">
        <v>495</v>
      </c>
      <c r="L84" s="622">
        <v>1.0040567951318458</v>
      </c>
      <c r="M84" s="622">
        <v>495</v>
      </c>
      <c r="N84" s="622"/>
      <c r="O84" s="622"/>
      <c r="P84" s="635"/>
      <c r="Q84" s="623"/>
    </row>
    <row r="85" spans="1:17" ht="14.4" customHeight="1" x14ac:dyDescent="0.3">
      <c r="A85" s="618" t="s">
        <v>7743</v>
      </c>
      <c r="B85" s="619" t="s">
        <v>7637</v>
      </c>
      <c r="C85" s="619" t="s">
        <v>7590</v>
      </c>
      <c r="D85" s="619" t="s">
        <v>7691</v>
      </c>
      <c r="E85" s="619" t="s">
        <v>7692</v>
      </c>
      <c r="F85" s="622">
        <v>1</v>
      </c>
      <c r="G85" s="622">
        <v>1181</v>
      </c>
      <c r="H85" s="622">
        <v>1</v>
      </c>
      <c r="I85" s="622">
        <v>1181</v>
      </c>
      <c r="J85" s="622"/>
      <c r="K85" s="622"/>
      <c r="L85" s="622"/>
      <c r="M85" s="622"/>
      <c r="N85" s="622"/>
      <c r="O85" s="622"/>
      <c r="P85" s="635"/>
      <c r="Q85" s="623"/>
    </row>
    <row r="86" spans="1:17" ht="14.4" customHeight="1" x14ac:dyDescent="0.3">
      <c r="A86" s="618" t="s">
        <v>7743</v>
      </c>
      <c r="B86" s="619" t="s">
        <v>7637</v>
      </c>
      <c r="C86" s="619" t="s">
        <v>7590</v>
      </c>
      <c r="D86" s="619" t="s">
        <v>7693</v>
      </c>
      <c r="E86" s="619" t="s">
        <v>7694</v>
      </c>
      <c r="F86" s="622">
        <v>18</v>
      </c>
      <c r="G86" s="622">
        <v>2916</v>
      </c>
      <c r="H86" s="622">
        <v>1</v>
      </c>
      <c r="I86" s="622">
        <v>162</v>
      </c>
      <c r="J86" s="622">
        <v>5</v>
      </c>
      <c r="K86" s="622">
        <v>810</v>
      </c>
      <c r="L86" s="622">
        <v>0.27777777777777779</v>
      </c>
      <c r="M86" s="622">
        <v>162</v>
      </c>
      <c r="N86" s="622">
        <v>6</v>
      </c>
      <c r="O86" s="622">
        <v>978</v>
      </c>
      <c r="P86" s="635">
        <v>0.33539094650205764</v>
      </c>
      <c r="Q86" s="623">
        <v>163</v>
      </c>
    </row>
    <row r="87" spans="1:17" ht="14.4" customHeight="1" x14ac:dyDescent="0.3">
      <c r="A87" s="618" t="s">
        <v>7743</v>
      </c>
      <c r="B87" s="619" t="s">
        <v>7637</v>
      </c>
      <c r="C87" s="619" t="s">
        <v>7590</v>
      </c>
      <c r="D87" s="619" t="s">
        <v>7695</v>
      </c>
      <c r="E87" s="619" t="s">
        <v>7696</v>
      </c>
      <c r="F87" s="622"/>
      <c r="G87" s="622"/>
      <c r="H87" s="622"/>
      <c r="I87" s="622"/>
      <c r="J87" s="622">
        <v>1</v>
      </c>
      <c r="K87" s="622">
        <v>668</v>
      </c>
      <c r="L87" s="622"/>
      <c r="M87" s="622">
        <v>668</v>
      </c>
      <c r="N87" s="622"/>
      <c r="O87" s="622"/>
      <c r="P87" s="635"/>
      <c r="Q87" s="623"/>
    </row>
    <row r="88" spans="1:17" ht="14.4" customHeight="1" x14ac:dyDescent="0.3">
      <c r="A88" s="618" t="s">
        <v>7743</v>
      </c>
      <c r="B88" s="619" t="s">
        <v>7637</v>
      </c>
      <c r="C88" s="619" t="s">
        <v>7590</v>
      </c>
      <c r="D88" s="619" t="s">
        <v>7697</v>
      </c>
      <c r="E88" s="619" t="s">
        <v>7698</v>
      </c>
      <c r="F88" s="622">
        <v>3</v>
      </c>
      <c r="G88" s="622">
        <v>5649</v>
      </c>
      <c r="H88" s="622">
        <v>1</v>
      </c>
      <c r="I88" s="622">
        <v>1883</v>
      </c>
      <c r="J88" s="622">
        <v>3</v>
      </c>
      <c r="K88" s="622">
        <v>5655</v>
      </c>
      <c r="L88" s="622">
        <v>1.0010621348911313</v>
      </c>
      <c r="M88" s="622">
        <v>1885</v>
      </c>
      <c r="N88" s="622"/>
      <c r="O88" s="622"/>
      <c r="P88" s="635"/>
      <c r="Q88" s="623"/>
    </row>
    <row r="89" spans="1:17" ht="14.4" customHeight="1" x14ac:dyDescent="0.3">
      <c r="A89" s="618" t="s">
        <v>7743</v>
      </c>
      <c r="B89" s="619" t="s">
        <v>7637</v>
      </c>
      <c r="C89" s="619" t="s">
        <v>7590</v>
      </c>
      <c r="D89" s="619" t="s">
        <v>7701</v>
      </c>
      <c r="E89" s="619" t="s">
        <v>7702</v>
      </c>
      <c r="F89" s="622"/>
      <c r="G89" s="622"/>
      <c r="H89" s="622"/>
      <c r="I89" s="622"/>
      <c r="J89" s="622"/>
      <c r="K89" s="622"/>
      <c r="L89" s="622"/>
      <c r="M89" s="622"/>
      <c r="N89" s="622">
        <v>14</v>
      </c>
      <c r="O89" s="622">
        <v>12152</v>
      </c>
      <c r="P89" s="635"/>
      <c r="Q89" s="623">
        <v>868</v>
      </c>
    </row>
    <row r="90" spans="1:17" ht="14.4" customHeight="1" x14ac:dyDescent="0.3">
      <c r="A90" s="618" t="s">
        <v>7743</v>
      </c>
      <c r="B90" s="619" t="s">
        <v>7637</v>
      </c>
      <c r="C90" s="619" t="s">
        <v>7590</v>
      </c>
      <c r="D90" s="619" t="s">
        <v>7635</v>
      </c>
      <c r="E90" s="619" t="s">
        <v>7636</v>
      </c>
      <c r="F90" s="622"/>
      <c r="G90" s="622"/>
      <c r="H90" s="622"/>
      <c r="I90" s="622"/>
      <c r="J90" s="622">
        <v>3</v>
      </c>
      <c r="K90" s="622">
        <v>336</v>
      </c>
      <c r="L90" s="622"/>
      <c r="M90" s="622">
        <v>112</v>
      </c>
      <c r="N90" s="622">
        <v>2</v>
      </c>
      <c r="O90" s="622">
        <v>224</v>
      </c>
      <c r="P90" s="635"/>
      <c r="Q90" s="623">
        <v>112</v>
      </c>
    </row>
    <row r="91" spans="1:17" ht="14.4" customHeight="1" x14ac:dyDescent="0.3">
      <c r="A91" s="618" t="s">
        <v>7744</v>
      </c>
      <c r="B91" s="619" t="s">
        <v>7221</v>
      </c>
      <c r="C91" s="619" t="s">
        <v>7590</v>
      </c>
      <c r="D91" s="619" t="s">
        <v>7595</v>
      </c>
      <c r="E91" s="619" t="s">
        <v>7596</v>
      </c>
      <c r="F91" s="622"/>
      <c r="G91" s="622"/>
      <c r="H91" s="622"/>
      <c r="I91" s="622"/>
      <c r="J91" s="622">
        <v>1</v>
      </c>
      <c r="K91" s="622">
        <v>34</v>
      </c>
      <c r="L91" s="622"/>
      <c r="M91" s="622">
        <v>34</v>
      </c>
      <c r="N91" s="622">
        <v>1</v>
      </c>
      <c r="O91" s="622">
        <v>34</v>
      </c>
      <c r="P91" s="635"/>
      <c r="Q91" s="623">
        <v>34</v>
      </c>
    </row>
    <row r="92" spans="1:17" ht="14.4" customHeight="1" x14ac:dyDescent="0.3">
      <c r="A92" s="618" t="s">
        <v>7744</v>
      </c>
      <c r="B92" s="619" t="s">
        <v>7221</v>
      </c>
      <c r="C92" s="619" t="s">
        <v>7590</v>
      </c>
      <c r="D92" s="619" t="s">
        <v>7635</v>
      </c>
      <c r="E92" s="619" t="s">
        <v>7636</v>
      </c>
      <c r="F92" s="622"/>
      <c r="G92" s="622"/>
      <c r="H92" s="622"/>
      <c r="I92" s="622"/>
      <c r="J92" s="622">
        <v>1</v>
      </c>
      <c r="K92" s="622">
        <v>112</v>
      </c>
      <c r="L92" s="622"/>
      <c r="M92" s="622">
        <v>112</v>
      </c>
      <c r="N92" s="622"/>
      <c r="O92" s="622"/>
      <c r="P92" s="635"/>
      <c r="Q92" s="623"/>
    </row>
    <row r="93" spans="1:17" ht="14.4" customHeight="1" x14ac:dyDescent="0.3">
      <c r="A93" s="618" t="s">
        <v>7744</v>
      </c>
      <c r="B93" s="619" t="s">
        <v>7637</v>
      </c>
      <c r="C93" s="619" t="s">
        <v>7590</v>
      </c>
      <c r="D93" s="619" t="s">
        <v>7595</v>
      </c>
      <c r="E93" s="619" t="s">
        <v>7596</v>
      </c>
      <c r="F93" s="622">
        <v>1</v>
      </c>
      <c r="G93" s="622">
        <v>34</v>
      </c>
      <c r="H93" s="622">
        <v>1</v>
      </c>
      <c r="I93" s="622">
        <v>34</v>
      </c>
      <c r="J93" s="622"/>
      <c r="K93" s="622"/>
      <c r="L93" s="622"/>
      <c r="M93" s="622"/>
      <c r="N93" s="622">
        <v>1</v>
      </c>
      <c r="O93" s="622">
        <v>34</v>
      </c>
      <c r="P93" s="635">
        <v>1</v>
      </c>
      <c r="Q93" s="623">
        <v>34</v>
      </c>
    </row>
    <row r="94" spans="1:17" ht="14.4" customHeight="1" x14ac:dyDescent="0.3">
      <c r="A94" s="618" t="s">
        <v>7744</v>
      </c>
      <c r="B94" s="619" t="s">
        <v>7637</v>
      </c>
      <c r="C94" s="619" t="s">
        <v>7590</v>
      </c>
      <c r="D94" s="619" t="s">
        <v>7677</v>
      </c>
      <c r="E94" s="619" t="s">
        <v>7678</v>
      </c>
      <c r="F94" s="622">
        <v>1</v>
      </c>
      <c r="G94" s="622">
        <v>324</v>
      </c>
      <c r="H94" s="622">
        <v>1</v>
      </c>
      <c r="I94" s="622">
        <v>324</v>
      </c>
      <c r="J94" s="622"/>
      <c r="K94" s="622"/>
      <c r="L94" s="622"/>
      <c r="M94" s="622"/>
      <c r="N94" s="622"/>
      <c r="O94" s="622"/>
      <c r="P94" s="635"/>
      <c r="Q94" s="623"/>
    </row>
    <row r="95" spans="1:17" ht="14.4" customHeight="1" x14ac:dyDescent="0.3">
      <c r="A95" s="618" t="s">
        <v>7744</v>
      </c>
      <c r="B95" s="619" t="s">
        <v>7637</v>
      </c>
      <c r="C95" s="619" t="s">
        <v>7590</v>
      </c>
      <c r="D95" s="619" t="s">
        <v>7681</v>
      </c>
      <c r="E95" s="619" t="s">
        <v>7682</v>
      </c>
      <c r="F95" s="622"/>
      <c r="G95" s="622"/>
      <c r="H95" s="622"/>
      <c r="I95" s="622"/>
      <c r="J95" s="622"/>
      <c r="K95" s="622"/>
      <c r="L95" s="622"/>
      <c r="M95" s="622"/>
      <c r="N95" s="622">
        <v>8</v>
      </c>
      <c r="O95" s="622">
        <v>5648</v>
      </c>
      <c r="P95" s="635"/>
      <c r="Q95" s="623">
        <v>706</v>
      </c>
    </row>
    <row r="96" spans="1:17" ht="14.4" customHeight="1" x14ac:dyDescent="0.3">
      <c r="A96" s="618" t="s">
        <v>7744</v>
      </c>
      <c r="B96" s="619" t="s">
        <v>7637</v>
      </c>
      <c r="C96" s="619" t="s">
        <v>7590</v>
      </c>
      <c r="D96" s="619" t="s">
        <v>7697</v>
      </c>
      <c r="E96" s="619" t="s">
        <v>7698</v>
      </c>
      <c r="F96" s="622"/>
      <c r="G96" s="622"/>
      <c r="H96" s="622"/>
      <c r="I96" s="622"/>
      <c r="J96" s="622"/>
      <c r="K96" s="622"/>
      <c r="L96" s="622"/>
      <c r="M96" s="622"/>
      <c r="N96" s="622">
        <v>1</v>
      </c>
      <c r="O96" s="622">
        <v>1888</v>
      </c>
      <c r="P96" s="635"/>
      <c r="Q96" s="623">
        <v>1888</v>
      </c>
    </row>
    <row r="97" spans="1:17" ht="14.4" customHeight="1" x14ac:dyDescent="0.3">
      <c r="A97" s="618" t="s">
        <v>7745</v>
      </c>
      <c r="B97" s="619" t="s">
        <v>7221</v>
      </c>
      <c r="C97" s="619" t="s">
        <v>7590</v>
      </c>
      <c r="D97" s="619" t="s">
        <v>7627</v>
      </c>
      <c r="E97" s="619" t="s">
        <v>7628</v>
      </c>
      <c r="F97" s="622">
        <v>1</v>
      </c>
      <c r="G97" s="622">
        <v>326</v>
      </c>
      <c r="H97" s="622">
        <v>1</v>
      </c>
      <c r="I97" s="622">
        <v>326</v>
      </c>
      <c r="J97" s="622"/>
      <c r="K97" s="622"/>
      <c r="L97" s="622"/>
      <c r="M97" s="622"/>
      <c r="N97" s="622"/>
      <c r="O97" s="622"/>
      <c r="P97" s="635"/>
      <c r="Q97" s="623"/>
    </row>
    <row r="98" spans="1:17" ht="14.4" customHeight="1" x14ac:dyDescent="0.3">
      <c r="A98" s="618" t="s">
        <v>7745</v>
      </c>
      <c r="B98" s="619" t="s">
        <v>7221</v>
      </c>
      <c r="C98" s="619" t="s">
        <v>7590</v>
      </c>
      <c r="D98" s="619" t="s">
        <v>7629</v>
      </c>
      <c r="E98" s="619" t="s">
        <v>7630</v>
      </c>
      <c r="F98" s="622">
        <v>11</v>
      </c>
      <c r="G98" s="622">
        <v>1793</v>
      </c>
      <c r="H98" s="622">
        <v>1</v>
      </c>
      <c r="I98" s="622">
        <v>163</v>
      </c>
      <c r="J98" s="622">
        <v>6</v>
      </c>
      <c r="K98" s="622">
        <v>978</v>
      </c>
      <c r="L98" s="622">
        <v>0.54545454545454541</v>
      </c>
      <c r="M98" s="622">
        <v>163</v>
      </c>
      <c r="N98" s="622">
        <v>7</v>
      </c>
      <c r="O98" s="622">
        <v>1141</v>
      </c>
      <c r="P98" s="635">
        <v>0.63636363636363635</v>
      </c>
      <c r="Q98" s="623">
        <v>163</v>
      </c>
    </row>
    <row r="99" spans="1:17" ht="14.4" customHeight="1" x14ac:dyDescent="0.3">
      <c r="A99" s="618" t="s">
        <v>7745</v>
      </c>
      <c r="B99" s="619" t="s">
        <v>7221</v>
      </c>
      <c r="C99" s="619" t="s">
        <v>7590</v>
      </c>
      <c r="D99" s="619" t="s">
        <v>7635</v>
      </c>
      <c r="E99" s="619" t="s">
        <v>7636</v>
      </c>
      <c r="F99" s="622"/>
      <c r="G99" s="622"/>
      <c r="H99" s="622"/>
      <c r="I99" s="622"/>
      <c r="J99" s="622"/>
      <c r="K99" s="622"/>
      <c r="L99" s="622"/>
      <c r="M99" s="622"/>
      <c r="N99" s="622">
        <v>1</v>
      </c>
      <c r="O99" s="622">
        <v>112</v>
      </c>
      <c r="P99" s="635"/>
      <c r="Q99" s="623">
        <v>112</v>
      </c>
    </row>
    <row r="100" spans="1:17" ht="14.4" customHeight="1" x14ac:dyDescent="0.3">
      <c r="A100" s="618" t="s">
        <v>7745</v>
      </c>
      <c r="B100" s="619" t="s">
        <v>7637</v>
      </c>
      <c r="C100" s="619" t="s">
        <v>7575</v>
      </c>
      <c r="D100" s="619" t="s">
        <v>7576</v>
      </c>
      <c r="E100" s="619" t="s">
        <v>7577</v>
      </c>
      <c r="F100" s="622">
        <v>1</v>
      </c>
      <c r="G100" s="622">
        <v>710.6</v>
      </c>
      <c r="H100" s="622">
        <v>1</v>
      </c>
      <c r="I100" s="622">
        <v>710.6</v>
      </c>
      <c r="J100" s="622"/>
      <c r="K100" s="622"/>
      <c r="L100" s="622"/>
      <c r="M100" s="622"/>
      <c r="N100" s="622"/>
      <c r="O100" s="622"/>
      <c r="P100" s="635"/>
      <c r="Q100" s="623"/>
    </row>
    <row r="101" spans="1:17" ht="14.4" customHeight="1" x14ac:dyDescent="0.3">
      <c r="A101" s="618" t="s">
        <v>7745</v>
      </c>
      <c r="B101" s="619" t="s">
        <v>7637</v>
      </c>
      <c r="C101" s="619" t="s">
        <v>7590</v>
      </c>
      <c r="D101" s="619" t="s">
        <v>7595</v>
      </c>
      <c r="E101" s="619" t="s">
        <v>7596</v>
      </c>
      <c r="F101" s="622">
        <v>4</v>
      </c>
      <c r="G101" s="622">
        <v>136</v>
      </c>
      <c r="H101" s="622">
        <v>1</v>
      </c>
      <c r="I101" s="622">
        <v>34</v>
      </c>
      <c r="J101" s="622">
        <v>1</v>
      </c>
      <c r="K101" s="622">
        <v>34</v>
      </c>
      <c r="L101" s="622">
        <v>0.25</v>
      </c>
      <c r="M101" s="622">
        <v>34</v>
      </c>
      <c r="N101" s="622">
        <v>1</v>
      </c>
      <c r="O101" s="622">
        <v>34</v>
      </c>
      <c r="P101" s="635">
        <v>0.25</v>
      </c>
      <c r="Q101" s="623">
        <v>34</v>
      </c>
    </row>
    <row r="102" spans="1:17" ht="14.4" customHeight="1" x14ac:dyDescent="0.3">
      <c r="A102" s="618" t="s">
        <v>7745</v>
      </c>
      <c r="B102" s="619" t="s">
        <v>7637</v>
      </c>
      <c r="C102" s="619" t="s">
        <v>7590</v>
      </c>
      <c r="D102" s="619" t="s">
        <v>7683</v>
      </c>
      <c r="E102" s="619" t="s">
        <v>7684</v>
      </c>
      <c r="F102" s="622">
        <v>1</v>
      </c>
      <c r="G102" s="622">
        <v>493</v>
      </c>
      <c r="H102" s="622">
        <v>1</v>
      </c>
      <c r="I102" s="622">
        <v>493</v>
      </c>
      <c r="J102" s="622"/>
      <c r="K102" s="622"/>
      <c r="L102" s="622"/>
      <c r="M102" s="622"/>
      <c r="N102" s="622"/>
      <c r="O102" s="622"/>
      <c r="P102" s="635"/>
      <c r="Q102" s="623"/>
    </row>
    <row r="103" spans="1:17" ht="14.4" customHeight="1" x14ac:dyDescent="0.3">
      <c r="A103" s="618" t="s">
        <v>7745</v>
      </c>
      <c r="B103" s="619" t="s">
        <v>7637</v>
      </c>
      <c r="C103" s="619" t="s">
        <v>7590</v>
      </c>
      <c r="D103" s="619" t="s">
        <v>7693</v>
      </c>
      <c r="E103" s="619" t="s">
        <v>7694</v>
      </c>
      <c r="F103" s="622">
        <v>1</v>
      </c>
      <c r="G103" s="622">
        <v>162</v>
      </c>
      <c r="H103" s="622">
        <v>1</v>
      </c>
      <c r="I103" s="622">
        <v>162</v>
      </c>
      <c r="J103" s="622">
        <v>4</v>
      </c>
      <c r="K103" s="622">
        <v>648</v>
      </c>
      <c r="L103" s="622">
        <v>4</v>
      </c>
      <c r="M103" s="622">
        <v>162</v>
      </c>
      <c r="N103" s="622"/>
      <c r="O103" s="622"/>
      <c r="P103" s="635"/>
      <c r="Q103" s="623"/>
    </row>
    <row r="104" spans="1:17" ht="14.4" customHeight="1" x14ac:dyDescent="0.3">
      <c r="A104" s="618" t="s">
        <v>7745</v>
      </c>
      <c r="B104" s="619" t="s">
        <v>7637</v>
      </c>
      <c r="C104" s="619" t="s">
        <v>7590</v>
      </c>
      <c r="D104" s="619" t="s">
        <v>7695</v>
      </c>
      <c r="E104" s="619" t="s">
        <v>7696</v>
      </c>
      <c r="F104" s="622">
        <v>1</v>
      </c>
      <c r="G104" s="622">
        <v>664</v>
      </c>
      <c r="H104" s="622">
        <v>1</v>
      </c>
      <c r="I104" s="622">
        <v>664</v>
      </c>
      <c r="J104" s="622"/>
      <c r="K104" s="622"/>
      <c r="L104" s="622"/>
      <c r="M104" s="622"/>
      <c r="N104" s="622"/>
      <c r="O104" s="622"/>
      <c r="P104" s="635"/>
      <c r="Q104" s="623"/>
    </row>
    <row r="105" spans="1:17" ht="14.4" customHeight="1" x14ac:dyDescent="0.3">
      <c r="A105" s="618" t="s">
        <v>7745</v>
      </c>
      <c r="B105" s="619" t="s">
        <v>7637</v>
      </c>
      <c r="C105" s="619" t="s">
        <v>7590</v>
      </c>
      <c r="D105" s="619" t="s">
        <v>7697</v>
      </c>
      <c r="E105" s="619" t="s">
        <v>7698</v>
      </c>
      <c r="F105" s="622">
        <v>2</v>
      </c>
      <c r="G105" s="622">
        <v>3766</v>
      </c>
      <c r="H105" s="622">
        <v>1</v>
      </c>
      <c r="I105" s="622">
        <v>1883</v>
      </c>
      <c r="J105" s="622"/>
      <c r="K105" s="622"/>
      <c r="L105" s="622"/>
      <c r="M105" s="622"/>
      <c r="N105" s="622"/>
      <c r="O105" s="622"/>
      <c r="P105" s="635"/>
      <c r="Q105" s="623"/>
    </row>
    <row r="106" spans="1:17" ht="14.4" customHeight="1" x14ac:dyDescent="0.3">
      <c r="A106" s="618" t="s">
        <v>7745</v>
      </c>
      <c r="B106" s="619" t="s">
        <v>7746</v>
      </c>
      <c r="C106" s="619" t="s">
        <v>7590</v>
      </c>
      <c r="D106" s="619" t="s">
        <v>7747</v>
      </c>
      <c r="E106" s="619" t="s">
        <v>7748</v>
      </c>
      <c r="F106" s="622"/>
      <c r="G106" s="622"/>
      <c r="H106" s="622"/>
      <c r="I106" s="622"/>
      <c r="J106" s="622">
        <v>7</v>
      </c>
      <c r="K106" s="622">
        <v>0</v>
      </c>
      <c r="L106" s="622"/>
      <c r="M106" s="622">
        <v>0</v>
      </c>
      <c r="N106" s="622"/>
      <c r="O106" s="622"/>
      <c r="P106" s="635"/>
      <c r="Q106" s="623"/>
    </row>
    <row r="107" spans="1:17" ht="14.4" customHeight="1" x14ac:dyDescent="0.3">
      <c r="A107" s="618" t="s">
        <v>7749</v>
      </c>
      <c r="B107" s="619" t="s">
        <v>7221</v>
      </c>
      <c r="C107" s="619" t="s">
        <v>7590</v>
      </c>
      <c r="D107" s="619" t="s">
        <v>7595</v>
      </c>
      <c r="E107" s="619" t="s">
        <v>7596</v>
      </c>
      <c r="F107" s="622">
        <v>1</v>
      </c>
      <c r="G107" s="622">
        <v>34</v>
      </c>
      <c r="H107" s="622">
        <v>1</v>
      </c>
      <c r="I107" s="622">
        <v>34</v>
      </c>
      <c r="J107" s="622"/>
      <c r="K107" s="622"/>
      <c r="L107" s="622"/>
      <c r="M107" s="622"/>
      <c r="N107" s="622"/>
      <c r="O107" s="622"/>
      <c r="P107" s="635"/>
      <c r="Q107" s="623"/>
    </row>
    <row r="108" spans="1:17" ht="14.4" customHeight="1" x14ac:dyDescent="0.3">
      <c r="A108" s="618" t="s">
        <v>7749</v>
      </c>
      <c r="B108" s="619" t="s">
        <v>7221</v>
      </c>
      <c r="C108" s="619" t="s">
        <v>7590</v>
      </c>
      <c r="D108" s="619" t="s">
        <v>7617</v>
      </c>
      <c r="E108" s="619" t="s">
        <v>7618</v>
      </c>
      <c r="F108" s="622">
        <v>2</v>
      </c>
      <c r="G108" s="622">
        <v>206</v>
      </c>
      <c r="H108" s="622">
        <v>1</v>
      </c>
      <c r="I108" s="622">
        <v>103</v>
      </c>
      <c r="J108" s="622"/>
      <c r="K108" s="622"/>
      <c r="L108" s="622"/>
      <c r="M108" s="622"/>
      <c r="N108" s="622"/>
      <c r="O108" s="622"/>
      <c r="P108" s="635"/>
      <c r="Q108" s="623"/>
    </row>
    <row r="109" spans="1:17" ht="14.4" customHeight="1" x14ac:dyDescent="0.3">
      <c r="A109" s="618" t="s">
        <v>7749</v>
      </c>
      <c r="B109" s="619" t="s">
        <v>7221</v>
      </c>
      <c r="C109" s="619" t="s">
        <v>7590</v>
      </c>
      <c r="D109" s="619" t="s">
        <v>7627</v>
      </c>
      <c r="E109" s="619" t="s">
        <v>7628</v>
      </c>
      <c r="F109" s="622">
        <v>1</v>
      </c>
      <c r="G109" s="622">
        <v>326</v>
      </c>
      <c r="H109" s="622">
        <v>1</v>
      </c>
      <c r="I109" s="622">
        <v>326</v>
      </c>
      <c r="J109" s="622"/>
      <c r="K109" s="622"/>
      <c r="L109" s="622"/>
      <c r="M109" s="622"/>
      <c r="N109" s="622"/>
      <c r="O109" s="622"/>
      <c r="P109" s="635"/>
      <c r="Q109" s="623"/>
    </row>
    <row r="110" spans="1:17" ht="14.4" customHeight="1" x14ac:dyDescent="0.3">
      <c r="A110" s="618" t="s">
        <v>7749</v>
      </c>
      <c r="B110" s="619" t="s">
        <v>7221</v>
      </c>
      <c r="C110" s="619" t="s">
        <v>7590</v>
      </c>
      <c r="D110" s="619" t="s">
        <v>7635</v>
      </c>
      <c r="E110" s="619" t="s">
        <v>7636</v>
      </c>
      <c r="F110" s="622"/>
      <c r="G110" s="622"/>
      <c r="H110" s="622"/>
      <c r="I110" s="622"/>
      <c r="J110" s="622">
        <v>1</v>
      </c>
      <c r="K110" s="622">
        <v>112</v>
      </c>
      <c r="L110" s="622"/>
      <c r="M110" s="622">
        <v>112</v>
      </c>
      <c r="N110" s="622">
        <v>1</v>
      </c>
      <c r="O110" s="622">
        <v>112</v>
      </c>
      <c r="P110" s="635"/>
      <c r="Q110" s="623">
        <v>112</v>
      </c>
    </row>
    <row r="111" spans="1:17" ht="14.4" customHeight="1" x14ac:dyDescent="0.3">
      <c r="A111" s="618" t="s">
        <v>7749</v>
      </c>
      <c r="B111" s="619" t="s">
        <v>7637</v>
      </c>
      <c r="C111" s="619" t="s">
        <v>7590</v>
      </c>
      <c r="D111" s="619" t="s">
        <v>7595</v>
      </c>
      <c r="E111" s="619" t="s">
        <v>7596</v>
      </c>
      <c r="F111" s="622">
        <v>1</v>
      </c>
      <c r="G111" s="622">
        <v>34</v>
      </c>
      <c r="H111" s="622">
        <v>1</v>
      </c>
      <c r="I111" s="622">
        <v>34</v>
      </c>
      <c r="J111" s="622">
        <v>1</v>
      </c>
      <c r="K111" s="622">
        <v>34</v>
      </c>
      <c r="L111" s="622">
        <v>1</v>
      </c>
      <c r="M111" s="622">
        <v>34</v>
      </c>
      <c r="N111" s="622">
        <v>1</v>
      </c>
      <c r="O111" s="622">
        <v>34</v>
      </c>
      <c r="P111" s="635">
        <v>1</v>
      </c>
      <c r="Q111" s="623">
        <v>34</v>
      </c>
    </row>
    <row r="112" spans="1:17" ht="14.4" customHeight="1" x14ac:dyDescent="0.3">
      <c r="A112" s="618" t="s">
        <v>7750</v>
      </c>
      <c r="B112" s="619" t="s">
        <v>7221</v>
      </c>
      <c r="C112" s="619" t="s">
        <v>768</v>
      </c>
      <c r="D112" s="619" t="s">
        <v>7366</v>
      </c>
      <c r="E112" s="619" t="s">
        <v>7367</v>
      </c>
      <c r="F112" s="622">
        <v>3</v>
      </c>
      <c r="G112" s="622">
        <v>44985.599999999999</v>
      </c>
      <c r="H112" s="622">
        <v>1</v>
      </c>
      <c r="I112" s="622">
        <v>14995.199999999999</v>
      </c>
      <c r="J112" s="622"/>
      <c r="K112" s="622"/>
      <c r="L112" s="622"/>
      <c r="M112" s="622"/>
      <c r="N112" s="622"/>
      <c r="O112" s="622"/>
      <c r="P112" s="635"/>
      <c r="Q112" s="623"/>
    </row>
    <row r="113" spans="1:17" ht="14.4" customHeight="1" x14ac:dyDescent="0.3">
      <c r="A113" s="618" t="s">
        <v>7750</v>
      </c>
      <c r="B113" s="619" t="s">
        <v>7221</v>
      </c>
      <c r="C113" s="619" t="s">
        <v>768</v>
      </c>
      <c r="D113" s="619" t="s">
        <v>7374</v>
      </c>
      <c r="E113" s="619" t="s">
        <v>7375</v>
      </c>
      <c r="F113" s="622">
        <v>0.68</v>
      </c>
      <c r="G113" s="622">
        <v>218.88</v>
      </c>
      <c r="H113" s="622">
        <v>1</v>
      </c>
      <c r="I113" s="622">
        <v>321.88235294117646</v>
      </c>
      <c r="J113" s="622"/>
      <c r="K113" s="622"/>
      <c r="L113" s="622"/>
      <c r="M113" s="622"/>
      <c r="N113" s="622"/>
      <c r="O113" s="622"/>
      <c r="P113" s="635"/>
      <c r="Q113" s="623"/>
    </row>
    <row r="114" spans="1:17" ht="14.4" customHeight="1" x14ac:dyDescent="0.3">
      <c r="A114" s="618" t="s">
        <v>7750</v>
      </c>
      <c r="B114" s="619" t="s">
        <v>7221</v>
      </c>
      <c r="C114" s="619" t="s">
        <v>768</v>
      </c>
      <c r="D114" s="619" t="s">
        <v>7376</v>
      </c>
      <c r="E114" s="619" t="s">
        <v>7377</v>
      </c>
      <c r="F114" s="622">
        <v>1</v>
      </c>
      <c r="G114" s="622">
        <v>80</v>
      </c>
      <c r="H114" s="622">
        <v>1</v>
      </c>
      <c r="I114" s="622">
        <v>80</v>
      </c>
      <c r="J114" s="622"/>
      <c r="K114" s="622"/>
      <c r="L114" s="622"/>
      <c r="M114" s="622"/>
      <c r="N114" s="622"/>
      <c r="O114" s="622"/>
      <c r="P114" s="635"/>
      <c r="Q114" s="623"/>
    </row>
    <row r="115" spans="1:17" ht="14.4" customHeight="1" x14ac:dyDescent="0.3">
      <c r="A115" s="618" t="s">
        <v>7750</v>
      </c>
      <c r="B115" s="619" t="s">
        <v>7221</v>
      </c>
      <c r="C115" s="619" t="s">
        <v>768</v>
      </c>
      <c r="D115" s="619" t="s">
        <v>7378</v>
      </c>
      <c r="E115" s="619" t="s">
        <v>7379</v>
      </c>
      <c r="F115" s="622">
        <v>0.92</v>
      </c>
      <c r="G115" s="622">
        <v>147.19999999999999</v>
      </c>
      <c r="H115" s="622">
        <v>1</v>
      </c>
      <c r="I115" s="622">
        <v>159.99999999999997</v>
      </c>
      <c r="J115" s="622"/>
      <c r="K115" s="622"/>
      <c r="L115" s="622"/>
      <c r="M115" s="622"/>
      <c r="N115" s="622"/>
      <c r="O115" s="622"/>
      <c r="P115" s="635"/>
      <c r="Q115" s="623"/>
    </row>
    <row r="116" spans="1:17" ht="14.4" customHeight="1" x14ac:dyDescent="0.3">
      <c r="A116" s="618" t="s">
        <v>7750</v>
      </c>
      <c r="B116" s="619" t="s">
        <v>7221</v>
      </c>
      <c r="C116" s="619" t="s">
        <v>768</v>
      </c>
      <c r="D116" s="619" t="s">
        <v>7427</v>
      </c>
      <c r="E116" s="619" t="s">
        <v>7428</v>
      </c>
      <c r="F116" s="622">
        <v>4.79</v>
      </c>
      <c r="G116" s="622">
        <v>6123.76</v>
      </c>
      <c r="H116" s="622">
        <v>1</v>
      </c>
      <c r="I116" s="622">
        <v>1278.4467640918581</v>
      </c>
      <c r="J116" s="622"/>
      <c r="K116" s="622"/>
      <c r="L116" s="622"/>
      <c r="M116" s="622"/>
      <c r="N116" s="622"/>
      <c r="O116" s="622"/>
      <c r="P116" s="635"/>
      <c r="Q116" s="623"/>
    </row>
    <row r="117" spans="1:17" ht="14.4" customHeight="1" x14ac:dyDescent="0.3">
      <c r="A117" s="618" t="s">
        <v>7750</v>
      </c>
      <c r="B117" s="619" t="s">
        <v>7221</v>
      </c>
      <c r="C117" s="619" t="s">
        <v>768</v>
      </c>
      <c r="D117" s="619" t="s">
        <v>7429</v>
      </c>
      <c r="E117" s="619" t="s">
        <v>7428</v>
      </c>
      <c r="F117" s="622">
        <v>3.2800000000000002</v>
      </c>
      <c r="G117" s="622">
        <v>880.02</v>
      </c>
      <c r="H117" s="622">
        <v>1</v>
      </c>
      <c r="I117" s="622">
        <v>268.29878048780483</v>
      </c>
      <c r="J117" s="622"/>
      <c r="K117" s="622"/>
      <c r="L117" s="622"/>
      <c r="M117" s="622"/>
      <c r="N117" s="622"/>
      <c r="O117" s="622"/>
      <c r="P117" s="635"/>
      <c r="Q117" s="623"/>
    </row>
    <row r="118" spans="1:17" ht="14.4" customHeight="1" x14ac:dyDescent="0.3">
      <c r="A118" s="618" t="s">
        <v>7750</v>
      </c>
      <c r="B118" s="619" t="s">
        <v>7221</v>
      </c>
      <c r="C118" s="619" t="s">
        <v>7590</v>
      </c>
      <c r="D118" s="619" t="s">
        <v>7595</v>
      </c>
      <c r="E118" s="619" t="s">
        <v>7596</v>
      </c>
      <c r="F118" s="622">
        <v>5</v>
      </c>
      <c r="G118" s="622">
        <v>170</v>
      </c>
      <c r="H118" s="622">
        <v>1</v>
      </c>
      <c r="I118" s="622">
        <v>34</v>
      </c>
      <c r="J118" s="622">
        <v>1</v>
      </c>
      <c r="K118" s="622">
        <v>34</v>
      </c>
      <c r="L118" s="622">
        <v>0.2</v>
      </c>
      <c r="M118" s="622">
        <v>34</v>
      </c>
      <c r="N118" s="622">
        <v>2</v>
      </c>
      <c r="O118" s="622">
        <v>68</v>
      </c>
      <c r="P118" s="635">
        <v>0.4</v>
      </c>
      <c r="Q118" s="623">
        <v>34</v>
      </c>
    </row>
    <row r="119" spans="1:17" ht="14.4" customHeight="1" x14ac:dyDescent="0.3">
      <c r="A119" s="618" t="s">
        <v>7750</v>
      </c>
      <c r="B119" s="619" t="s">
        <v>7221</v>
      </c>
      <c r="C119" s="619" t="s">
        <v>7590</v>
      </c>
      <c r="D119" s="619" t="s">
        <v>7617</v>
      </c>
      <c r="E119" s="619" t="s">
        <v>7618</v>
      </c>
      <c r="F119" s="622">
        <v>5</v>
      </c>
      <c r="G119" s="622">
        <v>515</v>
      </c>
      <c r="H119" s="622">
        <v>1</v>
      </c>
      <c r="I119" s="622">
        <v>103</v>
      </c>
      <c r="J119" s="622"/>
      <c r="K119" s="622"/>
      <c r="L119" s="622"/>
      <c r="M119" s="622"/>
      <c r="N119" s="622"/>
      <c r="O119" s="622"/>
      <c r="P119" s="635"/>
      <c r="Q119" s="623"/>
    </row>
    <row r="120" spans="1:17" ht="14.4" customHeight="1" x14ac:dyDescent="0.3">
      <c r="A120" s="618" t="s">
        <v>7750</v>
      </c>
      <c r="B120" s="619" t="s">
        <v>7221</v>
      </c>
      <c r="C120" s="619" t="s">
        <v>7590</v>
      </c>
      <c r="D120" s="619" t="s">
        <v>7627</v>
      </c>
      <c r="E120" s="619" t="s">
        <v>7628</v>
      </c>
      <c r="F120" s="622">
        <v>1</v>
      </c>
      <c r="G120" s="622">
        <v>326</v>
      </c>
      <c r="H120" s="622">
        <v>1</v>
      </c>
      <c r="I120" s="622">
        <v>326</v>
      </c>
      <c r="J120" s="622">
        <v>1</v>
      </c>
      <c r="K120" s="622">
        <v>328</v>
      </c>
      <c r="L120" s="622">
        <v>1.0061349693251533</v>
      </c>
      <c r="M120" s="622">
        <v>328</v>
      </c>
      <c r="N120" s="622"/>
      <c r="O120" s="622"/>
      <c r="P120" s="635"/>
      <c r="Q120" s="623"/>
    </row>
    <row r="121" spans="1:17" ht="14.4" customHeight="1" x14ac:dyDescent="0.3">
      <c r="A121" s="618" t="s">
        <v>7750</v>
      </c>
      <c r="B121" s="619" t="s">
        <v>7221</v>
      </c>
      <c r="C121" s="619" t="s">
        <v>7590</v>
      </c>
      <c r="D121" s="619" t="s">
        <v>7629</v>
      </c>
      <c r="E121" s="619" t="s">
        <v>7630</v>
      </c>
      <c r="F121" s="622">
        <v>9</v>
      </c>
      <c r="G121" s="622">
        <v>1467</v>
      </c>
      <c r="H121" s="622">
        <v>1</v>
      </c>
      <c r="I121" s="622">
        <v>163</v>
      </c>
      <c r="J121" s="622"/>
      <c r="K121" s="622"/>
      <c r="L121" s="622"/>
      <c r="M121" s="622"/>
      <c r="N121" s="622"/>
      <c r="O121" s="622"/>
      <c r="P121" s="635"/>
      <c r="Q121" s="623"/>
    </row>
    <row r="122" spans="1:17" ht="14.4" customHeight="1" x14ac:dyDescent="0.3">
      <c r="A122" s="618" t="s">
        <v>7750</v>
      </c>
      <c r="B122" s="619" t="s">
        <v>7221</v>
      </c>
      <c r="C122" s="619" t="s">
        <v>7590</v>
      </c>
      <c r="D122" s="619" t="s">
        <v>7635</v>
      </c>
      <c r="E122" s="619" t="s">
        <v>7636</v>
      </c>
      <c r="F122" s="622"/>
      <c r="G122" s="622"/>
      <c r="H122" s="622"/>
      <c r="I122" s="622"/>
      <c r="J122" s="622">
        <v>1</v>
      </c>
      <c r="K122" s="622">
        <v>112</v>
      </c>
      <c r="L122" s="622"/>
      <c r="M122" s="622">
        <v>112</v>
      </c>
      <c r="N122" s="622">
        <v>3</v>
      </c>
      <c r="O122" s="622">
        <v>336</v>
      </c>
      <c r="P122" s="635"/>
      <c r="Q122" s="623">
        <v>112</v>
      </c>
    </row>
    <row r="123" spans="1:17" ht="14.4" customHeight="1" x14ac:dyDescent="0.3">
      <c r="A123" s="618" t="s">
        <v>7750</v>
      </c>
      <c r="B123" s="619" t="s">
        <v>7637</v>
      </c>
      <c r="C123" s="619" t="s">
        <v>7590</v>
      </c>
      <c r="D123" s="619" t="s">
        <v>7595</v>
      </c>
      <c r="E123" s="619" t="s">
        <v>7596</v>
      </c>
      <c r="F123" s="622">
        <v>15</v>
      </c>
      <c r="G123" s="622">
        <v>510</v>
      </c>
      <c r="H123" s="622">
        <v>1</v>
      </c>
      <c r="I123" s="622">
        <v>34</v>
      </c>
      <c r="J123" s="622">
        <v>6</v>
      </c>
      <c r="K123" s="622">
        <v>204</v>
      </c>
      <c r="L123" s="622">
        <v>0.4</v>
      </c>
      <c r="M123" s="622">
        <v>34</v>
      </c>
      <c r="N123" s="622">
        <v>5</v>
      </c>
      <c r="O123" s="622">
        <v>170</v>
      </c>
      <c r="P123" s="635">
        <v>0.33333333333333331</v>
      </c>
      <c r="Q123" s="623">
        <v>34</v>
      </c>
    </row>
    <row r="124" spans="1:17" ht="14.4" customHeight="1" x14ac:dyDescent="0.3">
      <c r="A124" s="618" t="s">
        <v>7750</v>
      </c>
      <c r="B124" s="619" t="s">
        <v>7637</v>
      </c>
      <c r="C124" s="619" t="s">
        <v>7590</v>
      </c>
      <c r="D124" s="619" t="s">
        <v>7677</v>
      </c>
      <c r="E124" s="619" t="s">
        <v>7678</v>
      </c>
      <c r="F124" s="622">
        <v>2</v>
      </c>
      <c r="G124" s="622">
        <v>648</v>
      </c>
      <c r="H124" s="622">
        <v>1</v>
      </c>
      <c r="I124" s="622">
        <v>324</v>
      </c>
      <c r="J124" s="622">
        <v>1</v>
      </c>
      <c r="K124" s="622">
        <v>326</v>
      </c>
      <c r="L124" s="622">
        <v>0.50308641975308643</v>
      </c>
      <c r="M124" s="622">
        <v>326</v>
      </c>
      <c r="N124" s="622">
        <v>5</v>
      </c>
      <c r="O124" s="622">
        <v>1635</v>
      </c>
      <c r="P124" s="635">
        <v>2.5231481481481484</v>
      </c>
      <c r="Q124" s="623">
        <v>327</v>
      </c>
    </row>
    <row r="125" spans="1:17" ht="14.4" customHeight="1" x14ac:dyDescent="0.3">
      <c r="A125" s="618" t="s">
        <v>7750</v>
      </c>
      <c r="B125" s="619" t="s">
        <v>7637</v>
      </c>
      <c r="C125" s="619" t="s">
        <v>7590</v>
      </c>
      <c r="D125" s="619" t="s">
        <v>7693</v>
      </c>
      <c r="E125" s="619" t="s">
        <v>7694</v>
      </c>
      <c r="F125" s="622">
        <v>2</v>
      </c>
      <c r="G125" s="622">
        <v>324</v>
      </c>
      <c r="H125" s="622">
        <v>1</v>
      </c>
      <c r="I125" s="622">
        <v>162</v>
      </c>
      <c r="J125" s="622"/>
      <c r="K125" s="622"/>
      <c r="L125" s="622"/>
      <c r="M125" s="622"/>
      <c r="N125" s="622">
        <v>5</v>
      </c>
      <c r="O125" s="622">
        <v>815</v>
      </c>
      <c r="P125" s="635">
        <v>2.5154320987654319</v>
      </c>
      <c r="Q125" s="623">
        <v>163</v>
      </c>
    </row>
    <row r="126" spans="1:17" ht="14.4" customHeight="1" x14ac:dyDescent="0.3">
      <c r="A126" s="618" t="s">
        <v>7750</v>
      </c>
      <c r="B126" s="619" t="s">
        <v>7637</v>
      </c>
      <c r="C126" s="619" t="s">
        <v>7590</v>
      </c>
      <c r="D126" s="619" t="s">
        <v>7697</v>
      </c>
      <c r="E126" s="619" t="s">
        <v>7698</v>
      </c>
      <c r="F126" s="622"/>
      <c r="G126" s="622"/>
      <c r="H126" s="622"/>
      <c r="I126" s="622"/>
      <c r="J126" s="622">
        <v>1</v>
      </c>
      <c r="K126" s="622">
        <v>1885</v>
      </c>
      <c r="L126" s="622"/>
      <c r="M126" s="622">
        <v>1885</v>
      </c>
      <c r="N126" s="622">
        <v>1</v>
      </c>
      <c r="O126" s="622">
        <v>1888</v>
      </c>
      <c r="P126" s="635"/>
      <c r="Q126" s="623">
        <v>1888</v>
      </c>
    </row>
    <row r="127" spans="1:17" ht="14.4" customHeight="1" x14ac:dyDescent="0.3">
      <c r="A127" s="618" t="s">
        <v>7750</v>
      </c>
      <c r="B127" s="619" t="s">
        <v>7637</v>
      </c>
      <c r="C127" s="619" t="s">
        <v>7590</v>
      </c>
      <c r="D127" s="619" t="s">
        <v>7705</v>
      </c>
      <c r="E127" s="619" t="s">
        <v>7706</v>
      </c>
      <c r="F127" s="622"/>
      <c r="G127" s="622"/>
      <c r="H127" s="622"/>
      <c r="I127" s="622"/>
      <c r="J127" s="622">
        <v>1</v>
      </c>
      <c r="K127" s="622">
        <v>3692</v>
      </c>
      <c r="L127" s="622"/>
      <c r="M127" s="622">
        <v>3692</v>
      </c>
      <c r="N127" s="622"/>
      <c r="O127" s="622"/>
      <c r="P127" s="635"/>
      <c r="Q127" s="623"/>
    </row>
    <row r="128" spans="1:17" ht="14.4" customHeight="1" x14ac:dyDescent="0.3">
      <c r="A128" s="618" t="s">
        <v>7750</v>
      </c>
      <c r="B128" s="619" t="s">
        <v>7637</v>
      </c>
      <c r="C128" s="619" t="s">
        <v>7590</v>
      </c>
      <c r="D128" s="619" t="s">
        <v>7635</v>
      </c>
      <c r="E128" s="619" t="s">
        <v>7636</v>
      </c>
      <c r="F128" s="622"/>
      <c r="G128" s="622"/>
      <c r="H128" s="622"/>
      <c r="I128" s="622"/>
      <c r="J128" s="622">
        <v>5</v>
      </c>
      <c r="K128" s="622">
        <v>560</v>
      </c>
      <c r="L128" s="622"/>
      <c r="M128" s="622">
        <v>112</v>
      </c>
      <c r="N128" s="622"/>
      <c r="O128" s="622"/>
      <c r="P128" s="635"/>
      <c r="Q128" s="623"/>
    </row>
    <row r="129" spans="1:17" ht="14.4" customHeight="1" x14ac:dyDescent="0.3">
      <c r="A129" s="618" t="s">
        <v>7751</v>
      </c>
      <c r="B129" s="619" t="s">
        <v>7637</v>
      </c>
      <c r="C129" s="619" t="s">
        <v>7575</v>
      </c>
      <c r="D129" s="619" t="s">
        <v>7576</v>
      </c>
      <c r="E129" s="619" t="s">
        <v>7577</v>
      </c>
      <c r="F129" s="622"/>
      <c r="G129" s="622"/>
      <c r="H129" s="622"/>
      <c r="I129" s="622"/>
      <c r="J129" s="622"/>
      <c r="K129" s="622"/>
      <c r="L129" s="622"/>
      <c r="M129" s="622"/>
      <c r="N129" s="622">
        <v>1</v>
      </c>
      <c r="O129" s="622">
        <v>710.6</v>
      </c>
      <c r="P129" s="635"/>
      <c r="Q129" s="623">
        <v>710.6</v>
      </c>
    </row>
    <row r="130" spans="1:17" ht="14.4" customHeight="1" x14ac:dyDescent="0.3">
      <c r="A130" s="618" t="s">
        <v>7751</v>
      </c>
      <c r="B130" s="619" t="s">
        <v>7637</v>
      </c>
      <c r="C130" s="619" t="s">
        <v>7590</v>
      </c>
      <c r="D130" s="619" t="s">
        <v>7595</v>
      </c>
      <c r="E130" s="619" t="s">
        <v>7596</v>
      </c>
      <c r="F130" s="622"/>
      <c r="G130" s="622"/>
      <c r="H130" s="622"/>
      <c r="I130" s="622"/>
      <c r="J130" s="622"/>
      <c r="K130" s="622"/>
      <c r="L130" s="622"/>
      <c r="M130" s="622"/>
      <c r="N130" s="622">
        <v>1</v>
      </c>
      <c r="O130" s="622">
        <v>34</v>
      </c>
      <c r="P130" s="635"/>
      <c r="Q130" s="623">
        <v>34</v>
      </c>
    </row>
    <row r="131" spans="1:17" ht="14.4" customHeight="1" x14ac:dyDescent="0.3">
      <c r="A131" s="618" t="s">
        <v>7751</v>
      </c>
      <c r="B131" s="619" t="s">
        <v>7637</v>
      </c>
      <c r="C131" s="619" t="s">
        <v>7590</v>
      </c>
      <c r="D131" s="619" t="s">
        <v>7677</v>
      </c>
      <c r="E131" s="619" t="s">
        <v>7678</v>
      </c>
      <c r="F131" s="622"/>
      <c r="G131" s="622"/>
      <c r="H131" s="622"/>
      <c r="I131" s="622"/>
      <c r="J131" s="622"/>
      <c r="K131" s="622"/>
      <c r="L131" s="622"/>
      <c r="M131" s="622"/>
      <c r="N131" s="622">
        <v>1</v>
      </c>
      <c r="O131" s="622">
        <v>327</v>
      </c>
      <c r="P131" s="635"/>
      <c r="Q131" s="623">
        <v>327</v>
      </c>
    </row>
    <row r="132" spans="1:17" ht="14.4" customHeight="1" x14ac:dyDescent="0.3">
      <c r="A132" s="618" t="s">
        <v>7751</v>
      </c>
      <c r="B132" s="619" t="s">
        <v>7637</v>
      </c>
      <c r="C132" s="619" t="s">
        <v>7590</v>
      </c>
      <c r="D132" s="619" t="s">
        <v>7681</v>
      </c>
      <c r="E132" s="619" t="s">
        <v>7682</v>
      </c>
      <c r="F132" s="622">
        <v>32</v>
      </c>
      <c r="G132" s="622">
        <v>22560</v>
      </c>
      <c r="H132" s="622">
        <v>1</v>
      </c>
      <c r="I132" s="622">
        <v>705</v>
      </c>
      <c r="J132" s="622"/>
      <c r="K132" s="622"/>
      <c r="L132" s="622"/>
      <c r="M132" s="622"/>
      <c r="N132" s="622">
        <v>16</v>
      </c>
      <c r="O132" s="622">
        <v>11296</v>
      </c>
      <c r="P132" s="635">
        <v>0.50070921985815597</v>
      </c>
      <c r="Q132" s="623">
        <v>706</v>
      </c>
    </row>
    <row r="133" spans="1:17" ht="14.4" customHeight="1" x14ac:dyDescent="0.3">
      <c r="A133" s="618" t="s">
        <v>7751</v>
      </c>
      <c r="B133" s="619" t="s">
        <v>7637</v>
      </c>
      <c r="C133" s="619" t="s">
        <v>7590</v>
      </c>
      <c r="D133" s="619" t="s">
        <v>7691</v>
      </c>
      <c r="E133" s="619" t="s">
        <v>7692</v>
      </c>
      <c r="F133" s="622"/>
      <c r="G133" s="622"/>
      <c r="H133" s="622"/>
      <c r="I133" s="622"/>
      <c r="J133" s="622"/>
      <c r="K133" s="622"/>
      <c r="L133" s="622"/>
      <c r="M133" s="622"/>
      <c r="N133" s="622">
        <v>1</v>
      </c>
      <c r="O133" s="622">
        <v>1186</v>
      </c>
      <c r="P133" s="635"/>
      <c r="Q133" s="623">
        <v>1186</v>
      </c>
    </row>
    <row r="134" spans="1:17" ht="14.4" customHeight="1" x14ac:dyDescent="0.3">
      <c r="A134" s="618" t="s">
        <v>7751</v>
      </c>
      <c r="B134" s="619" t="s">
        <v>7637</v>
      </c>
      <c r="C134" s="619" t="s">
        <v>7590</v>
      </c>
      <c r="D134" s="619" t="s">
        <v>7695</v>
      </c>
      <c r="E134" s="619" t="s">
        <v>7696</v>
      </c>
      <c r="F134" s="622"/>
      <c r="G134" s="622"/>
      <c r="H134" s="622"/>
      <c r="I134" s="622"/>
      <c r="J134" s="622"/>
      <c r="K134" s="622"/>
      <c r="L134" s="622"/>
      <c r="M134" s="622"/>
      <c r="N134" s="622">
        <v>1</v>
      </c>
      <c r="O134" s="622">
        <v>674</v>
      </c>
      <c r="P134" s="635"/>
      <c r="Q134" s="623">
        <v>674</v>
      </c>
    </row>
    <row r="135" spans="1:17" ht="14.4" customHeight="1" x14ac:dyDescent="0.3">
      <c r="A135" s="618" t="s">
        <v>7751</v>
      </c>
      <c r="B135" s="619" t="s">
        <v>7637</v>
      </c>
      <c r="C135" s="619" t="s">
        <v>7590</v>
      </c>
      <c r="D135" s="619" t="s">
        <v>7697</v>
      </c>
      <c r="E135" s="619" t="s">
        <v>7698</v>
      </c>
      <c r="F135" s="622">
        <v>3</v>
      </c>
      <c r="G135" s="622">
        <v>5649</v>
      </c>
      <c r="H135" s="622">
        <v>1</v>
      </c>
      <c r="I135" s="622">
        <v>1883</v>
      </c>
      <c r="J135" s="622"/>
      <c r="K135" s="622"/>
      <c r="L135" s="622"/>
      <c r="M135" s="622"/>
      <c r="N135" s="622">
        <v>2</v>
      </c>
      <c r="O135" s="622">
        <v>3776</v>
      </c>
      <c r="P135" s="635">
        <v>0.66843689148521868</v>
      </c>
      <c r="Q135" s="623">
        <v>1888</v>
      </c>
    </row>
    <row r="136" spans="1:17" ht="14.4" customHeight="1" x14ac:dyDescent="0.3">
      <c r="A136" s="618" t="s">
        <v>7751</v>
      </c>
      <c r="B136" s="619" t="s">
        <v>7637</v>
      </c>
      <c r="C136" s="619" t="s">
        <v>7590</v>
      </c>
      <c r="D136" s="619" t="s">
        <v>7699</v>
      </c>
      <c r="E136" s="619" t="s">
        <v>7700</v>
      </c>
      <c r="F136" s="622">
        <v>2</v>
      </c>
      <c r="G136" s="622">
        <v>246</v>
      </c>
      <c r="H136" s="622">
        <v>1</v>
      </c>
      <c r="I136" s="622">
        <v>123</v>
      </c>
      <c r="J136" s="622"/>
      <c r="K136" s="622"/>
      <c r="L136" s="622"/>
      <c r="M136" s="622"/>
      <c r="N136" s="622">
        <v>1</v>
      </c>
      <c r="O136" s="622">
        <v>124</v>
      </c>
      <c r="P136" s="635">
        <v>0.50406504065040647</v>
      </c>
      <c r="Q136" s="623">
        <v>124</v>
      </c>
    </row>
    <row r="137" spans="1:17" ht="14.4" customHeight="1" x14ac:dyDescent="0.3">
      <c r="A137" s="618" t="s">
        <v>7752</v>
      </c>
      <c r="B137" s="619" t="s">
        <v>7221</v>
      </c>
      <c r="C137" s="619" t="s">
        <v>7590</v>
      </c>
      <c r="D137" s="619" t="s">
        <v>7595</v>
      </c>
      <c r="E137" s="619" t="s">
        <v>7596</v>
      </c>
      <c r="F137" s="622">
        <v>1</v>
      </c>
      <c r="G137" s="622">
        <v>34</v>
      </c>
      <c r="H137" s="622">
        <v>1</v>
      </c>
      <c r="I137" s="622">
        <v>34</v>
      </c>
      <c r="J137" s="622">
        <v>1</v>
      </c>
      <c r="K137" s="622">
        <v>34</v>
      </c>
      <c r="L137" s="622">
        <v>1</v>
      </c>
      <c r="M137" s="622">
        <v>34</v>
      </c>
      <c r="N137" s="622"/>
      <c r="O137" s="622"/>
      <c r="P137" s="635"/>
      <c r="Q137" s="623"/>
    </row>
    <row r="138" spans="1:17" ht="14.4" customHeight="1" x14ac:dyDescent="0.3">
      <c r="A138" s="618" t="s">
        <v>7752</v>
      </c>
      <c r="B138" s="619" t="s">
        <v>7637</v>
      </c>
      <c r="C138" s="619" t="s">
        <v>7590</v>
      </c>
      <c r="D138" s="619" t="s">
        <v>7595</v>
      </c>
      <c r="E138" s="619" t="s">
        <v>7596</v>
      </c>
      <c r="F138" s="622"/>
      <c r="G138" s="622"/>
      <c r="H138" s="622"/>
      <c r="I138" s="622"/>
      <c r="J138" s="622"/>
      <c r="K138" s="622"/>
      <c r="L138" s="622"/>
      <c r="M138" s="622"/>
      <c r="N138" s="622">
        <v>1</v>
      </c>
      <c r="O138" s="622">
        <v>34</v>
      </c>
      <c r="P138" s="635"/>
      <c r="Q138" s="623">
        <v>34</v>
      </c>
    </row>
    <row r="139" spans="1:17" ht="14.4" customHeight="1" x14ac:dyDescent="0.3">
      <c r="A139" s="618" t="s">
        <v>7752</v>
      </c>
      <c r="B139" s="619" t="s">
        <v>7637</v>
      </c>
      <c r="C139" s="619" t="s">
        <v>7590</v>
      </c>
      <c r="D139" s="619" t="s">
        <v>7681</v>
      </c>
      <c r="E139" s="619" t="s">
        <v>7682</v>
      </c>
      <c r="F139" s="622">
        <v>1</v>
      </c>
      <c r="G139" s="622">
        <v>705</v>
      </c>
      <c r="H139" s="622">
        <v>1</v>
      </c>
      <c r="I139" s="622">
        <v>705</v>
      </c>
      <c r="J139" s="622"/>
      <c r="K139" s="622"/>
      <c r="L139" s="622"/>
      <c r="M139" s="622"/>
      <c r="N139" s="622"/>
      <c r="O139" s="622"/>
      <c r="P139" s="635"/>
      <c r="Q139" s="623"/>
    </row>
    <row r="140" spans="1:17" ht="14.4" customHeight="1" x14ac:dyDescent="0.3">
      <c r="A140" s="618" t="s">
        <v>7753</v>
      </c>
      <c r="B140" s="619" t="s">
        <v>7221</v>
      </c>
      <c r="C140" s="619" t="s">
        <v>7590</v>
      </c>
      <c r="D140" s="619" t="s">
        <v>7595</v>
      </c>
      <c r="E140" s="619" t="s">
        <v>7596</v>
      </c>
      <c r="F140" s="622">
        <v>16</v>
      </c>
      <c r="G140" s="622">
        <v>544</v>
      </c>
      <c r="H140" s="622">
        <v>1</v>
      </c>
      <c r="I140" s="622">
        <v>34</v>
      </c>
      <c r="J140" s="622">
        <v>21</v>
      </c>
      <c r="K140" s="622">
        <v>714</v>
      </c>
      <c r="L140" s="622">
        <v>1.3125</v>
      </c>
      <c r="M140" s="622">
        <v>34</v>
      </c>
      <c r="N140" s="622">
        <v>10</v>
      </c>
      <c r="O140" s="622">
        <v>340</v>
      </c>
      <c r="P140" s="635">
        <v>0.625</v>
      </c>
      <c r="Q140" s="623">
        <v>34</v>
      </c>
    </row>
    <row r="141" spans="1:17" ht="14.4" customHeight="1" x14ac:dyDescent="0.3">
      <c r="A141" s="618" t="s">
        <v>7753</v>
      </c>
      <c r="B141" s="619" t="s">
        <v>7221</v>
      </c>
      <c r="C141" s="619" t="s">
        <v>7590</v>
      </c>
      <c r="D141" s="619" t="s">
        <v>7611</v>
      </c>
      <c r="E141" s="619" t="s">
        <v>7612</v>
      </c>
      <c r="F141" s="622"/>
      <c r="G141" s="622"/>
      <c r="H141" s="622"/>
      <c r="I141" s="622"/>
      <c r="J141" s="622"/>
      <c r="K141" s="622"/>
      <c r="L141" s="622"/>
      <c r="M141" s="622"/>
      <c r="N141" s="622">
        <v>2</v>
      </c>
      <c r="O141" s="622">
        <v>554</v>
      </c>
      <c r="P141" s="635"/>
      <c r="Q141" s="623">
        <v>277</v>
      </c>
    </row>
    <row r="142" spans="1:17" ht="14.4" customHeight="1" x14ac:dyDescent="0.3">
      <c r="A142" s="618" t="s">
        <v>7753</v>
      </c>
      <c r="B142" s="619" t="s">
        <v>7221</v>
      </c>
      <c r="C142" s="619" t="s">
        <v>7590</v>
      </c>
      <c r="D142" s="619" t="s">
        <v>7627</v>
      </c>
      <c r="E142" s="619" t="s">
        <v>7628</v>
      </c>
      <c r="F142" s="622">
        <v>1</v>
      </c>
      <c r="G142" s="622">
        <v>326</v>
      </c>
      <c r="H142" s="622">
        <v>1</v>
      </c>
      <c r="I142" s="622">
        <v>326</v>
      </c>
      <c r="J142" s="622"/>
      <c r="K142" s="622"/>
      <c r="L142" s="622"/>
      <c r="M142" s="622"/>
      <c r="N142" s="622"/>
      <c r="O142" s="622"/>
      <c r="P142" s="635"/>
      <c r="Q142" s="623"/>
    </row>
    <row r="143" spans="1:17" ht="14.4" customHeight="1" x14ac:dyDescent="0.3">
      <c r="A143" s="618" t="s">
        <v>7753</v>
      </c>
      <c r="B143" s="619" t="s">
        <v>7221</v>
      </c>
      <c r="C143" s="619" t="s">
        <v>7590</v>
      </c>
      <c r="D143" s="619" t="s">
        <v>7629</v>
      </c>
      <c r="E143" s="619" t="s">
        <v>7630</v>
      </c>
      <c r="F143" s="622">
        <v>1</v>
      </c>
      <c r="G143" s="622">
        <v>163</v>
      </c>
      <c r="H143" s="622">
        <v>1</v>
      </c>
      <c r="I143" s="622">
        <v>163</v>
      </c>
      <c r="J143" s="622">
        <v>1</v>
      </c>
      <c r="K143" s="622">
        <v>163</v>
      </c>
      <c r="L143" s="622">
        <v>1</v>
      </c>
      <c r="M143" s="622">
        <v>163</v>
      </c>
      <c r="N143" s="622">
        <v>1</v>
      </c>
      <c r="O143" s="622">
        <v>163</v>
      </c>
      <c r="P143" s="635">
        <v>1</v>
      </c>
      <c r="Q143" s="623">
        <v>163</v>
      </c>
    </row>
    <row r="144" spans="1:17" ht="14.4" customHeight="1" x14ac:dyDescent="0.3">
      <c r="A144" s="618" t="s">
        <v>7753</v>
      </c>
      <c r="B144" s="619" t="s">
        <v>7221</v>
      </c>
      <c r="C144" s="619" t="s">
        <v>7590</v>
      </c>
      <c r="D144" s="619" t="s">
        <v>7635</v>
      </c>
      <c r="E144" s="619" t="s">
        <v>7636</v>
      </c>
      <c r="F144" s="622"/>
      <c r="G144" s="622"/>
      <c r="H144" s="622"/>
      <c r="I144" s="622"/>
      <c r="J144" s="622">
        <v>6</v>
      </c>
      <c r="K144" s="622">
        <v>672</v>
      </c>
      <c r="L144" s="622"/>
      <c r="M144" s="622">
        <v>112</v>
      </c>
      <c r="N144" s="622">
        <v>9</v>
      </c>
      <c r="O144" s="622">
        <v>1008</v>
      </c>
      <c r="P144" s="635"/>
      <c r="Q144" s="623">
        <v>112</v>
      </c>
    </row>
    <row r="145" spans="1:17" ht="14.4" customHeight="1" x14ac:dyDescent="0.3">
      <c r="A145" s="618" t="s">
        <v>7753</v>
      </c>
      <c r="B145" s="619" t="s">
        <v>7637</v>
      </c>
      <c r="C145" s="619" t="s">
        <v>7590</v>
      </c>
      <c r="D145" s="619" t="s">
        <v>7595</v>
      </c>
      <c r="E145" s="619" t="s">
        <v>7596</v>
      </c>
      <c r="F145" s="622">
        <v>4</v>
      </c>
      <c r="G145" s="622">
        <v>136</v>
      </c>
      <c r="H145" s="622">
        <v>1</v>
      </c>
      <c r="I145" s="622">
        <v>34</v>
      </c>
      <c r="J145" s="622">
        <v>9</v>
      </c>
      <c r="K145" s="622">
        <v>306</v>
      </c>
      <c r="L145" s="622">
        <v>2.25</v>
      </c>
      <c r="M145" s="622">
        <v>34</v>
      </c>
      <c r="N145" s="622">
        <v>5</v>
      </c>
      <c r="O145" s="622">
        <v>170</v>
      </c>
      <c r="P145" s="635">
        <v>1.25</v>
      </c>
      <c r="Q145" s="623">
        <v>34</v>
      </c>
    </row>
    <row r="146" spans="1:17" ht="14.4" customHeight="1" x14ac:dyDescent="0.3">
      <c r="A146" s="618" t="s">
        <v>7753</v>
      </c>
      <c r="B146" s="619" t="s">
        <v>7637</v>
      </c>
      <c r="C146" s="619" t="s">
        <v>7590</v>
      </c>
      <c r="D146" s="619" t="s">
        <v>7677</v>
      </c>
      <c r="E146" s="619" t="s">
        <v>7678</v>
      </c>
      <c r="F146" s="622"/>
      <c r="G146" s="622"/>
      <c r="H146" s="622"/>
      <c r="I146" s="622"/>
      <c r="J146" s="622">
        <v>1</v>
      </c>
      <c r="K146" s="622">
        <v>326</v>
      </c>
      <c r="L146" s="622"/>
      <c r="M146" s="622">
        <v>326</v>
      </c>
      <c r="N146" s="622">
        <v>2</v>
      </c>
      <c r="O146" s="622">
        <v>654</v>
      </c>
      <c r="P146" s="635"/>
      <c r="Q146" s="623">
        <v>327</v>
      </c>
    </row>
    <row r="147" spans="1:17" ht="14.4" customHeight="1" x14ac:dyDescent="0.3">
      <c r="A147" s="618" t="s">
        <v>7753</v>
      </c>
      <c r="B147" s="619" t="s">
        <v>7637</v>
      </c>
      <c r="C147" s="619" t="s">
        <v>7590</v>
      </c>
      <c r="D147" s="619" t="s">
        <v>7681</v>
      </c>
      <c r="E147" s="619" t="s">
        <v>7682</v>
      </c>
      <c r="F147" s="622"/>
      <c r="G147" s="622"/>
      <c r="H147" s="622"/>
      <c r="I147" s="622"/>
      <c r="J147" s="622"/>
      <c r="K147" s="622"/>
      <c r="L147" s="622"/>
      <c r="M147" s="622"/>
      <c r="N147" s="622">
        <v>10</v>
      </c>
      <c r="O147" s="622">
        <v>7060</v>
      </c>
      <c r="P147" s="635"/>
      <c r="Q147" s="623">
        <v>706</v>
      </c>
    </row>
    <row r="148" spans="1:17" ht="14.4" customHeight="1" x14ac:dyDescent="0.3">
      <c r="A148" s="618" t="s">
        <v>7753</v>
      </c>
      <c r="B148" s="619" t="s">
        <v>7637</v>
      </c>
      <c r="C148" s="619" t="s">
        <v>7590</v>
      </c>
      <c r="D148" s="619" t="s">
        <v>7683</v>
      </c>
      <c r="E148" s="619" t="s">
        <v>7684</v>
      </c>
      <c r="F148" s="622"/>
      <c r="G148" s="622"/>
      <c r="H148" s="622"/>
      <c r="I148" s="622"/>
      <c r="J148" s="622"/>
      <c r="K148" s="622"/>
      <c r="L148" s="622"/>
      <c r="M148" s="622"/>
      <c r="N148" s="622">
        <v>1</v>
      </c>
      <c r="O148" s="622">
        <v>497</v>
      </c>
      <c r="P148" s="635"/>
      <c r="Q148" s="623">
        <v>497</v>
      </c>
    </row>
    <row r="149" spans="1:17" ht="14.4" customHeight="1" x14ac:dyDescent="0.3">
      <c r="A149" s="618" t="s">
        <v>7753</v>
      </c>
      <c r="B149" s="619" t="s">
        <v>7637</v>
      </c>
      <c r="C149" s="619" t="s">
        <v>7590</v>
      </c>
      <c r="D149" s="619" t="s">
        <v>7693</v>
      </c>
      <c r="E149" s="619" t="s">
        <v>7694</v>
      </c>
      <c r="F149" s="622"/>
      <c r="G149" s="622"/>
      <c r="H149" s="622"/>
      <c r="I149" s="622"/>
      <c r="J149" s="622"/>
      <c r="K149" s="622"/>
      <c r="L149" s="622"/>
      <c r="M149" s="622"/>
      <c r="N149" s="622">
        <v>1</v>
      </c>
      <c r="O149" s="622">
        <v>163</v>
      </c>
      <c r="P149" s="635"/>
      <c r="Q149" s="623">
        <v>163</v>
      </c>
    </row>
    <row r="150" spans="1:17" ht="14.4" customHeight="1" x14ac:dyDescent="0.3">
      <c r="A150" s="618" t="s">
        <v>7753</v>
      </c>
      <c r="B150" s="619" t="s">
        <v>7637</v>
      </c>
      <c r="C150" s="619" t="s">
        <v>7590</v>
      </c>
      <c r="D150" s="619" t="s">
        <v>7697</v>
      </c>
      <c r="E150" s="619" t="s">
        <v>7698</v>
      </c>
      <c r="F150" s="622"/>
      <c r="G150" s="622"/>
      <c r="H150" s="622"/>
      <c r="I150" s="622"/>
      <c r="J150" s="622"/>
      <c r="K150" s="622"/>
      <c r="L150" s="622"/>
      <c r="M150" s="622"/>
      <c r="N150" s="622">
        <v>1</v>
      </c>
      <c r="O150" s="622">
        <v>1888</v>
      </c>
      <c r="P150" s="635"/>
      <c r="Q150" s="623">
        <v>1888</v>
      </c>
    </row>
    <row r="151" spans="1:17" ht="14.4" customHeight="1" x14ac:dyDescent="0.3">
      <c r="A151" s="618" t="s">
        <v>7754</v>
      </c>
      <c r="B151" s="619" t="s">
        <v>7221</v>
      </c>
      <c r="C151" s="619" t="s">
        <v>7590</v>
      </c>
      <c r="D151" s="619" t="s">
        <v>7595</v>
      </c>
      <c r="E151" s="619" t="s">
        <v>7596</v>
      </c>
      <c r="F151" s="622">
        <v>4</v>
      </c>
      <c r="G151" s="622">
        <v>136</v>
      </c>
      <c r="H151" s="622">
        <v>1</v>
      </c>
      <c r="I151" s="622">
        <v>34</v>
      </c>
      <c r="J151" s="622">
        <v>2</v>
      </c>
      <c r="K151" s="622">
        <v>68</v>
      </c>
      <c r="L151" s="622">
        <v>0.5</v>
      </c>
      <c r="M151" s="622">
        <v>34</v>
      </c>
      <c r="N151" s="622">
        <v>1</v>
      </c>
      <c r="O151" s="622">
        <v>34</v>
      </c>
      <c r="P151" s="635">
        <v>0.25</v>
      </c>
      <c r="Q151" s="623">
        <v>34</v>
      </c>
    </row>
    <row r="152" spans="1:17" ht="14.4" customHeight="1" x14ac:dyDescent="0.3">
      <c r="A152" s="618" t="s">
        <v>7754</v>
      </c>
      <c r="B152" s="619" t="s">
        <v>7221</v>
      </c>
      <c r="C152" s="619" t="s">
        <v>7590</v>
      </c>
      <c r="D152" s="619" t="s">
        <v>7625</v>
      </c>
      <c r="E152" s="619" t="s">
        <v>7626</v>
      </c>
      <c r="F152" s="622"/>
      <c r="G152" s="622"/>
      <c r="H152" s="622"/>
      <c r="I152" s="622"/>
      <c r="J152" s="622">
        <v>2</v>
      </c>
      <c r="K152" s="622">
        <v>1288</v>
      </c>
      <c r="L152" s="622"/>
      <c r="M152" s="622">
        <v>644</v>
      </c>
      <c r="N152" s="622"/>
      <c r="O152" s="622"/>
      <c r="P152" s="635"/>
      <c r="Q152" s="623"/>
    </row>
    <row r="153" spans="1:17" ht="14.4" customHeight="1" x14ac:dyDescent="0.3">
      <c r="A153" s="618" t="s">
        <v>7754</v>
      </c>
      <c r="B153" s="619" t="s">
        <v>7221</v>
      </c>
      <c r="C153" s="619" t="s">
        <v>7590</v>
      </c>
      <c r="D153" s="619" t="s">
        <v>7635</v>
      </c>
      <c r="E153" s="619" t="s">
        <v>7636</v>
      </c>
      <c r="F153" s="622"/>
      <c r="G153" s="622"/>
      <c r="H153" s="622"/>
      <c r="I153" s="622"/>
      <c r="J153" s="622"/>
      <c r="K153" s="622"/>
      <c r="L153" s="622"/>
      <c r="M153" s="622"/>
      <c r="N153" s="622">
        <v>2</v>
      </c>
      <c r="O153" s="622">
        <v>224</v>
      </c>
      <c r="P153" s="635"/>
      <c r="Q153" s="623">
        <v>112</v>
      </c>
    </row>
    <row r="154" spans="1:17" ht="14.4" customHeight="1" x14ac:dyDescent="0.3">
      <c r="A154" s="618" t="s">
        <v>7754</v>
      </c>
      <c r="B154" s="619" t="s">
        <v>7637</v>
      </c>
      <c r="C154" s="619" t="s">
        <v>7575</v>
      </c>
      <c r="D154" s="619" t="s">
        <v>7576</v>
      </c>
      <c r="E154" s="619" t="s">
        <v>7577</v>
      </c>
      <c r="F154" s="622"/>
      <c r="G154" s="622"/>
      <c r="H154" s="622"/>
      <c r="I154" s="622"/>
      <c r="J154" s="622"/>
      <c r="K154" s="622"/>
      <c r="L154" s="622"/>
      <c r="M154" s="622"/>
      <c r="N154" s="622">
        <v>1</v>
      </c>
      <c r="O154" s="622">
        <v>710.6</v>
      </c>
      <c r="P154" s="635"/>
      <c r="Q154" s="623">
        <v>710.6</v>
      </c>
    </row>
    <row r="155" spans="1:17" ht="14.4" customHeight="1" x14ac:dyDescent="0.3">
      <c r="A155" s="618" t="s">
        <v>7754</v>
      </c>
      <c r="B155" s="619" t="s">
        <v>7637</v>
      </c>
      <c r="C155" s="619" t="s">
        <v>7575</v>
      </c>
      <c r="D155" s="619" t="s">
        <v>7665</v>
      </c>
      <c r="E155" s="619" t="s">
        <v>7666</v>
      </c>
      <c r="F155" s="622"/>
      <c r="G155" s="622"/>
      <c r="H155" s="622"/>
      <c r="I155" s="622"/>
      <c r="J155" s="622">
        <v>1</v>
      </c>
      <c r="K155" s="622">
        <v>746.4</v>
      </c>
      <c r="L155" s="622"/>
      <c r="M155" s="622">
        <v>746.4</v>
      </c>
      <c r="N155" s="622"/>
      <c r="O155" s="622"/>
      <c r="P155" s="635"/>
      <c r="Q155" s="623"/>
    </row>
    <row r="156" spans="1:17" ht="14.4" customHeight="1" x14ac:dyDescent="0.3">
      <c r="A156" s="618" t="s">
        <v>7754</v>
      </c>
      <c r="B156" s="619" t="s">
        <v>7637</v>
      </c>
      <c r="C156" s="619" t="s">
        <v>7575</v>
      </c>
      <c r="D156" s="619" t="s">
        <v>7667</v>
      </c>
      <c r="E156" s="619" t="s">
        <v>7668</v>
      </c>
      <c r="F156" s="622"/>
      <c r="G156" s="622"/>
      <c r="H156" s="622"/>
      <c r="I156" s="622"/>
      <c r="J156" s="622">
        <v>1</v>
      </c>
      <c r="K156" s="622">
        <v>2011.4</v>
      </c>
      <c r="L156" s="622"/>
      <c r="M156" s="622">
        <v>2011.4</v>
      </c>
      <c r="N156" s="622"/>
      <c r="O156" s="622"/>
      <c r="P156" s="635"/>
      <c r="Q156" s="623"/>
    </row>
    <row r="157" spans="1:17" ht="14.4" customHeight="1" x14ac:dyDescent="0.3">
      <c r="A157" s="618" t="s">
        <v>7754</v>
      </c>
      <c r="B157" s="619" t="s">
        <v>7637</v>
      </c>
      <c r="C157" s="619" t="s">
        <v>7590</v>
      </c>
      <c r="D157" s="619" t="s">
        <v>7595</v>
      </c>
      <c r="E157" s="619" t="s">
        <v>7596</v>
      </c>
      <c r="F157" s="622">
        <v>31</v>
      </c>
      <c r="G157" s="622">
        <v>1054</v>
      </c>
      <c r="H157" s="622">
        <v>1</v>
      </c>
      <c r="I157" s="622">
        <v>34</v>
      </c>
      <c r="J157" s="622">
        <v>30</v>
      </c>
      <c r="K157" s="622">
        <v>1020</v>
      </c>
      <c r="L157" s="622">
        <v>0.967741935483871</v>
      </c>
      <c r="M157" s="622">
        <v>34</v>
      </c>
      <c r="N157" s="622">
        <v>47</v>
      </c>
      <c r="O157" s="622">
        <v>1598</v>
      </c>
      <c r="P157" s="635">
        <v>1.5161290322580645</v>
      </c>
      <c r="Q157" s="623">
        <v>34</v>
      </c>
    </row>
    <row r="158" spans="1:17" ht="14.4" customHeight="1" x14ac:dyDescent="0.3">
      <c r="A158" s="618" t="s">
        <v>7754</v>
      </c>
      <c r="B158" s="619" t="s">
        <v>7637</v>
      </c>
      <c r="C158" s="619" t="s">
        <v>7590</v>
      </c>
      <c r="D158" s="619" t="s">
        <v>7677</v>
      </c>
      <c r="E158" s="619" t="s">
        <v>7678</v>
      </c>
      <c r="F158" s="622">
        <v>4</v>
      </c>
      <c r="G158" s="622">
        <v>1296</v>
      </c>
      <c r="H158" s="622">
        <v>1</v>
      </c>
      <c r="I158" s="622">
        <v>324</v>
      </c>
      <c r="J158" s="622">
        <v>2</v>
      </c>
      <c r="K158" s="622">
        <v>652</v>
      </c>
      <c r="L158" s="622">
        <v>0.50308641975308643</v>
      </c>
      <c r="M158" s="622">
        <v>326</v>
      </c>
      <c r="N158" s="622">
        <v>3</v>
      </c>
      <c r="O158" s="622">
        <v>981</v>
      </c>
      <c r="P158" s="635">
        <v>0.75694444444444442</v>
      </c>
      <c r="Q158" s="623">
        <v>327</v>
      </c>
    </row>
    <row r="159" spans="1:17" ht="14.4" customHeight="1" x14ac:dyDescent="0.3">
      <c r="A159" s="618" t="s">
        <v>7754</v>
      </c>
      <c r="B159" s="619" t="s">
        <v>7637</v>
      </c>
      <c r="C159" s="619" t="s">
        <v>7590</v>
      </c>
      <c r="D159" s="619" t="s">
        <v>7681</v>
      </c>
      <c r="E159" s="619" t="s">
        <v>7682</v>
      </c>
      <c r="F159" s="622"/>
      <c r="G159" s="622"/>
      <c r="H159" s="622"/>
      <c r="I159" s="622"/>
      <c r="J159" s="622">
        <v>37</v>
      </c>
      <c r="K159" s="622">
        <v>26085</v>
      </c>
      <c r="L159" s="622"/>
      <c r="M159" s="622">
        <v>705</v>
      </c>
      <c r="N159" s="622">
        <v>4</v>
      </c>
      <c r="O159" s="622">
        <v>2824</v>
      </c>
      <c r="P159" s="635"/>
      <c r="Q159" s="623">
        <v>706</v>
      </c>
    </row>
    <row r="160" spans="1:17" ht="14.4" customHeight="1" x14ac:dyDescent="0.3">
      <c r="A160" s="618" t="s">
        <v>7754</v>
      </c>
      <c r="B160" s="619" t="s">
        <v>7637</v>
      </c>
      <c r="C160" s="619" t="s">
        <v>7590</v>
      </c>
      <c r="D160" s="619" t="s">
        <v>7683</v>
      </c>
      <c r="E160" s="619" t="s">
        <v>7684</v>
      </c>
      <c r="F160" s="622"/>
      <c r="G160" s="622"/>
      <c r="H160" s="622"/>
      <c r="I160" s="622"/>
      <c r="J160" s="622">
        <v>1</v>
      </c>
      <c r="K160" s="622">
        <v>495</v>
      </c>
      <c r="L160" s="622"/>
      <c r="M160" s="622">
        <v>495</v>
      </c>
      <c r="N160" s="622">
        <v>1</v>
      </c>
      <c r="O160" s="622">
        <v>497</v>
      </c>
      <c r="P160" s="635"/>
      <c r="Q160" s="623">
        <v>497</v>
      </c>
    </row>
    <row r="161" spans="1:17" ht="14.4" customHeight="1" x14ac:dyDescent="0.3">
      <c r="A161" s="618" t="s">
        <v>7754</v>
      </c>
      <c r="B161" s="619" t="s">
        <v>7637</v>
      </c>
      <c r="C161" s="619" t="s">
        <v>7590</v>
      </c>
      <c r="D161" s="619" t="s">
        <v>7691</v>
      </c>
      <c r="E161" s="619" t="s">
        <v>7692</v>
      </c>
      <c r="F161" s="622"/>
      <c r="G161" s="622"/>
      <c r="H161" s="622"/>
      <c r="I161" s="622"/>
      <c r="J161" s="622">
        <v>1</v>
      </c>
      <c r="K161" s="622">
        <v>1183</v>
      </c>
      <c r="L161" s="622"/>
      <c r="M161" s="622">
        <v>1183</v>
      </c>
      <c r="N161" s="622"/>
      <c r="O161" s="622"/>
      <c r="P161" s="635"/>
      <c r="Q161" s="623"/>
    </row>
    <row r="162" spans="1:17" ht="14.4" customHeight="1" x14ac:dyDescent="0.3">
      <c r="A162" s="618" t="s">
        <v>7754</v>
      </c>
      <c r="B162" s="619" t="s">
        <v>7637</v>
      </c>
      <c r="C162" s="619" t="s">
        <v>7590</v>
      </c>
      <c r="D162" s="619" t="s">
        <v>7693</v>
      </c>
      <c r="E162" s="619" t="s">
        <v>7694</v>
      </c>
      <c r="F162" s="622">
        <v>10</v>
      </c>
      <c r="G162" s="622">
        <v>1620</v>
      </c>
      <c r="H162" s="622">
        <v>1</v>
      </c>
      <c r="I162" s="622">
        <v>162</v>
      </c>
      <c r="J162" s="622">
        <v>3</v>
      </c>
      <c r="K162" s="622">
        <v>486</v>
      </c>
      <c r="L162" s="622">
        <v>0.3</v>
      </c>
      <c r="M162" s="622">
        <v>162</v>
      </c>
      <c r="N162" s="622">
        <v>5</v>
      </c>
      <c r="O162" s="622">
        <v>815</v>
      </c>
      <c r="P162" s="635">
        <v>0.50308641975308643</v>
      </c>
      <c r="Q162" s="623">
        <v>163</v>
      </c>
    </row>
    <row r="163" spans="1:17" ht="14.4" customHeight="1" x14ac:dyDescent="0.3">
      <c r="A163" s="618" t="s">
        <v>7754</v>
      </c>
      <c r="B163" s="619" t="s">
        <v>7637</v>
      </c>
      <c r="C163" s="619" t="s">
        <v>7590</v>
      </c>
      <c r="D163" s="619" t="s">
        <v>7695</v>
      </c>
      <c r="E163" s="619" t="s">
        <v>7696</v>
      </c>
      <c r="F163" s="622"/>
      <c r="G163" s="622"/>
      <c r="H163" s="622"/>
      <c r="I163" s="622"/>
      <c r="J163" s="622">
        <v>2</v>
      </c>
      <c r="K163" s="622">
        <v>1336</v>
      </c>
      <c r="L163" s="622"/>
      <c r="M163" s="622">
        <v>668</v>
      </c>
      <c r="N163" s="622">
        <v>1</v>
      </c>
      <c r="O163" s="622">
        <v>674</v>
      </c>
      <c r="P163" s="635"/>
      <c r="Q163" s="623">
        <v>674</v>
      </c>
    </row>
    <row r="164" spans="1:17" ht="14.4" customHeight="1" x14ac:dyDescent="0.3">
      <c r="A164" s="618" t="s">
        <v>7754</v>
      </c>
      <c r="B164" s="619" t="s">
        <v>7637</v>
      </c>
      <c r="C164" s="619" t="s">
        <v>7590</v>
      </c>
      <c r="D164" s="619" t="s">
        <v>7697</v>
      </c>
      <c r="E164" s="619" t="s">
        <v>7698</v>
      </c>
      <c r="F164" s="622">
        <v>1</v>
      </c>
      <c r="G164" s="622">
        <v>1883</v>
      </c>
      <c r="H164" s="622">
        <v>1</v>
      </c>
      <c r="I164" s="622">
        <v>1883</v>
      </c>
      <c r="J164" s="622">
        <v>5</v>
      </c>
      <c r="K164" s="622">
        <v>9425</v>
      </c>
      <c r="L164" s="622">
        <v>5.0053106744556555</v>
      </c>
      <c r="M164" s="622">
        <v>1885</v>
      </c>
      <c r="N164" s="622">
        <v>1</v>
      </c>
      <c r="O164" s="622">
        <v>1888</v>
      </c>
      <c r="P164" s="635">
        <v>1.002655337227828</v>
      </c>
      <c r="Q164" s="623">
        <v>1888</v>
      </c>
    </row>
    <row r="165" spans="1:17" ht="14.4" customHeight="1" x14ac:dyDescent="0.3">
      <c r="A165" s="618" t="s">
        <v>7754</v>
      </c>
      <c r="B165" s="619" t="s">
        <v>7637</v>
      </c>
      <c r="C165" s="619" t="s">
        <v>7590</v>
      </c>
      <c r="D165" s="619" t="s">
        <v>7699</v>
      </c>
      <c r="E165" s="619" t="s">
        <v>7700</v>
      </c>
      <c r="F165" s="622"/>
      <c r="G165" s="622"/>
      <c r="H165" s="622"/>
      <c r="I165" s="622"/>
      <c r="J165" s="622">
        <v>2</v>
      </c>
      <c r="K165" s="622">
        <v>246</v>
      </c>
      <c r="L165" s="622"/>
      <c r="M165" s="622">
        <v>123</v>
      </c>
      <c r="N165" s="622"/>
      <c r="O165" s="622"/>
      <c r="P165" s="635"/>
      <c r="Q165" s="623"/>
    </row>
    <row r="166" spans="1:17" ht="14.4" customHeight="1" x14ac:dyDescent="0.3">
      <c r="A166" s="618" t="s">
        <v>7754</v>
      </c>
      <c r="B166" s="619" t="s">
        <v>7637</v>
      </c>
      <c r="C166" s="619" t="s">
        <v>7590</v>
      </c>
      <c r="D166" s="619" t="s">
        <v>7701</v>
      </c>
      <c r="E166" s="619" t="s">
        <v>7702</v>
      </c>
      <c r="F166" s="622">
        <v>18</v>
      </c>
      <c r="G166" s="622">
        <v>15606</v>
      </c>
      <c r="H166" s="622">
        <v>1</v>
      </c>
      <c r="I166" s="622">
        <v>867</v>
      </c>
      <c r="J166" s="622">
        <v>49</v>
      </c>
      <c r="K166" s="622">
        <v>42532</v>
      </c>
      <c r="L166" s="622">
        <v>2.7253620402409329</v>
      </c>
      <c r="M166" s="622">
        <v>868</v>
      </c>
      <c r="N166" s="622">
        <v>9</v>
      </c>
      <c r="O166" s="622">
        <v>7812</v>
      </c>
      <c r="P166" s="635">
        <v>0.50057670126874276</v>
      </c>
      <c r="Q166" s="623">
        <v>868</v>
      </c>
    </row>
    <row r="167" spans="1:17" ht="14.4" customHeight="1" x14ac:dyDescent="0.3">
      <c r="A167" s="618" t="s">
        <v>7754</v>
      </c>
      <c r="B167" s="619" t="s">
        <v>7637</v>
      </c>
      <c r="C167" s="619" t="s">
        <v>7590</v>
      </c>
      <c r="D167" s="619" t="s">
        <v>7705</v>
      </c>
      <c r="E167" s="619" t="s">
        <v>7706</v>
      </c>
      <c r="F167" s="622"/>
      <c r="G167" s="622"/>
      <c r="H167" s="622"/>
      <c r="I167" s="622"/>
      <c r="J167" s="622">
        <v>1</v>
      </c>
      <c r="K167" s="622">
        <v>3692</v>
      </c>
      <c r="L167" s="622"/>
      <c r="M167" s="622">
        <v>3692</v>
      </c>
      <c r="N167" s="622"/>
      <c r="O167" s="622"/>
      <c r="P167" s="635"/>
      <c r="Q167" s="623"/>
    </row>
    <row r="168" spans="1:17" ht="14.4" customHeight="1" x14ac:dyDescent="0.3">
      <c r="A168" s="618" t="s">
        <v>7755</v>
      </c>
      <c r="B168" s="619" t="s">
        <v>7221</v>
      </c>
      <c r="C168" s="619" t="s">
        <v>7590</v>
      </c>
      <c r="D168" s="619" t="s">
        <v>7629</v>
      </c>
      <c r="E168" s="619" t="s">
        <v>7630</v>
      </c>
      <c r="F168" s="622">
        <v>1</v>
      </c>
      <c r="G168" s="622">
        <v>163</v>
      </c>
      <c r="H168" s="622">
        <v>1</v>
      </c>
      <c r="I168" s="622">
        <v>163</v>
      </c>
      <c r="J168" s="622"/>
      <c r="K168" s="622"/>
      <c r="L168" s="622"/>
      <c r="M168" s="622"/>
      <c r="N168" s="622"/>
      <c r="O168" s="622"/>
      <c r="P168" s="635"/>
      <c r="Q168" s="623"/>
    </row>
    <row r="169" spans="1:17" ht="14.4" customHeight="1" x14ac:dyDescent="0.3">
      <c r="A169" s="618" t="s">
        <v>7755</v>
      </c>
      <c r="B169" s="619" t="s">
        <v>7637</v>
      </c>
      <c r="C169" s="619" t="s">
        <v>7590</v>
      </c>
      <c r="D169" s="619" t="s">
        <v>7595</v>
      </c>
      <c r="E169" s="619" t="s">
        <v>7596</v>
      </c>
      <c r="F169" s="622">
        <v>1</v>
      </c>
      <c r="G169" s="622">
        <v>34</v>
      </c>
      <c r="H169" s="622">
        <v>1</v>
      </c>
      <c r="I169" s="622">
        <v>34</v>
      </c>
      <c r="J169" s="622">
        <v>2</v>
      </c>
      <c r="K169" s="622">
        <v>68</v>
      </c>
      <c r="L169" s="622">
        <v>2</v>
      </c>
      <c r="M169" s="622">
        <v>34</v>
      </c>
      <c r="N169" s="622"/>
      <c r="O169" s="622"/>
      <c r="P169" s="635"/>
      <c r="Q169" s="623"/>
    </row>
    <row r="170" spans="1:17" ht="14.4" customHeight="1" x14ac:dyDescent="0.3">
      <c r="A170" s="618" t="s">
        <v>7755</v>
      </c>
      <c r="B170" s="619" t="s">
        <v>7637</v>
      </c>
      <c r="C170" s="619" t="s">
        <v>7590</v>
      </c>
      <c r="D170" s="619" t="s">
        <v>7681</v>
      </c>
      <c r="E170" s="619" t="s">
        <v>7682</v>
      </c>
      <c r="F170" s="622"/>
      <c r="G170" s="622"/>
      <c r="H170" s="622"/>
      <c r="I170" s="622"/>
      <c r="J170" s="622">
        <v>7</v>
      </c>
      <c r="K170" s="622">
        <v>4935</v>
      </c>
      <c r="L170" s="622"/>
      <c r="M170" s="622">
        <v>705</v>
      </c>
      <c r="N170" s="622"/>
      <c r="O170" s="622"/>
      <c r="P170" s="635"/>
      <c r="Q170" s="623"/>
    </row>
    <row r="171" spans="1:17" ht="14.4" customHeight="1" x14ac:dyDescent="0.3">
      <c r="A171" s="618" t="s">
        <v>7756</v>
      </c>
      <c r="B171" s="619" t="s">
        <v>7221</v>
      </c>
      <c r="C171" s="619" t="s">
        <v>768</v>
      </c>
      <c r="D171" s="619" t="s">
        <v>7525</v>
      </c>
      <c r="E171" s="619" t="s">
        <v>7526</v>
      </c>
      <c r="F171" s="622"/>
      <c r="G171" s="622"/>
      <c r="H171" s="622"/>
      <c r="I171" s="622"/>
      <c r="J171" s="622"/>
      <c r="K171" s="622"/>
      <c r="L171" s="622"/>
      <c r="M171" s="622"/>
      <c r="N171" s="622">
        <v>1</v>
      </c>
      <c r="O171" s="622">
        <v>78052.070000000007</v>
      </c>
      <c r="P171" s="635"/>
      <c r="Q171" s="623">
        <v>78052.070000000007</v>
      </c>
    </row>
    <row r="172" spans="1:17" ht="14.4" customHeight="1" x14ac:dyDescent="0.3">
      <c r="A172" s="618" t="s">
        <v>7756</v>
      </c>
      <c r="B172" s="619" t="s">
        <v>7221</v>
      </c>
      <c r="C172" s="619" t="s">
        <v>7590</v>
      </c>
      <c r="D172" s="619" t="s">
        <v>7595</v>
      </c>
      <c r="E172" s="619" t="s">
        <v>7596</v>
      </c>
      <c r="F172" s="622">
        <v>6</v>
      </c>
      <c r="G172" s="622">
        <v>204</v>
      </c>
      <c r="H172" s="622">
        <v>1</v>
      </c>
      <c r="I172" s="622">
        <v>34</v>
      </c>
      <c r="J172" s="622">
        <v>8</v>
      </c>
      <c r="K172" s="622">
        <v>272</v>
      </c>
      <c r="L172" s="622">
        <v>1.3333333333333333</v>
      </c>
      <c r="M172" s="622">
        <v>34</v>
      </c>
      <c r="N172" s="622">
        <v>1</v>
      </c>
      <c r="O172" s="622">
        <v>34</v>
      </c>
      <c r="P172" s="635">
        <v>0.16666666666666666</v>
      </c>
      <c r="Q172" s="623">
        <v>34</v>
      </c>
    </row>
    <row r="173" spans="1:17" ht="14.4" customHeight="1" x14ac:dyDescent="0.3">
      <c r="A173" s="618" t="s">
        <v>7756</v>
      </c>
      <c r="B173" s="619" t="s">
        <v>7221</v>
      </c>
      <c r="C173" s="619" t="s">
        <v>7590</v>
      </c>
      <c r="D173" s="619" t="s">
        <v>7615</v>
      </c>
      <c r="E173" s="619" t="s">
        <v>7616</v>
      </c>
      <c r="F173" s="622"/>
      <c r="G173" s="622"/>
      <c r="H173" s="622"/>
      <c r="I173" s="622"/>
      <c r="J173" s="622"/>
      <c r="K173" s="622"/>
      <c r="L173" s="622"/>
      <c r="M173" s="622"/>
      <c r="N173" s="622">
        <v>1</v>
      </c>
      <c r="O173" s="622">
        <v>0</v>
      </c>
      <c r="P173" s="635"/>
      <c r="Q173" s="623">
        <v>0</v>
      </c>
    </row>
    <row r="174" spans="1:17" ht="14.4" customHeight="1" x14ac:dyDescent="0.3">
      <c r="A174" s="618" t="s">
        <v>7756</v>
      </c>
      <c r="B174" s="619" t="s">
        <v>7221</v>
      </c>
      <c r="C174" s="619" t="s">
        <v>7590</v>
      </c>
      <c r="D174" s="619" t="s">
        <v>7627</v>
      </c>
      <c r="E174" s="619" t="s">
        <v>7628</v>
      </c>
      <c r="F174" s="622">
        <v>1</v>
      </c>
      <c r="G174" s="622">
        <v>326</v>
      </c>
      <c r="H174" s="622">
        <v>1</v>
      </c>
      <c r="I174" s="622">
        <v>326</v>
      </c>
      <c r="J174" s="622"/>
      <c r="K174" s="622"/>
      <c r="L174" s="622"/>
      <c r="M174" s="622"/>
      <c r="N174" s="622">
        <v>1</v>
      </c>
      <c r="O174" s="622">
        <v>327</v>
      </c>
      <c r="P174" s="635">
        <v>1.0030674846625767</v>
      </c>
      <c r="Q174" s="623">
        <v>327</v>
      </c>
    </row>
    <row r="175" spans="1:17" ht="14.4" customHeight="1" x14ac:dyDescent="0.3">
      <c r="A175" s="618" t="s">
        <v>7756</v>
      </c>
      <c r="B175" s="619" t="s">
        <v>7221</v>
      </c>
      <c r="C175" s="619" t="s">
        <v>7590</v>
      </c>
      <c r="D175" s="619" t="s">
        <v>7629</v>
      </c>
      <c r="E175" s="619" t="s">
        <v>7630</v>
      </c>
      <c r="F175" s="622"/>
      <c r="G175" s="622"/>
      <c r="H175" s="622"/>
      <c r="I175" s="622"/>
      <c r="J175" s="622">
        <v>1</v>
      </c>
      <c r="K175" s="622">
        <v>163</v>
      </c>
      <c r="L175" s="622"/>
      <c r="M175" s="622">
        <v>163</v>
      </c>
      <c r="N175" s="622"/>
      <c r="O175" s="622"/>
      <c r="P175" s="635"/>
      <c r="Q175" s="623"/>
    </row>
    <row r="176" spans="1:17" ht="14.4" customHeight="1" x14ac:dyDescent="0.3">
      <c r="A176" s="618" t="s">
        <v>7756</v>
      </c>
      <c r="B176" s="619" t="s">
        <v>7221</v>
      </c>
      <c r="C176" s="619" t="s">
        <v>7590</v>
      </c>
      <c r="D176" s="619" t="s">
        <v>7635</v>
      </c>
      <c r="E176" s="619" t="s">
        <v>7636</v>
      </c>
      <c r="F176" s="622"/>
      <c r="G176" s="622"/>
      <c r="H176" s="622"/>
      <c r="I176" s="622"/>
      <c r="J176" s="622">
        <v>3</v>
      </c>
      <c r="K176" s="622">
        <v>336</v>
      </c>
      <c r="L176" s="622"/>
      <c r="M176" s="622">
        <v>112</v>
      </c>
      <c r="N176" s="622">
        <v>3</v>
      </c>
      <c r="O176" s="622">
        <v>336</v>
      </c>
      <c r="P176" s="635"/>
      <c r="Q176" s="623">
        <v>112</v>
      </c>
    </row>
    <row r="177" spans="1:17" ht="14.4" customHeight="1" x14ac:dyDescent="0.3">
      <c r="A177" s="618" t="s">
        <v>7756</v>
      </c>
      <c r="B177" s="619" t="s">
        <v>7637</v>
      </c>
      <c r="C177" s="619" t="s">
        <v>7575</v>
      </c>
      <c r="D177" s="619" t="s">
        <v>7576</v>
      </c>
      <c r="E177" s="619" t="s">
        <v>7577</v>
      </c>
      <c r="F177" s="622">
        <v>24</v>
      </c>
      <c r="G177" s="622">
        <v>17054.400000000001</v>
      </c>
      <c r="H177" s="622">
        <v>1</v>
      </c>
      <c r="I177" s="622">
        <v>710.6</v>
      </c>
      <c r="J177" s="622">
        <v>32</v>
      </c>
      <c r="K177" s="622">
        <v>22739.200000000004</v>
      </c>
      <c r="L177" s="622">
        <v>1.3333333333333335</v>
      </c>
      <c r="M177" s="622">
        <v>710.60000000000014</v>
      </c>
      <c r="N177" s="622">
        <v>26</v>
      </c>
      <c r="O177" s="622">
        <v>18475.600000000002</v>
      </c>
      <c r="P177" s="635">
        <v>1.0833333333333333</v>
      </c>
      <c r="Q177" s="623">
        <v>710.60000000000014</v>
      </c>
    </row>
    <row r="178" spans="1:17" ht="14.4" customHeight="1" x14ac:dyDescent="0.3">
      <c r="A178" s="618" t="s">
        <v>7756</v>
      </c>
      <c r="B178" s="619" t="s">
        <v>7637</v>
      </c>
      <c r="C178" s="619" t="s">
        <v>7575</v>
      </c>
      <c r="D178" s="619" t="s">
        <v>7665</v>
      </c>
      <c r="E178" s="619" t="s">
        <v>7666</v>
      </c>
      <c r="F178" s="622"/>
      <c r="G178" s="622"/>
      <c r="H178" s="622"/>
      <c r="I178" s="622"/>
      <c r="J178" s="622">
        <v>6</v>
      </c>
      <c r="K178" s="622">
        <v>4478.3999999999996</v>
      </c>
      <c r="L178" s="622"/>
      <c r="M178" s="622">
        <v>746.4</v>
      </c>
      <c r="N178" s="622"/>
      <c r="O178" s="622"/>
      <c r="P178" s="635"/>
      <c r="Q178" s="623"/>
    </row>
    <row r="179" spans="1:17" ht="14.4" customHeight="1" x14ac:dyDescent="0.3">
      <c r="A179" s="618" t="s">
        <v>7756</v>
      </c>
      <c r="B179" s="619" t="s">
        <v>7637</v>
      </c>
      <c r="C179" s="619" t="s">
        <v>7575</v>
      </c>
      <c r="D179" s="619" t="s">
        <v>7667</v>
      </c>
      <c r="E179" s="619" t="s">
        <v>7668</v>
      </c>
      <c r="F179" s="622"/>
      <c r="G179" s="622"/>
      <c r="H179" s="622"/>
      <c r="I179" s="622"/>
      <c r="J179" s="622"/>
      <c r="K179" s="622"/>
      <c r="L179" s="622"/>
      <c r="M179" s="622"/>
      <c r="N179" s="622">
        <v>2</v>
      </c>
      <c r="O179" s="622">
        <v>4022.8</v>
      </c>
      <c r="P179" s="635"/>
      <c r="Q179" s="623">
        <v>2011.4</v>
      </c>
    </row>
    <row r="180" spans="1:17" ht="14.4" customHeight="1" x14ac:dyDescent="0.3">
      <c r="A180" s="618" t="s">
        <v>7756</v>
      </c>
      <c r="B180" s="619" t="s">
        <v>7637</v>
      </c>
      <c r="C180" s="619" t="s">
        <v>7590</v>
      </c>
      <c r="D180" s="619" t="s">
        <v>7593</v>
      </c>
      <c r="E180" s="619" t="s">
        <v>7594</v>
      </c>
      <c r="F180" s="622"/>
      <c r="G180" s="622"/>
      <c r="H180" s="622"/>
      <c r="I180" s="622"/>
      <c r="J180" s="622">
        <v>1</v>
      </c>
      <c r="K180" s="622">
        <v>0</v>
      </c>
      <c r="L180" s="622"/>
      <c r="M180" s="622">
        <v>0</v>
      </c>
      <c r="N180" s="622">
        <v>1</v>
      </c>
      <c r="O180" s="622">
        <v>0</v>
      </c>
      <c r="P180" s="635"/>
      <c r="Q180" s="623">
        <v>0</v>
      </c>
    </row>
    <row r="181" spans="1:17" ht="14.4" customHeight="1" x14ac:dyDescent="0.3">
      <c r="A181" s="618" t="s">
        <v>7756</v>
      </c>
      <c r="B181" s="619" t="s">
        <v>7637</v>
      </c>
      <c r="C181" s="619" t="s">
        <v>7590</v>
      </c>
      <c r="D181" s="619" t="s">
        <v>7595</v>
      </c>
      <c r="E181" s="619" t="s">
        <v>7596</v>
      </c>
      <c r="F181" s="622">
        <v>40</v>
      </c>
      <c r="G181" s="622">
        <v>1360</v>
      </c>
      <c r="H181" s="622">
        <v>1</v>
      </c>
      <c r="I181" s="622">
        <v>34</v>
      </c>
      <c r="J181" s="622">
        <v>58</v>
      </c>
      <c r="K181" s="622">
        <v>1972</v>
      </c>
      <c r="L181" s="622">
        <v>1.45</v>
      </c>
      <c r="M181" s="622">
        <v>34</v>
      </c>
      <c r="N181" s="622">
        <v>35</v>
      </c>
      <c r="O181" s="622">
        <v>1190</v>
      </c>
      <c r="P181" s="635">
        <v>0.875</v>
      </c>
      <c r="Q181" s="623">
        <v>34</v>
      </c>
    </row>
    <row r="182" spans="1:17" ht="14.4" customHeight="1" x14ac:dyDescent="0.3">
      <c r="A182" s="618" t="s">
        <v>7756</v>
      </c>
      <c r="B182" s="619" t="s">
        <v>7637</v>
      </c>
      <c r="C182" s="619" t="s">
        <v>7590</v>
      </c>
      <c r="D182" s="619" t="s">
        <v>7677</v>
      </c>
      <c r="E182" s="619" t="s">
        <v>7678</v>
      </c>
      <c r="F182" s="622">
        <v>43</v>
      </c>
      <c r="G182" s="622">
        <v>13932</v>
      </c>
      <c r="H182" s="622">
        <v>1</v>
      </c>
      <c r="I182" s="622">
        <v>324</v>
      </c>
      <c r="J182" s="622">
        <v>30</v>
      </c>
      <c r="K182" s="622">
        <v>9780</v>
      </c>
      <c r="L182" s="622">
        <v>0.70198105081826012</v>
      </c>
      <c r="M182" s="622">
        <v>326</v>
      </c>
      <c r="N182" s="622">
        <v>44</v>
      </c>
      <c r="O182" s="622">
        <v>14388</v>
      </c>
      <c r="P182" s="635">
        <v>1.032730404823428</v>
      </c>
      <c r="Q182" s="623">
        <v>327</v>
      </c>
    </row>
    <row r="183" spans="1:17" ht="14.4" customHeight="1" x14ac:dyDescent="0.3">
      <c r="A183" s="618" t="s">
        <v>7756</v>
      </c>
      <c r="B183" s="619" t="s">
        <v>7637</v>
      </c>
      <c r="C183" s="619" t="s">
        <v>7590</v>
      </c>
      <c r="D183" s="619" t="s">
        <v>7679</v>
      </c>
      <c r="E183" s="619" t="s">
        <v>7680</v>
      </c>
      <c r="F183" s="622"/>
      <c r="G183" s="622"/>
      <c r="H183" s="622"/>
      <c r="I183" s="622"/>
      <c r="J183" s="622"/>
      <c r="K183" s="622"/>
      <c r="L183" s="622"/>
      <c r="M183" s="622"/>
      <c r="N183" s="622">
        <v>1</v>
      </c>
      <c r="O183" s="622">
        <v>645</v>
      </c>
      <c r="P183" s="635"/>
      <c r="Q183" s="623">
        <v>645</v>
      </c>
    </row>
    <row r="184" spans="1:17" ht="14.4" customHeight="1" x14ac:dyDescent="0.3">
      <c r="A184" s="618" t="s">
        <v>7756</v>
      </c>
      <c r="B184" s="619" t="s">
        <v>7637</v>
      </c>
      <c r="C184" s="619" t="s">
        <v>7590</v>
      </c>
      <c r="D184" s="619" t="s">
        <v>7681</v>
      </c>
      <c r="E184" s="619" t="s">
        <v>7682</v>
      </c>
      <c r="F184" s="622">
        <v>1345</v>
      </c>
      <c r="G184" s="622">
        <v>948225</v>
      </c>
      <c r="H184" s="622">
        <v>1</v>
      </c>
      <c r="I184" s="622">
        <v>705</v>
      </c>
      <c r="J184" s="622">
        <v>1822</v>
      </c>
      <c r="K184" s="622">
        <v>1284510</v>
      </c>
      <c r="L184" s="622">
        <v>1.3546468401486988</v>
      </c>
      <c r="M184" s="622">
        <v>705</v>
      </c>
      <c r="N184" s="622">
        <v>1737</v>
      </c>
      <c r="O184" s="622">
        <v>1226322</v>
      </c>
      <c r="P184" s="635">
        <v>1.2932816578343747</v>
      </c>
      <c r="Q184" s="623">
        <v>706</v>
      </c>
    </row>
    <row r="185" spans="1:17" ht="14.4" customHeight="1" x14ac:dyDescent="0.3">
      <c r="A185" s="618" t="s">
        <v>7756</v>
      </c>
      <c r="B185" s="619" t="s">
        <v>7637</v>
      </c>
      <c r="C185" s="619" t="s">
        <v>7590</v>
      </c>
      <c r="D185" s="619" t="s">
        <v>7683</v>
      </c>
      <c r="E185" s="619" t="s">
        <v>7684</v>
      </c>
      <c r="F185" s="622">
        <v>71</v>
      </c>
      <c r="G185" s="622">
        <v>35003</v>
      </c>
      <c r="H185" s="622">
        <v>1</v>
      </c>
      <c r="I185" s="622">
        <v>493</v>
      </c>
      <c r="J185" s="622">
        <v>92</v>
      </c>
      <c r="K185" s="622">
        <v>45540</v>
      </c>
      <c r="L185" s="622">
        <v>1.3010313401708424</v>
      </c>
      <c r="M185" s="622">
        <v>495</v>
      </c>
      <c r="N185" s="622">
        <v>91</v>
      </c>
      <c r="O185" s="622">
        <v>45227</v>
      </c>
      <c r="P185" s="635">
        <v>1.2920892494929006</v>
      </c>
      <c r="Q185" s="623">
        <v>497</v>
      </c>
    </row>
    <row r="186" spans="1:17" ht="14.4" customHeight="1" x14ac:dyDescent="0.3">
      <c r="A186" s="618" t="s">
        <v>7756</v>
      </c>
      <c r="B186" s="619" t="s">
        <v>7637</v>
      </c>
      <c r="C186" s="619" t="s">
        <v>7590</v>
      </c>
      <c r="D186" s="619" t="s">
        <v>7685</v>
      </c>
      <c r="E186" s="619" t="s">
        <v>7686</v>
      </c>
      <c r="F186" s="622">
        <v>2</v>
      </c>
      <c r="G186" s="622">
        <v>1232</v>
      </c>
      <c r="H186" s="622">
        <v>1</v>
      </c>
      <c r="I186" s="622">
        <v>616</v>
      </c>
      <c r="J186" s="622"/>
      <c r="K186" s="622"/>
      <c r="L186" s="622"/>
      <c r="M186" s="622"/>
      <c r="N186" s="622"/>
      <c r="O186" s="622"/>
      <c r="P186" s="635"/>
      <c r="Q186" s="623"/>
    </row>
    <row r="187" spans="1:17" ht="14.4" customHeight="1" x14ac:dyDescent="0.3">
      <c r="A187" s="618" t="s">
        <v>7756</v>
      </c>
      <c r="B187" s="619" t="s">
        <v>7637</v>
      </c>
      <c r="C187" s="619" t="s">
        <v>7590</v>
      </c>
      <c r="D187" s="619" t="s">
        <v>7687</v>
      </c>
      <c r="E187" s="619" t="s">
        <v>7688</v>
      </c>
      <c r="F187" s="622"/>
      <c r="G187" s="622"/>
      <c r="H187" s="622"/>
      <c r="I187" s="622"/>
      <c r="J187" s="622"/>
      <c r="K187" s="622"/>
      <c r="L187" s="622"/>
      <c r="M187" s="622"/>
      <c r="N187" s="622">
        <v>2</v>
      </c>
      <c r="O187" s="622">
        <v>12076</v>
      </c>
      <c r="P187" s="635"/>
      <c r="Q187" s="623">
        <v>6038</v>
      </c>
    </row>
    <row r="188" spans="1:17" ht="14.4" customHeight="1" x14ac:dyDescent="0.3">
      <c r="A188" s="618" t="s">
        <v>7756</v>
      </c>
      <c r="B188" s="619" t="s">
        <v>7637</v>
      </c>
      <c r="C188" s="619" t="s">
        <v>7590</v>
      </c>
      <c r="D188" s="619" t="s">
        <v>7689</v>
      </c>
      <c r="E188" s="619" t="s">
        <v>7690</v>
      </c>
      <c r="F188" s="622">
        <v>14</v>
      </c>
      <c r="G188" s="622">
        <v>12712</v>
      </c>
      <c r="H188" s="622">
        <v>1</v>
      </c>
      <c r="I188" s="622">
        <v>908</v>
      </c>
      <c r="J188" s="622">
        <v>11</v>
      </c>
      <c r="K188" s="622">
        <v>10010</v>
      </c>
      <c r="L188" s="622">
        <v>0.7874449339207048</v>
      </c>
      <c r="M188" s="622">
        <v>910</v>
      </c>
      <c r="N188" s="622">
        <v>12</v>
      </c>
      <c r="O188" s="622">
        <v>10932</v>
      </c>
      <c r="P188" s="635">
        <v>0.85997482693517935</v>
      </c>
      <c r="Q188" s="623">
        <v>911</v>
      </c>
    </row>
    <row r="189" spans="1:17" ht="14.4" customHeight="1" x14ac:dyDescent="0.3">
      <c r="A189" s="618" t="s">
        <v>7756</v>
      </c>
      <c r="B189" s="619" t="s">
        <v>7637</v>
      </c>
      <c r="C189" s="619" t="s">
        <v>7590</v>
      </c>
      <c r="D189" s="619" t="s">
        <v>7691</v>
      </c>
      <c r="E189" s="619" t="s">
        <v>7692</v>
      </c>
      <c r="F189" s="622">
        <v>11</v>
      </c>
      <c r="G189" s="622">
        <v>12991</v>
      </c>
      <c r="H189" s="622">
        <v>1</v>
      </c>
      <c r="I189" s="622">
        <v>1181</v>
      </c>
      <c r="J189" s="622">
        <v>7</v>
      </c>
      <c r="K189" s="622">
        <v>8281</v>
      </c>
      <c r="L189" s="622">
        <v>0.63744130551920564</v>
      </c>
      <c r="M189" s="622">
        <v>1183</v>
      </c>
      <c r="N189" s="622">
        <v>6</v>
      </c>
      <c r="O189" s="622">
        <v>7116</v>
      </c>
      <c r="P189" s="635">
        <v>0.54776383650219385</v>
      </c>
      <c r="Q189" s="623">
        <v>1186</v>
      </c>
    </row>
    <row r="190" spans="1:17" ht="14.4" customHeight="1" x14ac:dyDescent="0.3">
      <c r="A190" s="618" t="s">
        <v>7756</v>
      </c>
      <c r="B190" s="619" t="s">
        <v>7637</v>
      </c>
      <c r="C190" s="619" t="s">
        <v>7590</v>
      </c>
      <c r="D190" s="619" t="s">
        <v>7693</v>
      </c>
      <c r="E190" s="619" t="s">
        <v>7694</v>
      </c>
      <c r="F190" s="622">
        <v>71</v>
      </c>
      <c r="G190" s="622">
        <v>11502</v>
      </c>
      <c r="H190" s="622">
        <v>1</v>
      </c>
      <c r="I190" s="622">
        <v>162</v>
      </c>
      <c r="J190" s="622">
        <v>82</v>
      </c>
      <c r="K190" s="622">
        <v>13284</v>
      </c>
      <c r="L190" s="622">
        <v>1.1549295774647887</v>
      </c>
      <c r="M190" s="622">
        <v>162</v>
      </c>
      <c r="N190" s="622">
        <v>94</v>
      </c>
      <c r="O190" s="622">
        <v>15322</v>
      </c>
      <c r="P190" s="635">
        <v>1.3321161537123978</v>
      </c>
      <c r="Q190" s="623">
        <v>163</v>
      </c>
    </row>
    <row r="191" spans="1:17" ht="14.4" customHeight="1" x14ac:dyDescent="0.3">
      <c r="A191" s="618" t="s">
        <v>7756</v>
      </c>
      <c r="B191" s="619" t="s">
        <v>7637</v>
      </c>
      <c r="C191" s="619" t="s">
        <v>7590</v>
      </c>
      <c r="D191" s="619" t="s">
        <v>7695</v>
      </c>
      <c r="E191" s="619" t="s">
        <v>7696</v>
      </c>
      <c r="F191" s="622">
        <v>26</v>
      </c>
      <c r="G191" s="622">
        <v>17264</v>
      </c>
      <c r="H191" s="622">
        <v>1</v>
      </c>
      <c r="I191" s="622">
        <v>664</v>
      </c>
      <c r="J191" s="622">
        <v>37</v>
      </c>
      <c r="K191" s="622">
        <v>24716</v>
      </c>
      <c r="L191" s="622">
        <v>1.4316496756255792</v>
      </c>
      <c r="M191" s="622">
        <v>668</v>
      </c>
      <c r="N191" s="622">
        <v>32</v>
      </c>
      <c r="O191" s="622">
        <v>21568</v>
      </c>
      <c r="P191" s="635">
        <v>1.2493049119555144</v>
      </c>
      <c r="Q191" s="623">
        <v>674</v>
      </c>
    </row>
    <row r="192" spans="1:17" ht="14.4" customHeight="1" x14ac:dyDescent="0.3">
      <c r="A192" s="618" t="s">
        <v>7756</v>
      </c>
      <c r="B192" s="619" t="s">
        <v>7637</v>
      </c>
      <c r="C192" s="619" t="s">
        <v>7590</v>
      </c>
      <c r="D192" s="619" t="s">
        <v>7697</v>
      </c>
      <c r="E192" s="619" t="s">
        <v>7698</v>
      </c>
      <c r="F192" s="622">
        <v>121</v>
      </c>
      <c r="G192" s="622">
        <v>227843</v>
      </c>
      <c r="H192" s="622">
        <v>1</v>
      </c>
      <c r="I192" s="622">
        <v>1883</v>
      </c>
      <c r="J192" s="622">
        <v>151</v>
      </c>
      <c r="K192" s="622">
        <v>284635</v>
      </c>
      <c r="L192" s="622">
        <v>1.249259358417858</v>
      </c>
      <c r="M192" s="622">
        <v>1885</v>
      </c>
      <c r="N192" s="622">
        <v>152</v>
      </c>
      <c r="O192" s="622">
        <v>286976</v>
      </c>
      <c r="P192" s="635">
        <v>1.2595339773440484</v>
      </c>
      <c r="Q192" s="623">
        <v>1888</v>
      </c>
    </row>
    <row r="193" spans="1:17" ht="14.4" customHeight="1" x14ac:dyDescent="0.3">
      <c r="A193" s="618" t="s">
        <v>7756</v>
      </c>
      <c r="B193" s="619" t="s">
        <v>7637</v>
      </c>
      <c r="C193" s="619" t="s">
        <v>7590</v>
      </c>
      <c r="D193" s="619" t="s">
        <v>7699</v>
      </c>
      <c r="E193" s="619" t="s">
        <v>7700</v>
      </c>
      <c r="F193" s="622">
        <v>37</v>
      </c>
      <c r="G193" s="622">
        <v>4551</v>
      </c>
      <c r="H193" s="622">
        <v>1</v>
      </c>
      <c r="I193" s="622">
        <v>123</v>
      </c>
      <c r="J193" s="622">
        <v>33</v>
      </c>
      <c r="K193" s="622">
        <v>4059</v>
      </c>
      <c r="L193" s="622">
        <v>0.89189189189189189</v>
      </c>
      <c r="M193" s="622">
        <v>123</v>
      </c>
      <c r="N193" s="622">
        <v>24</v>
      </c>
      <c r="O193" s="622">
        <v>2976</v>
      </c>
      <c r="P193" s="635">
        <v>0.65392221489782465</v>
      </c>
      <c r="Q193" s="623">
        <v>124</v>
      </c>
    </row>
    <row r="194" spans="1:17" ht="14.4" customHeight="1" x14ac:dyDescent="0.3">
      <c r="A194" s="618" t="s">
        <v>7756</v>
      </c>
      <c r="B194" s="619" t="s">
        <v>7637</v>
      </c>
      <c r="C194" s="619" t="s">
        <v>7590</v>
      </c>
      <c r="D194" s="619" t="s">
        <v>7701</v>
      </c>
      <c r="E194" s="619" t="s">
        <v>7702</v>
      </c>
      <c r="F194" s="622">
        <v>102</v>
      </c>
      <c r="G194" s="622">
        <v>88434</v>
      </c>
      <c r="H194" s="622">
        <v>1</v>
      </c>
      <c r="I194" s="622">
        <v>867</v>
      </c>
      <c r="J194" s="622">
        <v>316</v>
      </c>
      <c r="K194" s="622">
        <v>274288</v>
      </c>
      <c r="L194" s="622">
        <v>3.1016125019788769</v>
      </c>
      <c r="M194" s="622">
        <v>868</v>
      </c>
      <c r="N194" s="622">
        <v>274</v>
      </c>
      <c r="O194" s="622">
        <v>237832</v>
      </c>
      <c r="P194" s="635">
        <v>2.6893728656399123</v>
      </c>
      <c r="Q194" s="623">
        <v>868</v>
      </c>
    </row>
    <row r="195" spans="1:17" ht="14.4" customHeight="1" x14ac:dyDescent="0.3">
      <c r="A195" s="618" t="s">
        <v>7756</v>
      </c>
      <c r="B195" s="619" t="s">
        <v>7637</v>
      </c>
      <c r="C195" s="619" t="s">
        <v>7590</v>
      </c>
      <c r="D195" s="619" t="s">
        <v>7705</v>
      </c>
      <c r="E195" s="619" t="s">
        <v>7706</v>
      </c>
      <c r="F195" s="622">
        <v>1</v>
      </c>
      <c r="G195" s="622">
        <v>3688</v>
      </c>
      <c r="H195" s="622">
        <v>1</v>
      </c>
      <c r="I195" s="622">
        <v>3688</v>
      </c>
      <c r="J195" s="622">
        <v>2</v>
      </c>
      <c r="K195" s="622">
        <v>7384</v>
      </c>
      <c r="L195" s="622">
        <v>2.0021691973969631</v>
      </c>
      <c r="M195" s="622">
        <v>3692</v>
      </c>
      <c r="N195" s="622">
        <v>2</v>
      </c>
      <c r="O195" s="622">
        <v>7392</v>
      </c>
      <c r="P195" s="635">
        <v>2.0043383947939262</v>
      </c>
      <c r="Q195" s="623">
        <v>3696</v>
      </c>
    </row>
    <row r="196" spans="1:17" ht="14.4" customHeight="1" x14ac:dyDescent="0.3">
      <c r="A196" s="618" t="s">
        <v>7756</v>
      </c>
      <c r="B196" s="619" t="s">
        <v>7637</v>
      </c>
      <c r="C196" s="619" t="s">
        <v>7590</v>
      </c>
      <c r="D196" s="619" t="s">
        <v>7707</v>
      </c>
      <c r="E196" s="619" t="s">
        <v>7708</v>
      </c>
      <c r="F196" s="622">
        <v>14</v>
      </c>
      <c r="G196" s="622">
        <v>91560</v>
      </c>
      <c r="H196" s="622">
        <v>1</v>
      </c>
      <c r="I196" s="622">
        <v>6540</v>
      </c>
      <c r="J196" s="622">
        <v>11</v>
      </c>
      <c r="K196" s="622">
        <v>72028</v>
      </c>
      <c r="L196" s="622">
        <v>0.78667540410659675</v>
      </c>
      <c r="M196" s="622">
        <v>6548</v>
      </c>
      <c r="N196" s="622">
        <v>13</v>
      </c>
      <c r="O196" s="622">
        <v>85241</v>
      </c>
      <c r="P196" s="635">
        <v>0.93098514635211882</v>
      </c>
      <c r="Q196" s="623">
        <v>6557</v>
      </c>
    </row>
    <row r="197" spans="1:17" ht="14.4" customHeight="1" x14ac:dyDescent="0.3">
      <c r="A197" s="618" t="s">
        <v>7756</v>
      </c>
      <c r="B197" s="619" t="s">
        <v>7637</v>
      </c>
      <c r="C197" s="619" t="s">
        <v>7590</v>
      </c>
      <c r="D197" s="619" t="s">
        <v>7709</v>
      </c>
      <c r="E197" s="619" t="s">
        <v>7710</v>
      </c>
      <c r="F197" s="622">
        <v>32</v>
      </c>
      <c r="G197" s="622">
        <v>11264</v>
      </c>
      <c r="H197" s="622">
        <v>1</v>
      </c>
      <c r="I197" s="622">
        <v>352</v>
      </c>
      <c r="J197" s="622">
        <v>4</v>
      </c>
      <c r="K197" s="622">
        <v>1408</v>
      </c>
      <c r="L197" s="622">
        <v>0.125</v>
      </c>
      <c r="M197" s="622">
        <v>352</v>
      </c>
      <c r="N197" s="622">
        <v>3</v>
      </c>
      <c r="O197" s="622">
        <v>1056</v>
      </c>
      <c r="P197" s="635">
        <v>9.375E-2</v>
      </c>
      <c r="Q197" s="623">
        <v>352</v>
      </c>
    </row>
    <row r="198" spans="1:17" ht="14.4" customHeight="1" x14ac:dyDescent="0.3">
      <c r="A198" s="618" t="s">
        <v>7757</v>
      </c>
      <c r="B198" s="619" t="s">
        <v>7221</v>
      </c>
      <c r="C198" s="619" t="s">
        <v>7590</v>
      </c>
      <c r="D198" s="619" t="s">
        <v>7595</v>
      </c>
      <c r="E198" s="619" t="s">
        <v>7596</v>
      </c>
      <c r="F198" s="622">
        <v>5</v>
      </c>
      <c r="G198" s="622">
        <v>170</v>
      </c>
      <c r="H198" s="622">
        <v>1</v>
      </c>
      <c r="I198" s="622">
        <v>34</v>
      </c>
      <c r="J198" s="622">
        <v>2</v>
      </c>
      <c r="K198" s="622">
        <v>68</v>
      </c>
      <c r="L198" s="622">
        <v>0.4</v>
      </c>
      <c r="M198" s="622">
        <v>34</v>
      </c>
      <c r="N198" s="622"/>
      <c r="O198" s="622"/>
      <c r="P198" s="635"/>
      <c r="Q198" s="623"/>
    </row>
    <row r="199" spans="1:17" ht="14.4" customHeight="1" x14ac:dyDescent="0.3">
      <c r="A199" s="618" t="s">
        <v>7757</v>
      </c>
      <c r="B199" s="619" t="s">
        <v>7221</v>
      </c>
      <c r="C199" s="619" t="s">
        <v>7590</v>
      </c>
      <c r="D199" s="619" t="s">
        <v>7629</v>
      </c>
      <c r="E199" s="619" t="s">
        <v>7630</v>
      </c>
      <c r="F199" s="622">
        <v>8</v>
      </c>
      <c r="G199" s="622">
        <v>1304</v>
      </c>
      <c r="H199" s="622">
        <v>1</v>
      </c>
      <c r="I199" s="622">
        <v>163</v>
      </c>
      <c r="J199" s="622">
        <v>6</v>
      </c>
      <c r="K199" s="622">
        <v>978</v>
      </c>
      <c r="L199" s="622">
        <v>0.75</v>
      </c>
      <c r="M199" s="622">
        <v>163</v>
      </c>
      <c r="N199" s="622"/>
      <c r="O199" s="622"/>
      <c r="P199" s="635"/>
      <c r="Q199" s="623"/>
    </row>
    <row r="200" spans="1:17" ht="14.4" customHeight="1" x14ac:dyDescent="0.3">
      <c r="A200" s="618" t="s">
        <v>7757</v>
      </c>
      <c r="B200" s="619" t="s">
        <v>7221</v>
      </c>
      <c r="C200" s="619" t="s">
        <v>7590</v>
      </c>
      <c r="D200" s="619" t="s">
        <v>7635</v>
      </c>
      <c r="E200" s="619" t="s">
        <v>7636</v>
      </c>
      <c r="F200" s="622"/>
      <c r="G200" s="622"/>
      <c r="H200" s="622"/>
      <c r="I200" s="622"/>
      <c r="J200" s="622">
        <v>3</v>
      </c>
      <c r="K200" s="622">
        <v>336</v>
      </c>
      <c r="L200" s="622"/>
      <c r="M200" s="622">
        <v>112</v>
      </c>
      <c r="N200" s="622">
        <v>1</v>
      </c>
      <c r="O200" s="622">
        <v>112</v>
      </c>
      <c r="P200" s="635"/>
      <c r="Q200" s="623">
        <v>112</v>
      </c>
    </row>
    <row r="201" spans="1:17" ht="14.4" customHeight="1" x14ac:dyDescent="0.3">
      <c r="A201" s="618" t="s">
        <v>7757</v>
      </c>
      <c r="B201" s="619" t="s">
        <v>7637</v>
      </c>
      <c r="C201" s="619" t="s">
        <v>7575</v>
      </c>
      <c r="D201" s="619" t="s">
        <v>7576</v>
      </c>
      <c r="E201" s="619" t="s">
        <v>7577</v>
      </c>
      <c r="F201" s="622">
        <v>1</v>
      </c>
      <c r="G201" s="622">
        <v>710.6</v>
      </c>
      <c r="H201" s="622">
        <v>1</v>
      </c>
      <c r="I201" s="622">
        <v>710.6</v>
      </c>
      <c r="J201" s="622">
        <v>2</v>
      </c>
      <c r="K201" s="622">
        <v>1421.2</v>
      </c>
      <c r="L201" s="622">
        <v>2</v>
      </c>
      <c r="M201" s="622">
        <v>710.6</v>
      </c>
      <c r="N201" s="622"/>
      <c r="O201" s="622"/>
      <c r="P201" s="635"/>
      <c r="Q201" s="623"/>
    </row>
    <row r="202" spans="1:17" ht="14.4" customHeight="1" x14ac:dyDescent="0.3">
      <c r="A202" s="618" t="s">
        <v>7757</v>
      </c>
      <c r="B202" s="619" t="s">
        <v>7637</v>
      </c>
      <c r="C202" s="619" t="s">
        <v>7590</v>
      </c>
      <c r="D202" s="619" t="s">
        <v>7595</v>
      </c>
      <c r="E202" s="619" t="s">
        <v>7596</v>
      </c>
      <c r="F202" s="622">
        <v>8</v>
      </c>
      <c r="G202" s="622">
        <v>272</v>
      </c>
      <c r="H202" s="622">
        <v>1</v>
      </c>
      <c r="I202" s="622">
        <v>34</v>
      </c>
      <c r="J202" s="622">
        <v>6</v>
      </c>
      <c r="K202" s="622">
        <v>204</v>
      </c>
      <c r="L202" s="622">
        <v>0.75</v>
      </c>
      <c r="M202" s="622">
        <v>34</v>
      </c>
      <c r="N202" s="622">
        <v>3</v>
      </c>
      <c r="O202" s="622">
        <v>102</v>
      </c>
      <c r="P202" s="635">
        <v>0.375</v>
      </c>
      <c r="Q202" s="623">
        <v>34</v>
      </c>
    </row>
    <row r="203" spans="1:17" ht="14.4" customHeight="1" x14ac:dyDescent="0.3">
      <c r="A203" s="618" t="s">
        <v>7757</v>
      </c>
      <c r="B203" s="619" t="s">
        <v>7637</v>
      </c>
      <c r="C203" s="619" t="s">
        <v>7590</v>
      </c>
      <c r="D203" s="619" t="s">
        <v>7677</v>
      </c>
      <c r="E203" s="619" t="s">
        <v>7678</v>
      </c>
      <c r="F203" s="622">
        <v>4</v>
      </c>
      <c r="G203" s="622">
        <v>1296</v>
      </c>
      <c r="H203" s="622">
        <v>1</v>
      </c>
      <c r="I203" s="622">
        <v>324</v>
      </c>
      <c r="J203" s="622"/>
      <c r="K203" s="622"/>
      <c r="L203" s="622"/>
      <c r="M203" s="622"/>
      <c r="N203" s="622">
        <v>1</v>
      </c>
      <c r="O203" s="622">
        <v>327</v>
      </c>
      <c r="P203" s="635">
        <v>0.25231481481481483</v>
      </c>
      <c r="Q203" s="623">
        <v>327</v>
      </c>
    </row>
    <row r="204" spans="1:17" ht="14.4" customHeight="1" x14ac:dyDescent="0.3">
      <c r="A204" s="618" t="s">
        <v>7757</v>
      </c>
      <c r="B204" s="619" t="s">
        <v>7637</v>
      </c>
      <c r="C204" s="619" t="s">
        <v>7590</v>
      </c>
      <c r="D204" s="619" t="s">
        <v>7681</v>
      </c>
      <c r="E204" s="619" t="s">
        <v>7682</v>
      </c>
      <c r="F204" s="622"/>
      <c r="G204" s="622"/>
      <c r="H204" s="622"/>
      <c r="I204" s="622"/>
      <c r="J204" s="622">
        <v>20</v>
      </c>
      <c r="K204" s="622">
        <v>14100</v>
      </c>
      <c r="L204" s="622"/>
      <c r="M204" s="622">
        <v>705</v>
      </c>
      <c r="N204" s="622"/>
      <c r="O204" s="622"/>
      <c r="P204" s="635"/>
      <c r="Q204" s="623"/>
    </row>
    <row r="205" spans="1:17" ht="14.4" customHeight="1" x14ac:dyDescent="0.3">
      <c r="A205" s="618" t="s">
        <v>7757</v>
      </c>
      <c r="B205" s="619" t="s">
        <v>7637</v>
      </c>
      <c r="C205" s="619" t="s">
        <v>7590</v>
      </c>
      <c r="D205" s="619" t="s">
        <v>7683</v>
      </c>
      <c r="E205" s="619" t="s">
        <v>7684</v>
      </c>
      <c r="F205" s="622">
        <v>1</v>
      </c>
      <c r="G205" s="622">
        <v>493</v>
      </c>
      <c r="H205" s="622">
        <v>1</v>
      </c>
      <c r="I205" s="622">
        <v>493</v>
      </c>
      <c r="J205" s="622">
        <v>2</v>
      </c>
      <c r="K205" s="622">
        <v>990</v>
      </c>
      <c r="L205" s="622">
        <v>2.0081135902636915</v>
      </c>
      <c r="M205" s="622">
        <v>495</v>
      </c>
      <c r="N205" s="622"/>
      <c r="O205" s="622"/>
      <c r="P205" s="635"/>
      <c r="Q205" s="623"/>
    </row>
    <row r="206" spans="1:17" ht="14.4" customHeight="1" x14ac:dyDescent="0.3">
      <c r="A206" s="618" t="s">
        <v>7757</v>
      </c>
      <c r="B206" s="619" t="s">
        <v>7637</v>
      </c>
      <c r="C206" s="619" t="s">
        <v>7590</v>
      </c>
      <c r="D206" s="619" t="s">
        <v>7693</v>
      </c>
      <c r="E206" s="619" t="s">
        <v>7694</v>
      </c>
      <c r="F206" s="622">
        <v>3</v>
      </c>
      <c r="G206" s="622">
        <v>486</v>
      </c>
      <c r="H206" s="622">
        <v>1</v>
      </c>
      <c r="I206" s="622">
        <v>162</v>
      </c>
      <c r="J206" s="622">
        <v>5</v>
      </c>
      <c r="K206" s="622">
        <v>810</v>
      </c>
      <c r="L206" s="622">
        <v>1.6666666666666667</v>
      </c>
      <c r="M206" s="622">
        <v>162</v>
      </c>
      <c r="N206" s="622">
        <v>2</v>
      </c>
      <c r="O206" s="622">
        <v>326</v>
      </c>
      <c r="P206" s="635">
        <v>0.67078189300411528</v>
      </c>
      <c r="Q206" s="623">
        <v>163</v>
      </c>
    </row>
    <row r="207" spans="1:17" ht="14.4" customHeight="1" x14ac:dyDescent="0.3">
      <c r="A207" s="618" t="s">
        <v>7757</v>
      </c>
      <c r="B207" s="619" t="s">
        <v>7637</v>
      </c>
      <c r="C207" s="619" t="s">
        <v>7590</v>
      </c>
      <c r="D207" s="619" t="s">
        <v>7695</v>
      </c>
      <c r="E207" s="619" t="s">
        <v>7696</v>
      </c>
      <c r="F207" s="622">
        <v>1</v>
      </c>
      <c r="G207" s="622">
        <v>664</v>
      </c>
      <c r="H207" s="622">
        <v>1</v>
      </c>
      <c r="I207" s="622">
        <v>664</v>
      </c>
      <c r="J207" s="622">
        <v>2</v>
      </c>
      <c r="K207" s="622">
        <v>1336</v>
      </c>
      <c r="L207" s="622">
        <v>2.0120481927710845</v>
      </c>
      <c r="M207" s="622">
        <v>668</v>
      </c>
      <c r="N207" s="622"/>
      <c r="O207" s="622"/>
      <c r="P207" s="635"/>
      <c r="Q207" s="623"/>
    </row>
    <row r="208" spans="1:17" ht="14.4" customHeight="1" x14ac:dyDescent="0.3">
      <c r="A208" s="618" t="s">
        <v>7757</v>
      </c>
      <c r="B208" s="619" t="s">
        <v>7637</v>
      </c>
      <c r="C208" s="619" t="s">
        <v>7590</v>
      </c>
      <c r="D208" s="619" t="s">
        <v>7697</v>
      </c>
      <c r="E208" s="619" t="s">
        <v>7698</v>
      </c>
      <c r="F208" s="622">
        <v>1</v>
      </c>
      <c r="G208" s="622">
        <v>1883</v>
      </c>
      <c r="H208" s="622">
        <v>1</v>
      </c>
      <c r="I208" s="622">
        <v>1883</v>
      </c>
      <c r="J208" s="622">
        <v>2</v>
      </c>
      <c r="K208" s="622">
        <v>3770</v>
      </c>
      <c r="L208" s="622">
        <v>2.0021242697822625</v>
      </c>
      <c r="M208" s="622">
        <v>1885</v>
      </c>
      <c r="N208" s="622"/>
      <c r="O208" s="622"/>
      <c r="P208" s="635"/>
      <c r="Q208" s="623"/>
    </row>
    <row r="209" spans="1:17" ht="14.4" customHeight="1" x14ac:dyDescent="0.3">
      <c r="A209" s="618" t="s">
        <v>7758</v>
      </c>
      <c r="B209" s="619" t="s">
        <v>7221</v>
      </c>
      <c r="C209" s="619" t="s">
        <v>768</v>
      </c>
      <c r="D209" s="619" t="s">
        <v>7498</v>
      </c>
      <c r="E209" s="619" t="s">
        <v>7499</v>
      </c>
      <c r="F209" s="622"/>
      <c r="G209" s="622"/>
      <c r="H209" s="622"/>
      <c r="I209" s="622"/>
      <c r="J209" s="622">
        <v>0.51</v>
      </c>
      <c r="K209" s="622">
        <v>341.07</v>
      </c>
      <c r="L209" s="622"/>
      <c r="M209" s="622">
        <v>668.76470588235293</v>
      </c>
      <c r="N209" s="622"/>
      <c r="O209" s="622"/>
      <c r="P209" s="635"/>
      <c r="Q209" s="623"/>
    </row>
    <row r="210" spans="1:17" ht="14.4" customHeight="1" x14ac:dyDescent="0.3">
      <c r="A210" s="618" t="s">
        <v>7758</v>
      </c>
      <c r="B210" s="619" t="s">
        <v>7221</v>
      </c>
      <c r="C210" s="619" t="s">
        <v>768</v>
      </c>
      <c r="D210" s="619" t="s">
        <v>7537</v>
      </c>
      <c r="E210" s="619" t="s">
        <v>7538</v>
      </c>
      <c r="F210" s="622"/>
      <c r="G210" s="622"/>
      <c r="H210" s="622"/>
      <c r="I210" s="622"/>
      <c r="J210" s="622">
        <v>1</v>
      </c>
      <c r="K210" s="622">
        <v>2300</v>
      </c>
      <c r="L210" s="622"/>
      <c r="M210" s="622">
        <v>2300</v>
      </c>
      <c r="N210" s="622"/>
      <c r="O210" s="622"/>
      <c r="P210" s="635"/>
      <c r="Q210" s="623"/>
    </row>
    <row r="211" spans="1:17" ht="14.4" customHeight="1" x14ac:dyDescent="0.3">
      <c r="A211" s="618" t="s">
        <v>7758</v>
      </c>
      <c r="B211" s="619" t="s">
        <v>7221</v>
      </c>
      <c r="C211" s="619" t="s">
        <v>7590</v>
      </c>
      <c r="D211" s="619" t="s">
        <v>7593</v>
      </c>
      <c r="E211" s="619" t="s">
        <v>7594</v>
      </c>
      <c r="F211" s="622"/>
      <c r="G211" s="622"/>
      <c r="H211" s="622"/>
      <c r="I211" s="622"/>
      <c r="J211" s="622">
        <v>1</v>
      </c>
      <c r="K211" s="622">
        <v>0</v>
      </c>
      <c r="L211" s="622"/>
      <c r="M211" s="622">
        <v>0</v>
      </c>
      <c r="N211" s="622"/>
      <c r="O211" s="622"/>
      <c r="P211" s="635"/>
      <c r="Q211" s="623"/>
    </row>
    <row r="212" spans="1:17" ht="14.4" customHeight="1" x14ac:dyDescent="0.3">
      <c r="A212" s="618" t="s">
        <v>7758</v>
      </c>
      <c r="B212" s="619" t="s">
        <v>7221</v>
      </c>
      <c r="C212" s="619" t="s">
        <v>7590</v>
      </c>
      <c r="D212" s="619" t="s">
        <v>7595</v>
      </c>
      <c r="E212" s="619" t="s">
        <v>7596</v>
      </c>
      <c r="F212" s="622"/>
      <c r="G212" s="622"/>
      <c r="H212" s="622"/>
      <c r="I212" s="622"/>
      <c r="J212" s="622"/>
      <c r="K212" s="622"/>
      <c r="L212" s="622"/>
      <c r="M212" s="622"/>
      <c r="N212" s="622">
        <v>1</v>
      </c>
      <c r="O212" s="622">
        <v>34</v>
      </c>
      <c r="P212" s="635"/>
      <c r="Q212" s="623">
        <v>34</v>
      </c>
    </row>
    <row r="213" spans="1:17" ht="14.4" customHeight="1" x14ac:dyDescent="0.3">
      <c r="A213" s="618" t="s">
        <v>7758</v>
      </c>
      <c r="B213" s="619" t="s">
        <v>7221</v>
      </c>
      <c r="C213" s="619" t="s">
        <v>7590</v>
      </c>
      <c r="D213" s="619" t="s">
        <v>7617</v>
      </c>
      <c r="E213" s="619" t="s">
        <v>7618</v>
      </c>
      <c r="F213" s="622"/>
      <c r="G213" s="622"/>
      <c r="H213" s="622"/>
      <c r="I213" s="622"/>
      <c r="J213" s="622">
        <v>2</v>
      </c>
      <c r="K213" s="622">
        <v>206</v>
      </c>
      <c r="L213" s="622"/>
      <c r="M213" s="622">
        <v>103</v>
      </c>
      <c r="N213" s="622"/>
      <c r="O213" s="622"/>
      <c r="P213" s="635"/>
      <c r="Q213" s="623"/>
    </row>
    <row r="214" spans="1:17" ht="14.4" customHeight="1" x14ac:dyDescent="0.3">
      <c r="A214" s="618" t="s">
        <v>7758</v>
      </c>
      <c r="B214" s="619" t="s">
        <v>7221</v>
      </c>
      <c r="C214" s="619" t="s">
        <v>7590</v>
      </c>
      <c r="D214" s="619" t="s">
        <v>7627</v>
      </c>
      <c r="E214" s="619" t="s">
        <v>7628</v>
      </c>
      <c r="F214" s="622">
        <v>1</v>
      </c>
      <c r="G214" s="622">
        <v>326</v>
      </c>
      <c r="H214" s="622">
        <v>1</v>
      </c>
      <c r="I214" s="622">
        <v>326</v>
      </c>
      <c r="J214" s="622"/>
      <c r="K214" s="622"/>
      <c r="L214" s="622"/>
      <c r="M214" s="622"/>
      <c r="N214" s="622"/>
      <c r="O214" s="622"/>
      <c r="P214" s="635"/>
      <c r="Q214" s="623"/>
    </row>
    <row r="215" spans="1:17" ht="14.4" customHeight="1" x14ac:dyDescent="0.3">
      <c r="A215" s="618" t="s">
        <v>7758</v>
      </c>
      <c r="B215" s="619" t="s">
        <v>7221</v>
      </c>
      <c r="C215" s="619" t="s">
        <v>7590</v>
      </c>
      <c r="D215" s="619" t="s">
        <v>7629</v>
      </c>
      <c r="E215" s="619" t="s">
        <v>7630</v>
      </c>
      <c r="F215" s="622"/>
      <c r="G215" s="622"/>
      <c r="H215" s="622"/>
      <c r="I215" s="622"/>
      <c r="J215" s="622">
        <v>1</v>
      </c>
      <c r="K215" s="622">
        <v>163</v>
      </c>
      <c r="L215" s="622"/>
      <c r="M215" s="622">
        <v>163</v>
      </c>
      <c r="N215" s="622"/>
      <c r="O215" s="622"/>
      <c r="P215" s="635"/>
      <c r="Q215" s="623"/>
    </row>
    <row r="216" spans="1:17" ht="14.4" customHeight="1" x14ac:dyDescent="0.3">
      <c r="A216" s="618" t="s">
        <v>7758</v>
      </c>
      <c r="B216" s="619" t="s">
        <v>7221</v>
      </c>
      <c r="C216" s="619" t="s">
        <v>7590</v>
      </c>
      <c r="D216" s="619" t="s">
        <v>7635</v>
      </c>
      <c r="E216" s="619" t="s">
        <v>7636</v>
      </c>
      <c r="F216" s="622"/>
      <c r="G216" s="622"/>
      <c r="H216" s="622"/>
      <c r="I216" s="622"/>
      <c r="J216" s="622"/>
      <c r="K216" s="622"/>
      <c r="L216" s="622"/>
      <c r="M216" s="622"/>
      <c r="N216" s="622">
        <v>1</v>
      </c>
      <c r="O216" s="622">
        <v>112</v>
      </c>
      <c r="P216" s="635"/>
      <c r="Q216" s="623">
        <v>112</v>
      </c>
    </row>
    <row r="217" spans="1:17" ht="14.4" customHeight="1" x14ac:dyDescent="0.3">
      <c r="A217" s="618" t="s">
        <v>7758</v>
      </c>
      <c r="B217" s="619" t="s">
        <v>7637</v>
      </c>
      <c r="C217" s="619" t="s">
        <v>7575</v>
      </c>
      <c r="D217" s="619" t="s">
        <v>7576</v>
      </c>
      <c r="E217" s="619" t="s">
        <v>7577</v>
      </c>
      <c r="F217" s="622">
        <v>1</v>
      </c>
      <c r="G217" s="622">
        <v>710.6</v>
      </c>
      <c r="H217" s="622">
        <v>1</v>
      </c>
      <c r="I217" s="622">
        <v>710.6</v>
      </c>
      <c r="J217" s="622"/>
      <c r="K217" s="622"/>
      <c r="L217" s="622"/>
      <c r="M217" s="622"/>
      <c r="N217" s="622"/>
      <c r="O217" s="622"/>
      <c r="P217" s="635"/>
      <c r="Q217" s="623"/>
    </row>
    <row r="218" spans="1:17" ht="14.4" customHeight="1" x14ac:dyDescent="0.3">
      <c r="A218" s="618" t="s">
        <v>7758</v>
      </c>
      <c r="B218" s="619" t="s">
        <v>7637</v>
      </c>
      <c r="C218" s="619" t="s">
        <v>7590</v>
      </c>
      <c r="D218" s="619" t="s">
        <v>7595</v>
      </c>
      <c r="E218" s="619" t="s">
        <v>7596</v>
      </c>
      <c r="F218" s="622">
        <v>9</v>
      </c>
      <c r="G218" s="622">
        <v>306</v>
      </c>
      <c r="H218" s="622">
        <v>1</v>
      </c>
      <c r="I218" s="622">
        <v>34</v>
      </c>
      <c r="J218" s="622">
        <v>2</v>
      </c>
      <c r="K218" s="622">
        <v>68</v>
      </c>
      <c r="L218" s="622">
        <v>0.22222222222222221</v>
      </c>
      <c r="M218" s="622">
        <v>34</v>
      </c>
      <c r="N218" s="622">
        <v>1</v>
      </c>
      <c r="O218" s="622">
        <v>34</v>
      </c>
      <c r="P218" s="635">
        <v>0.1111111111111111</v>
      </c>
      <c r="Q218" s="623">
        <v>34</v>
      </c>
    </row>
    <row r="219" spans="1:17" ht="14.4" customHeight="1" x14ac:dyDescent="0.3">
      <c r="A219" s="618" t="s">
        <v>7758</v>
      </c>
      <c r="B219" s="619" t="s">
        <v>7637</v>
      </c>
      <c r="C219" s="619" t="s">
        <v>7590</v>
      </c>
      <c r="D219" s="619" t="s">
        <v>7677</v>
      </c>
      <c r="E219" s="619" t="s">
        <v>7678</v>
      </c>
      <c r="F219" s="622">
        <v>2</v>
      </c>
      <c r="G219" s="622">
        <v>648</v>
      </c>
      <c r="H219" s="622">
        <v>1</v>
      </c>
      <c r="I219" s="622">
        <v>324</v>
      </c>
      <c r="J219" s="622">
        <v>1</v>
      </c>
      <c r="K219" s="622">
        <v>326</v>
      </c>
      <c r="L219" s="622">
        <v>0.50308641975308643</v>
      </c>
      <c r="M219" s="622">
        <v>326</v>
      </c>
      <c r="N219" s="622"/>
      <c r="O219" s="622"/>
      <c r="P219" s="635"/>
      <c r="Q219" s="623"/>
    </row>
    <row r="220" spans="1:17" ht="14.4" customHeight="1" x14ac:dyDescent="0.3">
      <c r="A220" s="618" t="s">
        <v>7758</v>
      </c>
      <c r="B220" s="619" t="s">
        <v>7637</v>
      </c>
      <c r="C220" s="619" t="s">
        <v>7590</v>
      </c>
      <c r="D220" s="619" t="s">
        <v>7681</v>
      </c>
      <c r="E220" s="619" t="s">
        <v>7682</v>
      </c>
      <c r="F220" s="622">
        <v>9</v>
      </c>
      <c r="G220" s="622">
        <v>6345</v>
      </c>
      <c r="H220" s="622">
        <v>1</v>
      </c>
      <c r="I220" s="622">
        <v>705</v>
      </c>
      <c r="J220" s="622">
        <v>13</v>
      </c>
      <c r="K220" s="622">
        <v>9165</v>
      </c>
      <c r="L220" s="622">
        <v>1.4444444444444444</v>
      </c>
      <c r="M220" s="622">
        <v>705</v>
      </c>
      <c r="N220" s="622"/>
      <c r="O220" s="622"/>
      <c r="P220" s="635"/>
      <c r="Q220" s="623"/>
    </row>
    <row r="221" spans="1:17" ht="14.4" customHeight="1" x14ac:dyDescent="0.3">
      <c r="A221" s="618" t="s">
        <v>7758</v>
      </c>
      <c r="B221" s="619" t="s">
        <v>7637</v>
      </c>
      <c r="C221" s="619" t="s">
        <v>7590</v>
      </c>
      <c r="D221" s="619" t="s">
        <v>7683</v>
      </c>
      <c r="E221" s="619" t="s">
        <v>7684</v>
      </c>
      <c r="F221" s="622">
        <v>1</v>
      </c>
      <c r="G221" s="622">
        <v>493</v>
      </c>
      <c r="H221" s="622">
        <v>1</v>
      </c>
      <c r="I221" s="622">
        <v>493</v>
      </c>
      <c r="J221" s="622"/>
      <c r="K221" s="622"/>
      <c r="L221" s="622"/>
      <c r="M221" s="622"/>
      <c r="N221" s="622"/>
      <c r="O221" s="622"/>
      <c r="P221" s="635"/>
      <c r="Q221" s="623"/>
    </row>
    <row r="222" spans="1:17" ht="14.4" customHeight="1" x14ac:dyDescent="0.3">
      <c r="A222" s="618" t="s">
        <v>7758</v>
      </c>
      <c r="B222" s="619" t="s">
        <v>7637</v>
      </c>
      <c r="C222" s="619" t="s">
        <v>7590</v>
      </c>
      <c r="D222" s="619" t="s">
        <v>7689</v>
      </c>
      <c r="E222" s="619" t="s">
        <v>7690</v>
      </c>
      <c r="F222" s="622"/>
      <c r="G222" s="622"/>
      <c r="H222" s="622"/>
      <c r="I222" s="622"/>
      <c r="J222" s="622">
        <v>3</v>
      </c>
      <c r="K222" s="622">
        <v>2730</v>
      </c>
      <c r="L222" s="622"/>
      <c r="M222" s="622">
        <v>910</v>
      </c>
      <c r="N222" s="622"/>
      <c r="O222" s="622"/>
      <c r="P222" s="635"/>
      <c r="Q222" s="623"/>
    </row>
    <row r="223" spans="1:17" ht="14.4" customHeight="1" x14ac:dyDescent="0.3">
      <c r="A223" s="618" t="s">
        <v>7758</v>
      </c>
      <c r="B223" s="619" t="s">
        <v>7637</v>
      </c>
      <c r="C223" s="619" t="s">
        <v>7590</v>
      </c>
      <c r="D223" s="619" t="s">
        <v>7693</v>
      </c>
      <c r="E223" s="619" t="s">
        <v>7694</v>
      </c>
      <c r="F223" s="622"/>
      <c r="G223" s="622"/>
      <c r="H223" s="622"/>
      <c r="I223" s="622"/>
      <c r="J223" s="622">
        <v>4</v>
      </c>
      <c r="K223" s="622">
        <v>648</v>
      </c>
      <c r="L223" s="622"/>
      <c r="M223" s="622">
        <v>162</v>
      </c>
      <c r="N223" s="622"/>
      <c r="O223" s="622"/>
      <c r="P223" s="635"/>
      <c r="Q223" s="623"/>
    </row>
    <row r="224" spans="1:17" ht="14.4" customHeight="1" x14ac:dyDescent="0.3">
      <c r="A224" s="618" t="s">
        <v>7758</v>
      </c>
      <c r="B224" s="619" t="s">
        <v>7637</v>
      </c>
      <c r="C224" s="619" t="s">
        <v>7590</v>
      </c>
      <c r="D224" s="619" t="s">
        <v>7695</v>
      </c>
      <c r="E224" s="619" t="s">
        <v>7696</v>
      </c>
      <c r="F224" s="622">
        <v>1</v>
      </c>
      <c r="G224" s="622">
        <v>664</v>
      </c>
      <c r="H224" s="622">
        <v>1</v>
      </c>
      <c r="I224" s="622">
        <v>664</v>
      </c>
      <c r="J224" s="622"/>
      <c r="K224" s="622"/>
      <c r="L224" s="622"/>
      <c r="M224" s="622"/>
      <c r="N224" s="622"/>
      <c r="O224" s="622"/>
      <c r="P224" s="635"/>
      <c r="Q224" s="623"/>
    </row>
    <row r="225" spans="1:17" ht="14.4" customHeight="1" x14ac:dyDescent="0.3">
      <c r="A225" s="618" t="s">
        <v>7758</v>
      </c>
      <c r="B225" s="619" t="s">
        <v>7637</v>
      </c>
      <c r="C225" s="619" t="s">
        <v>7590</v>
      </c>
      <c r="D225" s="619" t="s">
        <v>7697</v>
      </c>
      <c r="E225" s="619" t="s">
        <v>7698</v>
      </c>
      <c r="F225" s="622">
        <v>6</v>
      </c>
      <c r="G225" s="622">
        <v>11298</v>
      </c>
      <c r="H225" s="622">
        <v>1</v>
      </c>
      <c r="I225" s="622">
        <v>1883</v>
      </c>
      <c r="J225" s="622">
        <v>14</v>
      </c>
      <c r="K225" s="622">
        <v>26390</v>
      </c>
      <c r="L225" s="622">
        <v>2.3358116480793059</v>
      </c>
      <c r="M225" s="622">
        <v>1885</v>
      </c>
      <c r="N225" s="622"/>
      <c r="O225" s="622"/>
      <c r="P225" s="635"/>
      <c r="Q225" s="623"/>
    </row>
    <row r="226" spans="1:17" ht="14.4" customHeight="1" x14ac:dyDescent="0.3">
      <c r="A226" s="618" t="s">
        <v>7758</v>
      </c>
      <c r="B226" s="619" t="s">
        <v>7637</v>
      </c>
      <c r="C226" s="619" t="s">
        <v>7590</v>
      </c>
      <c r="D226" s="619" t="s">
        <v>7699</v>
      </c>
      <c r="E226" s="619" t="s">
        <v>7700</v>
      </c>
      <c r="F226" s="622"/>
      <c r="G226" s="622"/>
      <c r="H226" s="622"/>
      <c r="I226" s="622"/>
      <c r="J226" s="622">
        <v>6</v>
      </c>
      <c r="K226" s="622">
        <v>738</v>
      </c>
      <c r="L226" s="622"/>
      <c r="M226" s="622">
        <v>123</v>
      </c>
      <c r="N226" s="622"/>
      <c r="O226" s="622"/>
      <c r="P226" s="635"/>
      <c r="Q226" s="623"/>
    </row>
    <row r="227" spans="1:17" ht="14.4" customHeight="1" x14ac:dyDescent="0.3">
      <c r="A227" s="618" t="s">
        <v>7758</v>
      </c>
      <c r="B227" s="619" t="s">
        <v>7637</v>
      </c>
      <c r="C227" s="619" t="s">
        <v>7590</v>
      </c>
      <c r="D227" s="619" t="s">
        <v>7701</v>
      </c>
      <c r="E227" s="619" t="s">
        <v>7702</v>
      </c>
      <c r="F227" s="622">
        <v>259</v>
      </c>
      <c r="G227" s="622">
        <v>224553</v>
      </c>
      <c r="H227" s="622">
        <v>1</v>
      </c>
      <c r="I227" s="622">
        <v>867</v>
      </c>
      <c r="J227" s="622">
        <v>444</v>
      </c>
      <c r="K227" s="622">
        <v>385392</v>
      </c>
      <c r="L227" s="622">
        <v>1.7162629757785468</v>
      </c>
      <c r="M227" s="622">
        <v>868</v>
      </c>
      <c r="N227" s="622"/>
      <c r="O227" s="622"/>
      <c r="P227" s="635"/>
      <c r="Q227" s="623"/>
    </row>
    <row r="228" spans="1:17" ht="14.4" customHeight="1" x14ac:dyDescent="0.3">
      <c r="A228" s="618" t="s">
        <v>7758</v>
      </c>
      <c r="B228" s="619" t="s">
        <v>7637</v>
      </c>
      <c r="C228" s="619" t="s">
        <v>7590</v>
      </c>
      <c r="D228" s="619" t="s">
        <v>7705</v>
      </c>
      <c r="E228" s="619" t="s">
        <v>7706</v>
      </c>
      <c r="F228" s="622"/>
      <c r="G228" s="622"/>
      <c r="H228" s="622"/>
      <c r="I228" s="622"/>
      <c r="J228" s="622">
        <v>1</v>
      </c>
      <c r="K228" s="622">
        <v>3692</v>
      </c>
      <c r="L228" s="622"/>
      <c r="M228" s="622">
        <v>3692</v>
      </c>
      <c r="N228" s="622"/>
      <c r="O228" s="622"/>
      <c r="P228" s="635"/>
      <c r="Q228" s="623"/>
    </row>
    <row r="229" spans="1:17" ht="14.4" customHeight="1" x14ac:dyDescent="0.3">
      <c r="A229" s="618" t="s">
        <v>7758</v>
      </c>
      <c r="B229" s="619" t="s">
        <v>7637</v>
      </c>
      <c r="C229" s="619" t="s">
        <v>7590</v>
      </c>
      <c r="D229" s="619" t="s">
        <v>7707</v>
      </c>
      <c r="E229" s="619" t="s">
        <v>7708</v>
      </c>
      <c r="F229" s="622"/>
      <c r="G229" s="622"/>
      <c r="H229" s="622"/>
      <c r="I229" s="622"/>
      <c r="J229" s="622">
        <v>3</v>
      </c>
      <c r="K229" s="622">
        <v>19644</v>
      </c>
      <c r="L229" s="622"/>
      <c r="M229" s="622">
        <v>6548</v>
      </c>
      <c r="N229" s="622"/>
      <c r="O229" s="622"/>
      <c r="P229" s="635"/>
      <c r="Q229" s="623"/>
    </row>
    <row r="230" spans="1:17" ht="14.4" customHeight="1" x14ac:dyDescent="0.3">
      <c r="A230" s="618" t="s">
        <v>7759</v>
      </c>
      <c r="B230" s="619" t="s">
        <v>7221</v>
      </c>
      <c r="C230" s="619" t="s">
        <v>7590</v>
      </c>
      <c r="D230" s="619" t="s">
        <v>7635</v>
      </c>
      <c r="E230" s="619" t="s">
        <v>7636</v>
      </c>
      <c r="F230" s="622"/>
      <c r="G230" s="622"/>
      <c r="H230" s="622"/>
      <c r="I230" s="622"/>
      <c r="J230" s="622"/>
      <c r="K230" s="622"/>
      <c r="L230" s="622"/>
      <c r="M230" s="622"/>
      <c r="N230" s="622">
        <v>1</v>
      </c>
      <c r="O230" s="622">
        <v>112</v>
      </c>
      <c r="P230" s="635"/>
      <c r="Q230" s="623">
        <v>112</v>
      </c>
    </row>
    <row r="231" spans="1:17" ht="14.4" customHeight="1" x14ac:dyDescent="0.3">
      <c r="A231" s="618" t="s">
        <v>7759</v>
      </c>
      <c r="B231" s="619" t="s">
        <v>7637</v>
      </c>
      <c r="C231" s="619" t="s">
        <v>7590</v>
      </c>
      <c r="D231" s="619" t="s">
        <v>7595</v>
      </c>
      <c r="E231" s="619" t="s">
        <v>7596</v>
      </c>
      <c r="F231" s="622"/>
      <c r="G231" s="622"/>
      <c r="H231" s="622"/>
      <c r="I231" s="622"/>
      <c r="J231" s="622">
        <v>1</v>
      </c>
      <c r="K231" s="622">
        <v>34</v>
      </c>
      <c r="L231" s="622"/>
      <c r="M231" s="622">
        <v>34</v>
      </c>
      <c r="N231" s="622"/>
      <c r="O231" s="622"/>
      <c r="P231" s="635"/>
      <c r="Q231" s="623"/>
    </row>
    <row r="232" spans="1:17" ht="14.4" customHeight="1" x14ac:dyDescent="0.3">
      <c r="A232" s="618" t="s">
        <v>7759</v>
      </c>
      <c r="B232" s="619" t="s">
        <v>7637</v>
      </c>
      <c r="C232" s="619" t="s">
        <v>7590</v>
      </c>
      <c r="D232" s="619" t="s">
        <v>7677</v>
      </c>
      <c r="E232" s="619" t="s">
        <v>7678</v>
      </c>
      <c r="F232" s="622"/>
      <c r="G232" s="622"/>
      <c r="H232" s="622"/>
      <c r="I232" s="622"/>
      <c r="J232" s="622"/>
      <c r="K232" s="622"/>
      <c r="L232" s="622"/>
      <c r="M232" s="622"/>
      <c r="N232" s="622">
        <v>1</v>
      </c>
      <c r="O232" s="622">
        <v>327</v>
      </c>
      <c r="P232" s="635"/>
      <c r="Q232" s="623">
        <v>327</v>
      </c>
    </row>
    <row r="233" spans="1:17" ht="14.4" customHeight="1" x14ac:dyDescent="0.3">
      <c r="A233" s="618" t="s">
        <v>7759</v>
      </c>
      <c r="B233" s="619" t="s">
        <v>7637</v>
      </c>
      <c r="C233" s="619" t="s">
        <v>7590</v>
      </c>
      <c r="D233" s="619" t="s">
        <v>7685</v>
      </c>
      <c r="E233" s="619" t="s">
        <v>7686</v>
      </c>
      <c r="F233" s="622"/>
      <c r="G233" s="622"/>
      <c r="H233" s="622"/>
      <c r="I233" s="622"/>
      <c r="J233" s="622"/>
      <c r="K233" s="622"/>
      <c r="L233" s="622"/>
      <c r="M233" s="622"/>
      <c r="N233" s="622">
        <v>12</v>
      </c>
      <c r="O233" s="622">
        <v>7404</v>
      </c>
      <c r="P233" s="635"/>
      <c r="Q233" s="623">
        <v>617</v>
      </c>
    </row>
    <row r="234" spans="1:17" ht="14.4" customHeight="1" x14ac:dyDescent="0.3">
      <c r="A234" s="618" t="s">
        <v>7759</v>
      </c>
      <c r="B234" s="619" t="s">
        <v>7637</v>
      </c>
      <c r="C234" s="619" t="s">
        <v>7590</v>
      </c>
      <c r="D234" s="619" t="s">
        <v>7689</v>
      </c>
      <c r="E234" s="619" t="s">
        <v>7690</v>
      </c>
      <c r="F234" s="622"/>
      <c r="G234" s="622"/>
      <c r="H234" s="622"/>
      <c r="I234" s="622"/>
      <c r="J234" s="622"/>
      <c r="K234" s="622"/>
      <c r="L234" s="622"/>
      <c r="M234" s="622"/>
      <c r="N234" s="622">
        <v>2</v>
      </c>
      <c r="O234" s="622">
        <v>1822</v>
      </c>
      <c r="P234" s="635"/>
      <c r="Q234" s="623">
        <v>911</v>
      </c>
    </row>
    <row r="235" spans="1:17" ht="14.4" customHeight="1" x14ac:dyDescent="0.3">
      <c r="A235" s="618" t="s">
        <v>7759</v>
      </c>
      <c r="B235" s="619" t="s">
        <v>7637</v>
      </c>
      <c r="C235" s="619" t="s">
        <v>7590</v>
      </c>
      <c r="D235" s="619" t="s">
        <v>7693</v>
      </c>
      <c r="E235" s="619" t="s">
        <v>7694</v>
      </c>
      <c r="F235" s="622"/>
      <c r="G235" s="622"/>
      <c r="H235" s="622"/>
      <c r="I235" s="622"/>
      <c r="J235" s="622"/>
      <c r="K235" s="622"/>
      <c r="L235" s="622"/>
      <c r="M235" s="622"/>
      <c r="N235" s="622">
        <v>1</v>
      </c>
      <c r="O235" s="622">
        <v>163</v>
      </c>
      <c r="P235" s="635"/>
      <c r="Q235" s="623">
        <v>163</v>
      </c>
    </row>
    <row r="236" spans="1:17" ht="14.4" customHeight="1" x14ac:dyDescent="0.3">
      <c r="A236" s="618" t="s">
        <v>563</v>
      </c>
      <c r="B236" s="619" t="s">
        <v>7760</v>
      </c>
      <c r="C236" s="619" t="s">
        <v>7590</v>
      </c>
      <c r="D236" s="619" t="s">
        <v>7761</v>
      </c>
      <c r="E236" s="619" t="s">
        <v>7762</v>
      </c>
      <c r="F236" s="622"/>
      <c r="G236" s="622"/>
      <c r="H236" s="622"/>
      <c r="I236" s="622"/>
      <c r="J236" s="622">
        <v>1</v>
      </c>
      <c r="K236" s="622">
        <v>46</v>
      </c>
      <c r="L236" s="622"/>
      <c r="M236" s="622">
        <v>46</v>
      </c>
      <c r="N236" s="622"/>
      <c r="O236" s="622"/>
      <c r="P236" s="635"/>
      <c r="Q236" s="623"/>
    </row>
    <row r="237" spans="1:17" ht="14.4" customHeight="1" x14ac:dyDescent="0.3">
      <c r="A237" s="618" t="s">
        <v>563</v>
      </c>
      <c r="B237" s="619" t="s">
        <v>7221</v>
      </c>
      <c r="C237" s="619" t="s">
        <v>768</v>
      </c>
      <c r="D237" s="619" t="s">
        <v>7222</v>
      </c>
      <c r="E237" s="619" t="s">
        <v>7223</v>
      </c>
      <c r="F237" s="622">
        <v>0.2</v>
      </c>
      <c r="G237" s="622">
        <v>17.920000000000002</v>
      </c>
      <c r="H237" s="622">
        <v>1</v>
      </c>
      <c r="I237" s="622">
        <v>89.600000000000009</v>
      </c>
      <c r="J237" s="622"/>
      <c r="K237" s="622"/>
      <c r="L237" s="622"/>
      <c r="M237" s="622"/>
      <c r="N237" s="622"/>
      <c r="O237" s="622"/>
      <c r="P237" s="635"/>
      <c r="Q237" s="623"/>
    </row>
    <row r="238" spans="1:17" ht="14.4" customHeight="1" x14ac:dyDescent="0.3">
      <c r="A238" s="618" t="s">
        <v>563</v>
      </c>
      <c r="B238" s="619" t="s">
        <v>7221</v>
      </c>
      <c r="C238" s="619" t="s">
        <v>768</v>
      </c>
      <c r="D238" s="619" t="s">
        <v>7235</v>
      </c>
      <c r="E238" s="619" t="s">
        <v>7236</v>
      </c>
      <c r="F238" s="622">
        <v>0.1</v>
      </c>
      <c r="G238" s="622">
        <v>18.73</v>
      </c>
      <c r="H238" s="622">
        <v>1</v>
      </c>
      <c r="I238" s="622">
        <v>187.29999999999998</v>
      </c>
      <c r="J238" s="622"/>
      <c r="K238" s="622"/>
      <c r="L238" s="622"/>
      <c r="M238" s="622"/>
      <c r="N238" s="622"/>
      <c r="O238" s="622"/>
      <c r="P238" s="635"/>
      <c r="Q238" s="623"/>
    </row>
    <row r="239" spans="1:17" ht="14.4" customHeight="1" x14ac:dyDescent="0.3">
      <c r="A239" s="618" t="s">
        <v>563</v>
      </c>
      <c r="B239" s="619" t="s">
        <v>7221</v>
      </c>
      <c r="C239" s="619" t="s">
        <v>768</v>
      </c>
      <c r="D239" s="619" t="s">
        <v>7252</v>
      </c>
      <c r="E239" s="619" t="s">
        <v>7253</v>
      </c>
      <c r="F239" s="622">
        <v>1</v>
      </c>
      <c r="G239" s="622">
        <v>72.5</v>
      </c>
      <c r="H239" s="622">
        <v>1</v>
      </c>
      <c r="I239" s="622">
        <v>72.5</v>
      </c>
      <c r="J239" s="622"/>
      <c r="K239" s="622"/>
      <c r="L239" s="622"/>
      <c r="M239" s="622"/>
      <c r="N239" s="622"/>
      <c r="O239" s="622"/>
      <c r="P239" s="635"/>
      <c r="Q239" s="623"/>
    </row>
    <row r="240" spans="1:17" ht="14.4" customHeight="1" x14ac:dyDescent="0.3">
      <c r="A240" s="618" t="s">
        <v>563</v>
      </c>
      <c r="B240" s="619" t="s">
        <v>7221</v>
      </c>
      <c r="C240" s="619" t="s">
        <v>768</v>
      </c>
      <c r="D240" s="619" t="s">
        <v>7254</v>
      </c>
      <c r="E240" s="619" t="s">
        <v>7253</v>
      </c>
      <c r="F240" s="622">
        <v>0.87</v>
      </c>
      <c r="G240" s="622">
        <v>126.15</v>
      </c>
      <c r="H240" s="622">
        <v>1</v>
      </c>
      <c r="I240" s="622">
        <v>145</v>
      </c>
      <c r="J240" s="622"/>
      <c r="K240" s="622"/>
      <c r="L240" s="622"/>
      <c r="M240" s="622"/>
      <c r="N240" s="622"/>
      <c r="O240" s="622"/>
      <c r="P240" s="635"/>
      <c r="Q240" s="623"/>
    </row>
    <row r="241" spans="1:17" ht="14.4" customHeight="1" x14ac:dyDescent="0.3">
      <c r="A241" s="618" t="s">
        <v>563</v>
      </c>
      <c r="B241" s="619" t="s">
        <v>7221</v>
      </c>
      <c r="C241" s="619" t="s">
        <v>768</v>
      </c>
      <c r="D241" s="619" t="s">
        <v>7255</v>
      </c>
      <c r="E241" s="619" t="s">
        <v>7253</v>
      </c>
      <c r="F241" s="622">
        <v>0.84</v>
      </c>
      <c r="G241" s="622">
        <v>607</v>
      </c>
      <c r="H241" s="622">
        <v>1</v>
      </c>
      <c r="I241" s="622">
        <v>722.61904761904759</v>
      </c>
      <c r="J241" s="622"/>
      <c r="K241" s="622"/>
      <c r="L241" s="622"/>
      <c r="M241" s="622"/>
      <c r="N241" s="622"/>
      <c r="O241" s="622"/>
      <c r="P241" s="635"/>
      <c r="Q241" s="623"/>
    </row>
    <row r="242" spans="1:17" ht="14.4" customHeight="1" x14ac:dyDescent="0.3">
      <c r="A242" s="618" t="s">
        <v>563</v>
      </c>
      <c r="B242" s="619" t="s">
        <v>7221</v>
      </c>
      <c r="C242" s="619" t="s">
        <v>768</v>
      </c>
      <c r="D242" s="619" t="s">
        <v>7278</v>
      </c>
      <c r="E242" s="619" t="s">
        <v>7279</v>
      </c>
      <c r="F242" s="622"/>
      <c r="G242" s="622"/>
      <c r="H242" s="622"/>
      <c r="I242" s="622"/>
      <c r="J242" s="622">
        <v>0</v>
      </c>
      <c r="K242" s="622">
        <v>0</v>
      </c>
      <c r="L242" s="622"/>
      <c r="M242" s="622"/>
      <c r="N242" s="622">
        <v>0</v>
      </c>
      <c r="O242" s="622">
        <v>0</v>
      </c>
      <c r="P242" s="635"/>
      <c r="Q242" s="623"/>
    </row>
    <row r="243" spans="1:17" ht="14.4" customHeight="1" x14ac:dyDescent="0.3">
      <c r="A243" s="618" t="s">
        <v>563</v>
      </c>
      <c r="B243" s="619" t="s">
        <v>7221</v>
      </c>
      <c r="C243" s="619" t="s">
        <v>768</v>
      </c>
      <c r="D243" s="619" t="s">
        <v>7278</v>
      </c>
      <c r="E243" s="619" t="s">
        <v>7280</v>
      </c>
      <c r="F243" s="622"/>
      <c r="G243" s="622"/>
      <c r="H243" s="622"/>
      <c r="I243" s="622"/>
      <c r="J243" s="622">
        <v>1.0900000000000001</v>
      </c>
      <c r="K243" s="622">
        <v>16308.9</v>
      </c>
      <c r="L243" s="622"/>
      <c r="M243" s="622">
        <v>14962.293577981651</v>
      </c>
      <c r="N243" s="622">
        <v>2.31</v>
      </c>
      <c r="O243" s="622">
        <v>34866.1</v>
      </c>
      <c r="P243" s="635"/>
      <c r="Q243" s="623">
        <v>15093.549783549783</v>
      </c>
    </row>
    <row r="244" spans="1:17" ht="14.4" customHeight="1" x14ac:dyDescent="0.3">
      <c r="A244" s="618" t="s">
        <v>563</v>
      </c>
      <c r="B244" s="619" t="s">
        <v>7221</v>
      </c>
      <c r="C244" s="619" t="s">
        <v>768</v>
      </c>
      <c r="D244" s="619" t="s">
        <v>7286</v>
      </c>
      <c r="E244" s="619" t="s">
        <v>7282</v>
      </c>
      <c r="F244" s="622"/>
      <c r="G244" s="622"/>
      <c r="H244" s="622"/>
      <c r="I244" s="622"/>
      <c r="J244" s="622"/>
      <c r="K244" s="622"/>
      <c r="L244" s="622"/>
      <c r="M244" s="622"/>
      <c r="N244" s="622">
        <v>0</v>
      </c>
      <c r="O244" s="622">
        <v>0</v>
      </c>
      <c r="P244" s="635"/>
      <c r="Q244" s="623"/>
    </row>
    <row r="245" spans="1:17" ht="14.4" customHeight="1" x14ac:dyDescent="0.3">
      <c r="A245" s="618" t="s">
        <v>563</v>
      </c>
      <c r="B245" s="619" t="s">
        <v>7221</v>
      </c>
      <c r="C245" s="619" t="s">
        <v>768</v>
      </c>
      <c r="D245" s="619" t="s">
        <v>7286</v>
      </c>
      <c r="E245" s="619" t="s">
        <v>7287</v>
      </c>
      <c r="F245" s="622"/>
      <c r="G245" s="622"/>
      <c r="H245" s="622"/>
      <c r="I245" s="622"/>
      <c r="J245" s="622"/>
      <c r="K245" s="622"/>
      <c r="L245" s="622"/>
      <c r="M245" s="622"/>
      <c r="N245" s="622">
        <v>2</v>
      </c>
      <c r="O245" s="622">
        <v>269690.2</v>
      </c>
      <c r="P245" s="635"/>
      <c r="Q245" s="623">
        <v>134845.1</v>
      </c>
    </row>
    <row r="246" spans="1:17" ht="14.4" customHeight="1" x14ac:dyDescent="0.3">
      <c r="A246" s="618" t="s">
        <v>563</v>
      </c>
      <c r="B246" s="619" t="s">
        <v>7221</v>
      </c>
      <c r="C246" s="619" t="s">
        <v>768</v>
      </c>
      <c r="D246" s="619" t="s">
        <v>7297</v>
      </c>
      <c r="E246" s="619" t="s">
        <v>7298</v>
      </c>
      <c r="F246" s="622"/>
      <c r="G246" s="622"/>
      <c r="H246" s="622"/>
      <c r="I246" s="622"/>
      <c r="J246" s="622"/>
      <c r="K246" s="622"/>
      <c r="L246" s="622"/>
      <c r="M246" s="622"/>
      <c r="N246" s="622">
        <v>0</v>
      </c>
      <c r="O246" s="622">
        <v>-2.9103830456733704E-11</v>
      </c>
      <c r="P246" s="635"/>
      <c r="Q246" s="623"/>
    </row>
    <row r="247" spans="1:17" ht="14.4" customHeight="1" x14ac:dyDescent="0.3">
      <c r="A247" s="618" t="s">
        <v>563</v>
      </c>
      <c r="B247" s="619" t="s">
        <v>7221</v>
      </c>
      <c r="C247" s="619" t="s">
        <v>768</v>
      </c>
      <c r="D247" s="619" t="s">
        <v>7297</v>
      </c>
      <c r="E247" s="619" t="s">
        <v>7299</v>
      </c>
      <c r="F247" s="622"/>
      <c r="G247" s="622"/>
      <c r="H247" s="622"/>
      <c r="I247" s="622"/>
      <c r="J247" s="622"/>
      <c r="K247" s="622"/>
      <c r="L247" s="622"/>
      <c r="M247" s="622"/>
      <c r="N247" s="622">
        <v>5</v>
      </c>
      <c r="O247" s="622">
        <v>295467.34999999998</v>
      </c>
      <c r="P247" s="635"/>
      <c r="Q247" s="623">
        <v>59093.469999999994</v>
      </c>
    </row>
    <row r="248" spans="1:17" ht="14.4" customHeight="1" x14ac:dyDescent="0.3">
      <c r="A248" s="618" t="s">
        <v>563</v>
      </c>
      <c r="B248" s="619" t="s">
        <v>7221</v>
      </c>
      <c r="C248" s="619" t="s">
        <v>768</v>
      </c>
      <c r="D248" s="619" t="s">
        <v>7304</v>
      </c>
      <c r="E248" s="619" t="s">
        <v>7305</v>
      </c>
      <c r="F248" s="622">
        <v>2</v>
      </c>
      <c r="G248" s="622">
        <v>48280.880000000005</v>
      </c>
      <c r="H248" s="622">
        <v>1</v>
      </c>
      <c r="I248" s="622">
        <v>24140.440000000002</v>
      </c>
      <c r="J248" s="622"/>
      <c r="K248" s="622"/>
      <c r="L248" s="622"/>
      <c r="M248" s="622"/>
      <c r="N248" s="622"/>
      <c r="O248" s="622"/>
      <c r="P248" s="635"/>
      <c r="Q248" s="623"/>
    </row>
    <row r="249" spans="1:17" ht="14.4" customHeight="1" x14ac:dyDescent="0.3">
      <c r="A249" s="618" t="s">
        <v>563</v>
      </c>
      <c r="B249" s="619" t="s">
        <v>7221</v>
      </c>
      <c r="C249" s="619" t="s">
        <v>768</v>
      </c>
      <c r="D249" s="619" t="s">
        <v>7310</v>
      </c>
      <c r="E249" s="619" t="s">
        <v>7308</v>
      </c>
      <c r="F249" s="622"/>
      <c r="G249" s="622"/>
      <c r="H249" s="622"/>
      <c r="I249" s="622"/>
      <c r="J249" s="622">
        <v>0</v>
      </c>
      <c r="K249" s="622">
        <v>0</v>
      </c>
      <c r="L249" s="622"/>
      <c r="M249" s="622"/>
      <c r="N249" s="622"/>
      <c r="O249" s="622"/>
      <c r="P249" s="635"/>
      <c r="Q249" s="623"/>
    </row>
    <row r="250" spans="1:17" ht="14.4" customHeight="1" x14ac:dyDescent="0.3">
      <c r="A250" s="618" t="s">
        <v>563</v>
      </c>
      <c r="B250" s="619" t="s">
        <v>7221</v>
      </c>
      <c r="C250" s="619" t="s">
        <v>768</v>
      </c>
      <c r="D250" s="619" t="s">
        <v>7310</v>
      </c>
      <c r="E250" s="619" t="s">
        <v>7309</v>
      </c>
      <c r="F250" s="622"/>
      <c r="G250" s="622"/>
      <c r="H250" s="622"/>
      <c r="I250" s="622"/>
      <c r="J250" s="622">
        <v>0.97</v>
      </c>
      <c r="K250" s="622">
        <v>31378.720000000001</v>
      </c>
      <c r="L250" s="622"/>
      <c r="M250" s="622">
        <v>32349.195876288661</v>
      </c>
      <c r="N250" s="622"/>
      <c r="O250" s="622"/>
      <c r="P250" s="635"/>
      <c r="Q250" s="623"/>
    </row>
    <row r="251" spans="1:17" ht="14.4" customHeight="1" x14ac:dyDescent="0.3">
      <c r="A251" s="618" t="s">
        <v>563</v>
      </c>
      <c r="B251" s="619" t="s">
        <v>7221</v>
      </c>
      <c r="C251" s="619" t="s">
        <v>768</v>
      </c>
      <c r="D251" s="619" t="s">
        <v>7314</v>
      </c>
      <c r="E251" s="619" t="s">
        <v>7315</v>
      </c>
      <c r="F251" s="622"/>
      <c r="G251" s="622"/>
      <c r="H251" s="622"/>
      <c r="I251" s="622"/>
      <c r="J251" s="622">
        <v>0</v>
      </c>
      <c r="K251" s="622">
        <v>0</v>
      </c>
      <c r="L251" s="622"/>
      <c r="M251" s="622"/>
      <c r="N251" s="622"/>
      <c r="O251" s="622"/>
      <c r="P251" s="635"/>
      <c r="Q251" s="623"/>
    </row>
    <row r="252" spans="1:17" ht="14.4" customHeight="1" x14ac:dyDescent="0.3">
      <c r="A252" s="618" t="s">
        <v>563</v>
      </c>
      <c r="B252" s="619" t="s">
        <v>7221</v>
      </c>
      <c r="C252" s="619" t="s">
        <v>768</v>
      </c>
      <c r="D252" s="619" t="s">
        <v>7317</v>
      </c>
      <c r="E252" s="619" t="s">
        <v>7318</v>
      </c>
      <c r="F252" s="622"/>
      <c r="G252" s="622"/>
      <c r="H252" s="622"/>
      <c r="I252" s="622"/>
      <c r="J252" s="622"/>
      <c r="K252" s="622"/>
      <c r="L252" s="622"/>
      <c r="M252" s="622"/>
      <c r="N252" s="622">
        <v>0</v>
      </c>
      <c r="O252" s="622">
        <v>0</v>
      </c>
      <c r="P252" s="635"/>
      <c r="Q252" s="623"/>
    </row>
    <row r="253" spans="1:17" ht="14.4" customHeight="1" x14ac:dyDescent="0.3">
      <c r="A253" s="618" t="s">
        <v>563</v>
      </c>
      <c r="B253" s="619" t="s">
        <v>7221</v>
      </c>
      <c r="C253" s="619" t="s">
        <v>768</v>
      </c>
      <c r="D253" s="619" t="s">
        <v>7317</v>
      </c>
      <c r="E253" s="619" t="s">
        <v>7319</v>
      </c>
      <c r="F253" s="622"/>
      <c r="G253" s="622"/>
      <c r="H253" s="622"/>
      <c r="I253" s="622"/>
      <c r="J253" s="622"/>
      <c r="K253" s="622"/>
      <c r="L253" s="622"/>
      <c r="M253" s="622"/>
      <c r="N253" s="622">
        <v>4.29</v>
      </c>
      <c r="O253" s="622">
        <v>52490.85</v>
      </c>
      <c r="P253" s="635"/>
      <c r="Q253" s="623">
        <v>12235.629370629371</v>
      </c>
    </row>
    <row r="254" spans="1:17" ht="14.4" customHeight="1" x14ac:dyDescent="0.3">
      <c r="A254" s="618" t="s">
        <v>563</v>
      </c>
      <c r="B254" s="619" t="s">
        <v>7221</v>
      </c>
      <c r="C254" s="619" t="s">
        <v>768</v>
      </c>
      <c r="D254" s="619" t="s">
        <v>7333</v>
      </c>
      <c r="E254" s="619" t="s">
        <v>7334</v>
      </c>
      <c r="F254" s="622">
        <v>2</v>
      </c>
      <c r="G254" s="622">
        <v>24.26</v>
      </c>
      <c r="H254" s="622">
        <v>1</v>
      </c>
      <c r="I254" s="622">
        <v>12.13</v>
      </c>
      <c r="J254" s="622"/>
      <c r="K254" s="622"/>
      <c r="L254" s="622"/>
      <c r="M254" s="622"/>
      <c r="N254" s="622"/>
      <c r="O254" s="622"/>
      <c r="P254" s="635"/>
      <c r="Q254" s="623"/>
    </row>
    <row r="255" spans="1:17" ht="14.4" customHeight="1" x14ac:dyDescent="0.3">
      <c r="A255" s="618" t="s">
        <v>563</v>
      </c>
      <c r="B255" s="619" t="s">
        <v>7221</v>
      </c>
      <c r="C255" s="619" t="s">
        <v>768</v>
      </c>
      <c r="D255" s="619" t="s">
        <v>7347</v>
      </c>
      <c r="E255" s="619" t="s">
        <v>7253</v>
      </c>
      <c r="F255" s="622">
        <v>0.74</v>
      </c>
      <c r="G255" s="622">
        <v>26.82</v>
      </c>
      <c r="H255" s="622">
        <v>1</v>
      </c>
      <c r="I255" s="622">
        <v>36.243243243243242</v>
      </c>
      <c r="J255" s="622"/>
      <c r="K255" s="622"/>
      <c r="L255" s="622"/>
      <c r="M255" s="622"/>
      <c r="N255" s="622"/>
      <c r="O255" s="622"/>
      <c r="P255" s="635"/>
      <c r="Q255" s="623"/>
    </row>
    <row r="256" spans="1:17" ht="14.4" customHeight="1" x14ac:dyDescent="0.3">
      <c r="A256" s="618" t="s">
        <v>563</v>
      </c>
      <c r="B256" s="619" t="s">
        <v>7221</v>
      </c>
      <c r="C256" s="619" t="s">
        <v>768</v>
      </c>
      <c r="D256" s="619" t="s">
        <v>7350</v>
      </c>
      <c r="E256" s="619" t="s">
        <v>7349</v>
      </c>
      <c r="F256" s="622">
        <v>3.1</v>
      </c>
      <c r="G256" s="622">
        <v>990.45</v>
      </c>
      <c r="H256" s="622">
        <v>1</v>
      </c>
      <c r="I256" s="622">
        <v>319.5</v>
      </c>
      <c r="J256" s="622"/>
      <c r="K256" s="622"/>
      <c r="L256" s="622"/>
      <c r="M256" s="622"/>
      <c r="N256" s="622"/>
      <c r="O256" s="622"/>
      <c r="P256" s="635"/>
      <c r="Q256" s="623"/>
    </row>
    <row r="257" spans="1:17" ht="14.4" customHeight="1" x14ac:dyDescent="0.3">
      <c r="A257" s="618" t="s">
        <v>563</v>
      </c>
      <c r="B257" s="619" t="s">
        <v>7221</v>
      </c>
      <c r="C257" s="619" t="s">
        <v>768</v>
      </c>
      <c r="D257" s="619" t="s">
        <v>7351</v>
      </c>
      <c r="E257" s="619" t="s">
        <v>7349</v>
      </c>
      <c r="F257" s="622">
        <v>2</v>
      </c>
      <c r="G257" s="622">
        <v>3195</v>
      </c>
      <c r="H257" s="622">
        <v>1</v>
      </c>
      <c r="I257" s="622">
        <v>1597.5</v>
      </c>
      <c r="J257" s="622"/>
      <c r="K257" s="622"/>
      <c r="L257" s="622"/>
      <c r="M257" s="622"/>
      <c r="N257" s="622"/>
      <c r="O257" s="622"/>
      <c r="P257" s="635"/>
      <c r="Q257" s="623"/>
    </row>
    <row r="258" spans="1:17" ht="14.4" customHeight="1" x14ac:dyDescent="0.3">
      <c r="A258" s="618" t="s">
        <v>563</v>
      </c>
      <c r="B258" s="619" t="s">
        <v>7221</v>
      </c>
      <c r="C258" s="619" t="s">
        <v>768</v>
      </c>
      <c r="D258" s="619" t="s">
        <v>7360</v>
      </c>
      <c r="E258" s="619" t="s">
        <v>7361</v>
      </c>
      <c r="F258" s="622"/>
      <c r="G258" s="622"/>
      <c r="H258" s="622"/>
      <c r="I258" s="622"/>
      <c r="J258" s="622">
        <v>0.39</v>
      </c>
      <c r="K258" s="622">
        <v>573.86</v>
      </c>
      <c r="L258" s="622"/>
      <c r="M258" s="622">
        <v>1471.4358974358975</v>
      </c>
      <c r="N258" s="622"/>
      <c r="O258" s="622"/>
      <c r="P258" s="635"/>
      <c r="Q258" s="623"/>
    </row>
    <row r="259" spans="1:17" ht="14.4" customHeight="1" x14ac:dyDescent="0.3">
      <c r="A259" s="618" t="s">
        <v>563</v>
      </c>
      <c r="B259" s="619" t="s">
        <v>7221</v>
      </c>
      <c r="C259" s="619" t="s">
        <v>768</v>
      </c>
      <c r="D259" s="619" t="s">
        <v>7372</v>
      </c>
      <c r="E259" s="619" t="s">
        <v>7373</v>
      </c>
      <c r="F259" s="622">
        <v>0.8</v>
      </c>
      <c r="G259" s="622">
        <v>59.71</v>
      </c>
      <c r="H259" s="622">
        <v>1</v>
      </c>
      <c r="I259" s="622">
        <v>74.637500000000003</v>
      </c>
      <c r="J259" s="622"/>
      <c r="K259" s="622"/>
      <c r="L259" s="622"/>
      <c r="M259" s="622"/>
      <c r="N259" s="622"/>
      <c r="O259" s="622"/>
      <c r="P259" s="635"/>
      <c r="Q259" s="623"/>
    </row>
    <row r="260" spans="1:17" ht="14.4" customHeight="1" x14ac:dyDescent="0.3">
      <c r="A260" s="618" t="s">
        <v>563</v>
      </c>
      <c r="B260" s="619" t="s">
        <v>7221</v>
      </c>
      <c r="C260" s="619" t="s">
        <v>768</v>
      </c>
      <c r="D260" s="619" t="s">
        <v>7374</v>
      </c>
      <c r="E260" s="619" t="s">
        <v>7375</v>
      </c>
      <c r="F260" s="622">
        <v>0.2</v>
      </c>
      <c r="G260" s="622">
        <v>64</v>
      </c>
      <c r="H260" s="622">
        <v>1</v>
      </c>
      <c r="I260" s="622">
        <v>320</v>
      </c>
      <c r="J260" s="622"/>
      <c r="K260" s="622"/>
      <c r="L260" s="622"/>
      <c r="M260" s="622"/>
      <c r="N260" s="622"/>
      <c r="O260" s="622"/>
      <c r="P260" s="635"/>
      <c r="Q260" s="623"/>
    </row>
    <row r="261" spans="1:17" ht="14.4" customHeight="1" x14ac:dyDescent="0.3">
      <c r="A261" s="618" t="s">
        <v>563</v>
      </c>
      <c r="B261" s="619" t="s">
        <v>7221</v>
      </c>
      <c r="C261" s="619" t="s">
        <v>768</v>
      </c>
      <c r="D261" s="619" t="s">
        <v>7376</v>
      </c>
      <c r="E261" s="619" t="s">
        <v>7377</v>
      </c>
      <c r="F261" s="622">
        <v>1</v>
      </c>
      <c r="G261" s="622">
        <v>80</v>
      </c>
      <c r="H261" s="622">
        <v>1</v>
      </c>
      <c r="I261" s="622">
        <v>80</v>
      </c>
      <c r="J261" s="622"/>
      <c r="K261" s="622"/>
      <c r="L261" s="622"/>
      <c r="M261" s="622"/>
      <c r="N261" s="622"/>
      <c r="O261" s="622"/>
      <c r="P261" s="635"/>
      <c r="Q261" s="623"/>
    </row>
    <row r="262" spans="1:17" ht="14.4" customHeight="1" x14ac:dyDescent="0.3">
      <c r="A262" s="618" t="s">
        <v>563</v>
      </c>
      <c r="B262" s="619" t="s">
        <v>7221</v>
      </c>
      <c r="C262" s="619" t="s">
        <v>768</v>
      </c>
      <c r="D262" s="619" t="s">
        <v>7414</v>
      </c>
      <c r="E262" s="619" t="s">
        <v>7413</v>
      </c>
      <c r="F262" s="622"/>
      <c r="G262" s="622"/>
      <c r="H262" s="622"/>
      <c r="I262" s="622"/>
      <c r="J262" s="622">
        <v>1</v>
      </c>
      <c r="K262" s="622">
        <v>3869.1</v>
      </c>
      <c r="L262" s="622"/>
      <c r="M262" s="622">
        <v>3869.1</v>
      </c>
      <c r="N262" s="622"/>
      <c r="O262" s="622"/>
      <c r="P262" s="635"/>
      <c r="Q262" s="623"/>
    </row>
    <row r="263" spans="1:17" ht="14.4" customHeight="1" x14ac:dyDescent="0.3">
      <c r="A263" s="618" t="s">
        <v>563</v>
      </c>
      <c r="B263" s="619" t="s">
        <v>7221</v>
      </c>
      <c r="C263" s="619" t="s">
        <v>768</v>
      </c>
      <c r="D263" s="619" t="s">
        <v>7415</v>
      </c>
      <c r="E263" s="619" t="s">
        <v>7416</v>
      </c>
      <c r="F263" s="622">
        <v>0.76</v>
      </c>
      <c r="G263" s="622">
        <v>2444.42</v>
      </c>
      <c r="H263" s="622">
        <v>1</v>
      </c>
      <c r="I263" s="622">
        <v>3216.3421052631579</v>
      </c>
      <c r="J263" s="622"/>
      <c r="K263" s="622"/>
      <c r="L263" s="622"/>
      <c r="M263" s="622"/>
      <c r="N263" s="622"/>
      <c r="O263" s="622"/>
      <c r="P263" s="635"/>
      <c r="Q263" s="623"/>
    </row>
    <row r="264" spans="1:17" ht="14.4" customHeight="1" x14ac:dyDescent="0.3">
      <c r="A264" s="618" t="s">
        <v>563</v>
      </c>
      <c r="B264" s="619" t="s">
        <v>7221</v>
      </c>
      <c r="C264" s="619" t="s">
        <v>768</v>
      </c>
      <c r="D264" s="619" t="s">
        <v>7417</v>
      </c>
      <c r="E264" s="619" t="s">
        <v>7416</v>
      </c>
      <c r="F264" s="622">
        <v>1.8599999999999999</v>
      </c>
      <c r="G264" s="622">
        <v>11964.8</v>
      </c>
      <c r="H264" s="622">
        <v>1</v>
      </c>
      <c r="I264" s="622">
        <v>6432.688172043011</v>
      </c>
      <c r="J264" s="622"/>
      <c r="K264" s="622"/>
      <c r="L264" s="622"/>
      <c r="M264" s="622"/>
      <c r="N264" s="622"/>
      <c r="O264" s="622"/>
      <c r="P264" s="635"/>
      <c r="Q264" s="623"/>
    </row>
    <row r="265" spans="1:17" ht="14.4" customHeight="1" x14ac:dyDescent="0.3">
      <c r="A265" s="618" t="s">
        <v>563</v>
      </c>
      <c r="B265" s="619" t="s">
        <v>7221</v>
      </c>
      <c r="C265" s="619" t="s">
        <v>768</v>
      </c>
      <c r="D265" s="619" t="s">
        <v>7418</v>
      </c>
      <c r="E265" s="619" t="s">
        <v>7419</v>
      </c>
      <c r="F265" s="622">
        <v>0.72</v>
      </c>
      <c r="G265" s="622">
        <v>995.54</v>
      </c>
      <c r="H265" s="622">
        <v>1</v>
      </c>
      <c r="I265" s="622">
        <v>1382.6944444444443</v>
      </c>
      <c r="J265" s="622"/>
      <c r="K265" s="622"/>
      <c r="L265" s="622"/>
      <c r="M265" s="622"/>
      <c r="N265" s="622"/>
      <c r="O265" s="622"/>
      <c r="P265" s="635"/>
      <c r="Q265" s="623"/>
    </row>
    <row r="266" spans="1:17" ht="14.4" customHeight="1" x14ac:dyDescent="0.3">
      <c r="A266" s="618" t="s">
        <v>563</v>
      </c>
      <c r="B266" s="619" t="s">
        <v>7221</v>
      </c>
      <c r="C266" s="619" t="s">
        <v>768</v>
      </c>
      <c r="D266" s="619" t="s">
        <v>7421</v>
      </c>
      <c r="E266" s="619" t="s">
        <v>7419</v>
      </c>
      <c r="F266" s="622">
        <v>0.11</v>
      </c>
      <c r="G266" s="622">
        <v>760.48</v>
      </c>
      <c r="H266" s="622">
        <v>1</v>
      </c>
      <c r="I266" s="622">
        <v>6913.454545454546</v>
      </c>
      <c r="J266" s="622"/>
      <c r="K266" s="622"/>
      <c r="L266" s="622"/>
      <c r="M266" s="622"/>
      <c r="N266" s="622"/>
      <c r="O266" s="622"/>
      <c r="P266" s="635"/>
      <c r="Q266" s="623"/>
    </row>
    <row r="267" spans="1:17" ht="14.4" customHeight="1" x14ac:dyDescent="0.3">
      <c r="A267" s="618" t="s">
        <v>563</v>
      </c>
      <c r="B267" s="619" t="s">
        <v>7221</v>
      </c>
      <c r="C267" s="619" t="s">
        <v>768</v>
      </c>
      <c r="D267" s="619" t="s">
        <v>7422</v>
      </c>
      <c r="E267" s="619" t="s">
        <v>7419</v>
      </c>
      <c r="F267" s="622">
        <v>1</v>
      </c>
      <c r="G267" s="622">
        <v>13825.9</v>
      </c>
      <c r="H267" s="622">
        <v>1</v>
      </c>
      <c r="I267" s="622">
        <v>13825.9</v>
      </c>
      <c r="J267" s="622"/>
      <c r="K267" s="622"/>
      <c r="L267" s="622"/>
      <c r="M267" s="622"/>
      <c r="N267" s="622"/>
      <c r="O267" s="622"/>
      <c r="P267" s="635"/>
      <c r="Q267" s="623"/>
    </row>
    <row r="268" spans="1:17" ht="14.4" customHeight="1" x14ac:dyDescent="0.3">
      <c r="A268" s="618" t="s">
        <v>563</v>
      </c>
      <c r="B268" s="619" t="s">
        <v>7221</v>
      </c>
      <c r="C268" s="619" t="s">
        <v>768</v>
      </c>
      <c r="D268" s="619" t="s">
        <v>7423</v>
      </c>
      <c r="E268" s="619" t="s">
        <v>7424</v>
      </c>
      <c r="F268" s="622">
        <v>20</v>
      </c>
      <c r="G268" s="622">
        <v>9200</v>
      </c>
      <c r="H268" s="622">
        <v>1</v>
      </c>
      <c r="I268" s="622">
        <v>460</v>
      </c>
      <c r="J268" s="622"/>
      <c r="K268" s="622"/>
      <c r="L268" s="622"/>
      <c r="M268" s="622"/>
      <c r="N268" s="622"/>
      <c r="O268" s="622"/>
      <c r="P268" s="635"/>
      <c r="Q268" s="623"/>
    </row>
    <row r="269" spans="1:17" ht="14.4" customHeight="1" x14ac:dyDescent="0.3">
      <c r="A269" s="618" t="s">
        <v>563</v>
      </c>
      <c r="B269" s="619" t="s">
        <v>7221</v>
      </c>
      <c r="C269" s="619" t="s">
        <v>768</v>
      </c>
      <c r="D269" s="619" t="s">
        <v>7443</v>
      </c>
      <c r="E269" s="619" t="s">
        <v>7441</v>
      </c>
      <c r="F269" s="622">
        <v>0.48</v>
      </c>
      <c r="G269" s="622">
        <v>128.69</v>
      </c>
      <c r="H269" s="622">
        <v>1</v>
      </c>
      <c r="I269" s="622">
        <v>268.10416666666669</v>
      </c>
      <c r="J269" s="622">
        <v>0.5</v>
      </c>
      <c r="K269" s="622">
        <v>149.93</v>
      </c>
      <c r="L269" s="622">
        <v>1.1650477892610149</v>
      </c>
      <c r="M269" s="622">
        <v>299.86</v>
      </c>
      <c r="N269" s="622"/>
      <c r="O269" s="622"/>
      <c r="P269" s="635"/>
      <c r="Q269" s="623"/>
    </row>
    <row r="270" spans="1:17" ht="14.4" customHeight="1" x14ac:dyDescent="0.3">
      <c r="A270" s="618" t="s">
        <v>563</v>
      </c>
      <c r="B270" s="619" t="s">
        <v>7221</v>
      </c>
      <c r="C270" s="619" t="s">
        <v>768</v>
      </c>
      <c r="D270" s="619" t="s">
        <v>7457</v>
      </c>
      <c r="E270" s="619" t="s">
        <v>7455</v>
      </c>
      <c r="F270" s="622"/>
      <c r="G270" s="622"/>
      <c r="H270" s="622"/>
      <c r="I270" s="622"/>
      <c r="J270" s="622"/>
      <c r="K270" s="622"/>
      <c r="L270" s="622"/>
      <c r="M270" s="622"/>
      <c r="N270" s="622">
        <v>0.32</v>
      </c>
      <c r="O270" s="622">
        <v>1837.74</v>
      </c>
      <c r="P270" s="635"/>
      <c r="Q270" s="623">
        <v>5742.9375</v>
      </c>
    </row>
    <row r="271" spans="1:17" ht="14.4" customHeight="1" x14ac:dyDescent="0.3">
      <c r="A271" s="618" t="s">
        <v>563</v>
      </c>
      <c r="B271" s="619" t="s">
        <v>7221</v>
      </c>
      <c r="C271" s="619" t="s">
        <v>768</v>
      </c>
      <c r="D271" s="619" t="s">
        <v>7495</v>
      </c>
      <c r="E271" s="619" t="s">
        <v>7492</v>
      </c>
      <c r="F271" s="622"/>
      <c r="G271" s="622"/>
      <c r="H271" s="622"/>
      <c r="I271" s="622"/>
      <c r="J271" s="622">
        <v>0.86</v>
      </c>
      <c r="K271" s="622">
        <v>483.81</v>
      </c>
      <c r="L271" s="622"/>
      <c r="M271" s="622">
        <v>562.56976744186045</v>
      </c>
      <c r="N271" s="622"/>
      <c r="O271" s="622"/>
      <c r="P271" s="635"/>
      <c r="Q271" s="623"/>
    </row>
    <row r="272" spans="1:17" ht="14.4" customHeight="1" x14ac:dyDescent="0.3">
      <c r="A272" s="618" t="s">
        <v>563</v>
      </c>
      <c r="B272" s="619" t="s">
        <v>7221</v>
      </c>
      <c r="C272" s="619" t="s">
        <v>768</v>
      </c>
      <c r="D272" s="619" t="s">
        <v>7502</v>
      </c>
      <c r="E272" s="619" t="s">
        <v>7503</v>
      </c>
      <c r="F272" s="622"/>
      <c r="G272" s="622"/>
      <c r="H272" s="622"/>
      <c r="I272" s="622"/>
      <c r="J272" s="622">
        <v>3</v>
      </c>
      <c r="K272" s="622">
        <v>1003.17</v>
      </c>
      <c r="L272" s="622"/>
      <c r="M272" s="622">
        <v>334.39</v>
      </c>
      <c r="N272" s="622"/>
      <c r="O272" s="622"/>
      <c r="P272" s="635"/>
      <c r="Q272" s="623"/>
    </row>
    <row r="273" spans="1:17" ht="14.4" customHeight="1" x14ac:dyDescent="0.3">
      <c r="A273" s="618" t="s">
        <v>563</v>
      </c>
      <c r="B273" s="619" t="s">
        <v>7221</v>
      </c>
      <c r="C273" s="619" t="s">
        <v>768</v>
      </c>
      <c r="D273" s="619" t="s">
        <v>7507</v>
      </c>
      <c r="E273" s="619" t="s">
        <v>7505</v>
      </c>
      <c r="F273" s="622"/>
      <c r="G273" s="622"/>
      <c r="H273" s="622"/>
      <c r="I273" s="622"/>
      <c r="J273" s="622"/>
      <c r="K273" s="622"/>
      <c r="L273" s="622"/>
      <c r="M273" s="622"/>
      <c r="N273" s="622">
        <v>0.49</v>
      </c>
      <c r="O273" s="622">
        <v>727.32</v>
      </c>
      <c r="P273" s="635"/>
      <c r="Q273" s="623">
        <v>1484.3265306122451</v>
      </c>
    </row>
    <row r="274" spans="1:17" ht="14.4" customHeight="1" x14ac:dyDescent="0.3">
      <c r="A274" s="618" t="s">
        <v>563</v>
      </c>
      <c r="B274" s="619" t="s">
        <v>7221</v>
      </c>
      <c r="C274" s="619" t="s">
        <v>768</v>
      </c>
      <c r="D274" s="619" t="s">
        <v>7512</v>
      </c>
      <c r="E274" s="619" t="s">
        <v>7513</v>
      </c>
      <c r="F274" s="622"/>
      <c r="G274" s="622"/>
      <c r="H274" s="622"/>
      <c r="I274" s="622"/>
      <c r="J274" s="622"/>
      <c r="K274" s="622"/>
      <c r="L274" s="622"/>
      <c r="M274" s="622"/>
      <c r="N274" s="622">
        <v>1.27</v>
      </c>
      <c r="O274" s="622">
        <v>428.39</v>
      </c>
      <c r="P274" s="635"/>
      <c r="Q274" s="623">
        <v>337.31496062992125</v>
      </c>
    </row>
    <row r="275" spans="1:17" ht="14.4" customHeight="1" x14ac:dyDescent="0.3">
      <c r="A275" s="618" t="s">
        <v>563</v>
      </c>
      <c r="B275" s="619" t="s">
        <v>7221</v>
      </c>
      <c r="C275" s="619" t="s">
        <v>768</v>
      </c>
      <c r="D275" s="619" t="s">
        <v>7525</v>
      </c>
      <c r="E275" s="619" t="s">
        <v>7523</v>
      </c>
      <c r="F275" s="622"/>
      <c r="G275" s="622"/>
      <c r="H275" s="622"/>
      <c r="I275" s="622"/>
      <c r="J275" s="622"/>
      <c r="K275" s="622"/>
      <c r="L275" s="622"/>
      <c r="M275" s="622"/>
      <c r="N275" s="622">
        <v>0</v>
      </c>
      <c r="O275" s="622">
        <v>0</v>
      </c>
      <c r="P275" s="635"/>
      <c r="Q275" s="623"/>
    </row>
    <row r="276" spans="1:17" ht="14.4" customHeight="1" x14ac:dyDescent="0.3">
      <c r="A276" s="618" t="s">
        <v>563</v>
      </c>
      <c r="B276" s="619" t="s">
        <v>7221</v>
      </c>
      <c r="C276" s="619" t="s">
        <v>768</v>
      </c>
      <c r="D276" s="619" t="s">
        <v>7532</v>
      </c>
      <c r="E276" s="619" t="s">
        <v>7530</v>
      </c>
      <c r="F276" s="622"/>
      <c r="G276" s="622"/>
      <c r="H276" s="622"/>
      <c r="I276" s="622"/>
      <c r="J276" s="622"/>
      <c r="K276" s="622"/>
      <c r="L276" s="622"/>
      <c r="M276" s="622"/>
      <c r="N276" s="622">
        <v>0.48</v>
      </c>
      <c r="O276" s="622">
        <v>6994.53</v>
      </c>
      <c r="P276" s="635"/>
      <c r="Q276" s="623">
        <v>14571.9375</v>
      </c>
    </row>
    <row r="277" spans="1:17" ht="14.4" customHeight="1" x14ac:dyDescent="0.3">
      <c r="A277" s="618" t="s">
        <v>563</v>
      </c>
      <c r="B277" s="619" t="s">
        <v>7221</v>
      </c>
      <c r="C277" s="619" t="s">
        <v>768</v>
      </c>
      <c r="D277" s="619" t="s">
        <v>7547</v>
      </c>
      <c r="E277" s="619" t="s">
        <v>7548</v>
      </c>
      <c r="F277" s="622"/>
      <c r="G277" s="622"/>
      <c r="H277" s="622"/>
      <c r="I277" s="622"/>
      <c r="J277" s="622">
        <v>0</v>
      </c>
      <c r="K277" s="622">
        <v>0</v>
      </c>
      <c r="L277" s="622"/>
      <c r="M277" s="622"/>
      <c r="N277" s="622"/>
      <c r="O277" s="622"/>
      <c r="P277" s="635"/>
      <c r="Q277" s="623"/>
    </row>
    <row r="278" spans="1:17" ht="14.4" customHeight="1" x14ac:dyDescent="0.3">
      <c r="A278" s="618" t="s">
        <v>563</v>
      </c>
      <c r="B278" s="619" t="s">
        <v>7221</v>
      </c>
      <c r="C278" s="619" t="s">
        <v>768</v>
      </c>
      <c r="D278" s="619" t="s">
        <v>7547</v>
      </c>
      <c r="E278" s="619" t="s">
        <v>7549</v>
      </c>
      <c r="F278" s="622"/>
      <c r="G278" s="622"/>
      <c r="H278" s="622"/>
      <c r="I278" s="622"/>
      <c r="J278" s="622">
        <v>1</v>
      </c>
      <c r="K278" s="622">
        <v>27490.41</v>
      </c>
      <c r="L278" s="622"/>
      <c r="M278" s="622">
        <v>27490.41</v>
      </c>
      <c r="N278" s="622"/>
      <c r="O278" s="622"/>
      <c r="P278" s="635"/>
      <c r="Q278" s="623"/>
    </row>
    <row r="279" spans="1:17" ht="14.4" customHeight="1" x14ac:dyDescent="0.3">
      <c r="A279" s="618" t="s">
        <v>563</v>
      </c>
      <c r="B279" s="619" t="s">
        <v>7221</v>
      </c>
      <c r="C279" s="619" t="s">
        <v>7575</v>
      </c>
      <c r="D279" s="619" t="s">
        <v>7580</v>
      </c>
      <c r="E279" s="619" t="s">
        <v>7581</v>
      </c>
      <c r="F279" s="622"/>
      <c r="G279" s="622"/>
      <c r="H279" s="622"/>
      <c r="I279" s="622"/>
      <c r="J279" s="622">
        <v>1</v>
      </c>
      <c r="K279" s="622">
        <v>867</v>
      </c>
      <c r="L279" s="622"/>
      <c r="M279" s="622">
        <v>867</v>
      </c>
      <c r="N279" s="622"/>
      <c r="O279" s="622"/>
      <c r="P279" s="635"/>
      <c r="Q279" s="623"/>
    </row>
    <row r="280" spans="1:17" ht="14.4" customHeight="1" x14ac:dyDescent="0.3">
      <c r="A280" s="618" t="s">
        <v>563</v>
      </c>
      <c r="B280" s="619" t="s">
        <v>7221</v>
      </c>
      <c r="C280" s="619" t="s">
        <v>7590</v>
      </c>
      <c r="D280" s="619" t="s">
        <v>7593</v>
      </c>
      <c r="E280" s="619" t="s">
        <v>7594</v>
      </c>
      <c r="F280" s="622">
        <v>15</v>
      </c>
      <c r="G280" s="622">
        <v>0</v>
      </c>
      <c r="H280" s="622"/>
      <c r="I280" s="622">
        <v>0</v>
      </c>
      <c r="J280" s="622">
        <v>10</v>
      </c>
      <c r="K280" s="622">
        <v>0</v>
      </c>
      <c r="L280" s="622"/>
      <c r="M280" s="622">
        <v>0</v>
      </c>
      <c r="N280" s="622">
        <v>12</v>
      </c>
      <c r="O280" s="622">
        <v>0</v>
      </c>
      <c r="P280" s="635"/>
      <c r="Q280" s="623">
        <v>0</v>
      </c>
    </row>
    <row r="281" spans="1:17" ht="14.4" customHeight="1" x14ac:dyDescent="0.3">
      <c r="A281" s="618" t="s">
        <v>563</v>
      </c>
      <c r="B281" s="619" t="s">
        <v>7221</v>
      </c>
      <c r="C281" s="619" t="s">
        <v>7590</v>
      </c>
      <c r="D281" s="619" t="s">
        <v>7595</v>
      </c>
      <c r="E281" s="619" t="s">
        <v>7596</v>
      </c>
      <c r="F281" s="622">
        <v>61</v>
      </c>
      <c r="G281" s="622">
        <v>2074</v>
      </c>
      <c r="H281" s="622">
        <v>1</v>
      </c>
      <c r="I281" s="622">
        <v>34</v>
      </c>
      <c r="J281" s="622">
        <v>82</v>
      </c>
      <c r="K281" s="622">
        <v>2788</v>
      </c>
      <c r="L281" s="622">
        <v>1.3442622950819672</v>
      </c>
      <c r="M281" s="622">
        <v>34</v>
      </c>
      <c r="N281" s="622">
        <v>74</v>
      </c>
      <c r="O281" s="622">
        <v>2516</v>
      </c>
      <c r="P281" s="635">
        <v>1.2131147540983607</v>
      </c>
      <c r="Q281" s="623">
        <v>34</v>
      </c>
    </row>
    <row r="282" spans="1:17" ht="14.4" customHeight="1" x14ac:dyDescent="0.3">
      <c r="A282" s="618" t="s">
        <v>563</v>
      </c>
      <c r="B282" s="619" t="s">
        <v>7221</v>
      </c>
      <c r="C282" s="619" t="s">
        <v>7590</v>
      </c>
      <c r="D282" s="619" t="s">
        <v>7599</v>
      </c>
      <c r="E282" s="619" t="s">
        <v>7600</v>
      </c>
      <c r="F282" s="622">
        <v>1</v>
      </c>
      <c r="G282" s="622">
        <v>75</v>
      </c>
      <c r="H282" s="622">
        <v>1</v>
      </c>
      <c r="I282" s="622">
        <v>75</v>
      </c>
      <c r="J282" s="622"/>
      <c r="K282" s="622"/>
      <c r="L282" s="622"/>
      <c r="M282" s="622"/>
      <c r="N282" s="622">
        <v>1</v>
      </c>
      <c r="O282" s="622">
        <v>81</v>
      </c>
      <c r="P282" s="635">
        <v>1.08</v>
      </c>
      <c r="Q282" s="623">
        <v>81</v>
      </c>
    </row>
    <row r="283" spans="1:17" ht="14.4" customHeight="1" x14ac:dyDescent="0.3">
      <c r="A283" s="618" t="s">
        <v>563</v>
      </c>
      <c r="B283" s="619" t="s">
        <v>7221</v>
      </c>
      <c r="C283" s="619" t="s">
        <v>7590</v>
      </c>
      <c r="D283" s="619" t="s">
        <v>7611</v>
      </c>
      <c r="E283" s="619" t="s">
        <v>7612</v>
      </c>
      <c r="F283" s="622">
        <v>1</v>
      </c>
      <c r="G283" s="622">
        <v>275</v>
      </c>
      <c r="H283" s="622">
        <v>1</v>
      </c>
      <c r="I283" s="622">
        <v>275</v>
      </c>
      <c r="J283" s="622"/>
      <c r="K283" s="622"/>
      <c r="L283" s="622"/>
      <c r="M283" s="622"/>
      <c r="N283" s="622">
        <v>2</v>
      </c>
      <c r="O283" s="622">
        <v>554</v>
      </c>
      <c r="P283" s="635">
        <v>2.0145454545454546</v>
      </c>
      <c r="Q283" s="623">
        <v>277</v>
      </c>
    </row>
    <row r="284" spans="1:17" ht="14.4" customHeight="1" x14ac:dyDescent="0.3">
      <c r="A284" s="618" t="s">
        <v>563</v>
      </c>
      <c r="B284" s="619" t="s">
        <v>7221</v>
      </c>
      <c r="C284" s="619" t="s">
        <v>7590</v>
      </c>
      <c r="D284" s="619" t="s">
        <v>7615</v>
      </c>
      <c r="E284" s="619" t="s">
        <v>7616</v>
      </c>
      <c r="F284" s="622"/>
      <c r="G284" s="622"/>
      <c r="H284" s="622"/>
      <c r="I284" s="622"/>
      <c r="J284" s="622">
        <v>3</v>
      </c>
      <c r="K284" s="622">
        <v>0</v>
      </c>
      <c r="L284" s="622"/>
      <c r="M284" s="622">
        <v>0</v>
      </c>
      <c r="N284" s="622">
        <v>9</v>
      </c>
      <c r="O284" s="622">
        <v>0</v>
      </c>
      <c r="P284" s="635"/>
      <c r="Q284" s="623">
        <v>0</v>
      </c>
    </row>
    <row r="285" spans="1:17" ht="14.4" customHeight="1" x14ac:dyDescent="0.3">
      <c r="A285" s="618" t="s">
        <v>563</v>
      </c>
      <c r="B285" s="619" t="s">
        <v>7221</v>
      </c>
      <c r="C285" s="619" t="s">
        <v>7590</v>
      </c>
      <c r="D285" s="619" t="s">
        <v>7617</v>
      </c>
      <c r="E285" s="619" t="s">
        <v>7618</v>
      </c>
      <c r="F285" s="622">
        <v>8</v>
      </c>
      <c r="G285" s="622">
        <v>824</v>
      </c>
      <c r="H285" s="622">
        <v>1</v>
      </c>
      <c r="I285" s="622">
        <v>103</v>
      </c>
      <c r="J285" s="622">
        <v>9</v>
      </c>
      <c r="K285" s="622">
        <v>927</v>
      </c>
      <c r="L285" s="622">
        <v>1.125</v>
      </c>
      <c r="M285" s="622">
        <v>103</v>
      </c>
      <c r="N285" s="622">
        <v>7</v>
      </c>
      <c r="O285" s="622">
        <v>728</v>
      </c>
      <c r="P285" s="635">
        <v>0.88349514563106801</v>
      </c>
      <c r="Q285" s="623">
        <v>104</v>
      </c>
    </row>
    <row r="286" spans="1:17" ht="14.4" customHeight="1" x14ac:dyDescent="0.3">
      <c r="A286" s="618" t="s">
        <v>563</v>
      </c>
      <c r="B286" s="619" t="s">
        <v>7221</v>
      </c>
      <c r="C286" s="619" t="s">
        <v>7590</v>
      </c>
      <c r="D286" s="619" t="s">
        <v>7621</v>
      </c>
      <c r="E286" s="619" t="s">
        <v>7622</v>
      </c>
      <c r="F286" s="622"/>
      <c r="G286" s="622"/>
      <c r="H286" s="622"/>
      <c r="I286" s="622"/>
      <c r="J286" s="622"/>
      <c r="K286" s="622"/>
      <c r="L286" s="622"/>
      <c r="M286" s="622"/>
      <c r="N286" s="622">
        <v>1</v>
      </c>
      <c r="O286" s="622">
        <v>5</v>
      </c>
      <c r="P286" s="635"/>
      <c r="Q286" s="623">
        <v>5</v>
      </c>
    </row>
    <row r="287" spans="1:17" ht="14.4" customHeight="1" x14ac:dyDescent="0.3">
      <c r="A287" s="618" t="s">
        <v>563</v>
      </c>
      <c r="B287" s="619" t="s">
        <v>7221</v>
      </c>
      <c r="C287" s="619" t="s">
        <v>7590</v>
      </c>
      <c r="D287" s="619" t="s">
        <v>7623</v>
      </c>
      <c r="E287" s="619" t="s">
        <v>7624</v>
      </c>
      <c r="F287" s="622"/>
      <c r="G287" s="622"/>
      <c r="H287" s="622"/>
      <c r="I287" s="622"/>
      <c r="J287" s="622"/>
      <c r="K287" s="622"/>
      <c r="L287" s="622"/>
      <c r="M287" s="622"/>
      <c r="N287" s="622">
        <v>1</v>
      </c>
      <c r="O287" s="622">
        <v>5</v>
      </c>
      <c r="P287" s="635"/>
      <c r="Q287" s="623">
        <v>5</v>
      </c>
    </row>
    <row r="288" spans="1:17" ht="14.4" customHeight="1" x14ac:dyDescent="0.3">
      <c r="A288" s="618" t="s">
        <v>563</v>
      </c>
      <c r="B288" s="619" t="s">
        <v>7221</v>
      </c>
      <c r="C288" s="619" t="s">
        <v>7590</v>
      </c>
      <c r="D288" s="619" t="s">
        <v>7625</v>
      </c>
      <c r="E288" s="619" t="s">
        <v>7626</v>
      </c>
      <c r="F288" s="622"/>
      <c r="G288" s="622"/>
      <c r="H288" s="622"/>
      <c r="I288" s="622"/>
      <c r="J288" s="622">
        <v>1</v>
      </c>
      <c r="K288" s="622">
        <v>644</v>
      </c>
      <c r="L288" s="622"/>
      <c r="M288" s="622">
        <v>644</v>
      </c>
      <c r="N288" s="622">
        <v>7</v>
      </c>
      <c r="O288" s="622">
        <v>4515</v>
      </c>
      <c r="P288" s="635"/>
      <c r="Q288" s="623">
        <v>645</v>
      </c>
    </row>
    <row r="289" spans="1:17" ht="14.4" customHeight="1" x14ac:dyDescent="0.3">
      <c r="A289" s="618" t="s">
        <v>563</v>
      </c>
      <c r="B289" s="619" t="s">
        <v>7221</v>
      </c>
      <c r="C289" s="619" t="s">
        <v>7590</v>
      </c>
      <c r="D289" s="619" t="s">
        <v>7627</v>
      </c>
      <c r="E289" s="619" t="s">
        <v>7628</v>
      </c>
      <c r="F289" s="622">
        <v>6</v>
      </c>
      <c r="G289" s="622">
        <v>1956</v>
      </c>
      <c r="H289" s="622">
        <v>1</v>
      </c>
      <c r="I289" s="622">
        <v>326</v>
      </c>
      <c r="J289" s="622">
        <v>2</v>
      </c>
      <c r="K289" s="622">
        <v>656</v>
      </c>
      <c r="L289" s="622">
        <v>0.33537832310838445</v>
      </c>
      <c r="M289" s="622">
        <v>328</v>
      </c>
      <c r="N289" s="622">
        <v>7</v>
      </c>
      <c r="O289" s="622">
        <v>2289</v>
      </c>
      <c r="P289" s="635">
        <v>1.1702453987730062</v>
      </c>
      <c r="Q289" s="623">
        <v>327</v>
      </c>
    </row>
    <row r="290" spans="1:17" ht="14.4" customHeight="1" x14ac:dyDescent="0.3">
      <c r="A290" s="618" t="s">
        <v>563</v>
      </c>
      <c r="B290" s="619" t="s">
        <v>7221</v>
      </c>
      <c r="C290" s="619" t="s">
        <v>7590</v>
      </c>
      <c r="D290" s="619" t="s">
        <v>7629</v>
      </c>
      <c r="E290" s="619" t="s">
        <v>7630</v>
      </c>
      <c r="F290" s="622">
        <v>9</v>
      </c>
      <c r="G290" s="622">
        <v>1467</v>
      </c>
      <c r="H290" s="622">
        <v>1</v>
      </c>
      <c r="I290" s="622">
        <v>163</v>
      </c>
      <c r="J290" s="622"/>
      <c r="K290" s="622"/>
      <c r="L290" s="622"/>
      <c r="M290" s="622"/>
      <c r="N290" s="622">
        <v>3</v>
      </c>
      <c r="O290" s="622">
        <v>489</v>
      </c>
      <c r="P290" s="635">
        <v>0.33333333333333331</v>
      </c>
      <c r="Q290" s="623">
        <v>163</v>
      </c>
    </row>
    <row r="291" spans="1:17" ht="14.4" customHeight="1" x14ac:dyDescent="0.3">
      <c r="A291" s="618" t="s">
        <v>563</v>
      </c>
      <c r="B291" s="619" t="s">
        <v>7221</v>
      </c>
      <c r="C291" s="619" t="s">
        <v>7590</v>
      </c>
      <c r="D291" s="619" t="s">
        <v>7635</v>
      </c>
      <c r="E291" s="619" t="s">
        <v>7636</v>
      </c>
      <c r="F291" s="622"/>
      <c r="G291" s="622"/>
      <c r="H291" s="622"/>
      <c r="I291" s="622"/>
      <c r="J291" s="622">
        <v>5</v>
      </c>
      <c r="K291" s="622">
        <v>560</v>
      </c>
      <c r="L291" s="622"/>
      <c r="M291" s="622">
        <v>112</v>
      </c>
      <c r="N291" s="622">
        <v>6</v>
      </c>
      <c r="O291" s="622">
        <v>672</v>
      </c>
      <c r="P291" s="635"/>
      <c r="Q291" s="623">
        <v>112</v>
      </c>
    </row>
    <row r="292" spans="1:17" ht="14.4" customHeight="1" x14ac:dyDescent="0.3">
      <c r="A292" s="618" t="s">
        <v>563</v>
      </c>
      <c r="B292" s="619" t="s">
        <v>7637</v>
      </c>
      <c r="C292" s="619" t="s">
        <v>768</v>
      </c>
      <c r="D292" s="619" t="s">
        <v>7254</v>
      </c>
      <c r="E292" s="619" t="s">
        <v>7253</v>
      </c>
      <c r="F292" s="622">
        <v>2.5300000000000002</v>
      </c>
      <c r="G292" s="622">
        <v>341.17</v>
      </c>
      <c r="H292" s="622">
        <v>1</v>
      </c>
      <c r="I292" s="622">
        <v>134.8498023715415</v>
      </c>
      <c r="J292" s="622"/>
      <c r="K292" s="622"/>
      <c r="L292" s="622"/>
      <c r="M292" s="622"/>
      <c r="N292" s="622"/>
      <c r="O292" s="622"/>
      <c r="P292" s="635"/>
      <c r="Q292" s="623"/>
    </row>
    <row r="293" spans="1:17" ht="14.4" customHeight="1" x14ac:dyDescent="0.3">
      <c r="A293" s="618" t="s">
        <v>563</v>
      </c>
      <c r="B293" s="619" t="s">
        <v>7637</v>
      </c>
      <c r="C293" s="619" t="s">
        <v>768</v>
      </c>
      <c r="D293" s="619" t="s">
        <v>7300</v>
      </c>
      <c r="E293" s="619" t="s">
        <v>7301</v>
      </c>
      <c r="F293" s="622">
        <v>2</v>
      </c>
      <c r="G293" s="622">
        <v>22574.78</v>
      </c>
      <c r="H293" s="622">
        <v>1</v>
      </c>
      <c r="I293" s="622">
        <v>11287.39</v>
      </c>
      <c r="J293" s="622"/>
      <c r="K293" s="622"/>
      <c r="L293" s="622"/>
      <c r="M293" s="622"/>
      <c r="N293" s="622"/>
      <c r="O293" s="622"/>
      <c r="P293" s="635"/>
      <c r="Q293" s="623"/>
    </row>
    <row r="294" spans="1:17" ht="14.4" customHeight="1" x14ac:dyDescent="0.3">
      <c r="A294" s="618" t="s">
        <v>563</v>
      </c>
      <c r="B294" s="619" t="s">
        <v>7637</v>
      </c>
      <c r="C294" s="619" t="s">
        <v>768</v>
      </c>
      <c r="D294" s="619" t="s">
        <v>7358</v>
      </c>
      <c r="E294" s="619" t="s">
        <v>7359</v>
      </c>
      <c r="F294" s="622"/>
      <c r="G294" s="622"/>
      <c r="H294" s="622"/>
      <c r="I294" s="622"/>
      <c r="J294" s="622">
        <v>0.87</v>
      </c>
      <c r="K294" s="622">
        <v>2.61</v>
      </c>
      <c r="L294" s="622"/>
      <c r="M294" s="622">
        <v>3</v>
      </c>
      <c r="N294" s="622"/>
      <c r="O294" s="622"/>
      <c r="P294" s="635"/>
      <c r="Q294" s="623"/>
    </row>
    <row r="295" spans="1:17" ht="14.4" customHeight="1" x14ac:dyDescent="0.3">
      <c r="A295" s="618" t="s">
        <v>563</v>
      </c>
      <c r="B295" s="619" t="s">
        <v>7637</v>
      </c>
      <c r="C295" s="619" t="s">
        <v>768</v>
      </c>
      <c r="D295" s="619" t="s">
        <v>7415</v>
      </c>
      <c r="E295" s="619" t="s">
        <v>7416</v>
      </c>
      <c r="F295" s="622">
        <v>0.78</v>
      </c>
      <c r="G295" s="622">
        <v>2508.75</v>
      </c>
      <c r="H295" s="622">
        <v>1</v>
      </c>
      <c r="I295" s="622">
        <v>3216.3461538461538</v>
      </c>
      <c r="J295" s="622"/>
      <c r="K295" s="622"/>
      <c r="L295" s="622"/>
      <c r="M295" s="622"/>
      <c r="N295" s="622"/>
      <c r="O295" s="622"/>
      <c r="P295" s="635"/>
      <c r="Q295" s="623"/>
    </row>
    <row r="296" spans="1:17" ht="14.4" customHeight="1" x14ac:dyDescent="0.3">
      <c r="A296" s="618" t="s">
        <v>563</v>
      </c>
      <c r="B296" s="619" t="s">
        <v>7637</v>
      </c>
      <c r="C296" s="619" t="s">
        <v>768</v>
      </c>
      <c r="D296" s="619" t="s">
        <v>7417</v>
      </c>
      <c r="E296" s="619" t="s">
        <v>7416</v>
      </c>
      <c r="F296" s="622">
        <v>3.6</v>
      </c>
      <c r="G296" s="622">
        <v>23157.679999999997</v>
      </c>
      <c r="H296" s="622">
        <v>1</v>
      </c>
      <c r="I296" s="622">
        <v>6432.688888888888</v>
      </c>
      <c r="J296" s="622"/>
      <c r="K296" s="622"/>
      <c r="L296" s="622"/>
      <c r="M296" s="622"/>
      <c r="N296" s="622"/>
      <c r="O296" s="622"/>
      <c r="P296" s="635"/>
      <c r="Q296" s="623"/>
    </row>
    <row r="297" spans="1:17" ht="14.4" customHeight="1" x14ac:dyDescent="0.3">
      <c r="A297" s="618" t="s">
        <v>563</v>
      </c>
      <c r="B297" s="619" t="s">
        <v>7637</v>
      </c>
      <c r="C297" s="619" t="s">
        <v>768</v>
      </c>
      <c r="D297" s="619" t="s">
        <v>7440</v>
      </c>
      <c r="E297" s="619" t="s">
        <v>7441</v>
      </c>
      <c r="F297" s="622">
        <v>0.17</v>
      </c>
      <c r="G297" s="622">
        <v>52.02</v>
      </c>
      <c r="H297" s="622">
        <v>1</v>
      </c>
      <c r="I297" s="622">
        <v>306</v>
      </c>
      <c r="J297" s="622"/>
      <c r="K297" s="622"/>
      <c r="L297" s="622"/>
      <c r="M297" s="622"/>
      <c r="N297" s="622"/>
      <c r="O297" s="622"/>
      <c r="P297" s="635"/>
      <c r="Q297" s="623"/>
    </row>
    <row r="298" spans="1:17" ht="14.4" customHeight="1" x14ac:dyDescent="0.3">
      <c r="A298" s="618" t="s">
        <v>563</v>
      </c>
      <c r="B298" s="619" t="s">
        <v>7637</v>
      </c>
      <c r="C298" s="619" t="s">
        <v>768</v>
      </c>
      <c r="D298" s="619" t="s">
        <v>7443</v>
      </c>
      <c r="E298" s="619" t="s">
        <v>7441</v>
      </c>
      <c r="F298" s="622">
        <v>0.52</v>
      </c>
      <c r="G298" s="622">
        <v>129.66</v>
      </c>
      <c r="H298" s="622">
        <v>1</v>
      </c>
      <c r="I298" s="622">
        <v>249.34615384615384</v>
      </c>
      <c r="J298" s="622"/>
      <c r="K298" s="622"/>
      <c r="L298" s="622"/>
      <c r="M298" s="622"/>
      <c r="N298" s="622"/>
      <c r="O298" s="622"/>
      <c r="P298" s="635"/>
      <c r="Q298" s="623"/>
    </row>
    <row r="299" spans="1:17" ht="14.4" customHeight="1" x14ac:dyDescent="0.3">
      <c r="A299" s="618" t="s">
        <v>563</v>
      </c>
      <c r="B299" s="619" t="s">
        <v>7637</v>
      </c>
      <c r="C299" s="619" t="s">
        <v>768</v>
      </c>
      <c r="D299" s="619" t="s">
        <v>7449</v>
      </c>
      <c r="E299" s="619" t="s">
        <v>7450</v>
      </c>
      <c r="F299" s="622"/>
      <c r="G299" s="622"/>
      <c r="H299" s="622"/>
      <c r="I299" s="622"/>
      <c r="J299" s="622"/>
      <c r="K299" s="622"/>
      <c r="L299" s="622"/>
      <c r="M299" s="622"/>
      <c r="N299" s="622">
        <v>0.31</v>
      </c>
      <c r="O299" s="622">
        <v>81.239999999999995</v>
      </c>
      <c r="P299" s="635"/>
      <c r="Q299" s="623">
        <v>262.06451612903226</v>
      </c>
    </row>
    <row r="300" spans="1:17" ht="14.4" customHeight="1" x14ac:dyDescent="0.3">
      <c r="A300" s="618" t="s">
        <v>563</v>
      </c>
      <c r="B300" s="619" t="s">
        <v>7637</v>
      </c>
      <c r="C300" s="619" t="s">
        <v>768</v>
      </c>
      <c r="D300" s="619" t="s">
        <v>7495</v>
      </c>
      <c r="E300" s="619" t="s">
        <v>7492</v>
      </c>
      <c r="F300" s="622">
        <v>0.72</v>
      </c>
      <c r="G300" s="622">
        <v>389.65</v>
      </c>
      <c r="H300" s="622">
        <v>1</v>
      </c>
      <c r="I300" s="622">
        <v>541.18055555555554</v>
      </c>
      <c r="J300" s="622"/>
      <c r="K300" s="622"/>
      <c r="L300" s="622"/>
      <c r="M300" s="622"/>
      <c r="N300" s="622"/>
      <c r="O300" s="622"/>
      <c r="P300" s="635"/>
      <c r="Q300" s="623"/>
    </row>
    <row r="301" spans="1:17" ht="14.4" customHeight="1" x14ac:dyDescent="0.3">
      <c r="A301" s="618" t="s">
        <v>563</v>
      </c>
      <c r="B301" s="619" t="s">
        <v>7637</v>
      </c>
      <c r="C301" s="619" t="s">
        <v>768</v>
      </c>
      <c r="D301" s="619" t="s">
        <v>7512</v>
      </c>
      <c r="E301" s="619" t="s">
        <v>7513</v>
      </c>
      <c r="F301" s="622"/>
      <c r="G301" s="622"/>
      <c r="H301" s="622"/>
      <c r="I301" s="622"/>
      <c r="J301" s="622"/>
      <c r="K301" s="622"/>
      <c r="L301" s="622"/>
      <c r="M301" s="622"/>
      <c r="N301" s="622">
        <v>0.6</v>
      </c>
      <c r="O301" s="622">
        <v>202.39</v>
      </c>
      <c r="P301" s="635"/>
      <c r="Q301" s="623">
        <v>337.31666666666666</v>
      </c>
    </row>
    <row r="302" spans="1:17" ht="14.4" customHeight="1" x14ac:dyDescent="0.3">
      <c r="A302" s="618" t="s">
        <v>563</v>
      </c>
      <c r="B302" s="619" t="s">
        <v>7637</v>
      </c>
      <c r="C302" s="619" t="s">
        <v>768</v>
      </c>
      <c r="D302" s="619" t="s">
        <v>7516</v>
      </c>
      <c r="E302" s="619" t="s">
        <v>7517</v>
      </c>
      <c r="F302" s="622"/>
      <c r="G302" s="622"/>
      <c r="H302" s="622"/>
      <c r="I302" s="622"/>
      <c r="J302" s="622">
        <v>1</v>
      </c>
      <c r="K302" s="622">
        <v>490.48</v>
      </c>
      <c r="L302" s="622"/>
      <c r="M302" s="622">
        <v>490.48</v>
      </c>
      <c r="N302" s="622"/>
      <c r="O302" s="622"/>
      <c r="P302" s="635"/>
      <c r="Q302" s="623"/>
    </row>
    <row r="303" spans="1:17" ht="14.4" customHeight="1" x14ac:dyDescent="0.3">
      <c r="A303" s="618" t="s">
        <v>563</v>
      </c>
      <c r="B303" s="619" t="s">
        <v>7637</v>
      </c>
      <c r="C303" s="619" t="s">
        <v>768</v>
      </c>
      <c r="D303" s="619" t="s">
        <v>7532</v>
      </c>
      <c r="E303" s="619" t="s">
        <v>7530</v>
      </c>
      <c r="F303" s="622"/>
      <c r="G303" s="622"/>
      <c r="H303" s="622"/>
      <c r="I303" s="622"/>
      <c r="J303" s="622">
        <v>1</v>
      </c>
      <c r="K303" s="622">
        <v>13825.9</v>
      </c>
      <c r="L303" s="622"/>
      <c r="M303" s="622">
        <v>13825.9</v>
      </c>
      <c r="N303" s="622"/>
      <c r="O303" s="622"/>
      <c r="P303" s="635"/>
      <c r="Q303" s="623"/>
    </row>
    <row r="304" spans="1:17" ht="14.4" customHeight="1" x14ac:dyDescent="0.3">
      <c r="A304" s="618" t="s">
        <v>563</v>
      </c>
      <c r="B304" s="619" t="s">
        <v>7637</v>
      </c>
      <c r="C304" s="619" t="s">
        <v>7575</v>
      </c>
      <c r="D304" s="619" t="s">
        <v>7576</v>
      </c>
      <c r="E304" s="619" t="s">
        <v>7577</v>
      </c>
      <c r="F304" s="622">
        <v>34</v>
      </c>
      <c r="G304" s="622">
        <v>24160.400000000005</v>
      </c>
      <c r="H304" s="622">
        <v>1</v>
      </c>
      <c r="I304" s="622">
        <v>710.60000000000014</v>
      </c>
      <c r="J304" s="622">
        <v>25</v>
      </c>
      <c r="K304" s="622">
        <v>17765.000000000004</v>
      </c>
      <c r="L304" s="622">
        <v>0.73529411764705876</v>
      </c>
      <c r="M304" s="622">
        <v>710.60000000000014</v>
      </c>
      <c r="N304" s="622">
        <v>29</v>
      </c>
      <c r="O304" s="622">
        <v>20607.400000000001</v>
      </c>
      <c r="P304" s="635">
        <v>0.85294117647058809</v>
      </c>
      <c r="Q304" s="623">
        <v>710.6</v>
      </c>
    </row>
    <row r="305" spans="1:17" ht="14.4" customHeight="1" x14ac:dyDescent="0.3">
      <c r="A305" s="618" t="s">
        <v>563</v>
      </c>
      <c r="B305" s="619" t="s">
        <v>7637</v>
      </c>
      <c r="C305" s="619" t="s">
        <v>7575</v>
      </c>
      <c r="D305" s="619" t="s">
        <v>7665</v>
      </c>
      <c r="E305" s="619" t="s">
        <v>7666</v>
      </c>
      <c r="F305" s="622"/>
      <c r="G305" s="622"/>
      <c r="H305" s="622"/>
      <c r="I305" s="622"/>
      <c r="J305" s="622">
        <v>1</v>
      </c>
      <c r="K305" s="622">
        <v>746.4</v>
      </c>
      <c r="L305" s="622"/>
      <c r="M305" s="622">
        <v>746.4</v>
      </c>
      <c r="N305" s="622"/>
      <c r="O305" s="622"/>
      <c r="P305" s="635"/>
      <c r="Q305" s="623"/>
    </row>
    <row r="306" spans="1:17" ht="14.4" customHeight="1" x14ac:dyDescent="0.3">
      <c r="A306" s="618" t="s">
        <v>563</v>
      </c>
      <c r="B306" s="619" t="s">
        <v>7637</v>
      </c>
      <c r="C306" s="619" t="s">
        <v>7575</v>
      </c>
      <c r="D306" s="619" t="s">
        <v>7667</v>
      </c>
      <c r="E306" s="619" t="s">
        <v>7668</v>
      </c>
      <c r="F306" s="622">
        <v>1</v>
      </c>
      <c r="G306" s="622">
        <v>2011.4</v>
      </c>
      <c r="H306" s="622">
        <v>1</v>
      </c>
      <c r="I306" s="622">
        <v>2011.4</v>
      </c>
      <c r="J306" s="622">
        <v>7</v>
      </c>
      <c r="K306" s="622">
        <v>14079.8</v>
      </c>
      <c r="L306" s="622">
        <v>6.9999999999999991</v>
      </c>
      <c r="M306" s="622">
        <v>2011.3999999999999</v>
      </c>
      <c r="N306" s="622">
        <v>11</v>
      </c>
      <c r="O306" s="622">
        <v>22125.4</v>
      </c>
      <c r="P306" s="635">
        <v>11</v>
      </c>
      <c r="Q306" s="623">
        <v>2011.4</v>
      </c>
    </row>
    <row r="307" spans="1:17" ht="14.4" customHeight="1" x14ac:dyDescent="0.3">
      <c r="A307" s="618" t="s">
        <v>563</v>
      </c>
      <c r="B307" s="619" t="s">
        <v>7637</v>
      </c>
      <c r="C307" s="619" t="s">
        <v>7575</v>
      </c>
      <c r="D307" s="619" t="s">
        <v>7580</v>
      </c>
      <c r="E307" s="619" t="s">
        <v>7581</v>
      </c>
      <c r="F307" s="622">
        <v>1</v>
      </c>
      <c r="G307" s="622">
        <v>867</v>
      </c>
      <c r="H307" s="622">
        <v>1</v>
      </c>
      <c r="I307" s="622">
        <v>867</v>
      </c>
      <c r="J307" s="622"/>
      <c r="K307" s="622"/>
      <c r="L307" s="622"/>
      <c r="M307" s="622"/>
      <c r="N307" s="622"/>
      <c r="O307" s="622"/>
      <c r="P307" s="635"/>
      <c r="Q307" s="623"/>
    </row>
    <row r="308" spans="1:17" ht="14.4" customHeight="1" x14ac:dyDescent="0.3">
      <c r="A308" s="618" t="s">
        <v>563</v>
      </c>
      <c r="B308" s="619" t="s">
        <v>7637</v>
      </c>
      <c r="C308" s="619" t="s">
        <v>7575</v>
      </c>
      <c r="D308" s="619" t="s">
        <v>7763</v>
      </c>
      <c r="E308" s="619" t="s">
        <v>7764</v>
      </c>
      <c r="F308" s="622"/>
      <c r="G308" s="622"/>
      <c r="H308" s="622"/>
      <c r="I308" s="622"/>
      <c r="J308" s="622">
        <v>1</v>
      </c>
      <c r="K308" s="622">
        <v>746.4</v>
      </c>
      <c r="L308" s="622"/>
      <c r="M308" s="622">
        <v>746.4</v>
      </c>
      <c r="N308" s="622"/>
      <c r="O308" s="622"/>
      <c r="P308" s="635"/>
      <c r="Q308" s="623"/>
    </row>
    <row r="309" spans="1:17" ht="14.4" customHeight="1" x14ac:dyDescent="0.3">
      <c r="A309" s="618" t="s">
        <v>563</v>
      </c>
      <c r="B309" s="619" t="s">
        <v>7637</v>
      </c>
      <c r="C309" s="619" t="s">
        <v>7590</v>
      </c>
      <c r="D309" s="619" t="s">
        <v>7593</v>
      </c>
      <c r="E309" s="619" t="s">
        <v>7594</v>
      </c>
      <c r="F309" s="622">
        <v>2</v>
      </c>
      <c r="G309" s="622">
        <v>0</v>
      </c>
      <c r="H309" s="622"/>
      <c r="I309" s="622">
        <v>0</v>
      </c>
      <c r="J309" s="622">
        <v>3</v>
      </c>
      <c r="K309" s="622">
        <v>0</v>
      </c>
      <c r="L309" s="622"/>
      <c r="M309" s="622">
        <v>0</v>
      </c>
      <c r="N309" s="622">
        <v>1</v>
      </c>
      <c r="O309" s="622">
        <v>0</v>
      </c>
      <c r="P309" s="635"/>
      <c r="Q309" s="623">
        <v>0</v>
      </c>
    </row>
    <row r="310" spans="1:17" ht="14.4" customHeight="1" x14ac:dyDescent="0.3">
      <c r="A310" s="618" t="s">
        <v>563</v>
      </c>
      <c r="B310" s="619" t="s">
        <v>7637</v>
      </c>
      <c r="C310" s="619" t="s">
        <v>7590</v>
      </c>
      <c r="D310" s="619" t="s">
        <v>7595</v>
      </c>
      <c r="E310" s="619" t="s">
        <v>7596</v>
      </c>
      <c r="F310" s="622">
        <v>58</v>
      </c>
      <c r="G310" s="622">
        <v>1972</v>
      </c>
      <c r="H310" s="622">
        <v>1</v>
      </c>
      <c r="I310" s="622">
        <v>34</v>
      </c>
      <c r="J310" s="622">
        <v>70</v>
      </c>
      <c r="K310" s="622">
        <v>2380</v>
      </c>
      <c r="L310" s="622">
        <v>1.2068965517241379</v>
      </c>
      <c r="M310" s="622">
        <v>34</v>
      </c>
      <c r="N310" s="622">
        <v>143</v>
      </c>
      <c r="O310" s="622">
        <v>4862</v>
      </c>
      <c r="P310" s="635">
        <v>2.4655172413793105</v>
      </c>
      <c r="Q310" s="623">
        <v>34</v>
      </c>
    </row>
    <row r="311" spans="1:17" ht="14.4" customHeight="1" x14ac:dyDescent="0.3">
      <c r="A311" s="618" t="s">
        <v>563</v>
      </c>
      <c r="B311" s="619" t="s">
        <v>7637</v>
      </c>
      <c r="C311" s="619" t="s">
        <v>7590</v>
      </c>
      <c r="D311" s="619" t="s">
        <v>7617</v>
      </c>
      <c r="E311" s="619" t="s">
        <v>7618</v>
      </c>
      <c r="F311" s="622">
        <v>11</v>
      </c>
      <c r="G311" s="622">
        <v>1133</v>
      </c>
      <c r="H311" s="622">
        <v>1</v>
      </c>
      <c r="I311" s="622">
        <v>103</v>
      </c>
      <c r="J311" s="622">
        <v>1</v>
      </c>
      <c r="K311" s="622">
        <v>103</v>
      </c>
      <c r="L311" s="622">
        <v>9.0909090909090912E-2</v>
      </c>
      <c r="M311" s="622">
        <v>103</v>
      </c>
      <c r="N311" s="622">
        <v>5</v>
      </c>
      <c r="O311" s="622">
        <v>520</v>
      </c>
      <c r="P311" s="635">
        <v>0.45895851721094438</v>
      </c>
      <c r="Q311" s="623">
        <v>104</v>
      </c>
    </row>
    <row r="312" spans="1:17" ht="14.4" customHeight="1" x14ac:dyDescent="0.3">
      <c r="A312" s="618" t="s">
        <v>563</v>
      </c>
      <c r="B312" s="619" t="s">
        <v>7637</v>
      </c>
      <c r="C312" s="619" t="s">
        <v>7590</v>
      </c>
      <c r="D312" s="619" t="s">
        <v>7623</v>
      </c>
      <c r="E312" s="619" t="s">
        <v>7624</v>
      </c>
      <c r="F312" s="622"/>
      <c r="G312" s="622"/>
      <c r="H312" s="622"/>
      <c r="I312" s="622"/>
      <c r="J312" s="622"/>
      <c r="K312" s="622"/>
      <c r="L312" s="622"/>
      <c r="M312" s="622"/>
      <c r="N312" s="622">
        <v>1</v>
      </c>
      <c r="O312" s="622">
        <v>5</v>
      </c>
      <c r="P312" s="635"/>
      <c r="Q312" s="623">
        <v>5</v>
      </c>
    </row>
    <row r="313" spans="1:17" ht="14.4" customHeight="1" x14ac:dyDescent="0.3">
      <c r="A313" s="618" t="s">
        <v>563</v>
      </c>
      <c r="B313" s="619" t="s">
        <v>7637</v>
      </c>
      <c r="C313" s="619" t="s">
        <v>7590</v>
      </c>
      <c r="D313" s="619" t="s">
        <v>7677</v>
      </c>
      <c r="E313" s="619" t="s">
        <v>7678</v>
      </c>
      <c r="F313" s="622">
        <v>3</v>
      </c>
      <c r="G313" s="622">
        <v>972</v>
      </c>
      <c r="H313" s="622">
        <v>1</v>
      </c>
      <c r="I313" s="622">
        <v>324</v>
      </c>
      <c r="J313" s="622">
        <v>20</v>
      </c>
      <c r="K313" s="622">
        <v>6520</v>
      </c>
      <c r="L313" s="622">
        <v>6.7078189300411522</v>
      </c>
      <c r="M313" s="622">
        <v>326</v>
      </c>
      <c r="N313" s="622">
        <v>26</v>
      </c>
      <c r="O313" s="622">
        <v>8502</v>
      </c>
      <c r="P313" s="635">
        <v>8.7469135802469129</v>
      </c>
      <c r="Q313" s="623">
        <v>327</v>
      </c>
    </row>
    <row r="314" spans="1:17" ht="14.4" customHeight="1" x14ac:dyDescent="0.3">
      <c r="A314" s="618" t="s">
        <v>563</v>
      </c>
      <c r="B314" s="619" t="s">
        <v>7637</v>
      </c>
      <c r="C314" s="619" t="s">
        <v>7590</v>
      </c>
      <c r="D314" s="619" t="s">
        <v>7681</v>
      </c>
      <c r="E314" s="619" t="s">
        <v>7682</v>
      </c>
      <c r="F314" s="622">
        <v>13608</v>
      </c>
      <c r="G314" s="622">
        <v>9593640</v>
      </c>
      <c r="H314" s="622">
        <v>1</v>
      </c>
      <c r="I314" s="622">
        <v>705</v>
      </c>
      <c r="J314" s="622">
        <v>12227</v>
      </c>
      <c r="K314" s="622">
        <v>8620035</v>
      </c>
      <c r="L314" s="622">
        <v>0.89851557907113466</v>
      </c>
      <c r="M314" s="622">
        <v>705</v>
      </c>
      <c r="N314" s="622">
        <v>10838</v>
      </c>
      <c r="O314" s="622">
        <v>7651628</v>
      </c>
      <c r="P314" s="635">
        <v>0.79757297542955541</v>
      </c>
      <c r="Q314" s="623">
        <v>706</v>
      </c>
    </row>
    <row r="315" spans="1:17" ht="14.4" customHeight="1" x14ac:dyDescent="0.3">
      <c r="A315" s="618" t="s">
        <v>563</v>
      </c>
      <c r="B315" s="619" t="s">
        <v>7637</v>
      </c>
      <c r="C315" s="619" t="s">
        <v>7590</v>
      </c>
      <c r="D315" s="619" t="s">
        <v>7683</v>
      </c>
      <c r="E315" s="619" t="s">
        <v>7684</v>
      </c>
      <c r="F315" s="622">
        <v>61</v>
      </c>
      <c r="G315" s="622">
        <v>30073</v>
      </c>
      <c r="H315" s="622">
        <v>1</v>
      </c>
      <c r="I315" s="622">
        <v>493</v>
      </c>
      <c r="J315" s="622">
        <v>70</v>
      </c>
      <c r="K315" s="622">
        <v>34650</v>
      </c>
      <c r="L315" s="622">
        <v>1.1521963222824461</v>
      </c>
      <c r="M315" s="622">
        <v>495</v>
      </c>
      <c r="N315" s="622">
        <v>72</v>
      </c>
      <c r="O315" s="622">
        <v>35784</v>
      </c>
      <c r="P315" s="635">
        <v>1.1899045655571443</v>
      </c>
      <c r="Q315" s="623">
        <v>497</v>
      </c>
    </row>
    <row r="316" spans="1:17" ht="14.4" customHeight="1" x14ac:dyDescent="0.3">
      <c r="A316" s="618" t="s">
        <v>563</v>
      </c>
      <c r="B316" s="619" t="s">
        <v>7637</v>
      </c>
      <c r="C316" s="619" t="s">
        <v>7590</v>
      </c>
      <c r="D316" s="619" t="s">
        <v>7685</v>
      </c>
      <c r="E316" s="619" t="s">
        <v>7686</v>
      </c>
      <c r="F316" s="622">
        <v>55</v>
      </c>
      <c r="G316" s="622">
        <v>33880</v>
      </c>
      <c r="H316" s="622">
        <v>1</v>
      </c>
      <c r="I316" s="622">
        <v>616</v>
      </c>
      <c r="J316" s="622"/>
      <c r="K316" s="622"/>
      <c r="L316" s="622"/>
      <c r="M316" s="622"/>
      <c r="N316" s="622">
        <v>76</v>
      </c>
      <c r="O316" s="622">
        <v>46892</v>
      </c>
      <c r="P316" s="635">
        <v>1.3840613931523023</v>
      </c>
      <c r="Q316" s="623">
        <v>617</v>
      </c>
    </row>
    <row r="317" spans="1:17" ht="14.4" customHeight="1" x14ac:dyDescent="0.3">
      <c r="A317" s="618" t="s">
        <v>563</v>
      </c>
      <c r="B317" s="619" t="s">
        <v>7637</v>
      </c>
      <c r="C317" s="619" t="s">
        <v>7590</v>
      </c>
      <c r="D317" s="619" t="s">
        <v>7687</v>
      </c>
      <c r="E317" s="619" t="s">
        <v>7688</v>
      </c>
      <c r="F317" s="622">
        <v>25</v>
      </c>
      <c r="G317" s="622">
        <v>150700</v>
      </c>
      <c r="H317" s="622">
        <v>1</v>
      </c>
      <c r="I317" s="622">
        <v>6028</v>
      </c>
      <c r="J317" s="622">
        <v>5</v>
      </c>
      <c r="K317" s="622">
        <v>30160</v>
      </c>
      <c r="L317" s="622">
        <v>0.20013271400132715</v>
      </c>
      <c r="M317" s="622">
        <v>6032</v>
      </c>
      <c r="N317" s="622">
        <v>1</v>
      </c>
      <c r="O317" s="622">
        <v>6038</v>
      </c>
      <c r="P317" s="635">
        <v>4.006635700066357E-2</v>
      </c>
      <c r="Q317" s="623">
        <v>6038</v>
      </c>
    </row>
    <row r="318" spans="1:17" ht="14.4" customHeight="1" x14ac:dyDescent="0.3">
      <c r="A318" s="618" t="s">
        <v>563</v>
      </c>
      <c r="B318" s="619" t="s">
        <v>7637</v>
      </c>
      <c r="C318" s="619" t="s">
        <v>7590</v>
      </c>
      <c r="D318" s="619" t="s">
        <v>7689</v>
      </c>
      <c r="E318" s="619" t="s">
        <v>7690</v>
      </c>
      <c r="F318" s="622">
        <v>102</v>
      </c>
      <c r="G318" s="622">
        <v>92616</v>
      </c>
      <c r="H318" s="622">
        <v>1</v>
      </c>
      <c r="I318" s="622">
        <v>908</v>
      </c>
      <c r="J318" s="622">
        <v>28</v>
      </c>
      <c r="K318" s="622">
        <v>25480</v>
      </c>
      <c r="L318" s="622">
        <v>0.27511445106677029</v>
      </c>
      <c r="M318" s="622">
        <v>910</v>
      </c>
      <c r="N318" s="622">
        <v>77</v>
      </c>
      <c r="O318" s="622">
        <v>70147</v>
      </c>
      <c r="P318" s="635">
        <v>0.75739613025827068</v>
      </c>
      <c r="Q318" s="623">
        <v>911</v>
      </c>
    </row>
    <row r="319" spans="1:17" ht="14.4" customHeight="1" x14ac:dyDescent="0.3">
      <c r="A319" s="618" t="s">
        <v>563</v>
      </c>
      <c r="B319" s="619" t="s">
        <v>7637</v>
      </c>
      <c r="C319" s="619" t="s">
        <v>7590</v>
      </c>
      <c r="D319" s="619" t="s">
        <v>7691</v>
      </c>
      <c r="E319" s="619" t="s">
        <v>7692</v>
      </c>
      <c r="F319" s="622">
        <v>76</v>
      </c>
      <c r="G319" s="622">
        <v>89756</v>
      </c>
      <c r="H319" s="622">
        <v>1</v>
      </c>
      <c r="I319" s="622">
        <v>1181</v>
      </c>
      <c r="J319" s="622">
        <v>54</v>
      </c>
      <c r="K319" s="622">
        <v>63882</v>
      </c>
      <c r="L319" s="622">
        <v>0.71172957796693259</v>
      </c>
      <c r="M319" s="622">
        <v>1183</v>
      </c>
      <c r="N319" s="622">
        <v>71</v>
      </c>
      <c r="O319" s="622">
        <v>84206</v>
      </c>
      <c r="P319" s="635">
        <v>0.93816569365836266</v>
      </c>
      <c r="Q319" s="623">
        <v>1186</v>
      </c>
    </row>
    <row r="320" spans="1:17" ht="14.4" customHeight="1" x14ac:dyDescent="0.3">
      <c r="A320" s="618" t="s">
        <v>563</v>
      </c>
      <c r="B320" s="619" t="s">
        <v>7637</v>
      </c>
      <c r="C320" s="619" t="s">
        <v>7590</v>
      </c>
      <c r="D320" s="619" t="s">
        <v>7693</v>
      </c>
      <c r="E320" s="619" t="s">
        <v>7694</v>
      </c>
      <c r="F320" s="622">
        <v>4</v>
      </c>
      <c r="G320" s="622">
        <v>648</v>
      </c>
      <c r="H320" s="622">
        <v>1</v>
      </c>
      <c r="I320" s="622">
        <v>162</v>
      </c>
      <c r="J320" s="622">
        <v>7</v>
      </c>
      <c r="K320" s="622">
        <v>1134</v>
      </c>
      <c r="L320" s="622">
        <v>1.75</v>
      </c>
      <c r="M320" s="622">
        <v>162</v>
      </c>
      <c r="N320" s="622">
        <v>75</v>
      </c>
      <c r="O320" s="622">
        <v>12225</v>
      </c>
      <c r="P320" s="635">
        <v>18.86574074074074</v>
      </c>
      <c r="Q320" s="623">
        <v>163</v>
      </c>
    </row>
    <row r="321" spans="1:17" ht="14.4" customHeight="1" x14ac:dyDescent="0.3">
      <c r="A321" s="618" t="s">
        <v>563</v>
      </c>
      <c r="B321" s="619" t="s">
        <v>7637</v>
      </c>
      <c r="C321" s="619" t="s">
        <v>7590</v>
      </c>
      <c r="D321" s="619" t="s">
        <v>7695</v>
      </c>
      <c r="E321" s="619" t="s">
        <v>7696</v>
      </c>
      <c r="F321" s="622">
        <v>34</v>
      </c>
      <c r="G321" s="622">
        <v>22576</v>
      </c>
      <c r="H321" s="622">
        <v>1</v>
      </c>
      <c r="I321" s="622">
        <v>664</v>
      </c>
      <c r="J321" s="622">
        <v>46</v>
      </c>
      <c r="K321" s="622">
        <v>30728</v>
      </c>
      <c r="L321" s="622">
        <v>1.3610914245216159</v>
      </c>
      <c r="M321" s="622">
        <v>668</v>
      </c>
      <c r="N321" s="622">
        <v>44</v>
      </c>
      <c r="O321" s="622">
        <v>29656</v>
      </c>
      <c r="P321" s="635">
        <v>1.3136073706591069</v>
      </c>
      <c r="Q321" s="623">
        <v>674</v>
      </c>
    </row>
    <row r="322" spans="1:17" ht="14.4" customHeight="1" x14ac:dyDescent="0.3">
      <c r="A322" s="618" t="s">
        <v>563</v>
      </c>
      <c r="B322" s="619" t="s">
        <v>7637</v>
      </c>
      <c r="C322" s="619" t="s">
        <v>7590</v>
      </c>
      <c r="D322" s="619" t="s">
        <v>7697</v>
      </c>
      <c r="E322" s="619" t="s">
        <v>7698</v>
      </c>
      <c r="F322" s="622">
        <v>848</v>
      </c>
      <c r="G322" s="622">
        <v>1596784</v>
      </c>
      <c r="H322" s="622">
        <v>1</v>
      </c>
      <c r="I322" s="622">
        <v>1883</v>
      </c>
      <c r="J322" s="622">
        <v>841</v>
      </c>
      <c r="K322" s="622">
        <v>1585285</v>
      </c>
      <c r="L322" s="622">
        <v>0.99279865028707703</v>
      </c>
      <c r="M322" s="622">
        <v>1885</v>
      </c>
      <c r="N322" s="622">
        <v>755</v>
      </c>
      <c r="O322" s="622">
        <v>1425440</v>
      </c>
      <c r="P322" s="635">
        <v>0.89269431557430434</v>
      </c>
      <c r="Q322" s="623">
        <v>1888</v>
      </c>
    </row>
    <row r="323" spans="1:17" ht="14.4" customHeight="1" x14ac:dyDescent="0.3">
      <c r="A323" s="618" t="s">
        <v>563</v>
      </c>
      <c r="B323" s="619" t="s">
        <v>7637</v>
      </c>
      <c r="C323" s="619" t="s">
        <v>7590</v>
      </c>
      <c r="D323" s="619" t="s">
        <v>7699</v>
      </c>
      <c r="E323" s="619" t="s">
        <v>7700</v>
      </c>
      <c r="F323" s="622">
        <v>447</v>
      </c>
      <c r="G323" s="622">
        <v>54981</v>
      </c>
      <c r="H323" s="622">
        <v>1</v>
      </c>
      <c r="I323" s="622">
        <v>123</v>
      </c>
      <c r="J323" s="622">
        <v>455</v>
      </c>
      <c r="K323" s="622">
        <v>55965</v>
      </c>
      <c r="L323" s="622">
        <v>1.0178970917225951</v>
      </c>
      <c r="M323" s="622">
        <v>123</v>
      </c>
      <c r="N323" s="622">
        <v>426</v>
      </c>
      <c r="O323" s="622">
        <v>52824</v>
      </c>
      <c r="P323" s="635">
        <v>0.96076826540077487</v>
      </c>
      <c r="Q323" s="623">
        <v>124</v>
      </c>
    </row>
    <row r="324" spans="1:17" ht="14.4" customHeight="1" x14ac:dyDescent="0.3">
      <c r="A324" s="618" t="s">
        <v>563</v>
      </c>
      <c r="B324" s="619" t="s">
        <v>7637</v>
      </c>
      <c r="C324" s="619" t="s">
        <v>7590</v>
      </c>
      <c r="D324" s="619" t="s">
        <v>7701</v>
      </c>
      <c r="E324" s="619" t="s">
        <v>7702</v>
      </c>
      <c r="F324" s="622">
        <v>7572</v>
      </c>
      <c r="G324" s="622">
        <v>6564924</v>
      </c>
      <c r="H324" s="622">
        <v>1</v>
      </c>
      <c r="I324" s="622">
        <v>867</v>
      </c>
      <c r="J324" s="622">
        <v>10875</v>
      </c>
      <c r="K324" s="622">
        <v>9439500</v>
      </c>
      <c r="L324" s="622">
        <v>1.437868892313148</v>
      </c>
      <c r="M324" s="622">
        <v>868</v>
      </c>
      <c r="N324" s="622">
        <v>11641</v>
      </c>
      <c r="O324" s="622">
        <v>10104388</v>
      </c>
      <c r="P324" s="635">
        <v>1.5391477494636647</v>
      </c>
      <c r="Q324" s="623">
        <v>868</v>
      </c>
    </row>
    <row r="325" spans="1:17" ht="14.4" customHeight="1" x14ac:dyDescent="0.3">
      <c r="A325" s="618" t="s">
        <v>563</v>
      </c>
      <c r="B325" s="619" t="s">
        <v>7637</v>
      </c>
      <c r="C325" s="619" t="s">
        <v>7590</v>
      </c>
      <c r="D325" s="619" t="s">
        <v>7703</v>
      </c>
      <c r="E325" s="619" t="s">
        <v>7704</v>
      </c>
      <c r="F325" s="622">
        <v>6</v>
      </c>
      <c r="G325" s="622">
        <v>1170</v>
      </c>
      <c r="H325" s="622">
        <v>1</v>
      </c>
      <c r="I325" s="622">
        <v>195</v>
      </c>
      <c r="J325" s="622"/>
      <c r="K325" s="622"/>
      <c r="L325" s="622"/>
      <c r="M325" s="622"/>
      <c r="N325" s="622"/>
      <c r="O325" s="622"/>
      <c r="P325" s="635"/>
      <c r="Q325" s="623"/>
    </row>
    <row r="326" spans="1:17" ht="14.4" customHeight="1" x14ac:dyDescent="0.3">
      <c r="A326" s="618" t="s">
        <v>563</v>
      </c>
      <c r="B326" s="619" t="s">
        <v>7637</v>
      </c>
      <c r="C326" s="619" t="s">
        <v>7590</v>
      </c>
      <c r="D326" s="619" t="s">
        <v>7705</v>
      </c>
      <c r="E326" s="619" t="s">
        <v>7706</v>
      </c>
      <c r="F326" s="622">
        <v>28</v>
      </c>
      <c r="G326" s="622">
        <v>103264</v>
      </c>
      <c r="H326" s="622">
        <v>1</v>
      </c>
      <c r="I326" s="622">
        <v>3688</v>
      </c>
      <c r="J326" s="622">
        <v>28</v>
      </c>
      <c r="K326" s="622">
        <v>103376</v>
      </c>
      <c r="L326" s="622">
        <v>1.0010845986984815</v>
      </c>
      <c r="M326" s="622">
        <v>3692</v>
      </c>
      <c r="N326" s="622">
        <v>38</v>
      </c>
      <c r="O326" s="622">
        <v>140448</v>
      </c>
      <c r="P326" s="635">
        <v>1.3600867678958786</v>
      </c>
      <c r="Q326" s="623">
        <v>3696</v>
      </c>
    </row>
    <row r="327" spans="1:17" ht="14.4" customHeight="1" x14ac:dyDescent="0.3">
      <c r="A327" s="618" t="s">
        <v>563</v>
      </c>
      <c r="B327" s="619" t="s">
        <v>7637</v>
      </c>
      <c r="C327" s="619" t="s">
        <v>7590</v>
      </c>
      <c r="D327" s="619" t="s">
        <v>7707</v>
      </c>
      <c r="E327" s="619" t="s">
        <v>7708</v>
      </c>
      <c r="F327" s="622">
        <v>76</v>
      </c>
      <c r="G327" s="622">
        <v>497040</v>
      </c>
      <c r="H327" s="622">
        <v>1</v>
      </c>
      <c r="I327" s="622">
        <v>6540</v>
      </c>
      <c r="J327" s="622">
        <v>33</v>
      </c>
      <c r="K327" s="622">
        <v>216084</v>
      </c>
      <c r="L327" s="622">
        <v>0.43474167069048769</v>
      </c>
      <c r="M327" s="622">
        <v>6548</v>
      </c>
      <c r="N327" s="622">
        <v>71</v>
      </c>
      <c r="O327" s="622">
        <v>465547</v>
      </c>
      <c r="P327" s="635">
        <v>0.93663890230162561</v>
      </c>
      <c r="Q327" s="623">
        <v>6557</v>
      </c>
    </row>
    <row r="328" spans="1:17" ht="14.4" customHeight="1" x14ac:dyDescent="0.3">
      <c r="A328" s="618" t="s">
        <v>563</v>
      </c>
      <c r="B328" s="619" t="s">
        <v>7637</v>
      </c>
      <c r="C328" s="619" t="s">
        <v>7590</v>
      </c>
      <c r="D328" s="619" t="s">
        <v>7709</v>
      </c>
      <c r="E328" s="619" t="s">
        <v>7710</v>
      </c>
      <c r="F328" s="622">
        <v>61</v>
      </c>
      <c r="G328" s="622">
        <v>21472</v>
      </c>
      <c r="H328" s="622">
        <v>1</v>
      </c>
      <c r="I328" s="622">
        <v>352</v>
      </c>
      <c r="J328" s="622">
        <v>29</v>
      </c>
      <c r="K328" s="622">
        <v>10208</v>
      </c>
      <c r="L328" s="622">
        <v>0.47540983606557374</v>
      </c>
      <c r="M328" s="622">
        <v>352</v>
      </c>
      <c r="N328" s="622">
        <v>45</v>
      </c>
      <c r="O328" s="622">
        <v>15840</v>
      </c>
      <c r="P328" s="635">
        <v>0.73770491803278693</v>
      </c>
      <c r="Q328" s="623">
        <v>352</v>
      </c>
    </row>
    <row r="329" spans="1:17" ht="14.4" customHeight="1" x14ac:dyDescent="0.3">
      <c r="A329" s="618" t="s">
        <v>563</v>
      </c>
      <c r="B329" s="619" t="s">
        <v>7637</v>
      </c>
      <c r="C329" s="619" t="s">
        <v>7590</v>
      </c>
      <c r="D329" s="619" t="s">
        <v>7633</v>
      </c>
      <c r="E329" s="619" t="s">
        <v>7634</v>
      </c>
      <c r="F329" s="622"/>
      <c r="G329" s="622"/>
      <c r="H329" s="622"/>
      <c r="I329" s="622"/>
      <c r="J329" s="622">
        <v>0</v>
      </c>
      <c r="K329" s="622">
        <v>0</v>
      </c>
      <c r="L329" s="622"/>
      <c r="M329" s="622"/>
      <c r="N329" s="622"/>
      <c r="O329" s="622"/>
      <c r="P329" s="635"/>
      <c r="Q329" s="623"/>
    </row>
    <row r="330" spans="1:17" ht="14.4" customHeight="1" x14ac:dyDescent="0.3">
      <c r="A330" s="618" t="s">
        <v>563</v>
      </c>
      <c r="B330" s="619" t="s">
        <v>7637</v>
      </c>
      <c r="C330" s="619" t="s">
        <v>7590</v>
      </c>
      <c r="D330" s="619" t="s">
        <v>7711</v>
      </c>
      <c r="E330" s="619" t="s">
        <v>7712</v>
      </c>
      <c r="F330" s="622">
        <v>8</v>
      </c>
      <c r="G330" s="622">
        <v>21912</v>
      </c>
      <c r="H330" s="622">
        <v>1</v>
      </c>
      <c r="I330" s="622">
        <v>2739</v>
      </c>
      <c r="J330" s="622"/>
      <c r="K330" s="622"/>
      <c r="L330" s="622"/>
      <c r="M330" s="622"/>
      <c r="N330" s="622">
        <v>2</v>
      </c>
      <c r="O330" s="622">
        <v>5512</v>
      </c>
      <c r="P330" s="635">
        <v>0.25155166119021538</v>
      </c>
      <c r="Q330" s="623">
        <v>2756</v>
      </c>
    </row>
    <row r="331" spans="1:17" ht="14.4" customHeight="1" x14ac:dyDescent="0.3">
      <c r="A331" s="618" t="s">
        <v>563</v>
      </c>
      <c r="B331" s="619" t="s">
        <v>7637</v>
      </c>
      <c r="C331" s="619" t="s">
        <v>7590</v>
      </c>
      <c r="D331" s="619" t="s">
        <v>7765</v>
      </c>
      <c r="E331" s="619" t="s">
        <v>7766</v>
      </c>
      <c r="F331" s="622"/>
      <c r="G331" s="622"/>
      <c r="H331" s="622"/>
      <c r="I331" s="622"/>
      <c r="J331" s="622"/>
      <c r="K331" s="622"/>
      <c r="L331" s="622"/>
      <c r="M331" s="622"/>
      <c r="N331" s="622">
        <v>4</v>
      </c>
      <c r="O331" s="622">
        <v>564</v>
      </c>
      <c r="P331" s="635"/>
      <c r="Q331" s="623">
        <v>141</v>
      </c>
    </row>
    <row r="332" spans="1:17" ht="14.4" customHeight="1" x14ac:dyDescent="0.3">
      <c r="A332" s="618" t="s">
        <v>563</v>
      </c>
      <c r="B332" s="619" t="s">
        <v>7746</v>
      </c>
      <c r="C332" s="619" t="s">
        <v>768</v>
      </c>
      <c r="D332" s="619" t="s">
        <v>7767</v>
      </c>
      <c r="E332" s="619" t="s">
        <v>7768</v>
      </c>
      <c r="F332" s="622">
        <v>6</v>
      </c>
      <c r="G332" s="622">
        <v>3980.5600000000004</v>
      </c>
      <c r="H332" s="622">
        <v>1</v>
      </c>
      <c r="I332" s="622">
        <v>663.42666666666673</v>
      </c>
      <c r="J332" s="622"/>
      <c r="K332" s="622"/>
      <c r="L332" s="622"/>
      <c r="M332" s="622"/>
      <c r="N332" s="622"/>
      <c r="O332" s="622"/>
      <c r="P332" s="635"/>
      <c r="Q332" s="623"/>
    </row>
    <row r="333" spans="1:17" ht="14.4" customHeight="1" x14ac:dyDescent="0.3">
      <c r="A333" s="618" t="s">
        <v>563</v>
      </c>
      <c r="B333" s="619" t="s">
        <v>7746</v>
      </c>
      <c r="C333" s="619" t="s">
        <v>768</v>
      </c>
      <c r="D333" s="619" t="s">
        <v>7642</v>
      </c>
      <c r="E333" s="619" t="s">
        <v>7643</v>
      </c>
      <c r="F333" s="622">
        <v>2.23</v>
      </c>
      <c r="G333" s="622">
        <v>543.28</v>
      </c>
      <c r="H333" s="622">
        <v>1</v>
      </c>
      <c r="I333" s="622">
        <v>243.62331838565021</v>
      </c>
      <c r="J333" s="622">
        <v>54.62</v>
      </c>
      <c r="K333" s="622">
        <v>13836.480000000001</v>
      </c>
      <c r="L333" s="622">
        <v>25.46841407745546</v>
      </c>
      <c r="M333" s="622">
        <v>253.32259245697551</v>
      </c>
      <c r="N333" s="622">
        <v>64.37</v>
      </c>
      <c r="O333" s="622">
        <v>13566.81</v>
      </c>
      <c r="P333" s="635">
        <v>24.972040200265056</v>
      </c>
      <c r="Q333" s="623">
        <v>210.76293304334314</v>
      </c>
    </row>
    <row r="334" spans="1:17" ht="14.4" customHeight="1" x14ac:dyDescent="0.3">
      <c r="A334" s="618" t="s">
        <v>563</v>
      </c>
      <c r="B334" s="619" t="s">
        <v>7746</v>
      </c>
      <c r="C334" s="619" t="s">
        <v>768</v>
      </c>
      <c r="D334" s="619" t="s">
        <v>7644</v>
      </c>
      <c r="E334" s="619" t="s">
        <v>7643</v>
      </c>
      <c r="F334" s="622">
        <v>86.32</v>
      </c>
      <c r="G334" s="622">
        <v>41755.89</v>
      </c>
      <c r="H334" s="622">
        <v>1</v>
      </c>
      <c r="I334" s="622">
        <v>483.7336654309546</v>
      </c>
      <c r="J334" s="622">
        <v>311.29000000000002</v>
      </c>
      <c r="K334" s="622">
        <v>157714.31</v>
      </c>
      <c r="L334" s="622">
        <v>3.7770554046387228</v>
      </c>
      <c r="M334" s="622">
        <v>506.64753124096495</v>
      </c>
      <c r="N334" s="622">
        <v>287.84000000000003</v>
      </c>
      <c r="O334" s="622">
        <v>147054.23000000001</v>
      </c>
      <c r="P334" s="635">
        <v>3.5217601636559541</v>
      </c>
      <c r="Q334" s="623">
        <v>510.88879238465813</v>
      </c>
    </row>
    <row r="335" spans="1:17" ht="14.4" customHeight="1" x14ac:dyDescent="0.3">
      <c r="A335" s="618" t="s">
        <v>563</v>
      </c>
      <c r="B335" s="619" t="s">
        <v>7746</v>
      </c>
      <c r="C335" s="619" t="s">
        <v>768</v>
      </c>
      <c r="D335" s="619" t="s">
        <v>7245</v>
      </c>
      <c r="E335" s="619" t="s">
        <v>7246</v>
      </c>
      <c r="F335" s="622">
        <v>10</v>
      </c>
      <c r="G335" s="622">
        <v>1330.2</v>
      </c>
      <c r="H335" s="622">
        <v>1</v>
      </c>
      <c r="I335" s="622">
        <v>133.02000000000001</v>
      </c>
      <c r="J335" s="622"/>
      <c r="K335" s="622"/>
      <c r="L335" s="622"/>
      <c r="M335" s="622"/>
      <c r="N335" s="622">
        <v>3.15</v>
      </c>
      <c r="O335" s="622">
        <v>441.28</v>
      </c>
      <c r="P335" s="635">
        <v>0.33173958803187487</v>
      </c>
      <c r="Q335" s="623">
        <v>140.08888888888887</v>
      </c>
    </row>
    <row r="336" spans="1:17" ht="14.4" customHeight="1" x14ac:dyDescent="0.3">
      <c r="A336" s="618" t="s">
        <v>563</v>
      </c>
      <c r="B336" s="619" t="s">
        <v>7746</v>
      </c>
      <c r="C336" s="619" t="s">
        <v>768</v>
      </c>
      <c r="D336" s="619" t="s">
        <v>7247</v>
      </c>
      <c r="E336" s="619" t="s">
        <v>7246</v>
      </c>
      <c r="F336" s="622">
        <v>6.97</v>
      </c>
      <c r="G336" s="622">
        <v>1854.2900000000002</v>
      </c>
      <c r="H336" s="622">
        <v>1</v>
      </c>
      <c r="I336" s="622">
        <v>266.03873744619801</v>
      </c>
      <c r="J336" s="622">
        <v>9</v>
      </c>
      <c r="K336" s="622">
        <v>2499.66</v>
      </c>
      <c r="L336" s="622">
        <v>1.348041568470951</v>
      </c>
      <c r="M336" s="622">
        <v>277.74</v>
      </c>
      <c r="N336" s="622">
        <v>0.43</v>
      </c>
      <c r="O336" s="622">
        <v>120.47</v>
      </c>
      <c r="P336" s="635">
        <v>6.4968262785216974E-2</v>
      </c>
      <c r="Q336" s="623">
        <v>280.16279069767444</v>
      </c>
    </row>
    <row r="337" spans="1:17" ht="14.4" customHeight="1" x14ac:dyDescent="0.3">
      <c r="A337" s="618" t="s">
        <v>563</v>
      </c>
      <c r="B337" s="619" t="s">
        <v>7746</v>
      </c>
      <c r="C337" s="619" t="s">
        <v>768</v>
      </c>
      <c r="D337" s="619" t="s">
        <v>7248</v>
      </c>
      <c r="E337" s="619" t="s">
        <v>7249</v>
      </c>
      <c r="F337" s="622">
        <v>70.92</v>
      </c>
      <c r="G337" s="622">
        <v>11382.65</v>
      </c>
      <c r="H337" s="622">
        <v>1</v>
      </c>
      <c r="I337" s="622">
        <v>160.49985899605187</v>
      </c>
      <c r="J337" s="622"/>
      <c r="K337" s="622"/>
      <c r="L337" s="622"/>
      <c r="M337" s="622"/>
      <c r="N337" s="622"/>
      <c r="O337" s="622"/>
      <c r="P337" s="635"/>
      <c r="Q337" s="623"/>
    </row>
    <row r="338" spans="1:17" ht="14.4" customHeight="1" x14ac:dyDescent="0.3">
      <c r="A338" s="618" t="s">
        <v>563</v>
      </c>
      <c r="B338" s="619" t="s">
        <v>7746</v>
      </c>
      <c r="C338" s="619" t="s">
        <v>768</v>
      </c>
      <c r="D338" s="619" t="s">
        <v>7252</v>
      </c>
      <c r="E338" s="619" t="s">
        <v>7253</v>
      </c>
      <c r="F338" s="622">
        <v>1266.67</v>
      </c>
      <c r="G338" s="622">
        <v>86795.330000000016</v>
      </c>
      <c r="H338" s="622">
        <v>1</v>
      </c>
      <c r="I338" s="622">
        <v>68.522448625135212</v>
      </c>
      <c r="J338" s="622">
        <v>1316.8799999999999</v>
      </c>
      <c r="K338" s="622">
        <v>89167.62000000001</v>
      </c>
      <c r="L338" s="622">
        <v>1.0273320004659237</v>
      </c>
      <c r="M338" s="622">
        <v>67.711272097685452</v>
      </c>
      <c r="N338" s="622">
        <v>880.97</v>
      </c>
      <c r="O338" s="622">
        <v>60152.29</v>
      </c>
      <c r="P338" s="635">
        <v>0.69303601933421977</v>
      </c>
      <c r="Q338" s="623">
        <v>68.279612245592929</v>
      </c>
    </row>
    <row r="339" spans="1:17" ht="14.4" customHeight="1" x14ac:dyDescent="0.3">
      <c r="A339" s="618" t="s">
        <v>563</v>
      </c>
      <c r="B339" s="619" t="s">
        <v>7746</v>
      </c>
      <c r="C339" s="619" t="s">
        <v>768</v>
      </c>
      <c r="D339" s="619" t="s">
        <v>7254</v>
      </c>
      <c r="E339" s="619" t="s">
        <v>7253</v>
      </c>
      <c r="F339" s="622">
        <v>1888.96</v>
      </c>
      <c r="G339" s="622">
        <v>257121.87000000005</v>
      </c>
      <c r="H339" s="622">
        <v>1</v>
      </c>
      <c r="I339" s="622">
        <v>136.11821849059803</v>
      </c>
      <c r="J339" s="622">
        <v>3274.9800000000005</v>
      </c>
      <c r="K339" s="622">
        <v>429189.94</v>
      </c>
      <c r="L339" s="622">
        <v>1.6692082241001123</v>
      </c>
      <c r="M339" s="622">
        <v>131.05116367122852</v>
      </c>
      <c r="N339" s="622">
        <v>287.02</v>
      </c>
      <c r="O339" s="622">
        <v>37796.459999999992</v>
      </c>
      <c r="P339" s="635">
        <v>0.14699823083894023</v>
      </c>
      <c r="Q339" s="623">
        <v>131.68580586718693</v>
      </c>
    </row>
    <row r="340" spans="1:17" ht="14.4" customHeight="1" x14ac:dyDescent="0.3">
      <c r="A340" s="618" t="s">
        <v>563</v>
      </c>
      <c r="B340" s="619" t="s">
        <v>7746</v>
      </c>
      <c r="C340" s="619" t="s">
        <v>768</v>
      </c>
      <c r="D340" s="619" t="s">
        <v>7255</v>
      </c>
      <c r="E340" s="619" t="s">
        <v>7253</v>
      </c>
      <c r="F340" s="622">
        <v>330.24</v>
      </c>
      <c r="G340" s="622">
        <v>234594.16999999998</v>
      </c>
      <c r="H340" s="622">
        <v>1</v>
      </c>
      <c r="I340" s="622">
        <v>710.37478803294562</v>
      </c>
      <c r="J340" s="622">
        <v>128</v>
      </c>
      <c r="K340" s="622">
        <v>99610.909999999989</v>
      </c>
      <c r="L340" s="622">
        <v>0.42460948624597106</v>
      </c>
      <c r="M340" s="622">
        <v>778.21023437499991</v>
      </c>
      <c r="N340" s="622">
        <v>468.75</v>
      </c>
      <c r="O340" s="622">
        <v>338008.93</v>
      </c>
      <c r="P340" s="635">
        <v>1.4408240835652482</v>
      </c>
      <c r="Q340" s="623">
        <v>721.08571733333326</v>
      </c>
    </row>
    <row r="341" spans="1:17" ht="14.4" customHeight="1" x14ac:dyDescent="0.3">
      <c r="A341" s="618" t="s">
        <v>563</v>
      </c>
      <c r="B341" s="619" t="s">
        <v>7746</v>
      </c>
      <c r="C341" s="619" t="s">
        <v>768</v>
      </c>
      <c r="D341" s="619" t="s">
        <v>7645</v>
      </c>
      <c r="E341" s="619" t="s">
        <v>7257</v>
      </c>
      <c r="F341" s="622">
        <v>44.419999999999995</v>
      </c>
      <c r="G341" s="622">
        <v>5954.7999999999993</v>
      </c>
      <c r="H341" s="622">
        <v>1</v>
      </c>
      <c r="I341" s="622">
        <v>134.05673120216119</v>
      </c>
      <c r="J341" s="622">
        <v>1.4100000000000001</v>
      </c>
      <c r="K341" s="622">
        <v>170.43</v>
      </c>
      <c r="L341" s="622">
        <v>2.8620608584671196E-2</v>
      </c>
      <c r="M341" s="622">
        <v>120.8723404255319</v>
      </c>
      <c r="N341" s="622"/>
      <c r="O341" s="622"/>
      <c r="P341" s="635"/>
      <c r="Q341" s="623"/>
    </row>
    <row r="342" spans="1:17" ht="14.4" customHeight="1" x14ac:dyDescent="0.3">
      <c r="A342" s="618" t="s">
        <v>563</v>
      </c>
      <c r="B342" s="619" t="s">
        <v>7746</v>
      </c>
      <c r="C342" s="619" t="s">
        <v>768</v>
      </c>
      <c r="D342" s="619" t="s">
        <v>7646</v>
      </c>
      <c r="E342" s="619" t="s">
        <v>7257</v>
      </c>
      <c r="F342" s="622">
        <v>81.040000000000006</v>
      </c>
      <c r="G342" s="622">
        <v>21407.84</v>
      </c>
      <c r="H342" s="622">
        <v>1</v>
      </c>
      <c r="I342" s="622">
        <v>264.16386969397826</v>
      </c>
      <c r="J342" s="622"/>
      <c r="K342" s="622"/>
      <c r="L342" s="622"/>
      <c r="M342" s="622"/>
      <c r="N342" s="622"/>
      <c r="O342" s="622"/>
      <c r="P342" s="635"/>
      <c r="Q342" s="623"/>
    </row>
    <row r="343" spans="1:17" ht="14.4" customHeight="1" x14ac:dyDescent="0.3">
      <c r="A343" s="618" t="s">
        <v>563</v>
      </c>
      <c r="B343" s="619" t="s">
        <v>7746</v>
      </c>
      <c r="C343" s="619" t="s">
        <v>768</v>
      </c>
      <c r="D343" s="619" t="s">
        <v>7256</v>
      </c>
      <c r="E343" s="619" t="s">
        <v>7257</v>
      </c>
      <c r="F343" s="622">
        <v>49.99</v>
      </c>
      <c r="G343" s="622">
        <v>24433.88</v>
      </c>
      <c r="H343" s="622">
        <v>1</v>
      </c>
      <c r="I343" s="622">
        <v>488.77535507101419</v>
      </c>
      <c r="J343" s="622">
        <v>0.15</v>
      </c>
      <c r="K343" s="622">
        <v>54.22</v>
      </c>
      <c r="L343" s="622">
        <v>2.2190499421295348E-3</v>
      </c>
      <c r="M343" s="622">
        <v>361.4666666666667</v>
      </c>
      <c r="N343" s="622">
        <v>0.58000000000000007</v>
      </c>
      <c r="O343" s="622">
        <v>211.07</v>
      </c>
      <c r="P343" s="635">
        <v>8.6384151841623191E-3</v>
      </c>
      <c r="Q343" s="623">
        <v>363.9137931034482</v>
      </c>
    </row>
    <row r="344" spans="1:17" ht="14.4" customHeight="1" x14ac:dyDescent="0.3">
      <c r="A344" s="618" t="s">
        <v>563</v>
      </c>
      <c r="B344" s="619" t="s">
        <v>7746</v>
      </c>
      <c r="C344" s="619" t="s">
        <v>768</v>
      </c>
      <c r="D344" s="619" t="s">
        <v>7769</v>
      </c>
      <c r="E344" s="619" t="s">
        <v>7257</v>
      </c>
      <c r="F344" s="622">
        <v>71.42</v>
      </c>
      <c r="G344" s="622">
        <v>67427.429999999993</v>
      </c>
      <c r="H344" s="622">
        <v>1</v>
      </c>
      <c r="I344" s="622">
        <v>944.09731167740119</v>
      </c>
      <c r="J344" s="622"/>
      <c r="K344" s="622"/>
      <c r="L344" s="622"/>
      <c r="M344" s="622"/>
      <c r="N344" s="622"/>
      <c r="O344" s="622"/>
      <c r="P344" s="635"/>
      <c r="Q344" s="623"/>
    </row>
    <row r="345" spans="1:17" ht="14.4" customHeight="1" x14ac:dyDescent="0.3">
      <c r="A345" s="618" t="s">
        <v>563</v>
      </c>
      <c r="B345" s="619" t="s">
        <v>7746</v>
      </c>
      <c r="C345" s="619" t="s">
        <v>768</v>
      </c>
      <c r="D345" s="619" t="s">
        <v>7770</v>
      </c>
      <c r="E345" s="619" t="s">
        <v>7771</v>
      </c>
      <c r="F345" s="622">
        <v>1.5299999999999998</v>
      </c>
      <c r="G345" s="622">
        <v>2690.84</v>
      </c>
      <c r="H345" s="622">
        <v>1</v>
      </c>
      <c r="I345" s="622">
        <v>1758.7189542483663</v>
      </c>
      <c r="J345" s="622"/>
      <c r="K345" s="622"/>
      <c r="L345" s="622"/>
      <c r="M345" s="622"/>
      <c r="N345" s="622"/>
      <c r="O345" s="622"/>
      <c r="P345" s="635"/>
      <c r="Q345" s="623"/>
    </row>
    <row r="346" spans="1:17" ht="14.4" customHeight="1" x14ac:dyDescent="0.3">
      <c r="A346" s="618" t="s">
        <v>563</v>
      </c>
      <c r="B346" s="619" t="s">
        <v>7746</v>
      </c>
      <c r="C346" s="619" t="s">
        <v>768</v>
      </c>
      <c r="D346" s="619" t="s">
        <v>7268</v>
      </c>
      <c r="E346" s="619" t="s">
        <v>7269</v>
      </c>
      <c r="F346" s="622"/>
      <c r="G346" s="622"/>
      <c r="H346" s="622"/>
      <c r="I346" s="622"/>
      <c r="J346" s="622"/>
      <c r="K346" s="622"/>
      <c r="L346" s="622"/>
      <c r="M346" s="622"/>
      <c r="N346" s="622">
        <v>1</v>
      </c>
      <c r="O346" s="622">
        <v>1457.2</v>
      </c>
      <c r="P346" s="635"/>
      <c r="Q346" s="623">
        <v>1457.2</v>
      </c>
    </row>
    <row r="347" spans="1:17" ht="14.4" customHeight="1" x14ac:dyDescent="0.3">
      <c r="A347" s="618" t="s">
        <v>563</v>
      </c>
      <c r="B347" s="619" t="s">
        <v>7746</v>
      </c>
      <c r="C347" s="619" t="s">
        <v>768</v>
      </c>
      <c r="D347" s="619" t="s">
        <v>7270</v>
      </c>
      <c r="E347" s="619" t="s">
        <v>7269</v>
      </c>
      <c r="F347" s="622">
        <v>4.08</v>
      </c>
      <c r="G347" s="622">
        <v>18975.7</v>
      </c>
      <c r="H347" s="622">
        <v>1</v>
      </c>
      <c r="I347" s="622">
        <v>4650.9068627450979</v>
      </c>
      <c r="J347" s="622">
        <v>1.8</v>
      </c>
      <c r="K347" s="622">
        <v>8667.2800000000007</v>
      </c>
      <c r="L347" s="622">
        <v>0.456756799485658</v>
      </c>
      <c r="M347" s="622">
        <v>4815.155555555556</v>
      </c>
      <c r="N347" s="622">
        <v>0.05</v>
      </c>
      <c r="O347" s="622">
        <v>242.87</v>
      </c>
      <c r="P347" s="635">
        <v>1.2799000827373957E-2</v>
      </c>
      <c r="Q347" s="623">
        <v>4857.3999999999996</v>
      </c>
    </row>
    <row r="348" spans="1:17" ht="14.4" customHeight="1" x14ac:dyDescent="0.3">
      <c r="A348" s="618" t="s">
        <v>563</v>
      </c>
      <c r="B348" s="619" t="s">
        <v>7746</v>
      </c>
      <c r="C348" s="619" t="s">
        <v>768</v>
      </c>
      <c r="D348" s="619" t="s">
        <v>7271</v>
      </c>
      <c r="E348" s="619" t="s">
        <v>7269</v>
      </c>
      <c r="F348" s="622"/>
      <c r="G348" s="622"/>
      <c r="H348" s="622"/>
      <c r="I348" s="622"/>
      <c r="J348" s="622"/>
      <c r="K348" s="622"/>
      <c r="L348" s="622"/>
      <c r="M348" s="622"/>
      <c r="N348" s="622">
        <v>5.57</v>
      </c>
      <c r="O348" s="622">
        <v>81165.679999999993</v>
      </c>
      <c r="P348" s="635"/>
      <c r="Q348" s="623">
        <v>14571.935368043087</v>
      </c>
    </row>
    <row r="349" spans="1:17" ht="14.4" customHeight="1" x14ac:dyDescent="0.3">
      <c r="A349" s="618" t="s">
        <v>563</v>
      </c>
      <c r="B349" s="619" t="s">
        <v>7746</v>
      </c>
      <c r="C349" s="619" t="s">
        <v>768</v>
      </c>
      <c r="D349" s="619" t="s">
        <v>7651</v>
      </c>
      <c r="E349" s="619" t="s">
        <v>7652</v>
      </c>
      <c r="F349" s="622"/>
      <c r="G349" s="622"/>
      <c r="H349" s="622"/>
      <c r="I349" s="622"/>
      <c r="J349" s="622"/>
      <c r="K349" s="622"/>
      <c r="L349" s="622"/>
      <c r="M349" s="622"/>
      <c r="N349" s="622">
        <v>7</v>
      </c>
      <c r="O349" s="622">
        <v>4553.08</v>
      </c>
      <c r="P349" s="635"/>
      <c r="Q349" s="623">
        <v>650.43999999999994</v>
      </c>
    </row>
    <row r="350" spans="1:17" ht="14.4" customHeight="1" x14ac:dyDescent="0.3">
      <c r="A350" s="618" t="s">
        <v>563</v>
      </c>
      <c r="B350" s="619" t="s">
        <v>7746</v>
      </c>
      <c r="C350" s="619" t="s">
        <v>768</v>
      </c>
      <c r="D350" s="619" t="s">
        <v>7278</v>
      </c>
      <c r="E350" s="619" t="s">
        <v>7279</v>
      </c>
      <c r="F350" s="622">
        <v>2.2204460492503131E-16</v>
      </c>
      <c r="G350" s="622">
        <v>3.637978807091713E-12</v>
      </c>
      <c r="H350" s="622">
        <v>1</v>
      </c>
      <c r="I350" s="622">
        <v>16384</v>
      </c>
      <c r="J350" s="622">
        <v>0</v>
      </c>
      <c r="K350" s="622">
        <v>0</v>
      </c>
      <c r="L350" s="622">
        <v>0</v>
      </c>
      <c r="M350" s="622"/>
      <c r="N350" s="622">
        <v>0</v>
      </c>
      <c r="O350" s="622">
        <v>-1.4551915228366852E-11</v>
      </c>
      <c r="P350" s="635">
        <v>-4</v>
      </c>
      <c r="Q350" s="623"/>
    </row>
    <row r="351" spans="1:17" ht="14.4" customHeight="1" x14ac:dyDescent="0.3">
      <c r="A351" s="618" t="s">
        <v>563</v>
      </c>
      <c r="B351" s="619" t="s">
        <v>7746</v>
      </c>
      <c r="C351" s="619" t="s">
        <v>768</v>
      </c>
      <c r="D351" s="619" t="s">
        <v>7278</v>
      </c>
      <c r="E351" s="619" t="s">
        <v>7280</v>
      </c>
      <c r="F351" s="622">
        <v>6.49</v>
      </c>
      <c r="G351" s="622">
        <v>105223.99</v>
      </c>
      <c r="H351" s="622">
        <v>1</v>
      </c>
      <c r="I351" s="622">
        <v>16213.249614791988</v>
      </c>
      <c r="J351" s="622">
        <v>1.1000000000000001</v>
      </c>
      <c r="K351" s="622">
        <v>16458.53</v>
      </c>
      <c r="L351" s="622">
        <v>0.15641423595512771</v>
      </c>
      <c r="M351" s="622">
        <v>14962.299999999997</v>
      </c>
      <c r="N351" s="622">
        <v>25.340000000000003</v>
      </c>
      <c r="O351" s="622">
        <v>382368.12</v>
      </c>
      <c r="P351" s="635">
        <v>3.6338492771467799</v>
      </c>
      <c r="Q351" s="623">
        <v>15089.507498026833</v>
      </c>
    </row>
    <row r="352" spans="1:17" ht="14.4" customHeight="1" x14ac:dyDescent="0.3">
      <c r="A352" s="618" t="s">
        <v>563</v>
      </c>
      <c r="B352" s="619" t="s">
        <v>7746</v>
      </c>
      <c r="C352" s="619" t="s">
        <v>768</v>
      </c>
      <c r="D352" s="619" t="s">
        <v>7291</v>
      </c>
      <c r="E352" s="619" t="s">
        <v>7292</v>
      </c>
      <c r="F352" s="622">
        <v>7</v>
      </c>
      <c r="G352" s="622">
        <v>15044.4</v>
      </c>
      <c r="H352" s="622">
        <v>1</v>
      </c>
      <c r="I352" s="622">
        <v>2149.1999999999998</v>
      </c>
      <c r="J352" s="622"/>
      <c r="K352" s="622"/>
      <c r="L352" s="622"/>
      <c r="M352" s="622"/>
      <c r="N352" s="622"/>
      <c r="O352" s="622"/>
      <c r="P352" s="635"/>
      <c r="Q352" s="623"/>
    </row>
    <row r="353" spans="1:17" ht="14.4" customHeight="1" x14ac:dyDescent="0.3">
      <c r="A353" s="618" t="s">
        <v>563</v>
      </c>
      <c r="B353" s="619" t="s">
        <v>7746</v>
      </c>
      <c r="C353" s="619" t="s">
        <v>768</v>
      </c>
      <c r="D353" s="619" t="s">
        <v>7293</v>
      </c>
      <c r="E353" s="619" t="s">
        <v>7294</v>
      </c>
      <c r="F353" s="622">
        <v>3</v>
      </c>
      <c r="G353" s="622">
        <v>25790.399999999998</v>
      </c>
      <c r="H353" s="622">
        <v>1</v>
      </c>
      <c r="I353" s="622">
        <v>8596.7999999999993</v>
      </c>
      <c r="J353" s="622"/>
      <c r="K353" s="622"/>
      <c r="L353" s="622"/>
      <c r="M353" s="622"/>
      <c r="N353" s="622"/>
      <c r="O353" s="622"/>
      <c r="P353" s="635"/>
      <c r="Q353" s="623"/>
    </row>
    <row r="354" spans="1:17" ht="14.4" customHeight="1" x14ac:dyDescent="0.3">
      <c r="A354" s="618" t="s">
        <v>563</v>
      </c>
      <c r="B354" s="619" t="s">
        <v>7746</v>
      </c>
      <c r="C354" s="619" t="s">
        <v>768</v>
      </c>
      <c r="D354" s="619" t="s">
        <v>7304</v>
      </c>
      <c r="E354" s="619" t="s">
        <v>7305</v>
      </c>
      <c r="F354" s="622">
        <v>5</v>
      </c>
      <c r="G354" s="622">
        <v>122657.35</v>
      </c>
      <c r="H354" s="622">
        <v>1</v>
      </c>
      <c r="I354" s="622">
        <v>24531.47</v>
      </c>
      <c r="J354" s="622">
        <v>1</v>
      </c>
      <c r="K354" s="622">
        <v>24501.45</v>
      </c>
      <c r="L354" s="622">
        <v>0.19975525315034118</v>
      </c>
      <c r="M354" s="622">
        <v>24501.45</v>
      </c>
      <c r="N354" s="622"/>
      <c r="O354" s="622"/>
      <c r="P354" s="635"/>
      <c r="Q354" s="623"/>
    </row>
    <row r="355" spans="1:17" ht="14.4" customHeight="1" x14ac:dyDescent="0.3">
      <c r="A355" s="618" t="s">
        <v>563</v>
      </c>
      <c r="B355" s="619" t="s">
        <v>7746</v>
      </c>
      <c r="C355" s="619" t="s">
        <v>768</v>
      </c>
      <c r="D355" s="619" t="s">
        <v>7307</v>
      </c>
      <c r="E355" s="619" t="s">
        <v>7308</v>
      </c>
      <c r="F355" s="622">
        <v>0</v>
      </c>
      <c r="G355" s="622">
        <v>0</v>
      </c>
      <c r="H355" s="622"/>
      <c r="I355" s="622"/>
      <c r="J355" s="622">
        <v>1.4210854715202004E-14</v>
      </c>
      <c r="K355" s="622">
        <v>1.1641532182693481E-10</v>
      </c>
      <c r="L355" s="622"/>
      <c r="M355" s="622">
        <v>8192</v>
      </c>
      <c r="N355" s="622">
        <v>-7.1054273576010019E-15</v>
      </c>
      <c r="O355" s="622">
        <v>0</v>
      </c>
      <c r="P355" s="635"/>
      <c r="Q355" s="623">
        <v>0</v>
      </c>
    </row>
    <row r="356" spans="1:17" ht="14.4" customHeight="1" x14ac:dyDescent="0.3">
      <c r="A356" s="618" t="s">
        <v>563</v>
      </c>
      <c r="B356" s="619" t="s">
        <v>7746</v>
      </c>
      <c r="C356" s="619" t="s">
        <v>768</v>
      </c>
      <c r="D356" s="619" t="s">
        <v>7307</v>
      </c>
      <c r="E356" s="619" t="s">
        <v>7309</v>
      </c>
      <c r="F356" s="622">
        <v>74.010000000000005</v>
      </c>
      <c r="G356" s="622">
        <v>612984.77</v>
      </c>
      <c r="H356" s="622">
        <v>1</v>
      </c>
      <c r="I356" s="622">
        <v>8282.4587217943517</v>
      </c>
      <c r="J356" s="622">
        <v>161.02000000000001</v>
      </c>
      <c r="K356" s="622">
        <v>1302216.77</v>
      </c>
      <c r="L356" s="622">
        <v>2.1243868261196766</v>
      </c>
      <c r="M356" s="622">
        <v>8087.2982859272133</v>
      </c>
      <c r="N356" s="622">
        <v>128.9</v>
      </c>
      <c r="O356" s="622">
        <v>1050974.0699999998</v>
      </c>
      <c r="P356" s="635">
        <v>1.7145190573005586</v>
      </c>
      <c r="Q356" s="623">
        <v>8153.4062839410381</v>
      </c>
    </row>
    <row r="357" spans="1:17" ht="14.4" customHeight="1" x14ac:dyDescent="0.3">
      <c r="A357" s="618" t="s">
        <v>563</v>
      </c>
      <c r="B357" s="619" t="s">
        <v>7746</v>
      </c>
      <c r="C357" s="619" t="s">
        <v>768</v>
      </c>
      <c r="D357" s="619" t="s">
        <v>7310</v>
      </c>
      <c r="E357" s="619" t="s">
        <v>7308</v>
      </c>
      <c r="F357" s="622">
        <v>0</v>
      </c>
      <c r="G357" s="622">
        <v>0</v>
      </c>
      <c r="H357" s="622"/>
      <c r="I357" s="622"/>
      <c r="J357" s="622">
        <v>0</v>
      </c>
      <c r="K357" s="622">
        <v>0</v>
      </c>
      <c r="L357" s="622"/>
      <c r="M357" s="622"/>
      <c r="N357" s="622">
        <v>0</v>
      </c>
      <c r="O357" s="622">
        <v>0</v>
      </c>
      <c r="P357" s="635"/>
      <c r="Q357" s="623"/>
    </row>
    <row r="358" spans="1:17" ht="14.4" customHeight="1" x14ac:dyDescent="0.3">
      <c r="A358" s="618" t="s">
        <v>563</v>
      </c>
      <c r="B358" s="619" t="s">
        <v>7746</v>
      </c>
      <c r="C358" s="619" t="s">
        <v>768</v>
      </c>
      <c r="D358" s="619" t="s">
        <v>7310</v>
      </c>
      <c r="E358" s="619" t="s">
        <v>7309</v>
      </c>
      <c r="F358" s="622">
        <v>21.58</v>
      </c>
      <c r="G358" s="622">
        <v>693858.91999999993</v>
      </c>
      <c r="H358" s="622">
        <v>1</v>
      </c>
      <c r="I358" s="622">
        <v>32152.869323447634</v>
      </c>
      <c r="J358" s="622">
        <v>22.43</v>
      </c>
      <c r="K358" s="622">
        <v>725592.44000000006</v>
      </c>
      <c r="L358" s="622">
        <v>1.0457348303600393</v>
      </c>
      <c r="M358" s="622">
        <v>32349.194828354885</v>
      </c>
      <c r="N358" s="622">
        <v>28.96</v>
      </c>
      <c r="O358" s="622">
        <v>944241.89</v>
      </c>
      <c r="P358" s="635">
        <v>1.3608557341887313</v>
      </c>
      <c r="Q358" s="623">
        <v>32605.037638121546</v>
      </c>
    </row>
    <row r="359" spans="1:17" ht="14.4" customHeight="1" x14ac:dyDescent="0.3">
      <c r="A359" s="618" t="s">
        <v>563</v>
      </c>
      <c r="B359" s="619" t="s">
        <v>7746</v>
      </c>
      <c r="C359" s="619" t="s">
        <v>768</v>
      </c>
      <c r="D359" s="619" t="s">
        <v>7311</v>
      </c>
      <c r="E359" s="619" t="s">
        <v>7312</v>
      </c>
      <c r="F359" s="622">
        <v>0</v>
      </c>
      <c r="G359" s="622">
        <v>-1.1641532182693481E-10</v>
      </c>
      <c r="H359" s="622">
        <v>1</v>
      </c>
      <c r="I359" s="622"/>
      <c r="J359" s="622">
        <v>0</v>
      </c>
      <c r="K359" s="622">
        <v>-5.8207660913467407E-11</v>
      </c>
      <c r="L359" s="622">
        <v>0.5</v>
      </c>
      <c r="M359" s="622"/>
      <c r="N359" s="622">
        <v>-3.5527136788005009E-15</v>
      </c>
      <c r="O359" s="622">
        <v>-1.4551915228366852E-11</v>
      </c>
      <c r="P359" s="635">
        <v>0.125</v>
      </c>
      <c r="Q359" s="623">
        <v>4096</v>
      </c>
    </row>
    <row r="360" spans="1:17" ht="14.4" customHeight="1" x14ac:dyDescent="0.3">
      <c r="A360" s="618" t="s">
        <v>563</v>
      </c>
      <c r="B360" s="619" t="s">
        <v>7746</v>
      </c>
      <c r="C360" s="619" t="s">
        <v>768</v>
      </c>
      <c r="D360" s="619" t="s">
        <v>7311</v>
      </c>
      <c r="E360" s="619" t="s">
        <v>7313</v>
      </c>
      <c r="F360" s="622">
        <v>150.51</v>
      </c>
      <c r="G360" s="622">
        <v>851474.6</v>
      </c>
      <c r="H360" s="622">
        <v>1</v>
      </c>
      <c r="I360" s="622">
        <v>5657.2626403561226</v>
      </c>
      <c r="J360" s="622">
        <v>212.32999999999998</v>
      </c>
      <c r="K360" s="622">
        <v>1288063.71</v>
      </c>
      <c r="L360" s="622">
        <v>1.5127447254445405</v>
      </c>
      <c r="M360" s="622">
        <v>6066.3293458296048</v>
      </c>
      <c r="N360" s="622">
        <v>187.54000000000002</v>
      </c>
      <c r="O360" s="622">
        <v>1147001.4300000002</v>
      </c>
      <c r="P360" s="635">
        <v>1.3470765070384956</v>
      </c>
      <c r="Q360" s="623">
        <v>6116.03620560947</v>
      </c>
    </row>
    <row r="361" spans="1:17" ht="14.4" customHeight="1" x14ac:dyDescent="0.3">
      <c r="A361" s="618" t="s">
        <v>563</v>
      </c>
      <c r="B361" s="619" t="s">
        <v>7746</v>
      </c>
      <c r="C361" s="619" t="s">
        <v>768</v>
      </c>
      <c r="D361" s="619" t="s">
        <v>7317</v>
      </c>
      <c r="E361" s="619" t="s">
        <v>7318</v>
      </c>
      <c r="F361" s="622"/>
      <c r="G361" s="622"/>
      <c r="H361" s="622"/>
      <c r="I361" s="622"/>
      <c r="J361" s="622"/>
      <c r="K361" s="622"/>
      <c r="L361" s="622"/>
      <c r="M361" s="622"/>
      <c r="N361" s="622">
        <v>-1.3322676295501878E-15</v>
      </c>
      <c r="O361" s="622">
        <v>-5.8207660913467407E-11</v>
      </c>
      <c r="P361" s="635"/>
      <c r="Q361" s="623">
        <v>43690.666666666664</v>
      </c>
    </row>
    <row r="362" spans="1:17" ht="14.4" customHeight="1" x14ac:dyDescent="0.3">
      <c r="A362" s="618" t="s">
        <v>563</v>
      </c>
      <c r="B362" s="619" t="s">
        <v>7746</v>
      </c>
      <c r="C362" s="619" t="s">
        <v>768</v>
      </c>
      <c r="D362" s="619" t="s">
        <v>7317</v>
      </c>
      <c r="E362" s="619" t="s">
        <v>7319</v>
      </c>
      <c r="F362" s="622"/>
      <c r="G362" s="622"/>
      <c r="H362" s="622"/>
      <c r="I362" s="622"/>
      <c r="J362" s="622"/>
      <c r="K362" s="622"/>
      <c r="L362" s="622"/>
      <c r="M362" s="622"/>
      <c r="N362" s="622">
        <v>62.4</v>
      </c>
      <c r="O362" s="622">
        <v>761497.1399999999</v>
      </c>
      <c r="P362" s="635"/>
      <c r="Q362" s="623">
        <v>12203.479807692307</v>
      </c>
    </row>
    <row r="363" spans="1:17" ht="14.4" customHeight="1" x14ac:dyDescent="0.3">
      <c r="A363" s="618" t="s">
        <v>563</v>
      </c>
      <c r="B363" s="619" t="s">
        <v>7746</v>
      </c>
      <c r="C363" s="619" t="s">
        <v>768</v>
      </c>
      <c r="D363" s="619" t="s">
        <v>7322</v>
      </c>
      <c r="E363" s="619" t="s">
        <v>7323</v>
      </c>
      <c r="F363" s="622">
        <v>2.82</v>
      </c>
      <c r="G363" s="622">
        <v>756.6</v>
      </c>
      <c r="H363" s="622">
        <v>1</v>
      </c>
      <c r="I363" s="622">
        <v>268.29787234042556</v>
      </c>
      <c r="J363" s="622">
        <v>8.74</v>
      </c>
      <c r="K363" s="622">
        <v>2622.5</v>
      </c>
      <c r="L363" s="622">
        <v>3.4661644197726669</v>
      </c>
      <c r="M363" s="622">
        <v>300.05720823798629</v>
      </c>
      <c r="N363" s="622"/>
      <c r="O363" s="622"/>
      <c r="P363" s="635"/>
      <c r="Q363" s="623"/>
    </row>
    <row r="364" spans="1:17" ht="14.4" customHeight="1" x14ac:dyDescent="0.3">
      <c r="A364" s="618" t="s">
        <v>563</v>
      </c>
      <c r="B364" s="619" t="s">
        <v>7746</v>
      </c>
      <c r="C364" s="619" t="s">
        <v>768</v>
      </c>
      <c r="D364" s="619" t="s">
        <v>7324</v>
      </c>
      <c r="E364" s="619" t="s">
        <v>7323</v>
      </c>
      <c r="F364" s="622">
        <v>3.57</v>
      </c>
      <c r="G364" s="622">
        <v>4512.16</v>
      </c>
      <c r="H364" s="622">
        <v>1</v>
      </c>
      <c r="I364" s="622">
        <v>1263.9103641456584</v>
      </c>
      <c r="J364" s="622">
        <v>31.130000000000003</v>
      </c>
      <c r="K364" s="622">
        <v>44781.919999999998</v>
      </c>
      <c r="L364" s="622">
        <v>9.9247189815963974</v>
      </c>
      <c r="M364" s="622">
        <v>1438.5454545454543</v>
      </c>
      <c r="N364" s="622"/>
      <c r="O364" s="622"/>
      <c r="P364" s="635"/>
      <c r="Q364" s="623"/>
    </row>
    <row r="365" spans="1:17" ht="14.4" customHeight="1" x14ac:dyDescent="0.3">
      <c r="A365" s="618" t="s">
        <v>563</v>
      </c>
      <c r="B365" s="619" t="s">
        <v>7746</v>
      </c>
      <c r="C365" s="619" t="s">
        <v>768</v>
      </c>
      <c r="D365" s="619" t="s">
        <v>7325</v>
      </c>
      <c r="E365" s="619" t="s">
        <v>7323</v>
      </c>
      <c r="F365" s="622"/>
      <c r="G365" s="622"/>
      <c r="H365" s="622"/>
      <c r="I365" s="622"/>
      <c r="J365" s="622">
        <v>7.0000000000000007E-2</v>
      </c>
      <c r="K365" s="622">
        <v>363.89</v>
      </c>
      <c r="L365" s="622"/>
      <c r="M365" s="622">
        <v>5198.4285714285706</v>
      </c>
      <c r="N365" s="622"/>
      <c r="O365" s="622"/>
      <c r="P365" s="635"/>
      <c r="Q365" s="623"/>
    </row>
    <row r="366" spans="1:17" ht="14.4" customHeight="1" x14ac:dyDescent="0.3">
      <c r="A366" s="618" t="s">
        <v>563</v>
      </c>
      <c r="B366" s="619" t="s">
        <v>7746</v>
      </c>
      <c r="C366" s="619" t="s">
        <v>768</v>
      </c>
      <c r="D366" s="619" t="s">
        <v>7328</v>
      </c>
      <c r="E366" s="619" t="s">
        <v>7329</v>
      </c>
      <c r="F366" s="622">
        <v>34.96</v>
      </c>
      <c r="G366" s="622">
        <v>8742.9</v>
      </c>
      <c r="H366" s="622">
        <v>1</v>
      </c>
      <c r="I366" s="622">
        <v>250.08295194508008</v>
      </c>
      <c r="J366" s="622">
        <v>33.769999999999996</v>
      </c>
      <c r="K366" s="622">
        <v>9460.69</v>
      </c>
      <c r="L366" s="622">
        <v>1.0820997609488843</v>
      </c>
      <c r="M366" s="622">
        <v>280.15072549600239</v>
      </c>
      <c r="N366" s="622"/>
      <c r="O366" s="622"/>
      <c r="P366" s="635"/>
      <c r="Q366" s="623"/>
    </row>
    <row r="367" spans="1:17" ht="14.4" customHeight="1" x14ac:dyDescent="0.3">
      <c r="A367" s="618" t="s">
        <v>563</v>
      </c>
      <c r="B367" s="619" t="s">
        <v>7746</v>
      </c>
      <c r="C367" s="619" t="s">
        <v>768</v>
      </c>
      <c r="D367" s="619" t="s">
        <v>7330</v>
      </c>
      <c r="E367" s="619" t="s">
        <v>7329</v>
      </c>
      <c r="F367" s="622">
        <v>37.14</v>
      </c>
      <c r="G367" s="622">
        <v>46714.46</v>
      </c>
      <c r="H367" s="622">
        <v>1</v>
      </c>
      <c r="I367" s="622">
        <v>1257.7937533656434</v>
      </c>
      <c r="J367" s="622">
        <v>12.370000000000001</v>
      </c>
      <c r="K367" s="622">
        <v>18558.559999999998</v>
      </c>
      <c r="L367" s="622">
        <v>0.39727656061955974</v>
      </c>
      <c r="M367" s="622">
        <v>1500.2877930476957</v>
      </c>
      <c r="N367" s="622">
        <v>2.14</v>
      </c>
      <c r="O367" s="622">
        <v>3238.78</v>
      </c>
      <c r="P367" s="635">
        <v>6.9331423289491101E-2</v>
      </c>
      <c r="Q367" s="623">
        <v>1513.4485981308412</v>
      </c>
    </row>
    <row r="368" spans="1:17" ht="14.4" customHeight="1" x14ac:dyDescent="0.3">
      <c r="A368" s="618" t="s">
        <v>563</v>
      </c>
      <c r="B368" s="619" t="s">
        <v>7746</v>
      </c>
      <c r="C368" s="619" t="s">
        <v>768</v>
      </c>
      <c r="D368" s="619" t="s">
        <v>7772</v>
      </c>
      <c r="E368" s="619" t="s">
        <v>7773</v>
      </c>
      <c r="F368" s="622">
        <v>29.01</v>
      </c>
      <c r="G368" s="622">
        <v>11202.38</v>
      </c>
      <c r="H368" s="622">
        <v>1</v>
      </c>
      <c r="I368" s="622">
        <v>386.155808341951</v>
      </c>
      <c r="J368" s="622">
        <v>53.58</v>
      </c>
      <c r="K368" s="622">
        <v>21534.189999999995</v>
      </c>
      <c r="L368" s="622">
        <v>1.9222870497162208</v>
      </c>
      <c r="M368" s="622">
        <v>401.90724150802532</v>
      </c>
      <c r="N368" s="622">
        <v>90.789999999999992</v>
      </c>
      <c r="O368" s="622">
        <v>36809.540000000008</v>
      </c>
      <c r="P368" s="635">
        <v>3.2858678245158628</v>
      </c>
      <c r="Q368" s="623">
        <v>405.43606124022483</v>
      </c>
    </row>
    <row r="369" spans="1:17" ht="14.4" customHeight="1" x14ac:dyDescent="0.3">
      <c r="A369" s="618" t="s">
        <v>563</v>
      </c>
      <c r="B369" s="619" t="s">
        <v>7746</v>
      </c>
      <c r="C369" s="619" t="s">
        <v>768</v>
      </c>
      <c r="D369" s="619" t="s">
        <v>7774</v>
      </c>
      <c r="E369" s="619" t="s">
        <v>7775</v>
      </c>
      <c r="F369" s="622">
        <v>36.56</v>
      </c>
      <c r="G369" s="622">
        <v>28236.300000000003</v>
      </c>
      <c r="H369" s="622">
        <v>1</v>
      </c>
      <c r="I369" s="622">
        <v>772.32768052516417</v>
      </c>
      <c r="J369" s="622">
        <v>40.98</v>
      </c>
      <c r="K369" s="622">
        <v>32940.86</v>
      </c>
      <c r="L369" s="622">
        <v>1.1666138977132272</v>
      </c>
      <c r="M369" s="622">
        <v>803.82772083943394</v>
      </c>
      <c r="N369" s="622">
        <v>102.02</v>
      </c>
      <c r="O369" s="622">
        <v>82725.709999999992</v>
      </c>
      <c r="P369" s="635">
        <v>2.929764522972202</v>
      </c>
      <c r="Q369" s="623">
        <v>810.87737698490491</v>
      </c>
    </row>
    <row r="370" spans="1:17" ht="14.4" customHeight="1" x14ac:dyDescent="0.3">
      <c r="A370" s="618" t="s">
        <v>563</v>
      </c>
      <c r="B370" s="619" t="s">
        <v>7746</v>
      </c>
      <c r="C370" s="619" t="s">
        <v>768</v>
      </c>
      <c r="D370" s="619" t="s">
        <v>7776</v>
      </c>
      <c r="E370" s="619" t="s">
        <v>7777</v>
      </c>
      <c r="F370" s="622">
        <v>109.64000000000001</v>
      </c>
      <c r="G370" s="622">
        <v>136723.21000000002</v>
      </c>
      <c r="H370" s="622">
        <v>1</v>
      </c>
      <c r="I370" s="622">
        <v>1247.0194272163444</v>
      </c>
      <c r="J370" s="622">
        <v>262.11</v>
      </c>
      <c r="K370" s="622">
        <v>340533.17</v>
      </c>
      <c r="L370" s="622">
        <v>2.4906756504619803</v>
      </c>
      <c r="M370" s="622">
        <v>1299.1994582427224</v>
      </c>
      <c r="N370" s="622">
        <v>287.27</v>
      </c>
      <c r="O370" s="622">
        <v>376495.55000000005</v>
      </c>
      <c r="P370" s="635">
        <v>2.7537061922405126</v>
      </c>
      <c r="Q370" s="623">
        <v>1310.5982177045987</v>
      </c>
    </row>
    <row r="371" spans="1:17" ht="14.4" customHeight="1" x14ac:dyDescent="0.3">
      <c r="A371" s="618" t="s">
        <v>563</v>
      </c>
      <c r="B371" s="619" t="s">
        <v>7746</v>
      </c>
      <c r="C371" s="619" t="s">
        <v>768</v>
      </c>
      <c r="D371" s="619" t="s">
        <v>7778</v>
      </c>
      <c r="E371" s="619" t="s">
        <v>7663</v>
      </c>
      <c r="F371" s="622">
        <v>1</v>
      </c>
      <c r="G371" s="622">
        <v>4690.6499999999996</v>
      </c>
      <c r="H371" s="622">
        <v>1</v>
      </c>
      <c r="I371" s="622">
        <v>4690.6499999999996</v>
      </c>
      <c r="J371" s="622">
        <v>4.75</v>
      </c>
      <c r="K371" s="622">
        <v>23024.739999999998</v>
      </c>
      <c r="L371" s="622">
        <v>4.9086459232728936</v>
      </c>
      <c r="M371" s="622">
        <v>4847.3136842105259</v>
      </c>
      <c r="N371" s="622">
        <v>7.72</v>
      </c>
      <c r="O371" s="622">
        <v>36711.730000000003</v>
      </c>
      <c r="P371" s="635">
        <v>7.8265762740771549</v>
      </c>
      <c r="Q371" s="623">
        <v>4755.4054404145081</v>
      </c>
    </row>
    <row r="372" spans="1:17" ht="14.4" customHeight="1" x14ac:dyDescent="0.3">
      <c r="A372" s="618" t="s">
        <v>563</v>
      </c>
      <c r="B372" s="619" t="s">
        <v>7746</v>
      </c>
      <c r="C372" s="619" t="s">
        <v>768</v>
      </c>
      <c r="D372" s="619" t="s">
        <v>7779</v>
      </c>
      <c r="E372" s="619" t="s">
        <v>7780</v>
      </c>
      <c r="F372" s="622"/>
      <c r="G372" s="622"/>
      <c r="H372" s="622"/>
      <c r="I372" s="622"/>
      <c r="J372" s="622"/>
      <c r="K372" s="622"/>
      <c r="L372" s="622"/>
      <c r="M372" s="622"/>
      <c r="N372" s="622">
        <v>9.49</v>
      </c>
      <c r="O372" s="622">
        <v>8834.7999999999993</v>
      </c>
      <c r="P372" s="635"/>
      <c r="Q372" s="623">
        <v>930.95890410958896</v>
      </c>
    </row>
    <row r="373" spans="1:17" ht="14.4" customHeight="1" x14ac:dyDescent="0.3">
      <c r="A373" s="618" t="s">
        <v>563</v>
      </c>
      <c r="B373" s="619" t="s">
        <v>7746</v>
      </c>
      <c r="C373" s="619" t="s">
        <v>768</v>
      </c>
      <c r="D373" s="619" t="s">
        <v>7339</v>
      </c>
      <c r="E373" s="619" t="s">
        <v>7340</v>
      </c>
      <c r="F373" s="622">
        <v>35.49</v>
      </c>
      <c r="G373" s="622">
        <v>7067.4999999999991</v>
      </c>
      <c r="H373" s="622">
        <v>1</v>
      </c>
      <c r="I373" s="622">
        <v>199.14060298675679</v>
      </c>
      <c r="J373" s="622"/>
      <c r="K373" s="622"/>
      <c r="L373" s="622"/>
      <c r="M373" s="622"/>
      <c r="N373" s="622"/>
      <c r="O373" s="622"/>
      <c r="P373" s="635"/>
      <c r="Q373" s="623"/>
    </row>
    <row r="374" spans="1:17" ht="14.4" customHeight="1" x14ac:dyDescent="0.3">
      <c r="A374" s="618" t="s">
        <v>563</v>
      </c>
      <c r="B374" s="619" t="s">
        <v>7746</v>
      </c>
      <c r="C374" s="619" t="s">
        <v>768</v>
      </c>
      <c r="D374" s="619" t="s">
        <v>7341</v>
      </c>
      <c r="E374" s="619" t="s">
        <v>7340</v>
      </c>
      <c r="F374" s="622">
        <v>47.460000000000008</v>
      </c>
      <c r="G374" s="622">
        <v>21289.53</v>
      </c>
      <c r="H374" s="622">
        <v>1</v>
      </c>
      <c r="I374" s="622">
        <v>448.57838179519587</v>
      </c>
      <c r="J374" s="622">
        <v>1.7</v>
      </c>
      <c r="K374" s="622">
        <v>673.86</v>
      </c>
      <c r="L374" s="622">
        <v>3.1652178324274895E-2</v>
      </c>
      <c r="M374" s="622">
        <v>396.38823529411769</v>
      </c>
      <c r="N374" s="622"/>
      <c r="O374" s="622"/>
      <c r="P374" s="635"/>
      <c r="Q374" s="623"/>
    </row>
    <row r="375" spans="1:17" ht="14.4" customHeight="1" x14ac:dyDescent="0.3">
      <c r="A375" s="618" t="s">
        <v>563</v>
      </c>
      <c r="B375" s="619" t="s">
        <v>7746</v>
      </c>
      <c r="C375" s="619" t="s">
        <v>768</v>
      </c>
      <c r="D375" s="619" t="s">
        <v>7342</v>
      </c>
      <c r="E375" s="619" t="s">
        <v>7340</v>
      </c>
      <c r="F375" s="622">
        <v>25.930000000000003</v>
      </c>
      <c r="G375" s="622">
        <v>34916.449999999997</v>
      </c>
      <c r="H375" s="622">
        <v>1</v>
      </c>
      <c r="I375" s="622">
        <v>1346.56575395295</v>
      </c>
      <c r="J375" s="622">
        <v>5.25</v>
      </c>
      <c r="K375" s="622">
        <v>6041.1900000000005</v>
      </c>
      <c r="L375" s="622">
        <v>0.17301844832450036</v>
      </c>
      <c r="M375" s="622">
        <v>1150.7028571428573</v>
      </c>
      <c r="N375" s="622"/>
      <c r="O375" s="622"/>
      <c r="P375" s="635"/>
      <c r="Q375" s="623"/>
    </row>
    <row r="376" spans="1:17" ht="14.4" customHeight="1" x14ac:dyDescent="0.3">
      <c r="A376" s="618" t="s">
        <v>563</v>
      </c>
      <c r="B376" s="619" t="s">
        <v>7746</v>
      </c>
      <c r="C376" s="619" t="s">
        <v>768</v>
      </c>
      <c r="D376" s="619" t="s">
        <v>7344</v>
      </c>
      <c r="E376" s="619" t="s">
        <v>7345</v>
      </c>
      <c r="F376" s="622">
        <v>78.739999999999995</v>
      </c>
      <c r="G376" s="622">
        <v>71924.86</v>
      </c>
      <c r="H376" s="622">
        <v>1</v>
      </c>
      <c r="I376" s="622">
        <v>913.44754889509784</v>
      </c>
      <c r="J376" s="622">
        <v>16.75</v>
      </c>
      <c r="K376" s="622">
        <v>15817.94</v>
      </c>
      <c r="L376" s="622">
        <v>0.219923125328294</v>
      </c>
      <c r="M376" s="622">
        <v>944.35462686567166</v>
      </c>
      <c r="N376" s="622">
        <v>68.2</v>
      </c>
      <c r="O376" s="622">
        <v>65175.880000000005</v>
      </c>
      <c r="P376" s="635">
        <v>0.90616624071287732</v>
      </c>
      <c r="Q376" s="623">
        <v>955.65806451612912</v>
      </c>
    </row>
    <row r="377" spans="1:17" ht="14.4" customHeight="1" x14ac:dyDescent="0.3">
      <c r="A377" s="618" t="s">
        <v>563</v>
      </c>
      <c r="B377" s="619" t="s">
        <v>7746</v>
      </c>
      <c r="C377" s="619" t="s">
        <v>768</v>
      </c>
      <c r="D377" s="619" t="s">
        <v>7346</v>
      </c>
      <c r="E377" s="619" t="s">
        <v>7345</v>
      </c>
      <c r="F377" s="622">
        <v>86.850000000000009</v>
      </c>
      <c r="G377" s="622">
        <v>198333.19000000003</v>
      </c>
      <c r="H377" s="622">
        <v>1</v>
      </c>
      <c r="I377" s="622">
        <v>2283.6291306850894</v>
      </c>
      <c r="J377" s="622">
        <v>11</v>
      </c>
      <c r="K377" s="622">
        <v>25882.660000000003</v>
      </c>
      <c r="L377" s="622">
        <v>0.13050090103426462</v>
      </c>
      <c r="M377" s="622">
        <v>2352.9690909090914</v>
      </c>
      <c r="N377" s="622">
        <v>52.59</v>
      </c>
      <c r="O377" s="622">
        <v>125604.29999999999</v>
      </c>
      <c r="P377" s="635">
        <v>0.63329944927523207</v>
      </c>
      <c r="Q377" s="623">
        <v>2388.3685111237874</v>
      </c>
    </row>
    <row r="378" spans="1:17" ht="14.4" customHeight="1" x14ac:dyDescent="0.3">
      <c r="A378" s="618" t="s">
        <v>563</v>
      </c>
      <c r="B378" s="619" t="s">
        <v>7746</v>
      </c>
      <c r="C378" s="619" t="s">
        <v>768</v>
      </c>
      <c r="D378" s="619" t="s">
        <v>7347</v>
      </c>
      <c r="E378" s="619" t="s">
        <v>7253</v>
      </c>
      <c r="F378" s="622">
        <v>737.76999999999987</v>
      </c>
      <c r="G378" s="622">
        <v>26223.920000000002</v>
      </c>
      <c r="H378" s="622">
        <v>1</v>
      </c>
      <c r="I378" s="622">
        <v>35.54484459926536</v>
      </c>
      <c r="J378" s="622">
        <v>347.77</v>
      </c>
      <c r="K378" s="622">
        <v>13025.39</v>
      </c>
      <c r="L378" s="622">
        <v>0.49669881543262784</v>
      </c>
      <c r="M378" s="622">
        <v>37.454035713258762</v>
      </c>
      <c r="N378" s="622">
        <v>233.71</v>
      </c>
      <c r="O378" s="622">
        <v>8825.6699999999983</v>
      </c>
      <c r="P378" s="635">
        <v>0.33655037080650024</v>
      </c>
      <c r="Q378" s="623">
        <v>37.763339181036315</v>
      </c>
    </row>
    <row r="379" spans="1:17" ht="14.4" customHeight="1" x14ac:dyDescent="0.3">
      <c r="A379" s="618" t="s">
        <v>563</v>
      </c>
      <c r="B379" s="619" t="s">
        <v>7746</v>
      </c>
      <c r="C379" s="619" t="s">
        <v>768</v>
      </c>
      <c r="D379" s="619" t="s">
        <v>7350</v>
      </c>
      <c r="E379" s="619" t="s">
        <v>7349</v>
      </c>
      <c r="F379" s="622">
        <v>3.1</v>
      </c>
      <c r="G379" s="622">
        <v>990.45</v>
      </c>
      <c r="H379" s="622">
        <v>1</v>
      </c>
      <c r="I379" s="622">
        <v>319.5</v>
      </c>
      <c r="J379" s="622">
        <v>8.1999999999999993</v>
      </c>
      <c r="K379" s="622">
        <v>2111.3000000000002</v>
      </c>
      <c r="L379" s="622">
        <v>2.1316573274774093</v>
      </c>
      <c r="M379" s="622">
        <v>257.47560975609758</v>
      </c>
      <c r="N379" s="622"/>
      <c r="O379" s="622"/>
      <c r="P379" s="635"/>
      <c r="Q379" s="623"/>
    </row>
    <row r="380" spans="1:17" ht="14.4" customHeight="1" x14ac:dyDescent="0.3">
      <c r="A380" s="618" t="s">
        <v>563</v>
      </c>
      <c r="B380" s="619" t="s">
        <v>7746</v>
      </c>
      <c r="C380" s="619" t="s">
        <v>768</v>
      </c>
      <c r="D380" s="619" t="s">
        <v>7351</v>
      </c>
      <c r="E380" s="619" t="s">
        <v>7349</v>
      </c>
      <c r="F380" s="622">
        <v>2</v>
      </c>
      <c r="G380" s="622">
        <v>3195</v>
      </c>
      <c r="H380" s="622">
        <v>1</v>
      </c>
      <c r="I380" s="622">
        <v>1597.5</v>
      </c>
      <c r="J380" s="622">
        <v>6.41</v>
      </c>
      <c r="K380" s="622">
        <v>7496.3499999999995</v>
      </c>
      <c r="L380" s="622">
        <v>2.3462754303599374</v>
      </c>
      <c r="M380" s="622">
        <v>1169.4773790951638</v>
      </c>
      <c r="N380" s="622">
        <v>1</v>
      </c>
      <c r="O380" s="622">
        <v>1179.74</v>
      </c>
      <c r="P380" s="635">
        <v>0.36924569640062599</v>
      </c>
      <c r="Q380" s="623">
        <v>1179.74</v>
      </c>
    </row>
    <row r="381" spans="1:17" ht="14.4" customHeight="1" x14ac:dyDescent="0.3">
      <c r="A381" s="618" t="s">
        <v>563</v>
      </c>
      <c r="B381" s="619" t="s">
        <v>7746</v>
      </c>
      <c r="C381" s="619" t="s">
        <v>768</v>
      </c>
      <c r="D381" s="619" t="s">
        <v>7358</v>
      </c>
      <c r="E381" s="619" t="s">
        <v>7359</v>
      </c>
      <c r="F381" s="622">
        <v>32.880000000000003</v>
      </c>
      <c r="G381" s="622">
        <v>6169.4400000000005</v>
      </c>
      <c r="H381" s="622">
        <v>1</v>
      </c>
      <c r="I381" s="622">
        <v>187.63503649635035</v>
      </c>
      <c r="J381" s="622">
        <v>38.549999999999997</v>
      </c>
      <c r="K381" s="622">
        <v>6302.34</v>
      </c>
      <c r="L381" s="622">
        <v>1.0215416634248813</v>
      </c>
      <c r="M381" s="622">
        <v>163.48482490272374</v>
      </c>
      <c r="N381" s="622"/>
      <c r="O381" s="622"/>
      <c r="P381" s="635"/>
      <c r="Q381" s="623"/>
    </row>
    <row r="382" spans="1:17" ht="14.4" customHeight="1" x14ac:dyDescent="0.3">
      <c r="A382" s="618" t="s">
        <v>563</v>
      </c>
      <c r="B382" s="619" t="s">
        <v>7746</v>
      </c>
      <c r="C382" s="619" t="s">
        <v>768</v>
      </c>
      <c r="D382" s="619" t="s">
        <v>7360</v>
      </c>
      <c r="E382" s="619" t="s">
        <v>7361</v>
      </c>
      <c r="F382" s="622">
        <v>17.439999999999998</v>
      </c>
      <c r="G382" s="622">
        <v>22698.799999999999</v>
      </c>
      <c r="H382" s="622">
        <v>1</v>
      </c>
      <c r="I382" s="622">
        <v>1301.5366972477066</v>
      </c>
      <c r="J382" s="622">
        <v>29.890000000000004</v>
      </c>
      <c r="K382" s="622">
        <v>43981.079999999994</v>
      </c>
      <c r="L382" s="622">
        <v>1.9375949389395033</v>
      </c>
      <c r="M382" s="622">
        <v>1471.4312479089992</v>
      </c>
      <c r="N382" s="622"/>
      <c r="O382" s="622"/>
      <c r="P382" s="635"/>
      <c r="Q382" s="623"/>
    </row>
    <row r="383" spans="1:17" ht="14.4" customHeight="1" x14ac:dyDescent="0.3">
      <c r="A383" s="618" t="s">
        <v>563</v>
      </c>
      <c r="B383" s="619" t="s">
        <v>7746</v>
      </c>
      <c r="C383" s="619" t="s">
        <v>768</v>
      </c>
      <c r="D383" s="619" t="s">
        <v>7362</v>
      </c>
      <c r="E383" s="619" t="s">
        <v>7363</v>
      </c>
      <c r="F383" s="622"/>
      <c r="G383" s="622"/>
      <c r="H383" s="622"/>
      <c r="I383" s="622"/>
      <c r="J383" s="622"/>
      <c r="K383" s="622"/>
      <c r="L383" s="622"/>
      <c r="M383" s="622"/>
      <c r="N383" s="622">
        <v>1</v>
      </c>
      <c r="O383" s="622">
        <v>1457.31</v>
      </c>
      <c r="P383" s="635"/>
      <c r="Q383" s="623">
        <v>1457.31</v>
      </c>
    </row>
    <row r="384" spans="1:17" ht="14.4" customHeight="1" x14ac:dyDescent="0.3">
      <c r="A384" s="618" t="s">
        <v>563</v>
      </c>
      <c r="B384" s="619" t="s">
        <v>7746</v>
      </c>
      <c r="C384" s="619" t="s">
        <v>768</v>
      </c>
      <c r="D384" s="619" t="s">
        <v>7364</v>
      </c>
      <c r="E384" s="619" t="s">
        <v>7365</v>
      </c>
      <c r="F384" s="622">
        <v>2.9699999999999998</v>
      </c>
      <c r="G384" s="622">
        <v>13688.73</v>
      </c>
      <c r="H384" s="622">
        <v>1</v>
      </c>
      <c r="I384" s="622">
        <v>4609</v>
      </c>
      <c r="J384" s="622"/>
      <c r="K384" s="622"/>
      <c r="L384" s="622"/>
      <c r="M384" s="622"/>
      <c r="N384" s="622"/>
      <c r="O384" s="622"/>
      <c r="P384" s="635"/>
      <c r="Q384" s="623"/>
    </row>
    <row r="385" spans="1:17" ht="14.4" customHeight="1" x14ac:dyDescent="0.3">
      <c r="A385" s="618" t="s">
        <v>563</v>
      </c>
      <c r="B385" s="619" t="s">
        <v>7746</v>
      </c>
      <c r="C385" s="619" t="s">
        <v>768</v>
      </c>
      <c r="D385" s="619" t="s">
        <v>7366</v>
      </c>
      <c r="E385" s="619" t="s">
        <v>7367</v>
      </c>
      <c r="F385" s="622">
        <v>3.4</v>
      </c>
      <c r="G385" s="622">
        <v>50983.680000000008</v>
      </c>
      <c r="H385" s="622">
        <v>1</v>
      </c>
      <c r="I385" s="622">
        <v>14995.200000000003</v>
      </c>
      <c r="J385" s="622"/>
      <c r="K385" s="622"/>
      <c r="L385" s="622"/>
      <c r="M385" s="622"/>
      <c r="N385" s="622"/>
      <c r="O385" s="622"/>
      <c r="P385" s="635"/>
      <c r="Q385" s="623"/>
    </row>
    <row r="386" spans="1:17" ht="14.4" customHeight="1" x14ac:dyDescent="0.3">
      <c r="A386" s="618" t="s">
        <v>563</v>
      </c>
      <c r="B386" s="619" t="s">
        <v>7746</v>
      </c>
      <c r="C386" s="619" t="s">
        <v>768</v>
      </c>
      <c r="D386" s="619" t="s">
        <v>7368</v>
      </c>
      <c r="E386" s="619" t="s">
        <v>7369</v>
      </c>
      <c r="F386" s="622">
        <v>3.0200000000000005</v>
      </c>
      <c r="G386" s="622">
        <v>28303.440000000002</v>
      </c>
      <c r="H386" s="622">
        <v>1</v>
      </c>
      <c r="I386" s="622">
        <v>9372</v>
      </c>
      <c r="J386" s="622"/>
      <c r="K386" s="622"/>
      <c r="L386" s="622"/>
      <c r="M386" s="622"/>
      <c r="N386" s="622"/>
      <c r="O386" s="622"/>
      <c r="P386" s="635"/>
      <c r="Q386" s="623"/>
    </row>
    <row r="387" spans="1:17" ht="14.4" customHeight="1" x14ac:dyDescent="0.3">
      <c r="A387" s="618" t="s">
        <v>563</v>
      </c>
      <c r="B387" s="619" t="s">
        <v>7746</v>
      </c>
      <c r="C387" s="619" t="s">
        <v>768</v>
      </c>
      <c r="D387" s="619" t="s">
        <v>7374</v>
      </c>
      <c r="E387" s="619" t="s">
        <v>7375</v>
      </c>
      <c r="F387" s="622">
        <v>4.9400000000000004</v>
      </c>
      <c r="G387" s="622">
        <v>1582.72</v>
      </c>
      <c r="H387" s="622">
        <v>1</v>
      </c>
      <c r="I387" s="622">
        <v>320.38866396761131</v>
      </c>
      <c r="J387" s="622">
        <v>3.08</v>
      </c>
      <c r="K387" s="622">
        <v>1038.3</v>
      </c>
      <c r="L387" s="622">
        <v>0.6560225434694702</v>
      </c>
      <c r="M387" s="622">
        <v>337.11038961038957</v>
      </c>
      <c r="N387" s="622">
        <v>7.06</v>
      </c>
      <c r="O387" s="622">
        <v>2401.0699999999997</v>
      </c>
      <c r="P387" s="635">
        <v>1.5170529215527697</v>
      </c>
      <c r="Q387" s="623">
        <v>340.09490084985833</v>
      </c>
    </row>
    <row r="388" spans="1:17" ht="14.4" customHeight="1" x14ac:dyDescent="0.3">
      <c r="A388" s="618" t="s">
        <v>563</v>
      </c>
      <c r="B388" s="619" t="s">
        <v>7746</v>
      </c>
      <c r="C388" s="619" t="s">
        <v>768</v>
      </c>
      <c r="D388" s="619" t="s">
        <v>7376</v>
      </c>
      <c r="E388" s="619" t="s">
        <v>7377</v>
      </c>
      <c r="F388" s="622">
        <v>6.83</v>
      </c>
      <c r="G388" s="622">
        <v>546.4</v>
      </c>
      <c r="H388" s="622">
        <v>1</v>
      </c>
      <c r="I388" s="622">
        <v>80</v>
      </c>
      <c r="J388" s="622">
        <v>4.05</v>
      </c>
      <c r="K388" s="622">
        <v>341.32999999999993</v>
      </c>
      <c r="L388" s="622">
        <v>0.62468887262079054</v>
      </c>
      <c r="M388" s="622">
        <v>84.279012345678993</v>
      </c>
      <c r="N388" s="622">
        <v>5.51</v>
      </c>
      <c r="O388" s="622">
        <v>468.44999999999993</v>
      </c>
      <c r="P388" s="635">
        <v>0.85733894582723269</v>
      </c>
      <c r="Q388" s="623">
        <v>85.018148820326672</v>
      </c>
    </row>
    <row r="389" spans="1:17" ht="14.4" customHeight="1" x14ac:dyDescent="0.3">
      <c r="A389" s="618" t="s">
        <v>563</v>
      </c>
      <c r="B389" s="619" t="s">
        <v>7746</v>
      </c>
      <c r="C389" s="619" t="s">
        <v>768</v>
      </c>
      <c r="D389" s="619" t="s">
        <v>7378</v>
      </c>
      <c r="E389" s="619" t="s">
        <v>7379</v>
      </c>
      <c r="F389" s="622">
        <v>28.03</v>
      </c>
      <c r="G389" s="622">
        <v>4486.26</v>
      </c>
      <c r="H389" s="622">
        <v>1</v>
      </c>
      <c r="I389" s="622">
        <v>160.05208704958972</v>
      </c>
      <c r="J389" s="622">
        <v>15.07</v>
      </c>
      <c r="K389" s="622">
        <v>2540.31</v>
      </c>
      <c r="L389" s="622">
        <v>0.56624225969961617</v>
      </c>
      <c r="M389" s="622">
        <v>168.56735235567351</v>
      </c>
      <c r="N389" s="622">
        <v>12.95</v>
      </c>
      <c r="O389" s="622">
        <v>2202.13</v>
      </c>
      <c r="P389" s="635">
        <v>0.49086098442800907</v>
      </c>
      <c r="Q389" s="623">
        <v>170.04864864864868</v>
      </c>
    </row>
    <row r="390" spans="1:17" ht="14.4" customHeight="1" x14ac:dyDescent="0.3">
      <c r="A390" s="618" t="s">
        <v>563</v>
      </c>
      <c r="B390" s="619" t="s">
        <v>7746</v>
      </c>
      <c r="C390" s="619" t="s">
        <v>768</v>
      </c>
      <c r="D390" s="619" t="s">
        <v>7382</v>
      </c>
      <c r="E390" s="619" t="s">
        <v>7383</v>
      </c>
      <c r="F390" s="622">
        <v>14</v>
      </c>
      <c r="G390" s="622">
        <v>46760</v>
      </c>
      <c r="H390" s="622">
        <v>1</v>
      </c>
      <c r="I390" s="622">
        <v>3340</v>
      </c>
      <c r="J390" s="622"/>
      <c r="K390" s="622"/>
      <c r="L390" s="622"/>
      <c r="M390" s="622"/>
      <c r="N390" s="622"/>
      <c r="O390" s="622"/>
      <c r="P390" s="635"/>
      <c r="Q390" s="623"/>
    </row>
    <row r="391" spans="1:17" ht="14.4" customHeight="1" x14ac:dyDescent="0.3">
      <c r="A391" s="618" t="s">
        <v>563</v>
      </c>
      <c r="B391" s="619" t="s">
        <v>7746</v>
      </c>
      <c r="C391" s="619" t="s">
        <v>768</v>
      </c>
      <c r="D391" s="619" t="s">
        <v>7386</v>
      </c>
      <c r="E391" s="619" t="s">
        <v>7387</v>
      </c>
      <c r="F391" s="622"/>
      <c r="G391" s="622"/>
      <c r="H391" s="622"/>
      <c r="I391" s="622"/>
      <c r="J391" s="622">
        <v>1.18</v>
      </c>
      <c r="K391" s="622">
        <v>1921.58</v>
      </c>
      <c r="L391" s="622"/>
      <c r="M391" s="622">
        <v>1628.457627118644</v>
      </c>
      <c r="N391" s="622"/>
      <c r="O391" s="622"/>
      <c r="P391" s="635"/>
      <c r="Q391" s="623"/>
    </row>
    <row r="392" spans="1:17" ht="14.4" customHeight="1" x14ac:dyDescent="0.3">
      <c r="A392" s="618" t="s">
        <v>563</v>
      </c>
      <c r="B392" s="619" t="s">
        <v>7746</v>
      </c>
      <c r="C392" s="619" t="s">
        <v>768</v>
      </c>
      <c r="D392" s="619" t="s">
        <v>7390</v>
      </c>
      <c r="E392" s="619" t="s">
        <v>7391</v>
      </c>
      <c r="F392" s="622">
        <v>328.86999999999995</v>
      </c>
      <c r="G392" s="622">
        <v>21113.040000000001</v>
      </c>
      <c r="H392" s="622">
        <v>1</v>
      </c>
      <c r="I392" s="622">
        <v>64.198741143917061</v>
      </c>
      <c r="J392" s="622">
        <v>30.17</v>
      </c>
      <c r="K392" s="622">
        <v>2017.7600000000002</v>
      </c>
      <c r="L392" s="622">
        <v>9.556937324042393E-2</v>
      </c>
      <c r="M392" s="622">
        <v>66.879681803115687</v>
      </c>
      <c r="N392" s="622"/>
      <c r="O392" s="622"/>
      <c r="P392" s="635"/>
      <c r="Q392" s="623"/>
    </row>
    <row r="393" spans="1:17" ht="14.4" customHeight="1" x14ac:dyDescent="0.3">
      <c r="A393" s="618" t="s">
        <v>563</v>
      </c>
      <c r="B393" s="619" t="s">
        <v>7746</v>
      </c>
      <c r="C393" s="619" t="s">
        <v>768</v>
      </c>
      <c r="D393" s="619" t="s">
        <v>7392</v>
      </c>
      <c r="E393" s="619" t="s">
        <v>7391</v>
      </c>
      <c r="F393" s="622">
        <v>152.58000000000001</v>
      </c>
      <c r="G393" s="622">
        <v>24489.100000000002</v>
      </c>
      <c r="H393" s="622">
        <v>1</v>
      </c>
      <c r="I393" s="622">
        <v>160.50006553938917</v>
      </c>
      <c r="J393" s="622">
        <v>63.11</v>
      </c>
      <c r="K393" s="622">
        <v>10459.5</v>
      </c>
      <c r="L393" s="622">
        <v>0.42710838699666376</v>
      </c>
      <c r="M393" s="622">
        <v>165.73443194422438</v>
      </c>
      <c r="N393" s="622"/>
      <c r="O393" s="622"/>
      <c r="P393" s="635"/>
      <c r="Q393" s="623"/>
    </row>
    <row r="394" spans="1:17" ht="14.4" customHeight="1" x14ac:dyDescent="0.3">
      <c r="A394" s="618" t="s">
        <v>563</v>
      </c>
      <c r="B394" s="619" t="s">
        <v>7746</v>
      </c>
      <c r="C394" s="619" t="s">
        <v>768</v>
      </c>
      <c r="D394" s="619" t="s">
        <v>7393</v>
      </c>
      <c r="E394" s="619" t="s">
        <v>7391</v>
      </c>
      <c r="F394" s="622">
        <v>684.37000000000012</v>
      </c>
      <c r="G394" s="622">
        <v>219682.77</v>
      </c>
      <c r="H394" s="622">
        <v>1</v>
      </c>
      <c r="I394" s="622">
        <v>320.99999999999994</v>
      </c>
      <c r="J394" s="622">
        <v>59.03</v>
      </c>
      <c r="K394" s="622">
        <v>19738.980000000003</v>
      </c>
      <c r="L394" s="622">
        <v>8.9852199150620704E-2</v>
      </c>
      <c r="M394" s="622">
        <v>334.38895476876172</v>
      </c>
      <c r="N394" s="622"/>
      <c r="O394" s="622"/>
      <c r="P394" s="635"/>
      <c r="Q394" s="623"/>
    </row>
    <row r="395" spans="1:17" ht="14.4" customHeight="1" x14ac:dyDescent="0.3">
      <c r="A395" s="618" t="s">
        <v>563</v>
      </c>
      <c r="B395" s="619" t="s">
        <v>7746</v>
      </c>
      <c r="C395" s="619" t="s">
        <v>768</v>
      </c>
      <c r="D395" s="619" t="s">
        <v>7781</v>
      </c>
      <c r="E395" s="619" t="s">
        <v>7782</v>
      </c>
      <c r="F395" s="622"/>
      <c r="G395" s="622"/>
      <c r="H395" s="622"/>
      <c r="I395" s="622"/>
      <c r="J395" s="622"/>
      <c r="K395" s="622"/>
      <c r="L395" s="622"/>
      <c r="M395" s="622"/>
      <c r="N395" s="622">
        <v>1</v>
      </c>
      <c r="O395" s="622">
        <v>1345.88</v>
      </c>
      <c r="P395" s="635"/>
      <c r="Q395" s="623">
        <v>1345.88</v>
      </c>
    </row>
    <row r="396" spans="1:17" ht="14.4" customHeight="1" x14ac:dyDescent="0.3">
      <c r="A396" s="618" t="s">
        <v>563</v>
      </c>
      <c r="B396" s="619" t="s">
        <v>7746</v>
      </c>
      <c r="C396" s="619" t="s">
        <v>768</v>
      </c>
      <c r="D396" s="619" t="s">
        <v>7409</v>
      </c>
      <c r="E396" s="619" t="s">
        <v>7410</v>
      </c>
      <c r="F396" s="622"/>
      <c r="G396" s="622"/>
      <c r="H396" s="622"/>
      <c r="I396" s="622"/>
      <c r="J396" s="622"/>
      <c r="K396" s="622"/>
      <c r="L396" s="622"/>
      <c r="M396" s="622"/>
      <c r="N396" s="622">
        <v>0.4</v>
      </c>
      <c r="O396" s="622">
        <v>2481.27</v>
      </c>
      <c r="P396" s="635"/>
      <c r="Q396" s="623">
        <v>6203.1749999999993</v>
      </c>
    </row>
    <row r="397" spans="1:17" ht="14.4" customHeight="1" x14ac:dyDescent="0.3">
      <c r="A397" s="618" t="s">
        <v>563</v>
      </c>
      <c r="B397" s="619" t="s">
        <v>7746</v>
      </c>
      <c r="C397" s="619" t="s">
        <v>768</v>
      </c>
      <c r="D397" s="619" t="s">
        <v>7411</v>
      </c>
      <c r="E397" s="619" t="s">
        <v>7410</v>
      </c>
      <c r="F397" s="622"/>
      <c r="G397" s="622"/>
      <c r="H397" s="622"/>
      <c r="I397" s="622"/>
      <c r="J397" s="622">
        <v>0.08</v>
      </c>
      <c r="K397" s="622">
        <v>3328.26</v>
      </c>
      <c r="L397" s="622"/>
      <c r="M397" s="622">
        <v>41603.25</v>
      </c>
      <c r="N397" s="622"/>
      <c r="O397" s="622"/>
      <c r="P397" s="635"/>
      <c r="Q397" s="623"/>
    </row>
    <row r="398" spans="1:17" ht="14.4" customHeight="1" x14ac:dyDescent="0.3">
      <c r="A398" s="618" t="s">
        <v>563</v>
      </c>
      <c r="B398" s="619" t="s">
        <v>7746</v>
      </c>
      <c r="C398" s="619" t="s">
        <v>768</v>
      </c>
      <c r="D398" s="619" t="s">
        <v>7414</v>
      </c>
      <c r="E398" s="619" t="s">
        <v>7413</v>
      </c>
      <c r="F398" s="622"/>
      <c r="G398" s="622"/>
      <c r="H398" s="622"/>
      <c r="I398" s="622"/>
      <c r="J398" s="622">
        <v>1</v>
      </c>
      <c r="K398" s="622">
        <v>3869.1</v>
      </c>
      <c r="L398" s="622"/>
      <c r="M398" s="622">
        <v>3869.1</v>
      </c>
      <c r="N398" s="622"/>
      <c r="O398" s="622"/>
      <c r="P398" s="635"/>
      <c r="Q398" s="623"/>
    </row>
    <row r="399" spans="1:17" ht="14.4" customHeight="1" x14ac:dyDescent="0.3">
      <c r="A399" s="618" t="s">
        <v>563</v>
      </c>
      <c r="B399" s="619" t="s">
        <v>7746</v>
      </c>
      <c r="C399" s="619" t="s">
        <v>768</v>
      </c>
      <c r="D399" s="619" t="s">
        <v>7415</v>
      </c>
      <c r="E399" s="619" t="s">
        <v>7416</v>
      </c>
      <c r="F399" s="622">
        <v>181.26999999999998</v>
      </c>
      <c r="G399" s="622">
        <v>583026.94999999995</v>
      </c>
      <c r="H399" s="622">
        <v>1</v>
      </c>
      <c r="I399" s="622">
        <v>3216.3455067027089</v>
      </c>
      <c r="J399" s="622"/>
      <c r="K399" s="622"/>
      <c r="L399" s="622"/>
      <c r="M399" s="622"/>
      <c r="N399" s="622"/>
      <c r="O399" s="622"/>
      <c r="P399" s="635"/>
      <c r="Q399" s="623"/>
    </row>
    <row r="400" spans="1:17" ht="14.4" customHeight="1" x14ac:dyDescent="0.3">
      <c r="A400" s="618" t="s">
        <v>563</v>
      </c>
      <c r="B400" s="619" t="s">
        <v>7746</v>
      </c>
      <c r="C400" s="619" t="s">
        <v>768</v>
      </c>
      <c r="D400" s="619" t="s">
        <v>7417</v>
      </c>
      <c r="E400" s="619" t="s">
        <v>7416</v>
      </c>
      <c r="F400" s="622">
        <v>367.03000000000003</v>
      </c>
      <c r="G400" s="622">
        <v>2365310.4500000002</v>
      </c>
      <c r="H400" s="622">
        <v>1</v>
      </c>
      <c r="I400" s="622">
        <v>6444.4608070184995</v>
      </c>
      <c r="J400" s="622"/>
      <c r="K400" s="622"/>
      <c r="L400" s="622"/>
      <c r="M400" s="622"/>
      <c r="N400" s="622"/>
      <c r="O400" s="622"/>
      <c r="P400" s="635"/>
      <c r="Q400" s="623"/>
    </row>
    <row r="401" spans="1:17" ht="14.4" customHeight="1" x14ac:dyDescent="0.3">
      <c r="A401" s="618" t="s">
        <v>563</v>
      </c>
      <c r="B401" s="619" t="s">
        <v>7746</v>
      </c>
      <c r="C401" s="619" t="s">
        <v>768</v>
      </c>
      <c r="D401" s="619" t="s">
        <v>7418</v>
      </c>
      <c r="E401" s="619" t="s">
        <v>7419</v>
      </c>
      <c r="F401" s="622">
        <v>16.98</v>
      </c>
      <c r="G401" s="622">
        <v>23478.19</v>
      </c>
      <c r="H401" s="622">
        <v>1</v>
      </c>
      <c r="I401" s="622">
        <v>1382.6967020023556</v>
      </c>
      <c r="J401" s="622"/>
      <c r="K401" s="622"/>
      <c r="L401" s="622"/>
      <c r="M401" s="622"/>
      <c r="N401" s="622"/>
      <c r="O401" s="622"/>
      <c r="P401" s="635"/>
      <c r="Q401" s="623"/>
    </row>
    <row r="402" spans="1:17" ht="14.4" customHeight="1" x14ac:dyDescent="0.3">
      <c r="A402" s="618" t="s">
        <v>563</v>
      </c>
      <c r="B402" s="619" t="s">
        <v>7746</v>
      </c>
      <c r="C402" s="619" t="s">
        <v>768</v>
      </c>
      <c r="D402" s="619" t="s">
        <v>7420</v>
      </c>
      <c r="E402" s="619" t="s">
        <v>7419</v>
      </c>
      <c r="F402" s="622">
        <v>20.889999999999997</v>
      </c>
      <c r="G402" s="622">
        <v>96282.01</v>
      </c>
      <c r="H402" s="622">
        <v>1</v>
      </c>
      <c r="I402" s="622">
        <v>4609</v>
      </c>
      <c r="J402" s="622"/>
      <c r="K402" s="622"/>
      <c r="L402" s="622"/>
      <c r="M402" s="622"/>
      <c r="N402" s="622"/>
      <c r="O402" s="622"/>
      <c r="P402" s="635"/>
      <c r="Q402" s="623"/>
    </row>
    <row r="403" spans="1:17" ht="14.4" customHeight="1" x14ac:dyDescent="0.3">
      <c r="A403" s="618" t="s">
        <v>563</v>
      </c>
      <c r="B403" s="619" t="s">
        <v>7746</v>
      </c>
      <c r="C403" s="619" t="s">
        <v>768</v>
      </c>
      <c r="D403" s="619" t="s">
        <v>7421</v>
      </c>
      <c r="E403" s="619" t="s">
        <v>7419</v>
      </c>
      <c r="F403" s="622">
        <v>20.490000000000002</v>
      </c>
      <c r="G403" s="622">
        <v>141657.59999999998</v>
      </c>
      <c r="H403" s="622">
        <v>1</v>
      </c>
      <c r="I403" s="622">
        <v>6913.4992679355764</v>
      </c>
      <c r="J403" s="622"/>
      <c r="K403" s="622"/>
      <c r="L403" s="622"/>
      <c r="M403" s="622"/>
      <c r="N403" s="622"/>
      <c r="O403" s="622"/>
      <c r="P403" s="635"/>
      <c r="Q403" s="623"/>
    </row>
    <row r="404" spans="1:17" ht="14.4" customHeight="1" x14ac:dyDescent="0.3">
      <c r="A404" s="618" t="s">
        <v>563</v>
      </c>
      <c r="B404" s="619" t="s">
        <v>7746</v>
      </c>
      <c r="C404" s="619" t="s">
        <v>768</v>
      </c>
      <c r="D404" s="619" t="s">
        <v>7422</v>
      </c>
      <c r="E404" s="619" t="s">
        <v>7419</v>
      </c>
      <c r="F404" s="622">
        <v>6.67</v>
      </c>
      <c r="G404" s="622">
        <v>92218.739999999991</v>
      </c>
      <c r="H404" s="622">
        <v>1</v>
      </c>
      <c r="I404" s="622">
        <v>13825.898050974511</v>
      </c>
      <c r="J404" s="622"/>
      <c r="K404" s="622"/>
      <c r="L404" s="622"/>
      <c r="M404" s="622"/>
      <c r="N404" s="622"/>
      <c r="O404" s="622"/>
      <c r="P404" s="635"/>
      <c r="Q404" s="623"/>
    </row>
    <row r="405" spans="1:17" ht="14.4" customHeight="1" x14ac:dyDescent="0.3">
      <c r="A405" s="618" t="s">
        <v>563</v>
      </c>
      <c r="B405" s="619" t="s">
        <v>7746</v>
      </c>
      <c r="C405" s="619" t="s">
        <v>768</v>
      </c>
      <c r="D405" s="619" t="s">
        <v>7423</v>
      </c>
      <c r="E405" s="619" t="s">
        <v>7424</v>
      </c>
      <c r="F405" s="622">
        <v>20</v>
      </c>
      <c r="G405" s="622">
        <v>9200</v>
      </c>
      <c r="H405" s="622">
        <v>1</v>
      </c>
      <c r="I405" s="622">
        <v>460</v>
      </c>
      <c r="J405" s="622"/>
      <c r="K405" s="622"/>
      <c r="L405" s="622"/>
      <c r="M405" s="622"/>
      <c r="N405" s="622"/>
      <c r="O405" s="622"/>
      <c r="P405" s="635"/>
      <c r="Q405" s="623"/>
    </row>
    <row r="406" spans="1:17" ht="14.4" customHeight="1" x14ac:dyDescent="0.3">
      <c r="A406" s="618" t="s">
        <v>563</v>
      </c>
      <c r="B406" s="619" t="s">
        <v>7746</v>
      </c>
      <c r="C406" s="619" t="s">
        <v>768</v>
      </c>
      <c r="D406" s="619" t="s">
        <v>7427</v>
      </c>
      <c r="E406" s="619" t="s">
        <v>7428</v>
      </c>
      <c r="F406" s="622">
        <v>79.22</v>
      </c>
      <c r="G406" s="622">
        <v>95828.819999999992</v>
      </c>
      <c r="H406" s="622">
        <v>1</v>
      </c>
      <c r="I406" s="622">
        <v>1209.6543802070184</v>
      </c>
      <c r="J406" s="622">
        <v>13.94</v>
      </c>
      <c r="K406" s="622">
        <v>19434.670000000002</v>
      </c>
      <c r="L406" s="622">
        <v>0.20280610780765121</v>
      </c>
      <c r="M406" s="622">
        <v>1394.1657101865137</v>
      </c>
      <c r="N406" s="622">
        <v>1</v>
      </c>
      <c r="O406" s="622">
        <v>1442.32</v>
      </c>
      <c r="P406" s="635">
        <v>1.5051004489046197E-2</v>
      </c>
      <c r="Q406" s="623">
        <v>1442.32</v>
      </c>
    </row>
    <row r="407" spans="1:17" ht="14.4" customHeight="1" x14ac:dyDescent="0.3">
      <c r="A407" s="618" t="s">
        <v>563</v>
      </c>
      <c r="B407" s="619" t="s">
        <v>7746</v>
      </c>
      <c r="C407" s="619" t="s">
        <v>768</v>
      </c>
      <c r="D407" s="619" t="s">
        <v>7429</v>
      </c>
      <c r="E407" s="619" t="s">
        <v>7428</v>
      </c>
      <c r="F407" s="622">
        <v>35.479999999999997</v>
      </c>
      <c r="G407" s="622">
        <v>9056.3300000000017</v>
      </c>
      <c r="H407" s="622">
        <v>1</v>
      </c>
      <c r="I407" s="622">
        <v>255.25169109357392</v>
      </c>
      <c r="J407" s="622">
        <v>25.48</v>
      </c>
      <c r="K407" s="622">
        <v>7411.6599999999989</v>
      </c>
      <c r="L407" s="622">
        <v>0.8183955310815747</v>
      </c>
      <c r="M407" s="622">
        <v>290.88147566718993</v>
      </c>
      <c r="N407" s="622">
        <v>3.55</v>
      </c>
      <c r="O407" s="622">
        <v>1065.21</v>
      </c>
      <c r="P407" s="635">
        <v>0.11762049306948839</v>
      </c>
      <c r="Q407" s="623">
        <v>300.05915492957752</v>
      </c>
    </row>
    <row r="408" spans="1:17" ht="14.4" customHeight="1" x14ac:dyDescent="0.3">
      <c r="A408" s="618" t="s">
        <v>563</v>
      </c>
      <c r="B408" s="619" t="s">
        <v>7746</v>
      </c>
      <c r="C408" s="619" t="s">
        <v>768</v>
      </c>
      <c r="D408" s="619" t="s">
        <v>7430</v>
      </c>
      <c r="E408" s="619" t="s">
        <v>7431</v>
      </c>
      <c r="F408" s="622">
        <v>49.95</v>
      </c>
      <c r="G408" s="622">
        <v>160656.62</v>
      </c>
      <c r="H408" s="622">
        <v>1</v>
      </c>
      <c r="I408" s="622">
        <v>3216.3487487487487</v>
      </c>
      <c r="J408" s="622">
        <v>22.57</v>
      </c>
      <c r="K408" s="622">
        <v>74956.930000000008</v>
      </c>
      <c r="L408" s="622">
        <v>0.46656608361361024</v>
      </c>
      <c r="M408" s="622">
        <v>3321.0868409393001</v>
      </c>
      <c r="N408" s="622"/>
      <c r="O408" s="622"/>
      <c r="P408" s="635"/>
      <c r="Q408" s="623"/>
    </row>
    <row r="409" spans="1:17" ht="14.4" customHeight="1" x14ac:dyDescent="0.3">
      <c r="A409" s="618" t="s">
        <v>563</v>
      </c>
      <c r="B409" s="619" t="s">
        <v>7746</v>
      </c>
      <c r="C409" s="619" t="s">
        <v>768</v>
      </c>
      <c r="D409" s="619" t="s">
        <v>7432</v>
      </c>
      <c r="E409" s="619" t="s">
        <v>7431</v>
      </c>
      <c r="F409" s="622">
        <v>22.049999999999997</v>
      </c>
      <c r="G409" s="622">
        <v>141840.76999999999</v>
      </c>
      <c r="H409" s="622">
        <v>1</v>
      </c>
      <c r="I409" s="622">
        <v>6432.6879818594107</v>
      </c>
      <c r="J409" s="622">
        <v>3.75</v>
      </c>
      <c r="K409" s="622">
        <v>25012.61</v>
      </c>
      <c r="L409" s="622">
        <v>0.17634288082333452</v>
      </c>
      <c r="M409" s="622">
        <v>6670.0293333333339</v>
      </c>
      <c r="N409" s="622"/>
      <c r="O409" s="622"/>
      <c r="P409" s="635"/>
      <c r="Q409" s="623"/>
    </row>
    <row r="410" spans="1:17" ht="14.4" customHeight="1" x14ac:dyDescent="0.3">
      <c r="A410" s="618" t="s">
        <v>563</v>
      </c>
      <c r="B410" s="619" t="s">
        <v>7746</v>
      </c>
      <c r="C410" s="619" t="s">
        <v>768</v>
      </c>
      <c r="D410" s="619" t="s">
        <v>7783</v>
      </c>
      <c r="E410" s="619" t="s">
        <v>7784</v>
      </c>
      <c r="F410" s="622"/>
      <c r="G410" s="622"/>
      <c r="H410" s="622"/>
      <c r="I410" s="622"/>
      <c r="J410" s="622"/>
      <c r="K410" s="622"/>
      <c r="L410" s="622"/>
      <c r="M410" s="622"/>
      <c r="N410" s="622">
        <v>12</v>
      </c>
      <c r="O410" s="622">
        <v>3953.52</v>
      </c>
      <c r="P410" s="635"/>
      <c r="Q410" s="623">
        <v>329.46</v>
      </c>
    </row>
    <row r="411" spans="1:17" ht="14.4" customHeight="1" x14ac:dyDescent="0.3">
      <c r="A411" s="618" t="s">
        <v>563</v>
      </c>
      <c r="B411" s="619" t="s">
        <v>7746</v>
      </c>
      <c r="C411" s="619" t="s">
        <v>768</v>
      </c>
      <c r="D411" s="619" t="s">
        <v>7433</v>
      </c>
      <c r="E411" s="619" t="s">
        <v>7434</v>
      </c>
      <c r="F411" s="622"/>
      <c r="G411" s="622"/>
      <c r="H411" s="622"/>
      <c r="I411" s="622"/>
      <c r="J411" s="622">
        <v>88.03</v>
      </c>
      <c r="K411" s="622">
        <v>83395.149999999994</v>
      </c>
      <c r="L411" s="622"/>
      <c r="M411" s="622">
        <v>947.34919913665783</v>
      </c>
      <c r="N411" s="622"/>
      <c r="O411" s="622"/>
      <c r="P411" s="635"/>
      <c r="Q411" s="623"/>
    </row>
    <row r="412" spans="1:17" ht="14.4" customHeight="1" x14ac:dyDescent="0.3">
      <c r="A412" s="618" t="s">
        <v>563</v>
      </c>
      <c r="B412" s="619" t="s">
        <v>7746</v>
      </c>
      <c r="C412" s="619" t="s">
        <v>768</v>
      </c>
      <c r="D412" s="619" t="s">
        <v>7435</v>
      </c>
      <c r="E412" s="619" t="s">
        <v>7434</v>
      </c>
      <c r="F412" s="622"/>
      <c r="G412" s="622"/>
      <c r="H412" s="622"/>
      <c r="I412" s="622"/>
      <c r="J412" s="622">
        <v>64.56</v>
      </c>
      <c r="K412" s="622">
        <v>152902.58000000002</v>
      </c>
      <c r="L412" s="622"/>
      <c r="M412" s="622">
        <v>2368.3794919454772</v>
      </c>
      <c r="N412" s="622"/>
      <c r="O412" s="622"/>
      <c r="P412" s="635"/>
      <c r="Q412" s="623"/>
    </row>
    <row r="413" spans="1:17" ht="14.4" customHeight="1" x14ac:dyDescent="0.3">
      <c r="A413" s="618" t="s">
        <v>563</v>
      </c>
      <c r="B413" s="619" t="s">
        <v>7746</v>
      </c>
      <c r="C413" s="619" t="s">
        <v>768</v>
      </c>
      <c r="D413" s="619" t="s">
        <v>7436</v>
      </c>
      <c r="E413" s="619" t="s">
        <v>7345</v>
      </c>
      <c r="F413" s="622">
        <v>73.31</v>
      </c>
      <c r="G413" s="622">
        <v>685867.95000000007</v>
      </c>
      <c r="H413" s="622">
        <v>1</v>
      </c>
      <c r="I413" s="622">
        <v>9355.7215932342115</v>
      </c>
      <c r="J413" s="622">
        <v>4.8499999999999996</v>
      </c>
      <c r="K413" s="622">
        <v>44610.21</v>
      </c>
      <c r="L413" s="622">
        <v>6.5041980748626604E-2</v>
      </c>
      <c r="M413" s="622">
        <v>9197.9814432989697</v>
      </c>
      <c r="N413" s="622">
        <v>75.760000000000005</v>
      </c>
      <c r="O413" s="622">
        <v>542881.25</v>
      </c>
      <c r="P413" s="635">
        <v>0.79152444723506898</v>
      </c>
      <c r="Q413" s="623">
        <v>7165.8031942977823</v>
      </c>
    </row>
    <row r="414" spans="1:17" ht="14.4" customHeight="1" x14ac:dyDescent="0.3">
      <c r="A414" s="618" t="s">
        <v>563</v>
      </c>
      <c r="B414" s="619" t="s">
        <v>7746</v>
      </c>
      <c r="C414" s="619" t="s">
        <v>768</v>
      </c>
      <c r="D414" s="619" t="s">
        <v>7439</v>
      </c>
      <c r="E414" s="619" t="s">
        <v>7428</v>
      </c>
      <c r="F414" s="622">
        <v>6.01</v>
      </c>
      <c r="G414" s="622">
        <v>13556.77</v>
      </c>
      <c r="H414" s="622">
        <v>1</v>
      </c>
      <c r="I414" s="622">
        <v>2255.7021630615641</v>
      </c>
      <c r="J414" s="622">
        <v>1.58</v>
      </c>
      <c r="K414" s="622">
        <v>3857.3500000000004</v>
      </c>
      <c r="L414" s="622">
        <v>0.28453311518894253</v>
      </c>
      <c r="M414" s="622">
        <v>2441.3607594936711</v>
      </c>
      <c r="N414" s="622"/>
      <c r="O414" s="622"/>
      <c r="P414" s="635"/>
      <c r="Q414" s="623"/>
    </row>
    <row r="415" spans="1:17" ht="14.4" customHeight="1" x14ac:dyDescent="0.3">
      <c r="A415" s="618" t="s">
        <v>563</v>
      </c>
      <c r="B415" s="619" t="s">
        <v>7746</v>
      </c>
      <c r="C415" s="619" t="s">
        <v>768</v>
      </c>
      <c r="D415" s="619" t="s">
        <v>7440</v>
      </c>
      <c r="E415" s="619" t="s">
        <v>7441</v>
      </c>
      <c r="F415" s="622">
        <v>17.14</v>
      </c>
      <c r="G415" s="622">
        <v>5244.86</v>
      </c>
      <c r="H415" s="622">
        <v>1</v>
      </c>
      <c r="I415" s="622">
        <v>306.00116686114347</v>
      </c>
      <c r="J415" s="622">
        <v>13.549999999999999</v>
      </c>
      <c r="K415" s="622">
        <v>8135.6799999999994</v>
      </c>
      <c r="L415" s="622">
        <v>1.5511720045911617</v>
      </c>
      <c r="M415" s="622">
        <v>600.41918819188197</v>
      </c>
      <c r="N415" s="622"/>
      <c r="O415" s="622"/>
      <c r="P415" s="635"/>
      <c r="Q415" s="623"/>
    </row>
    <row r="416" spans="1:17" ht="14.4" customHeight="1" x14ac:dyDescent="0.3">
      <c r="A416" s="618" t="s">
        <v>563</v>
      </c>
      <c r="B416" s="619" t="s">
        <v>7746</v>
      </c>
      <c r="C416" s="619" t="s">
        <v>768</v>
      </c>
      <c r="D416" s="619" t="s">
        <v>7442</v>
      </c>
      <c r="E416" s="619" t="s">
        <v>7441</v>
      </c>
      <c r="F416" s="622">
        <v>3.9899999999999998</v>
      </c>
      <c r="G416" s="622">
        <v>2441.8799999999997</v>
      </c>
      <c r="H416" s="622">
        <v>1</v>
      </c>
      <c r="I416" s="622">
        <v>612</v>
      </c>
      <c r="J416" s="622">
        <v>2.8899999999999997</v>
      </c>
      <c r="K416" s="622">
        <v>1863.2499999999998</v>
      </c>
      <c r="L416" s="622">
        <v>0.76303913378216781</v>
      </c>
      <c r="M416" s="622">
        <v>644.72318339100343</v>
      </c>
      <c r="N416" s="622"/>
      <c r="O416" s="622"/>
      <c r="P416" s="635"/>
      <c r="Q416" s="623"/>
    </row>
    <row r="417" spans="1:17" ht="14.4" customHeight="1" x14ac:dyDescent="0.3">
      <c r="A417" s="618" t="s">
        <v>563</v>
      </c>
      <c r="B417" s="619" t="s">
        <v>7746</v>
      </c>
      <c r="C417" s="619" t="s">
        <v>768</v>
      </c>
      <c r="D417" s="619" t="s">
        <v>7785</v>
      </c>
      <c r="E417" s="619" t="s">
        <v>7786</v>
      </c>
      <c r="F417" s="622">
        <v>20.04</v>
      </c>
      <c r="G417" s="622">
        <v>11049.05</v>
      </c>
      <c r="H417" s="622">
        <v>1</v>
      </c>
      <c r="I417" s="622">
        <v>551.34980039920163</v>
      </c>
      <c r="J417" s="622"/>
      <c r="K417" s="622"/>
      <c r="L417" s="622"/>
      <c r="M417" s="622"/>
      <c r="N417" s="622"/>
      <c r="O417" s="622"/>
      <c r="P417" s="635"/>
      <c r="Q417" s="623"/>
    </row>
    <row r="418" spans="1:17" ht="14.4" customHeight="1" x14ac:dyDescent="0.3">
      <c r="A418" s="618" t="s">
        <v>563</v>
      </c>
      <c r="B418" s="619" t="s">
        <v>7746</v>
      </c>
      <c r="C418" s="619" t="s">
        <v>768</v>
      </c>
      <c r="D418" s="619" t="s">
        <v>7443</v>
      </c>
      <c r="E418" s="619" t="s">
        <v>7441</v>
      </c>
      <c r="F418" s="622">
        <v>535.93000000000006</v>
      </c>
      <c r="G418" s="622">
        <v>137313.62</v>
      </c>
      <c r="H418" s="622">
        <v>1</v>
      </c>
      <c r="I418" s="622">
        <v>256.21558785662302</v>
      </c>
      <c r="J418" s="622">
        <v>168.10999999999999</v>
      </c>
      <c r="K418" s="622">
        <v>47143.040000000001</v>
      </c>
      <c r="L418" s="622">
        <v>0.34332384507815034</v>
      </c>
      <c r="M418" s="622">
        <v>280.42971863660699</v>
      </c>
      <c r="N418" s="622">
        <v>43.53</v>
      </c>
      <c r="O418" s="622">
        <v>10808.77</v>
      </c>
      <c r="P418" s="635">
        <v>7.8715935098062378E-2</v>
      </c>
      <c r="Q418" s="623">
        <v>248.30622559154605</v>
      </c>
    </row>
    <row r="419" spans="1:17" ht="14.4" customHeight="1" x14ac:dyDescent="0.3">
      <c r="A419" s="618" t="s">
        <v>563</v>
      </c>
      <c r="B419" s="619" t="s">
        <v>7746</v>
      </c>
      <c r="C419" s="619" t="s">
        <v>768</v>
      </c>
      <c r="D419" s="619" t="s">
        <v>7444</v>
      </c>
      <c r="E419" s="619" t="s">
        <v>7275</v>
      </c>
      <c r="F419" s="622">
        <v>0.99</v>
      </c>
      <c r="G419" s="622">
        <v>10212.459999999999</v>
      </c>
      <c r="H419" s="622">
        <v>1</v>
      </c>
      <c r="I419" s="622">
        <v>10315.616161616161</v>
      </c>
      <c r="J419" s="622">
        <v>1.5</v>
      </c>
      <c r="K419" s="622">
        <v>14671.47</v>
      </c>
      <c r="L419" s="622">
        <v>1.4366244763749381</v>
      </c>
      <c r="M419" s="622">
        <v>9780.98</v>
      </c>
      <c r="N419" s="622">
        <v>0.49</v>
      </c>
      <c r="O419" s="622">
        <v>4834.72</v>
      </c>
      <c r="P419" s="635">
        <v>0.47341384935657038</v>
      </c>
      <c r="Q419" s="623">
        <v>9866.7755102040828</v>
      </c>
    </row>
    <row r="420" spans="1:17" ht="14.4" customHeight="1" x14ac:dyDescent="0.3">
      <c r="A420" s="618" t="s">
        <v>563</v>
      </c>
      <c r="B420" s="619" t="s">
        <v>7746</v>
      </c>
      <c r="C420" s="619" t="s">
        <v>768</v>
      </c>
      <c r="D420" s="619" t="s">
        <v>7447</v>
      </c>
      <c r="E420" s="619" t="s">
        <v>806</v>
      </c>
      <c r="F420" s="622"/>
      <c r="G420" s="622"/>
      <c r="H420" s="622"/>
      <c r="I420" s="622"/>
      <c r="J420" s="622">
        <v>234.66</v>
      </c>
      <c r="K420" s="622">
        <v>756533.46</v>
      </c>
      <c r="L420" s="622"/>
      <c r="M420" s="622">
        <v>3223.9557657888008</v>
      </c>
      <c r="N420" s="622">
        <v>275.2</v>
      </c>
      <c r="O420" s="622">
        <v>717428.13</v>
      </c>
      <c r="P420" s="635"/>
      <c r="Q420" s="623">
        <v>2606.9336119186046</v>
      </c>
    </row>
    <row r="421" spans="1:17" ht="14.4" customHeight="1" x14ac:dyDescent="0.3">
      <c r="A421" s="618" t="s">
        <v>563</v>
      </c>
      <c r="B421" s="619" t="s">
        <v>7746</v>
      </c>
      <c r="C421" s="619" t="s">
        <v>768</v>
      </c>
      <c r="D421" s="619" t="s">
        <v>7448</v>
      </c>
      <c r="E421" s="619" t="s">
        <v>806</v>
      </c>
      <c r="F421" s="622"/>
      <c r="G421" s="622"/>
      <c r="H421" s="622"/>
      <c r="I421" s="622"/>
      <c r="J421" s="622">
        <v>587.8599999999999</v>
      </c>
      <c r="K421" s="622">
        <v>3788735.5</v>
      </c>
      <c r="L421" s="622"/>
      <c r="M421" s="622">
        <v>6444.9622359065097</v>
      </c>
      <c r="N421" s="622">
        <v>501.97</v>
      </c>
      <c r="O421" s="622">
        <v>2429437.7800000003</v>
      </c>
      <c r="P421" s="635"/>
      <c r="Q421" s="623">
        <v>4839.8067215172223</v>
      </c>
    </row>
    <row r="422" spans="1:17" ht="14.4" customHeight="1" x14ac:dyDescent="0.3">
      <c r="A422" s="618" t="s">
        <v>563</v>
      </c>
      <c r="B422" s="619" t="s">
        <v>7746</v>
      </c>
      <c r="C422" s="619" t="s">
        <v>768</v>
      </c>
      <c r="D422" s="619" t="s">
        <v>7449</v>
      </c>
      <c r="E422" s="619" t="s">
        <v>7450</v>
      </c>
      <c r="F422" s="622"/>
      <c r="G422" s="622"/>
      <c r="H422" s="622"/>
      <c r="I422" s="622"/>
      <c r="J422" s="622"/>
      <c r="K422" s="622"/>
      <c r="L422" s="622"/>
      <c r="M422" s="622"/>
      <c r="N422" s="622">
        <v>16.11</v>
      </c>
      <c r="O422" s="622">
        <v>4222</v>
      </c>
      <c r="P422" s="635"/>
      <c r="Q422" s="623">
        <v>262.07324643078834</v>
      </c>
    </row>
    <row r="423" spans="1:17" ht="14.4" customHeight="1" x14ac:dyDescent="0.3">
      <c r="A423" s="618" t="s">
        <v>563</v>
      </c>
      <c r="B423" s="619" t="s">
        <v>7746</v>
      </c>
      <c r="C423" s="619" t="s">
        <v>768</v>
      </c>
      <c r="D423" s="619" t="s">
        <v>7451</v>
      </c>
      <c r="E423" s="619" t="s">
        <v>7452</v>
      </c>
      <c r="F423" s="622"/>
      <c r="G423" s="622"/>
      <c r="H423" s="622"/>
      <c r="I423" s="622"/>
      <c r="J423" s="622"/>
      <c r="K423" s="622"/>
      <c r="L423" s="622"/>
      <c r="M423" s="622"/>
      <c r="N423" s="622">
        <v>60</v>
      </c>
      <c r="O423" s="622">
        <v>19767.559999999998</v>
      </c>
      <c r="P423" s="635"/>
      <c r="Q423" s="623">
        <v>329.45933333333329</v>
      </c>
    </row>
    <row r="424" spans="1:17" ht="14.4" customHeight="1" x14ac:dyDescent="0.3">
      <c r="A424" s="618" t="s">
        <v>563</v>
      </c>
      <c r="B424" s="619" t="s">
        <v>7746</v>
      </c>
      <c r="C424" s="619" t="s">
        <v>768</v>
      </c>
      <c r="D424" s="619" t="s">
        <v>7453</v>
      </c>
      <c r="E424" s="619" t="s">
        <v>7452</v>
      </c>
      <c r="F424" s="622"/>
      <c r="G424" s="622"/>
      <c r="H424" s="622"/>
      <c r="I424" s="622"/>
      <c r="J424" s="622"/>
      <c r="K424" s="622"/>
      <c r="L424" s="622"/>
      <c r="M424" s="622"/>
      <c r="N424" s="622">
        <v>6</v>
      </c>
      <c r="O424" s="622">
        <v>9883.9</v>
      </c>
      <c r="P424" s="635"/>
      <c r="Q424" s="623">
        <v>1647.3166666666666</v>
      </c>
    </row>
    <row r="425" spans="1:17" ht="14.4" customHeight="1" x14ac:dyDescent="0.3">
      <c r="A425" s="618" t="s">
        <v>563</v>
      </c>
      <c r="B425" s="619" t="s">
        <v>7746</v>
      </c>
      <c r="C425" s="619" t="s">
        <v>768</v>
      </c>
      <c r="D425" s="619" t="s">
        <v>7454</v>
      </c>
      <c r="E425" s="619" t="s">
        <v>7455</v>
      </c>
      <c r="F425" s="622"/>
      <c r="G425" s="622"/>
      <c r="H425" s="622"/>
      <c r="I425" s="622"/>
      <c r="J425" s="622">
        <v>10</v>
      </c>
      <c r="K425" s="622">
        <v>2037.3</v>
      </c>
      <c r="L425" s="622"/>
      <c r="M425" s="622">
        <v>203.73</v>
      </c>
      <c r="N425" s="622">
        <v>35.17</v>
      </c>
      <c r="O425" s="622">
        <v>7165.1100000000006</v>
      </c>
      <c r="P425" s="635"/>
      <c r="Q425" s="623">
        <v>203.72789309070231</v>
      </c>
    </row>
    <row r="426" spans="1:17" ht="14.4" customHeight="1" x14ac:dyDescent="0.3">
      <c r="A426" s="618" t="s">
        <v>563</v>
      </c>
      <c r="B426" s="619" t="s">
        <v>7746</v>
      </c>
      <c r="C426" s="619" t="s">
        <v>768</v>
      </c>
      <c r="D426" s="619" t="s">
        <v>7456</v>
      </c>
      <c r="E426" s="619" t="s">
        <v>7455</v>
      </c>
      <c r="F426" s="622"/>
      <c r="G426" s="622"/>
      <c r="H426" s="622"/>
      <c r="I426" s="622"/>
      <c r="J426" s="622"/>
      <c r="K426" s="622"/>
      <c r="L426" s="622"/>
      <c r="M426" s="622"/>
      <c r="N426" s="622">
        <v>83.1</v>
      </c>
      <c r="O426" s="622">
        <v>84648.7</v>
      </c>
      <c r="P426" s="635"/>
      <c r="Q426" s="623">
        <v>1018.6365824308062</v>
      </c>
    </row>
    <row r="427" spans="1:17" ht="14.4" customHeight="1" x14ac:dyDescent="0.3">
      <c r="A427" s="618" t="s">
        <v>563</v>
      </c>
      <c r="B427" s="619" t="s">
        <v>7746</v>
      </c>
      <c r="C427" s="619" t="s">
        <v>768</v>
      </c>
      <c r="D427" s="619" t="s">
        <v>7457</v>
      </c>
      <c r="E427" s="619" t="s">
        <v>7455</v>
      </c>
      <c r="F427" s="622"/>
      <c r="G427" s="622"/>
      <c r="H427" s="622"/>
      <c r="I427" s="622"/>
      <c r="J427" s="622"/>
      <c r="K427" s="622"/>
      <c r="L427" s="622"/>
      <c r="M427" s="622"/>
      <c r="N427" s="622">
        <v>5.4</v>
      </c>
      <c r="O427" s="622">
        <v>22002.559999999998</v>
      </c>
      <c r="P427" s="635"/>
      <c r="Q427" s="623">
        <v>4074.5481481481474</v>
      </c>
    </row>
    <row r="428" spans="1:17" ht="14.4" customHeight="1" x14ac:dyDescent="0.3">
      <c r="A428" s="618" t="s">
        <v>563</v>
      </c>
      <c r="B428" s="619" t="s">
        <v>7746</v>
      </c>
      <c r="C428" s="619" t="s">
        <v>768</v>
      </c>
      <c r="D428" s="619" t="s">
        <v>7458</v>
      </c>
      <c r="E428" s="619" t="s">
        <v>7340</v>
      </c>
      <c r="F428" s="622">
        <v>7.35</v>
      </c>
      <c r="G428" s="622">
        <v>9380.0499999999993</v>
      </c>
      <c r="H428" s="622">
        <v>1</v>
      </c>
      <c r="I428" s="622">
        <v>1276.1972789115646</v>
      </c>
      <c r="J428" s="622">
        <v>1.3900000000000001</v>
      </c>
      <c r="K428" s="622">
        <v>2713.64</v>
      </c>
      <c r="L428" s="622">
        <v>0.28929909755278493</v>
      </c>
      <c r="M428" s="622">
        <v>1952.258992805755</v>
      </c>
      <c r="N428" s="622"/>
      <c r="O428" s="622"/>
      <c r="P428" s="635"/>
      <c r="Q428" s="623"/>
    </row>
    <row r="429" spans="1:17" ht="14.4" customHeight="1" x14ac:dyDescent="0.3">
      <c r="A429" s="618" t="s">
        <v>563</v>
      </c>
      <c r="B429" s="619" t="s">
        <v>7746</v>
      </c>
      <c r="C429" s="619" t="s">
        <v>768</v>
      </c>
      <c r="D429" s="619" t="s">
        <v>7462</v>
      </c>
      <c r="E429" s="619" t="s">
        <v>7463</v>
      </c>
      <c r="F429" s="622">
        <v>76.539999999999992</v>
      </c>
      <c r="G429" s="622">
        <v>185209.66</v>
      </c>
      <c r="H429" s="622">
        <v>1</v>
      </c>
      <c r="I429" s="622">
        <v>2419.7760648027179</v>
      </c>
      <c r="J429" s="622">
        <v>2.21</v>
      </c>
      <c r="K429" s="622">
        <v>5780.7</v>
      </c>
      <c r="L429" s="622">
        <v>3.1211654942836134E-2</v>
      </c>
      <c r="M429" s="622">
        <v>2615.7013574660632</v>
      </c>
      <c r="N429" s="622"/>
      <c r="O429" s="622"/>
      <c r="P429" s="635"/>
      <c r="Q429" s="623"/>
    </row>
    <row r="430" spans="1:17" ht="14.4" customHeight="1" x14ac:dyDescent="0.3">
      <c r="A430" s="618" t="s">
        <v>563</v>
      </c>
      <c r="B430" s="619" t="s">
        <v>7746</v>
      </c>
      <c r="C430" s="619" t="s">
        <v>768</v>
      </c>
      <c r="D430" s="619" t="s">
        <v>7464</v>
      </c>
      <c r="E430" s="619" t="s">
        <v>7465</v>
      </c>
      <c r="F430" s="622">
        <v>61.44</v>
      </c>
      <c r="G430" s="622">
        <v>29727.420000000006</v>
      </c>
      <c r="H430" s="622">
        <v>1</v>
      </c>
      <c r="I430" s="622">
        <v>483.84472656250011</v>
      </c>
      <c r="J430" s="622">
        <v>2.48</v>
      </c>
      <c r="K430" s="622">
        <v>1140.8</v>
      </c>
      <c r="L430" s="622">
        <v>3.8375345051807383E-2</v>
      </c>
      <c r="M430" s="622">
        <v>460</v>
      </c>
      <c r="N430" s="622"/>
      <c r="O430" s="622"/>
      <c r="P430" s="635"/>
      <c r="Q430" s="623"/>
    </row>
    <row r="431" spans="1:17" ht="14.4" customHeight="1" x14ac:dyDescent="0.3">
      <c r="A431" s="618" t="s">
        <v>563</v>
      </c>
      <c r="B431" s="619" t="s">
        <v>7746</v>
      </c>
      <c r="C431" s="619" t="s">
        <v>768</v>
      </c>
      <c r="D431" s="619" t="s">
        <v>7468</v>
      </c>
      <c r="E431" s="619" t="s">
        <v>7467</v>
      </c>
      <c r="F431" s="622"/>
      <c r="G431" s="622"/>
      <c r="H431" s="622"/>
      <c r="I431" s="622"/>
      <c r="J431" s="622">
        <v>2</v>
      </c>
      <c r="K431" s="622">
        <v>4346.8999999999996</v>
      </c>
      <c r="L431" s="622"/>
      <c r="M431" s="622">
        <v>2173.4499999999998</v>
      </c>
      <c r="N431" s="622"/>
      <c r="O431" s="622"/>
      <c r="P431" s="635"/>
      <c r="Q431" s="623"/>
    </row>
    <row r="432" spans="1:17" ht="14.4" customHeight="1" x14ac:dyDescent="0.3">
      <c r="A432" s="618" t="s">
        <v>563</v>
      </c>
      <c r="B432" s="619" t="s">
        <v>7746</v>
      </c>
      <c r="C432" s="619" t="s">
        <v>768</v>
      </c>
      <c r="D432" s="619" t="s">
        <v>7476</v>
      </c>
      <c r="E432" s="619" t="s">
        <v>7477</v>
      </c>
      <c r="F432" s="622"/>
      <c r="G432" s="622"/>
      <c r="H432" s="622"/>
      <c r="I432" s="622"/>
      <c r="J432" s="622"/>
      <c r="K432" s="622"/>
      <c r="L432" s="622"/>
      <c r="M432" s="622"/>
      <c r="N432" s="622">
        <v>0</v>
      </c>
      <c r="O432" s="622">
        <v>0</v>
      </c>
      <c r="P432" s="635"/>
      <c r="Q432" s="623"/>
    </row>
    <row r="433" spans="1:17" ht="14.4" customHeight="1" x14ac:dyDescent="0.3">
      <c r="A433" s="618" t="s">
        <v>563</v>
      </c>
      <c r="B433" s="619" t="s">
        <v>7746</v>
      </c>
      <c r="C433" s="619" t="s">
        <v>768</v>
      </c>
      <c r="D433" s="619" t="s">
        <v>7476</v>
      </c>
      <c r="E433" s="619" t="s">
        <v>7475</v>
      </c>
      <c r="F433" s="622"/>
      <c r="G433" s="622"/>
      <c r="H433" s="622"/>
      <c r="I433" s="622"/>
      <c r="J433" s="622"/>
      <c r="K433" s="622"/>
      <c r="L433" s="622"/>
      <c r="M433" s="622"/>
      <c r="N433" s="622">
        <v>2</v>
      </c>
      <c r="O433" s="622">
        <v>52912.02</v>
      </c>
      <c r="P433" s="635"/>
      <c r="Q433" s="623">
        <v>26456.01</v>
      </c>
    </row>
    <row r="434" spans="1:17" ht="14.4" customHeight="1" x14ac:dyDescent="0.3">
      <c r="A434" s="618" t="s">
        <v>563</v>
      </c>
      <c r="B434" s="619" t="s">
        <v>7746</v>
      </c>
      <c r="C434" s="619" t="s">
        <v>768</v>
      </c>
      <c r="D434" s="619" t="s">
        <v>7482</v>
      </c>
      <c r="E434" s="619" t="s">
        <v>7483</v>
      </c>
      <c r="F434" s="622">
        <v>13.39</v>
      </c>
      <c r="G434" s="622">
        <v>6159.4</v>
      </c>
      <c r="H434" s="622">
        <v>1</v>
      </c>
      <c r="I434" s="622">
        <v>459.99999999999994</v>
      </c>
      <c r="J434" s="622"/>
      <c r="K434" s="622"/>
      <c r="L434" s="622"/>
      <c r="M434" s="622"/>
      <c r="N434" s="622"/>
      <c r="O434" s="622"/>
      <c r="P434" s="635"/>
      <c r="Q434" s="623"/>
    </row>
    <row r="435" spans="1:17" ht="14.4" customHeight="1" x14ac:dyDescent="0.3">
      <c r="A435" s="618" t="s">
        <v>563</v>
      </c>
      <c r="B435" s="619" t="s">
        <v>7746</v>
      </c>
      <c r="C435" s="619" t="s">
        <v>768</v>
      </c>
      <c r="D435" s="619" t="s">
        <v>7484</v>
      </c>
      <c r="E435" s="619" t="s">
        <v>7483</v>
      </c>
      <c r="F435" s="622">
        <v>23.83</v>
      </c>
      <c r="G435" s="622">
        <v>54809</v>
      </c>
      <c r="H435" s="622">
        <v>1</v>
      </c>
      <c r="I435" s="622">
        <v>2300</v>
      </c>
      <c r="J435" s="622"/>
      <c r="K435" s="622"/>
      <c r="L435" s="622"/>
      <c r="M435" s="622"/>
      <c r="N435" s="622"/>
      <c r="O435" s="622"/>
      <c r="P435" s="635"/>
      <c r="Q435" s="623"/>
    </row>
    <row r="436" spans="1:17" ht="14.4" customHeight="1" x14ac:dyDescent="0.3">
      <c r="A436" s="618" t="s">
        <v>563</v>
      </c>
      <c r="B436" s="619" t="s">
        <v>7746</v>
      </c>
      <c r="C436" s="619" t="s">
        <v>768</v>
      </c>
      <c r="D436" s="619" t="s">
        <v>7485</v>
      </c>
      <c r="E436" s="619" t="s">
        <v>7486</v>
      </c>
      <c r="F436" s="622"/>
      <c r="G436" s="622"/>
      <c r="H436" s="622"/>
      <c r="I436" s="622"/>
      <c r="J436" s="622"/>
      <c r="K436" s="622"/>
      <c r="L436" s="622"/>
      <c r="M436" s="622"/>
      <c r="N436" s="622">
        <v>58.160000000000004</v>
      </c>
      <c r="O436" s="622">
        <v>26883.07</v>
      </c>
      <c r="P436" s="635"/>
      <c r="Q436" s="623">
        <v>462.22610041265472</v>
      </c>
    </row>
    <row r="437" spans="1:17" ht="14.4" customHeight="1" x14ac:dyDescent="0.3">
      <c r="A437" s="618" t="s">
        <v>563</v>
      </c>
      <c r="B437" s="619" t="s">
        <v>7746</v>
      </c>
      <c r="C437" s="619" t="s">
        <v>768</v>
      </c>
      <c r="D437" s="619" t="s">
        <v>7489</v>
      </c>
      <c r="E437" s="619" t="s">
        <v>7490</v>
      </c>
      <c r="F437" s="622"/>
      <c r="G437" s="622"/>
      <c r="H437" s="622"/>
      <c r="I437" s="622"/>
      <c r="J437" s="622">
        <v>6.97</v>
      </c>
      <c r="K437" s="622">
        <v>11350.48</v>
      </c>
      <c r="L437" s="622"/>
      <c r="M437" s="622">
        <v>1628.4763271162124</v>
      </c>
      <c r="N437" s="622">
        <v>21.18</v>
      </c>
      <c r="O437" s="622">
        <v>34793.94</v>
      </c>
      <c r="P437" s="635"/>
      <c r="Q437" s="623">
        <v>1642.7733711048161</v>
      </c>
    </row>
    <row r="438" spans="1:17" ht="14.4" customHeight="1" x14ac:dyDescent="0.3">
      <c r="A438" s="618" t="s">
        <v>563</v>
      </c>
      <c r="B438" s="619" t="s">
        <v>7746</v>
      </c>
      <c r="C438" s="619" t="s">
        <v>768</v>
      </c>
      <c r="D438" s="619" t="s">
        <v>7491</v>
      </c>
      <c r="E438" s="619" t="s">
        <v>7492</v>
      </c>
      <c r="F438" s="622">
        <v>69.069999999999993</v>
      </c>
      <c r="G438" s="622">
        <v>2175.67</v>
      </c>
      <c r="H438" s="622">
        <v>1</v>
      </c>
      <c r="I438" s="622">
        <v>31.499493267699439</v>
      </c>
      <c r="J438" s="622">
        <v>664.5</v>
      </c>
      <c r="K438" s="622">
        <v>21747.710000000003</v>
      </c>
      <c r="L438" s="622">
        <v>9.9958679395312711</v>
      </c>
      <c r="M438" s="622">
        <v>32.727930775018812</v>
      </c>
      <c r="N438" s="622"/>
      <c r="O438" s="622"/>
      <c r="P438" s="635"/>
      <c r="Q438" s="623"/>
    </row>
    <row r="439" spans="1:17" ht="14.4" customHeight="1" x14ac:dyDescent="0.3">
      <c r="A439" s="618" t="s">
        <v>563</v>
      </c>
      <c r="B439" s="619" t="s">
        <v>7746</v>
      </c>
      <c r="C439" s="619" t="s">
        <v>768</v>
      </c>
      <c r="D439" s="619" t="s">
        <v>7493</v>
      </c>
      <c r="E439" s="619" t="s">
        <v>7492</v>
      </c>
      <c r="F439" s="622">
        <v>382.61999999999995</v>
      </c>
      <c r="G439" s="622">
        <v>23852.550000000003</v>
      </c>
      <c r="H439" s="622">
        <v>1</v>
      </c>
      <c r="I439" s="622">
        <v>62.340050180335595</v>
      </c>
      <c r="J439" s="622">
        <v>160.97</v>
      </c>
      <c r="K439" s="622">
        <v>10384.449999999999</v>
      </c>
      <c r="L439" s="622">
        <v>0.4353601606536826</v>
      </c>
      <c r="M439" s="622">
        <v>64.511710256569543</v>
      </c>
      <c r="N439" s="622">
        <v>529.4</v>
      </c>
      <c r="O439" s="622">
        <v>34590.409999999996</v>
      </c>
      <c r="P439" s="635">
        <v>1.4501766058555581</v>
      </c>
      <c r="Q439" s="623">
        <v>65.338893086513025</v>
      </c>
    </row>
    <row r="440" spans="1:17" ht="14.4" customHeight="1" x14ac:dyDescent="0.3">
      <c r="A440" s="618" t="s">
        <v>563</v>
      </c>
      <c r="B440" s="619" t="s">
        <v>7746</v>
      </c>
      <c r="C440" s="619" t="s">
        <v>768</v>
      </c>
      <c r="D440" s="619" t="s">
        <v>7494</v>
      </c>
      <c r="E440" s="619" t="s">
        <v>7492</v>
      </c>
      <c r="F440" s="622">
        <v>40.54</v>
      </c>
      <c r="G440" s="622">
        <v>4353.3499999999995</v>
      </c>
      <c r="H440" s="622">
        <v>1</v>
      </c>
      <c r="I440" s="622">
        <v>107.38406512086827</v>
      </c>
      <c r="J440" s="622">
        <v>76.649999999999991</v>
      </c>
      <c r="K440" s="622">
        <v>8492.4599999999991</v>
      </c>
      <c r="L440" s="622">
        <v>1.9507873247039638</v>
      </c>
      <c r="M440" s="622">
        <v>110.79530332681017</v>
      </c>
      <c r="N440" s="622">
        <v>843.46</v>
      </c>
      <c r="O440" s="622">
        <v>94965.6</v>
      </c>
      <c r="P440" s="635">
        <v>21.814372839307662</v>
      </c>
      <c r="Q440" s="623">
        <v>112.59052000094847</v>
      </c>
    </row>
    <row r="441" spans="1:17" ht="14.4" customHeight="1" x14ac:dyDescent="0.3">
      <c r="A441" s="618" t="s">
        <v>563</v>
      </c>
      <c r="B441" s="619" t="s">
        <v>7746</v>
      </c>
      <c r="C441" s="619" t="s">
        <v>768</v>
      </c>
      <c r="D441" s="619" t="s">
        <v>7495</v>
      </c>
      <c r="E441" s="619" t="s">
        <v>7492</v>
      </c>
      <c r="F441" s="622">
        <v>42.099999999999994</v>
      </c>
      <c r="G441" s="622">
        <v>22783.360000000001</v>
      </c>
      <c r="H441" s="622">
        <v>1</v>
      </c>
      <c r="I441" s="622">
        <v>541.17244655581953</v>
      </c>
      <c r="J441" s="622">
        <v>94.410000000000011</v>
      </c>
      <c r="K441" s="622">
        <v>53109.650000000009</v>
      </c>
      <c r="L441" s="622">
        <v>2.3310718875530214</v>
      </c>
      <c r="M441" s="622">
        <v>562.54263319563609</v>
      </c>
      <c r="N441" s="622">
        <v>164.06</v>
      </c>
      <c r="O441" s="622">
        <v>93101.709999999992</v>
      </c>
      <c r="P441" s="635">
        <v>4.0863906816202702</v>
      </c>
      <c r="Q441" s="623">
        <v>567.48573692551497</v>
      </c>
    </row>
    <row r="442" spans="1:17" ht="14.4" customHeight="1" x14ac:dyDescent="0.3">
      <c r="A442" s="618" t="s">
        <v>563</v>
      </c>
      <c r="B442" s="619" t="s">
        <v>7746</v>
      </c>
      <c r="C442" s="619" t="s">
        <v>768</v>
      </c>
      <c r="D442" s="619" t="s">
        <v>7498</v>
      </c>
      <c r="E442" s="619" t="s">
        <v>7499</v>
      </c>
      <c r="F442" s="622"/>
      <c r="G442" s="622"/>
      <c r="H442" s="622"/>
      <c r="I442" s="622"/>
      <c r="J442" s="622">
        <v>256.98</v>
      </c>
      <c r="K442" s="622">
        <v>171860.69999999998</v>
      </c>
      <c r="L442" s="622"/>
      <c r="M442" s="622">
        <v>668.77072145692262</v>
      </c>
      <c r="N442" s="622">
        <v>41.18</v>
      </c>
      <c r="O442" s="622">
        <v>27744.309999999998</v>
      </c>
      <c r="P442" s="635"/>
      <c r="Q442" s="623">
        <v>673.73263720252544</v>
      </c>
    </row>
    <row r="443" spans="1:17" ht="14.4" customHeight="1" x14ac:dyDescent="0.3">
      <c r="A443" s="618" t="s">
        <v>563</v>
      </c>
      <c r="B443" s="619" t="s">
        <v>7746</v>
      </c>
      <c r="C443" s="619" t="s">
        <v>768</v>
      </c>
      <c r="D443" s="619" t="s">
        <v>7500</v>
      </c>
      <c r="E443" s="619" t="s">
        <v>7501</v>
      </c>
      <c r="F443" s="622"/>
      <c r="G443" s="622"/>
      <c r="H443" s="622"/>
      <c r="I443" s="622"/>
      <c r="J443" s="622">
        <v>137.51</v>
      </c>
      <c r="K443" s="622">
        <v>114954.48</v>
      </c>
      <c r="L443" s="622"/>
      <c r="M443" s="622">
        <v>835.97178387026406</v>
      </c>
      <c r="N443" s="622">
        <v>24.86</v>
      </c>
      <c r="O443" s="622">
        <v>20964.27</v>
      </c>
      <c r="P443" s="635"/>
      <c r="Q443" s="623">
        <v>843.29324215607403</v>
      </c>
    </row>
    <row r="444" spans="1:17" ht="14.4" customHeight="1" x14ac:dyDescent="0.3">
      <c r="A444" s="618" t="s">
        <v>563</v>
      </c>
      <c r="B444" s="619" t="s">
        <v>7746</v>
      </c>
      <c r="C444" s="619" t="s">
        <v>768</v>
      </c>
      <c r="D444" s="619" t="s">
        <v>7502</v>
      </c>
      <c r="E444" s="619" t="s">
        <v>7503</v>
      </c>
      <c r="F444" s="622"/>
      <c r="G444" s="622"/>
      <c r="H444" s="622"/>
      <c r="I444" s="622"/>
      <c r="J444" s="622">
        <v>611.46</v>
      </c>
      <c r="K444" s="622">
        <v>204465.74</v>
      </c>
      <c r="L444" s="622"/>
      <c r="M444" s="622">
        <v>334.38939587217476</v>
      </c>
      <c r="N444" s="622">
        <v>379.4</v>
      </c>
      <c r="O444" s="622">
        <v>127898.8</v>
      </c>
      <c r="P444" s="635"/>
      <c r="Q444" s="623">
        <v>337.10806536636795</v>
      </c>
    </row>
    <row r="445" spans="1:17" ht="14.4" customHeight="1" x14ac:dyDescent="0.3">
      <c r="A445" s="618" t="s">
        <v>563</v>
      </c>
      <c r="B445" s="619" t="s">
        <v>7746</v>
      </c>
      <c r="C445" s="619" t="s">
        <v>768</v>
      </c>
      <c r="D445" s="619" t="s">
        <v>7504</v>
      </c>
      <c r="E445" s="619" t="s">
        <v>7505</v>
      </c>
      <c r="F445" s="622"/>
      <c r="G445" s="622"/>
      <c r="H445" s="622"/>
      <c r="I445" s="622"/>
      <c r="J445" s="622">
        <v>3</v>
      </c>
      <c r="K445" s="622">
        <v>490.47</v>
      </c>
      <c r="L445" s="622"/>
      <c r="M445" s="622">
        <v>163.49</v>
      </c>
      <c r="N445" s="622">
        <v>42.43</v>
      </c>
      <c r="O445" s="622">
        <v>6997.8700000000008</v>
      </c>
      <c r="P445" s="635"/>
      <c r="Q445" s="623">
        <v>164.92740985152017</v>
      </c>
    </row>
    <row r="446" spans="1:17" ht="14.4" customHeight="1" x14ac:dyDescent="0.3">
      <c r="A446" s="618" t="s">
        <v>563</v>
      </c>
      <c r="B446" s="619" t="s">
        <v>7746</v>
      </c>
      <c r="C446" s="619" t="s">
        <v>768</v>
      </c>
      <c r="D446" s="619" t="s">
        <v>7506</v>
      </c>
      <c r="E446" s="619" t="s">
        <v>7505</v>
      </c>
      <c r="F446" s="622"/>
      <c r="G446" s="622"/>
      <c r="H446" s="622"/>
      <c r="I446" s="622"/>
      <c r="J446" s="622"/>
      <c r="K446" s="622"/>
      <c r="L446" s="622"/>
      <c r="M446" s="622"/>
      <c r="N446" s="622">
        <v>67.67</v>
      </c>
      <c r="O446" s="622">
        <v>33481.64</v>
      </c>
      <c r="P446" s="635"/>
      <c r="Q446" s="623">
        <v>494.77818826658785</v>
      </c>
    </row>
    <row r="447" spans="1:17" ht="14.4" customHeight="1" x14ac:dyDescent="0.3">
      <c r="A447" s="618" t="s">
        <v>563</v>
      </c>
      <c r="B447" s="619" t="s">
        <v>7746</v>
      </c>
      <c r="C447" s="619" t="s">
        <v>768</v>
      </c>
      <c r="D447" s="619" t="s">
        <v>7507</v>
      </c>
      <c r="E447" s="619" t="s">
        <v>7505</v>
      </c>
      <c r="F447" s="622"/>
      <c r="G447" s="622"/>
      <c r="H447" s="622"/>
      <c r="I447" s="622"/>
      <c r="J447" s="622">
        <v>2</v>
      </c>
      <c r="K447" s="622">
        <v>2942.88</v>
      </c>
      <c r="L447" s="622"/>
      <c r="M447" s="622">
        <v>1471.44</v>
      </c>
      <c r="N447" s="622">
        <v>14.93</v>
      </c>
      <c r="O447" s="622">
        <v>22161.11</v>
      </c>
      <c r="P447" s="635"/>
      <c r="Q447" s="623">
        <v>1484.3342263898192</v>
      </c>
    </row>
    <row r="448" spans="1:17" ht="14.4" customHeight="1" x14ac:dyDescent="0.3">
      <c r="A448" s="618" t="s">
        <v>563</v>
      </c>
      <c r="B448" s="619" t="s">
        <v>7746</v>
      </c>
      <c r="C448" s="619" t="s">
        <v>768</v>
      </c>
      <c r="D448" s="619" t="s">
        <v>7508</v>
      </c>
      <c r="E448" s="619" t="s">
        <v>7505</v>
      </c>
      <c r="F448" s="622"/>
      <c r="G448" s="622"/>
      <c r="H448" s="622"/>
      <c r="I448" s="622"/>
      <c r="J448" s="622"/>
      <c r="K448" s="622"/>
      <c r="L448" s="622"/>
      <c r="M448" s="622"/>
      <c r="N448" s="622">
        <v>12.469999999999999</v>
      </c>
      <c r="O448" s="622">
        <v>24679.570000000003</v>
      </c>
      <c r="P448" s="635"/>
      <c r="Q448" s="623">
        <v>1979.1154771451488</v>
      </c>
    </row>
    <row r="449" spans="1:17" ht="14.4" customHeight="1" x14ac:dyDescent="0.3">
      <c r="A449" s="618" t="s">
        <v>563</v>
      </c>
      <c r="B449" s="619" t="s">
        <v>7746</v>
      </c>
      <c r="C449" s="619" t="s">
        <v>768</v>
      </c>
      <c r="D449" s="619" t="s">
        <v>7509</v>
      </c>
      <c r="E449" s="619" t="s">
        <v>7510</v>
      </c>
      <c r="F449" s="622"/>
      <c r="G449" s="622"/>
      <c r="H449" s="622"/>
      <c r="I449" s="622"/>
      <c r="J449" s="622">
        <v>281.96000000000004</v>
      </c>
      <c r="K449" s="622">
        <v>63675.95</v>
      </c>
      <c r="L449" s="622"/>
      <c r="M449" s="622">
        <v>225.83327422329404</v>
      </c>
      <c r="N449" s="622">
        <v>587.78</v>
      </c>
      <c r="O449" s="622">
        <v>135380.08000000002</v>
      </c>
      <c r="P449" s="635"/>
      <c r="Q449" s="623">
        <v>230.32440709108855</v>
      </c>
    </row>
    <row r="450" spans="1:17" ht="14.4" customHeight="1" x14ac:dyDescent="0.3">
      <c r="A450" s="618" t="s">
        <v>563</v>
      </c>
      <c r="B450" s="619" t="s">
        <v>7746</v>
      </c>
      <c r="C450" s="619" t="s">
        <v>768</v>
      </c>
      <c r="D450" s="619" t="s">
        <v>7511</v>
      </c>
      <c r="E450" s="619" t="s">
        <v>7510</v>
      </c>
      <c r="F450" s="622"/>
      <c r="G450" s="622"/>
      <c r="H450" s="622"/>
      <c r="I450" s="622"/>
      <c r="J450" s="622">
        <v>8.9700000000000006</v>
      </c>
      <c r="K450" s="622">
        <v>7708.1</v>
      </c>
      <c r="L450" s="622"/>
      <c r="M450" s="622">
        <v>859.31995540691196</v>
      </c>
      <c r="N450" s="622">
        <v>8.2000000000000011</v>
      </c>
      <c r="O450" s="622">
        <v>6446.3799999999992</v>
      </c>
      <c r="P450" s="635"/>
      <c r="Q450" s="623">
        <v>786.14390243902415</v>
      </c>
    </row>
    <row r="451" spans="1:17" ht="14.4" customHeight="1" x14ac:dyDescent="0.3">
      <c r="A451" s="618" t="s">
        <v>563</v>
      </c>
      <c r="B451" s="619" t="s">
        <v>7746</v>
      </c>
      <c r="C451" s="619" t="s">
        <v>768</v>
      </c>
      <c r="D451" s="619" t="s">
        <v>7512</v>
      </c>
      <c r="E451" s="619" t="s">
        <v>7513</v>
      </c>
      <c r="F451" s="622">
        <v>273.88</v>
      </c>
      <c r="G451" s="622">
        <v>87915.48000000001</v>
      </c>
      <c r="H451" s="622">
        <v>1</v>
      </c>
      <c r="I451" s="622">
        <v>321.00000000000006</v>
      </c>
      <c r="J451" s="622">
        <v>97.34</v>
      </c>
      <c r="K451" s="622">
        <v>32549.52</v>
      </c>
      <c r="L451" s="622">
        <v>0.37023650442447675</v>
      </c>
      <c r="M451" s="622">
        <v>334.38997328950069</v>
      </c>
      <c r="N451" s="622">
        <v>889.83999999999992</v>
      </c>
      <c r="O451" s="622">
        <v>300159.12</v>
      </c>
      <c r="P451" s="635">
        <v>3.4141782539320715</v>
      </c>
      <c r="Q451" s="623">
        <v>337.31807965476941</v>
      </c>
    </row>
    <row r="452" spans="1:17" ht="14.4" customHeight="1" x14ac:dyDescent="0.3">
      <c r="A452" s="618" t="s">
        <v>563</v>
      </c>
      <c r="B452" s="619" t="s">
        <v>7746</v>
      </c>
      <c r="C452" s="619" t="s">
        <v>768</v>
      </c>
      <c r="D452" s="619" t="s">
        <v>7661</v>
      </c>
      <c r="E452" s="619" t="s">
        <v>7513</v>
      </c>
      <c r="F452" s="622"/>
      <c r="G452" s="622"/>
      <c r="H452" s="622"/>
      <c r="I452" s="622"/>
      <c r="J452" s="622">
        <v>33.370000000000005</v>
      </c>
      <c r="K452" s="622">
        <v>2231.7699999999995</v>
      </c>
      <c r="L452" s="622"/>
      <c r="M452" s="622">
        <v>66.879532514234313</v>
      </c>
      <c r="N452" s="622"/>
      <c r="O452" s="622"/>
      <c r="P452" s="635"/>
      <c r="Q452" s="623"/>
    </row>
    <row r="453" spans="1:17" ht="14.4" customHeight="1" x14ac:dyDescent="0.3">
      <c r="A453" s="618" t="s">
        <v>563</v>
      </c>
      <c r="B453" s="619" t="s">
        <v>7746</v>
      </c>
      <c r="C453" s="619" t="s">
        <v>768</v>
      </c>
      <c r="D453" s="619" t="s">
        <v>7787</v>
      </c>
      <c r="E453" s="619" t="s">
        <v>7788</v>
      </c>
      <c r="F453" s="622"/>
      <c r="G453" s="622"/>
      <c r="H453" s="622"/>
      <c r="I453" s="622"/>
      <c r="J453" s="622">
        <v>0.1</v>
      </c>
      <c r="K453" s="622">
        <v>1444.52</v>
      </c>
      <c r="L453" s="622"/>
      <c r="M453" s="622">
        <v>14445.199999999999</v>
      </c>
      <c r="N453" s="622">
        <v>0.2</v>
      </c>
      <c r="O453" s="622">
        <v>2888.12</v>
      </c>
      <c r="P453" s="635"/>
      <c r="Q453" s="623">
        <v>14440.599999999999</v>
      </c>
    </row>
    <row r="454" spans="1:17" ht="14.4" customHeight="1" x14ac:dyDescent="0.3">
      <c r="A454" s="618" t="s">
        <v>563</v>
      </c>
      <c r="B454" s="619" t="s">
        <v>7746</v>
      </c>
      <c r="C454" s="619" t="s">
        <v>768</v>
      </c>
      <c r="D454" s="619" t="s">
        <v>7514</v>
      </c>
      <c r="E454" s="619" t="s">
        <v>7359</v>
      </c>
      <c r="F454" s="622"/>
      <c r="G454" s="622"/>
      <c r="H454" s="622"/>
      <c r="I454" s="622"/>
      <c r="J454" s="622">
        <v>21.08</v>
      </c>
      <c r="K454" s="622">
        <v>3446.33</v>
      </c>
      <c r="L454" s="622"/>
      <c r="M454" s="622">
        <v>163.48814041745732</v>
      </c>
      <c r="N454" s="622">
        <v>96.13</v>
      </c>
      <c r="O454" s="622">
        <v>15854.52</v>
      </c>
      <c r="P454" s="635"/>
      <c r="Q454" s="623">
        <v>164.9279101217102</v>
      </c>
    </row>
    <row r="455" spans="1:17" ht="14.4" customHeight="1" x14ac:dyDescent="0.3">
      <c r="A455" s="618" t="s">
        <v>563</v>
      </c>
      <c r="B455" s="619" t="s">
        <v>7746</v>
      </c>
      <c r="C455" s="619" t="s">
        <v>768</v>
      </c>
      <c r="D455" s="619" t="s">
        <v>7515</v>
      </c>
      <c r="E455" s="619" t="s">
        <v>7361</v>
      </c>
      <c r="F455" s="622"/>
      <c r="G455" s="622"/>
      <c r="H455" s="622"/>
      <c r="I455" s="622"/>
      <c r="J455" s="622">
        <v>4.3</v>
      </c>
      <c r="K455" s="622">
        <v>6327.17</v>
      </c>
      <c r="L455" s="622"/>
      <c r="M455" s="622">
        <v>1471.4348837209302</v>
      </c>
      <c r="N455" s="622">
        <v>17.88</v>
      </c>
      <c r="O455" s="622">
        <v>26527.040000000001</v>
      </c>
      <c r="P455" s="635"/>
      <c r="Q455" s="623">
        <v>1483.6152125279643</v>
      </c>
    </row>
    <row r="456" spans="1:17" ht="14.4" customHeight="1" x14ac:dyDescent="0.3">
      <c r="A456" s="618" t="s">
        <v>563</v>
      </c>
      <c r="B456" s="619" t="s">
        <v>7746</v>
      </c>
      <c r="C456" s="619" t="s">
        <v>768</v>
      </c>
      <c r="D456" s="619" t="s">
        <v>7516</v>
      </c>
      <c r="E456" s="619" t="s">
        <v>7517</v>
      </c>
      <c r="F456" s="622">
        <v>44.54</v>
      </c>
      <c r="G456" s="622">
        <v>19323.61</v>
      </c>
      <c r="H456" s="622">
        <v>1</v>
      </c>
      <c r="I456" s="622">
        <v>433.848450830714</v>
      </c>
      <c r="J456" s="622">
        <v>74.47</v>
      </c>
      <c r="K456" s="622">
        <v>36525.839999999997</v>
      </c>
      <c r="L456" s="622">
        <v>1.8902182356195347</v>
      </c>
      <c r="M456" s="622">
        <v>490.47723915670736</v>
      </c>
      <c r="N456" s="622">
        <v>75.789999999999992</v>
      </c>
      <c r="O456" s="622">
        <v>37466.879999999997</v>
      </c>
      <c r="P456" s="635">
        <v>1.9389172106040224</v>
      </c>
      <c r="Q456" s="623">
        <v>494.35123367198838</v>
      </c>
    </row>
    <row r="457" spans="1:17" ht="14.4" customHeight="1" x14ac:dyDescent="0.3">
      <c r="A457" s="618" t="s">
        <v>563</v>
      </c>
      <c r="B457" s="619" t="s">
        <v>7746</v>
      </c>
      <c r="C457" s="619" t="s">
        <v>768</v>
      </c>
      <c r="D457" s="619" t="s">
        <v>7520</v>
      </c>
      <c r="E457" s="619" t="s">
        <v>7521</v>
      </c>
      <c r="F457" s="622"/>
      <c r="G457" s="622"/>
      <c r="H457" s="622"/>
      <c r="I457" s="622"/>
      <c r="J457" s="622"/>
      <c r="K457" s="622"/>
      <c r="L457" s="622"/>
      <c r="M457" s="622"/>
      <c r="N457" s="622">
        <v>2</v>
      </c>
      <c r="O457" s="622">
        <v>10790.3</v>
      </c>
      <c r="P457" s="635"/>
      <c r="Q457" s="623">
        <v>5395.15</v>
      </c>
    </row>
    <row r="458" spans="1:17" ht="14.4" customHeight="1" x14ac:dyDescent="0.3">
      <c r="A458" s="618" t="s">
        <v>563</v>
      </c>
      <c r="B458" s="619" t="s">
        <v>7746</v>
      </c>
      <c r="C458" s="619" t="s">
        <v>768</v>
      </c>
      <c r="D458" s="619" t="s">
        <v>7789</v>
      </c>
      <c r="E458" s="619" t="s">
        <v>7790</v>
      </c>
      <c r="F458" s="622"/>
      <c r="G458" s="622"/>
      <c r="H458" s="622"/>
      <c r="I458" s="622"/>
      <c r="J458" s="622">
        <v>3</v>
      </c>
      <c r="K458" s="622">
        <v>11607.9</v>
      </c>
      <c r="L458" s="622"/>
      <c r="M458" s="622">
        <v>3869.2999999999997</v>
      </c>
      <c r="N458" s="622"/>
      <c r="O458" s="622"/>
      <c r="P458" s="635"/>
      <c r="Q458" s="623"/>
    </row>
    <row r="459" spans="1:17" ht="14.4" customHeight="1" x14ac:dyDescent="0.3">
      <c r="A459" s="618" t="s">
        <v>563</v>
      </c>
      <c r="B459" s="619" t="s">
        <v>7746</v>
      </c>
      <c r="C459" s="619" t="s">
        <v>768</v>
      </c>
      <c r="D459" s="619" t="s">
        <v>7529</v>
      </c>
      <c r="E459" s="619" t="s">
        <v>7530</v>
      </c>
      <c r="F459" s="622"/>
      <c r="G459" s="622"/>
      <c r="H459" s="622"/>
      <c r="I459" s="622"/>
      <c r="J459" s="622">
        <v>25.08</v>
      </c>
      <c r="K459" s="622">
        <v>34678.020000000004</v>
      </c>
      <c r="L459" s="622"/>
      <c r="M459" s="622">
        <v>1382.696172248804</v>
      </c>
      <c r="N459" s="622">
        <v>27.799999999999997</v>
      </c>
      <c r="O459" s="622">
        <v>38438.97</v>
      </c>
      <c r="P459" s="635"/>
      <c r="Q459" s="623">
        <v>1382.6967625899283</v>
      </c>
    </row>
    <row r="460" spans="1:17" ht="14.4" customHeight="1" x14ac:dyDescent="0.3">
      <c r="A460" s="618" t="s">
        <v>563</v>
      </c>
      <c r="B460" s="619" t="s">
        <v>7746</v>
      </c>
      <c r="C460" s="619" t="s">
        <v>768</v>
      </c>
      <c r="D460" s="619" t="s">
        <v>7531</v>
      </c>
      <c r="E460" s="619" t="s">
        <v>7530</v>
      </c>
      <c r="F460" s="622"/>
      <c r="G460" s="622"/>
      <c r="H460" s="622"/>
      <c r="I460" s="622"/>
      <c r="J460" s="622">
        <v>40.49</v>
      </c>
      <c r="K460" s="622">
        <v>186782.52000000002</v>
      </c>
      <c r="L460" s="622"/>
      <c r="M460" s="622">
        <v>4613.0530995307481</v>
      </c>
      <c r="N460" s="622">
        <v>55.53</v>
      </c>
      <c r="O460" s="622">
        <v>255937.77000000002</v>
      </c>
      <c r="P460" s="635"/>
      <c r="Q460" s="623">
        <v>4609</v>
      </c>
    </row>
    <row r="461" spans="1:17" ht="14.4" customHeight="1" x14ac:dyDescent="0.3">
      <c r="A461" s="618" t="s">
        <v>563</v>
      </c>
      <c r="B461" s="619" t="s">
        <v>7746</v>
      </c>
      <c r="C461" s="619" t="s">
        <v>768</v>
      </c>
      <c r="D461" s="619" t="s">
        <v>7532</v>
      </c>
      <c r="E461" s="619" t="s">
        <v>7530</v>
      </c>
      <c r="F461" s="622"/>
      <c r="G461" s="622"/>
      <c r="H461" s="622"/>
      <c r="I461" s="622"/>
      <c r="J461" s="622">
        <v>39.25</v>
      </c>
      <c r="K461" s="622">
        <v>542846.93999999994</v>
      </c>
      <c r="L461" s="622"/>
      <c r="M461" s="622">
        <v>13830.495286624202</v>
      </c>
      <c r="N461" s="622">
        <v>37.540000000000006</v>
      </c>
      <c r="O461" s="622">
        <v>519024.11</v>
      </c>
      <c r="P461" s="635"/>
      <c r="Q461" s="623">
        <v>13825.895311667551</v>
      </c>
    </row>
    <row r="462" spans="1:17" ht="14.4" customHeight="1" x14ac:dyDescent="0.3">
      <c r="A462" s="618" t="s">
        <v>563</v>
      </c>
      <c r="B462" s="619" t="s">
        <v>7746</v>
      </c>
      <c r="C462" s="619" t="s">
        <v>768</v>
      </c>
      <c r="D462" s="619" t="s">
        <v>7535</v>
      </c>
      <c r="E462" s="619" t="s">
        <v>7536</v>
      </c>
      <c r="F462" s="622"/>
      <c r="G462" s="622"/>
      <c r="H462" s="622"/>
      <c r="I462" s="622"/>
      <c r="J462" s="622">
        <v>68.009999999999991</v>
      </c>
      <c r="K462" s="622">
        <v>36177.51</v>
      </c>
      <c r="L462" s="622"/>
      <c r="M462" s="622">
        <v>531.94397882664327</v>
      </c>
      <c r="N462" s="622">
        <v>126.53</v>
      </c>
      <c r="O462" s="622">
        <v>55266.6</v>
      </c>
      <c r="P462" s="635"/>
      <c r="Q462" s="623">
        <v>436.7865328380621</v>
      </c>
    </row>
    <row r="463" spans="1:17" ht="14.4" customHeight="1" x14ac:dyDescent="0.3">
      <c r="A463" s="618" t="s">
        <v>563</v>
      </c>
      <c r="B463" s="619" t="s">
        <v>7746</v>
      </c>
      <c r="C463" s="619" t="s">
        <v>768</v>
      </c>
      <c r="D463" s="619" t="s">
        <v>7537</v>
      </c>
      <c r="E463" s="619" t="s">
        <v>7538</v>
      </c>
      <c r="F463" s="622"/>
      <c r="G463" s="622"/>
      <c r="H463" s="622"/>
      <c r="I463" s="622"/>
      <c r="J463" s="622">
        <v>67.81</v>
      </c>
      <c r="K463" s="622">
        <v>175579.55000000002</v>
      </c>
      <c r="L463" s="622"/>
      <c r="M463" s="622">
        <v>2589.2869783217816</v>
      </c>
      <c r="N463" s="622">
        <v>61.31</v>
      </c>
      <c r="O463" s="622">
        <v>134068.94</v>
      </c>
      <c r="P463" s="635"/>
      <c r="Q463" s="623">
        <v>2186.7385418365684</v>
      </c>
    </row>
    <row r="464" spans="1:17" ht="14.4" customHeight="1" x14ac:dyDescent="0.3">
      <c r="A464" s="618" t="s">
        <v>563</v>
      </c>
      <c r="B464" s="619" t="s">
        <v>7746</v>
      </c>
      <c r="C464" s="619" t="s">
        <v>768</v>
      </c>
      <c r="D464" s="619" t="s">
        <v>7539</v>
      </c>
      <c r="E464" s="619" t="s">
        <v>7486</v>
      </c>
      <c r="F464" s="622"/>
      <c r="G464" s="622"/>
      <c r="H464" s="622"/>
      <c r="I464" s="622"/>
      <c r="J464" s="622">
        <v>75.81</v>
      </c>
      <c r="K464" s="622">
        <v>348726</v>
      </c>
      <c r="L464" s="622"/>
      <c r="M464" s="622">
        <v>4600</v>
      </c>
      <c r="N464" s="622">
        <v>29.85</v>
      </c>
      <c r="O464" s="622">
        <v>137936.6</v>
      </c>
      <c r="P464" s="635"/>
      <c r="Q464" s="623">
        <v>4620.9916247906194</v>
      </c>
    </row>
    <row r="465" spans="1:17" ht="14.4" customHeight="1" x14ac:dyDescent="0.3">
      <c r="A465" s="618" t="s">
        <v>563</v>
      </c>
      <c r="B465" s="619" t="s">
        <v>7746</v>
      </c>
      <c r="C465" s="619" t="s">
        <v>768</v>
      </c>
      <c r="D465" s="619" t="s">
        <v>7540</v>
      </c>
      <c r="E465" s="619" t="s">
        <v>7486</v>
      </c>
      <c r="F465" s="622"/>
      <c r="G465" s="622"/>
      <c r="H465" s="622"/>
      <c r="I465" s="622"/>
      <c r="J465" s="622">
        <v>3</v>
      </c>
      <c r="K465" s="622">
        <v>6900</v>
      </c>
      <c r="L465" s="622"/>
      <c r="M465" s="622">
        <v>2300</v>
      </c>
      <c r="N465" s="622">
        <v>29.16</v>
      </c>
      <c r="O465" s="622">
        <v>67310.960000000006</v>
      </c>
      <c r="P465" s="635"/>
      <c r="Q465" s="623">
        <v>2308.331961591221</v>
      </c>
    </row>
    <row r="466" spans="1:17" ht="14.4" customHeight="1" x14ac:dyDescent="0.3">
      <c r="A466" s="618" t="s">
        <v>563</v>
      </c>
      <c r="B466" s="619" t="s">
        <v>7746</v>
      </c>
      <c r="C466" s="619" t="s">
        <v>768</v>
      </c>
      <c r="D466" s="619" t="s">
        <v>7553</v>
      </c>
      <c r="E466" s="619" t="s">
        <v>7552</v>
      </c>
      <c r="F466" s="622">
        <v>2.4000000000000004</v>
      </c>
      <c r="G466" s="622">
        <v>17338.2</v>
      </c>
      <c r="H466" s="622">
        <v>1</v>
      </c>
      <c r="I466" s="622">
        <v>7224.2499999999991</v>
      </c>
      <c r="J466" s="622"/>
      <c r="K466" s="622"/>
      <c r="L466" s="622"/>
      <c r="M466" s="622"/>
      <c r="N466" s="622"/>
      <c r="O466" s="622"/>
      <c r="P466" s="635"/>
      <c r="Q466" s="623"/>
    </row>
    <row r="467" spans="1:17" ht="14.4" customHeight="1" x14ac:dyDescent="0.3">
      <c r="A467" s="618" t="s">
        <v>563</v>
      </c>
      <c r="B467" s="619" t="s">
        <v>7746</v>
      </c>
      <c r="C467" s="619" t="s">
        <v>768</v>
      </c>
      <c r="D467" s="619" t="s">
        <v>7556</v>
      </c>
      <c r="E467" s="619" t="s">
        <v>7555</v>
      </c>
      <c r="F467" s="622">
        <v>0.2</v>
      </c>
      <c r="G467" s="622">
        <v>2249.2800000000002</v>
      </c>
      <c r="H467" s="622">
        <v>1</v>
      </c>
      <c r="I467" s="622">
        <v>11246.4</v>
      </c>
      <c r="J467" s="622"/>
      <c r="K467" s="622"/>
      <c r="L467" s="622"/>
      <c r="M467" s="622"/>
      <c r="N467" s="622"/>
      <c r="O467" s="622"/>
      <c r="P467" s="635"/>
      <c r="Q467" s="623"/>
    </row>
    <row r="468" spans="1:17" ht="14.4" customHeight="1" x14ac:dyDescent="0.3">
      <c r="A468" s="618" t="s">
        <v>563</v>
      </c>
      <c r="B468" s="619" t="s">
        <v>7746</v>
      </c>
      <c r="C468" s="619" t="s">
        <v>768</v>
      </c>
      <c r="D468" s="619" t="s">
        <v>7791</v>
      </c>
      <c r="E468" s="619" t="s">
        <v>7792</v>
      </c>
      <c r="F468" s="622">
        <v>2</v>
      </c>
      <c r="G468" s="622">
        <v>1248.5999999999999</v>
      </c>
      <c r="H468" s="622">
        <v>1</v>
      </c>
      <c r="I468" s="622">
        <v>624.29999999999995</v>
      </c>
      <c r="J468" s="622"/>
      <c r="K468" s="622"/>
      <c r="L468" s="622"/>
      <c r="M468" s="622"/>
      <c r="N468" s="622"/>
      <c r="O468" s="622"/>
      <c r="P468" s="635"/>
      <c r="Q468" s="623"/>
    </row>
    <row r="469" spans="1:17" ht="14.4" customHeight="1" x14ac:dyDescent="0.3">
      <c r="A469" s="618" t="s">
        <v>563</v>
      </c>
      <c r="B469" s="619" t="s">
        <v>7746</v>
      </c>
      <c r="C469" s="619" t="s">
        <v>768</v>
      </c>
      <c r="D469" s="619" t="s">
        <v>7793</v>
      </c>
      <c r="E469" s="619" t="s">
        <v>7663</v>
      </c>
      <c r="F469" s="622">
        <v>8</v>
      </c>
      <c r="G469" s="622">
        <v>18660</v>
      </c>
      <c r="H469" s="622">
        <v>1</v>
      </c>
      <c r="I469" s="622">
        <v>2332.5</v>
      </c>
      <c r="J469" s="622"/>
      <c r="K469" s="622"/>
      <c r="L469" s="622"/>
      <c r="M469" s="622"/>
      <c r="N469" s="622"/>
      <c r="O469" s="622"/>
      <c r="P469" s="635"/>
      <c r="Q469" s="623"/>
    </row>
    <row r="470" spans="1:17" ht="14.4" customHeight="1" x14ac:dyDescent="0.3">
      <c r="A470" s="618" t="s">
        <v>563</v>
      </c>
      <c r="B470" s="619" t="s">
        <v>7746</v>
      </c>
      <c r="C470" s="619" t="s">
        <v>768</v>
      </c>
      <c r="D470" s="619" t="s">
        <v>7794</v>
      </c>
      <c r="E470" s="619" t="s">
        <v>7795</v>
      </c>
      <c r="F470" s="622"/>
      <c r="G470" s="622"/>
      <c r="H470" s="622"/>
      <c r="I470" s="622"/>
      <c r="J470" s="622">
        <v>0</v>
      </c>
      <c r="K470" s="622">
        <v>0</v>
      </c>
      <c r="L470" s="622"/>
      <c r="M470" s="622"/>
      <c r="N470" s="622"/>
      <c r="O470" s="622"/>
      <c r="P470" s="635"/>
      <c r="Q470" s="623"/>
    </row>
    <row r="471" spans="1:17" ht="14.4" customHeight="1" x14ac:dyDescent="0.3">
      <c r="A471" s="618" t="s">
        <v>563</v>
      </c>
      <c r="B471" s="619" t="s">
        <v>7746</v>
      </c>
      <c r="C471" s="619" t="s">
        <v>768</v>
      </c>
      <c r="D471" s="619" t="s">
        <v>7562</v>
      </c>
      <c r="E471" s="619" t="s">
        <v>806</v>
      </c>
      <c r="F471" s="622"/>
      <c r="G471" s="622"/>
      <c r="H471" s="622"/>
      <c r="I471" s="622"/>
      <c r="J471" s="622"/>
      <c r="K471" s="622"/>
      <c r="L471" s="622"/>
      <c r="M471" s="622"/>
      <c r="N471" s="622">
        <v>8.9600000000000009</v>
      </c>
      <c r="O471" s="622">
        <v>102428.89</v>
      </c>
      <c r="P471" s="635"/>
      <c r="Q471" s="623">
        <v>11431.795758928571</v>
      </c>
    </row>
    <row r="472" spans="1:17" ht="14.4" customHeight="1" x14ac:dyDescent="0.3">
      <c r="A472" s="618" t="s">
        <v>563</v>
      </c>
      <c r="B472" s="619" t="s">
        <v>7746</v>
      </c>
      <c r="C472" s="619" t="s">
        <v>768</v>
      </c>
      <c r="D472" s="619" t="s">
        <v>7796</v>
      </c>
      <c r="E472" s="619" t="s">
        <v>7797</v>
      </c>
      <c r="F472" s="622"/>
      <c r="G472" s="622"/>
      <c r="H472" s="622"/>
      <c r="I472" s="622"/>
      <c r="J472" s="622"/>
      <c r="K472" s="622"/>
      <c r="L472" s="622"/>
      <c r="M472" s="622"/>
      <c r="N472" s="622">
        <v>2.15</v>
      </c>
      <c r="O472" s="622">
        <v>1478.94</v>
      </c>
      <c r="P472" s="635"/>
      <c r="Q472" s="623">
        <v>687.87906976744193</v>
      </c>
    </row>
    <row r="473" spans="1:17" ht="14.4" customHeight="1" x14ac:dyDescent="0.3">
      <c r="A473" s="618" t="s">
        <v>563</v>
      </c>
      <c r="B473" s="619" t="s">
        <v>7746</v>
      </c>
      <c r="C473" s="619" t="s">
        <v>768</v>
      </c>
      <c r="D473" s="619" t="s">
        <v>7798</v>
      </c>
      <c r="E473" s="619" t="s">
        <v>7799</v>
      </c>
      <c r="F473" s="622"/>
      <c r="G473" s="622"/>
      <c r="H473" s="622"/>
      <c r="I473" s="622"/>
      <c r="J473" s="622">
        <v>1</v>
      </c>
      <c r="K473" s="622">
        <v>2300</v>
      </c>
      <c r="L473" s="622"/>
      <c r="M473" s="622">
        <v>2300</v>
      </c>
      <c r="N473" s="622"/>
      <c r="O473" s="622"/>
      <c r="P473" s="635"/>
      <c r="Q473" s="623"/>
    </row>
    <row r="474" spans="1:17" ht="14.4" customHeight="1" x14ac:dyDescent="0.3">
      <c r="A474" s="618" t="s">
        <v>563</v>
      </c>
      <c r="B474" s="619" t="s">
        <v>7746</v>
      </c>
      <c r="C474" s="619" t="s">
        <v>7800</v>
      </c>
      <c r="D474" s="619" t="s">
        <v>7801</v>
      </c>
      <c r="E474" s="619" t="s">
        <v>7802</v>
      </c>
      <c r="F474" s="622">
        <v>2</v>
      </c>
      <c r="G474" s="622">
        <v>3139.42</v>
      </c>
      <c r="H474" s="622">
        <v>1</v>
      </c>
      <c r="I474" s="622">
        <v>1569.71</v>
      </c>
      <c r="J474" s="622"/>
      <c r="K474" s="622"/>
      <c r="L474" s="622"/>
      <c r="M474" s="622"/>
      <c r="N474" s="622"/>
      <c r="O474" s="622"/>
      <c r="P474" s="635"/>
      <c r="Q474" s="623"/>
    </row>
    <row r="475" spans="1:17" ht="14.4" customHeight="1" x14ac:dyDescent="0.3">
      <c r="A475" s="618" t="s">
        <v>563</v>
      </c>
      <c r="B475" s="619" t="s">
        <v>7746</v>
      </c>
      <c r="C475" s="619" t="s">
        <v>7800</v>
      </c>
      <c r="D475" s="619" t="s">
        <v>7803</v>
      </c>
      <c r="E475" s="619" t="s">
        <v>7804</v>
      </c>
      <c r="F475" s="622">
        <v>657</v>
      </c>
      <c r="G475" s="622">
        <v>1170879.1199999999</v>
      </c>
      <c r="H475" s="622">
        <v>1</v>
      </c>
      <c r="I475" s="622">
        <v>1782.1599999999999</v>
      </c>
      <c r="J475" s="622">
        <v>857</v>
      </c>
      <c r="K475" s="622">
        <v>1542388.76</v>
      </c>
      <c r="L475" s="622">
        <v>1.3172911991119973</v>
      </c>
      <c r="M475" s="622">
        <v>1799.7535122520421</v>
      </c>
      <c r="N475" s="622">
        <v>796</v>
      </c>
      <c r="O475" s="622">
        <v>1480794.44</v>
      </c>
      <c r="P475" s="635">
        <v>1.2646860078946494</v>
      </c>
      <c r="Q475" s="623">
        <v>1860.2945226130653</v>
      </c>
    </row>
    <row r="476" spans="1:17" ht="14.4" customHeight="1" x14ac:dyDescent="0.3">
      <c r="A476" s="618" t="s">
        <v>563</v>
      </c>
      <c r="B476" s="619" t="s">
        <v>7746</v>
      </c>
      <c r="C476" s="619" t="s">
        <v>7800</v>
      </c>
      <c r="D476" s="619" t="s">
        <v>7805</v>
      </c>
      <c r="E476" s="619" t="s">
        <v>7806</v>
      </c>
      <c r="F476" s="622">
        <v>5</v>
      </c>
      <c r="G476" s="622">
        <v>12899.1</v>
      </c>
      <c r="H476" s="622">
        <v>1</v>
      </c>
      <c r="I476" s="622">
        <v>2579.8200000000002</v>
      </c>
      <c r="J476" s="622">
        <v>6</v>
      </c>
      <c r="K476" s="622">
        <v>15637.32</v>
      </c>
      <c r="L476" s="622">
        <v>1.2122799265065003</v>
      </c>
      <c r="M476" s="622">
        <v>2606.2199999999998</v>
      </c>
      <c r="N476" s="622"/>
      <c r="O476" s="622"/>
      <c r="P476" s="635"/>
      <c r="Q476" s="623"/>
    </row>
    <row r="477" spans="1:17" ht="14.4" customHeight="1" x14ac:dyDescent="0.3">
      <c r="A477" s="618" t="s">
        <v>563</v>
      </c>
      <c r="B477" s="619" t="s">
        <v>7746</v>
      </c>
      <c r="C477" s="619" t="s">
        <v>7800</v>
      </c>
      <c r="D477" s="619" t="s">
        <v>7807</v>
      </c>
      <c r="E477" s="619" t="s">
        <v>7808</v>
      </c>
      <c r="F477" s="622">
        <v>6</v>
      </c>
      <c r="G477" s="622">
        <v>10692.960000000001</v>
      </c>
      <c r="H477" s="622">
        <v>1</v>
      </c>
      <c r="I477" s="622">
        <v>1782.16</v>
      </c>
      <c r="J477" s="622">
        <v>5</v>
      </c>
      <c r="K477" s="622">
        <v>8934.14</v>
      </c>
      <c r="L477" s="622">
        <v>0.83551607786805515</v>
      </c>
      <c r="M477" s="622">
        <v>1786.828</v>
      </c>
      <c r="N477" s="622">
        <v>1</v>
      </c>
      <c r="O477" s="622">
        <v>1865.58</v>
      </c>
      <c r="P477" s="635">
        <v>0.17446806122907033</v>
      </c>
      <c r="Q477" s="623">
        <v>1865.58</v>
      </c>
    </row>
    <row r="478" spans="1:17" ht="14.4" customHeight="1" x14ac:dyDescent="0.3">
      <c r="A478" s="618" t="s">
        <v>563</v>
      </c>
      <c r="B478" s="619" t="s">
        <v>7746</v>
      </c>
      <c r="C478" s="619" t="s">
        <v>7800</v>
      </c>
      <c r="D478" s="619" t="s">
        <v>7809</v>
      </c>
      <c r="E478" s="619" t="s">
        <v>7810</v>
      </c>
      <c r="F478" s="622">
        <v>4</v>
      </c>
      <c r="G478" s="622">
        <v>31421.24</v>
      </c>
      <c r="H478" s="622">
        <v>1</v>
      </c>
      <c r="I478" s="622">
        <v>7855.31</v>
      </c>
      <c r="J478" s="622">
        <v>2</v>
      </c>
      <c r="K478" s="622">
        <v>15608.42</v>
      </c>
      <c r="L478" s="622">
        <v>0.49674742308069314</v>
      </c>
      <c r="M478" s="622">
        <v>7804.21</v>
      </c>
      <c r="N478" s="622"/>
      <c r="O478" s="622"/>
      <c r="P478" s="635"/>
      <c r="Q478" s="623"/>
    </row>
    <row r="479" spans="1:17" ht="14.4" customHeight="1" x14ac:dyDescent="0.3">
      <c r="A479" s="618" t="s">
        <v>563</v>
      </c>
      <c r="B479" s="619" t="s">
        <v>7746</v>
      </c>
      <c r="C479" s="619" t="s">
        <v>7800</v>
      </c>
      <c r="D479" s="619" t="s">
        <v>7811</v>
      </c>
      <c r="E479" s="619" t="s">
        <v>7812</v>
      </c>
      <c r="F479" s="622">
        <v>5</v>
      </c>
      <c r="G479" s="622">
        <v>38613.75</v>
      </c>
      <c r="H479" s="622">
        <v>1</v>
      </c>
      <c r="I479" s="622">
        <v>7722.75</v>
      </c>
      <c r="J479" s="622"/>
      <c r="K479" s="622"/>
      <c r="L479" s="622"/>
      <c r="M479" s="622"/>
      <c r="N479" s="622">
        <v>1</v>
      </c>
      <c r="O479" s="622">
        <v>8074.36</v>
      </c>
      <c r="P479" s="635">
        <v>0.20910582370269656</v>
      </c>
      <c r="Q479" s="623">
        <v>8074.36</v>
      </c>
    </row>
    <row r="480" spans="1:17" ht="14.4" customHeight="1" x14ac:dyDescent="0.3">
      <c r="A480" s="618" t="s">
        <v>563</v>
      </c>
      <c r="B480" s="619" t="s">
        <v>7746</v>
      </c>
      <c r="C480" s="619" t="s">
        <v>7800</v>
      </c>
      <c r="D480" s="619" t="s">
        <v>7813</v>
      </c>
      <c r="E480" s="619" t="s">
        <v>7814</v>
      </c>
      <c r="F480" s="622">
        <v>10</v>
      </c>
      <c r="G480" s="622">
        <v>90390.1</v>
      </c>
      <c r="H480" s="622">
        <v>1</v>
      </c>
      <c r="I480" s="622">
        <v>9039.01</v>
      </c>
      <c r="J480" s="622">
        <v>22</v>
      </c>
      <c r="K480" s="622">
        <v>203415.22000000003</v>
      </c>
      <c r="L480" s="622">
        <v>2.250414813126659</v>
      </c>
      <c r="M480" s="622">
        <v>9246.1463636363642</v>
      </c>
      <c r="N480" s="622">
        <v>24</v>
      </c>
      <c r="O480" s="622">
        <v>231176.13</v>
      </c>
      <c r="P480" s="635">
        <v>2.5575381595993365</v>
      </c>
      <c r="Q480" s="623">
        <v>9632.3387500000008</v>
      </c>
    </row>
    <row r="481" spans="1:17" ht="14.4" customHeight="1" x14ac:dyDescent="0.3">
      <c r="A481" s="618" t="s">
        <v>563</v>
      </c>
      <c r="B481" s="619" t="s">
        <v>7746</v>
      </c>
      <c r="C481" s="619" t="s">
        <v>7800</v>
      </c>
      <c r="D481" s="619" t="s">
        <v>7815</v>
      </c>
      <c r="E481" s="619" t="s">
        <v>7816</v>
      </c>
      <c r="F481" s="622">
        <v>22</v>
      </c>
      <c r="G481" s="622">
        <v>18913.84</v>
      </c>
      <c r="H481" s="622">
        <v>1</v>
      </c>
      <c r="I481" s="622">
        <v>859.72</v>
      </c>
      <c r="J481" s="622">
        <v>5</v>
      </c>
      <c r="K481" s="622">
        <v>4444.55</v>
      </c>
      <c r="L481" s="622">
        <v>0.23498929884148329</v>
      </c>
      <c r="M481" s="622">
        <v>888.91000000000008</v>
      </c>
      <c r="N481" s="622">
        <v>13</v>
      </c>
      <c r="O481" s="622">
        <v>11849.11</v>
      </c>
      <c r="P481" s="635">
        <v>0.62647828256980076</v>
      </c>
      <c r="Q481" s="623">
        <v>911.47</v>
      </c>
    </row>
    <row r="482" spans="1:17" ht="14.4" customHeight="1" x14ac:dyDescent="0.3">
      <c r="A482" s="618" t="s">
        <v>563</v>
      </c>
      <c r="B482" s="619" t="s">
        <v>7746</v>
      </c>
      <c r="C482" s="619" t="s">
        <v>7590</v>
      </c>
      <c r="D482" s="619" t="s">
        <v>7817</v>
      </c>
      <c r="E482" s="619" t="s">
        <v>7818</v>
      </c>
      <c r="F482" s="622">
        <v>586</v>
      </c>
      <c r="G482" s="622">
        <v>0</v>
      </c>
      <c r="H482" s="622"/>
      <c r="I482" s="622">
        <v>0</v>
      </c>
      <c r="J482" s="622">
        <v>748</v>
      </c>
      <c r="K482" s="622">
        <v>0</v>
      </c>
      <c r="L482" s="622"/>
      <c r="M482" s="622">
        <v>0</v>
      </c>
      <c r="N482" s="622">
        <v>650</v>
      </c>
      <c r="O482" s="622">
        <v>0</v>
      </c>
      <c r="P482" s="635"/>
      <c r="Q482" s="623">
        <v>0</v>
      </c>
    </row>
    <row r="483" spans="1:17" ht="14.4" customHeight="1" x14ac:dyDescent="0.3">
      <c r="A483" s="618" t="s">
        <v>563</v>
      </c>
      <c r="B483" s="619" t="s">
        <v>7746</v>
      </c>
      <c r="C483" s="619" t="s">
        <v>7590</v>
      </c>
      <c r="D483" s="619" t="s">
        <v>7819</v>
      </c>
      <c r="E483" s="619" t="s">
        <v>7820</v>
      </c>
      <c r="F483" s="622">
        <v>0</v>
      </c>
      <c r="G483" s="622">
        <v>0</v>
      </c>
      <c r="H483" s="622"/>
      <c r="I483" s="622"/>
      <c r="J483" s="622">
        <v>0</v>
      </c>
      <c r="K483" s="622">
        <v>0</v>
      </c>
      <c r="L483" s="622"/>
      <c r="M483" s="622"/>
      <c r="N483" s="622">
        <v>1</v>
      </c>
      <c r="O483" s="622">
        <v>0</v>
      </c>
      <c r="P483" s="635"/>
      <c r="Q483" s="623">
        <v>0</v>
      </c>
    </row>
    <row r="484" spans="1:17" ht="14.4" customHeight="1" x14ac:dyDescent="0.3">
      <c r="A484" s="618" t="s">
        <v>563</v>
      </c>
      <c r="B484" s="619" t="s">
        <v>7746</v>
      </c>
      <c r="C484" s="619" t="s">
        <v>7590</v>
      </c>
      <c r="D484" s="619" t="s">
        <v>7821</v>
      </c>
      <c r="E484" s="619" t="s">
        <v>7822</v>
      </c>
      <c r="F484" s="622">
        <v>13646</v>
      </c>
      <c r="G484" s="622">
        <v>13548723</v>
      </c>
      <c r="H484" s="622">
        <v>1</v>
      </c>
      <c r="I484" s="622">
        <v>992.87139088377546</v>
      </c>
      <c r="J484" s="622">
        <v>14526</v>
      </c>
      <c r="K484" s="622">
        <v>14292557</v>
      </c>
      <c r="L484" s="622">
        <v>1.0549006721888108</v>
      </c>
      <c r="M484" s="622">
        <v>983.92929918766345</v>
      </c>
      <c r="N484" s="622">
        <v>14033</v>
      </c>
      <c r="O484" s="622">
        <v>14114268</v>
      </c>
      <c r="P484" s="635">
        <v>1.0417415722500194</v>
      </c>
      <c r="Q484" s="623">
        <v>1005.7912064419583</v>
      </c>
    </row>
    <row r="485" spans="1:17" ht="14.4" customHeight="1" x14ac:dyDescent="0.3">
      <c r="A485" s="618" t="s">
        <v>563</v>
      </c>
      <c r="B485" s="619" t="s">
        <v>7746</v>
      </c>
      <c r="C485" s="619" t="s">
        <v>7590</v>
      </c>
      <c r="D485" s="619" t="s">
        <v>7823</v>
      </c>
      <c r="E485" s="619" t="s">
        <v>7824</v>
      </c>
      <c r="F485" s="622">
        <v>8455</v>
      </c>
      <c r="G485" s="622">
        <v>0</v>
      </c>
      <c r="H485" s="622"/>
      <c r="I485" s="622">
        <v>0</v>
      </c>
      <c r="J485" s="622">
        <v>11357</v>
      </c>
      <c r="K485" s="622">
        <v>0</v>
      </c>
      <c r="L485" s="622"/>
      <c r="M485" s="622">
        <v>0</v>
      </c>
      <c r="N485" s="622">
        <v>11515</v>
      </c>
      <c r="O485" s="622">
        <v>0</v>
      </c>
      <c r="P485" s="635"/>
      <c r="Q485" s="623">
        <v>0</v>
      </c>
    </row>
    <row r="486" spans="1:17" ht="14.4" customHeight="1" x14ac:dyDescent="0.3">
      <c r="A486" s="618" t="s">
        <v>563</v>
      </c>
      <c r="B486" s="619" t="s">
        <v>7746</v>
      </c>
      <c r="C486" s="619" t="s">
        <v>7590</v>
      </c>
      <c r="D486" s="619" t="s">
        <v>7591</v>
      </c>
      <c r="E486" s="619" t="s">
        <v>7592</v>
      </c>
      <c r="F486" s="622">
        <v>418</v>
      </c>
      <c r="G486" s="622">
        <v>0</v>
      </c>
      <c r="H486" s="622"/>
      <c r="I486" s="622">
        <v>0</v>
      </c>
      <c r="J486" s="622">
        <v>386</v>
      </c>
      <c r="K486" s="622">
        <v>0</v>
      </c>
      <c r="L486" s="622"/>
      <c r="M486" s="622">
        <v>0</v>
      </c>
      <c r="N486" s="622">
        <v>301</v>
      </c>
      <c r="O486" s="622">
        <v>0</v>
      </c>
      <c r="P486" s="635"/>
      <c r="Q486" s="623">
        <v>0</v>
      </c>
    </row>
    <row r="487" spans="1:17" ht="14.4" customHeight="1" x14ac:dyDescent="0.3">
      <c r="A487" s="618" t="s">
        <v>563</v>
      </c>
      <c r="B487" s="619" t="s">
        <v>7746</v>
      </c>
      <c r="C487" s="619" t="s">
        <v>7590</v>
      </c>
      <c r="D487" s="619" t="s">
        <v>7747</v>
      </c>
      <c r="E487" s="619" t="s">
        <v>7748</v>
      </c>
      <c r="F487" s="622">
        <v>13142</v>
      </c>
      <c r="G487" s="622">
        <v>0</v>
      </c>
      <c r="H487" s="622"/>
      <c r="I487" s="622">
        <v>0</v>
      </c>
      <c r="J487" s="622">
        <v>13285</v>
      </c>
      <c r="K487" s="622">
        <v>0</v>
      </c>
      <c r="L487" s="622"/>
      <c r="M487" s="622">
        <v>0</v>
      </c>
      <c r="N487" s="622">
        <v>12617</v>
      </c>
      <c r="O487" s="622">
        <v>0</v>
      </c>
      <c r="P487" s="635"/>
      <c r="Q487" s="623">
        <v>0</v>
      </c>
    </row>
    <row r="488" spans="1:17" ht="14.4" customHeight="1" x14ac:dyDescent="0.3">
      <c r="A488" s="618" t="s">
        <v>563</v>
      </c>
      <c r="B488" s="619" t="s">
        <v>7746</v>
      </c>
      <c r="C488" s="619" t="s">
        <v>7590</v>
      </c>
      <c r="D488" s="619" t="s">
        <v>7595</v>
      </c>
      <c r="E488" s="619" t="s">
        <v>7596</v>
      </c>
      <c r="F488" s="622">
        <v>10</v>
      </c>
      <c r="G488" s="622">
        <v>340</v>
      </c>
      <c r="H488" s="622">
        <v>1</v>
      </c>
      <c r="I488" s="622">
        <v>34</v>
      </c>
      <c r="J488" s="622"/>
      <c r="K488" s="622"/>
      <c r="L488" s="622"/>
      <c r="M488" s="622"/>
      <c r="N488" s="622"/>
      <c r="O488" s="622"/>
      <c r="P488" s="635"/>
      <c r="Q488" s="623"/>
    </row>
    <row r="489" spans="1:17" ht="14.4" customHeight="1" x14ac:dyDescent="0.3">
      <c r="A489" s="618" t="s">
        <v>563</v>
      </c>
      <c r="B489" s="619" t="s">
        <v>7746</v>
      </c>
      <c r="C489" s="619" t="s">
        <v>7590</v>
      </c>
      <c r="D489" s="619" t="s">
        <v>7599</v>
      </c>
      <c r="E489" s="619" t="s">
        <v>7600</v>
      </c>
      <c r="F489" s="622">
        <v>9</v>
      </c>
      <c r="G489" s="622">
        <v>675</v>
      </c>
      <c r="H489" s="622">
        <v>1</v>
      </c>
      <c r="I489" s="622">
        <v>75</v>
      </c>
      <c r="J489" s="622"/>
      <c r="K489" s="622"/>
      <c r="L489" s="622"/>
      <c r="M489" s="622"/>
      <c r="N489" s="622">
        <v>1</v>
      </c>
      <c r="O489" s="622">
        <v>81</v>
      </c>
      <c r="P489" s="635">
        <v>0.12</v>
      </c>
      <c r="Q489" s="623">
        <v>81</v>
      </c>
    </row>
    <row r="490" spans="1:17" ht="14.4" customHeight="1" x14ac:dyDescent="0.3">
      <c r="A490" s="618" t="s">
        <v>563</v>
      </c>
      <c r="B490" s="619" t="s">
        <v>7746</v>
      </c>
      <c r="C490" s="619" t="s">
        <v>7590</v>
      </c>
      <c r="D490" s="619" t="s">
        <v>7825</v>
      </c>
      <c r="E490" s="619" t="s">
        <v>7826</v>
      </c>
      <c r="F490" s="622">
        <v>450</v>
      </c>
      <c r="G490" s="622">
        <v>82350</v>
      </c>
      <c r="H490" s="622">
        <v>1</v>
      </c>
      <c r="I490" s="622">
        <v>183</v>
      </c>
      <c r="J490" s="622">
        <v>541</v>
      </c>
      <c r="K490" s="622">
        <v>100083</v>
      </c>
      <c r="L490" s="622">
        <v>1.2153369763205828</v>
      </c>
      <c r="M490" s="622">
        <v>184.99630314232903</v>
      </c>
      <c r="N490" s="622">
        <v>522</v>
      </c>
      <c r="O490" s="622">
        <v>96570</v>
      </c>
      <c r="P490" s="635">
        <v>1.1726775956284152</v>
      </c>
      <c r="Q490" s="623">
        <v>185</v>
      </c>
    </row>
    <row r="491" spans="1:17" ht="14.4" customHeight="1" x14ac:dyDescent="0.3">
      <c r="A491" s="618" t="s">
        <v>563</v>
      </c>
      <c r="B491" s="619" t="s">
        <v>7746</v>
      </c>
      <c r="C491" s="619" t="s">
        <v>7590</v>
      </c>
      <c r="D491" s="619" t="s">
        <v>7611</v>
      </c>
      <c r="E491" s="619" t="s">
        <v>7612</v>
      </c>
      <c r="F491" s="622">
        <v>79</v>
      </c>
      <c r="G491" s="622">
        <v>21725</v>
      </c>
      <c r="H491" s="622">
        <v>1</v>
      </c>
      <c r="I491" s="622">
        <v>275</v>
      </c>
      <c r="J491" s="622">
        <v>73</v>
      </c>
      <c r="K491" s="622">
        <v>20148</v>
      </c>
      <c r="L491" s="622">
        <v>0.9274108170310702</v>
      </c>
      <c r="M491" s="622">
        <v>276</v>
      </c>
      <c r="N491" s="622">
        <v>71</v>
      </c>
      <c r="O491" s="622">
        <v>19667</v>
      </c>
      <c r="P491" s="635">
        <v>0.90527042577675487</v>
      </c>
      <c r="Q491" s="623">
        <v>277</v>
      </c>
    </row>
    <row r="492" spans="1:17" ht="14.4" customHeight="1" x14ac:dyDescent="0.3">
      <c r="A492" s="618" t="s">
        <v>563</v>
      </c>
      <c r="B492" s="619" t="s">
        <v>7746</v>
      </c>
      <c r="C492" s="619" t="s">
        <v>7590</v>
      </c>
      <c r="D492" s="619" t="s">
        <v>7615</v>
      </c>
      <c r="E492" s="619" t="s">
        <v>7616</v>
      </c>
      <c r="F492" s="622">
        <v>18</v>
      </c>
      <c r="G492" s="622">
        <v>0</v>
      </c>
      <c r="H492" s="622"/>
      <c r="I492" s="622">
        <v>0</v>
      </c>
      <c r="J492" s="622">
        <v>98</v>
      </c>
      <c r="K492" s="622">
        <v>0</v>
      </c>
      <c r="L492" s="622"/>
      <c r="M492" s="622">
        <v>0</v>
      </c>
      <c r="N492" s="622">
        <v>124</v>
      </c>
      <c r="O492" s="622">
        <v>0</v>
      </c>
      <c r="P492" s="635"/>
      <c r="Q492" s="623">
        <v>0</v>
      </c>
    </row>
    <row r="493" spans="1:17" ht="14.4" customHeight="1" x14ac:dyDescent="0.3">
      <c r="A493" s="618" t="s">
        <v>563</v>
      </c>
      <c r="B493" s="619" t="s">
        <v>7746</v>
      </c>
      <c r="C493" s="619" t="s">
        <v>7590</v>
      </c>
      <c r="D493" s="619" t="s">
        <v>7827</v>
      </c>
      <c r="E493" s="619" t="s">
        <v>7828</v>
      </c>
      <c r="F493" s="622">
        <v>1</v>
      </c>
      <c r="G493" s="622">
        <v>1879</v>
      </c>
      <c r="H493" s="622">
        <v>1</v>
      </c>
      <c r="I493" s="622">
        <v>1879</v>
      </c>
      <c r="J493" s="622"/>
      <c r="K493" s="622"/>
      <c r="L493" s="622"/>
      <c r="M493" s="622"/>
      <c r="N493" s="622"/>
      <c r="O493" s="622"/>
      <c r="P493" s="635"/>
      <c r="Q493" s="623"/>
    </row>
    <row r="494" spans="1:17" ht="14.4" customHeight="1" x14ac:dyDescent="0.3">
      <c r="A494" s="618" t="s">
        <v>563</v>
      </c>
      <c r="B494" s="619" t="s">
        <v>7746</v>
      </c>
      <c r="C494" s="619" t="s">
        <v>7590</v>
      </c>
      <c r="D494" s="619" t="s">
        <v>7617</v>
      </c>
      <c r="E494" s="619" t="s">
        <v>7618</v>
      </c>
      <c r="F494" s="622">
        <v>11304</v>
      </c>
      <c r="G494" s="622">
        <v>1164312</v>
      </c>
      <c r="H494" s="622">
        <v>1</v>
      </c>
      <c r="I494" s="622">
        <v>103</v>
      </c>
      <c r="J494" s="622">
        <v>13153</v>
      </c>
      <c r="K494" s="622">
        <v>1354759</v>
      </c>
      <c r="L494" s="622">
        <v>1.1635704175513093</v>
      </c>
      <c r="M494" s="622">
        <v>103</v>
      </c>
      <c r="N494" s="622">
        <v>12141</v>
      </c>
      <c r="O494" s="622">
        <v>1262654</v>
      </c>
      <c r="P494" s="635">
        <v>1.0844636145637938</v>
      </c>
      <c r="Q494" s="623">
        <v>103.99917634461741</v>
      </c>
    </row>
    <row r="495" spans="1:17" ht="14.4" customHeight="1" x14ac:dyDescent="0.3">
      <c r="A495" s="618" t="s">
        <v>563</v>
      </c>
      <c r="B495" s="619" t="s">
        <v>7746</v>
      </c>
      <c r="C495" s="619" t="s">
        <v>7590</v>
      </c>
      <c r="D495" s="619" t="s">
        <v>7829</v>
      </c>
      <c r="E495" s="619" t="s">
        <v>7830</v>
      </c>
      <c r="F495" s="622">
        <v>65</v>
      </c>
      <c r="G495" s="622">
        <v>0</v>
      </c>
      <c r="H495" s="622"/>
      <c r="I495" s="622">
        <v>0</v>
      </c>
      <c r="J495" s="622">
        <v>5</v>
      </c>
      <c r="K495" s="622">
        <v>0</v>
      </c>
      <c r="L495" s="622"/>
      <c r="M495" s="622">
        <v>0</v>
      </c>
      <c r="N495" s="622"/>
      <c r="O495" s="622"/>
      <c r="P495" s="635"/>
      <c r="Q495" s="623"/>
    </row>
    <row r="496" spans="1:17" ht="14.4" customHeight="1" x14ac:dyDescent="0.3">
      <c r="A496" s="618" t="s">
        <v>563</v>
      </c>
      <c r="B496" s="619" t="s">
        <v>7746</v>
      </c>
      <c r="C496" s="619" t="s">
        <v>7590</v>
      </c>
      <c r="D496" s="619" t="s">
        <v>7831</v>
      </c>
      <c r="E496" s="619" t="s">
        <v>7832</v>
      </c>
      <c r="F496" s="622">
        <v>5029</v>
      </c>
      <c r="G496" s="622">
        <v>2383746</v>
      </c>
      <c r="H496" s="622">
        <v>1</v>
      </c>
      <c r="I496" s="622">
        <v>474</v>
      </c>
      <c r="J496" s="622">
        <v>5554</v>
      </c>
      <c r="K496" s="622">
        <v>2654812</v>
      </c>
      <c r="L496" s="622">
        <v>1.1137142967413474</v>
      </c>
      <c r="M496" s="622">
        <v>478</v>
      </c>
      <c r="N496" s="622">
        <v>5167</v>
      </c>
      <c r="O496" s="622">
        <v>2490474</v>
      </c>
      <c r="P496" s="635">
        <v>1.0447732266776746</v>
      </c>
      <c r="Q496" s="623">
        <v>481.99612928198178</v>
      </c>
    </row>
    <row r="497" spans="1:17" ht="14.4" customHeight="1" x14ac:dyDescent="0.3">
      <c r="A497" s="618" t="s">
        <v>563</v>
      </c>
      <c r="B497" s="619" t="s">
        <v>7746</v>
      </c>
      <c r="C497" s="619" t="s">
        <v>7590</v>
      </c>
      <c r="D497" s="619" t="s">
        <v>7677</v>
      </c>
      <c r="E497" s="619" t="s">
        <v>7678</v>
      </c>
      <c r="F497" s="622">
        <v>338</v>
      </c>
      <c r="G497" s="622">
        <v>109512</v>
      </c>
      <c r="H497" s="622">
        <v>1</v>
      </c>
      <c r="I497" s="622">
        <v>324</v>
      </c>
      <c r="J497" s="622">
        <v>412</v>
      </c>
      <c r="K497" s="622">
        <v>134300</v>
      </c>
      <c r="L497" s="622">
        <v>1.2263496237855211</v>
      </c>
      <c r="M497" s="622">
        <v>325.97087378640776</v>
      </c>
      <c r="N497" s="622">
        <v>475</v>
      </c>
      <c r="O497" s="622">
        <v>155325</v>
      </c>
      <c r="P497" s="635">
        <v>1.4183377164146396</v>
      </c>
      <c r="Q497" s="623">
        <v>327</v>
      </c>
    </row>
    <row r="498" spans="1:17" ht="14.4" customHeight="1" x14ac:dyDescent="0.3">
      <c r="A498" s="618" t="s">
        <v>563</v>
      </c>
      <c r="B498" s="619" t="s">
        <v>7746</v>
      </c>
      <c r="C498" s="619" t="s">
        <v>7590</v>
      </c>
      <c r="D498" s="619" t="s">
        <v>7625</v>
      </c>
      <c r="E498" s="619" t="s">
        <v>7626</v>
      </c>
      <c r="F498" s="622">
        <v>400</v>
      </c>
      <c r="G498" s="622">
        <v>256800</v>
      </c>
      <c r="H498" s="622">
        <v>1</v>
      </c>
      <c r="I498" s="622">
        <v>642</v>
      </c>
      <c r="J498" s="622">
        <v>456</v>
      </c>
      <c r="K498" s="622">
        <v>293658</v>
      </c>
      <c r="L498" s="622">
        <v>1.1435280373831775</v>
      </c>
      <c r="M498" s="622">
        <v>643.98684210526312</v>
      </c>
      <c r="N498" s="622">
        <v>477</v>
      </c>
      <c r="O498" s="622">
        <v>307664</v>
      </c>
      <c r="P498" s="635">
        <v>1.1980685358255452</v>
      </c>
      <c r="Q498" s="623">
        <v>644.99790356394135</v>
      </c>
    </row>
    <row r="499" spans="1:17" ht="14.4" customHeight="1" x14ac:dyDescent="0.3">
      <c r="A499" s="618" t="s">
        <v>563</v>
      </c>
      <c r="B499" s="619" t="s">
        <v>7746</v>
      </c>
      <c r="C499" s="619" t="s">
        <v>7590</v>
      </c>
      <c r="D499" s="619" t="s">
        <v>7627</v>
      </c>
      <c r="E499" s="619" t="s">
        <v>7628</v>
      </c>
      <c r="F499" s="622">
        <v>3376</v>
      </c>
      <c r="G499" s="622">
        <v>1100576</v>
      </c>
      <c r="H499" s="622">
        <v>1</v>
      </c>
      <c r="I499" s="622">
        <v>326</v>
      </c>
      <c r="J499" s="622">
        <v>3533</v>
      </c>
      <c r="K499" s="622">
        <v>1158814</v>
      </c>
      <c r="L499" s="622">
        <v>1.0529159276596982</v>
      </c>
      <c r="M499" s="622">
        <v>327.99716954429664</v>
      </c>
      <c r="N499" s="622">
        <v>3606</v>
      </c>
      <c r="O499" s="622">
        <v>1179168</v>
      </c>
      <c r="P499" s="635">
        <v>1.071409879917425</v>
      </c>
      <c r="Q499" s="623">
        <v>327.00166389351079</v>
      </c>
    </row>
    <row r="500" spans="1:17" ht="14.4" customHeight="1" x14ac:dyDescent="0.3">
      <c r="A500" s="618" t="s">
        <v>563</v>
      </c>
      <c r="B500" s="619" t="s">
        <v>7746</v>
      </c>
      <c r="C500" s="619" t="s">
        <v>7590</v>
      </c>
      <c r="D500" s="619" t="s">
        <v>7679</v>
      </c>
      <c r="E500" s="619" t="s">
        <v>7680</v>
      </c>
      <c r="F500" s="622">
        <v>194</v>
      </c>
      <c r="G500" s="622">
        <v>124160</v>
      </c>
      <c r="H500" s="622">
        <v>1</v>
      </c>
      <c r="I500" s="622">
        <v>640</v>
      </c>
      <c r="J500" s="622">
        <v>189</v>
      </c>
      <c r="K500" s="622">
        <v>121334</v>
      </c>
      <c r="L500" s="622">
        <v>0.97723904639175263</v>
      </c>
      <c r="M500" s="622">
        <v>641.97883597883595</v>
      </c>
      <c r="N500" s="622">
        <v>211</v>
      </c>
      <c r="O500" s="622">
        <v>136095</v>
      </c>
      <c r="P500" s="635">
        <v>1.0961259664948453</v>
      </c>
      <c r="Q500" s="623">
        <v>645</v>
      </c>
    </row>
    <row r="501" spans="1:17" ht="14.4" customHeight="1" x14ac:dyDescent="0.3">
      <c r="A501" s="618" t="s">
        <v>563</v>
      </c>
      <c r="B501" s="619" t="s">
        <v>7746</v>
      </c>
      <c r="C501" s="619" t="s">
        <v>7590</v>
      </c>
      <c r="D501" s="619" t="s">
        <v>7633</v>
      </c>
      <c r="E501" s="619" t="s">
        <v>7634</v>
      </c>
      <c r="F501" s="622">
        <v>0</v>
      </c>
      <c r="G501" s="622">
        <v>0</v>
      </c>
      <c r="H501" s="622"/>
      <c r="I501" s="622"/>
      <c r="J501" s="622"/>
      <c r="K501" s="622"/>
      <c r="L501" s="622"/>
      <c r="M501" s="622"/>
      <c r="N501" s="622"/>
      <c r="O501" s="622"/>
      <c r="P501" s="635"/>
      <c r="Q501" s="623"/>
    </row>
    <row r="502" spans="1:17" ht="14.4" customHeight="1" x14ac:dyDescent="0.3">
      <c r="A502" s="618" t="s">
        <v>563</v>
      </c>
      <c r="B502" s="619" t="s">
        <v>7833</v>
      </c>
      <c r="C502" s="619" t="s">
        <v>768</v>
      </c>
      <c r="D502" s="619" t="s">
        <v>7252</v>
      </c>
      <c r="E502" s="619" t="s">
        <v>7253</v>
      </c>
      <c r="F502" s="622">
        <v>34.049999999999997</v>
      </c>
      <c r="G502" s="622">
        <v>2337.79</v>
      </c>
      <c r="H502" s="622">
        <v>1</v>
      </c>
      <c r="I502" s="622">
        <v>68.6575624082232</v>
      </c>
      <c r="J502" s="622"/>
      <c r="K502" s="622"/>
      <c r="L502" s="622"/>
      <c r="M502" s="622"/>
      <c r="N502" s="622"/>
      <c r="O502" s="622"/>
      <c r="P502" s="635"/>
      <c r="Q502" s="623"/>
    </row>
    <row r="503" spans="1:17" ht="14.4" customHeight="1" x14ac:dyDescent="0.3">
      <c r="A503" s="618" t="s">
        <v>563</v>
      </c>
      <c r="B503" s="619" t="s">
        <v>7833</v>
      </c>
      <c r="C503" s="619" t="s">
        <v>768</v>
      </c>
      <c r="D503" s="619" t="s">
        <v>7254</v>
      </c>
      <c r="E503" s="619" t="s">
        <v>7253</v>
      </c>
      <c r="F503" s="622">
        <v>30.45</v>
      </c>
      <c r="G503" s="622">
        <v>4139.25</v>
      </c>
      <c r="H503" s="622">
        <v>1</v>
      </c>
      <c r="I503" s="622">
        <v>135.93596059113301</v>
      </c>
      <c r="J503" s="622"/>
      <c r="K503" s="622"/>
      <c r="L503" s="622"/>
      <c r="M503" s="622"/>
      <c r="N503" s="622"/>
      <c r="O503" s="622"/>
      <c r="P503" s="635"/>
      <c r="Q503" s="623"/>
    </row>
    <row r="504" spans="1:17" ht="14.4" customHeight="1" x14ac:dyDescent="0.3">
      <c r="A504" s="618" t="s">
        <v>563</v>
      </c>
      <c r="B504" s="619" t="s">
        <v>7833</v>
      </c>
      <c r="C504" s="619" t="s">
        <v>768</v>
      </c>
      <c r="D504" s="619" t="s">
        <v>7255</v>
      </c>
      <c r="E504" s="619" t="s">
        <v>7253</v>
      </c>
      <c r="F504" s="622">
        <v>4.3499999999999996</v>
      </c>
      <c r="G504" s="622">
        <v>2941.4900000000002</v>
      </c>
      <c r="H504" s="622">
        <v>1</v>
      </c>
      <c r="I504" s="622">
        <v>676.20459770114951</v>
      </c>
      <c r="J504" s="622"/>
      <c r="K504" s="622"/>
      <c r="L504" s="622"/>
      <c r="M504" s="622"/>
      <c r="N504" s="622"/>
      <c r="O504" s="622"/>
      <c r="P504" s="635"/>
      <c r="Q504" s="623"/>
    </row>
    <row r="505" spans="1:17" ht="14.4" customHeight="1" x14ac:dyDescent="0.3">
      <c r="A505" s="618" t="s">
        <v>563</v>
      </c>
      <c r="B505" s="619" t="s">
        <v>7833</v>
      </c>
      <c r="C505" s="619" t="s">
        <v>768</v>
      </c>
      <c r="D505" s="619" t="s">
        <v>7770</v>
      </c>
      <c r="E505" s="619" t="s">
        <v>7771</v>
      </c>
      <c r="F505" s="622">
        <v>0.5</v>
      </c>
      <c r="G505" s="622">
        <v>864.48</v>
      </c>
      <c r="H505" s="622">
        <v>1</v>
      </c>
      <c r="I505" s="622">
        <v>1728.96</v>
      </c>
      <c r="J505" s="622"/>
      <c r="K505" s="622"/>
      <c r="L505" s="622"/>
      <c r="M505" s="622"/>
      <c r="N505" s="622"/>
      <c r="O505" s="622"/>
      <c r="P505" s="635"/>
      <c r="Q505" s="623"/>
    </row>
    <row r="506" spans="1:17" ht="14.4" customHeight="1" x14ac:dyDescent="0.3">
      <c r="A506" s="618" t="s">
        <v>563</v>
      </c>
      <c r="B506" s="619" t="s">
        <v>7833</v>
      </c>
      <c r="C506" s="619" t="s">
        <v>768</v>
      </c>
      <c r="D506" s="619" t="s">
        <v>7278</v>
      </c>
      <c r="E506" s="619" t="s">
        <v>7279</v>
      </c>
      <c r="F506" s="622">
        <v>4.4408920985006262E-16</v>
      </c>
      <c r="G506" s="622">
        <v>0</v>
      </c>
      <c r="H506" s="622"/>
      <c r="I506" s="622">
        <v>0</v>
      </c>
      <c r="J506" s="622"/>
      <c r="K506" s="622"/>
      <c r="L506" s="622"/>
      <c r="M506" s="622"/>
      <c r="N506" s="622"/>
      <c r="O506" s="622"/>
      <c r="P506" s="635"/>
      <c r="Q506" s="623"/>
    </row>
    <row r="507" spans="1:17" ht="14.4" customHeight="1" x14ac:dyDescent="0.3">
      <c r="A507" s="618" t="s">
        <v>563</v>
      </c>
      <c r="B507" s="619" t="s">
        <v>7833</v>
      </c>
      <c r="C507" s="619" t="s">
        <v>768</v>
      </c>
      <c r="D507" s="619" t="s">
        <v>7278</v>
      </c>
      <c r="E507" s="619" t="s">
        <v>7280</v>
      </c>
      <c r="F507" s="622">
        <v>5.4700000000000006</v>
      </c>
      <c r="G507" s="622">
        <v>93315.79</v>
      </c>
      <c r="H507" s="622">
        <v>1</v>
      </c>
      <c r="I507" s="622">
        <v>17059.559414990857</v>
      </c>
      <c r="J507" s="622"/>
      <c r="K507" s="622"/>
      <c r="L507" s="622"/>
      <c r="M507" s="622"/>
      <c r="N507" s="622"/>
      <c r="O507" s="622"/>
      <c r="P507" s="635"/>
      <c r="Q507" s="623"/>
    </row>
    <row r="508" spans="1:17" ht="14.4" customHeight="1" x14ac:dyDescent="0.3">
      <c r="A508" s="618" t="s">
        <v>563</v>
      </c>
      <c r="B508" s="619" t="s">
        <v>7833</v>
      </c>
      <c r="C508" s="619" t="s">
        <v>768</v>
      </c>
      <c r="D508" s="619" t="s">
        <v>7339</v>
      </c>
      <c r="E508" s="619" t="s">
        <v>7340</v>
      </c>
      <c r="F508" s="622">
        <v>8.25</v>
      </c>
      <c r="G508" s="622">
        <v>1671.44</v>
      </c>
      <c r="H508" s="622">
        <v>1</v>
      </c>
      <c r="I508" s="622">
        <v>202.59878787878787</v>
      </c>
      <c r="J508" s="622"/>
      <c r="K508" s="622"/>
      <c r="L508" s="622"/>
      <c r="M508" s="622"/>
      <c r="N508" s="622"/>
      <c r="O508" s="622"/>
      <c r="P508" s="635"/>
      <c r="Q508" s="623"/>
    </row>
    <row r="509" spans="1:17" ht="14.4" customHeight="1" x14ac:dyDescent="0.3">
      <c r="A509" s="618" t="s">
        <v>563</v>
      </c>
      <c r="B509" s="619" t="s">
        <v>7833</v>
      </c>
      <c r="C509" s="619" t="s">
        <v>768</v>
      </c>
      <c r="D509" s="619" t="s">
        <v>7341</v>
      </c>
      <c r="E509" s="619" t="s">
        <v>7340</v>
      </c>
      <c r="F509" s="622">
        <v>5.08</v>
      </c>
      <c r="G509" s="622">
        <v>2269.25</v>
      </c>
      <c r="H509" s="622">
        <v>1</v>
      </c>
      <c r="I509" s="622">
        <v>446.70275590551182</v>
      </c>
      <c r="J509" s="622"/>
      <c r="K509" s="622"/>
      <c r="L509" s="622"/>
      <c r="M509" s="622"/>
      <c r="N509" s="622"/>
      <c r="O509" s="622"/>
      <c r="P509" s="635"/>
      <c r="Q509" s="623"/>
    </row>
    <row r="510" spans="1:17" ht="14.4" customHeight="1" x14ac:dyDescent="0.3">
      <c r="A510" s="618" t="s">
        <v>563</v>
      </c>
      <c r="B510" s="619" t="s">
        <v>7833</v>
      </c>
      <c r="C510" s="619" t="s">
        <v>768</v>
      </c>
      <c r="D510" s="619" t="s">
        <v>7342</v>
      </c>
      <c r="E510" s="619" t="s">
        <v>7340</v>
      </c>
      <c r="F510" s="622">
        <v>1.9100000000000001</v>
      </c>
      <c r="G510" s="622">
        <v>2672.0600000000004</v>
      </c>
      <c r="H510" s="622">
        <v>1</v>
      </c>
      <c r="I510" s="622">
        <v>1398.9842931937173</v>
      </c>
      <c r="J510" s="622"/>
      <c r="K510" s="622"/>
      <c r="L510" s="622"/>
      <c r="M510" s="622"/>
      <c r="N510" s="622"/>
      <c r="O510" s="622"/>
      <c r="P510" s="635"/>
      <c r="Q510" s="623"/>
    </row>
    <row r="511" spans="1:17" ht="14.4" customHeight="1" x14ac:dyDescent="0.3">
      <c r="A511" s="618" t="s">
        <v>563</v>
      </c>
      <c r="B511" s="619" t="s">
        <v>7833</v>
      </c>
      <c r="C511" s="619" t="s">
        <v>768</v>
      </c>
      <c r="D511" s="619" t="s">
        <v>7346</v>
      </c>
      <c r="E511" s="619" t="s">
        <v>7345</v>
      </c>
      <c r="F511" s="622">
        <v>3.33</v>
      </c>
      <c r="G511" s="622">
        <v>7604.48</v>
      </c>
      <c r="H511" s="622">
        <v>1</v>
      </c>
      <c r="I511" s="622">
        <v>2283.6276276276276</v>
      </c>
      <c r="J511" s="622"/>
      <c r="K511" s="622"/>
      <c r="L511" s="622"/>
      <c r="M511" s="622"/>
      <c r="N511" s="622"/>
      <c r="O511" s="622"/>
      <c r="P511" s="635"/>
      <c r="Q511" s="623"/>
    </row>
    <row r="512" spans="1:17" ht="14.4" customHeight="1" x14ac:dyDescent="0.3">
      <c r="A512" s="618" t="s">
        <v>563</v>
      </c>
      <c r="B512" s="619" t="s">
        <v>7833</v>
      </c>
      <c r="C512" s="619" t="s">
        <v>768</v>
      </c>
      <c r="D512" s="619" t="s">
        <v>7347</v>
      </c>
      <c r="E512" s="619" t="s">
        <v>7253</v>
      </c>
      <c r="F512" s="622">
        <v>38.08</v>
      </c>
      <c r="G512" s="622">
        <v>1344.27</v>
      </c>
      <c r="H512" s="622">
        <v>1</v>
      </c>
      <c r="I512" s="622">
        <v>35.301207983193279</v>
      </c>
      <c r="J512" s="622"/>
      <c r="K512" s="622"/>
      <c r="L512" s="622"/>
      <c r="M512" s="622"/>
      <c r="N512" s="622"/>
      <c r="O512" s="622"/>
      <c r="P512" s="635"/>
      <c r="Q512" s="623"/>
    </row>
    <row r="513" spans="1:17" ht="14.4" customHeight="1" x14ac:dyDescent="0.3">
      <c r="A513" s="618" t="s">
        <v>563</v>
      </c>
      <c r="B513" s="619" t="s">
        <v>7833</v>
      </c>
      <c r="C513" s="619" t="s">
        <v>768</v>
      </c>
      <c r="D513" s="619" t="s">
        <v>7358</v>
      </c>
      <c r="E513" s="619" t="s">
        <v>7359</v>
      </c>
      <c r="F513" s="622">
        <v>2.69</v>
      </c>
      <c r="G513" s="622">
        <v>512.84</v>
      </c>
      <c r="H513" s="622">
        <v>1</v>
      </c>
      <c r="I513" s="622">
        <v>190.64684014869891</v>
      </c>
      <c r="J513" s="622"/>
      <c r="K513" s="622"/>
      <c r="L513" s="622"/>
      <c r="M513" s="622"/>
      <c r="N513" s="622"/>
      <c r="O513" s="622"/>
      <c r="P513" s="635"/>
      <c r="Q513" s="623"/>
    </row>
    <row r="514" spans="1:17" ht="14.4" customHeight="1" x14ac:dyDescent="0.3">
      <c r="A514" s="618" t="s">
        <v>563</v>
      </c>
      <c r="B514" s="619" t="s">
        <v>7833</v>
      </c>
      <c r="C514" s="619" t="s">
        <v>768</v>
      </c>
      <c r="D514" s="619" t="s">
        <v>7360</v>
      </c>
      <c r="E514" s="619" t="s">
        <v>7361</v>
      </c>
      <c r="F514" s="622">
        <v>2.17</v>
      </c>
      <c r="G514" s="622">
        <v>2824.33</v>
      </c>
      <c r="H514" s="622">
        <v>1</v>
      </c>
      <c r="I514" s="622">
        <v>1301.5345622119817</v>
      </c>
      <c r="J514" s="622"/>
      <c r="K514" s="622"/>
      <c r="L514" s="622"/>
      <c r="M514" s="622"/>
      <c r="N514" s="622"/>
      <c r="O514" s="622"/>
      <c r="P514" s="635"/>
      <c r="Q514" s="623"/>
    </row>
    <row r="515" spans="1:17" ht="14.4" customHeight="1" x14ac:dyDescent="0.3">
      <c r="A515" s="618" t="s">
        <v>563</v>
      </c>
      <c r="B515" s="619" t="s">
        <v>7833</v>
      </c>
      <c r="C515" s="619" t="s">
        <v>768</v>
      </c>
      <c r="D515" s="619" t="s">
        <v>7364</v>
      </c>
      <c r="E515" s="619" t="s">
        <v>7365</v>
      </c>
      <c r="F515" s="622">
        <v>2.3199999999999998</v>
      </c>
      <c r="G515" s="622">
        <v>10692.88</v>
      </c>
      <c r="H515" s="622">
        <v>1</v>
      </c>
      <c r="I515" s="622">
        <v>4609</v>
      </c>
      <c r="J515" s="622"/>
      <c r="K515" s="622"/>
      <c r="L515" s="622"/>
      <c r="M515" s="622"/>
      <c r="N515" s="622"/>
      <c r="O515" s="622"/>
      <c r="P515" s="635"/>
      <c r="Q515" s="623"/>
    </row>
    <row r="516" spans="1:17" ht="14.4" customHeight="1" x14ac:dyDescent="0.3">
      <c r="A516" s="618" t="s">
        <v>563</v>
      </c>
      <c r="B516" s="619" t="s">
        <v>7833</v>
      </c>
      <c r="C516" s="619" t="s">
        <v>768</v>
      </c>
      <c r="D516" s="619" t="s">
        <v>7390</v>
      </c>
      <c r="E516" s="619" t="s">
        <v>7391</v>
      </c>
      <c r="F516" s="622">
        <v>48.58</v>
      </c>
      <c r="G516" s="622">
        <v>3118.7500000000005</v>
      </c>
      <c r="H516" s="622">
        <v>1</v>
      </c>
      <c r="I516" s="622">
        <v>64.198229724166339</v>
      </c>
      <c r="J516" s="622"/>
      <c r="K516" s="622"/>
      <c r="L516" s="622"/>
      <c r="M516" s="622"/>
      <c r="N516" s="622"/>
      <c r="O516" s="622"/>
      <c r="P516" s="635"/>
      <c r="Q516" s="623"/>
    </row>
    <row r="517" spans="1:17" ht="14.4" customHeight="1" x14ac:dyDescent="0.3">
      <c r="A517" s="618" t="s">
        <v>563</v>
      </c>
      <c r="B517" s="619" t="s">
        <v>7833</v>
      </c>
      <c r="C517" s="619" t="s">
        <v>768</v>
      </c>
      <c r="D517" s="619" t="s">
        <v>7392</v>
      </c>
      <c r="E517" s="619" t="s">
        <v>7391</v>
      </c>
      <c r="F517" s="622">
        <v>32.29</v>
      </c>
      <c r="G517" s="622">
        <v>5182.5199999999995</v>
      </c>
      <c r="H517" s="622">
        <v>1</v>
      </c>
      <c r="I517" s="622">
        <v>160.49922576649115</v>
      </c>
      <c r="J517" s="622"/>
      <c r="K517" s="622"/>
      <c r="L517" s="622"/>
      <c r="M517" s="622"/>
      <c r="N517" s="622"/>
      <c r="O517" s="622"/>
      <c r="P517" s="635"/>
      <c r="Q517" s="623"/>
    </row>
    <row r="518" spans="1:17" ht="14.4" customHeight="1" x14ac:dyDescent="0.3">
      <c r="A518" s="618" t="s">
        <v>563</v>
      </c>
      <c r="B518" s="619" t="s">
        <v>7833</v>
      </c>
      <c r="C518" s="619" t="s">
        <v>768</v>
      </c>
      <c r="D518" s="619" t="s">
        <v>7393</v>
      </c>
      <c r="E518" s="619" t="s">
        <v>7391</v>
      </c>
      <c r="F518" s="622">
        <v>36.159999999999997</v>
      </c>
      <c r="G518" s="622">
        <v>11607.36</v>
      </c>
      <c r="H518" s="622">
        <v>1</v>
      </c>
      <c r="I518" s="622">
        <v>321.00000000000006</v>
      </c>
      <c r="J518" s="622"/>
      <c r="K518" s="622"/>
      <c r="L518" s="622"/>
      <c r="M518" s="622"/>
      <c r="N518" s="622"/>
      <c r="O518" s="622"/>
      <c r="P518" s="635"/>
      <c r="Q518" s="623"/>
    </row>
    <row r="519" spans="1:17" ht="14.4" customHeight="1" x14ac:dyDescent="0.3">
      <c r="A519" s="618" t="s">
        <v>563</v>
      </c>
      <c r="B519" s="619" t="s">
        <v>7833</v>
      </c>
      <c r="C519" s="619" t="s">
        <v>768</v>
      </c>
      <c r="D519" s="619" t="s">
        <v>7415</v>
      </c>
      <c r="E519" s="619" t="s">
        <v>7416</v>
      </c>
      <c r="F519" s="622">
        <v>1.25</v>
      </c>
      <c r="G519" s="622">
        <v>4020.43</v>
      </c>
      <c r="H519" s="622">
        <v>1</v>
      </c>
      <c r="I519" s="622">
        <v>3216.3440000000001</v>
      </c>
      <c r="J519" s="622"/>
      <c r="K519" s="622"/>
      <c r="L519" s="622"/>
      <c r="M519" s="622"/>
      <c r="N519" s="622"/>
      <c r="O519" s="622"/>
      <c r="P519" s="635"/>
      <c r="Q519" s="623"/>
    </row>
    <row r="520" spans="1:17" ht="14.4" customHeight="1" x14ac:dyDescent="0.3">
      <c r="A520" s="618" t="s">
        <v>563</v>
      </c>
      <c r="B520" s="619" t="s">
        <v>7833</v>
      </c>
      <c r="C520" s="619" t="s">
        <v>768</v>
      </c>
      <c r="D520" s="619" t="s">
        <v>7417</v>
      </c>
      <c r="E520" s="619" t="s">
        <v>7416</v>
      </c>
      <c r="F520" s="622">
        <v>3.7199999999999998</v>
      </c>
      <c r="G520" s="622">
        <v>23929.599999999999</v>
      </c>
      <c r="H520" s="622">
        <v>1</v>
      </c>
      <c r="I520" s="622">
        <v>6432.688172043011</v>
      </c>
      <c r="J520" s="622"/>
      <c r="K520" s="622"/>
      <c r="L520" s="622"/>
      <c r="M520" s="622"/>
      <c r="N520" s="622"/>
      <c r="O520" s="622"/>
      <c r="P520" s="635"/>
      <c r="Q520" s="623"/>
    </row>
    <row r="521" spans="1:17" ht="14.4" customHeight="1" x14ac:dyDescent="0.3">
      <c r="A521" s="618" t="s">
        <v>563</v>
      </c>
      <c r="B521" s="619" t="s">
        <v>7833</v>
      </c>
      <c r="C521" s="619" t="s">
        <v>768</v>
      </c>
      <c r="D521" s="619" t="s">
        <v>7418</v>
      </c>
      <c r="E521" s="619" t="s">
        <v>7419</v>
      </c>
      <c r="F521" s="622">
        <v>9.49</v>
      </c>
      <c r="G521" s="622">
        <v>13121.8</v>
      </c>
      <c r="H521" s="622">
        <v>1</v>
      </c>
      <c r="I521" s="622">
        <v>1382.6975763962064</v>
      </c>
      <c r="J521" s="622"/>
      <c r="K521" s="622"/>
      <c r="L521" s="622"/>
      <c r="M521" s="622"/>
      <c r="N521" s="622"/>
      <c r="O521" s="622"/>
      <c r="P521" s="635"/>
      <c r="Q521" s="623"/>
    </row>
    <row r="522" spans="1:17" ht="14.4" customHeight="1" x14ac:dyDescent="0.3">
      <c r="A522" s="618" t="s">
        <v>563</v>
      </c>
      <c r="B522" s="619" t="s">
        <v>7833</v>
      </c>
      <c r="C522" s="619" t="s">
        <v>768</v>
      </c>
      <c r="D522" s="619" t="s">
        <v>7420</v>
      </c>
      <c r="E522" s="619" t="s">
        <v>7419</v>
      </c>
      <c r="F522" s="622">
        <v>10.64</v>
      </c>
      <c r="G522" s="622">
        <v>49039.759999999995</v>
      </c>
      <c r="H522" s="622">
        <v>1</v>
      </c>
      <c r="I522" s="622">
        <v>4608.9999999999991</v>
      </c>
      <c r="J522" s="622"/>
      <c r="K522" s="622"/>
      <c r="L522" s="622"/>
      <c r="M522" s="622"/>
      <c r="N522" s="622"/>
      <c r="O522" s="622"/>
      <c r="P522" s="635"/>
      <c r="Q522" s="623"/>
    </row>
    <row r="523" spans="1:17" ht="14.4" customHeight="1" x14ac:dyDescent="0.3">
      <c r="A523" s="618" t="s">
        <v>563</v>
      </c>
      <c r="B523" s="619" t="s">
        <v>7833</v>
      </c>
      <c r="C523" s="619" t="s">
        <v>768</v>
      </c>
      <c r="D523" s="619" t="s">
        <v>7421</v>
      </c>
      <c r="E523" s="619" t="s">
        <v>7419</v>
      </c>
      <c r="F523" s="622">
        <v>4.9499999999999993</v>
      </c>
      <c r="G523" s="622">
        <v>34221.81</v>
      </c>
      <c r="H523" s="622">
        <v>1</v>
      </c>
      <c r="I523" s="622">
        <v>6913.4969696969702</v>
      </c>
      <c r="J523" s="622"/>
      <c r="K523" s="622"/>
      <c r="L523" s="622"/>
      <c r="M523" s="622"/>
      <c r="N523" s="622"/>
      <c r="O523" s="622"/>
      <c r="P523" s="635"/>
      <c r="Q523" s="623"/>
    </row>
    <row r="524" spans="1:17" ht="14.4" customHeight="1" x14ac:dyDescent="0.3">
      <c r="A524" s="618" t="s">
        <v>563</v>
      </c>
      <c r="B524" s="619" t="s">
        <v>7833</v>
      </c>
      <c r="C524" s="619" t="s">
        <v>768</v>
      </c>
      <c r="D524" s="619" t="s">
        <v>7422</v>
      </c>
      <c r="E524" s="619" t="s">
        <v>7419</v>
      </c>
      <c r="F524" s="622">
        <v>4.01</v>
      </c>
      <c r="G524" s="622">
        <v>55441.829999999994</v>
      </c>
      <c r="H524" s="622">
        <v>1</v>
      </c>
      <c r="I524" s="622">
        <v>13825.892768079801</v>
      </c>
      <c r="J524" s="622"/>
      <c r="K524" s="622"/>
      <c r="L524" s="622"/>
      <c r="M524" s="622"/>
      <c r="N524" s="622"/>
      <c r="O524" s="622"/>
      <c r="P524" s="635"/>
      <c r="Q524" s="623"/>
    </row>
    <row r="525" spans="1:17" ht="14.4" customHeight="1" x14ac:dyDescent="0.3">
      <c r="A525" s="618" t="s">
        <v>563</v>
      </c>
      <c r="B525" s="619" t="s">
        <v>7833</v>
      </c>
      <c r="C525" s="619" t="s">
        <v>768</v>
      </c>
      <c r="D525" s="619" t="s">
        <v>7443</v>
      </c>
      <c r="E525" s="619" t="s">
        <v>7441</v>
      </c>
      <c r="F525" s="622">
        <v>2.95</v>
      </c>
      <c r="G525" s="622">
        <v>735.56000000000006</v>
      </c>
      <c r="H525" s="622">
        <v>1</v>
      </c>
      <c r="I525" s="622">
        <v>249.34237288135594</v>
      </c>
      <c r="J525" s="622"/>
      <c r="K525" s="622"/>
      <c r="L525" s="622"/>
      <c r="M525" s="622"/>
      <c r="N525" s="622"/>
      <c r="O525" s="622"/>
      <c r="P525" s="635"/>
      <c r="Q525" s="623"/>
    </row>
    <row r="526" spans="1:17" ht="14.4" customHeight="1" x14ac:dyDescent="0.3">
      <c r="A526" s="618" t="s">
        <v>563</v>
      </c>
      <c r="B526" s="619" t="s">
        <v>7833</v>
      </c>
      <c r="C526" s="619" t="s">
        <v>768</v>
      </c>
      <c r="D526" s="619" t="s">
        <v>7458</v>
      </c>
      <c r="E526" s="619" t="s">
        <v>7340</v>
      </c>
      <c r="F526" s="622">
        <v>0.32</v>
      </c>
      <c r="G526" s="622">
        <v>384</v>
      </c>
      <c r="H526" s="622">
        <v>1</v>
      </c>
      <c r="I526" s="622">
        <v>1200</v>
      </c>
      <c r="J526" s="622"/>
      <c r="K526" s="622"/>
      <c r="L526" s="622"/>
      <c r="M526" s="622"/>
      <c r="N526" s="622"/>
      <c r="O526" s="622"/>
      <c r="P526" s="635"/>
      <c r="Q526" s="623"/>
    </row>
    <row r="527" spans="1:17" ht="14.4" customHeight="1" x14ac:dyDescent="0.3">
      <c r="A527" s="618" t="s">
        <v>563</v>
      </c>
      <c r="B527" s="619" t="s">
        <v>7833</v>
      </c>
      <c r="C527" s="619" t="s">
        <v>768</v>
      </c>
      <c r="D527" s="619" t="s">
        <v>7512</v>
      </c>
      <c r="E527" s="619" t="s">
        <v>7513</v>
      </c>
      <c r="F527" s="622">
        <v>32.589999999999996</v>
      </c>
      <c r="G527" s="622">
        <v>10461.39</v>
      </c>
      <c r="H527" s="622">
        <v>1</v>
      </c>
      <c r="I527" s="622">
        <v>321</v>
      </c>
      <c r="J527" s="622"/>
      <c r="K527" s="622"/>
      <c r="L527" s="622"/>
      <c r="M527" s="622"/>
      <c r="N527" s="622"/>
      <c r="O527" s="622"/>
      <c r="P527" s="635"/>
      <c r="Q527" s="623"/>
    </row>
    <row r="528" spans="1:17" ht="14.4" customHeight="1" x14ac:dyDescent="0.3">
      <c r="A528" s="618" t="s">
        <v>563</v>
      </c>
      <c r="B528" s="619" t="s">
        <v>7833</v>
      </c>
      <c r="C528" s="619" t="s">
        <v>768</v>
      </c>
      <c r="D528" s="619" t="s">
        <v>7516</v>
      </c>
      <c r="E528" s="619" t="s">
        <v>7517</v>
      </c>
      <c r="F528" s="622">
        <v>4.2799999999999994</v>
      </c>
      <c r="G528" s="622">
        <v>1856.8600000000001</v>
      </c>
      <c r="H528" s="622">
        <v>1</v>
      </c>
      <c r="I528" s="622">
        <v>433.84579439252349</v>
      </c>
      <c r="J528" s="622"/>
      <c r="K528" s="622"/>
      <c r="L528" s="622"/>
      <c r="M528" s="622"/>
      <c r="N528" s="622"/>
      <c r="O528" s="622"/>
      <c r="P528" s="635"/>
      <c r="Q528" s="623"/>
    </row>
    <row r="529" spans="1:17" ht="14.4" customHeight="1" x14ac:dyDescent="0.3">
      <c r="A529" s="618" t="s">
        <v>563</v>
      </c>
      <c r="B529" s="619" t="s">
        <v>7833</v>
      </c>
      <c r="C529" s="619" t="s">
        <v>7800</v>
      </c>
      <c r="D529" s="619" t="s">
        <v>7801</v>
      </c>
      <c r="E529" s="619" t="s">
        <v>7802</v>
      </c>
      <c r="F529" s="622">
        <v>7</v>
      </c>
      <c r="G529" s="622">
        <v>10987.970000000001</v>
      </c>
      <c r="H529" s="622">
        <v>1</v>
      </c>
      <c r="I529" s="622">
        <v>1569.7100000000003</v>
      </c>
      <c r="J529" s="622"/>
      <c r="K529" s="622"/>
      <c r="L529" s="622"/>
      <c r="M529" s="622"/>
      <c r="N529" s="622"/>
      <c r="O529" s="622"/>
      <c r="P529" s="635"/>
      <c r="Q529" s="623"/>
    </row>
    <row r="530" spans="1:17" ht="14.4" customHeight="1" x14ac:dyDescent="0.3">
      <c r="A530" s="618" t="s">
        <v>563</v>
      </c>
      <c r="B530" s="619" t="s">
        <v>7833</v>
      </c>
      <c r="C530" s="619" t="s">
        <v>7800</v>
      </c>
      <c r="D530" s="619" t="s">
        <v>7803</v>
      </c>
      <c r="E530" s="619" t="s">
        <v>7804</v>
      </c>
      <c r="F530" s="622">
        <v>55</v>
      </c>
      <c r="G530" s="622">
        <v>98018.799999999988</v>
      </c>
      <c r="H530" s="622">
        <v>1</v>
      </c>
      <c r="I530" s="622">
        <v>1782.1599999999999</v>
      </c>
      <c r="J530" s="622"/>
      <c r="K530" s="622"/>
      <c r="L530" s="622"/>
      <c r="M530" s="622"/>
      <c r="N530" s="622"/>
      <c r="O530" s="622"/>
      <c r="P530" s="635"/>
      <c r="Q530" s="623"/>
    </row>
    <row r="531" spans="1:17" ht="14.4" customHeight="1" x14ac:dyDescent="0.3">
      <c r="A531" s="618" t="s">
        <v>563</v>
      </c>
      <c r="B531" s="619" t="s">
        <v>7833</v>
      </c>
      <c r="C531" s="619" t="s">
        <v>7800</v>
      </c>
      <c r="D531" s="619" t="s">
        <v>7813</v>
      </c>
      <c r="E531" s="619" t="s">
        <v>7814</v>
      </c>
      <c r="F531" s="622">
        <v>10</v>
      </c>
      <c r="G531" s="622">
        <v>90390.1</v>
      </c>
      <c r="H531" s="622">
        <v>1</v>
      </c>
      <c r="I531" s="622">
        <v>9039.01</v>
      </c>
      <c r="J531" s="622"/>
      <c r="K531" s="622"/>
      <c r="L531" s="622"/>
      <c r="M531" s="622"/>
      <c r="N531" s="622"/>
      <c r="O531" s="622"/>
      <c r="P531" s="635"/>
      <c r="Q531" s="623"/>
    </row>
    <row r="532" spans="1:17" ht="14.4" customHeight="1" x14ac:dyDescent="0.3">
      <c r="A532" s="618" t="s">
        <v>563</v>
      </c>
      <c r="B532" s="619" t="s">
        <v>7833</v>
      </c>
      <c r="C532" s="619" t="s">
        <v>7575</v>
      </c>
      <c r="D532" s="619" t="s">
        <v>7834</v>
      </c>
      <c r="E532" s="619" t="s">
        <v>7835</v>
      </c>
      <c r="F532" s="622">
        <v>1</v>
      </c>
      <c r="G532" s="622">
        <v>3938</v>
      </c>
      <c r="H532" s="622">
        <v>1</v>
      </c>
      <c r="I532" s="622">
        <v>3938</v>
      </c>
      <c r="J532" s="622"/>
      <c r="K532" s="622"/>
      <c r="L532" s="622"/>
      <c r="M532" s="622"/>
      <c r="N532" s="622"/>
      <c r="O532" s="622"/>
      <c r="P532" s="635"/>
      <c r="Q532" s="623"/>
    </row>
    <row r="533" spans="1:17" ht="14.4" customHeight="1" x14ac:dyDescent="0.3">
      <c r="A533" s="618" t="s">
        <v>563</v>
      </c>
      <c r="B533" s="619" t="s">
        <v>7833</v>
      </c>
      <c r="C533" s="619" t="s">
        <v>7590</v>
      </c>
      <c r="D533" s="619" t="s">
        <v>7817</v>
      </c>
      <c r="E533" s="619" t="s">
        <v>7818</v>
      </c>
      <c r="F533" s="622">
        <v>228</v>
      </c>
      <c r="G533" s="622">
        <v>0</v>
      </c>
      <c r="H533" s="622"/>
      <c r="I533" s="622">
        <v>0</v>
      </c>
      <c r="J533" s="622"/>
      <c r="K533" s="622"/>
      <c r="L533" s="622"/>
      <c r="M533" s="622"/>
      <c r="N533" s="622"/>
      <c r="O533" s="622"/>
      <c r="P533" s="635"/>
      <c r="Q533" s="623"/>
    </row>
    <row r="534" spans="1:17" ht="14.4" customHeight="1" x14ac:dyDescent="0.3">
      <c r="A534" s="618" t="s">
        <v>563</v>
      </c>
      <c r="B534" s="619" t="s">
        <v>7833</v>
      </c>
      <c r="C534" s="619" t="s">
        <v>7590</v>
      </c>
      <c r="D534" s="619" t="s">
        <v>7819</v>
      </c>
      <c r="E534" s="619" t="s">
        <v>7820</v>
      </c>
      <c r="F534" s="622">
        <v>0</v>
      </c>
      <c r="G534" s="622">
        <v>0</v>
      </c>
      <c r="H534" s="622"/>
      <c r="I534" s="622"/>
      <c r="J534" s="622">
        <v>0</v>
      </c>
      <c r="K534" s="622">
        <v>0</v>
      </c>
      <c r="L534" s="622"/>
      <c r="M534" s="622"/>
      <c r="N534" s="622"/>
      <c r="O534" s="622"/>
      <c r="P534" s="635"/>
      <c r="Q534" s="623"/>
    </row>
    <row r="535" spans="1:17" ht="14.4" customHeight="1" x14ac:dyDescent="0.3">
      <c r="A535" s="618" t="s">
        <v>563</v>
      </c>
      <c r="B535" s="619" t="s">
        <v>7833</v>
      </c>
      <c r="C535" s="619" t="s">
        <v>7590</v>
      </c>
      <c r="D535" s="619" t="s">
        <v>7821</v>
      </c>
      <c r="E535" s="619" t="s">
        <v>7822</v>
      </c>
      <c r="F535" s="622">
        <v>1761</v>
      </c>
      <c r="G535" s="622">
        <v>1509041</v>
      </c>
      <c r="H535" s="622">
        <v>1</v>
      </c>
      <c r="I535" s="622">
        <v>856.92277115275408</v>
      </c>
      <c r="J535" s="622">
        <v>8</v>
      </c>
      <c r="K535" s="622">
        <v>8746</v>
      </c>
      <c r="L535" s="622">
        <v>5.795733846860357E-3</v>
      </c>
      <c r="M535" s="622">
        <v>1093.25</v>
      </c>
      <c r="N535" s="622"/>
      <c r="O535" s="622"/>
      <c r="P535" s="635"/>
      <c r="Q535" s="623"/>
    </row>
    <row r="536" spans="1:17" ht="14.4" customHeight="1" x14ac:dyDescent="0.3">
      <c r="A536" s="618" t="s">
        <v>563</v>
      </c>
      <c r="B536" s="619" t="s">
        <v>7833</v>
      </c>
      <c r="C536" s="619" t="s">
        <v>7590</v>
      </c>
      <c r="D536" s="619" t="s">
        <v>7823</v>
      </c>
      <c r="E536" s="619" t="s">
        <v>7824</v>
      </c>
      <c r="F536" s="622">
        <v>180</v>
      </c>
      <c r="G536" s="622">
        <v>0</v>
      </c>
      <c r="H536" s="622"/>
      <c r="I536" s="622">
        <v>0</v>
      </c>
      <c r="J536" s="622"/>
      <c r="K536" s="622"/>
      <c r="L536" s="622"/>
      <c r="M536" s="622"/>
      <c r="N536" s="622"/>
      <c r="O536" s="622"/>
      <c r="P536" s="635"/>
      <c r="Q536" s="623"/>
    </row>
    <row r="537" spans="1:17" ht="14.4" customHeight="1" x14ac:dyDescent="0.3">
      <c r="A537" s="618" t="s">
        <v>563</v>
      </c>
      <c r="B537" s="619" t="s">
        <v>7833</v>
      </c>
      <c r="C537" s="619" t="s">
        <v>7590</v>
      </c>
      <c r="D537" s="619" t="s">
        <v>7747</v>
      </c>
      <c r="E537" s="619" t="s">
        <v>7748</v>
      </c>
      <c r="F537" s="622">
        <v>1671</v>
      </c>
      <c r="G537" s="622">
        <v>0</v>
      </c>
      <c r="H537" s="622"/>
      <c r="I537" s="622">
        <v>0</v>
      </c>
      <c r="J537" s="622">
        <v>209</v>
      </c>
      <c r="K537" s="622">
        <v>0</v>
      </c>
      <c r="L537" s="622"/>
      <c r="M537" s="622">
        <v>0</v>
      </c>
      <c r="N537" s="622">
        <v>505</v>
      </c>
      <c r="O537" s="622">
        <v>0</v>
      </c>
      <c r="P537" s="635"/>
      <c r="Q537" s="623">
        <v>0</v>
      </c>
    </row>
    <row r="538" spans="1:17" ht="14.4" customHeight="1" x14ac:dyDescent="0.3">
      <c r="A538" s="618" t="s">
        <v>563</v>
      </c>
      <c r="B538" s="619" t="s">
        <v>7833</v>
      </c>
      <c r="C538" s="619" t="s">
        <v>7590</v>
      </c>
      <c r="D538" s="619" t="s">
        <v>7595</v>
      </c>
      <c r="E538" s="619" t="s">
        <v>7596</v>
      </c>
      <c r="F538" s="622">
        <v>1</v>
      </c>
      <c r="G538" s="622">
        <v>34</v>
      </c>
      <c r="H538" s="622">
        <v>1</v>
      </c>
      <c r="I538" s="622">
        <v>34</v>
      </c>
      <c r="J538" s="622"/>
      <c r="K538" s="622"/>
      <c r="L538" s="622"/>
      <c r="M538" s="622"/>
      <c r="N538" s="622"/>
      <c r="O538" s="622"/>
      <c r="P538" s="635"/>
      <c r="Q538" s="623"/>
    </row>
    <row r="539" spans="1:17" ht="14.4" customHeight="1" x14ac:dyDescent="0.3">
      <c r="A539" s="618" t="s">
        <v>563</v>
      </c>
      <c r="B539" s="619" t="s">
        <v>7833</v>
      </c>
      <c r="C539" s="619" t="s">
        <v>7590</v>
      </c>
      <c r="D539" s="619" t="s">
        <v>7825</v>
      </c>
      <c r="E539" s="619" t="s">
        <v>7826</v>
      </c>
      <c r="F539" s="622">
        <v>40</v>
      </c>
      <c r="G539" s="622">
        <v>7320</v>
      </c>
      <c r="H539" s="622">
        <v>1</v>
      </c>
      <c r="I539" s="622">
        <v>183</v>
      </c>
      <c r="J539" s="622"/>
      <c r="K539" s="622"/>
      <c r="L539" s="622"/>
      <c r="M539" s="622"/>
      <c r="N539" s="622"/>
      <c r="O539" s="622"/>
      <c r="P539" s="635"/>
      <c r="Q539" s="623"/>
    </row>
    <row r="540" spans="1:17" ht="14.4" customHeight="1" x14ac:dyDescent="0.3">
      <c r="A540" s="618" t="s">
        <v>563</v>
      </c>
      <c r="B540" s="619" t="s">
        <v>7833</v>
      </c>
      <c r="C540" s="619" t="s">
        <v>7590</v>
      </c>
      <c r="D540" s="619" t="s">
        <v>7836</v>
      </c>
      <c r="E540" s="619" t="s">
        <v>7837</v>
      </c>
      <c r="F540" s="622">
        <v>1</v>
      </c>
      <c r="G540" s="622">
        <v>2665</v>
      </c>
      <c r="H540" s="622">
        <v>1</v>
      </c>
      <c r="I540" s="622">
        <v>2665</v>
      </c>
      <c r="J540" s="622"/>
      <c r="K540" s="622"/>
      <c r="L540" s="622"/>
      <c r="M540" s="622"/>
      <c r="N540" s="622"/>
      <c r="O540" s="622"/>
      <c r="P540" s="635"/>
      <c r="Q540" s="623"/>
    </row>
    <row r="541" spans="1:17" ht="14.4" customHeight="1" x14ac:dyDescent="0.3">
      <c r="A541" s="618" t="s">
        <v>563</v>
      </c>
      <c r="B541" s="619" t="s">
        <v>7833</v>
      </c>
      <c r="C541" s="619" t="s">
        <v>7590</v>
      </c>
      <c r="D541" s="619" t="s">
        <v>7617</v>
      </c>
      <c r="E541" s="619" t="s">
        <v>7618</v>
      </c>
      <c r="F541" s="622">
        <v>344</v>
      </c>
      <c r="G541" s="622">
        <v>35432</v>
      </c>
      <c r="H541" s="622">
        <v>1</v>
      </c>
      <c r="I541" s="622">
        <v>103</v>
      </c>
      <c r="J541" s="622"/>
      <c r="K541" s="622"/>
      <c r="L541" s="622"/>
      <c r="M541" s="622"/>
      <c r="N541" s="622"/>
      <c r="O541" s="622"/>
      <c r="P541" s="635"/>
      <c r="Q541" s="623"/>
    </row>
    <row r="542" spans="1:17" ht="14.4" customHeight="1" x14ac:dyDescent="0.3">
      <c r="A542" s="618" t="s">
        <v>563</v>
      </c>
      <c r="B542" s="619" t="s">
        <v>7833</v>
      </c>
      <c r="C542" s="619" t="s">
        <v>7590</v>
      </c>
      <c r="D542" s="619" t="s">
        <v>7829</v>
      </c>
      <c r="E542" s="619" t="s">
        <v>7830</v>
      </c>
      <c r="F542" s="622">
        <v>21</v>
      </c>
      <c r="G542" s="622">
        <v>0</v>
      </c>
      <c r="H542" s="622"/>
      <c r="I542" s="622">
        <v>0</v>
      </c>
      <c r="J542" s="622"/>
      <c r="K542" s="622"/>
      <c r="L542" s="622"/>
      <c r="M542" s="622"/>
      <c r="N542" s="622"/>
      <c r="O542" s="622"/>
      <c r="P542" s="635"/>
      <c r="Q542" s="623"/>
    </row>
    <row r="543" spans="1:17" ht="14.4" customHeight="1" x14ac:dyDescent="0.3">
      <c r="A543" s="618" t="s">
        <v>563</v>
      </c>
      <c r="B543" s="619" t="s">
        <v>7833</v>
      </c>
      <c r="C543" s="619" t="s">
        <v>7590</v>
      </c>
      <c r="D543" s="619" t="s">
        <v>7831</v>
      </c>
      <c r="E543" s="619" t="s">
        <v>7832</v>
      </c>
      <c r="F543" s="622">
        <v>128</v>
      </c>
      <c r="G543" s="622">
        <v>60672</v>
      </c>
      <c r="H543" s="622">
        <v>1</v>
      </c>
      <c r="I543" s="622">
        <v>474</v>
      </c>
      <c r="J543" s="622"/>
      <c r="K543" s="622"/>
      <c r="L543" s="622"/>
      <c r="M543" s="622"/>
      <c r="N543" s="622"/>
      <c r="O543" s="622"/>
      <c r="P543" s="635"/>
      <c r="Q543" s="623"/>
    </row>
    <row r="544" spans="1:17" ht="14.4" customHeight="1" x14ac:dyDescent="0.3">
      <c r="A544" s="618" t="s">
        <v>563</v>
      </c>
      <c r="B544" s="619" t="s">
        <v>7833</v>
      </c>
      <c r="C544" s="619" t="s">
        <v>7590</v>
      </c>
      <c r="D544" s="619" t="s">
        <v>7677</v>
      </c>
      <c r="E544" s="619" t="s">
        <v>7678</v>
      </c>
      <c r="F544" s="622">
        <v>163</v>
      </c>
      <c r="G544" s="622">
        <v>52812</v>
      </c>
      <c r="H544" s="622">
        <v>1</v>
      </c>
      <c r="I544" s="622">
        <v>324</v>
      </c>
      <c r="J544" s="622"/>
      <c r="K544" s="622"/>
      <c r="L544" s="622"/>
      <c r="M544" s="622"/>
      <c r="N544" s="622"/>
      <c r="O544" s="622"/>
      <c r="P544" s="635"/>
      <c r="Q544" s="623"/>
    </row>
    <row r="545" spans="1:17" ht="14.4" customHeight="1" x14ac:dyDescent="0.3">
      <c r="A545" s="618" t="s">
        <v>563</v>
      </c>
      <c r="B545" s="619" t="s">
        <v>7833</v>
      </c>
      <c r="C545" s="619" t="s">
        <v>7590</v>
      </c>
      <c r="D545" s="619" t="s">
        <v>7625</v>
      </c>
      <c r="E545" s="619" t="s">
        <v>7626</v>
      </c>
      <c r="F545" s="622">
        <v>4</v>
      </c>
      <c r="G545" s="622">
        <v>2568</v>
      </c>
      <c r="H545" s="622">
        <v>1</v>
      </c>
      <c r="I545" s="622">
        <v>642</v>
      </c>
      <c r="J545" s="622"/>
      <c r="K545" s="622"/>
      <c r="L545" s="622"/>
      <c r="M545" s="622"/>
      <c r="N545" s="622"/>
      <c r="O545" s="622"/>
      <c r="P545" s="635"/>
      <c r="Q545" s="623"/>
    </row>
    <row r="546" spans="1:17" ht="14.4" customHeight="1" x14ac:dyDescent="0.3">
      <c r="A546" s="618" t="s">
        <v>563</v>
      </c>
      <c r="B546" s="619" t="s">
        <v>7833</v>
      </c>
      <c r="C546" s="619" t="s">
        <v>7590</v>
      </c>
      <c r="D546" s="619" t="s">
        <v>7627</v>
      </c>
      <c r="E546" s="619" t="s">
        <v>7628</v>
      </c>
      <c r="F546" s="622">
        <v>41</v>
      </c>
      <c r="G546" s="622">
        <v>13366</v>
      </c>
      <c r="H546" s="622">
        <v>1</v>
      </c>
      <c r="I546" s="622">
        <v>326</v>
      </c>
      <c r="J546" s="622"/>
      <c r="K546" s="622"/>
      <c r="L546" s="622"/>
      <c r="M546" s="622"/>
      <c r="N546" s="622"/>
      <c r="O546" s="622"/>
      <c r="P546" s="635"/>
      <c r="Q546" s="623"/>
    </row>
    <row r="547" spans="1:17" ht="14.4" customHeight="1" x14ac:dyDescent="0.3">
      <c r="A547" s="618" t="s">
        <v>563</v>
      </c>
      <c r="B547" s="619" t="s">
        <v>7833</v>
      </c>
      <c r="C547" s="619" t="s">
        <v>7590</v>
      </c>
      <c r="D547" s="619" t="s">
        <v>7679</v>
      </c>
      <c r="E547" s="619" t="s">
        <v>7680</v>
      </c>
      <c r="F547" s="622">
        <v>49</v>
      </c>
      <c r="G547" s="622">
        <v>31360</v>
      </c>
      <c r="H547" s="622">
        <v>1</v>
      </c>
      <c r="I547" s="622">
        <v>640</v>
      </c>
      <c r="J547" s="622"/>
      <c r="K547" s="622"/>
      <c r="L547" s="622"/>
      <c r="M547" s="622"/>
      <c r="N547" s="622"/>
      <c r="O547" s="622"/>
      <c r="P547" s="635"/>
      <c r="Q547" s="623"/>
    </row>
    <row r="548" spans="1:17" ht="14.4" customHeight="1" x14ac:dyDescent="0.3">
      <c r="A548" s="618" t="s">
        <v>563</v>
      </c>
      <c r="B548" s="619" t="s">
        <v>7833</v>
      </c>
      <c r="C548" s="619" t="s">
        <v>7590</v>
      </c>
      <c r="D548" s="619" t="s">
        <v>7838</v>
      </c>
      <c r="E548" s="619" t="s">
        <v>7839</v>
      </c>
      <c r="F548" s="622">
        <v>1</v>
      </c>
      <c r="G548" s="622">
        <v>5167</v>
      </c>
      <c r="H548" s="622">
        <v>1</v>
      </c>
      <c r="I548" s="622">
        <v>5167</v>
      </c>
      <c r="J548" s="622"/>
      <c r="K548" s="622"/>
      <c r="L548" s="622"/>
      <c r="M548" s="622"/>
      <c r="N548" s="622"/>
      <c r="O548" s="622"/>
      <c r="P548" s="635"/>
      <c r="Q548" s="623"/>
    </row>
    <row r="549" spans="1:17" ht="14.4" customHeight="1" x14ac:dyDescent="0.3">
      <c r="A549" s="618" t="s">
        <v>563</v>
      </c>
      <c r="B549" s="619" t="s">
        <v>7840</v>
      </c>
      <c r="C549" s="619" t="s">
        <v>7590</v>
      </c>
      <c r="D549" s="619" t="s">
        <v>7841</v>
      </c>
      <c r="E549" s="619" t="s">
        <v>7842</v>
      </c>
      <c r="F549" s="622"/>
      <c r="G549" s="622"/>
      <c r="H549" s="622"/>
      <c r="I549" s="622"/>
      <c r="J549" s="622"/>
      <c r="K549" s="622"/>
      <c r="L549" s="622"/>
      <c r="M549" s="622"/>
      <c r="N549" s="622">
        <v>1</v>
      </c>
      <c r="O549" s="622">
        <v>703</v>
      </c>
      <c r="P549" s="635"/>
      <c r="Q549" s="623">
        <v>703</v>
      </c>
    </row>
    <row r="550" spans="1:17" ht="14.4" customHeight="1" x14ac:dyDescent="0.3">
      <c r="A550" s="618" t="s">
        <v>563</v>
      </c>
      <c r="B550" s="619" t="s">
        <v>7840</v>
      </c>
      <c r="C550" s="619" t="s">
        <v>7590</v>
      </c>
      <c r="D550" s="619" t="s">
        <v>7836</v>
      </c>
      <c r="E550" s="619" t="s">
        <v>7837</v>
      </c>
      <c r="F550" s="622"/>
      <c r="G550" s="622"/>
      <c r="H550" s="622"/>
      <c r="I550" s="622"/>
      <c r="J550" s="622"/>
      <c r="K550" s="622"/>
      <c r="L550" s="622"/>
      <c r="M550" s="622"/>
      <c r="N550" s="622">
        <v>1</v>
      </c>
      <c r="O550" s="622">
        <v>2678</v>
      </c>
      <c r="P550" s="635"/>
      <c r="Q550" s="623">
        <v>2678</v>
      </c>
    </row>
    <row r="551" spans="1:17" ht="14.4" customHeight="1" x14ac:dyDescent="0.3">
      <c r="A551" s="618" t="s">
        <v>563</v>
      </c>
      <c r="B551" s="619" t="s">
        <v>7840</v>
      </c>
      <c r="C551" s="619" t="s">
        <v>7590</v>
      </c>
      <c r="D551" s="619" t="s">
        <v>7843</v>
      </c>
      <c r="E551" s="619" t="s">
        <v>7844</v>
      </c>
      <c r="F551" s="622">
        <v>1</v>
      </c>
      <c r="G551" s="622">
        <v>4305</v>
      </c>
      <c r="H551" s="622">
        <v>1</v>
      </c>
      <c r="I551" s="622">
        <v>4305</v>
      </c>
      <c r="J551" s="622"/>
      <c r="K551" s="622"/>
      <c r="L551" s="622"/>
      <c r="M551" s="622"/>
      <c r="N551" s="622"/>
      <c r="O551" s="622"/>
      <c r="P551" s="635"/>
      <c r="Q551" s="623"/>
    </row>
    <row r="552" spans="1:17" ht="14.4" customHeight="1" x14ac:dyDescent="0.3">
      <c r="A552" s="618" t="s">
        <v>563</v>
      </c>
      <c r="B552" s="619" t="s">
        <v>7840</v>
      </c>
      <c r="C552" s="619" t="s">
        <v>7590</v>
      </c>
      <c r="D552" s="619" t="s">
        <v>7827</v>
      </c>
      <c r="E552" s="619" t="s">
        <v>7828</v>
      </c>
      <c r="F552" s="622"/>
      <c r="G552" s="622"/>
      <c r="H552" s="622"/>
      <c r="I552" s="622"/>
      <c r="J552" s="622"/>
      <c r="K552" s="622"/>
      <c r="L552" s="622"/>
      <c r="M552" s="622"/>
      <c r="N552" s="622">
        <v>1</v>
      </c>
      <c r="O552" s="622">
        <v>1889</v>
      </c>
      <c r="P552" s="635"/>
      <c r="Q552" s="623">
        <v>1889</v>
      </c>
    </row>
    <row r="553" spans="1:17" ht="14.4" customHeight="1" x14ac:dyDescent="0.3">
      <c r="A553" s="618" t="s">
        <v>563</v>
      </c>
      <c r="B553" s="619" t="s">
        <v>7840</v>
      </c>
      <c r="C553" s="619" t="s">
        <v>7590</v>
      </c>
      <c r="D553" s="619" t="s">
        <v>7845</v>
      </c>
      <c r="E553" s="619" t="s">
        <v>7846</v>
      </c>
      <c r="F553" s="622"/>
      <c r="G553" s="622"/>
      <c r="H553" s="622"/>
      <c r="I553" s="622"/>
      <c r="J553" s="622"/>
      <c r="K553" s="622"/>
      <c r="L553" s="622"/>
      <c r="M553" s="622"/>
      <c r="N553" s="622">
        <v>1</v>
      </c>
      <c r="O553" s="622">
        <v>3205</v>
      </c>
      <c r="P553" s="635"/>
      <c r="Q553" s="623">
        <v>3205</v>
      </c>
    </row>
    <row r="554" spans="1:17" ht="14.4" customHeight="1" x14ac:dyDescent="0.3">
      <c r="A554" s="618" t="s">
        <v>563</v>
      </c>
      <c r="B554" s="619" t="s">
        <v>7840</v>
      </c>
      <c r="C554" s="619" t="s">
        <v>7590</v>
      </c>
      <c r="D554" s="619" t="s">
        <v>7847</v>
      </c>
      <c r="E554" s="619" t="s">
        <v>7848</v>
      </c>
      <c r="F554" s="622"/>
      <c r="G554" s="622"/>
      <c r="H554" s="622"/>
      <c r="I554" s="622"/>
      <c r="J554" s="622"/>
      <c r="K554" s="622"/>
      <c r="L554" s="622"/>
      <c r="M554" s="622"/>
      <c r="N554" s="622">
        <v>1</v>
      </c>
      <c r="O554" s="622">
        <v>5098</v>
      </c>
      <c r="P554" s="635"/>
      <c r="Q554" s="623">
        <v>5098</v>
      </c>
    </row>
    <row r="555" spans="1:17" ht="14.4" customHeight="1" x14ac:dyDescent="0.3">
      <c r="A555" s="618" t="s">
        <v>563</v>
      </c>
      <c r="B555" s="619" t="s">
        <v>7840</v>
      </c>
      <c r="C555" s="619" t="s">
        <v>7590</v>
      </c>
      <c r="D555" s="619" t="s">
        <v>7849</v>
      </c>
      <c r="E555" s="619" t="s">
        <v>7850</v>
      </c>
      <c r="F555" s="622"/>
      <c r="G555" s="622"/>
      <c r="H555" s="622"/>
      <c r="I555" s="622"/>
      <c r="J555" s="622"/>
      <c r="K555" s="622"/>
      <c r="L555" s="622"/>
      <c r="M555" s="622"/>
      <c r="N555" s="622">
        <v>1</v>
      </c>
      <c r="O555" s="622">
        <v>2370</v>
      </c>
      <c r="P555" s="635"/>
      <c r="Q555" s="623">
        <v>2370</v>
      </c>
    </row>
    <row r="556" spans="1:17" ht="14.4" customHeight="1" x14ac:dyDescent="0.3">
      <c r="A556" s="618" t="s">
        <v>563</v>
      </c>
      <c r="B556" s="619" t="s">
        <v>7840</v>
      </c>
      <c r="C556" s="619" t="s">
        <v>7590</v>
      </c>
      <c r="D556" s="619" t="s">
        <v>7851</v>
      </c>
      <c r="E556" s="619" t="s">
        <v>7852</v>
      </c>
      <c r="F556" s="622"/>
      <c r="G556" s="622"/>
      <c r="H556" s="622"/>
      <c r="I556" s="622"/>
      <c r="J556" s="622"/>
      <c r="K556" s="622"/>
      <c r="L556" s="622"/>
      <c r="M556" s="622"/>
      <c r="N556" s="622">
        <v>1</v>
      </c>
      <c r="O556" s="622">
        <v>800</v>
      </c>
      <c r="P556" s="635"/>
      <c r="Q556" s="623">
        <v>800</v>
      </c>
    </row>
    <row r="557" spans="1:17" ht="14.4" customHeight="1" x14ac:dyDescent="0.3">
      <c r="A557" s="618" t="s">
        <v>563</v>
      </c>
      <c r="B557" s="619" t="s">
        <v>7840</v>
      </c>
      <c r="C557" s="619" t="s">
        <v>7590</v>
      </c>
      <c r="D557" s="619" t="s">
        <v>7853</v>
      </c>
      <c r="E557" s="619" t="s">
        <v>7854</v>
      </c>
      <c r="F557" s="622"/>
      <c r="G557" s="622"/>
      <c r="H557" s="622"/>
      <c r="I557" s="622"/>
      <c r="J557" s="622"/>
      <c r="K557" s="622"/>
      <c r="L557" s="622"/>
      <c r="M557" s="622"/>
      <c r="N557" s="622">
        <v>1</v>
      </c>
      <c r="O557" s="622">
        <v>0</v>
      </c>
      <c r="P557" s="635"/>
      <c r="Q557" s="623">
        <v>0</v>
      </c>
    </row>
    <row r="558" spans="1:17" ht="14.4" customHeight="1" x14ac:dyDescent="0.3">
      <c r="A558" s="618" t="s">
        <v>563</v>
      </c>
      <c r="B558" s="619" t="s">
        <v>7840</v>
      </c>
      <c r="C558" s="619" t="s">
        <v>7590</v>
      </c>
      <c r="D558" s="619" t="s">
        <v>7855</v>
      </c>
      <c r="E558" s="619" t="s">
        <v>7856</v>
      </c>
      <c r="F558" s="622"/>
      <c r="G558" s="622"/>
      <c r="H558" s="622"/>
      <c r="I558" s="622"/>
      <c r="J558" s="622"/>
      <c r="K558" s="622"/>
      <c r="L558" s="622"/>
      <c r="M558" s="622"/>
      <c r="N558" s="622">
        <v>1</v>
      </c>
      <c r="O558" s="622">
        <v>0</v>
      </c>
      <c r="P558" s="635"/>
      <c r="Q558" s="623">
        <v>0</v>
      </c>
    </row>
    <row r="559" spans="1:17" ht="14.4" customHeight="1" x14ac:dyDescent="0.3">
      <c r="A559" s="618" t="s">
        <v>563</v>
      </c>
      <c r="B559" s="619" t="s">
        <v>7840</v>
      </c>
      <c r="C559" s="619" t="s">
        <v>7590</v>
      </c>
      <c r="D559" s="619" t="s">
        <v>7857</v>
      </c>
      <c r="E559" s="619" t="s">
        <v>7858</v>
      </c>
      <c r="F559" s="622"/>
      <c r="G559" s="622"/>
      <c r="H559" s="622"/>
      <c r="I559" s="622"/>
      <c r="J559" s="622"/>
      <c r="K559" s="622"/>
      <c r="L559" s="622"/>
      <c r="M559" s="622"/>
      <c r="N559" s="622">
        <v>1</v>
      </c>
      <c r="O559" s="622">
        <v>0</v>
      </c>
      <c r="P559" s="635"/>
      <c r="Q559" s="623">
        <v>0</v>
      </c>
    </row>
    <row r="560" spans="1:17" ht="14.4" customHeight="1" x14ac:dyDescent="0.3">
      <c r="A560" s="618" t="s">
        <v>563</v>
      </c>
      <c r="B560" s="619" t="s">
        <v>7840</v>
      </c>
      <c r="C560" s="619" t="s">
        <v>7590</v>
      </c>
      <c r="D560" s="619" t="s">
        <v>7859</v>
      </c>
      <c r="E560" s="619" t="s">
        <v>7860</v>
      </c>
      <c r="F560" s="622"/>
      <c r="G560" s="622"/>
      <c r="H560" s="622"/>
      <c r="I560" s="622"/>
      <c r="J560" s="622"/>
      <c r="K560" s="622"/>
      <c r="L560" s="622"/>
      <c r="M560" s="622"/>
      <c r="N560" s="622">
        <v>1</v>
      </c>
      <c r="O560" s="622">
        <v>0</v>
      </c>
      <c r="P560" s="635"/>
      <c r="Q560" s="623">
        <v>0</v>
      </c>
    </row>
    <row r="561" spans="1:17" ht="14.4" customHeight="1" x14ac:dyDescent="0.3">
      <c r="A561" s="618" t="s">
        <v>563</v>
      </c>
      <c r="B561" s="619" t="s">
        <v>7840</v>
      </c>
      <c r="C561" s="619" t="s">
        <v>7590</v>
      </c>
      <c r="D561" s="619" t="s">
        <v>7861</v>
      </c>
      <c r="E561" s="619" t="s">
        <v>7862</v>
      </c>
      <c r="F561" s="622"/>
      <c r="G561" s="622"/>
      <c r="H561" s="622"/>
      <c r="I561" s="622"/>
      <c r="J561" s="622"/>
      <c r="K561" s="622"/>
      <c r="L561" s="622"/>
      <c r="M561" s="622"/>
      <c r="N561" s="622">
        <v>1</v>
      </c>
      <c r="O561" s="622">
        <v>0</v>
      </c>
      <c r="P561" s="635"/>
      <c r="Q561" s="623">
        <v>0</v>
      </c>
    </row>
    <row r="562" spans="1:17" ht="14.4" customHeight="1" x14ac:dyDescent="0.3">
      <c r="A562" s="618" t="s">
        <v>7863</v>
      </c>
      <c r="B562" s="619" t="s">
        <v>7637</v>
      </c>
      <c r="C562" s="619" t="s">
        <v>7590</v>
      </c>
      <c r="D562" s="619" t="s">
        <v>7595</v>
      </c>
      <c r="E562" s="619" t="s">
        <v>7596</v>
      </c>
      <c r="F562" s="622"/>
      <c r="G562" s="622"/>
      <c r="H562" s="622"/>
      <c r="I562" s="622"/>
      <c r="J562" s="622"/>
      <c r="K562" s="622"/>
      <c r="L562" s="622"/>
      <c r="M562" s="622"/>
      <c r="N562" s="622">
        <v>2</v>
      </c>
      <c r="O562" s="622">
        <v>68</v>
      </c>
      <c r="P562" s="635"/>
      <c r="Q562" s="623">
        <v>34</v>
      </c>
    </row>
    <row r="563" spans="1:17" ht="14.4" customHeight="1" x14ac:dyDescent="0.3">
      <c r="A563" s="618" t="s">
        <v>7864</v>
      </c>
      <c r="B563" s="619" t="s">
        <v>7221</v>
      </c>
      <c r="C563" s="619" t="s">
        <v>7590</v>
      </c>
      <c r="D563" s="619" t="s">
        <v>7593</v>
      </c>
      <c r="E563" s="619" t="s">
        <v>7594</v>
      </c>
      <c r="F563" s="622"/>
      <c r="G563" s="622"/>
      <c r="H563" s="622"/>
      <c r="I563" s="622"/>
      <c r="J563" s="622">
        <v>1</v>
      </c>
      <c r="K563" s="622">
        <v>0</v>
      </c>
      <c r="L563" s="622"/>
      <c r="M563" s="622">
        <v>0</v>
      </c>
      <c r="N563" s="622"/>
      <c r="O563" s="622"/>
      <c r="P563" s="635"/>
      <c r="Q563" s="623"/>
    </row>
    <row r="564" spans="1:17" ht="14.4" customHeight="1" x14ac:dyDescent="0.3">
      <c r="A564" s="618" t="s">
        <v>7864</v>
      </c>
      <c r="B564" s="619" t="s">
        <v>7221</v>
      </c>
      <c r="C564" s="619" t="s">
        <v>7590</v>
      </c>
      <c r="D564" s="619" t="s">
        <v>7595</v>
      </c>
      <c r="E564" s="619" t="s">
        <v>7596</v>
      </c>
      <c r="F564" s="622">
        <v>2</v>
      </c>
      <c r="G564" s="622">
        <v>68</v>
      </c>
      <c r="H564" s="622">
        <v>1</v>
      </c>
      <c r="I564" s="622">
        <v>34</v>
      </c>
      <c r="J564" s="622">
        <v>1</v>
      </c>
      <c r="K564" s="622">
        <v>34</v>
      </c>
      <c r="L564" s="622">
        <v>0.5</v>
      </c>
      <c r="M564" s="622">
        <v>34</v>
      </c>
      <c r="N564" s="622">
        <v>2</v>
      </c>
      <c r="O564" s="622">
        <v>68</v>
      </c>
      <c r="P564" s="635">
        <v>1</v>
      </c>
      <c r="Q564" s="623">
        <v>34</v>
      </c>
    </row>
    <row r="565" spans="1:17" ht="14.4" customHeight="1" x14ac:dyDescent="0.3">
      <c r="A565" s="618" t="s">
        <v>7864</v>
      </c>
      <c r="B565" s="619" t="s">
        <v>7221</v>
      </c>
      <c r="C565" s="619" t="s">
        <v>7590</v>
      </c>
      <c r="D565" s="619" t="s">
        <v>7629</v>
      </c>
      <c r="E565" s="619" t="s">
        <v>7630</v>
      </c>
      <c r="F565" s="622"/>
      <c r="G565" s="622"/>
      <c r="H565" s="622"/>
      <c r="I565" s="622"/>
      <c r="J565" s="622"/>
      <c r="K565" s="622"/>
      <c r="L565" s="622"/>
      <c r="M565" s="622"/>
      <c r="N565" s="622">
        <v>1</v>
      </c>
      <c r="O565" s="622">
        <v>163</v>
      </c>
      <c r="P565" s="635"/>
      <c r="Q565" s="623">
        <v>163</v>
      </c>
    </row>
    <row r="566" spans="1:17" ht="14.4" customHeight="1" x14ac:dyDescent="0.3">
      <c r="A566" s="618" t="s">
        <v>7864</v>
      </c>
      <c r="B566" s="619" t="s">
        <v>7637</v>
      </c>
      <c r="C566" s="619" t="s">
        <v>768</v>
      </c>
      <c r="D566" s="619" t="s">
        <v>7500</v>
      </c>
      <c r="E566" s="619" t="s">
        <v>7501</v>
      </c>
      <c r="F566" s="622"/>
      <c r="G566" s="622"/>
      <c r="H566" s="622"/>
      <c r="I566" s="622"/>
      <c r="J566" s="622"/>
      <c r="K566" s="622"/>
      <c r="L566" s="622"/>
      <c r="M566" s="622"/>
      <c r="N566" s="622">
        <v>0.2</v>
      </c>
      <c r="O566" s="622">
        <v>168.66</v>
      </c>
      <c r="P566" s="635"/>
      <c r="Q566" s="623">
        <v>843.3</v>
      </c>
    </row>
    <row r="567" spans="1:17" ht="14.4" customHeight="1" x14ac:dyDescent="0.3">
      <c r="A567" s="618" t="s">
        <v>7864</v>
      </c>
      <c r="B567" s="619" t="s">
        <v>7637</v>
      </c>
      <c r="C567" s="619" t="s">
        <v>7575</v>
      </c>
      <c r="D567" s="619" t="s">
        <v>7576</v>
      </c>
      <c r="E567" s="619" t="s">
        <v>7577</v>
      </c>
      <c r="F567" s="622"/>
      <c r="G567" s="622"/>
      <c r="H567" s="622"/>
      <c r="I567" s="622"/>
      <c r="J567" s="622">
        <v>3</v>
      </c>
      <c r="K567" s="622">
        <v>2131.8000000000002</v>
      </c>
      <c r="L567" s="622"/>
      <c r="M567" s="622">
        <v>710.6</v>
      </c>
      <c r="N567" s="622"/>
      <c r="O567" s="622"/>
      <c r="P567" s="635"/>
      <c r="Q567" s="623"/>
    </row>
    <row r="568" spans="1:17" ht="14.4" customHeight="1" x14ac:dyDescent="0.3">
      <c r="A568" s="618" t="s">
        <v>7864</v>
      </c>
      <c r="B568" s="619" t="s">
        <v>7637</v>
      </c>
      <c r="C568" s="619" t="s">
        <v>7575</v>
      </c>
      <c r="D568" s="619" t="s">
        <v>7665</v>
      </c>
      <c r="E568" s="619" t="s">
        <v>7666</v>
      </c>
      <c r="F568" s="622"/>
      <c r="G568" s="622"/>
      <c r="H568" s="622"/>
      <c r="I568" s="622"/>
      <c r="J568" s="622">
        <v>1</v>
      </c>
      <c r="K568" s="622">
        <v>746.4</v>
      </c>
      <c r="L568" s="622"/>
      <c r="M568" s="622">
        <v>746.4</v>
      </c>
      <c r="N568" s="622"/>
      <c r="O568" s="622"/>
      <c r="P568" s="635"/>
      <c r="Q568" s="623"/>
    </row>
    <row r="569" spans="1:17" ht="14.4" customHeight="1" x14ac:dyDescent="0.3">
      <c r="A569" s="618" t="s">
        <v>7864</v>
      </c>
      <c r="B569" s="619" t="s">
        <v>7637</v>
      </c>
      <c r="C569" s="619" t="s">
        <v>7590</v>
      </c>
      <c r="D569" s="619" t="s">
        <v>7595</v>
      </c>
      <c r="E569" s="619" t="s">
        <v>7596</v>
      </c>
      <c r="F569" s="622">
        <v>24</v>
      </c>
      <c r="G569" s="622">
        <v>816</v>
      </c>
      <c r="H569" s="622">
        <v>1</v>
      </c>
      <c r="I569" s="622">
        <v>34</v>
      </c>
      <c r="J569" s="622">
        <v>22</v>
      </c>
      <c r="K569" s="622">
        <v>748</v>
      </c>
      <c r="L569" s="622">
        <v>0.91666666666666663</v>
      </c>
      <c r="M569" s="622">
        <v>34</v>
      </c>
      <c r="N569" s="622">
        <v>21</v>
      </c>
      <c r="O569" s="622">
        <v>714</v>
      </c>
      <c r="P569" s="635">
        <v>0.875</v>
      </c>
      <c r="Q569" s="623">
        <v>34</v>
      </c>
    </row>
    <row r="570" spans="1:17" ht="14.4" customHeight="1" x14ac:dyDescent="0.3">
      <c r="A570" s="618" t="s">
        <v>7864</v>
      </c>
      <c r="B570" s="619" t="s">
        <v>7637</v>
      </c>
      <c r="C570" s="619" t="s">
        <v>7590</v>
      </c>
      <c r="D570" s="619" t="s">
        <v>7617</v>
      </c>
      <c r="E570" s="619" t="s">
        <v>7618</v>
      </c>
      <c r="F570" s="622"/>
      <c r="G570" s="622"/>
      <c r="H570" s="622"/>
      <c r="I570" s="622"/>
      <c r="J570" s="622"/>
      <c r="K570" s="622"/>
      <c r="L570" s="622"/>
      <c r="M570" s="622"/>
      <c r="N570" s="622">
        <v>1</v>
      </c>
      <c r="O570" s="622">
        <v>104</v>
      </c>
      <c r="P570" s="635"/>
      <c r="Q570" s="623">
        <v>104</v>
      </c>
    </row>
    <row r="571" spans="1:17" ht="14.4" customHeight="1" x14ac:dyDescent="0.3">
      <c r="A571" s="618" t="s">
        <v>7864</v>
      </c>
      <c r="B571" s="619" t="s">
        <v>7637</v>
      </c>
      <c r="C571" s="619" t="s">
        <v>7590</v>
      </c>
      <c r="D571" s="619" t="s">
        <v>7677</v>
      </c>
      <c r="E571" s="619" t="s">
        <v>7678</v>
      </c>
      <c r="F571" s="622">
        <v>4</v>
      </c>
      <c r="G571" s="622">
        <v>1296</v>
      </c>
      <c r="H571" s="622">
        <v>1</v>
      </c>
      <c r="I571" s="622">
        <v>324</v>
      </c>
      <c r="J571" s="622">
        <v>6</v>
      </c>
      <c r="K571" s="622">
        <v>1956</v>
      </c>
      <c r="L571" s="622">
        <v>1.5092592592592593</v>
      </c>
      <c r="M571" s="622">
        <v>326</v>
      </c>
      <c r="N571" s="622">
        <v>2</v>
      </c>
      <c r="O571" s="622">
        <v>654</v>
      </c>
      <c r="P571" s="635">
        <v>0.50462962962962965</v>
      </c>
      <c r="Q571" s="623">
        <v>327</v>
      </c>
    </row>
    <row r="572" spans="1:17" ht="14.4" customHeight="1" x14ac:dyDescent="0.3">
      <c r="A572" s="618" t="s">
        <v>7864</v>
      </c>
      <c r="B572" s="619" t="s">
        <v>7637</v>
      </c>
      <c r="C572" s="619" t="s">
        <v>7590</v>
      </c>
      <c r="D572" s="619" t="s">
        <v>7681</v>
      </c>
      <c r="E572" s="619" t="s">
        <v>7682</v>
      </c>
      <c r="F572" s="622"/>
      <c r="G572" s="622"/>
      <c r="H572" s="622"/>
      <c r="I572" s="622"/>
      <c r="J572" s="622">
        <v>4</v>
      </c>
      <c r="K572" s="622">
        <v>2820</v>
      </c>
      <c r="L572" s="622"/>
      <c r="M572" s="622">
        <v>705</v>
      </c>
      <c r="N572" s="622"/>
      <c r="O572" s="622"/>
      <c r="P572" s="635"/>
      <c r="Q572" s="623"/>
    </row>
    <row r="573" spans="1:17" ht="14.4" customHeight="1" x14ac:dyDescent="0.3">
      <c r="A573" s="618" t="s">
        <v>7864</v>
      </c>
      <c r="B573" s="619" t="s">
        <v>7637</v>
      </c>
      <c r="C573" s="619" t="s">
        <v>7590</v>
      </c>
      <c r="D573" s="619" t="s">
        <v>7693</v>
      </c>
      <c r="E573" s="619" t="s">
        <v>7694</v>
      </c>
      <c r="F573" s="622">
        <v>5</v>
      </c>
      <c r="G573" s="622">
        <v>810</v>
      </c>
      <c r="H573" s="622">
        <v>1</v>
      </c>
      <c r="I573" s="622">
        <v>162</v>
      </c>
      <c r="J573" s="622">
        <v>2</v>
      </c>
      <c r="K573" s="622">
        <v>324</v>
      </c>
      <c r="L573" s="622">
        <v>0.4</v>
      </c>
      <c r="M573" s="622">
        <v>162</v>
      </c>
      <c r="N573" s="622">
        <v>1</v>
      </c>
      <c r="O573" s="622">
        <v>163</v>
      </c>
      <c r="P573" s="635">
        <v>0.20123456790123456</v>
      </c>
      <c r="Q573" s="623">
        <v>163</v>
      </c>
    </row>
    <row r="574" spans="1:17" ht="14.4" customHeight="1" x14ac:dyDescent="0.3">
      <c r="A574" s="618" t="s">
        <v>7864</v>
      </c>
      <c r="B574" s="619" t="s">
        <v>7637</v>
      </c>
      <c r="C574" s="619" t="s">
        <v>7590</v>
      </c>
      <c r="D574" s="619" t="s">
        <v>7695</v>
      </c>
      <c r="E574" s="619" t="s">
        <v>7696</v>
      </c>
      <c r="F574" s="622"/>
      <c r="G574" s="622"/>
      <c r="H574" s="622"/>
      <c r="I574" s="622"/>
      <c r="J574" s="622">
        <v>4</v>
      </c>
      <c r="K574" s="622">
        <v>2672</v>
      </c>
      <c r="L574" s="622"/>
      <c r="M574" s="622">
        <v>668</v>
      </c>
      <c r="N574" s="622"/>
      <c r="O574" s="622"/>
      <c r="P574" s="635"/>
      <c r="Q574" s="623"/>
    </row>
    <row r="575" spans="1:17" ht="14.4" customHeight="1" x14ac:dyDescent="0.3">
      <c r="A575" s="618" t="s">
        <v>7864</v>
      </c>
      <c r="B575" s="619" t="s">
        <v>7637</v>
      </c>
      <c r="C575" s="619" t="s">
        <v>7590</v>
      </c>
      <c r="D575" s="619" t="s">
        <v>7697</v>
      </c>
      <c r="E575" s="619" t="s">
        <v>7698</v>
      </c>
      <c r="F575" s="622">
        <v>4</v>
      </c>
      <c r="G575" s="622">
        <v>7532</v>
      </c>
      <c r="H575" s="622">
        <v>1</v>
      </c>
      <c r="I575" s="622">
        <v>1883</v>
      </c>
      <c r="J575" s="622">
        <v>6</v>
      </c>
      <c r="K575" s="622">
        <v>11310</v>
      </c>
      <c r="L575" s="622">
        <v>1.5015932023366967</v>
      </c>
      <c r="M575" s="622">
        <v>1885</v>
      </c>
      <c r="N575" s="622">
        <v>2</v>
      </c>
      <c r="O575" s="622">
        <v>3776</v>
      </c>
      <c r="P575" s="635">
        <v>0.50132766861391398</v>
      </c>
      <c r="Q575" s="623">
        <v>1888</v>
      </c>
    </row>
    <row r="576" spans="1:17" ht="14.4" customHeight="1" x14ac:dyDescent="0.3">
      <c r="A576" s="618" t="s">
        <v>7864</v>
      </c>
      <c r="B576" s="619" t="s">
        <v>7637</v>
      </c>
      <c r="C576" s="619" t="s">
        <v>7590</v>
      </c>
      <c r="D576" s="619" t="s">
        <v>7699</v>
      </c>
      <c r="E576" s="619" t="s">
        <v>7700</v>
      </c>
      <c r="F576" s="622"/>
      <c r="G576" s="622"/>
      <c r="H576" s="622"/>
      <c r="I576" s="622"/>
      <c r="J576" s="622">
        <v>2</v>
      </c>
      <c r="K576" s="622">
        <v>246</v>
      </c>
      <c r="L576" s="622"/>
      <c r="M576" s="622">
        <v>123</v>
      </c>
      <c r="N576" s="622">
        <v>2</v>
      </c>
      <c r="O576" s="622">
        <v>248</v>
      </c>
      <c r="P576" s="635"/>
      <c r="Q576" s="623">
        <v>124</v>
      </c>
    </row>
    <row r="577" spans="1:17" ht="14.4" customHeight="1" x14ac:dyDescent="0.3">
      <c r="A577" s="618" t="s">
        <v>7864</v>
      </c>
      <c r="B577" s="619" t="s">
        <v>7637</v>
      </c>
      <c r="C577" s="619" t="s">
        <v>7590</v>
      </c>
      <c r="D577" s="619" t="s">
        <v>7701</v>
      </c>
      <c r="E577" s="619" t="s">
        <v>7702</v>
      </c>
      <c r="F577" s="622">
        <v>99</v>
      </c>
      <c r="G577" s="622">
        <v>85833</v>
      </c>
      <c r="H577" s="622">
        <v>1</v>
      </c>
      <c r="I577" s="622">
        <v>867</v>
      </c>
      <c r="J577" s="622">
        <v>18</v>
      </c>
      <c r="K577" s="622">
        <v>15624</v>
      </c>
      <c r="L577" s="622">
        <v>0.18202789137045192</v>
      </c>
      <c r="M577" s="622">
        <v>868</v>
      </c>
      <c r="N577" s="622">
        <v>80</v>
      </c>
      <c r="O577" s="622">
        <v>69440</v>
      </c>
      <c r="P577" s="635">
        <v>0.80901285053534189</v>
      </c>
      <c r="Q577" s="623">
        <v>868</v>
      </c>
    </row>
    <row r="578" spans="1:17" ht="14.4" customHeight="1" x14ac:dyDescent="0.3">
      <c r="A578" s="618" t="s">
        <v>7864</v>
      </c>
      <c r="B578" s="619" t="s">
        <v>7637</v>
      </c>
      <c r="C578" s="619" t="s">
        <v>7590</v>
      </c>
      <c r="D578" s="619" t="s">
        <v>7705</v>
      </c>
      <c r="E578" s="619" t="s">
        <v>7706</v>
      </c>
      <c r="F578" s="622">
        <v>1</v>
      </c>
      <c r="G578" s="622">
        <v>3688</v>
      </c>
      <c r="H578" s="622">
        <v>1</v>
      </c>
      <c r="I578" s="622">
        <v>3688</v>
      </c>
      <c r="J578" s="622">
        <v>1</v>
      </c>
      <c r="K578" s="622">
        <v>3692</v>
      </c>
      <c r="L578" s="622">
        <v>1.0010845986984815</v>
      </c>
      <c r="M578" s="622">
        <v>3692</v>
      </c>
      <c r="N578" s="622">
        <v>2</v>
      </c>
      <c r="O578" s="622">
        <v>7392</v>
      </c>
      <c r="P578" s="635">
        <v>2.0043383947939262</v>
      </c>
      <c r="Q578" s="623">
        <v>3696</v>
      </c>
    </row>
    <row r="579" spans="1:17" ht="14.4" customHeight="1" x14ac:dyDescent="0.3">
      <c r="A579" s="618" t="s">
        <v>7865</v>
      </c>
      <c r="B579" s="619" t="s">
        <v>7221</v>
      </c>
      <c r="C579" s="619" t="s">
        <v>7590</v>
      </c>
      <c r="D579" s="619" t="s">
        <v>7627</v>
      </c>
      <c r="E579" s="619" t="s">
        <v>7628</v>
      </c>
      <c r="F579" s="622">
        <v>1</v>
      </c>
      <c r="G579" s="622">
        <v>326</v>
      </c>
      <c r="H579" s="622">
        <v>1</v>
      </c>
      <c r="I579" s="622">
        <v>326</v>
      </c>
      <c r="J579" s="622"/>
      <c r="K579" s="622"/>
      <c r="L579" s="622"/>
      <c r="M579" s="622"/>
      <c r="N579" s="622"/>
      <c r="O579" s="622"/>
      <c r="P579" s="635"/>
      <c r="Q579" s="623"/>
    </row>
    <row r="580" spans="1:17" ht="14.4" customHeight="1" x14ac:dyDescent="0.3">
      <c r="A580" s="618" t="s">
        <v>7865</v>
      </c>
      <c r="B580" s="619" t="s">
        <v>7221</v>
      </c>
      <c r="C580" s="619" t="s">
        <v>7590</v>
      </c>
      <c r="D580" s="619" t="s">
        <v>7629</v>
      </c>
      <c r="E580" s="619" t="s">
        <v>7630</v>
      </c>
      <c r="F580" s="622">
        <v>2</v>
      </c>
      <c r="G580" s="622">
        <v>326</v>
      </c>
      <c r="H580" s="622">
        <v>1</v>
      </c>
      <c r="I580" s="622">
        <v>163</v>
      </c>
      <c r="J580" s="622"/>
      <c r="K580" s="622"/>
      <c r="L580" s="622"/>
      <c r="M580" s="622"/>
      <c r="N580" s="622">
        <v>1</v>
      </c>
      <c r="O580" s="622">
        <v>163</v>
      </c>
      <c r="P580" s="635">
        <v>0.5</v>
      </c>
      <c r="Q580" s="623">
        <v>163</v>
      </c>
    </row>
    <row r="581" spans="1:17" ht="14.4" customHeight="1" x14ac:dyDescent="0.3">
      <c r="A581" s="618" t="s">
        <v>7865</v>
      </c>
      <c r="B581" s="619" t="s">
        <v>7637</v>
      </c>
      <c r="C581" s="619" t="s">
        <v>7575</v>
      </c>
      <c r="D581" s="619" t="s">
        <v>7576</v>
      </c>
      <c r="E581" s="619" t="s">
        <v>7577</v>
      </c>
      <c r="F581" s="622">
        <v>1</v>
      </c>
      <c r="G581" s="622">
        <v>710.6</v>
      </c>
      <c r="H581" s="622">
        <v>1</v>
      </c>
      <c r="I581" s="622">
        <v>710.6</v>
      </c>
      <c r="J581" s="622"/>
      <c r="K581" s="622"/>
      <c r="L581" s="622"/>
      <c r="M581" s="622"/>
      <c r="N581" s="622"/>
      <c r="O581" s="622"/>
      <c r="P581" s="635"/>
      <c r="Q581" s="623"/>
    </row>
    <row r="582" spans="1:17" ht="14.4" customHeight="1" x14ac:dyDescent="0.3">
      <c r="A582" s="618" t="s">
        <v>7865</v>
      </c>
      <c r="B582" s="619" t="s">
        <v>7637</v>
      </c>
      <c r="C582" s="619" t="s">
        <v>7590</v>
      </c>
      <c r="D582" s="619" t="s">
        <v>7595</v>
      </c>
      <c r="E582" s="619" t="s">
        <v>7596</v>
      </c>
      <c r="F582" s="622">
        <v>2</v>
      </c>
      <c r="G582" s="622">
        <v>68</v>
      </c>
      <c r="H582" s="622">
        <v>1</v>
      </c>
      <c r="I582" s="622">
        <v>34</v>
      </c>
      <c r="J582" s="622"/>
      <c r="K582" s="622"/>
      <c r="L582" s="622"/>
      <c r="M582" s="622"/>
      <c r="N582" s="622"/>
      <c r="O582" s="622"/>
      <c r="P582" s="635"/>
      <c r="Q582" s="623"/>
    </row>
    <row r="583" spans="1:17" ht="14.4" customHeight="1" x14ac:dyDescent="0.3">
      <c r="A583" s="618" t="s">
        <v>7865</v>
      </c>
      <c r="B583" s="619" t="s">
        <v>7637</v>
      </c>
      <c r="C583" s="619" t="s">
        <v>7590</v>
      </c>
      <c r="D583" s="619" t="s">
        <v>7677</v>
      </c>
      <c r="E583" s="619" t="s">
        <v>7678</v>
      </c>
      <c r="F583" s="622">
        <v>2</v>
      </c>
      <c r="G583" s="622">
        <v>648</v>
      </c>
      <c r="H583" s="622">
        <v>1</v>
      </c>
      <c r="I583" s="622">
        <v>324</v>
      </c>
      <c r="J583" s="622"/>
      <c r="K583" s="622"/>
      <c r="L583" s="622"/>
      <c r="M583" s="622"/>
      <c r="N583" s="622"/>
      <c r="O583" s="622"/>
      <c r="P583" s="635"/>
      <c r="Q583" s="623"/>
    </row>
    <row r="584" spans="1:17" ht="14.4" customHeight="1" x14ac:dyDescent="0.3">
      <c r="A584" s="618" t="s">
        <v>7865</v>
      </c>
      <c r="B584" s="619" t="s">
        <v>7637</v>
      </c>
      <c r="C584" s="619" t="s">
        <v>7590</v>
      </c>
      <c r="D584" s="619" t="s">
        <v>7693</v>
      </c>
      <c r="E584" s="619" t="s">
        <v>7694</v>
      </c>
      <c r="F584" s="622">
        <v>2</v>
      </c>
      <c r="G584" s="622">
        <v>324</v>
      </c>
      <c r="H584" s="622">
        <v>1</v>
      </c>
      <c r="I584" s="622">
        <v>162</v>
      </c>
      <c r="J584" s="622"/>
      <c r="K584" s="622"/>
      <c r="L584" s="622"/>
      <c r="M584" s="622"/>
      <c r="N584" s="622"/>
      <c r="O584" s="622"/>
      <c r="P584" s="635"/>
      <c r="Q584" s="623"/>
    </row>
    <row r="585" spans="1:17" ht="14.4" customHeight="1" x14ac:dyDescent="0.3">
      <c r="A585" s="618" t="s">
        <v>7865</v>
      </c>
      <c r="B585" s="619" t="s">
        <v>7637</v>
      </c>
      <c r="C585" s="619" t="s">
        <v>7590</v>
      </c>
      <c r="D585" s="619" t="s">
        <v>7695</v>
      </c>
      <c r="E585" s="619" t="s">
        <v>7696</v>
      </c>
      <c r="F585" s="622">
        <v>1</v>
      </c>
      <c r="G585" s="622">
        <v>664</v>
      </c>
      <c r="H585" s="622">
        <v>1</v>
      </c>
      <c r="I585" s="622">
        <v>664</v>
      </c>
      <c r="J585" s="622"/>
      <c r="K585" s="622"/>
      <c r="L585" s="622"/>
      <c r="M585" s="622"/>
      <c r="N585" s="622"/>
      <c r="O585" s="622"/>
      <c r="P585" s="635"/>
      <c r="Q585" s="623"/>
    </row>
    <row r="586" spans="1:17" ht="14.4" customHeight="1" x14ac:dyDescent="0.3">
      <c r="A586" s="618" t="s">
        <v>7865</v>
      </c>
      <c r="B586" s="619" t="s">
        <v>7637</v>
      </c>
      <c r="C586" s="619" t="s">
        <v>7590</v>
      </c>
      <c r="D586" s="619" t="s">
        <v>7697</v>
      </c>
      <c r="E586" s="619" t="s">
        <v>7698</v>
      </c>
      <c r="F586" s="622">
        <v>1</v>
      </c>
      <c r="G586" s="622">
        <v>1883</v>
      </c>
      <c r="H586" s="622">
        <v>1</v>
      </c>
      <c r="I586" s="622">
        <v>1883</v>
      </c>
      <c r="J586" s="622"/>
      <c r="K586" s="622"/>
      <c r="L586" s="622"/>
      <c r="M586" s="622"/>
      <c r="N586" s="622"/>
      <c r="O586" s="622"/>
      <c r="P586" s="635"/>
      <c r="Q586" s="623"/>
    </row>
    <row r="587" spans="1:17" ht="14.4" customHeight="1" x14ac:dyDescent="0.3">
      <c r="A587" s="618" t="s">
        <v>7866</v>
      </c>
      <c r="B587" s="619" t="s">
        <v>7221</v>
      </c>
      <c r="C587" s="619" t="s">
        <v>768</v>
      </c>
      <c r="D587" s="619" t="s">
        <v>7314</v>
      </c>
      <c r="E587" s="619" t="s">
        <v>7316</v>
      </c>
      <c r="F587" s="622"/>
      <c r="G587" s="622"/>
      <c r="H587" s="622"/>
      <c r="I587" s="622"/>
      <c r="J587" s="622">
        <v>1</v>
      </c>
      <c r="K587" s="622">
        <v>22134.82</v>
      </c>
      <c r="L587" s="622"/>
      <c r="M587" s="622">
        <v>22134.82</v>
      </c>
      <c r="N587" s="622"/>
      <c r="O587" s="622"/>
      <c r="P587" s="635"/>
      <c r="Q587" s="623"/>
    </row>
    <row r="588" spans="1:17" ht="14.4" customHeight="1" x14ac:dyDescent="0.3">
      <c r="A588" s="618" t="s">
        <v>7866</v>
      </c>
      <c r="B588" s="619" t="s">
        <v>7221</v>
      </c>
      <c r="C588" s="619" t="s">
        <v>7590</v>
      </c>
      <c r="D588" s="619" t="s">
        <v>7595</v>
      </c>
      <c r="E588" s="619" t="s">
        <v>7596</v>
      </c>
      <c r="F588" s="622">
        <v>2</v>
      </c>
      <c r="G588" s="622">
        <v>68</v>
      </c>
      <c r="H588" s="622">
        <v>1</v>
      </c>
      <c r="I588" s="622">
        <v>34</v>
      </c>
      <c r="J588" s="622">
        <v>3</v>
      </c>
      <c r="K588" s="622">
        <v>102</v>
      </c>
      <c r="L588" s="622">
        <v>1.5</v>
      </c>
      <c r="M588" s="622">
        <v>34</v>
      </c>
      <c r="N588" s="622"/>
      <c r="O588" s="622"/>
      <c r="P588" s="635"/>
      <c r="Q588" s="623"/>
    </row>
    <row r="589" spans="1:17" ht="14.4" customHeight="1" x14ac:dyDescent="0.3">
      <c r="A589" s="618" t="s">
        <v>7866</v>
      </c>
      <c r="B589" s="619" t="s">
        <v>7221</v>
      </c>
      <c r="C589" s="619" t="s">
        <v>7590</v>
      </c>
      <c r="D589" s="619" t="s">
        <v>7615</v>
      </c>
      <c r="E589" s="619" t="s">
        <v>7616</v>
      </c>
      <c r="F589" s="622"/>
      <c r="G589" s="622"/>
      <c r="H589" s="622"/>
      <c r="I589" s="622"/>
      <c r="J589" s="622">
        <v>1</v>
      </c>
      <c r="K589" s="622">
        <v>0</v>
      </c>
      <c r="L589" s="622"/>
      <c r="M589" s="622">
        <v>0</v>
      </c>
      <c r="N589" s="622"/>
      <c r="O589" s="622"/>
      <c r="P589" s="635"/>
      <c r="Q589" s="623"/>
    </row>
    <row r="590" spans="1:17" ht="14.4" customHeight="1" x14ac:dyDescent="0.3">
      <c r="A590" s="618" t="s">
        <v>7866</v>
      </c>
      <c r="B590" s="619" t="s">
        <v>7221</v>
      </c>
      <c r="C590" s="619" t="s">
        <v>7590</v>
      </c>
      <c r="D590" s="619" t="s">
        <v>7617</v>
      </c>
      <c r="E590" s="619" t="s">
        <v>7618</v>
      </c>
      <c r="F590" s="622"/>
      <c r="G590" s="622"/>
      <c r="H590" s="622"/>
      <c r="I590" s="622"/>
      <c r="J590" s="622">
        <v>1</v>
      </c>
      <c r="K590" s="622">
        <v>103</v>
      </c>
      <c r="L590" s="622"/>
      <c r="M590" s="622">
        <v>103</v>
      </c>
      <c r="N590" s="622"/>
      <c r="O590" s="622"/>
      <c r="P590" s="635"/>
      <c r="Q590" s="623"/>
    </row>
    <row r="591" spans="1:17" ht="14.4" customHeight="1" x14ac:dyDescent="0.3">
      <c r="A591" s="618" t="s">
        <v>7866</v>
      </c>
      <c r="B591" s="619" t="s">
        <v>7637</v>
      </c>
      <c r="C591" s="619" t="s">
        <v>768</v>
      </c>
      <c r="D591" s="619" t="s">
        <v>7352</v>
      </c>
      <c r="E591" s="619" t="s">
        <v>7353</v>
      </c>
      <c r="F591" s="622">
        <v>2</v>
      </c>
      <c r="G591" s="622">
        <v>7013.62</v>
      </c>
      <c r="H591" s="622">
        <v>1</v>
      </c>
      <c r="I591" s="622">
        <v>3506.81</v>
      </c>
      <c r="J591" s="622"/>
      <c r="K591" s="622"/>
      <c r="L591" s="622"/>
      <c r="M591" s="622"/>
      <c r="N591" s="622"/>
      <c r="O591" s="622"/>
      <c r="P591" s="635"/>
      <c r="Q591" s="623"/>
    </row>
    <row r="592" spans="1:17" ht="14.4" customHeight="1" x14ac:dyDescent="0.3">
      <c r="A592" s="618" t="s">
        <v>7866</v>
      </c>
      <c r="B592" s="619" t="s">
        <v>7637</v>
      </c>
      <c r="C592" s="619" t="s">
        <v>7590</v>
      </c>
      <c r="D592" s="619" t="s">
        <v>7595</v>
      </c>
      <c r="E592" s="619" t="s">
        <v>7596</v>
      </c>
      <c r="F592" s="622">
        <v>1</v>
      </c>
      <c r="G592" s="622">
        <v>34</v>
      </c>
      <c r="H592" s="622">
        <v>1</v>
      </c>
      <c r="I592" s="622">
        <v>34</v>
      </c>
      <c r="J592" s="622">
        <v>3</v>
      </c>
      <c r="K592" s="622">
        <v>102</v>
      </c>
      <c r="L592" s="622">
        <v>3</v>
      </c>
      <c r="M592" s="622">
        <v>34</v>
      </c>
      <c r="N592" s="622"/>
      <c r="O592" s="622"/>
      <c r="P592" s="635"/>
      <c r="Q592" s="623"/>
    </row>
    <row r="593" spans="1:17" ht="14.4" customHeight="1" x14ac:dyDescent="0.3">
      <c r="A593" s="618" t="s">
        <v>7866</v>
      </c>
      <c r="B593" s="619" t="s">
        <v>7637</v>
      </c>
      <c r="C593" s="619" t="s">
        <v>7590</v>
      </c>
      <c r="D593" s="619" t="s">
        <v>7677</v>
      </c>
      <c r="E593" s="619" t="s">
        <v>7678</v>
      </c>
      <c r="F593" s="622"/>
      <c r="G593" s="622"/>
      <c r="H593" s="622"/>
      <c r="I593" s="622"/>
      <c r="J593" s="622">
        <v>1</v>
      </c>
      <c r="K593" s="622">
        <v>326</v>
      </c>
      <c r="L593" s="622"/>
      <c r="M593" s="622">
        <v>326</v>
      </c>
      <c r="N593" s="622"/>
      <c r="O593" s="622"/>
      <c r="P593" s="635"/>
      <c r="Q593" s="623"/>
    </row>
    <row r="594" spans="1:17" ht="14.4" customHeight="1" x14ac:dyDescent="0.3">
      <c r="A594" s="618" t="s">
        <v>7866</v>
      </c>
      <c r="B594" s="619" t="s">
        <v>7637</v>
      </c>
      <c r="C594" s="619" t="s">
        <v>7590</v>
      </c>
      <c r="D594" s="619" t="s">
        <v>7693</v>
      </c>
      <c r="E594" s="619" t="s">
        <v>7694</v>
      </c>
      <c r="F594" s="622">
        <v>1</v>
      </c>
      <c r="G594" s="622">
        <v>162</v>
      </c>
      <c r="H594" s="622">
        <v>1</v>
      </c>
      <c r="I594" s="622">
        <v>162</v>
      </c>
      <c r="J594" s="622"/>
      <c r="K594" s="622"/>
      <c r="L594" s="622"/>
      <c r="M594" s="622"/>
      <c r="N594" s="622"/>
      <c r="O594" s="622"/>
      <c r="P594" s="635"/>
      <c r="Q594" s="623"/>
    </row>
    <row r="595" spans="1:17" ht="14.4" customHeight="1" x14ac:dyDescent="0.3">
      <c r="A595" s="618" t="s">
        <v>7866</v>
      </c>
      <c r="B595" s="619" t="s">
        <v>7637</v>
      </c>
      <c r="C595" s="619" t="s">
        <v>7590</v>
      </c>
      <c r="D595" s="619" t="s">
        <v>7633</v>
      </c>
      <c r="E595" s="619" t="s">
        <v>7634</v>
      </c>
      <c r="F595" s="622">
        <v>0</v>
      </c>
      <c r="G595" s="622">
        <v>0</v>
      </c>
      <c r="H595" s="622"/>
      <c r="I595" s="622"/>
      <c r="J595" s="622"/>
      <c r="K595" s="622"/>
      <c r="L595" s="622"/>
      <c r="M595" s="622"/>
      <c r="N595" s="622"/>
      <c r="O595" s="622"/>
      <c r="P595" s="635"/>
      <c r="Q595" s="623"/>
    </row>
    <row r="596" spans="1:17" ht="14.4" customHeight="1" x14ac:dyDescent="0.3">
      <c r="A596" s="618" t="s">
        <v>7867</v>
      </c>
      <c r="B596" s="619" t="s">
        <v>7221</v>
      </c>
      <c r="C596" s="619" t="s">
        <v>7590</v>
      </c>
      <c r="D596" s="619" t="s">
        <v>7595</v>
      </c>
      <c r="E596" s="619" t="s">
        <v>7596</v>
      </c>
      <c r="F596" s="622">
        <v>5</v>
      </c>
      <c r="G596" s="622">
        <v>170</v>
      </c>
      <c r="H596" s="622">
        <v>1</v>
      </c>
      <c r="I596" s="622">
        <v>34</v>
      </c>
      <c r="J596" s="622">
        <v>1</v>
      </c>
      <c r="K596" s="622">
        <v>34</v>
      </c>
      <c r="L596" s="622">
        <v>0.2</v>
      </c>
      <c r="M596" s="622">
        <v>34</v>
      </c>
      <c r="N596" s="622">
        <v>2</v>
      </c>
      <c r="O596" s="622">
        <v>68</v>
      </c>
      <c r="P596" s="635">
        <v>0.4</v>
      </c>
      <c r="Q596" s="623">
        <v>34</v>
      </c>
    </row>
    <row r="597" spans="1:17" ht="14.4" customHeight="1" x14ac:dyDescent="0.3">
      <c r="A597" s="618" t="s">
        <v>7867</v>
      </c>
      <c r="B597" s="619" t="s">
        <v>7221</v>
      </c>
      <c r="C597" s="619" t="s">
        <v>7590</v>
      </c>
      <c r="D597" s="619" t="s">
        <v>7635</v>
      </c>
      <c r="E597" s="619" t="s">
        <v>7636</v>
      </c>
      <c r="F597" s="622"/>
      <c r="G597" s="622"/>
      <c r="H597" s="622"/>
      <c r="I597" s="622"/>
      <c r="J597" s="622">
        <v>3</v>
      </c>
      <c r="K597" s="622">
        <v>336</v>
      </c>
      <c r="L597" s="622"/>
      <c r="M597" s="622">
        <v>112</v>
      </c>
      <c r="N597" s="622">
        <v>6</v>
      </c>
      <c r="O597" s="622">
        <v>672</v>
      </c>
      <c r="P597" s="635"/>
      <c r="Q597" s="623">
        <v>112</v>
      </c>
    </row>
    <row r="598" spans="1:17" ht="14.4" customHeight="1" x14ac:dyDescent="0.3">
      <c r="A598" s="618" t="s">
        <v>7867</v>
      </c>
      <c r="B598" s="619" t="s">
        <v>7637</v>
      </c>
      <c r="C598" s="619" t="s">
        <v>768</v>
      </c>
      <c r="D598" s="619" t="s">
        <v>7640</v>
      </c>
      <c r="E598" s="619" t="s">
        <v>7641</v>
      </c>
      <c r="F598" s="622"/>
      <c r="G598" s="622"/>
      <c r="H598" s="622"/>
      <c r="I598" s="622"/>
      <c r="J598" s="622">
        <v>2</v>
      </c>
      <c r="K598" s="622">
        <v>20207.77</v>
      </c>
      <c r="L598" s="622"/>
      <c r="M598" s="622">
        <v>10103.885</v>
      </c>
      <c r="N598" s="622"/>
      <c r="O598" s="622"/>
      <c r="P598" s="635"/>
      <c r="Q598" s="623"/>
    </row>
    <row r="599" spans="1:17" ht="14.4" customHeight="1" x14ac:dyDescent="0.3">
      <c r="A599" s="618" t="s">
        <v>7867</v>
      </c>
      <c r="B599" s="619" t="s">
        <v>7637</v>
      </c>
      <c r="C599" s="619" t="s">
        <v>7590</v>
      </c>
      <c r="D599" s="619" t="s">
        <v>7595</v>
      </c>
      <c r="E599" s="619" t="s">
        <v>7596</v>
      </c>
      <c r="F599" s="622">
        <v>3</v>
      </c>
      <c r="G599" s="622">
        <v>102</v>
      </c>
      <c r="H599" s="622">
        <v>1</v>
      </c>
      <c r="I599" s="622">
        <v>34</v>
      </c>
      <c r="J599" s="622">
        <v>3</v>
      </c>
      <c r="K599" s="622">
        <v>102</v>
      </c>
      <c r="L599" s="622">
        <v>1</v>
      </c>
      <c r="M599" s="622">
        <v>34</v>
      </c>
      <c r="N599" s="622">
        <v>5</v>
      </c>
      <c r="O599" s="622">
        <v>170</v>
      </c>
      <c r="P599" s="635">
        <v>1.6666666666666667</v>
      </c>
      <c r="Q599" s="623">
        <v>34</v>
      </c>
    </row>
    <row r="600" spans="1:17" ht="14.4" customHeight="1" x14ac:dyDescent="0.3">
      <c r="A600" s="618" t="s">
        <v>7867</v>
      </c>
      <c r="B600" s="619" t="s">
        <v>7637</v>
      </c>
      <c r="C600" s="619" t="s">
        <v>7590</v>
      </c>
      <c r="D600" s="619" t="s">
        <v>7609</v>
      </c>
      <c r="E600" s="619" t="s">
        <v>7610</v>
      </c>
      <c r="F600" s="622"/>
      <c r="G600" s="622"/>
      <c r="H600" s="622"/>
      <c r="I600" s="622"/>
      <c r="J600" s="622">
        <v>2</v>
      </c>
      <c r="K600" s="622">
        <v>38</v>
      </c>
      <c r="L600" s="622"/>
      <c r="M600" s="622">
        <v>19</v>
      </c>
      <c r="N600" s="622"/>
      <c r="O600" s="622"/>
      <c r="P600" s="635"/>
      <c r="Q600" s="623"/>
    </row>
    <row r="601" spans="1:17" ht="14.4" customHeight="1" x14ac:dyDescent="0.3">
      <c r="A601" s="618" t="s">
        <v>7867</v>
      </c>
      <c r="B601" s="619" t="s">
        <v>7637</v>
      </c>
      <c r="C601" s="619" t="s">
        <v>7590</v>
      </c>
      <c r="D601" s="619" t="s">
        <v>7677</v>
      </c>
      <c r="E601" s="619" t="s">
        <v>7678</v>
      </c>
      <c r="F601" s="622">
        <v>1</v>
      </c>
      <c r="G601" s="622">
        <v>324</v>
      </c>
      <c r="H601" s="622">
        <v>1</v>
      </c>
      <c r="I601" s="622">
        <v>324</v>
      </c>
      <c r="J601" s="622"/>
      <c r="K601" s="622"/>
      <c r="L601" s="622"/>
      <c r="M601" s="622"/>
      <c r="N601" s="622">
        <v>1</v>
      </c>
      <c r="O601" s="622">
        <v>327</v>
      </c>
      <c r="P601" s="635">
        <v>1.0092592592592593</v>
      </c>
      <c r="Q601" s="623">
        <v>327</v>
      </c>
    </row>
    <row r="602" spans="1:17" ht="14.4" customHeight="1" x14ac:dyDescent="0.3">
      <c r="A602" s="618" t="s">
        <v>7867</v>
      </c>
      <c r="B602" s="619" t="s">
        <v>7637</v>
      </c>
      <c r="C602" s="619" t="s">
        <v>7590</v>
      </c>
      <c r="D602" s="619" t="s">
        <v>7693</v>
      </c>
      <c r="E602" s="619" t="s">
        <v>7694</v>
      </c>
      <c r="F602" s="622">
        <v>1</v>
      </c>
      <c r="G602" s="622">
        <v>162</v>
      </c>
      <c r="H602" s="622">
        <v>1</v>
      </c>
      <c r="I602" s="622">
        <v>162</v>
      </c>
      <c r="J602" s="622">
        <v>3</v>
      </c>
      <c r="K602" s="622">
        <v>486</v>
      </c>
      <c r="L602" s="622">
        <v>3</v>
      </c>
      <c r="M602" s="622">
        <v>162</v>
      </c>
      <c r="N602" s="622">
        <v>2</v>
      </c>
      <c r="O602" s="622">
        <v>326</v>
      </c>
      <c r="P602" s="635">
        <v>2.0123456790123457</v>
      </c>
      <c r="Q602" s="623">
        <v>163</v>
      </c>
    </row>
    <row r="603" spans="1:17" ht="14.4" customHeight="1" x14ac:dyDescent="0.3">
      <c r="A603" s="618" t="s">
        <v>7867</v>
      </c>
      <c r="B603" s="619" t="s">
        <v>7637</v>
      </c>
      <c r="C603" s="619" t="s">
        <v>7590</v>
      </c>
      <c r="D603" s="619" t="s">
        <v>7633</v>
      </c>
      <c r="E603" s="619" t="s">
        <v>7634</v>
      </c>
      <c r="F603" s="622"/>
      <c r="G603" s="622"/>
      <c r="H603" s="622"/>
      <c r="I603" s="622"/>
      <c r="J603" s="622">
        <v>0</v>
      </c>
      <c r="K603" s="622">
        <v>0</v>
      </c>
      <c r="L603" s="622"/>
      <c r="M603" s="622"/>
      <c r="N603" s="622"/>
      <c r="O603" s="622"/>
      <c r="P603" s="635"/>
      <c r="Q603" s="623"/>
    </row>
    <row r="604" spans="1:17" ht="14.4" customHeight="1" x14ac:dyDescent="0.3">
      <c r="A604" s="618" t="s">
        <v>7868</v>
      </c>
      <c r="B604" s="619" t="s">
        <v>7221</v>
      </c>
      <c r="C604" s="619" t="s">
        <v>768</v>
      </c>
      <c r="D604" s="619" t="s">
        <v>7506</v>
      </c>
      <c r="E604" s="619" t="s">
        <v>7505</v>
      </c>
      <c r="F604" s="622"/>
      <c r="G604" s="622"/>
      <c r="H604" s="622"/>
      <c r="I604" s="622"/>
      <c r="J604" s="622"/>
      <c r="K604" s="622"/>
      <c r="L604" s="622"/>
      <c r="M604" s="622"/>
      <c r="N604" s="622">
        <v>1</v>
      </c>
      <c r="O604" s="622">
        <v>494.78</v>
      </c>
      <c r="P604" s="635"/>
      <c r="Q604" s="623">
        <v>494.78</v>
      </c>
    </row>
    <row r="605" spans="1:17" ht="14.4" customHeight="1" x14ac:dyDescent="0.3">
      <c r="A605" s="618" t="s">
        <v>7868</v>
      </c>
      <c r="B605" s="619" t="s">
        <v>7221</v>
      </c>
      <c r="C605" s="619" t="s">
        <v>768</v>
      </c>
      <c r="D605" s="619" t="s">
        <v>7507</v>
      </c>
      <c r="E605" s="619" t="s">
        <v>7505</v>
      </c>
      <c r="F605" s="622"/>
      <c r="G605" s="622"/>
      <c r="H605" s="622"/>
      <c r="I605" s="622"/>
      <c r="J605" s="622"/>
      <c r="K605" s="622"/>
      <c r="L605" s="622"/>
      <c r="M605" s="622"/>
      <c r="N605" s="622">
        <v>0.14000000000000001</v>
      </c>
      <c r="O605" s="622">
        <v>207.8</v>
      </c>
      <c r="P605" s="635"/>
      <c r="Q605" s="623">
        <v>1484.2857142857142</v>
      </c>
    </row>
    <row r="606" spans="1:17" ht="14.4" customHeight="1" x14ac:dyDescent="0.3">
      <c r="A606" s="618" t="s">
        <v>7868</v>
      </c>
      <c r="B606" s="619" t="s">
        <v>7221</v>
      </c>
      <c r="C606" s="619" t="s">
        <v>768</v>
      </c>
      <c r="D606" s="619" t="s">
        <v>7529</v>
      </c>
      <c r="E606" s="619" t="s">
        <v>7530</v>
      </c>
      <c r="F606" s="622"/>
      <c r="G606" s="622"/>
      <c r="H606" s="622"/>
      <c r="I606" s="622"/>
      <c r="J606" s="622"/>
      <c r="K606" s="622"/>
      <c r="L606" s="622"/>
      <c r="M606" s="622"/>
      <c r="N606" s="622">
        <v>0.27</v>
      </c>
      <c r="O606" s="622">
        <v>373.32</v>
      </c>
      <c r="P606" s="635"/>
      <c r="Q606" s="623">
        <v>1382.6666666666665</v>
      </c>
    </row>
    <row r="607" spans="1:17" ht="14.4" customHeight="1" x14ac:dyDescent="0.3">
      <c r="A607" s="618" t="s">
        <v>7868</v>
      </c>
      <c r="B607" s="619" t="s">
        <v>7221</v>
      </c>
      <c r="C607" s="619" t="s">
        <v>768</v>
      </c>
      <c r="D607" s="619" t="s">
        <v>7531</v>
      </c>
      <c r="E607" s="619" t="s">
        <v>7530</v>
      </c>
      <c r="F607" s="622"/>
      <c r="G607" s="622"/>
      <c r="H607" s="622"/>
      <c r="I607" s="622"/>
      <c r="J607" s="622"/>
      <c r="K607" s="622"/>
      <c r="L607" s="622"/>
      <c r="M607" s="622"/>
      <c r="N607" s="622">
        <v>1.6600000000000001</v>
      </c>
      <c r="O607" s="622">
        <v>7650.94</v>
      </c>
      <c r="P607" s="635"/>
      <c r="Q607" s="623">
        <v>4608.9999999999991</v>
      </c>
    </row>
    <row r="608" spans="1:17" ht="14.4" customHeight="1" x14ac:dyDescent="0.3">
      <c r="A608" s="618" t="s">
        <v>7868</v>
      </c>
      <c r="B608" s="619" t="s">
        <v>7221</v>
      </c>
      <c r="C608" s="619" t="s">
        <v>7590</v>
      </c>
      <c r="D608" s="619" t="s">
        <v>7593</v>
      </c>
      <c r="E608" s="619" t="s">
        <v>7594</v>
      </c>
      <c r="F608" s="622"/>
      <c r="G608" s="622"/>
      <c r="H608" s="622"/>
      <c r="I608" s="622"/>
      <c r="J608" s="622"/>
      <c r="K608" s="622"/>
      <c r="L608" s="622"/>
      <c r="M608" s="622"/>
      <c r="N608" s="622">
        <v>1</v>
      </c>
      <c r="O608" s="622">
        <v>0</v>
      </c>
      <c r="P608" s="635"/>
      <c r="Q608" s="623">
        <v>0</v>
      </c>
    </row>
    <row r="609" spans="1:17" ht="14.4" customHeight="1" x14ac:dyDescent="0.3">
      <c r="A609" s="618" t="s">
        <v>7868</v>
      </c>
      <c r="B609" s="619" t="s">
        <v>7221</v>
      </c>
      <c r="C609" s="619" t="s">
        <v>7590</v>
      </c>
      <c r="D609" s="619" t="s">
        <v>7595</v>
      </c>
      <c r="E609" s="619" t="s">
        <v>7596</v>
      </c>
      <c r="F609" s="622">
        <v>2</v>
      </c>
      <c r="G609" s="622">
        <v>68</v>
      </c>
      <c r="H609" s="622">
        <v>1</v>
      </c>
      <c r="I609" s="622">
        <v>34</v>
      </c>
      <c r="J609" s="622"/>
      <c r="K609" s="622"/>
      <c r="L609" s="622"/>
      <c r="M609" s="622"/>
      <c r="N609" s="622"/>
      <c r="O609" s="622"/>
      <c r="P609" s="635"/>
      <c r="Q609" s="623"/>
    </row>
    <row r="610" spans="1:17" ht="14.4" customHeight="1" x14ac:dyDescent="0.3">
      <c r="A610" s="618" t="s">
        <v>7868</v>
      </c>
      <c r="B610" s="619" t="s">
        <v>7221</v>
      </c>
      <c r="C610" s="619" t="s">
        <v>7590</v>
      </c>
      <c r="D610" s="619" t="s">
        <v>7617</v>
      </c>
      <c r="E610" s="619" t="s">
        <v>7618</v>
      </c>
      <c r="F610" s="622"/>
      <c r="G610" s="622"/>
      <c r="H610" s="622"/>
      <c r="I610" s="622"/>
      <c r="J610" s="622"/>
      <c r="K610" s="622"/>
      <c r="L610" s="622"/>
      <c r="M610" s="622"/>
      <c r="N610" s="622">
        <v>2</v>
      </c>
      <c r="O610" s="622">
        <v>208</v>
      </c>
      <c r="P610" s="635"/>
      <c r="Q610" s="623">
        <v>104</v>
      </c>
    </row>
    <row r="611" spans="1:17" ht="14.4" customHeight="1" x14ac:dyDescent="0.3">
      <c r="A611" s="618" t="s">
        <v>7868</v>
      </c>
      <c r="B611" s="619" t="s">
        <v>7221</v>
      </c>
      <c r="C611" s="619" t="s">
        <v>7590</v>
      </c>
      <c r="D611" s="619" t="s">
        <v>7629</v>
      </c>
      <c r="E611" s="619" t="s">
        <v>7630</v>
      </c>
      <c r="F611" s="622"/>
      <c r="G611" s="622"/>
      <c r="H611" s="622"/>
      <c r="I611" s="622"/>
      <c r="J611" s="622"/>
      <c r="K611" s="622"/>
      <c r="L611" s="622"/>
      <c r="M611" s="622"/>
      <c r="N611" s="622">
        <v>1</v>
      </c>
      <c r="O611" s="622">
        <v>163</v>
      </c>
      <c r="P611" s="635"/>
      <c r="Q611" s="623">
        <v>163</v>
      </c>
    </row>
    <row r="612" spans="1:17" ht="14.4" customHeight="1" x14ac:dyDescent="0.3">
      <c r="A612" s="618" t="s">
        <v>7868</v>
      </c>
      <c r="B612" s="619" t="s">
        <v>7221</v>
      </c>
      <c r="C612" s="619" t="s">
        <v>7590</v>
      </c>
      <c r="D612" s="619" t="s">
        <v>7635</v>
      </c>
      <c r="E612" s="619" t="s">
        <v>7636</v>
      </c>
      <c r="F612" s="622"/>
      <c r="G612" s="622"/>
      <c r="H612" s="622"/>
      <c r="I612" s="622"/>
      <c r="J612" s="622">
        <v>1</v>
      </c>
      <c r="K612" s="622">
        <v>112</v>
      </c>
      <c r="L612" s="622"/>
      <c r="M612" s="622">
        <v>112</v>
      </c>
      <c r="N612" s="622">
        <v>3</v>
      </c>
      <c r="O612" s="622">
        <v>336</v>
      </c>
      <c r="P612" s="635"/>
      <c r="Q612" s="623">
        <v>112</v>
      </c>
    </row>
    <row r="613" spans="1:17" ht="14.4" customHeight="1" x14ac:dyDescent="0.3">
      <c r="A613" s="618" t="s">
        <v>7868</v>
      </c>
      <c r="B613" s="619" t="s">
        <v>7637</v>
      </c>
      <c r="C613" s="619" t="s">
        <v>7590</v>
      </c>
      <c r="D613" s="619" t="s">
        <v>7595</v>
      </c>
      <c r="E613" s="619" t="s">
        <v>7596</v>
      </c>
      <c r="F613" s="622"/>
      <c r="G613" s="622"/>
      <c r="H613" s="622"/>
      <c r="I613" s="622"/>
      <c r="J613" s="622">
        <v>2</v>
      </c>
      <c r="K613" s="622">
        <v>68</v>
      </c>
      <c r="L613" s="622"/>
      <c r="M613" s="622">
        <v>34</v>
      </c>
      <c r="N613" s="622">
        <v>1</v>
      </c>
      <c r="O613" s="622">
        <v>34</v>
      </c>
      <c r="P613" s="635"/>
      <c r="Q613" s="623">
        <v>34</v>
      </c>
    </row>
    <row r="614" spans="1:17" ht="14.4" customHeight="1" x14ac:dyDescent="0.3">
      <c r="A614" s="618" t="s">
        <v>7868</v>
      </c>
      <c r="B614" s="619" t="s">
        <v>7637</v>
      </c>
      <c r="C614" s="619" t="s">
        <v>7590</v>
      </c>
      <c r="D614" s="619" t="s">
        <v>7681</v>
      </c>
      <c r="E614" s="619" t="s">
        <v>7682</v>
      </c>
      <c r="F614" s="622"/>
      <c r="G614" s="622"/>
      <c r="H614" s="622"/>
      <c r="I614" s="622"/>
      <c r="J614" s="622"/>
      <c r="K614" s="622"/>
      <c r="L614" s="622"/>
      <c r="M614" s="622"/>
      <c r="N614" s="622">
        <v>7</v>
      </c>
      <c r="O614" s="622">
        <v>4942</v>
      </c>
      <c r="P614" s="635"/>
      <c r="Q614" s="623">
        <v>706</v>
      </c>
    </row>
    <row r="615" spans="1:17" ht="14.4" customHeight="1" x14ac:dyDescent="0.3">
      <c r="A615" s="618" t="s">
        <v>7869</v>
      </c>
      <c r="B615" s="619" t="s">
        <v>7221</v>
      </c>
      <c r="C615" s="619" t="s">
        <v>7590</v>
      </c>
      <c r="D615" s="619" t="s">
        <v>7595</v>
      </c>
      <c r="E615" s="619" t="s">
        <v>7596</v>
      </c>
      <c r="F615" s="622"/>
      <c r="G615" s="622"/>
      <c r="H615" s="622"/>
      <c r="I615" s="622"/>
      <c r="J615" s="622">
        <v>3</v>
      </c>
      <c r="K615" s="622">
        <v>102</v>
      </c>
      <c r="L615" s="622"/>
      <c r="M615" s="622">
        <v>34</v>
      </c>
      <c r="N615" s="622">
        <v>3</v>
      </c>
      <c r="O615" s="622">
        <v>102</v>
      </c>
      <c r="P615" s="635"/>
      <c r="Q615" s="623">
        <v>34</v>
      </c>
    </row>
    <row r="616" spans="1:17" ht="14.4" customHeight="1" x14ac:dyDescent="0.3">
      <c r="A616" s="618" t="s">
        <v>7869</v>
      </c>
      <c r="B616" s="619" t="s">
        <v>7221</v>
      </c>
      <c r="C616" s="619" t="s">
        <v>7590</v>
      </c>
      <c r="D616" s="619" t="s">
        <v>7627</v>
      </c>
      <c r="E616" s="619" t="s">
        <v>7628</v>
      </c>
      <c r="F616" s="622"/>
      <c r="G616" s="622"/>
      <c r="H616" s="622"/>
      <c r="I616" s="622"/>
      <c r="J616" s="622">
        <v>1</v>
      </c>
      <c r="K616" s="622">
        <v>328</v>
      </c>
      <c r="L616" s="622"/>
      <c r="M616" s="622">
        <v>328</v>
      </c>
      <c r="N616" s="622"/>
      <c r="O616" s="622"/>
      <c r="P616" s="635"/>
      <c r="Q616" s="623"/>
    </row>
    <row r="617" spans="1:17" ht="14.4" customHeight="1" x14ac:dyDescent="0.3">
      <c r="A617" s="618" t="s">
        <v>7869</v>
      </c>
      <c r="B617" s="619" t="s">
        <v>7221</v>
      </c>
      <c r="C617" s="619" t="s">
        <v>7590</v>
      </c>
      <c r="D617" s="619" t="s">
        <v>7635</v>
      </c>
      <c r="E617" s="619" t="s">
        <v>7636</v>
      </c>
      <c r="F617" s="622"/>
      <c r="G617" s="622"/>
      <c r="H617" s="622"/>
      <c r="I617" s="622"/>
      <c r="J617" s="622">
        <v>2</v>
      </c>
      <c r="K617" s="622">
        <v>224</v>
      </c>
      <c r="L617" s="622"/>
      <c r="M617" s="622">
        <v>112</v>
      </c>
      <c r="N617" s="622">
        <v>3</v>
      </c>
      <c r="O617" s="622">
        <v>336</v>
      </c>
      <c r="P617" s="635"/>
      <c r="Q617" s="623">
        <v>112</v>
      </c>
    </row>
    <row r="618" spans="1:17" ht="14.4" customHeight="1" x14ac:dyDescent="0.3">
      <c r="A618" s="618" t="s">
        <v>7869</v>
      </c>
      <c r="B618" s="619" t="s">
        <v>7637</v>
      </c>
      <c r="C618" s="619" t="s">
        <v>7575</v>
      </c>
      <c r="D618" s="619" t="s">
        <v>7576</v>
      </c>
      <c r="E618" s="619" t="s">
        <v>7577</v>
      </c>
      <c r="F618" s="622">
        <v>1</v>
      </c>
      <c r="G618" s="622">
        <v>710.6</v>
      </c>
      <c r="H618" s="622">
        <v>1</v>
      </c>
      <c r="I618" s="622">
        <v>710.6</v>
      </c>
      <c r="J618" s="622">
        <v>5</v>
      </c>
      <c r="K618" s="622">
        <v>3553</v>
      </c>
      <c r="L618" s="622">
        <v>5</v>
      </c>
      <c r="M618" s="622">
        <v>710.6</v>
      </c>
      <c r="N618" s="622">
        <v>2</v>
      </c>
      <c r="O618" s="622">
        <v>1421.2</v>
      </c>
      <c r="P618" s="635">
        <v>2</v>
      </c>
      <c r="Q618" s="623">
        <v>710.6</v>
      </c>
    </row>
    <row r="619" spans="1:17" ht="14.4" customHeight="1" x14ac:dyDescent="0.3">
      <c r="A619" s="618" t="s">
        <v>7869</v>
      </c>
      <c r="B619" s="619" t="s">
        <v>7637</v>
      </c>
      <c r="C619" s="619" t="s">
        <v>7575</v>
      </c>
      <c r="D619" s="619" t="s">
        <v>7665</v>
      </c>
      <c r="E619" s="619" t="s">
        <v>7666</v>
      </c>
      <c r="F619" s="622"/>
      <c r="G619" s="622"/>
      <c r="H619" s="622"/>
      <c r="I619" s="622"/>
      <c r="J619" s="622">
        <v>1</v>
      </c>
      <c r="K619" s="622">
        <v>746.4</v>
      </c>
      <c r="L619" s="622"/>
      <c r="M619" s="622">
        <v>746.4</v>
      </c>
      <c r="N619" s="622"/>
      <c r="O619" s="622"/>
      <c r="P619" s="635"/>
      <c r="Q619" s="623"/>
    </row>
    <row r="620" spans="1:17" ht="14.4" customHeight="1" x14ac:dyDescent="0.3">
      <c r="A620" s="618" t="s">
        <v>7869</v>
      </c>
      <c r="B620" s="619" t="s">
        <v>7637</v>
      </c>
      <c r="C620" s="619" t="s">
        <v>7575</v>
      </c>
      <c r="D620" s="619" t="s">
        <v>7667</v>
      </c>
      <c r="E620" s="619" t="s">
        <v>7668</v>
      </c>
      <c r="F620" s="622"/>
      <c r="G620" s="622"/>
      <c r="H620" s="622"/>
      <c r="I620" s="622"/>
      <c r="J620" s="622"/>
      <c r="K620" s="622"/>
      <c r="L620" s="622"/>
      <c r="M620" s="622"/>
      <c r="N620" s="622">
        <v>1</v>
      </c>
      <c r="O620" s="622">
        <v>2011.4</v>
      </c>
      <c r="P620" s="635"/>
      <c r="Q620" s="623">
        <v>2011.4</v>
      </c>
    </row>
    <row r="621" spans="1:17" ht="14.4" customHeight="1" x14ac:dyDescent="0.3">
      <c r="A621" s="618" t="s">
        <v>7869</v>
      </c>
      <c r="B621" s="619" t="s">
        <v>7637</v>
      </c>
      <c r="C621" s="619" t="s">
        <v>7590</v>
      </c>
      <c r="D621" s="619" t="s">
        <v>7593</v>
      </c>
      <c r="E621" s="619" t="s">
        <v>7594</v>
      </c>
      <c r="F621" s="622">
        <v>2</v>
      </c>
      <c r="G621" s="622">
        <v>0</v>
      </c>
      <c r="H621" s="622"/>
      <c r="I621" s="622">
        <v>0</v>
      </c>
      <c r="J621" s="622"/>
      <c r="K621" s="622"/>
      <c r="L621" s="622"/>
      <c r="M621" s="622"/>
      <c r="N621" s="622">
        <v>2</v>
      </c>
      <c r="O621" s="622">
        <v>0</v>
      </c>
      <c r="P621" s="635"/>
      <c r="Q621" s="623">
        <v>0</v>
      </c>
    </row>
    <row r="622" spans="1:17" ht="14.4" customHeight="1" x14ac:dyDescent="0.3">
      <c r="A622" s="618" t="s">
        <v>7869</v>
      </c>
      <c r="B622" s="619" t="s">
        <v>7637</v>
      </c>
      <c r="C622" s="619" t="s">
        <v>7590</v>
      </c>
      <c r="D622" s="619" t="s">
        <v>7595</v>
      </c>
      <c r="E622" s="619" t="s">
        <v>7596</v>
      </c>
      <c r="F622" s="622">
        <v>10</v>
      </c>
      <c r="G622" s="622">
        <v>340</v>
      </c>
      <c r="H622" s="622">
        <v>1</v>
      </c>
      <c r="I622" s="622">
        <v>34</v>
      </c>
      <c r="J622" s="622">
        <v>5</v>
      </c>
      <c r="K622" s="622">
        <v>170</v>
      </c>
      <c r="L622" s="622">
        <v>0.5</v>
      </c>
      <c r="M622" s="622">
        <v>34</v>
      </c>
      <c r="N622" s="622">
        <v>6</v>
      </c>
      <c r="O622" s="622">
        <v>204</v>
      </c>
      <c r="P622" s="635">
        <v>0.6</v>
      </c>
      <c r="Q622" s="623">
        <v>34</v>
      </c>
    </row>
    <row r="623" spans="1:17" ht="14.4" customHeight="1" x14ac:dyDescent="0.3">
      <c r="A623" s="618" t="s">
        <v>7869</v>
      </c>
      <c r="B623" s="619" t="s">
        <v>7637</v>
      </c>
      <c r="C623" s="619" t="s">
        <v>7590</v>
      </c>
      <c r="D623" s="619" t="s">
        <v>7677</v>
      </c>
      <c r="E623" s="619" t="s">
        <v>7678</v>
      </c>
      <c r="F623" s="622">
        <v>5</v>
      </c>
      <c r="G623" s="622">
        <v>1620</v>
      </c>
      <c r="H623" s="622">
        <v>1</v>
      </c>
      <c r="I623" s="622">
        <v>324</v>
      </c>
      <c r="J623" s="622">
        <v>2</v>
      </c>
      <c r="K623" s="622">
        <v>652</v>
      </c>
      <c r="L623" s="622">
        <v>0.40246913580246912</v>
      </c>
      <c r="M623" s="622">
        <v>326</v>
      </c>
      <c r="N623" s="622">
        <v>2</v>
      </c>
      <c r="O623" s="622">
        <v>654</v>
      </c>
      <c r="P623" s="635">
        <v>0.40370370370370373</v>
      </c>
      <c r="Q623" s="623">
        <v>327</v>
      </c>
    </row>
    <row r="624" spans="1:17" ht="14.4" customHeight="1" x14ac:dyDescent="0.3">
      <c r="A624" s="618" t="s">
        <v>7869</v>
      </c>
      <c r="B624" s="619" t="s">
        <v>7637</v>
      </c>
      <c r="C624" s="619" t="s">
        <v>7590</v>
      </c>
      <c r="D624" s="619" t="s">
        <v>7681</v>
      </c>
      <c r="E624" s="619" t="s">
        <v>7682</v>
      </c>
      <c r="F624" s="622">
        <v>203</v>
      </c>
      <c r="G624" s="622">
        <v>143115</v>
      </c>
      <c r="H624" s="622">
        <v>1</v>
      </c>
      <c r="I624" s="622">
        <v>705</v>
      </c>
      <c r="J624" s="622">
        <v>292</v>
      </c>
      <c r="K624" s="622">
        <v>205860</v>
      </c>
      <c r="L624" s="622">
        <v>1.4384236453201971</v>
      </c>
      <c r="M624" s="622">
        <v>705</v>
      </c>
      <c r="N624" s="622">
        <v>146</v>
      </c>
      <c r="O624" s="622">
        <v>103076</v>
      </c>
      <c r="P624" s="635">
        <v>0.72023198127380084</v>
      </c>
      <c r="Q624" s="623">
        <v>706</v>
      </c>
    </row>
    <row r="625" spans="1:17" ht="14.4" customHeight="1" x14ac:dyDescent="0.3">
      <c r="A625" s="618" t="s">
        <v>7869</v>
      </c>
      <c r="B625" s="619" t="s">
        <v>7637</v>
      </c>
      <c r="C625" s="619" t="s">
        <v>7590</v>
      </c>
      <c r="D625" s="619" t="s">
        <v>7683</v>
      </c>
      <c r="E625" s="619" t="s">
        <v>7684</v>
      </c>
      <c r="F625" s="622">
        <v>5</v>
      </c>
      <c r="G625" s="622">
        <v>2465</v>
      </c>
      <c r="H625" s="622">
        <v>1</v>
      </c>
      <c r="I625" s="622">
        <v>493</v>
      </c>
      <c r="J625" s="622">
        <v>8</v>
      </c>
      <c r="K625" s="622">
        <v>3960</v>
      </c>
      <c r="L625" s="622">
        <v>1.6064908722109534</v>
      </c>
      <c r="M625" s="622">
        <v>495</v>
      </c>
      <c r="N625" s="622">
        <v>10</v>
      </c>
      <c r="O625" s="622">
        <v>4970</v>
      </c>
      <c r="P625" s="635">
        <v>2.0162271805273835</v>
      </c>
      <c r="Q625" s="623">
        <v>497</v>
      </c>
    </row>
    <row r="626" spans="1:17" ht="14.4" customHeight="1" x14ac:dyDescent="0.3">
      <c r="A626" s="618" t="s">
        <v>7869</v>
      </c>
      <c r="B626" s="619" t="s">
        <v>7637</v>
      </c>
      <c r="C626" s="619" t="s">
        <v>7590</v>
      </c>
      <c r="D626" s="619" t="s">
        <v>7691</v>
      </c>
      <c r="E626" s="619" t="s">
        <v>7692</v>
      </c>
      <c r="F626" s="622">
        <v>9</v>
      </c>
      <c r="G626" s="622">
        <v>10629</v>
      </c>
      <c r="H626" s="622">
        <v>1</v>
      </c>
      <c r="I626" s="622">
        <v>1181</v>
      </c>
      <c r="J626" s="622">
        <v>6</v>
      </c>
      <c r="K626" s="622">
        <v>7098</v>
      </c>
      <c r="L626" s="622">
        <v>0.6677956534010725</v>
      </c>
      <c r="M626" s="622">
        <v>1183</v>
      </c>
      <c r="N626" s="622">
        <v>8</v>
      </c>
      <c r="O626" s="622">
        <v>9488</v>
      </c>
      <c r="P626" s="635">
        <v>0.8926521780035751</v>
      </c>
      <c r="Q626" s="623">
        <v>1186</v>
      </c>
    </row>
    <row r="627" spans="1:17" ht="14.4" customHeight="1" x14ac:dyDescent="0.3">
      <c r="A627" s="618" t="s">
        <v>7869</v>
      </c>
      <c r="B627" s="619" t="s">
        <v>7637</v>
      </c>
      <c r="C627" s="619" t="s">
        <v>7590</v>
      </c>
      <c r="D627" s="619" t="s">
        <v>7693</v>
      </c>
      <c r="E627" s="619" t="s">
        <v>7694</v>
      </c>
      <c r="F627" s="622">
        <v>3</v>
      </c>
      <c r="G627" s="622">
        <v>486</v>
      </c>
      <c r="H627" s="622">
        <v>1</v>
      </c>
      <c r="I627" s="622">
        <v>162</v>
      </c>
      <c r="J627" s="622">
        <v>3</v>
      </c>
      <c r="K627" s="622">
        <v>486</v>
      </c>
      <c r="L627" s="622">
        <v>1</v>
      </c>
      <c r="M627" s="622">
        <v>162</v>
      </c>
      <c r="N627" s="622">
        <v>9</v>
      </c>
      <c r="O627" s="622">
        <v>1467</v>
      </c>
      <c r="P627" s="635">
        <v>3.0185185185185186</v>
      </c>
      <c r="Q627" s="623">
        <v>163</v>
      </c>
    </row>
    <row r="628" spans="1:17" ht="14.4" customHeight="1" x14ac:dyDescent="0.3">
      <c r="A628" s="618" t="s">
        <v>7869</v>
      </c>
      <c r="B628" s="619" t="s">
        <v>7637</v>
      </c>
      <c r="C628" s="619" t="s">
        <v>7590</v>
      </c>
      <c r="D628" s="619" t="s">
        <v>7695</v>
      </c>
      <c r="E628" s="619" t="s">
        <v>7696</v>
      </c>
      <c r="F628" s="622">
        <v>2</v>
      </c>
      <c r="G628" s="622">
        <v>1328</v>
      </c>
      <c r="H628" s="622">
        <v>1</v>
      </c>
      <c r="I628" s="622">
        <v>664</v>
      </c>
      <c r="J628" s="622">
        <v>7</v>
      </c>
      <c r="K628" s="622">
        <v>4676</v>
      </c>
      <c r="L628" s="622">
        <v>3.5210843373493974</v>
      </c>
      <c r="M628" s="622">
        <v>668</v>
      </c>
      <c r="N628" s="622">
        <v>4</v>
      </c>
      <c r="O628" s="622">
        <v>2696</v>
      </c>
      <c r="P628" s="635">
        <v>2.0301204819277108</v>
      </c>
      <c r="Q628" s="623">
        <v>674</v>
      </c>
    </row>
    <row r="629" spans="1:17" ht="14.4" customHeight="1" x14ac:dyDescent="0.3">
      <c r="A629" s="618" t="s">
        <v>7869</v>
      </c>
      <c r="B629" s="619" t="s">
        <v>7637</v>
      </c>
      <c r="C629" s="619" t="s">
        <v>7590</v>
      </c>
      <c r="D629" s="619" t="s">
        <v>7697</v>
      </c>
      <c r="E629" s="619" t="s">
        <v>7698</v>
      </c>
      <c r="F629" s="622">
        <v>20</v>
      </c>
      <c r="G629" s="622">
        <v>37660</v>
      </c>
      <c r="H629" s="622">
        <v>1</v>
      </c>
      <c r="I629" s="622">
        <v>1883</v>
      </c>
      <c r="J629" s="622">
        <v>36</v>
      </c>
      <c r="K629" s="622">
        <v>67860</v>
      </c>
      <c r="L629" s="622">
        <v>1.8019118428040362</v>
      </c>
      <c r="M629" s="622">
        <v>1885</v>
      </c>
      <c r="N629" s="622">
        <v>28</v>
      </c>
      <c r="O629" s="622">
        <v>52864</v>
      </c>
      <c r="P629" s="635">
        <v>1.4037174721189591</v>
      </c>
      <c r="Q629" s="623">
        <v>1888</v>
      </c>
    </row>
    <row r="630" spans="1:17" ht="14.4" customHeight="1" x14ac:dyDescent="0.3">
      <c r="A630" s="618" t="s">
        <v>7869</v>
      </c>
      <c r="B630" s="619" t="s">
        <v>7637</v>
      </c>
      <c r="C630" s="619" t="s">
        <v>7590</v>
      </c>
      <c r="D630" s="619" t="s">
        <v>7699</v>
      </c>
      <c r="E630" s="619" t="s">
        <v>7700</v>
      </c>
      <c r="F630" s="622">
        <v>7</v>
      </c>
      <c r="G630" s="622">
        <v>861</v>
      </c>
      <c r="H630" s="622">
        <v>1</v>
      </c>
      <c r="I630" s="622">
        <v>123</v>
      </c>
      <c r="J630" s="622">
        <v>16</v>
      </c>
      <c r="K630" s="622">
        <v>1968</v>
      </c>
      <c r="L630" s="622">
        <v>2.2857142857142856</v>
      </c>
      <c r="M630" s="622">
        <v>123</v>
      </c>
      <c r="N630" s="622">
        <v>6</v>
      </c>
      <c r="O630" s="622">
        <v>744</v>
      </c>
      <c r="P630" s="635">
        <v>0.86411149825783973</v>
      </c>
      <c r="Q630" s="623">
        <v>124</v>
      </c>
    </row>
    <row r="631" spans="1:17" ht="14.4" customHeight="1" x14ac:dyDescent="0.3">
      <c r="A631" s="618" t="s">
        <v>7869</v>
      </c>
      <c r="B631" s="619" t="s">
        <v>7637</v>
      </c>
      <c r="C631" s="619" t="s">
        <v>7590</v>
      </c>
      <c r="D631" s="619" t="s">
        <v>7701</v>
      </c>
      <c r="E631" s="619" t="s">
        <v>7702</v>
      </c>
      <c r="F631" s="622"/>
      <c r="G631" s="622"/>
      <c r="H631" s="622"/>
      <c r="I631" s="622"/>
      <c r="J631" s="622"/>
      <c r="K631" s="622"/>
      <c r="L631" s="622"/>
      <c r="M631" s="622"/>
      <c r="N631" s="622">
        <v>114</v>
      </c>
      <c r="O631" s="622">
        <v>98952</v>
      </c>
      <c r="P631" s="635"/>
      <c r="Q631" s="623">
        <v>868</v>
      </c>
    </row>
    <row r="632" spans="1:17" ht="14.4" customHeight="1" x14ac:dyDescent="0.3">
      <c r="A632" s="618" t="s">
        <v>7869</v>
      </c>
      <c r="B632" s="619" t="s">
        <v>7637</v>
      </c>
      <c r="C632" s="619" t="s">
        <v>7590</v>
      </c>
      <c r="D632" s="619" t="s">
        <v>7705</v>
      </c>
      <c r="E632" s="619" t="s">
        <v>7706</v>
      </c>
      <c r="F632" s="622"/>
      <c r="G632" s="622"/>
      <c r="H632" s="622"/>
      <c r="I632" s="622"/>
      <c r="J632" s="622"/>
      <c r="K632" s="622"/>
      <c r="L632" s="622"/>
      <c r="M632" s="622"/>
      <c r="N632" s="622">
        <v>1</v>
      </c>
      <c r="O632" s="622">
        <v>3696</v>
      </c>
      <c r="P632" s="635"/>
      <c r="Q632" s="623">
        <v>3696</v>
      </c>
    </row>
    <row r="633" spans="1:17" ht="14.4" customHeight="1" x14ac:dyDescent="0.3">
      <c r="A633" s="618" t="s">
        <v>7870</v>
      </c>
      <c r="B633" s="619" t="s">
        <v>7221</v>
      </c>
      <c r="C633" s="619" t="s">
        <v>7590</v>
      </c>
      <c r="D633" s="619" t="s">
        <v>7635</v>
      </c>
      <c r="E633" s="619" t="s">
        <v>7636</v>
      </c>
      <c r="F633" s="622"/>
      <c r="G633" s="622"/>
      <c r="H633" s="622"/>
      <c r="I633" s="622"/>
      <c r="J633" s="622">
        <v>1</v>
      </c>
      <c r="K633" s="622">
        <v>112</v>
      </c>
      <c r="L633" s="622"/>
      <c r="M633" s="622">
        <v>112</v>
      </c>
      <c r="N633" s="622"/>
      <c r="O633" s="622"/>
      <c r="P633" s="635"/>
      <c r="Q633" s="623"/>
    </row>
    <row r="634" spans="1:17" ht="14.4" customHeight="1" x14ac:dyDescent="0.3">
      <c r="A634" s="618" t="s">
        <v>7870</v>
      </c>
      <c r="B634" s="619" t="s">
        <v>7637</v>
      </c>
      <c r="C634" s="619" t="s">
        <v>7590</v>
      </c>
      <c r="D634" s="619" t="s">
        <v>7595</v>
      </c>
      <c r="E634" s="619" t="s">
        <v>7596</v>
      </c>
      <c r="F634" s="622">
        <v>1</v>
      </c>
      <c r="G634" s="622">
        <v>34</v>
      </c>
      <c r="H634" s="622">
        <v>1</v>
      </c>
      <c r="I634" s="622">
        <v>34</v>
      </c>
      <c r="J634" s="622"/>
      <c r="K634" s="622"/>
      <c r="L634" s="622"/>
      <c r="M634" s="622"/>
      <c r="N634" s="622"/>
      <c r="O634" s="622"/>
      <c r="P634" s="635"/>
      <c r="Q634" s="623"/>
    </row>
    <row r="635" spans="1:17" ht="14.4" customHeight="1" x14ac:dyDescent="0.3">
      <c r="A635" s="618" t="s">
        <v>7871</v>
      </c>
      <c r="B635" s="619" t="s">
        <v>7221</v>
      </c>
      <c r="C635" s="619" t="s">
        <v>768</v>
      </c>
      <c r="D635" s="619" t="s">
        <v>7415</v>
      </c>
      <c r="E635" s="619" t="s">
        <v>7416</v>
      </c>
      <c r="F635" s="622">
        <v>0.35</v>
      </c>
      <c r="G635" s="622">
        <v>1125.72</v>
      </c>
      <c r="H635" s="622">
        <v>1</v>
      </c>
      <c r="I635" s="622">
        <v>3216.3428571428576</v>
      </c>
      <c r="J635" s="622"/>
      <c r="K635" s="622"/>
      <c r="L635" s="622"/>
      <c r="M635" s="622"/>
      <c r="N635" s="622"/>
      <c r="O635" s="622"/>
      <c r="P635" s="635"/>
      <c r="Q635" s="623"/>
    </row>
    <row r="636" spans="1:17" ht="14.4" customHeight="1" x14ac:dyDescent="0.3">
      <c r="A636" s="618" t="s">
        <v>7871</v>
      </c>
      <c r="B636" s="619" t="s">
        <v>7221</v>
      </c>
      <c r="C636" s="619" t="s">
        <v>768</v>
      </c>
      <c r="D636" s="619" t="s">
        <v>7417</v>
      </c>
      <c r="E636" s="619" t="s">
        <v>7416</v>
      </c>
      <c r="F636" s="622">
        <v>1.74</v>
      </c>
      <c r="G636" s="622">
        <v>11192.88</v>
      </c>
      <c r="H636" s="622">
        <v>1</v>
      </c>
      <c r="I636" s="622">
        <v>6432.689655172413</v>
      </c>
      <c r="J636" s="622"/>
      <c r="K636" s="622"/>
      <c r="L636" s="622"/>
      <c r="M636" s="622"/>
      <c r="N636" s="622"/>
      <c r="O636" s="622"/>
      <c r="P636" s="635"/>
      <c r="Q636" s="623"/>
    </row>
    <row r="637" spans="1:17" ht="14.4" customHeight="1" x14ac:dyDescent="0.3">
      <c r="A637" s="618" t="s">
        <v>7871</v>
      </c>
      <c r="B637" s="619" t="s">
        <v>7221</v>
      </c>
      <c r="C637" s="619" t="s">
        <v>768</v>
      </c>
      <c r="D637" s="619" t="s">
        <v>7495</v>
      </c>
      <c r="E637" s="619" t="s">
        <v>7492</v>
      </c>
      <c r="F637" s="622">
        <v>0.53</v>
      </c>
      <c r="G637" s="622">
        <v>286.83</v>
      </c>
      <c r="H637" s="622">
        <v>1</v>
      </c>
      <c r="I637" s="622">
        <v>541.18867924528297</v>
      </c>
      <c r="J637" s="622"/>
      <c r="K637" s="622"/>
      <c r="L637" s="622"/>
      <c r="M637" s="622"/>
      <c r="N637" s="622"/>
      <c r="O637" s="622"/>
      <c r="P637" s="635"/>
      <c r="Q637" s="623"/>
    </row>
    <row r="638" spans="1:17" ht="14.4" customHeight="1" x14ac:dyDescent="0.3">
      <c r="A638" s="618" t="s">
        <v>7871</v>
      </c>
      <c r="B638" s="619" t="s">
        <v>7221</v>
      </c>
      <c r="C638" s="619" t="s">
        <v>7575</v>
      </c>
      <c r="D638" s="619" t="s">
        <v>7580</v>
      </c>
      <c r="E638" s="619" t="s">
        <v>7581</v>
      </c>
      <c r="F638" s="622">
        <v>1</v>
      </c>
      <c r="G638" s="622">
        <v>867</v>
      </c>
      <c r="H638" s="622">
        <v>1</v>
      </c>
      <c r="I638" s="622">
        <v>867</v>
      </c>
      <c r="J638" s="622"/>
      <c r="K638" s="622"/>
      <c r="L638" s="622"/>
      <c r="M638" s="622"/>
      <c r="N638" s="622"/>
      <c r="O638" s="622"/>
      <c r="P638" s="635"/>
      <c r="Q638" s="623"/>
    </row>
    <row r="639" spans="1:17" ht="14.4" customHeight="1" x14ac:dyDescent="0.3">
      <c r="A639" s="618" t="s">
        <v>7871</v>
      </c>
      <c r="B639" s="619" t="s">
        <v>7221</v>
      </c>
      <c r="C639" s="619" t="s">
        <v>7590</v>
      </c>
      <c r="D639" s="619" t="s">
        <v>7595</v>
      </c>
      <c r="E639" s="619" t="s">
        <v>7596</v>
      </c>
      <c r="F639" s="622">
        <v>1</v>
      </c>
      <c r="G639" s="622">
        <v>34</v>
      </c>
      <c r="H639" s="622">
        <v>1</v>
      </c>
      <c r="I639" s="622">
        <v>34</v>
      </c>
      <c r="J639" s="622"/>
      <c r="K639" s="622"/>
      <c r="L639" s="622"/>
      <c r="M639" s="622"/>
      <c r="N639" s="622"/>
      <c r="O639" s="622"/>
      <c r="P639" s="635"/>
      <c r="Q639" s="623"/>
    </row>
    <row r="640" spans="1:17" ht="14.4" customHeight="1" x14ac:dyDescent="0.3">
      <c r="A640" s="618" t="s">
        <v>7871</v>
      </c>
      <c r="B640" s="619" t="s">
        <v>7221</v>
      </c>
      <c r="C640" s="619" t="s">
        <v>7590</v>
      </c>
      <c r="D640" s="619" t="s">
        <v>7617</v>
      </c>
      <c r="E640" s="619" t="s">
        <v>7618</v>
      </c>
      <c r="F640" s="622">
        <v>2</v>
      </c>
      <c r="G640" s="622">
        <v>206</v>
      </c>
      <c r="H640" s="622">
        <v>1</v>
      </c>
      <c r="I640" s="622">
        <v>103</v>
      </c>
      <c r="J640" s="622"/>
      <c r="K640" s="622"/>
      <c r="L640" s="622"/>
      <c r="M640" s="622"/>
      <c r="N640" s="622"/>
      <c r="O640" s="622"/>
      <c r="P640" s="635"/>
      <c r="Q640" s="623"/>
    </row>
    <row r="641" spans="1:17" ht="14.4" customHeight="1" x14ac:dyDescent="0.3">
      <c r="A641" s="618" t="s">
        <v>7871</v>
      </c>
      <c r="B641" s="619" t="s">
        <v>7221</v>
      </c>
      <c r="C641" s="619" t="s">
        <v>7590</v>
      </c>
      <c r="D641" s="619" t="s">
        <v>7629</v>
      </c>
      <c r="E641" s="619" t="s">
        <v>7630</v>
      </c>
      <c r="F641" s="622">
        <v>1</v>
      </c>
      <c r="G641" s="622">
        <v>163</v>
      </c>
      <c r="H641" s="622">
        <v>1</v>
      </c>
      <c r="I641" s="622">
        <v>163</v>
      </c>
      <c r="J641" s="622"/>
      <c r="K641" s="622"/>
      <c r="L641" s="622"/>
      <c r="M641" s="622"/>
      <c r="N641" s="622">
        <v>1</v>
      </c>
      <c r="O641" s="622">
        <v>163</v>
      </c>
      <c r="P641" s="635">
        <v>1</v>
      </c>
      <c r="Q641" s="623">
        <v>163</v>
      </c>
    </row>
    <row r="642" spans="1:17" ht="14.4" customHeight="1" x14ac:dyDescent="0.3">
      <c r="A642" s="618" t="s">
        <v>7871</v>
      </c>
      <c r="B642" s="619" t="s">
        <v>7221</v>
      </c>
      <c r="C642" s="619" t="s">
        <v>7590</v>
      </c>
      <c r="D642" s="619" t="s">
        <v>7635</v>
      </c>
      <c r="E642" s="619" t="s">
        <v>7636</v>
      </c>
      <c r="F642" s="622"/>
      <c r="G642" s="622"/>
      <c r="H642" s="622"/>
      <c r="I642" s="622"/>
      <c r="J642" s="622"/>
      <c r="K642" s="622"/>
      <c r="L642" s="622"/>
      <c r="M642" s="622"/>
      <c r="N642" s="622">
        <v>1</v>
      </c>
      <c r="O642" s="622">
        <v>112</v>
      </c>
      <c r="P642" s="635"/>
      <c r="Q642" s="623">
        <v>112</v>
      </c>
    </row>
    <row r="643" spans="1:17" ht="14.4" customHeight="1" x14ac:dyDescent="0.3">
      <c r="A643" s="618" t="s">
        <v>7871</v>
      </c>
      <c r="B643" s="619" t="s">
        <v>7637</v>
      </c>
      <c r="C643" s="619" t="s">
        <v>7590</v>
      </c>
      <c r="D643" s="619" t="s">
        <v>7595</v>
      </c>
      <c r="E643" s="619" t="s">
        <v>7596</v>
      </c>
      <c r="F643" s="622"/>
      <c r="G643" s="622"/>
      <c r="H643" s="622"/>
      <c r="I643" s="622"/>
      <c r="J643" s="622">
        <v>2</v>
      </c>
      <c r="K643" s="622">
        <v>68</v>
      </c>
      <c r="L643" s="622"/>
      <c r="M643" s="622">
        <v>34</v>
      </c>
      <c r="N643" s="622">
        <v>1</v>
      </c>
      <c r="O643" s="622">
        <v>34</v>
      </c>
      <c r="P643" s="635"/>
      <c r="Q643" s="623">
        <v>34</v>
      </c>
    </row>
    <row r="644" spans="1:17" ht="14.4" customHeight="1" x14ac:dyDescent="0.3">
      <c r="A644" s="618" t="s">
        <v>7871</v>
      </c>
      <c r="B644" s="619" t="s">
        <v>7637</v>
      </c>
      <c r="C644" s="619" t="s">
        <v>7590</v>
      </c>
      <c r="D644" s="619" t="s">
        <v>7677</v>
      </c>
      <c r="E644" s="619" t="s">
        <v>7678</v>
      </c>
      <c r="F644" s="622">
        <v>1</v>
      </c>
      <c r="G644" s="622">
        <v>324</v>
      </c>
      <c r="H644" s="622">
        <v>1</v>
      </c>
      <c r="I644" s="622">
        <v>324</v>
      </c>
      <c r="J644" s="622"/>
      <c r="K644" s="622"/>
      <c r="L644" s="622"/>
      <c r="M644" s="622"/>
      <c r="N644" s="622"/>
      <c r="O644" s="622"/>
      <c r="P644" s="635"/>
      <c r="Q644" s="623"/>
    </row>
    <row r="645" spans="1:17" ht="14.4" customHeight="1" x14ac:dyDescent="0.3">
      <c r="A645" s="618" t="s">
        <v>7871</v>
      </c>
      <c r="B645" s="619" t="s">
        <v>7637</v>
      </c>
      <c r="C645" s="619" t="s">
        <v>7590</v>
      </c>
      <c r="D645" s="619" t="s">
        <v>7691</v>
      </c>
      <c r="E645" s="619" t="s">
        <v>7692</v>
      </c>
      <c r="F645" s="622">
        <v>1</v>
      </c>
      <c r="G645" s="622">
        <v>1181</v>
      </c>
      <c r="H645" s="622">
        <v>1</v>
      </c>
      <c r="I645" s="622">
        <v>1181</v>
      </c>
      <c r="J645" s="622"/>
      <c r="K645" s="622"/>
      <c r="L645" s="622"/>
      <c r="M645" s="622"/>
      <c r="N645" s="622"/>
      <c r="O645" s="622"/>
      <c r="P645" s="635"/>
      <c r="Q645" s="623"/>
    </row>
    <row r="646" spans="1:17" ht="14.4" customHeight="1" x14ac:dyDescent="0.3">
      <c r="A646" s="618" t="s">
        <v>7871</v>
      </c>
      <c r="B646" s="619" t="s">
        <v>7637</v>
      </c>
      <c r="C646" s="619" t="s">
        <v>7590</v>
      </c>
      <c r="D646" s="619" t="s">
        <v>7693</v>
      </c>
      <c r="E646" s="619" t="s">
        <v>7694</v>
      </c>
      <c r="F646" s="622"/>
      <c r="G646" s="622"/>
      <c r="H646" s="622"/>
      <c r="I646" s="622"/>
      <c r="J646" s="622"/>
      <c r="K646" s="622"/>
      <c r="L646" s="622"/>
      <c r="M646" s="622"/>
      <c r="N646" s="622">
        <v>1</v>
      </c>
      <c r="O646" s="622">
        <v>163</v>
      </c>
      <c r="P646" s="635"/>
      <c r="Q646" s="623">
        <v>163</v>
      </c>
    </row>
    <row r="647" spans="1:17" ht="14.4" customHeight="1" thickBot="1" x14ac:dyDescent="0.35">
      <c r="A647" s="624" t="s">
        <v>7871</v>
      </c>
      <c r="B647" s="625" t="s">
        <v>7746</v>
      </c>
      <c r="C647" s="625" t="s">
        <v>7590</v>
      </c>
      <c r="D647" s="625" t="s">
        <v>7747</v>
      </c>
      <c r="E647" s="625" t="s">
        <v>7748</v>
      </c>
      <c r="F647" s="628">
        <v>7</v>
      </c>
      <c r="G647" s="628">
        <v>0</v>
      </c>
      <c r="H647" s="628"/>
      <c r="I647" s="628">
        <v>0</v>
      </c>
      <c r="J647" s="628"/>
      <c r="K647" s="628"/>
      <c r="L647" s="628"/>
      <c r="M647" s="628"/>
      <c r="N647" s="628"/>
      <c r="O647" s="628"/>
      <c r="P647" s="636"/>
      <c r="Q647" s="629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AU309"/>
  <sheetViews>
    <sheetView showGridLines="0" showRowColHeaders="0" zoomScaleNormal="100" workbookViewId="0">
      <selection sqref="A1:M1"/>
    </sheetView>
  </sheetViews>
  <sheetFormatPr defaultColWidth="9.33203125" defaultRowHeight="14.4" customHeight="1" x14ac:dyDescent="0.25"/>
  <cols>
    <col min="1" max="1" width="26.5546875" style="138" bestFit="1" customWidth="1"/>
    <col min="2" max="4" width="7.88671875" style="138" customWidth="1"/>
    <col min="5" max="5" width="7.88671875" style="143" customWidth="1"/>
    <col min="6" max="8" width="7.88671875" style="138" customWidth="1"/>
    <col min="9" max="9" width="7.88671875" style="144" customWidth="1"/>
    <col min="10" max="13" width="7.88671875" style="138" customWidth="1"/>
    <col min="14" max="16384" width="9.33203125" style="138"/>
  </cols>
  <sheetData>
    <row r="1" spans="1:47" ht="18.600000000000001" customHeight="1" thickBot="1" x14ac:dyDescent="0.4">
      <c r="A1" s="532" t="s">
        <v>225</v>
      </c>
      <c r="B1" s="533"/>
      <c r="C1" s="533"/>
      <c r="D1" s="533"/>
      <c r="E1" s="533"/>
      <c r="F1" s="533"/>
      <c r="G1" s="533"/>
      <c r="H1" s="533"/>
      <c r="I1" s="533"/>
      <c r="J1" s="533"/>
      <c r="K1" s="533"/>
      <c r="L1" s="533"/>
      <c r="M1" s="533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  <c r="AG1" s="137"/>
      <c r="AH1" s="137"/>
      <c r="AI1" s="137"/>
      <c r="AJ1" s="137"/>
      <c r="AK1" s="137"/>
      <c r="AL1" s="137"/>
      <c r="AM1" s="137"/>
      <c r="AN1" s="137"/>
      <c r="AO1" s="137"/>
      <c r="AP1" s="137"/>
      <c r="AQ1" s="137"/>
      <c r="AR1" s="137"/>
      <c r="AS1" s="137"/>
      <c r="AT1" s="137"/>
      <c r="AU1" s="137"/>
    </row>
    <row r="2" spans="1:47" ht="14.4" customHeight="1" thickBot="1" x14ac:dyDescent="0.4">
      <c r="A2" s="580" t="s">
        <v>297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37"/>
      <c r="AQ2" s="137"/>
      <c r="AR2" s="137"/>
      <c r="AS2" s="137"/>
      <c r="AT2" s="137"/>
      <c r="AU2" s="137"/>
    </row>
    <row r="3" spans="1:47" ht="14.4" customHeight="1" thickBot="1" x14ac:dyDescent="0.35">
      <c r="A3" s="534" t="s">
        <v>139</v>
      </c>
      <c r="B3" s="516" t="s">
        <v>140</v>
      </c>
      <c r="C3" s="517"/>
      <c r="D3" s="517"/>
      <c r="E3" s="518"/>
      <c r="F3" s="516" t="s">
        <v>141</v>
      </c>
      <c r="G3" s="517"/>
      <c r="H3" s="517"/>
      <c r="I3" s="518"/>
      <c r="J3" s="220"/>
      <c r="K3" s="221"/>
      <c r="L3" s="220"/>
      <c r="M3" s="222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/>
      <c r="AI3" s="137"/>
      <c r="AJ3" s="137"/>
      <c r="AK3" s="137"/>
      <c r="AL3" s="137"/>
      <c r="AM3" s="137"/>
      <c r="AN3" s="137"/>
      <c r="AO3" s="137"/>
      <c r="AP3" s="137"/>
      <c r="AQ3" s="137"/>
      <c r="AR3" s="137"/>
      <c r="AS3" s="137"/>
      <c r="AT3" s="137"/>
      <c r="AU3" s="137"/>
    </row>
    <row r="4" spans="1:47" ht="14.4" customHeight="1" thickBot="1" x14ac:dyDescent="0.35">
      <c r="A4" s="535"/>
      <c r="B4" s="223">
        <v>2011</v>
      </c>
      <c r="C4" s="224">
        <v>2012</v>
      </c>
      <c r="D4" s="224">
        <v>2013</v>
      </c>
      <c r="E4" s="225" t="s">
        <v>5</v>
      </c>
      <c r="F4" s="224">
        <v>2011</v>
      </c>
      <c r="G4" s="224">
        <v>2012</v>
      </c>
      <c r="H4" s="224">
        <v>2013</v>
      </c>
      <c r="I4" s="225" t="s">
        <v>5</v>
      </c>
      <c r="J4" s="220"/>
      <c r="K4" s="220"/>
      <c r="L4" s="226" t="s">
        <v>142</v>
      </c>
      <c r="M4" s="227" t="s">
        <v>143</v>
      </c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7"/>
      <c r="Y4" s="137"/>
      <c r="Z4" s="137"/>
      <c r="AA4" s="137"/>
      <c r="AB4" s="137"/>
      <c r="AC4" s="137"/>
      <c r="AD4" s="137"/>
      <c r="AE4" s="137"/>
      <c r="AF4" s="137"/>
      <c r="AG4" s="137"/>
      <c r="AH4" s="137"/>
      <c r="AI4" s="137"/>
      <c r="AJ4" s="137"/>
      <c r="AK4" s="137"/>
      <c r="AL4" s="137"/>
      <c r="AM4" s="137"/>
      <c r="AN4" s="137"/>
      <c r="AO4" s="137"/>
      <c r="AP4" s="137"/>
      <c r="AQ4" s="137"/>
      <c r="AR4" s="137"/>
      <c r="AS4" s="137"/>
      <c r="AT4" s="137"/>
      <c r="AU4" s="137"/>
    </row>
    <row r="5" spans="1:47" ht="14.4" customHeight="1" x14ac:dyDescent="0.3">
      <c r="A5" s="215" t="s">
        <v>144</v>
      </c>
      <c r="B5" s="218">
        <v>1106.2719999999999</v>
      </c>
      <c r="C5" s="211">
        <v>1053.002</v>
      </c>
      <c r="D5" s="211">
        <v>1099.069</v>
      </c>
      <c r="E5" s="228">
        <v>0.99348894304474855</v>
      </c>
      <c r="F5" s="229">
        <v>1175</v>
      </c>
      <c r="G5" s="211">
        <v>1179</v>
      </c>
      <c r="H5" s="211">
        <v>1202</v>
      </c>
      <c r="I5" s="230">
        <v>1.0229787234042553</v>
      </c>
      <c r="J5" s="220"/>
      <c r="K5" s="220"/>
      <c r="L5" s="8">
        <f>D5-B5</f>
        <v>-7.2029999999999745</v>
      </c>
      <c r="M5" s="9">
        <f>H5-F5</f>
        <v>27</v>
      </c>
      <c r="N5" s="137"/>
      <c r="O5" s="137"/>
      <c r="P5" s="137"/>
      <c r="Q5" s="137"/>
      <c r="R5" s="137"/>
      <c r="S5" s="137"/>
      <c r="T5" s="137"/>
      <c r="U5" s="137"/>
      <c r="V5" s="137"/>
      <c r="W5" s="137"/>
      <c r="X5" s="137"/>
      <c r="Y5" s="137"/>
      <c r="Z5" s="137"/>
      <c r="AA5" s="137"/>
      <c r="AB5" s="137"/>
      <c r="AC5" s="137"/>
      <c r="AD5" s="137"/>
      <c r="AE5" s="137"/>
      <c r="AF5" s="137"/>
      <c r="AG5" s="137"/>
      <c r="AH5" s="137"/>
      <c r="AI5" s="137"/>
      <c r="AJ5" s="137"/>
      <c r="AK5" s="137"/>
      <c r="AL5" s="137"/>
      <c r="AM5" s="137"/>
      <c r="AN5" s="137"/>
      <c r="AO5" s="137"/>
      <c r="AP5" s="137"/>
      <c r="AQ5" s="137"/>
      <c r="AR5" s="137"/>
      <c r="AS5" s="137"/>
      <c r="AT5" s="137"/>
      <c r="AU5" s="137"/>
    </row>
    <row r="6" spans="1:47" ht="14.4" customHeight="1" x14ac:dyDescent="0.3">
      <c r="A6" s="216" t="s">
        <v>145</v>
      </c>
      <c r="B6" s="219">
        <v>156.376</v>
      </c>
      <c r="C6" s="210">
        <v>196.447</v>
      </c>
      <c r="D6" s="210">
        <v>163.46299999999999</v>
      </c>
      <c r="E6" s="231">
        <v>1.045320253747378</v>
      </c>
      <c r="F6" s="232">
        <v>185</v>
      </c>
      <c r="G6" s="210">
        <v>240</v>
      </c>
      <c r="H6" s="210">
        <v>199</v>
      </c>
      <c r="I6" s="233">
        <v>1.0756756756756756</v>
      </c>
      <c r="J6" s="220"/>
      <c r="K6" s="220"/>
      <c r="L6" s="6">
        <f t="shared" ref="L6:L11" si="0">D6-B6</f>
        <v>7.0869999999999891</v>
      </c>
      <c r="M6" s="7">
        <f t="shared" ref="M6:M12" si="1">H6-F6</f>
        <v>14</v>
      </c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  <c r="Y6" s="137"/>
      <c r="Z6" s="137"/>
      <c r="AA6" s="137"/>
      <c r="AB6" s="137"/>
      <c r="AC6" s="137"/>
      <c r="AD6" s="137"/>
      <c r="AE6" s="137"/>
      <c r="AF6" s="137"/>
      <c r="AG6" s="137"/>
      <c r="AH6" s="137"/>
      <c r="AI6" s="137"/>
      <c r="AJ6" s="137"/>
      <c r="AK6" s="137"/>
      <c r="AL6" s="137"/>
      <c r="AM6" s="137"/>
      <c r="AN6" s="137"/>
      <c r="AO6" s="137"/>
      <c r="AP6" s="137"/>
      <c r="AQ6" s="137"/>
      <c r="AR6" s="137"/>
      <c r="AS6" s="137"/>
      <c r="AT6" s="137"/>
      <c r="AU6" s="137"/>
    </row>
    <row r="7" spans="1:47" ht="14.4" customHeight="1" x14ac:dyDescent="0.3">
      <c r="A7" s="216" t="s">
        <v>146</v>
      </c>
      <c r="B7" s="219">
        <v>485.108</v>
      </c>
      <c r="C7" s="210">
        <v>427.12200000000001</v>
      </c>
      <c r="D7" s="210">
        <v>463.41500000000002</v>
      </c>
      <c r="E7" s="231">
        <v>0.95528212274380142</v>
      </c>
      <c r="F7" s="232">
        <v>550</v>
      </c>
      <c r="G7" s="210">
        <v>533</v>
      </c>
      <c r="H7" s="210">
        <v>536</v>
      </c>
      <c r="I7" s="233">
        <v>0.97454545454545449</v>
      </c>
      <c r="J7" s="220"/>
      <c r="K7" s="220"/>
      <c r="L7" s="6">
        <f t="shared" si="0"/>
        <v>-21.692999999999984</v>
      </c>
      <c r="M7" s="7">
        <f t="shared" si="1"/>
        <v>-14</v>
      </c>
      <c r="N7" s="137"/>
      <c r="O7" s="137"/>
      <c r="P7" s="137"/>
      <c r="Q7" s="137"/>
      <c r="R7" s="137"/>
      <c r="S7" s="137"/>
      <c r="T7" s="137"/>
      <c r="U7" s="137"/>
      <c r="V7" s="137"/>
      <c r="W7" s="137"/>
      <c r="X7" s="137"/>
      <c r="Y7" s="137"/>
      <c r="Z7" s="137"/>
      <c r="AA7" s="137"/>
      <c r="AB7" s="137"/>
      <c r="AC7" s="137"/>
      <c r="AD7" s="137"/>
      <c r="AE7" s="137"/>
      <c r="AF7" s="137"/>
      <c r="AG7" s="137"/>
      <c r="AH7" s="137"/>
      <c r="AI7" s="137"/>
      <c r="AJ7" s="137"/>
      <c r="AK7" s="137"/>
      <c r="AL7" s="137"/>
      <c r="AM7" s="137"/>
      <c r="AN7" s="137"/>
      <c r="AO7" s="137"/>
      <c r="AP7" s="137"/>
      <c r="AQ7" s="137"/>
      <c r="AR7" s="137"/>
      <c r="AS7" s="137"/>
      <c r="AT7" s="137"/>
      <c r="AU7" s="137"/>
    </row>
    <row r="8" spans="1:47" ht="14.4" customHeight="1" x14ac:dyDescent="0.3">
      <c r="A8" s="216" t="s">
        <v>147</v>
      </c>
      <c r="B8" s="219">
        <v>52.411999999999999</v>
      </c>
      <c r="C8" s="210">
        <v>69.38</v>
      </c>
      <c r="D8" s="210">
        <v>59.521000000000001</v>
      </c>
      <c r="E8" s="231">
        <v>1.135636877051057</v>
      </c>
      <c r="F8" s="232">
        <v>66</v>
      </c>
      <c r="G8" s="210">
        <v>81</v>
      </c>
      <c r="H8" s="210">
        <v>68</v>
      </c>
      <c r="I8" s="233">
        <v>1.0303030303030303</v>
      </c>
      <c r="J8" s="220"/>
      <c r="K8" s="220"/>
      <c r="L8" s="6">
        <f t="shared" si="0"/>
        <v>7.1090000000000018</v>
      </c>
      <c r="M8" s="7">
        <f t="shared" si="1"/>
        <v>2</v>
      </c>
      <c r="N8" s="137"/>
      <c r="O8" s="137"/>
      <c r="P8" s="137"/>
      <c r="Q8" s="137"/>
      <c r="R8" s="137"/>
      <c r="S8" s="137"/>
      <c r="T8" s="137"/>
      <c r="U8" s="137"/>
      <c r="V8" s="137"/>
      <c r="W8" s="137"/>
      <c r="X8" s="137"/>
      <c r="Y8" s="137"/>
      <c r="Z8" s="137"/>
      <c r="AA8" s="137"/>
      <c r="AB8" s="137"/>
      <c r="AC8" s="137"/>
      <c r="AD8" s="137"/>
      <c r="AE8" s="137"/>
      <c r="AF8" s="137"/>
      <c r="AG8" s="137"/>
      <c r="AH8" s="137"/>
      <c r="AI8" s="137"/>
      <c r="AJ8" s="137"/>
      <c r="AK8" s="137"/>
      <c r="AL8" s="137"/>
      <c r="AM8" s="137"/>
      <c r="AN8" s="137"/>
      <c r="AO8" s="137"/>
      <c r="AP8" s="137"/>
      <c r="AQ8" s="137"/>
      <c r="AR8" s="137"/>
      <c r="AS8" s="137"/>
      <c r="AT8" s="137"/>
      <c r="AU8" s="137"/>
    </row>
    <row r="9" spans="1:47" ht="14.4" customHeight="1" x14ac:dyDescent="0.3">
      <c r="A9" s="216" t="s">
        <v>148</v>
      </c>
      <c r="B9" s="219">
        <v>0</v>
      </c>
      <c r="C9" s="210">
        <v>0.61599999999999999</v>
      </c>
      <c r="D9" s="210">
        <v>2.4020000000000001</v>
      </c>
      <c r="E9" s="231" t="s">
        <v>564</v>
      </c>
      <c r="F9" s="232">
        <v>0</v>
      </c>
      <c r="G9" s="210">
        <v>1</v>
      </c>
      <c r="H9" s="210">
        <v>2</v>
      </c>
      <c r="I9" s="233" t="s">
        <v>564</v>
      </c>
      <c r="J9" s="220"/>
      <c r="K9" s="220"/>
      <c r="L9" s="6">
        <f t="shared" si="0"/>
        <v>2.4020000000000001</v>
      </c>
      <c r="M9" s="7">
        <f t="shared" si="1"/>
        <v>2</v>
      </c>
      <c r="N9" s="137"/>
      <c r="O9" s="137"/>
      <c r="P9" s="137"/>
      <c r="Q9" s="137"/>
      <c r="R9" s="137"/>
      <c r="S9" s="137"/>
      <c r="T9" s="137"/>
      <c r="U9" s="137"/>
      <c r="V9" s="137"/>
      <c r="W9" s="137"/>
      <c r="X9" s="137"/>
      <c r="Y9" s="137"/>
      <c r="Z9" s="137"/>
      <c r="AA9" s="137"/>
      <c r="AB9" s="137"/>
      <c r="AC9" s="137"/>
      <c r="AD9" s="137"/>
      <c r="AE9" s="137"/>
      <c r="AF9" s="137"/>
      <c r="AG9" s="137"/>
      <c r="AH9" s="137"/>
      <c r="AI9" s="137"/>
      <c r="AJ9" s="137"/>
      <c r="AK9" s="137"/>
      <c r="AL9" s="137"/>
      <c r="AM9" s="137"/>
      <c r="AN9" s="137"/>
      <c r="AO9" s="137"/>
      <c r="AP9" s="137"/>
      <c r="AQ9" s="137"/>
      <c r="AR9" s="137"/>
      <c r="AS9" s="137"/>
      <c r="AT9" s="137"/>
      <c r="AU9" s="137"/>
    </row>
    <row r="10" spans="1:47" ht="14.4" customHeight="1" x14ac:dyDescent="0.3">
      <c r="A10" s="216" t="s">
        <v>149</v>
      </c>
      <c r="B10" s="219">
        <v>181.30099999999999</v>
      </c>
      <c r="C10" s="210">
        <v>174.32599999999999</v>
      </c>
      <c r="D10" s="210">
        <v>279.67200000000003</v>
      </c>
      <c r="E10" s="231">
        <v>1.5425838798462228</v>
      </c>
      <c r="F10" s="232">
        <v>217</v>
      </c>
      <c r="G10" s="210">
        <v>208</v>
      </c>
      <c r="H10" s="210">
        <v>299</v>
      </c>
      <c r="I10" s="233">
        <v>1.3778801843317972</v>
      </c>
      <c r="J10" s="220"/>
      <c r="K10" s="220"/>
      <c r="L10" s="6">
        <f t="shared" si="0"/>
        <v>98.371000000000038</v>
      </c>
      <c r="M10" s="7">
        <f t="shared" si="1"/>
        <v>82</v>
      </c>
      <c r="N10" s="137"/>
      <c r="O10" s="137"/>
      <c r="P10" s="137"/>
      <c r="Q10" s="137"/>
      <c r="R10" s="137"/>
      <c r="S10" s="137"/>
      <c r="T10" s="137"/>
      <c r="U10" s="137"/>
      <c r="V10" s="137"/>
      <c r="W10" s="137"/>
      <c r="X10" s="137"/>
      <c r="Y10" s="137"/>
      <c r="Z10" s="137"/>
      <c r="AA10" s="137"/>
      <c r="AB10" s="137"/>
      <c r="AC10" s="137"/>
      <c r="AD10" s="137"/>
      <c r="AE10" s="137"/>
      <c r="AF10" s="137"/>
      <c r="AG10" s="137"/>
      <c r="AH10" s="137"/>
      <c r="AI10" s="137"/>
      <c r="AJ10" s="137"/>
      <c r="AK10" s="137"/>
      <c r="AL10" s="137"/>
      <c r="AM10" s="137"/>
      <c r="AN10" s="137"/>
      <c r="AO10" s="137"/>
      <c r="AP10" s="137"/>
      <c r="AQ10" s="137"/>
      <c r="AR10" s="137"/>
      <c r="AS10" s="137"/>
      <c r="AT10" s="137"/>
      <c r="AU10" s="137"/>
    </row>
    <row r="11" spans="1:47" ht="14.4" customHeight="1" thickBot="1" x14ac:dyDescent="0.35">
      <c r="A11" s="216" t="s">
        <v>150</v>
      </c>
      <c r="B11" s="219">
        <v>43.017000000000003</v>
      </c>
      <c r="C11" s="210">
        <v>36.456000000000003</v>
      </c>
      <c r="D11" s="210">
        <v>51.136000000000003</v>
      </c>
      <c r="E11" s="231">
        <v>1.1887393356115024</v>
      </c>
      <c r="F11" s="232">
        <v>47</v>
      </c>
      <c r="G11" s="210">
        <v>34</v>
      </c>
      <c r="H11" s="210">
        <v>51</v>
      </c>
      <c r="I11" s="233">
        <v>1.0851063829787233</v>
      </c>
      <c r="J11" s="220"/>
      <c r="K11" s="220"/>
      <c r="L11" s="6">
        <f t="shared" si="0"/>
        <v>8.1189999999999998</v>
      </c>
      <c r="M11" s="7">
        <f t="shared" si="1"/>
        <v>4</v>
      </c>
      <c r="N11" s="137"/>
      <c r="O11" s="137"/>
      <c r="P11" s="137"/>
      <c r="Q11" s="137"/>
      <c r="R11" s="137"/>
      <c r="S11" s="137"/>
      <c r="T11" s="137"/>
      <c r="U11" s="137"/>
      <c r="V11" s="137"/>
      <c r="W11" s="137"/>
      <c r="X11" s="137"/>
      <c r="Y11" s="137"/>
      <c r="Z11" s="137"/>
      <c r="AA11" s="137"/>
      <c r="AB11" s="137"/>
      <c r="AC11" s="137"/>
      <c r="AD11" s="137"/>
      <c r="AE11" s="137"/>
      <c r="AF11" s="137"/>
      <c r="AG11" s="137"/>
      <c r="AH11" s="137"/>
      <c r="AI11" s="137"/>
      <c r="AJ11" s="137"/>
      <c r="AK11" s="137"/>
      <c r="AL11" s="137"/>
      <c r="AM11" s="137"/>
      <c r="AN11" s="137"/>
      <c r="AO11" s="137"/>
      <c r="AP11" s="137"/>
      <c r="AQ11" s="137"/>
      <c r="AR11" s="137"/>
      <c r="AS11" s="137"/>
      <c r="AT11" s="137"/>
      <c r="AU11" s="137"/>
    </row>
    <row r="12" spans="1:47" ht="14.4" customHeight="1" thickBot="1" x14ac:dyDescent="0.35">
      <c r="A12" s="217" t="s">
        <v>6</v>
      </c>
      <c r="B12" s="212">
        <f>SUM(B5:B11)</f>
        <v>2024.4859999999999</v>
      </c>
      <c r="C12" s="213">
        <f>SUM(C5:C11)</f>
        <v>1957.3489999999999</v>
      </c>
      <c r="D12" s="213">
        <f>SUM(D5:D11)</f>
        <v>2118.6779999999999</v>
      </c>
      <c r="E12" s="234">
        <f>IF(OR(D12=0,B12=0),0,D12/B12)</f>
        <v>1.0465263775595386</v>
      </c>
      <c r="F12" s="235">
        <f>SUM(F5:F11)</f>
        <v>2240</v>
      </c>
      <c r="G12" s="213">
        <f>SUM(G5:G11)</f>
        <v>2276</v>
      </c>
      <c r="H12" s="213">
        <f>SUM(H5:H11)</f>
        <v>2357</v>
      </c>
      <c r="I12" s="236">
        <f>IF(OR(H12=0,F12=0),0,H12/F12)</f>
        <v>1.0522321428571428</v>
      </c>
      <c r="J12" s="220"/>
      <c r="K12" s="220"/>
      <c r="L12" s="226">
        <f>D12-B12</f>
        <v>94.192000000000007</v>
      </c>
      <c r="M12" s="237">
        <f t="shared" si="1"/>
        <v>117</v>
      </c>
      <c r="N12" s="137"/>
      <c r="O12" s="137"/>
      <c r="P12" s="137"/>
      <c r="Q12" s="137"/>
      <c r="R12" s="137"/>
      <c r="S12" s="137"/>
      <c r="T12" s="137"/>
      <c r="U12" s="137"/>
      <c r="V12" s="137"/>
      <c r="W12" s="137"/>
      <c r="X12" s="137"/>
      <c r="Y12" s="137"/>
      <c r="Z12" s="137"/>
      <c r="AA12" s="137"/>
      <c r="AB12" s="137"/>
      <c r="AC12" s="137"/>
      <c r="AD12" s="137"/>
      <c r="AE12" s="137"/>
      <c r="AF12" s="137"/>
      <c r="AG12" s="137"/>
      <c r="AH12" s="137"/>
      <c r="AI12" s="137"/>
      <c r="AJ12" s="137"/>
      <c r="AK12" s="137"/>
      <c r="AL12" s="137"/>
      <c r="AM12" s="137"/>
      <c r="AN12" s="137"/>
      <c r="AO12" s="137"/>
      <c r="AP12" s="137"/>
      <c r="AQ12" s="137"/>
      <c r="AR12" s="137"/>
      <c r="AS12" s="137"/>
      <c r="AT12" s="137"/>
      <c r="AU12" s="137"/>
    </row>
    <row r="13" spans="1:47" ht="14.4" customHeight="1" x14ac:dyDescent="0.3">
      <c r="A13" s="238"/>
      <c r="B13" s="536" t="s">
        <v>151</v>
      </c>
      <c r="C13" s="536"/>
      <c r="D13" s="536"/>
      <c r="E13" s="536"/>
      <c r="F13" s="536" t="s">
        <v>152</v>
      </c>
      <c r="G13" s="536"/>
      <c r="H13" s="536"/>
      <c r="I13" s="536"/>
      <c r="J13" s="220"/>
      <c r="K13" s="220"/>
      <c r="L13" s="220"/>
      <c r="M13" s="222"/>
      <c r="N13" s="137"/>
      <c r="O13" s="137"/>
      <c r="P13" s="137"/>
      <c r="Q13" s="137"/>
      <c r="R13" s="137"/>
      <c r="S13" s="137"/>
      <c r="T13" s="137"/>
      <c r="U13" s="137"/>
      <c r="V13" s="137"/>
      <c r="W13" s="137"/>
      <c r="X13" s="137"/>
      <c r="Y13" s="137"/>
      <c r="Z13" s="137"/>
      <c r="AA13" s="137"/>
      <c r="AB13" s="137"/>
      <c r="AC13" s="137"/>
      <c r="AD13" s="137"/>
      <c r="AE13" s="137"/>
      <c r="AF13" s="137"/>
      <c r="AG13" s="137"/>
      <c r="AH13" s="137"/>
      <c r="AI13" s="137"/>
      <c r="AJ13" s="137"/>
      <c r="AK13" s="137"/>
      <c r="AL13" s="137"/>
      <c r="AM13" s="137"/>
      <c r="AN13" s="137"/>
      <c r="AO13" s="137"/>
      <c r="AP13" s="137"/>
      <c r="AQ13" s="137"/>
      <c r="AR13" s="137"/>
      <c r="AS13" s="137"/>
      <c r="AT13" s="137"/>
    </row>
    <row r="14" spans="1:47" ht="14.4" customHeight="1" thickBot="1" x14ac:dyDescent="0.35">
      <c r="A14" s="238"/>
      <c r="B14" s="285"/>
      <c r="C14" s="286"/>
      <c r="D14" s="286"/>
      <c r="E14" s="286"/>
      <c r="F14" s="285"/>
      <c r="G14" s="286"/>
      <c r="H14" s="286"/>
      <c r="I14" s="286"/>
      <c r="J14" s="220"/>
      <c r="K14" s="220"/>
      <c r="L14" s="220"/>
      <c r="M14" s="222"/>
      <c r="N14" s="137"/>
      <c r="O14" s="137"/>
      <c r="P14" s="137"/>
      <c r="Q14" s="137"/>
      <c r="R14" s="137"/>
      <c r="S14" s="137"/>
      <c r="T14" s="137"/>
      <c r="U14" s="137"/>
      <c r="V14" s="137"/>
      <c r="W14" s="137"/>
      <c r="X14" s="137"/>
      <c r="Y14" s="137"/>
      <c r="Z14" s="137"/>
      <c r="AA14" s="137"/>
      <c r="AB14" s="137"/>
      <c r="AC14" s="137"/>
      <c r="AD14" s="137"/>
      <c r="AE14" s="137"/>
      <c r="AF14" s="137"/>
      <c r="AG14" s="137"/>
      <c r="AH14" s="137"/>
      <c r="AI14" s="137"/>
      <c r="AJ14" s="137"/>
      <c r="AK14" s="137"/>
      <c r="AL14" s="137"/>
      <c r="AM14" s="137"/>
      <c r="AN14" s="137"/>
      <c r="AO14" s="137"/>
      <c r="AP14" s="137"/>
      <c r="AQ14" s="137"/>
      <c r="AR14" s="137"/>
      <c r="AS14" s="137"/>
      <c r="AT14" s="137"/>
    </row>
    <row r="15" spans="1:47" ht="14.4" customHeight="1" thickBot="1" x14ac:dyDescent="0.35">
      <c r="A15" s="543" t="s">
        <v>153</v>
      </c>
      <c r="B15" s="545" t="s">
        <v>140</v>
      </c>
      <c r="C15" s="546"/>
      <c r="D15" s="546"/>
      <c r="E15" s="547"/>
      <c r="F15" s="545" t="s">
        <v>141</v>
      </c>
      <c r="G15" s="546"/>
      <c r="H15" s="546"/>
      <c r="I15" s="547"/>
      <c r="J15" s="553" t="s">
        <v>273</v>
      </c>
      <c r="K15" s="554"/>
      <c r="L15" s="239"/>
      <c r="M15" s="239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</row>
    <row r="16" spans="1:47" ht="14.4" customHeight="1" thickBot="1" x14ac:dyDescent="0.35">
      <c r="A16" s="544"/>
      <c r="B16" s="240">
        <v>2011</v>
      </c>
      <c r="C16" s="241">
        <v>2012</v>
      </c>
      <c r="D16" s="241">
        <v>2013</v>
      </c>
      <c r="E16" s="242" t="s">
        <v>5</v>
      </c>
      <c r="F16" s="240">
        <v>2011</v>
      </c>
      <c r="G16" s="241">
        <v>2012</v>
      </c>
      <c r="H16" s="241">
        <v>2013</v>
      </c>
      <c r="I16" s="242" t="s">
        <v>5</v>
      </c>
      <c r="J16" s="555" t="s">
        <v>274</v>
      </c>
      <c r="K16" s="531"/>
      <c r="L16" s="243" t="s">
        <v>142</v>
      </c>
      <c r="M16" s="244" t="s">
        <v>143</v>
      </c>
      <c r="N16" s="137"/>
      <c r="O16" s="137"/>
      <c r="P16" s="137"/>
      <c r="Q16" s="137"/>
      <c r="R16" s="137"/>
      <c r="S16" s="137"/>
      <c r="T16" s="137"/>
      <c r="U16" s="137"/>
      <c r="V16" s="137"/>
      <c r="W16" s="137"/>
      <c r="X16" s="137"/>
      <c r="Y16" s="137"/>
      <c r="Z16" s="137"/>
      <c r="AA16" s="137"/>
      <c r="AB16" s="137"/>
      <c r="AC16" s="137"/>
      <c r="AD16" s="137"/>
      <c r="AE16" s="137"/>
      <c r="AF16" s="137"/>
      <c r="AG16" s="137"/>
      <c r="AH16" s="137"/>
      <c r="AI16" s="137"/>
      <c r="AJ16" s="137"/>
      <c r="AK16" s="137"/>
      <c r="AL16" s="137"/>
      <c r="AM16" s="137"/>
      <c r="AN16" s="137"/>
      <c r="AO16" s="137"/>
      <c r="AP16" s="137"/>
      <c r="AQ16" s="137"/>
      <c r="AR16" s="137"/>
      <c r="AS16" s="137"/>
      <c r="AT16" s="137"/>
    </row>
    <row r="17" spans="1:47" ht="14.4" customHeight="1" x14ac:dyDescent="0.3">
      <c r="A17" s="215" t="s">
        <v>144</v>
      </c>
      <c r="B17" s="218">
        <v>243.21</v>
      </c>
      <c r="C17" s="211">
        <v>184.72200000000001</v>
      </c>
      <c r="D17" s="211">
        <v>226.15299999999999</v>
      </c>
      <c r="E17" s="228">
        <v>0.92986719296081566</v>
      </c>
      <c r="F17" s="218">
        <v>359</v>
      </c>
      <c r="G17" s="211">
        <v>300</v>
      </c>
      <c r="H17" s="211">
        <v>321</v>
      </c>
      <c r="I17" s="230">
        <v>0.89415041782729809</v>
      </c>
      <c r="J17" s="530">
        <f>0.93*0.95</f>
        <v>0.88349999999999995</v>
      </c>
      <c r="K17" s="531"/>
      <c r="L17" s="245">
        <f>D17-B17</f>
        <v>-17.057000000000016</v>
      </c>
      <c r="M17" s="246">
        <f>H17-F17</f>
        <v>-38</v>
      </c>
      <c r="N17" s="137"/>
      <c r="O17" s="137"/>
      <c r="P17" s="137"/>
      <c r="Q17" s="137"/>
      <c r="R17" s="137"/>
      <c r="S17" s="137"/>
      <c r="T17" s="137"/>
      <c r="U17" s="137"/>
      <c r="V17" s="137"/>
      <c r="W17" s="137"/>
      <c r="X17" s="137"/>
      <c r="Y17" s="137"/>
      <c r="Z17" s="137"/>
      <c r="AA17" s="137"/>
      <c r="AB17" s="137"/>
      <c r="AC17" s="137"/>
      <c r="AD17" s="137"/>
      <c r="AE17" s="137"/>
      <c r="AF17" s="137"/>
      <c r="AG17" s="137"/>
      <c r="AH17" s="137"/>
      <c r="AI17" s="137"/>
      <c r="AJ17" s="137"/>
      <c r="AK17" s="137"/>
      <c r="AL17" s="137"/>
      <c r="AM17" s="137"/>
      <c r="AN17" s="137"/>
      <c r="AO17" s="137"/>
      <c r="AP17" s="137"/>
      <c r="AQ17" s="137"/>
      <c r="AR17" s="137"/>
      <c r="AS17" s="137"/>
      <c r="AT17" s="137"/>
    </row>
    <row r="18" spans="1:47" ht="14.4" customHeight="1" x14ac:dyDescent="0.3">
      <c r="A18" s="216" t="s">
        <v>145</v>
      </c>
      <c r="B18" s="219">
        <v>51.890999999999998</v>
      </c>
      <c r="C18" s="210">
        <v>49.631999999999998</v>
      </c>
      <c r="D18" s="210">
        <v>42.642000000000003</v>
      </c>
      <c r="E18" s="231">
        <v>0.8217609990171707</v>
      </c>
      <c r="F18" s="219">
        <v>81</v>
      </c>
      <c r="G18" s="210">
        <v>75</v>
      </c>
      <c r="H18" s="210">
        <v>67</v>
      </c>
      <c r="I18" s="233">
        <v>0.8271604938271605</v>
      </c>
      <c r="J18" s="530">
        <f>1.07*0.95</f>
        <v>1.0165</v>
      </c>
      <c r="K18" s="531"/>
      <c r="L18" s="247">
        <f t="shared" ref="L18:L24" si="2">D18-B18</f>
        <v>-9.2489999999999952</v>
      </c>
      <c r="M18" s="248">
        <f t="shared" ref="M18:M24" si="3">H18-F18</f>
        <v>-14</v>
      </c>
      <c r="N18" s="137"/>
      <c r="O18" s="137"/>
      <c r="P18" s="137"/>
      <c r="Q18" s="137"/>
      <c r="R18" s="137"/>
      <c r="S18" s="137"/>
      <c r="T18" s="137"/>
      <c r="U18" s="137"/>
      <c r="V18" s="137"/>
      <c r="W18" s="137"/>
      <c r="X18" s="137"/>
      <c r="Y18" s="137"/>
      <c r="Z18" s="137"/>
      <c r="AA18" s="137"/>
      <c r="AB18" s="137"/>
      <c r="AC18" s="137"/>
      <c r="AD18" s="137"/>
      <c r="AE18" s="137"/>
      <c r="AF18" s="137"/>
      <c r="AG18" s="137"/>
      <c r="AH18" s="137"/>
      <c r="AI18" s="137"/>
      <c r="AJ18" s="137"/>
      <c r="AK18" s="137"/>
      <c r="AL18" s="137"/>
      <c r="AM18" s="137"/>
      <c r="AN18" s="137"/>
      <c r="AO18" s="137"/>
      <c r="AP18" s="137"/>
      <c r="AQ18" s="137"/>
      <c r="AR18" s="137"/>
      <c r="AS18" s="137"/>
      <c r="AT18" s="137"/>
    </row>
    <row r="19" spans="1:47" ht="14.4" customHeight="1" x14ac:dyDescent="0.3">
      <c r="A19" s="216" t="s">
        <v>146</v>
      </c>
      <c r="B19" s="219">
        <v>107.96299999999999</v>
      </c>
      <c r="C19" s="210">
        <v>98.777000000000001</v>
      </c>
      <c r="D19" s="210">
        <v>99.941000000000003</v>
      </c>
      <c r="E19" s="231">
        <v>0.92569676648481436</v>
      </c>
      <c r="F19" s="219">
        <v>187</v>
      </c>
      <c r="G19" s="210">
        <v>174</v>
      </c>
      <c r="H19" s="210">
        <v>142</v>
      </c>
      <c r="I19" s="233">
        <v>0.75935828877005351</v>
      </c>
      <c r="J19" s="530">
        <f>1.04*0.95</f>
        <v>0.98799999999999999</v>
      </c>
      <c r="K19" s="531"/>
      <c r="L19" s="247">
        <f t="shared" si="2"/>
        <v>-8.0219999999999914</v>
      </c>
      <c r="M19" s="248">
        <f t="shared" si="3"/>
        <v>-45</v>
      </c>
      <c r="N19" s="137"/>
      <c r="O19" s="137"/>
      <c r="P19" s="137"/>
      <c r="Q19" s="137"/>
      <c r="R19" s="137"/>
      <c r="S19" s="137"/>
      <c r="T19" s="137"/>
      <c r="U19" s="137"/>
      <c r="V19" s="137"/>
      <c r="W19" s="137"/>
      <c r="X19" s="137"/>
      <c r="Y19" s="137"/>
      <c r="Z19" s="137"/>
      <c r="AA19" s="137"/>
      <c r="AB19" s="137"/>
      <c r="AC19" s="137"/>
      <c r="AD19" s="137"/>
      <c r="AE19" s="137"/>
      <c r="AF19" s="137"/>
      <c r="AG19" s="137"/>
      <c r="AH19" s="137"/>
      <c r="AI19" s="137"/>
      <c r="AJ19" s="137"/>
      <c r="AK19" s="137"/>
      <c r="AL19" s="137"/>
      <c r="AM19" s="137"/>
      <c r="AN19" s="137"/>
      <c r="AO19" s="137"/>
      <c r="AP19" s="137"/>
      <c r="AQ19" s="137"/>
      <c r="AR19" s="137"/>
      <c r="AS19" s="137"/>
      <c r="AT19" s="137"/>
    </row>
    <row r="20" spans="1:47" ht="14.4" customHeight="1" x14ac:dyDescent="0.3">
      <c r="A20" s="216" t="s">
        <v>147</v>
      </c>
      <c r="B20" s="219">
        <v>13.994999999999999</v>
      </c>
      <c r="C20" s="210">
        <v>13.943</v>
      </c>
      <c r="D20" s="210">
        <v>12.856</v>
      </c>
      <c r="E20" s="231">
        <v>0.9186137906395142</v>
      </c>
      <c r="F20" s="219">
        <v>22</v>
      </c>
      <c r="G20" s="210">
        <v>22</v>
      </c>
      <c r="H20" s="210">
        <v>14</v>
      </c>
      <c r="I20" s="233">
        <v>0.63636363636363635</v>
      </c>
      <c r="J20" s="530">
        <f>0.96*0.95</f>
        <v>0.91199999999999992</v>
      </c>
      <c r="K20" s="531"/>
      <c r="L20" s="247">
        <f t="shared" si="2"/>
        <v>-1.1389999999999993</v>
      </c>
      <c r="M20" s="248">
        <f t="shared" si="3"/>
        <v>-8</v>
      </c>
      <c r="N20" s="137"/>
      <c r="O20" s="137"/>
      <c r="P20" s="137"/>
      <c r="Q20" s="137"/>
      <c r="R20" s="137"/>
      <c r="S20" s="137"/>
      <c r="T20" s="137"/>
      <c r="U20" s="137"/>
      <c r="V20" s="137"/>
      <c r="W20" s="137"/>
      <c r="X20" s="137"/>
      <c r="Y20" s="137"/>
      <c r="Z20" s="137"/>
      <c r="AA20" s="137"/>
      <c r="AB20" s="137"/>
      <c r="AC20" s="137"/>
      <c r="AD20" s="137"/>
      <c r="AE20" s="137"/>
      <c r="AF20" s="137"/>
      <c r="AG20" s="137"/>
      <c r="AH20" s="137"/>
      <c r="AI20" s="137"/>
      <c r="AJ20" s="137"/>
      <c r="AK20" s="137"/>
      <c r="AL20" s="137"/>
      <c r="AM20" s="137"/>
      <c r="AN20" s="137"/>
      <c r="AO20" s="137"/>
      <c r="AP20" s="137"/>
      <c r="AQ20" s="137"/>
      <c r="AR20" s="137"/>
      <c r="AS20" s="137"/>
      <c r="AT20" s="137"/>
    </row>
    <row r="21" spans="1:47" ht="14.4" customHeight="1" x14ac:dyDescent="0.3">
      <c r="A21" s="216" t="s">
        <v>148</v>
      </c>
      <c r="B21" s="219">
        <v>0</v>
      </c>
      <c r="C21" s="210">
        <v>0.61599999999999999</v>
      </c>
      <c r="D21" s="210">
        <v>0.53600000000000003</v>
      </c>
      <c r="E21" s="231" t="s">
        <v>564</v>
      </c>
      <c r="F21" s="219">
        <v>0</v>
      </c>
      <c r="G21" s="210">
        <v>1</v>
      </c>
      <c r="H21" s="210">
        <v>1</v>
      </c>
      <c r="I21" s="233" t="s">
        <v>564</v>
      </c>
      <c r="J21" s="530">
        <f>1*0.95</f>
        <v>0.95</v>
      </c>
      <c r="K21" s="531"/>
      <c r="L21" s="247">
        <f t="shared" si="2"/>
        <v>0.53600000000000003</v>
      </c>
      <c r="M21" s="248">
        <f t="shared" si="3"/>
        <v>1</v>
      </c>
      <c r="N21" s="137"/>
      <c r="O21" s="137"/>
      <c r="P21" s="137"/>
      <c r="Q21" s="137"/>
      <c r="R21" s="137"/>
      <c r="S21" s="137"/>
      <c r="T21" s="137"/>
      <c r="U21" s="137"/>
      <c r="V21" s="137"/>
      <c r="W21" s="137"/>
      <c r="X21" s="137"/>
      <c r="Y21" s="137"/>
      <c r="Z21" s="137"/>
      <c r="AA21" s="137"/>
      <c r="AB21" s="137"/>
      <c r="AC21" s="137"/>
      <c r="AD21" s="137"/>
      <c r="AE21" s="137"/>
      <c r="AF21" s="137"/>
      <c r="AG21" s="137"/>
      <c r="AH21" s="137"/>
      <c r="AI21" s="137"/>
      <c r="AJ21" s="137"/>
      <c r="AK21" s="137"/>
      <c r="AL21" s="137"/>
      <c r="AM21" s="137"/>
      <c r="AN21" s="137"/>
      <c r="AO21" s="137"/>
      <c r="AP21" s="137"/>
      <c r="AQ21" s="137"/>
      <c r="AR21" s="137"/>
      <c r="AS21" s="137"/>
      <c r="AT21" s="137"/>
    </row>
    <row r="22" spans="1:47" ht="14.4" customHeight="1" x14ac:dyDescent="0.3">
      <c r="A22" s="216" t="s">
        <v>149</v>
      </c>
      <c r="B22" s="219">
        <v>44.162999999999997</v>
      </c>
      <c r="C22" s="210">
        <v>31.65</v>
      </c>
      <c r="D22" s="210">
        <v>50.853000000000002</v>
      </c>
      <c r="E22" s="231">
        <v>1.1514842741661573</v>
      </c>
      <c r="F22" s="219">
        <v>81</v>
      </c>
      <c r="G22" s="210">
        <v>53</v>
      </c>
      <c r="H22" s="210">
        <v>65</v>
      </c>
      <c r="I22" s="233">
        <v>0.80246913580246915</v>
      </c>
      <c r="J22" s="530">
        <f>1.05*0.95</f>
        <v>0.99749999999999994</v>
      </c>
      <c r="K22" s="531"/>
      <c r="L22" s="247">
        <f t="shared" si="2"/>
        <v>6.6900000000000048</v>
      </c>
      <c r="M22" s="248">
        <f t="shared" si="3"/>
        <v>-16</v>
      </c>
      <c r="N22" s="137"/>
      <c r="O22" s="137"/>
      <c r="P22" s="137"/>
      <c r="Q22" s="137"/>
      <c r="R22" s="137"/>
      <c r="S22" s="137"/>
      <c r="T22" s="137"/>
      <c r="U22" s="137"/>
      <c r="V22" s="137"/>
      <c r="W22" s="137"/>
      <c r="X22" s="137"/>
      <c r="Y22" s="137"/>
      <c r="Z22" s="137"/>
      <c r="AA22" s="137"/>
      <c r="AB22" s="137"/>
      <c r="AC22" s="137"/>
      <c r="AD22" s="137"/>
      <c r="AE22" s="137"/>
      <c r="AF22" s="137"/>
      <c r="AG22" s="137"/>
      <c r="AH22" s="137"/>
      <c r="AI22" s="137"/>
      <c r="AJ22" s="137"/>
      <c r="AK22" s="137"/>
      <c r="AL22" s="137"/>
      <c r="AM22" s="137"/>
      <c r="AN22" s="137"/>
      <c r="AO22" s="137"/>
      <c r="AP22" s="137"/>
      <c r="AQ22" s="137"/>
      <c r="AR22" s="137"/>
      <c r="AS22" s="137"/>
      <c r="AT22" s="137"/>
    </row>
    <row r="23" spans="1:47" ht="14.4" customHeight="1" thickBot="1" x14ac:dyDescent="0.35">
      <c r="A23" s="216" t="s">
        <v>150</v>
      </c>
      <c r="B23" s="219">
        <v>7.9320000000000004</v>
      </c>
      <c r="C23" s="210">
        <v>5.125</v>
      </c>
      <c r="D23" s="210">
        <v>11.32</v>
      </c>
      <c r="E23" s="231">
        <v>1.4271306101865859</v>
      </c>
      <c r="F23" s="219">
        <v>14</v>
      </c>
      <c r="G23" s="210">
        <v>8</v>
      </c>
      <c r="H23" s="210">
        <v>12</v>
      </c>
      <c r="I23" s="233">
        <v>0.8571428571428571</v>
      </c>
      <c r="J23" s="530">
        <f>1*0.95</f>
        <v>0.95</v>
      </c>
      <c r="K23" s="531"/>
      <c r="L23" s="247">
        <f t="shared" si="2"/>
        <v>3.3879999999999999</v>
      </c>
      <c r="M23" s="248">
        <f t="shared" si="3"/>
        <v>-2</v>
      </c>
      <c r="N23" s="137"/>
      <c r="O23" s="137"/>
      <c r="P23" s="137"/>
      <c r="Q23" s="137"/>
      <c r="R23" s="137"/>
      <c r="S23" s="137"/>
      <c r="T23" s="137"/>
      <c r="U23" s="137"/>
      <c r="V23" s="137"/>
      <c r="W23" s="137"/>
      <c r="X23" s="137"/>
      <c r="Y23" s="137"/>
      <c r="Z23" s="137"/>
      <c r="AA23" s="137"/>
      <c r="AB23" s="137"/>
      <c r="AC23" s="137"/>
      <c r="AD23" s="137"/>
      <c r="AE23" s="137"/>
      <c r="AF23" s="137"/>
      <c r="AG23" s="137"/>
      <c r="AH23" s="137"/>
      <c r="AI23" s="137"/>
      <c r="AJ23" s="137"/>
      <c r="AK23" s="137"/>
      <c r="AL23" s="137"/>
      <c r="AM23" s="137"/>
      <c r="AN23" s="137"/>
      <c r="AO23" s="137"/>
      <c r="AP23" s="137"/>
      <c r="AQ23" s="137"/>
      <c r="AR23" s="137"/>
      <c r="AS23" s="137"/>
      <c r="AT23" s="137"/>
    </row>
    <row r="24" spans="1:47" ht="14.4" customHeight="1" thickBot="1" x14ac:dyDescent="0.35">
      <c r="A24" s="249" t="s">
        <v>6</v>
      </c>
      <c r="B24" s="250">
        <f>SUM(B17:B23)</f>
        <v>469.154</v>
      </c>
      <c r="C24" s="251">
        <f>SUM(C17:C23)</f>
        <v>384.46499999999997</v>
      </c>
      <c r="D24" s="251">
        <f>SUM(D17:D23)</f>
        <v>444.30099999999999</v>
      </c>
      <c r="E24" s="252">
        <f>IF(OR(D24=0,B24=0),0,D24/B24)</f>
        <v>0.94702592325760837</v>
      </c>
      <c r="F24" s="250">
        <f>SUM(F17:F23)</f>
        <v>744</v>
      </c>
      <c r="G24" s="251">
        <f>SUM(G17:G23)</f>
        <v>633</v>
      </c>
      <c r="H24" s="251">
        <f>SUM(H17:H23)</f>
        <v>622</v>
      </c>
      <c r="I24" s="253">
        <f>IF(OR(H24=0,F24=0),0,H24/F24)</f>
        <v>0.83602150537634412</v>
      </c>
      <c r="J24" s="220"/>
      <c r="K24" s="220"/>
      <c r="L24" s="243">
        <f t="shared" si="2"/>
        <v>-24.853000000000009</v>
      </c>
      <c r="M24" s="254">
        <f t="shared" si="3"/>
        <v>-122</v>
      </c>
      <c r="N24" s="137"/>
      <c r="O24" s="137"/>
      <c r="P24" s="137"/>
      <c r="Q24" s="137"/>
      <c r="R24" s="137"/>
      <c r="S24" s="137"/>
      <c r="T24" s="137"/>
      <c r="U24" s="137"/>
      <c r="V24" s="137"/>
      <c r="W24" s="137"/>
      <c r="X24" s="137"/>
      <c r="Y24" s="137"/>
      <c r="Z24" s="137"/>
      <c r="AA24" s="137"/>
      <c r="AB24" s="137"/>
      <c r="AC24" s="137"/>
      <c r="AD24" s="137"/>
      <c r="AE24" s="137"/>
      <c r="AF24" s="137"/>
      <c r="AG24" s="137"/>
      <c r="AH24" s="137"/>
      <c r="AI24" s="137"/>
      <c r="AJ24" s="137"/>
      <c r="AK24" s="137"/>
      <c r="AL24" s="137"/>
      <c r="AM24" s="137"/>
      <c r="AN24" s="137"/>
      <c r="AO24" s="137"/>
      <c r="AP24" s="137"/>
      <c r="AQ24" s="137"/>
      <c r="AR24" s="137"/>
      <c r="AS24" s="137"/>
      <c r="AT24" s="137"/>
    </row>
    <row r="25" spans="1:47" ht="14.4" customHeight="1" x14ac:dyDescent="0.3">
      <c r="A25" s="255"/>
      <c r="B25" s="536" t="s">
        <v>151</v>
      </c>
      <c r="C25" s="537"/>
      <c r="D25" s="537"/>
      <c r="E25" s="537"/>
      <c r="F25" s="536" t="s">
        <v>152</v>
      </c>
      <c r="G25" s="537"/>
      <c r="H25" s="537"/>
      <c r="I25" s="537"/>
      <c r="J25" s="256"/>
      <c r="K25" s="256"/>
      <c r="L25" s="256"/>
      <c r="M25" s="257"/>
      <c r="N25" s="137"/>
      <c r="O25" s="137"/>
      <c r="P25" s="137"/>
      <c r="Q25" s="137"/>
      <c r="R25" s="137"/>
      <c r="S25" s="137"/>
      <c r="T25" s="137"/>
      <c r="U25" s="137"/>
      <c r="V25" s="137"/>
      <c r="W25" s="137"/>
      <c r="X25" s="137"/>
      <c r="Y25" s="137"/>
      <c r="Z25" s="137"/>
      <c r="AA25" s="137"/>
      <c r="AB25" s="137"/>
      <c r="AC25" s="137"/>
      <c r="AD25" s="137"/>
      <c r="AE25" s="137"/>
      <c r="AF25" s="137"/>
      <c r="AG25" s="137"/>
      <c r="AH25" s="137"/>
      <c r="AI25" s="137"/>
      <c r="AJ25" s="137"/>
      <c r="AK25" s="137"/>
      <c r="AL25" s="137"/>
      <c r="AM25" s="137"/>
      <c r="AN25" s="137"/>
      <c r="AO25" s="137"/>
      <c r="AP25" s="137"/>
      <c r="AQ25" s="137"/>
      <c r="AR25" s="137"/>
      <c r="AS25" s="137"/>
      <c r="AT25" s="137"/>
      <c r="AU25" s="137"/>
    </row>
    <row r="26" spans="1:47" ht="14.4" customHeight="1" thickBot="1" x14ac:dyDescent="0.35">
      <c r="A26" s="255"/>
      <c r="B26" s="285"/>
      <c r="C26" s="286"/>
      <c r="D26" s="286"/>
      <c r="E26" s="286"/>
      <c r="F26" s="285"/>
      <c r="G26" s="286"/>
      <c r="H26" s="286"/>
      <c r="I26" s="286"/>
      <c r="J26" s="256"/>
      <c r="K26" s="256"/>
      <c r="L26" s="256"/>
      <c r="M26" s="257"/>
      <c r="N26" s="137"/>
      <c r="O26" s="137"/>
      <c r="P26" s="137"/>
      <c r="Q26" s="137"/>
      <c r="R26" s="137"/>
      <c r="S26" s="137"/>
      <c r="T26" s="137"/>
      <c r="U26" s="137"/>
      <c r="V26" s="137"/>
      <c r="W26" s="137"/>
      <c r="X26" s="137"/>
      <c r="Y26" s="137"/>
      <c r="Z26" s="137"/>
      <c r="AA26" s="137"/>
      <c r="AB26" s="137"/>
      <c r="AC26" s="137"/>
      <c r="AD26" s="137"/>
      <c r="AE26" s="137"/>
      <c r="AF26" s="137"/>
      <c r="AG26" s="137"/>
      <c r="AH26" s="137"/>
      <c r="AI26" s="137"/>
      <c r="AJ26" s="137"/>
      <c r="AK26" s="137"/>
      <c r="AL26" s="137"/>
      <c r="AM26" s="137"/>
      <c r="AN26" s="137"/>
      <c r="AO26" s="137"/>
      <c r="AP26" s="137"/>
      <c r="AQ26" s="137"/>
      <c r="AR26" s="137"/>
      <c r="AS26" s="137"/>
      <c r="AT26" s="137"/>
      <c r="AU26" s="137"/>
    </row>
    <row r="27" spans="1:47" ht="14.4" customHeight="1" x14ac:dyDescent="0.3">
      <c r="A27" s="548" t="s">
        <v>203</v>
      </c>
      <c r="B27" s="550" t="s">
        <v>140</v>
      </c>
      <c r="C27" s="551"/>
      <c r="D27" s="551"/>
      <c r="E27" s="552"/>
      <c r="F27" s="551" t="s">
        <v>141</v>
      </c>
      <c r="G27" s="551"/>
      <c r="H27" s="551"/>
      <c r="I27" s="551"/>
      <c r="J27" s="550" t="s">
        <v>154</v>
      </c>
      <c r="K27" s="551"/>
      <c r="L27" s="551"/>
      <c r="M27" s="552"/>
      <c r="N27" s="137"/>
      <c r="O27" s="137"/>
      <c r="P27" s="137"/>
      <c r="Q27" s="137"/>
      <c r="R27" s="137"/>
      <c r="S27" s="137"/>
      <c r="T27" s="137"/>
      <c r="U27" s="137"/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  <c r="AF27" s="137"/>
      <c r="AG27" s="137"/>
      <c r="AH27" s="137"/>
      <c r="AI27" s="137"/>
      <c r="AJ27" s="137"/>
      <c r="AK27" s="137"/>
      <c r="AL27" s="137"/>
      <c r="AM27" s="137"/>
      <c r="AN27" s="137"/>
      <c r="AO27" s="137"/>
      <c r="AP27" s="137"/>
      <c r="AQ27" s="137"/>
    </row>
    <row r="28" spans="1:47" ht="14.4" customHeight="1" thickBot="1" x14ac:dyDescent="0.35">
      <c r="A28" s="549"/>
      <c r="B28" s="258">
        <v>2011</v>
      </c>
      <c r="C28" s="259">
        <v>2012</v>
      </c>
      <c r="D28" s="259">
        <v>2013</v>
      </c>
      <c r="E28" s="260" t="s">
        <v>5</v>
      </c>
      <c r="F28" s="259">
        <v>2011</v>
      </c>
      <c r="G28" s="259">
        <v>2012</v>
      </c>
      <c r="H28" s="259">
        <v>2013</v>
      </c>
      <c r="I28" s="259" t="s">
        <v>5</v>
      </c>
      <c r="J28" s="258">
        <v>2011</v>
      </c>
      <c r="K28" s="259">
        <v>2012</v>
      </c>
      <c r="L28" s="259">
        <v>2013</v>
      </c>
      <c r="M28" s="260" t="s">
        <v>5</v>
      </c>
      <c r="N28" s="137"/>
      <c r="O28" s="137"/>
      <c r="P28" s="137"/>
      <c r="Q28" s="137"/>
      <c r="R28" s="137"/>
      <c r="S28" s="137"/>
      <c r="T28" s="137"/>
      <c r="U28" s="137"/>
      <c r="V28" s="137"/>
      <c r="W28" s="137"/>
      <c r="X28" s="137"/>
      <c r="Y28" s="137"/>
      <c r="Z28" s="137"/>
      <c r="AA28" s="137"/>
      <c r="AB28" s="137"/>
      <c r="AC28" s="137"/>
      <c r="AD28" s="137"/>
      <c r="AE28" s="137"/>
      <c r="AF28" s="137"/>
      <c r="AG28" s="137"/>
      <c r="AH28" s="137"/>
      <c r="AI28" s="137"/>
      <c r="AJ28" s="137"/>
      <c r="AK28" s="137"/>
      <c r="AL28" s="137"/>
      <c r="AM28" s="137"/>
      <c r="AN28" s="137"/>
      <c r="AO28" s="137"/>
      <c r="AP28" s="137"/>
      <c r="AQ28" s="137"/>
    </row>
    <row r="29" spans="1:47" ht="14.4" customHeight="1" x14ac:dyDescent="0.3">
      <c r="A29" s="261" t="s">
        <v>144</v>
      </c>
      <c r="B29" s="218">
        <v>863.06200000000001</v>
      </c>
      <c r="C29" s="211">
        <v>868.28</v>
      </c>
      <c r="D29" s="211">
        <v>872.91600000000005</v>
      </c>
      <c r="E29" s="228">
        <v>1.0114174879672608</v>
      </c>
      <c r="F29" s="229">
        <v>816</v>
      </c>
      <c r="G29" s="211">
        <v>879</v>
      </c>
      <c r="H29" s="211">
        <v>881</v>
      </c>
      <c r="I29" s="262">
        <v>1.079656862745098</v>
      </c>
      <c r="J29" s="218">
        <v>27866.585999999999</v>
      </c>
      <c r="K29" s="211">
        <v>28444.253000000001</v>
      </c>
      <c r="L29" s="211">
        <v>26588.27</v>
      </c>
      <c r="M29" s="228">
        <v>0.95412728347850007</v>
      </c>
      <c r="N29" s="137"/>
      <c r="O29" s="137"/>
      <c r="P29" s="137"/>
      <c r="Q29" s="137"/>
      <c r="R29" s="137"/>
      <c r="S29" s="137"/>
      <c r="T29" s="137"/>
      <c r="U29" s="137"/>
      <c r="V29" s="137"/>
      <c r="W29" s="137"/>
      <c r="X29" s="137"/>
      <c r="Y29" s="137"/>
      <c r="Z29" s="137"/>
      <c r="AA29" s="137"/>
      <c r="AB29" s="137"/>
      <c r="AC29" s="137"/>
      <c r="AD29" s="137"/>
      <c r="AE29" s="137"/>
      <c r="AF29" s="137"/>
      <c r="AG29" s="137"/>
      <c r="AH29" s="137"/>
      <c r="AI29" s="137"/>
      <c r="AJ29" s="137"/>
      <c r="AK29" s="137"/>
      <c r="AL29" s="137"/>
      <c r="AM29" s="137"/>
      <c r="AN29" s="137"/>
      <c r="AO29" s="137"/>
      <c r="AP29" s="137"/>
      <c r="AQ29" s="137"/>
    </row>
    <row r="30" spans="1:47" ht="14.4" customHeight="1" x14ac:dyDescent="0.3">
      <c r="A30" s="263" t="s">
        <v>145</v>
      </c>
      <c r="B30" s="219">
        <v>104.485</v>
      </c>
      <c r="C30" s="210">
        <v>146.815</v>
      </c>
      <c r="D30" s="210">
        <v>120.821</v>
      </c>
      <c r="E30" s="231">
        <v>1.1563478011197779</v>
      </c>
      <c r="F30" s="232">
        <v>104</v>
      </c>
      <c r="G30" s="210">
        <v>165</v>
      </c>
      <c r="H30" s="210">
        <v>132</v>
      </c>
      <c r="I30" s="264">
        <v>1.2692307692307692</v>
      </c>
      <c r="J30" s="219">
        <v>3002.1419999999998</v>
      </c>
      <c r="K30" s="210">
        <v>4516.616</v>
      </c>
      <c r="L30" s="210">
        <v>3452.7040000000002</v>
      </c>
      <c r="M30" s="231">
        <v>1.1500801760876069</v>
      </c>
      <c r="N30" s="137"/>
      <c r="O30" s="137"/>
      <c r="P30" s="137"/>
      <c r="Q30" s="137"/>
      <c r="R30" s="137"/>
      <c r="S30" s="137"/>
      <c r="T30" s="137"/>
      <c r="U30" s="137"/>
      <c r="V30" s="137"/>
      <c r="W30" s="137"/>
      <c r="X30" s="137"/>
      <c r="Y30" s="137"/>
      <c r="Z30" s="137"/>
      <c r="AA30" s="137"/>
      <c r="AB30" s="137"/>
      <c r="AC30" s="137"/>
      <c r="AD30" s="137"/>
      <c r="AE30" s="137"/>
      <c r="AF30" s="137"/>
      <c r="AG30" s="137"/>
      <c r="AH30" s="137"/>
      <c r="AI30" s="137"/>
      <c r="AJ30" s="137"/>
      <c r="AK30" s="137"/>
      <c r="AL30" s="137"/>
      <c r="AM30" s="137"/>
      <c r="AN30" s="137"/>
      <c r="AO30" s="137"/>
      <c r="AP30" s="137"/>
      <c r="AQ30" s="137"/>
    </row>
    <row r="31" spans="1:47" ht="14.4" customHeight="1" x14ac:dyDescent="0.3">
      <c r="A31" s="263" t="s">
        <v>146</v>
      </c>
      <c r="B31" s="219">
        <v>377.14499999999998</v>
      </c>
      <c r="C31" s="210">
        <v>328.34500000000003</v>
      </c>
      <c r="D31" s="210">
        <v>363.47399999999999</v>
      </c>
      <c r="E31" s="231">
        <v>0.96375134232191861</v>
      </c>
      <c r="F31" s="232">
        <v>363</v>
      </c>
      <c r="G31" s="210">
        <v>359</v>
      </c>
      <c r="H31" s="210">
        <v>394</v>
      </c>
      <c r="I31" s="264">
        <v>1.0853994490358128</v>
      </c>
      <c r="J31" s="219">
        <v>10026.684999999999</v>
      </c>
      <c r="K31" s="210">
        <v>9116.1970000000001</v>
      </c>
      <c r="L31" s="210">
        <v>10416.991</v>
      </c>
      <c r="M31" s="231">
        <v>1.0389267240369076</v>
      </c>
      <c r="N31" s="137"/>
      <c r="O31" s="137"/>
      <c r="P31" s="137"/>
      <c r="Q31" s="137"/>
      <c r="R31" s="137"/>
      <c r="S31" s="137"/>
      <c r="T31" s="137"/>
      <c r="U31" s="137"/>
      <c r="V31" s="137"/>
      <c r="W31" s="137"/>
      <c r="X31" s="137"/>
      <c r="Y31" s="137"/>
      <c r="Z31" s="137"/>
      <c r="AA31" s="137"/>
      <c r="AB31" s="137"/>
      <c r="AC31" s="137"/>
      <c r="AD31" s="137"/>
      <c r="AE31" s="137"/>
      <c r="AF31" s="137"/>
      <c r="AG31" s="137"/>
      <c r="AH31" s="137"/>
      <c r="AI31" s="137"/>
      <c r="AJ31" s="137"/>
      <c r="AK31" s="137"/>
      <c r="AL31" s="137"/>
      <c r="AM31" s="137"/>
      <c r="AN31" s="137"/>
      <c r="AO31" s="137"/>
      <c r="AP31" s="137"/>
      <c r="AQ31" s="137"/>
    </row>
    <row r="32" spans="1:47" ht="14.4" customHeight="1" x14ac:dyDescent="0.3">
      <c r="A32" s="263" t="s">
        <v>147</v>
      </c>
      <c r="B32" s="219">
        <v>38.417000000000002</v>
      </c>
      <c r="C32" s="210">
        <v>55.436999999999998</v>
      </c>
      <c r="D32" s="210">
        <v>46.664999999999999</v>
      </c>
      <c r="E32" s="231">
        <v>1.2146966186844366</v>
      </c>
      <c r="F32" s="232">
        <v>44</v>
      </c>
      <c r="G32" s="210">
        <v>59</v>
      </c>
      <c r="H32" s="210">
        <v>54</v>
      </c>
      <c r="I32" s="264">
        <v>1.2272727272727273</v>
      </c>
      <c r="J32" s="219">
        <v>687.1</v>
      </c>
      <c r="K32" s="210">
        <v>1335.672</v>
      </c>
      <c r="L32" s="210">
        <v>998.66</v>
      </c>
      <c r="M32" s="231">
        <v>1.4534420026197059</v>
      </c>
      <c r="N32" s="137"/>
      <c r="O32" s="137"/>
      <c r="P32" s="137"/>
      <c r="Q32" s="137"/>
      <c r="R32" s="137"/>
      <c r="S32" s="137"/>
      <c r="T32" s="137"/>
      <c r="U32" s="137"/>
      <c r="V32" s="137"/>
      <c r="W32" s="137"/>
      <c r="X32" s="137"/>
      <c r="Y32" s="137"/>
      <c r="Z32" s="137"/>
      <c r="AA32" s="137"/>
      <c r="AB32" s="137"/>
      <c r="AC32" s="137"/>
      <c r="AD32" s="137"/>
      <c r="AE32" s="137"/>
      <c r="AF32" s="137"/>
      <c r="AG32" s="137"/>
      <c r="AH32" s="137"/>
      <c r="AI32" s="137"/>
      <c r="AJ32" s="137"/>
      <c r="AK32" s="137"/>
      <c r="AL32" s="137"/>
      <c r="AM32" s="137"/>
      <c r="AN32" s="137"/>
      <c r="AO32" s="137"/>
      <c r="AP32" s="137"/>
      <c r="AQ32" s="137"/>
    </row>
    <row r="33" spans="1:47" ht="14.4" customHeight="1" x14ac:dyDescent="0.3">
      <c r="A33" s="263" t="s">
        <v>148</v>
      </c>
      <c r="B33" s="219">
        <v>0</v>
      </c>
      <c r="C33" s="210">
        <v>0</v>
      </c>
      <c r="D33" s="210">
        <v>1.8660000000000001</v>
      </c>
      <c r="E33" s="231" t="s">
        <v>564</v>
      </c>
      <c r="F33" s="232">
        <v>0</v>
      </c>
      <c r="G33" s="210">
        <v>0</v>
      </c>
      <c r="H33" s="210">
        <v>1</v>
      </c>
      <c r="I33" s="264" t="s">
        <v>564</v>
      </c>
      <c r="J33" s="219">
        <v>0</v>
      </c>
      <c r="K33" s="210">
        <v>0</v>
      </c>
      <c r="L33" s="210">
        <v>134.74100000000001</v>
      </c>
      <c r="M33" s="231" t="s">
        <v>564</v>
      </c>
      <c r="N33" s="137"/>
      <c r="O33" s="137"/>
      <c r="P33" s="137"/>
      <c r="Q33" s="137"/>
      <c r="R33" s="137"/>
      <c r="S33" s="137"/>
      <c r="T33" s="137"/>
      <c r="U33" s="137"/>
      <c r="V33" s="137"/>
      <c r="W33" s="137"/>
      <c r="X33" s="137"/>
      <c r="Y33" s="137"/>
      <c r="Z33" s="137"/>
      <c r="AA33" s="137"/>
      <c r="AB33" s="137"/>
      <c r="AC33" s="137"/>
      <c r="AD33" s="137"/>
      <c r="AE33" s="137"/>
      <c r="AF33" s="137"/>
      <c r="AG33" s="137"/>
      <c r="AH33" s="137"/>
      <c r="AI33" s="137"/>
      <c r="AJ33" s="137"/>
      <c r="AK33" s="137"/>
      <c r="AL33" s="137"/>
      <c r="AM33" s="137"/>
      <c r="AN33" s="137"/>
      <c r="AO33" s="137"/>
      <c r="AP33" s="137"/>
      <c r="AQ33" s="137"/>
    </row>
    <row r="34" spans="1:47" ht="14.4" customHeight="1" x14ac:dyDescent="0.3">
      <c r="A34" s="263" t="s">
        <v>149</v>
      </c>
      <c r="B34" s="219">
        <v>137.13800000000001</v>
      </c>
      <c r="C34" s="210">
        <v>142.67599999999999</v>
      </c>
      <c r="D34" s="210">
        <v>228.81899999999999</v>
      </c>
      <c r="E34" s="231">
        <v>1.6685309688051451</v>
      </c>
      <c r="F34" s="232">
        <v>136</v>
      </c>
      <c r="G34" s="210">
        <v>155</v>
      </c>
      <c r="H34" s="210">
        <v>234</v>
      </c>
      <c r="I34" s="264">
        <v>1.7205882352941178</v>
      </c>
      <c r="J34" s="219">
        <v>4424.5720000000001</v>
      </c>
      <c r="K34" s="210">
        <v>4068.7179999999998</v>
      </c>
      <c r="L34" s="210">
        <v>5933.4269999999997</v>
      </c>
      <c r="M34" s="231">
        <v>1.3410171650500884</v>
      </c>
      <c r="N34" s="137"/>
      <c r="O34" s="137"/>
      <c r="P34" s="137"/>
      <c r="Q34" s="137"/>
      <c r="R34" s="137"/>
      <c r="S34" s="137"/>
      <c r="T34" s="137"/>
      <c r="U34" s="137"/>
      <c r="V34" s="137"/>
      <c r="W34" s="137"/>
      <c r="X34" s="137"/>
      <c r="Y34" s="137"/>
      <c r="Z34" s="137"/>
      <c r="AA34" s="137"/>
      <c r="AB34" s="137"/>
      <c r="AC34" s="137"/>
      <c r="AD34" s="137"/>
      <c r="AE34" s="137"/>
      <c r="AF34" s="137"/>
      <c r="AG34" s="137"/>
      <c r="AH34" s="137"/>
      <c r="AI34" s="137"/>
      <c r="AJ34" s="137"/>
      <c r="AK34" s="137"/>
      <c r="AL34" s="137"/>
      <c r="AM34" s="137"/>
      <c r="AN34" s="137"/>
      <c r="AO34" s="137"/>
      <c r="AP34" s="137"/>
      <c r="AQ34" s="137"/>
    </row>
    <row r="35" spans="1:47" ht="14.4" customHeight="1" thickBot="1" x14ac:dyDescent="0.35">
      <c r="A35" s="263" t="s">
        <v>150</v>
      </c>
      <c r="B35" s="219">
        <v>35.085000000000001</v>
      </c>
      <c r="C35" s="210">
        <v>31.331</v>
      </c>
      <c r="D35" s="210">
        <v>39.816000000000003</v>
      </c>
      <c r="E35" s="231">
        <v>1.1348439504061565</v>
      </c>
      <c r="F35" s="232">
        <v>33</v>
      </c>
      <c r="G35" s="210">
        <v>26</v>
      </c>
      <c r="H35" s="210">
        <v>39</v>
      </c>
      <c r="I35" s="264">
        <v>1.1818181818181819</v>
      </c>
      <c r="J35" s="219">
        <v>1161.0029999999999</v>
      </c>
      <c r="K35" s="210">
        <v>1597.2080000000001</v>
      </c>
      <c r="L35" s="210">
        <v>1464.809</v>
      </c>
      <c r="M35" s="231">
        <v>1.2616754650935442</v>
      </c>
      <c r="N35" s="137"/>
      <c r="O35" s="137"/>
      <c r="P35" s="137"/>
      <c r="Q35" s="137"/>
      <c r="R35" s="137"/>
      <c r="S35" s="137"/>
      <c r="T35" s="137"/>
      <c r="U35" s="137"/>
      <c r="V35" s="137"/>
      <c r="W35" s="137"/>
      <c r="X35" s="137"/>
      <c r="Y35" s="137"/>
      <c r="Z35" s="137"/>
      <c r="AA35" s="137"/>
      <c r="AB35" s="137"/>
      <c r="AC35" s="137"/>
      <c r="AD35" s="137"/>
      <c r="AE35" s="137"/>
      <c r="AF35" s="137"/>
      <c r="AG35" s="137"/>
      <c r="AH35" s="137"/>
      <c r="AI35" s="137"/>
      <c r="AJ35" s="137"/>
      <c r="AK35" s="137"/>
      <c r="AL35" s="137"/>
      <c r="AM35" s="137"/>
      <c r="AN35" s="137"/>
      <c r="AO35" s="137"/>
      <c r="AP35" s="137"/>
      <c r="AQ35" s="137"/>
    </row>
    <row r="36" spans="1:47" ht="14.4" customHeight="1" thickBot="1" x14ac:dyDescent="0.35">
      <c r="A36" s="265" t="s">
        <v>6</v>
      </c>
      <c r="B36" s="266">
        <f>SUM(B29:B35)</f>
        <v>1555.3319999999999</v>
      </c>
      <c r="C36" s="267">
        <f>SUM(C29:C35)</f>
        <v>1572.8839999999998</v>
      </c>
      <c r="D36" s="267">
        <f>SUM(D29:D35)</f>
        <v>1674.377</v>
      </c>
      <c r="E36" s="268">
        <f>IF(OR(D36=0,B36=0),0,D36/B36)</f>
        <v>1.0765399284525747</v>
      </c>
      <c r="F36" s="269">
        <f>SUM(F29:F35)</f>
        <v>1496</v>
      </c>
      <c r="G36" s="267">
        <f>SUM(G29:G35)</f>
        <v>1643</v>
      </c>
      <c r="H36" s="267">
        <f>SUM(H29:H35)</f>
        <v>1735</v>
      </c>
      <c r="I36" s="270">
        <f>IF(OR(H36=0,F36=0),0,H36/F36)</f>
        <v>1.15975935828877</v>
      </c>
      <c r="J36" s="266">
        <f>SUM(J29:J35)</f>
        <v>47168.087999999996</v>
      </c>
      <c r="K36" s="267">
        <f>SUM(K29:K35)</f>
        <v>49078.663999999997</v>
      </c>
      <c r="L36" s="267">
        <f>SUM(L29:L35)</f>
        <v>48989.602000000006</v>
      </c>
      <c r="M36" s="268">
        <f>IF(OR(L36=0,J36=0),0,L36/J36)</f>
        <v>1.0386175076674724</v>
      </c>
      <c r="N36" s="137"/>
      <c r="O36" s="137"/>
      <c r="P36" s="137"/>
      <c r="Q36" s="137"/>
      <c r="R36" s="137"/>
      <c r="S36" s="137"/>
      <c r="T36" s="137"/>
      <c r="U36" s="137"/>
      <c r="V36" s="137"/>
      <c r="W36" s="137"/>
      <c r="X36" s="137"/>
      <c r="Y36" s="137"/>
      <c r="Z36" s="137"/>
      <c r="AA36" s="137"/>
      <c r="AB36" s="137"/>
      <c r="AC36" s="137"/>
      <c r="AD36" s="137"/>
      <c r="AE36" s="137"/>
      <c r="AF36" s="137"/>
      <c r="AG36" s="137"/>
      <c r="AH36" s="137"/>
      <c r="AI36" s="137"/>
      <c r="AJ36" s="137"/>
      <c r="AK36" s="137"/>
      <c r="AL36" s="137"/>
      <c r="AM36" s="137"/>
      <c r="AN36" s="137"/>
      <c r="AO36" s="137"/>
      <c r="AP36" s="137"/>
      <c r="AQ36" s="137"/>
    </row>
    <row r="37" spans="1:47" ht="14.4" customHeight="1" x14ac:dyDescent="0.3">
      <c r="A37" s="256"/>
      <c r="B37" s="256"/>
      <c r="C37" s="256"/>
      <c r="D37" s="256"/>
      <c r="E37" s="271"/>
      <c r="F37" s="256"/>
      <c r="G37" s="256"/>
      <c r="H37" s="256"/>
      <c r="I37" s="257"/>
      <c r="J37" s="536" t="s">
        <v>155</v>
      </c>
      <c r="K37" s="537"/>
      <c r="L37" s="537"/>
      <c r="M37" s="537"/>
      <c r="N37" s="137"/>
      <c r="O37" s="137"/>
      <c r="P37" s="137"/>
      <c r="Q37" s="137"/>
      <c r="R37" s="137"/>
      <c r="S37" s="137"/>
      <c r="T37" s="137"/>
      <c r="U37" s="137"/>
      <c r="V37" s="137"/>
      <c r="W37" s="137"/>
      <c r="X37" s="137"/>
      <c r="Y37" s="137"/>
      <c r="Z37" s="137"/>
      <c r="AA37" s="137"/>
      <c r="AB37" s="137"/>
      <c r="AC37" s="137"/>
      <c r="AD37" s="137"/>
      <c r="AE37" s="137"/>
      <c r="AF37" s="137"/>
      <c r="AG37" s="137"/>
      <c r="AH37" s="137"/>
      <c r="AI37" s="137"/>
      <c r="AJ37" s="137"/>
      <c r="AK37" s="137"/>
      <c r="AL37" s="137"/>
      <c r="AM37" s="137"/>
      <c r="AN37" s="137"/>
      <c r="AO37" s="137"/>
      <c r="AP37" s="137"/>
      <c r="AQ37" s="137"/>
      <c r="AR37" s="137"/>
      <c r="AS37" s="137"/>
      <c r="AT37" s="137"/>
      <c r="AU37" s="137"/>
    </row>
    <row r="38" spans="1:47" ht="14.4" customHeight="1" thickBot="1" x14ac:dyDescent="0.35">
      <c r="A38" s="256"/>
      <c r="B38" s="256"/>
      <c r="C38" s="256"/>
      <c r="D38" s="256"/>
      <c r="E38" s="271"/>
      <c r="F38" s="256"/>
      <c r="G38" s="256"/>
      <c r="H38" s="256"/>
      <c r="I38" s="257"/>
      <c r="J38" s="283"/>
      <c r="K38" s="284"/>
      <c r="L38" s="284"/>
      <c r="M38" s="284"/>
      <c r="N38" s="137"/>
      <c r="O38" s="137"/>
      <c r="P38" s="137"/>
      <c r="Q38" s="137"/>
      <c r="R38" s="137"/>
      <c r="S38" s="137"/>
      <c r="T38" s="137"/>
      <c r="U38" s="137"/>
      <c r="V38" s="137"/>
      <c r="W38" s="137"/>
      <c r="X38" s="137"/>
      <c r="Y38" s="137"/>
      <c r="Z38" s="137"/>
      <c r="AA38" s="137"/>
      <c r="AB38" s="137"/>
      <c r="AC38" s="137"/>
      <c r="AD38" s="137"/>
      <c r="AE38" s="137"/>
      <c r="AF38" s="137"/>
      <c r="AG38" s="137"/>
      <c r="AH38" s="137"/>
      <c r="AI38" s="137"/>
      <c r="AJ38" s="137"/>
      <c r="AK38" s="137"/>
      <c r="AL38" s="137"/>
      <c r="AM38" s="137"/>
      <c r="AN38" s="137"/>
      <c r="AO38" s="137"/>
      <c r="AP38" s="137"/>
      <c r="AQ38" s="137"/>
      <c r="AR38" s="137"/>
      <c r="AS38" s="137"/>
      <c r="AT38" s="137"/>
      <c r="AU38" s="137"/>
    </row>
    <row r="39" spans="1:47" ht="14.4" customHeight="1" thickBot="1" x14ac:dyDescent="0.35">
      <c r="A39" s="538" t="s">
        <v>156</v>
      </c>
      <c r="B39" s="540" t="s">
        <v>140</v>
      </c>
      <c r="C39" s="541"/>
      <c r="D39" s="541"/>
      <c r="E39" s="542"/>
      <c r="F39" s="541" t="s">
        <v>141</v>
      </c>
      <c r="G39" s="541"/>
      <c r="H39" s="541"/>
      <c r="I39" s="542"/>
      <c r="J39" s="256"/>
      <c r="K39" s="256"/>
      <c r="L39" s="256"/>
      <c r="M39" s="257"/>
      <c r="N39" s="137"/>
      <c r="O39" s="137"/>
      <c r="P39" s="137"/>
      <c r="Q39" s="137"/>
      <c r="R39" s="137"/>
      <c r="S39" s="137"/>
      <c r="T39" s="137"/>
      <c r="U39" s="137"/>
      <c r="V39" s="137"/>
      <c r="W39" s="137"/>
      <c r="X39" s="137"/>
      <c r="Y39" s="137"/>
      <c r="Z39" s="137"/>
      <c r="AA39" s="137"/>
      <c r="AB39" s="137"/>
      <c r="AC39" s="137"/>
      <c r="AD39" s="137"/>
      <c r="AE39" s="137"/>
      <c r="AF39" s="137"/>
      <c r="AG39" s="137"/>
      <c r="AH39" s="137"/>
      <c r="AI39" s="137"/>
      <c r="AJ39" s="137"/>
      <c r="AK39" s="137"/>
      <c r="AL39" s="137"/>
      <c r="AM39" s="137"/>
      <c r="AN39" s="137"/>
      <c r="AO39" s="137"/>
      <c r="AP39" s="137"/>
      <c r="AQ39" s="137"/>
      <c r="AR39" s="137"/>
      <c r="AS39" s="137"/>
      <c r="AT39" s="137"/>
      <c r="AU39" s="137"/>
    </row>
    <row r="40" spans="1:47" ht="14.4" customHeight="1" thickBot="1" x14ac:dyDescent="0.35">
      <c r="A40" s="539"/>
      <c r="B40" s="272">
        <v>2011</v>
      </c>
      <c r="C40" s="273">
        <v>2012</v>
      </c>
      <c r="D40" s="273">
        <v>2013</v>
      </c>
      <c r="E40" s="274" t="s">
        <v>5</v>
      </c>
      <c r="F40" s="273">
        <v>2011</v>
      </c>
      <c r="G40" s="273">
        <v>2012</v>
      </c>
      <c r="H40" s="273">
        <v>2013</v>
      </c>
      <c r="I40" s="274" t="s">
        <v>5</v>
      </c>
      <c r="J40" s="256"/>
      <c r="K40" s="256"/>
      <c r="L40" s="275" t="s">
        <v>142</v>
      </c>
      <c r="M40" s="276" t="s">
        <v>143</v>
      </c>
      <c r="N40" s="137"/>
      <c r="O40" s="137"/>
      <c r="P40" s="137"/>
      <c r="Q40" s="137"/>
      <c r="R40" s="137"/>
      <c r="S40" s="137"/>
      <c r="T40" s="137"/>
      <c r="U40" s="137"/>
      <c r="V40" s="137"/>
      <c r="W40" s="137"/>
      <c r="X40" s="137"/>
      <c r="Y40" s="137"/>
      <c r="Z40" s="137"/>
      <c r="AA40" s="137"/>
      <c r="AB40" s="137"/>
      <c r="AC40" s="137"/>
      <c r="AD40" s="137"/>
      <c r="AE40" s="137"/>
      <c r="AF40" s="137"/>
      <c r="AG40" s="137"/>
      <c r="AH40" s="137"/>
      <c r="AI40" s="137"/>
      <c r="AJ40" s="137"/>
      <c r="AK40" s="137"/>
      <c r="AL40" s="137"/>
      <c r="AM40" s="137"/>
      <c r="AN40" s="137"/>
      <c r="AO40" s="137"/>
      <c r="AP40" s="137"/>
      <c r="AQ40" s="137"/>
      <c r="AR40" s="137"/>
      <c r="AS40" s="137"/>
      <c r="AT40" s="137"/>
      <c r="AU40" s="137"/>
    </row>
    <row r="41" spans="1:47" ht="14.4" customHeight="1" x14ac:dyDescent="0.3">
      <c r="A41" s="215" t="s">
        <v>144</v>
      </c>
      <c r="B41" s="218">
        <v>0</v>
      </c>
      <c r="C41" s="211">
        <v>0</v>
      </c>
      <c r="D41" s="211">
        <v>0</v>
      </c>
      <c r="E41" s="228" t="s">
        <v>564</v>
      </c>
      <c r="F41" s="229">
        <v>0</v>
      </c>
      <c r="G41" s="211">
        <v>0</v>
      </c>
      <c r="H41" s="211">
        <v>0</v>
      </c>
      <c r="I41" s="230" t="s">
        <v>564</v>
      </c>
      <c r="J41" s="256"/>
      <c r="K41" s="256"/>
      <c r="L41" s="245">
        <f t="shared" ref="L41:L48" si="4">D41-B41</f>
        <v>0</v>
      </c>
      <c r="M41" s="246">
        <f t="shared" ref="M41:M48" si="5">H41-F41</f>
        <v>0</v>
      </c>
      <c r="N41" s="137"/>
      <c r="O41" s="137"/>
      <c r="P41" s="137"/>
      <c r="Q41" s="137"/>
      <c r="R41" s="137"/>
      <c r="S41" s="137"/>
      <c r="T41" s="137"/>
      <c r="U41" s="137"/>
      <c r="V41" s="137"/>
      <c r="W41" s="137"/>
      <c r="X41" s="137"/>
      <c r="Y41" s="137"/>
      <c r="Z41" s="137"/>
      <c r="AA41" s="137"/>
      <c r="AB41" s="137"/>
      <c r="AC41" s="137"/>
      <c r="AD41" s="137"/>
      <c r="AE41" s="137"/>
      <c r="AF41" s="137"/>
      <c r="AG41" s="137"/>
      <c r="AH41" s="137"/>
      <c r="AI41" s="137"/>
      <c r="AJ41" s="137"/>
      <c r="AK41" s="137"/>
      <c r="AL41" s="137"/>
      <c r="AM41" s="137"/>
      <c r="AN41" s="137"/>
      <c r="AO41" s="137"/>
      <c r="AP41" s="137"/>
      <c r="AQ41" s="137"/>
      <c r="AR41" s="137"/>
      <c r="AS41" s="137"/>
      <c r="AT41" s="137"/>
      <c r="AU41" s="137"/>
    </row>
    <row r="42" spans="1:47" ht="14.4" customHeight="1" x14ac:dyDescent="0.3">
      <c r="A42" s="216" t="s">
        <v>145</v>
      </c>
      <c r="B42" s="219">
        <v>0</v>
      </c>
      <c r="C42" s="210">
        <v>0</v>
      </c>
      <c r="D42" s="210">
        <v>0</v>
      </c>
      <c r="E42" s="231" t="s">
        <v>564</v>
      </c>
      <c r="F42" s="232">
        <v>0</v>
      </c>
      <c r="G42" s="210">
        <v>0</v>
      </c>
      <c r="H42" s="210">
        <v>0</v>
      </c>
      <c r="I42" s="233" t="s">
        <v>564</v>
      </c>
      <c r="J42" s="256"/>
      <c r="K42" s="256"/>
      <c r="L42" s="247">
        <f t="shared" si="4"/>
        <v>0</v>
      </c>
      <c r="M42" s="248">
        <f t="shared" si="5"/>
        <v>0</v>
      </c>
      <c r="N42" s="137"/>
      <c r="O42" s="137"/>
      <c r="P42" s="137"/>
      <c r="Q42" s="137"/>
      <c r="R42" s="137"/>
      <c r="S42" s="137"/>
      <c r="T42" s="137"/>
      <c r="U42" s="137"/>
      <c r="V42" s="137"/>
      <c r="W42" s="137"/>
      <c r="X42" s="137"/>
      <c r="Y42" s="137"/>
      <c r="Z42" s="137"/>
      <c r="AA42" s="137"/>
      <c r="AB42" s="137"/>
      <c r="AC42" s="137"/>
      <c r="AD42" s="137"/>
      <c r="AE42" s="137"/>
      <c r="AF42" s="137"/>
      <c r="AG42" s="137"/>
      <c r="AH42" s="137"/>
      <c r="AI42" s="137"/>
      <c r="AJ42" s="137"/>
      <c r="AK42" s="137"/>
      <c r="AL42" s="137"/>
      <c r="AM42" s="137"/>
      <c r="AN42" s="137"/>
      <c r="AO42" s="137"/>
      <c r="AP42" s="137"/>
      <c r="AQ42" s="137"/>
      <c r="AR42" s="137"/>
      <c r="AS42" s="137"/>
      <c r="AT42" s="137"/>
      <c r="AU42" s="137"/>
    </row>
    <row r="43" spans="1:47" ht="14.4" customHeight="1" x14ac:dyDescent="0.3">
      <c r="A43" s="216" t="s">
        <v>146</v>
      </c>
      <c r="B43" s="219">
        <v>0</v>
      </c>
      <c r="C43" s="210">
        <v>0</v>
      </c>
      <c r="D43" s="210">
        <v>0</v>
      </c>
      <c r="E43" s="231" t="s">
        <v>564</v>
      </c>
      <c r="F43" s="232">
        <v>0</v>
      </c>
      <c r="G43" s="210">
        <v>0</v>
      </c>
      <c r="H43" s="210">
        <v>0</v>
      </c>
      <c r="I43" s="233" t="s">
        <v>564</v>
      </c>
      <c r="J43" s="256"/>
      <c r="K43" s="256"/>
      <c r="L43" s="247">
        <f t="shared" si="4"/>
        <v>0</v>
      </c>
      <c r="M43" s="248">
        <f t="shared" si="5"/>
        <v>0</v>
      </c>
      <c r="N43" s="137"/>
      <c r="O43" s="137"/>
      <c r="P43" s="137"/>
      <c r="Q43" s="137"/>
      <c r="R43" s="137"/>
      <c r="S43" s="137"/>
      <c r="T43" s="137"/>
      <c r="U43" s="137"/>
      <c r="V43" s="137"/>
      <c r="W43" s="137"/>
      <c r="X43" s="137"/>
      <c r="Y43" s="137"/>
      <c r="Z43" s="137"/>
      <c r="AA43" s="137"/>
      <c r="AB43" s="137"/>
      <c r="AC43" s="137"/>
      <c r="AD43" s="137"/>
      <c r="AE43" s="137"/>
      <c r="AF43" s="137"/>
      <c r="AG43" s="137"/>
      <c r="AH43" s="137"/>
      <c r="AI43" s="137"/>
      <c r="AJ43" s="137"/>
      <c r="AK43" s="137"/>
      <c r="AL43" s="137"/>
      <c r="AM43" s="137"/>
      <c r="AN43" s="137"/>
      <c r="AO43" s="137"/>
      <c r="AP43" s="137"/>
      <c r="AQ43" s="137"/>
      <c r="AR43" s="137"/>
      <c r="AS43" s="137"/>
      <c r="AT43" s="137"/>
      <c r="AU43" s="137"/>
    </row>
    <row r="44" spans="1:47" ht="14.4" customHeight="1" x14ac:dyDescent="0.3">
      <c r="A44" s="216" t="s">
        <v>147</v>
      </c>
      <c r="B44" s="219">
        <v>0</v>
      </c>
      <c r="C44" s="210">
        <v>0</v>
      </c>
      <c r="D44" s="210">
        <v>0</v>
      </c>
      <c r="E44" s="231" t="s">
        <v>564</v>
      </c>
      <c r="F44" s="232">
        <v>0</v>
      </c>
      <c r="G44" s="210">
        <v>0</v>
      </c>
      <c r="H44" s="210">
        <v>0</v>
      </c>
      <c r="I44" s="233" t="s">
        <v>564</v>
      </c>
      <c r="J44" s="256"/>
      <c r="K44" s="256"/>
      <c r="L44" s="247">
        <f t="shared" si="4"/>
        <v>0</v>
      </c>
      <c r="M44" s="248">
        <f t="shared" si="5"/>
        <v>0</v>
      </c>
      <c r="N44" s="137"/>
      <c r="O44" s="137"/>
      <c r="P44" s="137"/>
      <c r="Q44" s="137"/>
      <c r="R44" s="137"/>
      <c r="S44" s="137"/>
      <c r="T44" s="137"/>
      <c r="U44" s="137"/>
      <c r="V44" s="137"/>
      <c r="W44" s="137"/>
      <c r="X44" s="137"/>
      <c r="Y44" s="137"/>
      <c r="Z44" s="137"/>
      <c r="AA44" s="137"/>
      <c r="AB44" s="137"/>
      <c r="AC44" s="137"/>
      <c r="AD44" s="137"/>
      <c r="AE44" s="137"/>
      <c r="AF44" s="137"/>
      <c r="AG44" s="137"/>
      <c r="AH44" s="137"/>
      <c r="AI44" s="137"/>
      <c r="AJ44" s="137"/>
      <c r="AK44" s="137"/>
      <c r="AL44" s="137"/>
      <c r="AM44" s="137"/>
      <c r="AN44" s="137"/>
      <c r="AO44" s="137"/>
      <c r="AP44" s="137"/>
      <c r="AQ44" s="137"/>
      <c r="AR44" s="137"/>
      <c r="AS44" s="137"/>
      <c r="AT44" s="137"/>
      <c r="AU44" s="137"/>
    </row>
    <row r="45" spans="1:47" ht="14.4" customHeight="1" x14ac:dyDescent="0.3">
      <c r="A45" s="216" t="s">
        <v>148</v>
      </c>
      <c r="B45" s="219">
        <v>0</v>
      </c>
      <c r="C45" s="210">
        <v>0</v>
      </c>
      <c r="D45" s="210">
        <v>0</v>
      </c>
      <c r="E45" s="231" t="s">
        <v>564</v>
      </c>
      <c r="F45" s="232">
        <v>0</v>
      </c>
      <c r="G45" s="210">
        <v>0</v>
      </c>
      <c r="H45" s="210">
        <v>0</v>
      </c>
      <c r="I45" s="233" t="s">
        <v>564</v>
      </c>
      <c r="J45" s="256"/>
      <c r="K45" s="256"/>
      <c r="L45" s="247">
        <f t="shared" si="4"/>
        <v>0</v>
      </c>
      <c r="M45" s="248">
        <f t="shared" si="5"/>
        <v>0</v>
      </c>
      <c r="N45" s="137"/>
      <c r="O45" s="137"/>
      <c r="P45" s="137"/>
      <c r="Q45" s="137"/>
      <c r="R45" s="137"/>
      <c r="S45" s="137"/>
      <c r="T45" s="137"/>
      <c r="U45" s="137"/>
      <c r="V45" s="137"/>
      <c r="W45" s="137"/>
      <c r="X45" s="137"/>
      <c r="Y45" s="137"/>
      <c r="Z45" s="137"/>
      <c r="AA45" s="137"/>
      <c r="AB45" s="137"/>
      <c r="AC45" s="137"/>
      <c r="AD45" s="137"/>
      <c r="AE45" s="137"/>
      <c r="AF45" s="137"/>
      <c r="AG45" s="137"/>
      <c r="AH45" s="137"/>
      <c r="AI45" s="137"/>
      <c r="AJ45" s="137"/>
      <c r="AK45" s="137"/>
      <c r="AL45" s="137"/>
      <c r="AM45" s="137"/>
      <c r="AN45" s="137"/>
      <c r="AO45" s="137"/>
      <c r="AP45" s="137"/>
      <c r="AQ45" s="137"/>
      <c r="AR45" s="137"/>
      <c r="AS45" s="137"/>
      <c r="AT45" s="137"/>
      <c r="AU45" s="137"/>
    </row>
    <row r="46" spans="1:47" ht="14.4" customHeight="1" x14ac:dyDescent="0.3">
      <c r="A46" s="216" t="s">
        <v>149</v>
      </c>
      <c r="B46" s="219">
        <v>0</v>
      </c>
      <c r="C46" s="210">
        <v>0</v>
      </c>
      <c r="D46" s="210">
        <v>0</v>
      </c>
      <c r="E46" s="231" t="s">
        <v>564</v>
      </c>
      <c r="F46" s="232">
        <v>0</v>
      </c>
      <c r="G46" s="210">
        <v>0</v>
      </c>
      <c r="H46" s="210">
        <v>0</v>
      </c>
      <c r="I46" s="233" t="s">
        <v>564</v>
      </c>
      <c r="J46" s="256"/>
      <c r="K46" s="256"/>
      <c r="L46" s="247">
        <f t="shared" si="4"/>
        <v>0</v>
      </c>
      <c r="M46" s="248">
        <f t="shared" si="5"/>
        <v>0</v>
      </c>
      <c r="N46" s="137"/>
      <c r="O46" s="137"/>
      <c r="P46" s="137"/>
      <c r="Q46" s="137"/>
      <c r="R46" s="137"/>
      <c r="S46" s="137"/>
      <c r="T46" s="137"/>
      <c r="U46" s="137"/>
      <c r="V46" s="137"/>
      <c r="W46" s="137"/>
      <c r="X46" s="137"/>
      <c r="Y46" s="137"/>
      <c r="Z46" s="137"/>
      <c r="AA46" s="137"/>
      <c r="AB46" s="137"/>
      <c r="AC46" s="137"/>
      <c r="AD46" s="137"/>
      <c r="AE46" s="137"/>
      <c r="AF46" s="137"/>
      <c r="AG46" s="137"/>
      <c r="AH46" s="137"/>
      <c r="AI46" s="137"/>
      <c r="AJ46" s="137"/>
      <c r="AK46" s="137"/>
      <c r="AL46" s="137"/>
      <c r="AM46" s="137"/>
      <c r="AN46" s="137"/>
      <c r="AO46" s="137"/>
      <c r="AP46" s="137"/>
      <c r="AQ46" s="137"/>
      <c r="AR46" s="137"/>
      <c r="AS46" s="137"/>
      <c r="AT46" s="137"/>
      <c r="AU46" s="137"/>
    </row>
    <row r="47" spans="1:47" ht="14.4" customHeight="1" thickBot="1" x14ac:dyDescent="0.35">
      <c r="A47" s="216" t="s">
        <v>150</v>
      </c>
      <c r="B47" s="219">
        <v>0</v>
      </c>
      <c r="C47" s="210">
        <v>0</v>
      </c>
      <c r="D47" s="210">
        <v>0</v>
      </c>
      <c r="E47" s="231" t="s">
        <v>564</v>
      </c>
      <c r="F47" s="232">
        <v>0</v>
      </c>
      <c r="G47" s="210">
        <v>0</v>
      </c>
      <c r="H47" s="210">
        <v>0</v>
      </c>
      <c r="I47" s="233" t="s">
        <v>564</v>
      </c>
      <c r="J47" s="256"/>
      <c r="K47" s="256"/>
      <c r="L47" s="247">
        <f t="shared" si="4"/>
        <v>0</v>
      </c>
      <c r="M47" s="248">
        <f t="shared" si="5"/>
        <v>0</v>
      </c>
      <c r="N47" s="137"/>
      <c r="O47" s="137"/>
      <c r="P47" s="137"/>
      <c r="Q47" s="137"/>
      <c r="R47" s="137"/>
      <c r="S47" s="137"/>
      <c r="T47" s="137"/>
      <c r="U47" s="137"/>
      <c r="V47" s="137"/>
      <c r="W47" s="137"/>
      <c r="X47" s="137"/>
      <c r="Y47" s="137"/>
      <c r="Z47" s="137"/>
      <c r="AA47" s="137"/>
      <c r="AB47" s="137"/>
      <c r="AC47" s="137"/>
      <c r="AD47" s="137"/>
      <c r="AE47" s="137"/>
      <c r="AF47" s="137"/>
      <c r="AG47" s="137"/>
      <c r="AH47" s="137"/>
      <c r="AI47" s="137"/>
      <c r="AJ47" s="137"/>
      <c r="AK47" s="137"/>
      <c r="AL47" s="137"/>
      <c r="AM47" s="137"/>
      <c r="AN47" s="137"/>
      <c r="AO47" s="137"/>
      <c r="AP47" s="137"/>
      <c r="AQ47" s="137"/>
      <c r="AR47" s="137"/>
      <c r="AS47" s="137"/>
      <c r="AT47" s="137"/>
      <c r="AU47" s="137"/>
    </row>
    <row r="48" spans="1:47" ht="14.4" customHeight="1" thickBot="1" x14ac:dyDescent="0.35">
      <c r="A48" s="277" t="s">
        <v>6</v>
      </c>
      <c r="B48" s="214">
        <f>SUM(B41:B47)</f>
        <v>0</v>
      </c>
      <c r="C48" s="278">
        <f>SUM(C41:C47)</f>
        <v>0</v>
      </c>
      <c r="D48" s="278">
        <f>SUM(D41:D47)</f>
        <v>0</v>
      </c>
      <c r="E48" s="279">
        <f>IF(OR(D48=0,B48=0),0,D48/B48)</f>
        <v>0</v>
      </c>
      <c r="F48" s="280">
        <f>SUM(F41:F47)</f>
        <v>0</v>
      </c>
      <c r="G48" s="278">
        <f>SUM(G41:G47)</f>
        <v>0</v>
      </c>
      <c r="H48" s="278">
        <f>SUM(H41:H47)</f>
        <v>0</v>
      </c>
      <c r="I48" s="281">
        <f>IF(OR(H48=0,F48=0),0,H48/F48)</f>
        <v>0</v>
      </c>
      <c r="J48" s="256"/>
      <c r="K48" s="256"/>
      <c r="L48" s="275">
        <f t="shared" si="4"/>
        <v>0</v>
      </c>
      <c r="M48" s="282">
        <f t="shared" si="5"/>
        <v>0</v>
      </c>
      <c r="N48" s="137"/>
      <c r="O48" s="137"/>
      <c r="P48" s="137"/>
      <c r="Q48" s="137"/>
      <c r="R48" s="137"/>
      <c r="S48" s="137"/>
      <c r="T48" s="137"/>
      <c r="U48" s="137"/>
      <c r="V48" s="137"/>
      <c r="W48" s="137"/>
      <c r="X48" s="137"/>
      <c r="Y48" s="137"/>
      <c r="Z48" s="137"/>
      <c r="AA48" s="137"/>
      <c r="AB48" s="137"/>
      <c r="AC48" s="137"/>
      <c r="AD48" s="137"/>
      <c r="AE48" s="137"/>
      <c r="AF48" s="137"/>
      <c r="AG48" s="137"/>
      <c r="AH48" s="137"/>
      <c r="AI48" s="137"/>
      <c r="AJ48" s="137"/>
      <c r="AK48" s="137"/>
      <c r="AL48" s="137"/>
      <c r="AM48" s="137"/>
      <c r="AN48" s="137"/>
      <c r="AO48" s="137"/>
      <c r="AP48" s="137"/>
      <c r="AQ48" s="137"/>
      <c r="AR48" s="137"/>
      <c r="AS48" s="137"/>
      <c r="AT48" s="137"/>
      <c r="AU48" s="137"/>
    </row>
    <row r="49" spans="1:47" ht="14.4" customHeight="1" x14ac:dyDescent="0.25">
      <c r="A49" s="137"/>
      <c r="B49" s="137"/>
      <c r="C49" s="137"/>
      <c r="D49" s="137"/>
      <c r="E49" s="141"/>
      <c r="F49" s="137"/>
      <c r="G49" s="137"/>
      <c r="H49" s="137"/>
      <c r="I49" s="142"/>
      <c r="J49" s="137"/>
      <c r="K49" s="137"/>
      <c r="L49" s="137"/>
      <c r="M49" s="137"/>
      <c r="N49" s="137"/>
      <c r="O49" s="137"/>
      <c r="P49" s="137"/>
      <c r="Q49" s="137"/>
      <c r="R49" s="137"/>
      <c r="S49" s="137"/>
      <c r="T49" s="137"/>
      <c r="U49" s="137"/>
      <c r="V49" s="137"/>
      <c r="W49" s="137"/>
      <c r="X49" s="137"/>
      <c r="Y49" s="137"/>
      <c r="Z49" s="137"/>
      <c r="AA49" s="137"/>
      <c r="AB49" s="137"/>
      <c r="AC49" s="137"/>
      <c r="AD49" s="137"/>
      <c r="AE49" s="137"/>
      <c r="AF49" s="137"/>
      <c r="AG49" s="137"/>
      <c r="AH49" s="137"/>
      <c r="AI49" s="137"/>
      <c r="AJ49" s="137"/>
      <c r="AK49" s="137"/>
      <c r="AL49" s="137"/>
      <c r="AM49" s="137"/>
      <c r="AN49" s="137"/>
      <c r="AO49" s="137"/>
      <c r="AP49" s="137"/>
      <c r="AQ49" s="137"/>
      <c r="AR49" s="137"/>
      <c r="AS49" s="137"/>
      <c r="AT49" s="137"/>
      <c r="AU49" s="137"/>
    </row>
    <row r="50" spans="1:47" ht="14.4" customHeight="1" x14ac:dyDescent="0.25">
      <c r="A50" s="137"/>
      <c r="B50" s="137"/>
      <c r="C50" s="137"/>
      <c r="D50" s="137"/>
      <c r="E50" s="141"/>
      <c r="F50" s="137"/>
      <c r="G50" s="137"/>
      <c r="H50" s="137"/>
      <c r="I50" s="142"/>
      <c r="J50" s="137"/>
      <c r="K50" s="137"/>
      <c r="L50" s="137"/>
      <c r="M50" s="137"/>
      <c r="N50" s="137"/>
      <c r="O50" s="137"/>
      <c r="P50" s="137"/>
      <c r="Q50" s="137"/>
      <c r="R50" s="137"/>
      <c r="S50" s="137"/>
      <c r="T50" s="137"/>
      <c r="U50" s="137"/>
      <c r="V50" s="137"/>
      <c r="W50" s="137"/>
      <c r="X50" s="137"/>
      <c r="Y50" s="137"/>
      <c r="Z50" s="137"/>
      <c r="AA50" s="137"/>
      <c r="AB50" s="137"/>
      <c r="AC50" s="137"/>
      <c r="AD50" s="137"/>
      <c r="AE50" s="137"/>
      <c r="AF50" s="137"/>
      <c r="AG50" s="137"/>
      <c r="AH50" s="137"/>
      <c r="AI50" s="137"/>
      <c r="AJ50" s="137"/>
      <c r="AK50" s="137"/>
      <c r="AL50" s="137"/>
      <c r="AM50" s="137"/>
      <c r="AN50" s="137"/>
      <c r="AO50" s="137"/>
      <c r="AP50" s="137"/>
      <c r="AQ50" s="137"/>
      <c r="AR50" s="137"/>
      <c r="AS50" s="137"/>
      <c r="AT50" s="137"/>
      <c r="AU50" s="137"/>
    </row>
    <row r="51" spans="1:47" ht="14.4" customHeight="1" x14ac:dyDescent="0.25">
      <c r="A51" s="137"/>
      <c r="B51" s="137"/>
      <c r="C51" s="137"/>
      <c r="D51" s="137"/>
      <c r="E51" s="141"/>
      <c r="F51" s="137"/>
      <c r="G51" s="137"/>
      <c r="H51" s="137"/>
      <c r="I51" s="142"/>
      <c r="J51" s="137"/>
      <c r="K51" s="137"/>
      <c r="L51" s="137"/>
      <c r="M51" s="137"/>
      <c r="N51" s="137"/>
      <c r="O51" s="137"/>
      <c r="P51" s="137"/>
      <c r="Q51" s="137"/>
      <c r="R51" s="137"/>
      <c r="S51" s="137"/>
      <c r="T51" s="137"/>
      <c r="U51" s="137"/>
      <c r="V51" s="137"/>
      <c r="W51" s="137"/>
      <c r="X51" s="137"/>
      <c r="Y51" s="137"/>
      <c r="Z51" s="137"/>
      <c r="AA51" s="137"/>
      <c r="AB51" s="137"/>
      <c r="AC51" s="137"/>
      <c r="AD51" s="137"/>
      <c r="AE51" s="137"/>
      <c r="AF51" s="137"/>
      <c r="AG51" s="137"/>
      <c r="AH51" s="137"/>
      <c r="AI51" s="137"/>
      <c r="AJ51" s="137"/>
      <c r="AK51" s="137"/>
      <c r="AL51" s="137"/>
      <c r="AM51" s="137"/>
      <c r="AN51" s="137"/>
      <c r="AO51" s="137"/>
      <c r="AP51" s="137"/>
      <c r="AQ51" s="137"/>
      <c r="AR51" s="137"/>
      <c r="AS51" s="137"/>
      <c r="AT51" s="137"/>
      <c r="AU51" s="137"/>
    </row>
    <row r="52" spans="1:47" ht="14.4" customHeight="1" x14ac:dyDescent="0.25">
      <c r="A52" s="137"/>
      <c r="B52" s="137"/>
      <c r="C52" s="137"/>
      <c r="D52" s="137"/>
      <c r="E52" s="141"/>
      <c r="F52" s="137"/>
      <c r="G52" s="137"/>
      <c r="H52" s="137"/>
      <c r="I52" s="142"/>
      <c r="J52" s="137"/>
      <c r="K52" s="137"/>
      <c r="L52" s="137"/>
      <c r="M52" s="137"/>
      <c r="N52" s="137"/>
      <c r="O52" s="137"/>
      <c r="P52" s="137"/>
      <c r="Q52" s="137"/>
      <c r="R52" s="137"/>
      <c r="S52" s="137"/>
      <c r="T52" s="137"/>
      <c r="U52" s="137"/>
      <c r="V52" s="137"/>
      <c r="W52" s="137"/>
      <c r="X52" s="137"/>
      <c r="Y52" s="137"/>
      <c r="Z52" s="137"/>
      <c r="AA52" s="137"/>
      <c r="AB52" s="137"/>
      <c r="AC52" s="137"/>
      <c r="AD52" s="137"/>
      <c r="AE52" s="137"/>
      <c r="AF52" s="137"/>
      <c r="AG52" s="137"/>
      <c r="AH52" s="137"/>
      <c r="AI52" s="137"/>
      <c r="AJ52" s="137"/>
      <c r="AK52" s="137"/>
      <c r="AL52" s="137"/>
      <c r="AM52" s="137"/>
      <c r="AN52" s="137"/>
      <c r="AO52" s="137"/>
      <c r="AP52" s="137"/>
      <c r="AQ52" s="137"/>
      <c r="AR52" s="137"/>
      <c r="AS52" s="137"/>
      <c r="AT52" s="137"/>
      <c r="AU52" s="137"/>
    </row>
    <row r="53" spans="1:47" ht="14.4" customHeight="1" x14ac:dyDescent="0.25">
      <c r="A53" s="137"/>
      <c r="B53" s="137"/>
      <c r="C53" s="137"/>
      <c r="D53" s="137"/>
      <c r="E53" s="141"/>
      <c r="F53" s="137"/>
      <c r="G53" s="137"/>
      <c r="H53" s="137"/>
      <c r="I53" s="142"/>
      <c r="J53" s="137"/>
      <c r="K53" s="137"/>
      <c r="L53" s="137"/>
      <c r="M53" s="137"/>
      <c r="N53" s="137"/>
      <c r="O53" s="137"/>
      <c r="P53" s="137"/>
      <c r="Q53" s="137"/>
      <c r="R53" s="137"/>
      <c r="S53" s="137"/>
      <c r="T53" s="137"/>
      <c r="U53" s="137"/>
      <c r="V53" s="137"/>
      <c r="W53" s="137"/>
      <c r="X53" s="137"/>
      <c r="Y53" s="137"/>
      <c r="Z53" s="137"/>
      <c r="AA53" s="137"/>
      <c r="AB53" s="137"/>
      <c r="AC53" s="137"/>
      <c r="AD53" s="137"/>
      <c r="AE53" s="137"/>
      <c r="AF53" s="137"/>
      <c r="AG53" s="137"/>
      <c r="AH53" s="137"/>
      <c r="AI53" s="137"/>
      <c r="AJ53" s="137"/>
      <c r="AK53" s="137"/>
      <c r="AL53" s="137"/>
      <c r="AM53" s="137"/>
      <c r="AN53" s="137"/>
      <c r="AO53" s="137"/>
      <c r="AP53" s="137"/>
      <c r="AQ53" s="137"/>
      <c r="AR53" s="137"/>
      <c r="AS53" s="137"/>
      <c r="AT53" s="137"/>
      <c r="AU53" s="137"/>
    </row>
    <row r="54" spans="1:47" ht="14.4" customHeight="1" x14ac:dyDescent="0.25">
      <c r="A54" s="137"/>
      <c r="B54" s="137"/>
      <c r="C54" s="137"/>
      <c r="D54" s="137"/>
      <c r="E54" s="141"/>
      <c r="F54" s="137"/>
      <c r="G54" s="137"/>
      <c r="H54" s="137"/>
      <c r="I54" s="142"/>
      <c r="J54" s="137"/>
      <c r="K54" s="137"/>
      <c r="L54" s="137"/>
      <c r="M54" s="137"/>
      <c r="N54" s="137"/>
      <c r="O54" s="137"/>
      <c r="P54" s="137"/>
      <c r="Q54" s="137"/>
      <c r="R54" s="137"/>
      <c r="S54" s="137"/>
      <c r="T54" s="137"/>
      <c r="U54" s="137"/>
      <c r="V54" s="137"/>
      <c r="W54" s="137"/>
      <c r="X54" s="137"/>
      <c r="Y54" s="137"/>
      <c r="Z54" s="137"/>
      <c r="AA54" s="137"/>
      <c r="AB54" s="137"/>
      <c r="AC54" s="137"/>
      <c r="AD54" s="137"/>
      <c r="AE54" s="137"/>
      <c r="AF54" s="137"/>
      <c r="AG54" s="137"/>
      <c r="AH54" s="137"/>
      <c r="AI54" s="137"/>
      <c r="AJ54" s="137"/>
      <c r="AK54" s="137"/>
      <c r="AL54" s="137"/>
      <c r="AM54" s="137"/>
      <c r="AN54" s="137"/>
      <c r="AO54" s="137"/>
      <c r="AP54" s="137"/>
      <c r="AQ54" s="137"/>
      <c r="AR54" s="137"/>
      <c r="AS54" s="137"/>
      <c r="AT54" s="137"/>
      <c r="AU54" s="137"/>
    </row>
    <row r="55" spans="1:47" ht="14.4" customHeight="1" x14ac:dyDescent="0.25">
      <c r="A55" s="137"/>
      <c r="B55" s="137"/>
      <c r="C55" s="137"/>
      <c r="D55" s="137"/>
      <c r="E55" s="141"/>
      <c r="F55" s="137"/>
      <c r="G55" s="137"/>
      <c r="H55" s="137"/>
      <c r="I55" s="142"/>
      <c r="J55" s="137"/>
      <c r="K55" s="137"/>
      <c r="L55" s="137"/>
      <c r="M55" s="137"/>
      <c r="N55" s="137"/>
      <c r="O55" s="137"/>
      <c r="P55" s="137"/>
      <c r="Q55" s="137"/>
      <c r="R55" s="137"/>
      <c r="S55" s="137"/>
      <c r="T55" s="137"/>
      <c r="U55" s="137"/>
      <c r="V55" s="137"/>
      <c r="W55" s="137"/>
      <c r="X55" s="137"/>
      <c r="Y55" s="137"/>
      <c r="Z55" s="137"/>
      <c r="AA55" s="137"/>
      <c r="AB55" s="137"/>
      <c r="AC55" s="137"/>
      <c r="AD55" s="137"/>
      <c r="AE55" s="137"/>
      <c r="AF55" s="137"/>
      <c r="AG55" s="137"/>
      <c r="AH55" s="137"/>
      <c r="AI55" s="137"/>
      <c r="AJ55" s="137"/>
      <c r="AK55" s="137"/>
      <c r="AL55" s="137"/>
      <c r="AM55" s="137"/>
      <c r="AN55" s="137"/>
      <c r="AO55" s="137"/>
      <c r="AP55" s="137"/>
      <c r="AQ55" s="137"/>
      <c r="AR55" s="137"/>
      <c r="AS55" s="137"/>
      <c r="AT55" s="137"/>
      <c r="AU55" s="137"/>
    </row>
    <row r="56" spans="1:47" ht="14.4" customHeight="1" x14ac:dyDescent="0.25">
      <c r="A56" s="137"/>
      <c r="B56" s="137"/>
      <c r="C56" s="137"/>
      <c r="D56" s="137"/>
      <c r="E56" s="141"/>
      <c r="F56" s="137"/>
      <c r="G56" s="137"/>
      <c r="H56" s="137"/>
      <c r="I56" s="142"/>
      <c r="J56" s="137"/>
      <c r="K56" s="137"/>
      <c r="L56" s="137"/>
      <c r="M56" s="137"/>
      <c r="N56" s="137"/>
      <c r="O56" s="137"/>
      <c r="P56" s="137"/>
      <c r="Q56" s="137"/>
      <c r="R56" s="137"/>
      <c r="S56" s="137"/>
      <c r="T56" s="137"/>
      <c r="U56" s="137"/>
      <c r="V56" s="137"/>
      <c r="W56" s="137"/>
      <c r="X56" s="137"/>
      <c r="Y56" s="137"/>
      <c r="Z56" s="137"/>
      <c r="AA56" s="137"/>
      <c r="AB56" s="137"/>
      <c r="AC56" s="137"/>
      <c r="AD56" s="137"/>
      <c r="AE56" s="137"/>
      <c r="AF56" s="137"/>
      <c r="AG56" s="137"/>
      <c r="AH56" s="137"/>
      <c r="AI56" s="137"/>
      <c r="AJ56" s="137"/>
      <c r="AK56" s="137"/>
      <c r="AL56" s="137"/>
      <c r="AM56" s="137"/>
      <c r="AN56" s="137"/>
      <c r="AO56" s="137"/>
      <c r="AP56" s="137"/>
      <c r="AQ56" s="137"/>
      <c r="AR56" s="137"/>
      <c r="AS56" s="137"/>
      <c r="AT56" s="137"/>
      <c r="AU56" s="137"/>
    </row>
    <row r="57" spans="1:47" ht="14.4" customHeight="1" x14ac:dyDescent="0.25">
      <c r="A57" s="137"/>
      <c r="B57" s="137"/>
      <c r="C57" s="137"/>
      <c r="D57" s="137"/>
      <c r="E57" s="141"/>
      <c r="F57" s="137"/>
      <c r="G57" s="137"/>
      <c r="H57" s="137"/>
      <c r="I57" s="142"/>
      <c r="J57" s="137"/>
      <c r="K57" s="137"/>
      <c r="L57" s="137"/>
      <c r="M57" s="137"/>
      <c r="N57" s="137"/>
      <c r="O57" s="137"/>
      <c r="P57" s="137"/>
      <c r="Q57" s="137"/>
      <c r="R57" s="137"/>
      <c r="S57" s="137"/>
      <c r="T57" s="137"/>
      <c r="U57" s="137"/>
      <c r="V57" s="137"/>
      <c r="W57" s="137"/>
      <c r="X57" s="137"/>
      <c r="Y57" s="137"/>
      <c r="Z57" s="137"/>
      <c r="AA57" s="137"/>
      <c r="AB57" s="137"/>
      <c r="AC57" s="137"/>
      <c r="AD57" s="137"/>
      <c r="AE57" s="137"/>
      <c r="AF57" s="137"/>
      <c r="AG57" s="137"/>
      <c r="AH57" s="137"/>
      <c r="AI57" s="137"/>
      <c r="AJ57" s="137"/>
      <c r="AK57" s="137"/>
      <c r="AL57" s="137"/>
      <c r="AM57" s="137"/>
      <c r="AN57" s="137"/>
      <c r="AO57" s="137"/>
      <c r="AP57" s="137"/>
      <c r="AQ57" s="137"/>
      <c r="AR57" s="137"/>
      <c r="AS57" s="137"/>
      <c r="AT57" s="137"/>
      <c r="AU57" s="137"/>
    </row>
    <row r="58" spans="1:47" ht="14.4" customHeight="1" x14ac:dyDescent="0.25">
      <c r="A58" s="137"/>
      <c r="B58" s="137"/>
      <c r="C58" s="137"/>
      <c r="D58" s="137"/>
      <c r="E58" s="141"/>
      <c r="F58" s="137"/>
      <c r="G58" s="137"/>
      <c r="H58" s="137"/>
      <c r="I58" s="142"/>
      <c r="J58" s="137"/>
      <c r="K58" s="137"/>
      <c r="L58" s="137"/>
      <c r="M58" s="137"/>
      <c r="N58" s="137"/>
      <c r="O58" s="137"/>
      <c r="P58" s="137"/>
      <c r="Q58" s="137"/>
      <c r="R58" s="137"/>
      <c r="S58" s="137"/>
      <c r="T58" s="137"/>
      <c r="U58" s="137"/>
      <c r="V58" s="137"/>
      <c r="W58" s="137"/>
      <c r="X58" s="137"/>
      <c r="Y58" s="137"/>
      <c r="Z58" s="137"/>
      <c r="AA58" s="137"/>
      <c r="AB58" s="137"/>
      <c r="AC58" s="137"/>
      <c r="AD58" s="137"/>
      <c r="AE58" s="137"/>
      <c r="AF58" s="137"/>
      <c r="AG58" s="137"/>
      <c r="AH58" s="137"/>
      <c r="AI58" s="137"/>
      <c r="AJ58" s="137"/>
      <c r="AK58" s="137"/>
      <c r="AL58" s="137"/>
      <c r="AM58" s="137"/>
      <c r="AN58" s="137"/>
      <c r="AO58" s="137"/>
      <c r="AP58" s="137"/>
      <c r="AQ58" s="137"/>
      <c r="AR58" s="137"/>
      <c r="AS58" s="137"/>
      <c r="AT58" s="137"/>
      <c r="AU58" s="137"/>
    </row>
    <row r="59" spans="1:47" ht="14.4" customHeight="1" x14ac:dyDescent="0.25">
      <c r="A59" s="137"/>
      <c r="B59" s="137"/>
      <c r="C59" s="137"/>
      <c r="D59" s="137"/>
      <c r="E59" s="141"/>
      <c r="F59" s="137"/>
      <c r="G59" s="137"/>
      <c r="H59" s="137"/>
      <c r="I59" s="142"/>
      <c r="J59" s="137"/>
      <c r="K59" s="137"/>
      <c r="L59" s="137"/>
      <c r="M59" s="137"/>
      <c r="N59" s="137"/>
      <c r="O59" s="137"/>
      <c r="P59" s="137"/>
      <c r="Q59" s="137"/>
      <c r="R59" s="137"/>
      <c r="S59" s="137"/>
      <c r="T59" s="137"/>
      <c r="U59" s="137"/>
      <c r="V59" s="137"/>
      <c r="W59" s="137"/>
      <c r="X59" s="137"/>
      <c r="Y59" s="137"/>
      <c r="Z59" s="137"/>
      <c r="AA59" s="137"/>
      <c r="AB59" s="137"/>
      <c r="AC59" s="137"/>
      <c r="AD59" s="137"/>
      <c r="AE59" s="137"/>
      <c r="AF59" s="137"/>
      <c r="AG59" s="137"/>
      <c r="AH59" s="137"/>
      <c r="AI59" s="137"/>
      <c r="AJ59" s="137"/>
      <c r="AK59" s="137"/>
      <c r="AL59" s="137"/>
      <c r="AM59" s="137"/>
      <c r="AN59" s="137"/>
      <c r="AO59" s="137"/>
      <c r="AP59" s="137"/>
      <c r="AQ59" s="137"/>
      <c r="AR59" s="137"/>
      <c r="AS59" s="137"/>
      <c r="AT59" s="137"/>
      <c r="AU59" s="137"/>
    </row>
    <row r="60" spans="1:47" ht="14.4" customHeight="1" x14ac:dyDescent="0.25">
      <c r="A60" s="137"/>
      <c r="B60" s="137"/>
      <c r="C60" s="137"/>
      <c r="D60" s="137"/>
      <c r="E60" s="141"/>
      <c r="F60" s="137"/>
      <c r="G60" s="137"/>
      <c r="H60" s="137"/>
      <c r="I60" s="142"/>
      <c r="J60" s="137"/>
      <c r="K60" s="137"/>
      <c r="L60" s="137"/>
      <c r="M60" s="137"/>
      <c r="N60" s="137"/>
      <c r="O60" s="137"/>
      <c r="P60" s="137"/>
      <c r="Q60" s="137"/>
      <c r="R60" s="137"/>
      <c r="S60" s="137"/>
      <c r="T60" s="137"/>
      <c r="U60" s="137"/>
      <c r="V60" s="137"/>
      <c r="W60" s="137"/>
      <c r="X60" s="137"/>
      <c r="Y60" s="137"/>
      <c r="Z60" s="137"/>
      <c r="AA60" s="137"/>
      <c r="AB60" s="137"/>
      <c r="AC60" s="137"/>
      <c r="AD60" s="137"/>
      <c r="AE60" s="137"/>
      <c r="AF60" s="137"/>
      <c r="AG60" s="137"/>
      <c r="AH60" s="137"/>
      <c r="AI60" s="137"/>
      <c r="AJ60" s="137"/>
      <c r="AK60" s="137"/>
      <c r="AL60" s="137"/>
      <c r="AM60" s="137"/>
      <c r="AN60" s="137"/>
      <c r="AO60" s="137"/>
      <c r="AP60" s="137"/>
      <c r="AQ60" s="137"/>
      <c r="AR60" s="137"/>
      <c r="AS60" s="137"/>
      <c r="AT60" s="137"/>
      <c r="AU60" s="137"/>
    </row>
    <row r="61" spans="1:47" ht="14.4" customHeight="1" x14ac:dyDescent="0.25">
      <c r="A61" s="137"/>
      <c r="B61" s="137"/>
      <c r="C61" s="137"/>
      <c r="D61" s="137"/>
      <c r="E61" s="141"/>
      <c r="F61" s="137"/>
      <c r="G61" s="137"/>
      <c r="H61" s="137"/>
      <c r="I61" s="142"/>
      <c r="J61" s="137"/>
      <c r="K61" s="137"/>
      <c r="L61" s="137"/>
      <c r="M61" s="137"/>
      <c r="N61" s="137"/>
      <c r="O61" s="137"/>
      <c r="P61" s="137"/>
      <c r="Q61" s="137"/>
      <c r="R61" s="137"/>
      <c r="S61" s="137"/>
      <c r="T61" s="137"/>
      <c r="U61" s="137"/>
      <c r="V61" s="137"/>
      <c r="W61" s="137"/>
      <c r="X61" s="137"/>
      <c r="Y61" s="137"/>
      <c r="Z61" s="137"/>
      <c r="AA61" s="137"/>
      <c r="AB61" s="137"/>
      <c r="AC61" s="137"/>
      <c r="AD61" s="137"/>
      <c r="AE61" s="137"/>
      <c r="AF61" s="137"/>
      <c r="AG61" s="137"/>
      <c r="AH61" s="137"/>
      <c r="AI61" s="137"/>
      <c r="AJ61" s="137"/>
      <c r="AK61" s="137"/>
      <c r="AL61" s="137"/>
      <c r="AM61" s="137"/>
      <c r="AN61" s="137"/>
      <c r="AO61" s="137"/>
      <c r="AP61" s="137"/>
      <c r="AQ61" s="137"/>
      <c r="AR61" s="137"/>
      <c r="AS61" s="137"/>
      <c r="AT61" s="137"/>
      <c r="AU61" s="137"/>
    </row>
    <row r="62" spans="1:47" ht="14.4" customHeight="1" x14ac:dyDescent="0.25">
      <c r="A62" s="137"/>
      <c r="B62" s="137"/>
      <c r="C62" s="137"/>
      <c r="D62" s="137"/>
      <c r="E62" s="141"/>
      <c r="F62" s="137"/>
      <c r="G62" s="137"/>
      <c r="H62" s="137"/>
      <c r="I62" s="142"/>
      <c r="J62" s="137"/>
      <c r="K62" s="137"/>
      <c r="L62" s="137"/>
      <c r="M62" s="137"/>
      <c r="N62" s="137"/>
      <c r="O62" s="137"/>
      <c r="P62" s="137"/>
      <c r="Q62" s="137"/>
      <c r="R62" s="137"/>
      <c r="S62" s="137"/>
      <c r="T62" s="137"/>
      <c r="U62" s="137"/>
      <c r="V62" s="137"/>
      <c r="W62" s="137"/>
      <c r="X62" s="137"/>
      <c r="Y62" s="137"/>
      <c r="Z62" s="137"/>
      <c r="AA62" s="137"/>
      <c r="AB62" s="137"/>
      <c r="AC62" s="137"/>
      <c r="AD62" s="137"/>
      <c r="AE62" s="137"/>
      <c r="AF62" s="137"/>
      <c r="AG62" s="137"/>
      <c r="AH62" s="137"/>
      <c r="AI62" s="137"/>
      <c r="AJ62" s="137"/>
      <c r="AK62" s="137"/>
      <c r="AL62" s="137"/>
      <c r="AM62" s="137"/>
      <c r="AN62" s="137"/>
      <c r="AO62" s="137"/>
      <c r="AP62" s="137"/>
      <c r="AQ62" s="137"/>
      <c r="AR62" s="137"/>
      <c r="AS62" s="137"/>
      <c r="AT62" s="137"/>
      <c r="AU62" s="137"/>
    </row>
    <row r="63" spans="1:47" ht="14.4" customHeight="1" x14ac:dyDescent="0.25">
      <c r="A63" s="137"/>
      <c r="B63" s="137"/>
      <c r="C63" s="137"/>
      <c r="D63" s="137"/>
      <c r="E63" s="141"/>
      <c r="F63" s="137"/>
      <c r="G63" s="137"/>
      <c r="H63" s="137"/>
      <c r="I63" s="142"/>
      <c r="J63" s="137"/>
      <c r="K63" s="137"/>
      <c r="L63" s="137"/>
      <c r="M63" s="137"/>
      <c r="N63" s="137"/>
      <c r="O63" s="137"/>
      <c r="P63" s="137"/>
      <c r="Q63" s="137"/>
      <c r="R63" s="137"/>
      <c r="S63" s="137"/>
      <c r="T63" s="137"/>
      <c r="U63" s="137"/>
      <c r="V63" s="137"/>
      <c r="W63" s="137"/>
      <c r="X63" s="137"/>
      <c r="Y63" s="137"/>
      <c r="Z63" s="137"/>
      <c r="AA63" s="137"/>
      <c r="AB63" s="137"/>
      <c r="AC63" s="137"/>
      <c r="AD63" s="137"/>
      <c r="AE63" s="137"/>
      <c r="AF63" s="137"/>
      <c r="AG63" s="137"/>
      <c r="AH63" s="137"/>
      <c r="AI63" s="137"/>
      <c r="AJ63" s="137"/>
      <c r="AK63" s="137"/>
      <c r="AL63" s="137"/>
      <c r="AM63" s="137"/>
      <c r="AN63" s="137"/>
      <c r="AO63" s="137"/>
      <c r="AP63" s="137"/>
      <c r="AQ63" s="137"/>
      <c r="AR63" s="137"/>
      <c r="AS63" s="137"/>
      <c r="AT63" s="137"/>
      <c r="AU63" s="137"/>
    </row>
    <row r="64" spans="1:47" ht="14.4" customHeight="1" x14ac:dyDescent="0.25">
      <c r="A64" s="137"/>
      <c r="B64" s="137"/>
      <c r="C64" s="137"/>
      <c r="D64" s="137"/>
      <c r="E64" s="141"/>
      <c r="F64" s="137"/>
      <c r="G64" s="137"/>
      <c r="H64" s="137"/>
      <c r="I64" s="142"/>
      <c r="J64" s="137"/>
      <c r="K64" s="137"/>
      <c r="L64" s="137"/>
      <c r="M64" s="137"/>
      <c r="N64" s="137"/>
      <c r="O64" s="137"/>
      <c r="P64" s="137"/>
      <c r="Q64" s="137"/>
      <c r="R64" s="137"/>
      <c r="S64" s="137"/>
      <c r="T64" s="137"/>
      <c r="U64" s="137"/>
      <c r="V64" s="137"/>
      <c r="W64" s="137"/>
      <c r="X64" s="137"/>
      <c r="Y64" s="137"/>
      <c r="Z64" s="137"/>
      <c r="AA64" s="137"/>
      <c r="AB64" s="137"/>
      <c r="AC64" s="137"/>
      <c r="AD64" s="137"/>
      <c r="AE64" s="137"/>
      <c r="AF64" s="137"/>
      <c r="AG64" s="137"/>
      <c r="AH64" s="137"/>
      <c r="AI64" s="137"/>
      <c r="AJ64" s="137"/>
      <c r="AK64" s="137"/>
      <c r="AL64" s="137"/>
      <c r="AM64" s="137"/>
      <c r="AN64" s="137"/>
      <c r="AO64" s="137"/>
      <c r="AP64" s="137"/>
      <c r="AQ64" s="137"/>
      <c r="AR64" s="137"/>
      <c r="AS64" s="137"/>
      <c r="AT64" s="137"/>
      <c r="AU64" s="137"/>
    </row>
    <row r="65" spans="1:47" ht="14.4" customHeight="1" x14ac:dyDescent="0.25">
      <c r="A65" s="137"/>
      <c r="B65" s="137"/>
      <c r="C65" s="137"/>
      <c r="D65" s="137"/>
      <c r="E65" s="141"/>
      <c r="F65" s="137"/>
      <c r="G65" s="137"/>
      <c r="H65" s="137"/>
      <c r="I65" s="142"/>
      <c r="J65" s="137"/>
      <c r="K65" s="137"/>
      <c r="L65" s="137"/>
      <c r="M65" s="137"/>
      <c r="N65" s="137"/>
      <c r="O65" s="137"/>
      <c r="P65" s="137"/>
      <c r="Q65" s="137"/>
      <c r="R65" s="137"/>
      <c r="S65" s="137"/>
      <c r="T65" s="137"/>
      <c r="U65" s="137"/>
      <c r="V65" s="137"/>
      <c r="W65" s="137"/>
      <c r="X65" s="137"/>
      <c r="Y65" s="137"/>
      <c r="Z65" s="137"/>
      <c r="AA65" s="137"/>
      <c r="AB65" s="137"/>
      <c r="AC65" s="137"/>
      <c r="AD65" s="137"/>
      <c r="AE65" s="137"/>
      <c r="AF65" s="137"/>
      <c r="AG65" s="137"/>
      <c r="AH65" s="137"/>
      <c r="AI65" s="137"/>
      <c r="AJ65" s="137"/>
      <c r="AK65" s="137"/>
      <c r="AL65" s="137"/>
      <c r="AM65" s="137"/>
      <c r="AN65" s="137"/>
      <c r="AO65" s="137"/>
      <c r="AP65" s="137"/>
      <c r="AQ65" s="137"/>
      <c r="AR65" s="137"/>
      <c r="AS65" s="137"/>
      <c r="AT65" s="137"/>
      <c r="AU65" s="137"/>
    </row>
    <row r="66" spans="1:47" ht="14.4" customHeight="1" x14ac:dyDescent="0.25">
      <c r="A66" s="137"/>
      <c r="B66" s="137"/>
      <c r="C66" s="137"/>
      <c r="D66" s="137"/>
      <c r="E66" s="141"/>
      <c r="F66" s="137"/>
      <c r="G66" s="137"/>
      <c r="H66" s="137"/>
      <c r="I66" s="142"/>
      <c r="J66" s="137"/>
      <c r="K66" s="137"/>
      <c r="L66" s="137"/>
      <c r="M66" s="137"/>
      <c r="N66" s="137"/>
      <c r="O66" s="137"/>
      <c r="P66" s="137"/>
      <c r="Q66" s="137"/>
      <c r="R66" s="137"/>
      <c r="S66" s="137"/>
      <c r="T66" s="137"/>
      <c r="U66" s="137"/>
      <c r="V66" s="137"/>
      <c r="W66" s="137"/>
      <c r="X66" s="137"/>
      <c r="Y66" s="137"/>
      <c r="Z66" s="137"/>
      <c r="AA66" s="137"/>
      <c r="AB66" s="137"/>
      <c r="AC66" s="137"/>
      <c r="AD66" s="137"/>
      <c r="AE66" s="137"/>
      <c r="AF66" s="137"/>
      <c r="AG66" s="137"/>
      <c r="AH66" s="137"/>
      <c r="AI66" s="137"/>
      <c r="AJ66" s="137"/>
      <c r="AK66" s="137"/>
      <c r="AL66" s="137"/>
      <c r="AM66" s="137"/>
      <c r="AN66" s="137"/>
      <c r="AO66" s="137"/>
      <c r="AP66" s="137"/>
      <c r="AQ66" s="137"/>
      <c r="AR66" s="137"/>
      <c r="AS66" s="137"/>
      <c r="AT66" s="137"/>
      <c r="AU66" s="137"/>
    </row>
    <row r="67" spans="1:47" ht="14.4" customHeight="1" x14ac:dyDescent="0.25">
      <c r="A67" s="137"/>
      <c r="B67" s="137"/>
      <c r="C67" s="137"/>
      <c r="D67" s="137"/>
      <c r="E67" s="141"/>
      <c r="F67" s="137"/>
      <c r="G67" s="137"/>
      <c r="H67" s="137"/>
      <c r="I67" s="142"/>
      <c r="J67" s="137"/>
      <c r="K67" s="137"/>
      <c r="L67" s="137"/>
      <c r="M67" s="137"/>
      <c r="N67" s="137"/>
      <c r="O67" s="137"/>
      <c r="P67" s="137"/>
      <c r="Q67" s="137"/>
      <c r="R67" s="137"/>
      <c r="S67" s="137"/>
      <c r="T67" s="137"/>
      <c r="U67" s="137"/>
      <c r="V67" s="137"/>
      <c r="W67" s="137"/>
      <c r="X67" s="137"/>
      <c r="Y67" s="137"/>
      <c r="Z67" s="137"/>
      <c r="AA67" s="137"/>
      <c r="AB67" s="137"/>
      <c r="AC67" s="137"/>
      <c r="AD67" s="137"/>
      <c r="AE67" s="137"/>
      <c r="AF67" s="137"/>
      <c r="AG67" s="137"/>
      <c r="AH67" s="137"/>
      <c r="AI67" s="137"/>
      <c r="AJ67" s="137"/>
      <c r="AK67" s="137"/>
      <c r="AL67" s="137"/>
      <c r="AM67" s="137"/>
      <c r="AN67" s="137"/>
      <c r="AO67" s="137"/>
      <c r="AP67" s="137"/>
      <c r="AQ67" s="137"/>
      <c r="AR67" s="137"/>
      <c r="AS67" s="137"/>
      <c r="AT67" s="137"/>
      <c r="AU67" s="137"/>
    </row>
    <row r="68" spans="1:47" ht="14.4" customHeight="1" x14ac:dyDescent="0.25">
      <c r="A68" s="137"/>
      <c r="B68" s="137"/>
      <c r="C68" s="137"/>
      <c r="D68" s="137"/>
      <c r="E68" s="141"/>
      <c r="F68" s="137"/>
      <c r="G68" s="137"/>
      <c r="H68" s="137"/>
      <c r="I68" s="142"/>
      <c r="J68" s="137"/>
      <c r="K68" s="137"/>
      <c r="L68" s="137"/>
      <c r="M68" s="137"/>
      <c r="N68" s="137"/>
      <c r="O68" s="137"/>
      <c r="P68" s="137"/>
      <c r="Q68" s="137"/>
      <c r="R68" s="137"/>
      <c r="S68" s="137"/>
      <c r="T68" s="137"/>
      <c r="U68" s="137"/>
      <c r="V68" s="137"/>
      <c r="W68" s="137"/>
      <c r="X68" s="137"/>
      <c r="Y68" s="137"/>
      <c r="Z68" s="137"/>
      <c r="AA68" s="137"/>
      <c r="AB68" s="137"/>
      <c r="AC68" s="137"/>
      <c r="AD68" s="137"/>
      <c r="AE68" s="137"/>
      <c r="AF68" s="137"/>
      <c r="AG68" s="137"/>
      <c r="AH68" s="137"/>
      <c r="AI68" s="137"/>
      <c r="AJ68" s="137"/>
      <c r="AK68" s="137"/>
      <c r="AL68" s="137"/>
      <c r="AM68" s="137"/>
      <c r="AN68" s="137"/>
      <c r="AO68" s="137"/>
      <c r="AP68" s="137"/>
      <c r="AQ68" s="137"/>
      <c r="AR68" s="137"/>
      <c r="AS68" s="137"/>
      <c r="AT68" s="137"/>
      <c r="AU68" s="137"/>
    </row>
    <row r="69" spans="1:47" ht="14.4" customHeight="1" x14ac:dyDescent="0.25">
      <c r="A69" s="137"/>
      <c r="B69" s="137"/>
      <c r="C69" s="137"/>
      <c r="D69" s="137"/>
      <c r="E69" s="141"/>
      <c r="F69" s="137"/>
      <c r="G69" s="137"/>
      <c r="H69" s="137"/>
      <c r="I69" s="142"/>
      <c r="J69" s="137"/>
      <c r="K69" s="137"/>
      <c r="L69" s="137"/>
      <c r="M69" s="137"/>
      <c r="N69" s="137"/>
      <c r="O69" s="137"/>
      <c r="P69" s="137"/>
      <c r="Q69" s="137"/>
      <c r="R69" s="137"/>
      <c r="S69" s="137"/>
      <c r="T69" s="137"/>
      <c r="U69" s="137"/>
      <c r="V69" s="137"/>
      <c r="W69" s="137"/>
      <c r="X69" s="137"/>
      <c r="Y69" s="137"/>
      <c r="Z69" s="137"/>
      <c r="AA69" s="137"/>
      <c r="AB69" s="137"/>
      <c r="AC69" s="137"/>
      <c r="AD69" s="137"/>
      <c r="AE69" s="137"/>
      <c r="AF69" s="137"/>
      <c r="AG69" s="137"/>
      <c r="AH69" s="137"/>
      <c r="AI69" s="137"/>
      <c r="AJ69" s="137"/>
      <c r="AK69" s="137"/>
      <c r="AL69" s="137"/>
      <c r="AM69" s="137"/>
      <c r="AN69" s="137"/>
      <c r="AO69" s="137"/>
      <c r="AP69" s="137"/>
      <c r="AQ69" s="137"/>
      <c r="AR69" s="137"/>
      <c r="AS69" s="137"/>
      <c r="AT69" s="137"/>
      <c r="AU69" s="137"/>
    </row>
    <row r="70" spans="1:47" ht="14.4" customHeight="1" x14ac:dyDescent="0.25">
      <c r="A70" s="137"/>
      <c r="B70" s="137"/>
      <c r="C70" s="137"/>
      <c r="D70" s="137"/>
      <c r="E70" s="141"/>
      <c r="F70" s="137"/>
      <c r="G70" s="137"/>
      <c r="H70" s="137"/>
      <c r="I70" s="142"/>
      <c r="J70" s="137"/>
      <c r="K70" s="137"/>
      <c r="L70" s="137"/>
      <c r="M70" s="137"/>
      <c r="N70" s="137"/>
      <c r="O70" s="137"/>
      <c r="P70" s="137"/>
      <c r="Q70" s="137"/>
      <c r="R70" s="137"/>
      <c r="S70" s="137"/>
      <c r="T70" s="137"/>
      <c r="U70" s="137"/>
      <c r="V70" s="137"/>
      <c r="W70" s="137"/>
      <c r="X70" s="137"/>
      <c r="Y70" s="137"/>
      <c r="Z70" s="137"/>
      <c r="AA70" s="137"/>
      <c r="AB70" s="137"/>
      <c r="AC70" s="137"/>
      <c r="AD70" s="137"/>
      <c r="AE70" s="137"/>
      <c r="AF70" s="137"/>
      <c r="AG70" s="137"/>
      <c r="AH70" s="137"/>
      <c r="AI70" s="137"/>
      <c r="AJ70" s="137"/>
      <c r="AK70" s="137"/>
      <c r="AL70" s="137"/>
      <c r="AM70" s="137"/>
      <c r="AN70" s="137"/>
      <c r="AO70" s="137"/>
      <c r="AP70" s="137"/>
      <c r="AQ70" s="137"/>
      <c r="AR70" s="137"/>
      <c r="AS70" s="137"/>
      <c r="AT70" s="137"/>
      <c r="AU70" s="137"/>
    </row>
    <row r="71" spans="1:47" ht="14.4" customHeight="1" x14ac:dyDescent="0.25">
      <c r="A71" s="137"/>
      <c r="B71" s="137"/>
      <c r="C71" s="137"/>
      <c r="D71" s="137"/>
      <c r="E71" s="141"/>
      <c r="F71" s="137"/>
      <c r="G71" s="137"/>
      <c r="H71" s="137"/>
      <c r="I71" s="142"/>
      <c r="J71" s="137"/>
      <c r="K71" s="137"/>
      <c r="L71" s="137"/>
      <c r="M71" s="137"/>
      <c r="N71" s="137"/>
      <c r="O71" s="137"/>
      <c r="P71" s="137"/>
      <c r="Q71" s="137"/>
      <c r="R71" s="137"/>
      <c r="S71" s="137"/>
      <c r="T71" s="137"/>
      <c r="U71" s="137"/>
      <c r="V71" s="137"/>
      <c r="W71" s="137"/>
      <c r="X71" s="137"/>
      <c r="Y71" s="137"/>
      <c r="Z71" s="137"/>
      <c r="AA71" s="137"/>
      <c r="AB71" s="137"/>
      <c r="AC71" s="137"/>
      <c r="AD71" s="137"/>
      <c r="AE71" s="137"/>
      <c r="AF71" s="137"/>
      <c r="AG71" s="137"/>
      <c r="AH71" s="137"/>
      <c r="AI71" s="137"/>
      <c r="AJ71" s="137"/>
      <c r="AK71" s="137"/>
      <c r="AL71" s="137"/>
      <c r="AM71" s="137"/>
      <c r="AN71" s="137"/>
      <c r="AO71" s="137"/>
      <c r="AP71" s="137"/>
      <c r="AQ71" s="137"/>
      <c r="AR71" s="137"/>
      <c r="AS71" s="137"/>
      <c r="AT71" s="137"/>
      <c r="AU71" s="137"/>
    </row>
    <row r="72" spans="1:47" ht="14.4" customHeight="1" x14ac:dyDescent="0.25">
      <c r="A72" s="137"/>
      <c r="B72" s="137"/>
      <c r="C72" s="137"/>
      <c r="D72" s="137"/>
      <c r="E72" s="141"/>
      <c r="F72" s="137"/>
      <c r="G72" s="137"/>
      <c r="H72" s="137"/>
      <c r="I72" s="142"/>
      <c r="J72" s="137"/>
      <c r="K72" s="137"/>
      <c r="L72" s="137"/>
      <c r="M72" s="137"/>
      <c r="N72" s="137"/>
      <c r="O72" s="137"/>
      <c r="P72" s="137"/>
      <c r="Q72" s="137"/>
      <c r="R72" s="137"/>
      <c r="S72" s="137"/>
      <c r="T72" s="137"/>
      <c r="U72" s="137"/>
      <c r="V72" s="137"/>
      <c r="W72" s="137"/>
      <c r="X72" s="137"/>
      <c r="Y72" s="137"/>
      <c r="Z72" s="137"/>
      <c r="AA72" s="137"/>
      <c r="AB72" s="137"/>
      <c r="AC72" s="137"/>
      <c r="AD72" s="137"/>
      <c r="AE72" s="137"/>
      <c r="AF72" s="137"/>
      <c r="AG72" s="137"/>
      <c r="AH72" s="137"/>
      <c r="AI72" s="137"/>
      <c r="AJ72" s="137"/>
      <c r="AK72" s="137"/>
      <c r="AL72" s="137"/>
      <c r="AM72" s="137"/>
      <c r="AN72" s="137"/>
      <c r="AO72" s="137"/>
      <c r="AP72" s="137"/>
      <c r="AQ72" s="137"/>
      <c r="AR72" s="137"/>
      <c r="AS72" s="137"/>
      <c r="AT72" s="137"/>
      <c r="AU72" s="137"/>
    </row>
    <row r="73" spans="1:47" ht="14.4" customHeight="1" x14ac:dyDescent="0.25">
      <c r="A73" s="137"/>
      <c r="B73" s="137"/>
      <c r="C73" s="137"/>
      <c r="D73" s="137"/>
      <c r="E73" s="141"/>
      <c r="F73" s="137"/>
      <c r="G73" s="137"/>
      <c r="H73" s="137"/>
      <c r="I73" s="142"/>
      <c r="J73" s="137"/>
      <c r="K73" s="137"/>
      <c r="L73" s="137"/>
      <c r="M73" s="137"/>
      <c r="N73" s="137"/>
      <c r="O73" s="137"/>
      <c r="P73" s="137"/>
      <c r="Q73" s="137"/>
      <c r="R73" s="137"/>
      <c r="S73" s="137"/>
      <c r="T73" s="137"/>
      <c r="U73" s="137"/>
      <c r="V73" s="137"/>
      <c r="W73" s="137"/>
      <c r="X73" s="137"/>
      <c r="Y73" s="137"/>
      <c r="Z73" s="137"/>
      <c r="AA73" s="137"/>
      <c r="AB73" s="137"/>
      <c r="AC73" s="137"/>
      <c r="AD73" s="137"/>
      <c r="AE73" s="137"/>
      <c r="AF73" s="137"/>
      <c r="AG73" s="137"/>
      <c r="AH73" s="137"/>
      <c r="AI73" s="137"/>
      <c r="AJ73" s="137"/>
      <c r="AK73" s="137"/>
      <c r="AL73" s="137"/>
      <c r="AM73" s="137"/>
      <c r="AN73" s="137"/>
      <c r="AO73" s="137"/>
      <c r="AP73" s="137"/>
      <c r="AQ73" s="137"/>
      <c r="AR73" s="137"/>
      <c r="AS73" s="137"/>
      <c r="AT73" s="137"/>
      <c r="AU73" s="137"/>
    </row>
    <row r="74" spans="1:47" ht="14.4" customHeight="1" x14ac:dyDescent="0.25">
      <c r="A74" s="137"/>
      <c r="B74" s="137"/>
      <c r="C74" s="137"/>
      <c r="D74" s="137"/>
      <c r="E74" s="141"/>
      <c r="F74" s="137"/>
      <c r="G74" s="137"/>
      <c r="H74" s="137"/>
      <c r="I74" s="142"/>
      <c r="J74" s="137"/>
      <c r="K74" s="137"/>
      <c r="L74" s="137"/>
      <c r="M74" s="137"/>
      <c r="N74" s="137"/>
      <c r="O74" s="137"/>
      <c r="P74" s="137"/>
      <c r="Q74" s="137"/>
      <c r="R74" s="137"/>
      <c r="S74" s="137"/>
      <c r="T74" s="137"/>
      <c r="U74" s="137"/>
      <c r="V74" s="137"/>
      <c r="W74" s="137"/>
      <c r="X74" s="137"/>
      <c r="Y74" s="137"/>
      <c r="Z74" s="137"/>
      <c r="AA74" s="137"/>
      <c r="AB74" s="137"/>
      <c r="AC74" s="137"/>
      <c r="AD74" s="137"/>
      <c r="AE74" s="137"/>
      <c r="AF74" s="137"/>
      <c r="AG74" s="137"/>
      <c r="AH74" s="137"/>
      <c r="AI74" s="137"/>
      <c r="AJ74" s="137"/>
      <c r="AK74" s="137"/>
      <c r="AL74" s="137"/>
      <c r="AM74" s="137"/>
      <c r="AN74" s="137"/>
      <c r="AO74" s="137"/>
      <c r="AP74" s="137"/>
      <c r="AQ74" s="137"/>
      <c r="AR74" s="137"/>
      <c r="AS74" s="137"/>
      <c r="AT74" s="137"/>
      <c r="AU74" s="137"/>
    </row>
    <row r="75" spans="1:47" ht="14.4" customHeight="1" x14ac:dyDescent="0.25">
      <c r="A75" s="137"/>
      <c r="B75" s="137"/>
      <c r="C75" s="137"/>
      <c r="D75" s="137"/>
      <c r="E75" s="141"/>
      <c r="F75" s="137"/>
      <c r="G75" s="137"/>
      <c r="H75" s="137"/>
      <c r="I75" s="142"/>
      <c r="J75" s="137"/>
      <c r="K75" s="137"/>
      <c r="L75" s="137"/>
      <c r="M75" s="137"/>
      <c r="N75" s="137"/>
      <c r="O75" s="137"/>
      <c r="P75" s="137"/>
      <c r="Q75" s="137"/>
      <c r="R75" s="137"/>
      <c r="S75" s="137"/>
      <c r="T75" s="137"/>
      <c r="U75" s="137"/>
      <c r="V75" s="137"/>
      <c r="W75" s="137"/>
      <c r="X75" s="137"/>
      <c r="Y75" s="137"/>
      <c r="Z75" s="137"/>
      <c r="AA75" s="137"/>
      <c r="AB75" s="137"/>
      <c r="AC75" s="137"/>
      <c r="AD75" s="137"/>
      <c r="AE75" s="137"/>
      <c r="AF75" s="137"/>
      <c r="AG75" s="137"/>
      <c r="AH75" s="137"/>
      <c r="AI75" s="137"/>
      <c r="AJ75" s="137"/>
      <c r="AK75" s="137"/>
      <c r="AL75" s="137"/>
      <c r="AM75" s="137"/>
      <c r="AN75" s="137"/>
      <c r="AO75" s="137"/>
      <c r="AP75" s="137"/>
      <c r="AQ75" s="137"/>
      <c r="AR75" s="137"/>
      <c r="AS75" s="137"/>
      <c r="AT75" s="137"/>
      <c r="AU75" s="137"/>
    </row>
    <row r="76" spans="1:47" ht="14.4" customHeight="1" x14ac:dyDescent="0.25">
      <c r="A76" s="137"/>
      <c r="B76" s="137"/>
      <c r="C76" s="137"/>
      <c r="D76" s="137"/>
      <c r="E76" s="141"/>
      <c r="F76" s="137"/>
      <c r="G76" s="137"/>
      <c r="H76" s="137"/>
      <c r="I76" s="142"/>
      <c r="J76" s="137"/>
      <c r="K76" s="137"/>
      <c r="L76" s="137"/>
      <c r="M76" s="137"/>
      <c r="N76" s="137"/>
      <c r="O76" s="137"/>
      <c r="P76" s="137"/>
      <c r="Q76" s="137"/>
      <c r="R76" s="137"/>
      <c r="S76" s="137"/>
      <c r="T76" s="137"/>
      <c r="U76" s="137"/>
      <c r="V76" s="137"/>
      <c r="W76" s="137"/>
      <c r="X76" s="137"/>
      <c r="Y76" s="137"/>
      <c r="Z76" s="137"/>
      <c r="AA76" s="137"/>
      <c r="AB76" s="137"/>
      <c r="AC76" s="137"/>
      <c r="AD76" s="137"/>
      <c r="AE76" s="137"/>
      <c r="AF76" s="137"/>
      <c r="AG76" s="137"/>
      <c r="AH76" s="137"/>
      <c r="AI76" s="137"/>
      <c r="AJ76" s="137"/>
      <c r="AK76" s="137"/>
      <c r="AL76" s="137"/>
      <c r="AM76" s="137"/>
      <c r="AN76" s="137"/>
      <c r="AO76" s="137"/>
      <c r="AP76" s="137"/>
      <c r="AQ76" s="137"/>
      <c r="AR76" s="137"/>
      <c r="AS76" s="137"/>
      <c r="AT76" s="137"/>
      <c r="AU76" s="137"/>
    </row>
    <row r="77" spans="1:47" ht="14.4" customHeight="1" x14ac:dyDescent="0.25">
      <c r="A77" s="137"/>
      <c r="B77" s="137"/>
      <c r="C77" s="137"/>
      <c r="D77" s="137"/>
      <c r="E77" s="141"/>
      <c r="F77" s="137"/>
      <c r="G77" s="137"/>
      <c r="H77" s="137"/>
      <c r="I77" s="142"/>
      <c r="J77" s="137"/>
      <c r="K77" s="137"/>
      <c r="L77" s="137"/>
      <c r="M77" s="137"/>
      <c r="N77" s="137"/>
      <c r="O77" s="137"/>
      <c r="P77" s="137"/>
      <c r="Q77" s="137"/>
      <c r="R77" s="137"/>
      <c r="S77" s="137"/>
      <c r="T77" s="137"/>
      <c r="U77" s="137"/>
      <c r="V77" s="137"/>
      <c r="W77" s="137"/>
      <c r="X77" s="137"/>
      <c r="Y77" s="137"/>
      <c r="Z77" s="137"/>
      <c r="AA77" s="137"/>
      <c r="AB77" s="137"/>
      <c r="AC77" s="137"/>
      <c r="AD77" s="137"/>
      <c r="AE77" s="137"/>
      <c r="AF77" s="137"/>
      <c r="AG77" s="137"/>
      <c r="AH77" s="137"/>
      <c r="AI77" s="137"/>
      <c r="AJ77" s="137"/>
      <c r="AK77" s="137"/>
      <c r="AL77" s="137"/>
      <c r="AM77" s="137"/>
      <c r="AN77" s="137"/>
      <c r="AO77" s="137"/>
      <c r="AP77" s="137"/>
      <c r="AQ77" s="137"/>
      <c r="AR77" s="137"/>
      <c r="AS77" s="137"/>
      <c r="AT77" s="137"/>
      <c r="AU77" s="137"/>
    </row>
    <row r="78" spans="1:47" ht="14.4" customHeight="1" x14ac:dyDescent="0.25">
      <c r="A78" s="137"/>
      <c r="B78" s="137"/>
      <c r="C78" s="137"/>
      <c r="D78" s="137"/>
      <c r="E78" s="141"/>
      <c r="F78" s="137"/>
      <c r="G78" s="137"/>
      <c r="H78" s="137"/>
      <c r="I78" s="142"/>
      <c r="J78" s="137"/>
      <c r="K78" s="137"/>
      <c r="L78" s="137"/>
      <c r="M78" s="137"/>
      <c r="N78" s="137"/>
      <c r="O78" s="137"/>
      <c r="P78" s="137"/>
      <c r="Q78" s="137"/>
      <c r="R78" s="137"/>
      <c r="S78" s="137"/>
      <c r="T78" s="137"/>
      <c r="U78" s="137"/>
      <c r="V78" s="137"/>
      <c r="W78" s="137"/>
      <c r="X78" s="137"/>
      <c r="Y78" s="137"/>
      <c r="Z78" s="137"/>
      <c r="AA78" s="137"/>
      <c r="AB78" s="137"/>
      <c r="AC78" s="137"/>
      <c r="AD78" s="137"/>
      <c r="AE78" s="137"/>
      <c r="AF78" s="137"/>
      <c r="AG78" s="137"/>
      <c r="AH78" s="137"/>
      <c r="AI78" s="137"/>
      <c r="AJ78" s="137"/>
      <c r="AK78" s="137"/>
      <c r="AL78" s="137"/>
      <c r="AM78" s="137"/>
      <c r="AN78" s="137"/>
      <c r="AO78" s="137"/>
      <c r="AP78" s="137"/>
      <c r="AQ78" s="137"/>
      <c r="AR78" s="137"/>
      <c r="AS78" s="137"/>
      <c r="AT78" s="137"/>
      <c r="AU78" s="137"/>
    </row>
    <row r="79" spans="1:47" ht="14.4" customHeight="1" x14ac:dyDescent="0.25">
      <c r="A79" s="137"/>
      <c r="B79" s="137"/>
      <c r="C79" s="137"/>
      <c r="D79" s="137"/>
      <c r="E79" s="141"/>
      <c r="F79" s="137"/>
      <c r="G79" s="137"/>
      <c r="H79" s="137"/>
      <c r="I79" s="142"/>
      <c r="J79" s="137"/>
      <c r="K79" s="137"/>
      <c r="L79" s="137"/>
      <c r="M79" s="137"/>
      <c r="N79" s="137"/>
      <c r="O79" s="137"/>
      <c r="P79" s="137"/>
      <c r="Q79" s="137"/>
      <c r="R79" s="137"/>
      <c r="S79" s="137"/>
      <c r="T79" s="137"/>
      <c r="U79" s="137"/>
      <c r="V79" s="137"/>
      <c r="W79" s="137"/>
      <c r="X79" s="137"/>
      <c r="Y79" s="137"/>
      <c r="Z79" s="137"/>
      <c r="AA79" s="137"/>
      <c r="AB79" s="137"/>
      <c r="AC79" s="137"/>
      <c r="AD79" s="137"/>
      <c r="AE79" s="137"/>
      <c r="AF79" s="137"/>
      <c r="AG79" s="137"/>
      <c r="AH79" s="137"/>
      <c r="AI79" s="137"/>
      <c r="AJ79" s="137"/>
      <c r="AK79" s="137"/>
      <c r="AL79" s="137"/>
      <c r="AM79" s="137"/>
      <c r="AN79" s="137"/>
      <c r="AO79" s="137"/>
      <c r="AP79" s="137"/>
      <c r="AQ79" s="137"/>
      <c r="AR79" s="137"/>
      <c r="AS79" s="137"/>
      <c r="AT79" s="137"/>
      <c r="AU79" s="137"/>
    </row>
    <row r="80" spans="1:47" ht="14.4" customHeight="1" x14ac:dyDescent="0.25">
      <c r="A80" s="137"/>
      <c r="B80" s="137"/>
      <c r="C80" s="137"/>
      <c r="D80" s="137"/>
      <c r="E80" s="141"/>
      <c r="F80" s="137"/>
      <c r="G80" s="137"/>
      <c r="H80" s="137"/>
      <c r="I80" s="142"/>
      <c r="J80" s="137"/>
      <c r="K80" s="137"/>
      <c r="L80" s="137"/>
      <c r="M80" s="137"/>
      <c r="N80" s="137"/>
      <c r="O80" s="137"/>
      <c r="P80" s="137"/>
      <c r="Q80" s="137"/>
      <c r="R80" s="137"/>
      <c r="S80" s="137"/>
      <c r="T80" s="137"/>
      <c r="U80" s="137"/>
      <c r="V80" s="137"/>
      <c r="W80" s="137"/>
      <c r="X80" s="137"/>
      <c r="Y80" s="137"/>
      <c r="Z80" s="137"/>
      <c r="AA80" s="137"/>
      <c r="AB80" s="137"/>
      <c r="AC80" s="137"/>
      <c r="AD80" s="137"/>
      <c r="AE80" s="137"/>
      <c r="AF80" s="137"/>
      <c r="AG80" s="137"/>
      <c r="AH80" s="137"/>
      <c r="AI80" s="137"/>
      <c r="AJ80" s="137"/>
      <c r="AK80" s="137"/>
      <c r="AL80" s="137"/>
      <c r="AM80" s="137"/>
      <c r="AN80" s="137"/>
      <c r="AO80" s="137"/>
      <c r="AP80" s="137"/>
      <c r="AQ80" s="137"/>
      <c r="AR80" s="137"/>
      <c r="AS80" s="137"/>
      <c r="AT80" s="137"/>
      <c r="AU80" s="137"/>
    </row>
    <row r="81" spans="1:47" ht="14.4" customHeight="1" x14ac:dyDescent="0.25">
      <c r="A81" s="137"/>
      <c r="B81" s="137"/>
      <c r="C81" s="137"/>
      <c r="D81" s="137"/>
      <c r="E81" s="141"/>
      <c r="F81" s="137"/>
      <c r="G81" s="137"/>
      <c r="H81" s="137"/>
      <c r="I81" s="142"/>
      <c r="J81" s="137"/>
      <c r="K81" s="137"/>
      <c r="L81" s="137"/>
      <c r="M81" s="137"/>
      <c r="N81" s="137"/>
      <c r="O81" s="137"/>
      <c r="P81" s="137"/>
      <c r="Q81" s="137"/>
      <c r="R81" s="137"/>
      <c r="S81" s="137"/>
      <c r="T81" s="137"/>
      <c r="U81" s="137"/>
      <c r="V81" s="137"/>
      <c r="W81" s="137"/>
      <c r="X81" s="137"/>
      <c r="Y81" s="137"/>
      <c r="Z81" s="137"/>
      <c r="AA81" s="137"/>
      <c r="AB81" s="137"/>
      <c r="AC81" s="137"/>
      <c r="AD81" s="137"/>
      <c r="AE81" s="137"/>
      <c r="AF81" s="137"/>
      <c r="AG81" s="137"/>
      <c r="AH81" s="137"/>
      <c r="AI81" s="137"/>
      <c r="AJ81" s="137"/>
      <c r="AK81" s="137"/>
      <c r="AL81" s="137"/>
      <c r="AM81" s="137"/>
      <c r="AN81" s="137"/>
      <c r="AO81" s="137"/>
      <c r="AP81" s="137"/>
      <c r="AQ81" s="137"/>
      <c r="AR81" s="137"/>
      <c r="AS81" s="137"/>
      <c r="AT81" s="137"/>
      <c r="AU81" s="137"/>
    </row>
    <row r="82" spans="1:47" ht="14.4" customHeight="1" x14ac:dyDescent="0.25">
      <c r="A82" s="137"/>
      <c r="B82" s="137"/>
      <c r="C82" s="137"/>
      <c r="D82" s="137"/>
      <c r="E82" s="141"/>
      <c r="F82" s="137"/>
      <c r="G82" s="137"/>
      <c r="H82" s="137"/>
      <c r="I82" s="142"/>
      <c r="J82" s="137"/>
      <c r="K82" s="137"/>
      <c r="L82" s="137"/>
      <c r="M82" s="137"/>
      <c r="N82" s="137"/>
      <c r="O82" s="137"/>
      <c r="P82" s="137"/>
      <c r="Q82" s="137"/>
      <c r="R82" s="137"/>
      <c r="S82" s="137"/>
      <c r="T82" s="137"/>
      <c r="U82" s="137"/>
      <c r="V82" s="137"/>
      <c r="W82" s="137"/>
      <c r="X82" s="137"/>
      <c r="Y82" s="137"/>
      <c r="Z82" s="137"/>
      <c r="AA82" s="137"/>
      <c r="AB82" s="137"/>
      <c r="AC82" s="137"/>
      <c r="AD82" s="137"/>
      <c r="AE82" s="137"/>
      <c r="AF82" s="137"/>
      <c r="AG82" s="137"/>
      <c r="AH82" s="137"/>
      <c r="AI82" s="137"/>
      <c r="AJ82" s="137"/>
      <c r="AK82" s="137"/>
      <c r="AL82" s="137"/>
      <c r="AM82" s="137"/>
      <c r="AN82" s="137"/>
      <c r="AO82" s="137"/>
      <c r="AP82" s="137"/>
      <c r="AQ82" s="137"/>
      <c r="AR82" s="137"/>
      <c r="AS82" s="137"/>
      <c r="AT82" s="137"/>
      <c r="AU82" s="137"/>
    </row>
    <row r="83" spans="1:47" ht="14.4" customHeight="1" x14ac:dyDescent="0.25">
      <c r="A83" s="137"/>
      <c r="B83" s="137"/>
      <c r="C83" s="137"/>
      <c r="D83" s="137"/>
      <c r="E83" s="141"/>
      <c r="F83" s="137"/>
      <c r="G83" s="137"/>
      <c r="H83" s="137"/>
      <c r="I83" s="142"/>
      <c r="J83" s="137"/>
      <c r="K83" s="137"/>
      <c r="L83" s="137"/>
      <c r="M83" s="137"/>
      <c r="N83" s="137"/>
      <c r="O83" s="137"/>
      <c r="P83" s="137"/>
      <c r="Q83" s="137"/>
      <c r="R83" s="137"/>
      <c r="S83" s="137"/>
      <c r="T83" s="137"/>
      <c r="U83" s="137"/>
      <c r="V83" s="137"/>
      <c r="W83" s="137"/>
      <c r="X83" s="137"/>
      <c r="Y83" s="137"/>
      <c r="Z83" s="137"/>
      <c r="AA83" s="137"/>
      <c r="AB83" s="137"/>
      <c r="AC83" s="137"/>
      <c r="AD83" s="137"/>
      <c r="AE83" s="137"/>
      <c r="AF83" s="137"/>
      <c r="AG83" s="137"/>
      <c r="AH83" s="137"/>
      <c r="AI83" s="137"/>
      <c r="AJ83" s="137"/>
      <c r="AK83" s="137"/>
      <c r="AL83" s="137"/>
      <c r="AM83" s="137"/>
      <c r="AN83" s="137"/>
      <c r="AO83" s="137"/>
      <c r="AP83" s="137"/>
      <c r="AQ83" s="137"/>
      <c r="AR83" s="137"/>
      <c r="AS83" s="137"/>
      <c r="AT83" s="137"/>
      <c r="AU83" s="137"/>
    </row>
    <row r="84" spans="1:47" ht="14.4" customHeight="1" x14ac:dyDescent="0.25">
      <c r="A84" s="137"/>
      <c r="B84" s="137"/>
      <c r="C84" s="137"/>
      <c r="D84" s="137"/>
      <c r="E84" s="141"/>
      <c r="F84" s="137"/>
      <c r="G84" s="137"/>
      <c r="H84" s="137"/>
      <c r="I84" s="142"/>
      <c r="J84" s="137"/>
      <c r="K84" s="137"/>
      <c r="L84" s="137"/>
      <c r="M84" s="137"/>
      <c r="N84" s="137"/>
      <c r="O84" s="137"/>
      <c r="P84" s="137"/>
      <c r="Q84" s="137"/>
      <c r="R84" s="137"/>
      <c r="S84" s="137"/>
      <c r="T84" s="137"/>
      <c r="U84" s="137"/>
      <c r="V84" s="137"/>
      <c r="W84" s="137"/>
      <c r="X84" s="137"/>
      <c r="Y84" s="137"/>
      <c r="Z84" s="137"/>
      <c r="AA84" s="137"/>
      <c r="AB84" s="137"/>
      <c r="AC84" s="137"/>
      <c r="AD84" s="137"/>
      <c r="AE84" s="137"/>
      <c r="AF84" s="137"/>
      <c r="AG84" s="137"/>
      <c r="AH84" s="137"/>
      <c r="AI84" s="137"/>
      <c r="AJ84" s="137"/>
      <c r="AK84" s="137"/>
      <c r="AL84" s="137"/>
      <c r="AM84" s="137"/>
      <c r="AN84" s="137"/>
      <c r="AO84" s="137"/>
      <c r="AP84" s="137"/>
      <c r="AQ84" s="137"/>
      <c r="AR84" s="137"/>
      <c r="AS84" s="137"/>
      <c r="AT84" s="137"/>
      <c r="AU84" s="137"/>
    </row>
    <row r="85" spans="1:47" ht="14.4" customHeight="1" x14ac:dyDescent="0.25">
      <c r="A85" s="137"/>
      <c r="B85" s="137"/>
      <c r="C85" s="137"/>
      <c r="D85" s="137"/>
      <c r="E85" s="141"/>
      <c r="F85" s="137"/>
      <c r="G85" s="137"/>
      <c r="H85" s="137"/>
      <c r="I85" s="142"/>
      <c r="J85" s="137"/>
      <c r="K85" s="137"/>
      <c r="L85" s="137"/>
      <c r="M85" s="137"/>
      <c r="N85" s="137"/>
      <c r="O85" s="137"/>
      <c r="P85" s="137"/>
      <c r="Q85" s="137"/>
      <c r="R85" s="137"/>
      <c r="S85" s="137"/>
      <c r="T85" s="137"/>
      <c r="U85" s="137"/>
      <c r="V85" s="137"/>
      <c r="W85" s="137"/>
      <c r="X85" s="137"/>
      <c r="Y85" s="137"/>
      <c r="Z85" s="137"/>
      <c r="AA85" s="137"/>
      <c r="AB85" s="137"/>
      <c r="AC85" s="137"/>
      <c r="AD85" s="137"/>
      <c r="AE85" s="137"/>
      <c r="AF85" s="137"/>
      <c r="AG85" s="137"/>
      <c r="AH85" s="137"/>
      <c r="AI85" s="137"/>
      <c r="AJ85" s="137"/>
      <c r="AK85" s="137"/>
      <c r="AL85" s="137"/>
      <c r="AM85" s="137"/>
      <c r="AN85" s="137"/>
      <c r="AO85" s="137"/>
      <c r="AP85" s="137"/>
      <c r="AQ85" s="137"/>
      <c r="AR85" s="137"/>
      <c r="AS85" s="137"/>
      <c r="AT85" s="137"/>
      <c r="AU85" s="137"/>
    </row>
    <row r="86" spans="1:47" ht="14.4" customHeight="1" x14ac:dyDescent="0.25">
      <c r="A86" s="137"/>
      <c r="B86" s="137"/>
      <c r="C86" s="137"/>
      <c r="D86" s="137"/>
      <c r="E86" s="141"/>
      <c r="F86" s="137"/>
      <c r="G86" s="137"/>
      <c r="H86" s="137"/>
      <c r="I86" s="142"/>
      <c r="J86" s="137"/>
      <c r="K86" s="137"/>
      <c r="L86" s="137"/>
      <c r="M86" s="137"/>
      <c r="N86" s="137"/>
      <c r="O86" s="137"/>
      <c r="P86" s="137"/>
      <c r="Q86" s="137"/>
      <c r="R86" s="137"/>
      <c r="S86" s="137"/>
      <c r="T86" s="137"/>
      <c r="U86" s="137"/>
      <c r="V86" s="137"/>
      <c r="W86" s="137"/>
      <c r="X86" s="137"/>
      <c r="Y86" s="137"/>
      <c r="Z86" s="137"/>
      <c r="AA86" s="137"/>
      <c r="AB86" s="137"/>
      <c r="AC86" s="137"/>
      <c r="AD86" s="137"/>
      <c r="AE86" s="137"/>
      <c r="AF86" s="137"/>
      <c r="AG86" s="137"/>
      <c r="AH86" s="137"/>
      <c r="AI86" s="137"/>
      <c r="AJ86" s="137"/>
      <c r="AK86" s="137"/>
      <c r="AL86" s="137"/>
      <c r="AM86" s="137"/>
      <c r="AN86" s="137"/>
      <c r="AO86" s="137"/>
      <c r="AP86" s="137"/>
      <c r="AQ86" s="137"/>
      <c r="AR86" s="137"/>
      <c r="AS86" s="137"/>
      <c r="AT86" s="137"/>
      <c r="AU86" s="137"/>
    </row>
    <row r="87" spans="1:47" ht="14.4" customHeight="1" x14ac:dyDescent="0.25">
      <c r="A87" s="137"/>
      <c r="B87" s="137"/>
      <c r="C87" s="137"/>
      <c r="D87" s="137"/>
      <c r="E87" s="141"/>
      <c r="F87" s="137"/>
      <c r="G87" s="137"/>
      <c r="H87" s="137"/>
      <c r="I87" s="142"/>
      <c r="J87" s="137"/>
      <c r="K87" s="137"/>
      <c r="L87" s="137"/>
      <c r="M87" s="137"/>
      <c r="N87" s="137"/>
      <c r="O87" s="137"/>
      <c r="P87" s="137"/>
      <c r="Q87" s="137"/>
      <c r="R87" s="137"/>
      <c r="S87" s="137"/>
      <c r="T87" s="137"/>
      <c r="U87" s="137"/>
      <c r="V87" s="137"/>
      <c r="W87" s="137"/>
      <c r="X87" s="137"/>
      <c r="Y87" s="137"/>
      <c r="Z87" s="137"/>
      <c r="AA87" s="137"/>
      <c r="AB87" s="137"/>
      <c r="AC87" s="137"/>
      <c r="AD87" s="137"/>
      <c r="AE87" s="137"/>
      <c r="AF87" s="137"/>
      <c r="AG87" s="137"/>
      <c r="AH87" s="137"/>
      <c r="AI87" s="137"/>
      <c r="AJ87" s="137"/>
      <c r="AK87" s="137"/>
      <c r="AL87" s="137"/>
      <c r="AM87" s="137"/>
      <c r="AN87" s="137"/>
      <c r="AO87" s="137"/>
      <c r="AP87" s="137"/>
      <c r="AQ87" s="137"/>
      <c r="AR87" s="137"/>
      <c r="AS87" s="137"/>
      <c r="AT87" s="137"/>
      <c r="AU87" s="137"/>
    </row>
    <row r="88" spans="1:47" ht="14.4" customHeight="1" x14ac:dyDescent="0.25">
      <c r="A88" s="137"/>
      <c r="B88" s="137"/>
      <c r="C88" s="137"/>
      <c r="D88" s="137"/>
      <c r="E88" s="141"/>
      <c r="F88" s="137"/>
      <c r="G88" s="137"/>
      <c r="H88" s="137"/>
      <c r="I88" s="142"/>
      <c r="J88" s="137"/>
      <c r="K88" s="137"/>
      <c r="L88" s="137"/>
      <c r="M88" s="137"/>
      <c r="N88" s="137"/>
      <c r="O88" s="137"/>
      <c r="P88" s="137"/>
      <c r="Q88" s="137"/>
      <c r="R88" s="137"/>
      <c r="S88" s="137"/>
      <c r="T88" s="137"/>
      <c r="U88" s="137"/>
      <c r="V88" s="137"/>
      <c r="W88" s="137"/>
      <c r="X88" s="137"/>
      <c r="Y88" s="137"/>
      <c r="Z88" s="137"/>
      <c r="AA88" s="137"/>
      <c r="AB88" s="137"/>
      <c r="AC88" s="137"/>
      <c r="AD88" s="137"/>
      <c r="AE88" s="137"/>
      <c r="AF88" s="137"/>
      <c r="AG88" s="137"/>
      <c r="AH88" s="137"/>
      <c r="AI88" s="137"/>
      <c r="AJ88" s="137"/>
      <c r="AK88" s="137"/>
      <c r="AL88" s="137"/>
      <c r="AM88" s="137"/>
      <c r="AN88" s="137"/>
      <c r="AO88" s="137"/>
      <c r="AP88" s="137"/>
      <c r="AQ88" s="137"/>
      <c r="AR88" s="137"/>
      <c r="AS88" s="137"/>
      <c r="AT88" s="137"/>
      <c r="AU88" s="137"/>
    </row>
    <row r="89" spans="1:47" ht="14.4" customHeight="1" x14ac:dyDescent="0.25">
      <c r="A89" s="137"/>
      <c r="B89" s="137"/>
      <c r="C89" s="137"/>
      <c r="D89" s="137"/>
      <c r="E89" s="141"/>
      <c r="F89" s="137"/>
      <c r="G89" s="137"/>
      <c r="H89" s="137"/>
      <c r="I89" s="142"/>
      <c r="J89" s="137"/>
      <c r="K89" s="137"/>
      <c r="L89" s="137"/>
      <c r="M89" s="137"/>
      <c r="N89" s="137"/>
      <c r="O89" s="137"/>
      <c r="P89" s="137"/>
      <c r="Q89" s="137"/>
      <c r="R89" s="137"/>
      <c r="S89" s="137"/>
      <c r="T89" s="137"/>
      <c r="U89" s="137"/>
      <c r="V89" s="137"/>
      <c r="W89" s="137"/>
      <c r="X89" s="137"/>
      <c r="Y89" s="137"/>
      <c r="Z89" s="137"/>
      <c r="AA89" s="137"/>
      <c r="AB89" s="137"/>
      <c r="AC89" s="137"/>
      <c r="AD89" s="137"/>
      <c r="AE89" s="137"/>
      <c r="AF89" s="137"/>
      <c r="AG89" s="137"/>
      <c r="AH89" s="137"/>
      <c r="AI89" s="137"/>
      <c r="AJ89" s="137"/>
      <c r="AK89" s="137"/>
      <c r="AL89" s="137"/>
      <c r="AM89" s="137"/>
      <c r="AN89" s="137"/>
      <c r="AO89" s="137"/>
      <c r="AP89" s="137"/>
      <c r="AQ89" s="137"/>
      <c r="AR89" s="137"/>
      <c r="AS89" s="137"/>
      <c r="AT89" s="137"/>
      <c r="AU89" s="137"/>
    </row>
    <row r="90" spans="1:47" ht="14.4" customHeight="1" x14ac:dyDescent="0.25">
      <c r="A90" s="137"/>
      <c r="B90" s="137"/>
      <c r="C90" s="137"/>
      <c r="D90" s="137"/>
      <c r="E90" s="141"/>
      <c r="F90" s="137"/>
      <c r="G90" s="137"/>
      <c r="H90" s="137"/>
      <c r="I90" s="142"/>
      <c r="J90" s="137"/>
      <c r="K90" s="137"/>
      <c r="L90" s="137"/>
      <c r="M90" s="137"/>
      <c r="N90" s="137"/>
      <c r="O90" s="137"/>
      <c r="P90" s="137"/>
      <c r="Q90" s="137"/>
      <c r="R90" s="137"/>
      <c r="S90" s="137"/>
      <c r="T90" s="137"/>
      <c r="U90" s="137"/>
      <c r="V90" s="137"/>
      <c r="W90" s="137"/>
      <c r="X90" s="137"/>
      <c r="Y90" s="137"/>
      <c r="Z90" s="137"/>
      <c r="AA90" s="137"/>
      <c r="AB90" s="137"/>
      <c r="AC90" s="137"/>
      <c r="AD90" s="137"/>
      <c r="AE90" s="137"/>
      <c r="AF90" s="137"/>
      <c r="AG90" s="137"/>
      <c r="AH90" s="137"/>
      <c r="AI90" s="137"/>
      <c r="AJ90" s="137"/>
      <c r="AK90" s="137"/>
      <c r="AL90" s="137"/>
      <c r="AM90" s="137"/>
      <c r="AN90" s="137"/>
      <c r="AO90" s="137"/>
      <c r="AP90" s="137"/>
      <c r="AQ90" s="137"/>
      <c r="AR90" s="137"/>
      <c r="AS90" s="137"/>
      <c r="AT90" s="137"/>
      <c r="AU90" s="137"/>
    </row>
    <row r="91" spans="1:47" ht="14.4" customHeight="1" x14ac:dyDescent="0.25">
      <c r="A91" s="137"/>
      <c r="B91" s="137"/>
      <c r="C91" s="137"/>
      <c r="D91" s="137"/>
      <c r="E91" s="141"/>
      <c r="F91" s="137"/>
      <c r="G91" s="137"/>
      <c r="H91" s="137"/>
      <c r="I91" s="142"/>
      <c r="J91" s="137"/>
      <c r="K91" s="137"/>
      <c r="L91" s="137"/>
      <c r="M91" s="137"/>
      <c r="N91" s="137"/>
      <c r="O91" s="137"/>
      <c r="P91" s="137"/>
      <c r="Q91" s="137"/>
      <c r="R91" s="137"/>
      <c r="S91" s="137"/>
      <c r="T91" s="137"/>
      <c r="U91" s="137"/>
      <c r="V91" s="137"/>
      <c r="W91" s="137"/>
      <c r="X91" s="137"/>
      <c r="Y91" s="137"/>
      <c r="Z91" s="137"/>
      <c r="AA91" s="137"/>
      <c r="AB91" s="137"/>
      <c r="AC91" s="137"/>
      <c r="AD91" s="137"/>
      <c r="AE91" s="137"/>
      <c r="AF91" s="137"/>
      <c r="AG91" s="137"/>
      <c r="AH91" s="137"/>
      <c r="AI91" s="137"/>
      <c r="AJ91" s="137"/>
      <c r="AK91" s="137"/>
      <c r="AL91" s="137"/>
      <c r="AM91" s="137"/>
      <c r="AN91" s="137"/>
      <c r="AO91" s="137"/>
      <c r="AP91" s="137"/>
      <c r="AQ91" s="137"/>
      <c r="AR91" s="137"/>
      <c r="AS91" s="137"/>
      <c r="AT91" s="137"/>
      <c r="AU91" s="137"/>
    </row>
    <row r="92" spans="1:47" ht="14.4" customHeight="1" x14ac:dyDescent="0.25">
      <c r="A92" s="137"/>
      <c r="B92" s="137"/>
      <c r="C92" s="137"/>
      <c r="D92" s="137"/>
      <c r="E92" s="141"/>
      <c r="F92" s="137"/>
      <c r="G92" s="137"/>
      <c r="H92" s="137"/>
      <c r="I92" s="142"/>
      <c r="J92" s="137"/>
      <c r="K92" s="137"/>
      <c r="L92" s="137"/>
      <c r="M92" s="137"/>
      <c r="N92" s="137"/>
      <c r="O92" s="137"/>
      <c r="P92" s="137"/>
      <c r="Q92" s="137"/>
      <c r="R92" s="137"/>
      <c r="S92" s="137"/>
      <c r="T92" s="137"/>
      <c r="U92" s="137"/>
      <c r="V92" s="137"/>
      <c r="W92" s="137"/>
      <c r="X92" s="137"/>
      <c r="Y92" s="137"/>
      <c r="Z92" s="137"/>
      <c r="AA92" s="137"/>
      <c r="AB92" s="137"/>
      <c r="AC92" s="137"/>
      <c r="AD92" s="137"/>
      <c r="AE92" s="137"/>
      <c r="AF92" s="137"/>
      <c r="AG92" s="137"/>
      <c r="AH92" s="137"/>
      <c r="AI92" s="137"/>
      <c r="AJ92" s="137"/>
      <c r="AK92" s="137"/>
      <c r="AL92" s="137"/>
      <c r="AM92" s="137"/>
      <c r="AN92" s="137"/>
      <c r="AO92" s="137"/>
      <c r="AP92" s="137"/>
      <c r="AQ92" s="137"/>
      <c r="AR92" s="137"/>
      <c r="AS92" s="137"/>
      <c r="AT92" s="137"/>
      <c r="AU92" s="137"/>
    </row>
    <row r="93" spans="1:47" ht="14.4" customHeight="1" x14ac:dyDescent="0.25">
      <c r="A93" s="137"/>
      <c r="B93" s="137"/>
      <c r="C93" s="137"/>
      <c r="D93" s="137"/>
      <c r="E93" s="141"/>
      <c r="F93" s="137"/>
      <c r="G93" s="137"/>
      <c r="H93" s="137"/>
      <c r="I93" s="142"/>
      <c r="J93" s="137"/>
      <c r="K93" s="137"/>
      <c r="L93" s="137"/>
      <c r="M93" s="137"/>
      <c r="N93" s="137"/>
      <c r="O93" s="137"/>
      <c r="P93" s="137"/>
      <c r="Q93" s="137"/>
      <c r="R93" s="137"/>
      <c r="S93" s="137"/>
      <c r="T93" s="137"/>
      <c r="U93" s="137"/>
      <c r="V93" s="137"/>
      <c r="W93" s="137"/>
      <c r="X93" s="137"/>
      <c r="Y93" s="137"/>
      <c r="Z93" s="137"/>
      <c r="AA93" s="137"/>
      <c r="AB93" s="137"/>
      <c r="AC93" s="137"/>
      <c r="AD93" s="137"/>
      <c r="AE93" s="137"/>
      <c r="AF93" s="137"/>
      <c r="AG93" s="137"/>
      <c r="AH93" s="137"/>
      <c r="AI93" s="137"/>
      <c r="AJ93" s="137"/>
      <c r="AK93" s="137"/>
      <c r="AL93" s="137"/>
      <c r="AM93" s="137"/>
      <c r="AN93" s="137"/>
      <c r="AO93" s="137"/>
      <c r="AP93" s="137"/>
      <c r="AQ93" s="137"/>
      <c r="AR93" s="137"/>
      <c r="AS93" s="137"/>
      <c r="AT93" s="137"/>
      <c r="AU93" s="137"/>
    </row>
    <row r="94" spans="1:47" ht="14.4" customHeight="1" x14ac:dyDescent="0.25">
      <c r="A94" s="137"/>
      <c r="B94" s="137"/>
      <c r="C94" s="137"/>
      <c r="D94" s="137"/>
      <c r="E94" s="141"/>
      <c r="F94" s="137"/>
      <c r="G94" s="137"/>
      <c r="H94" s="137"/>
      <c r="I94" s="142"/>
      <c r="J94" s="137"/>
      <c r="K94" s="137"/>
      <c r="L94" s="137"/>
      <c r="M94" s="137"/>
      <c r="N94" s="137"/>
      <c r="O94" s="137"/>
      <c r="P94" s="137"/>
      <c r="Q94" s="137"/>
      <c r="R94" s="137"/>
      <c r="S94" s="137"/>
      <c r="T94" s="137"/>
      <c r="U94" s="137"/>
      <c r="V94" s="137"/>
      <c r="W94" s="137"/>
      <c r="X94" s="137"/>
      <c r="Y94" s="137"/>
      <c r="Z94" s="137"/>
      <c r="AA94" s="137"/>
      <c r="AB94" s="137"/>
      <c r="AC94" s="137"/>
      <c r="AD94" s="137"/>
      <c r="AE94" s="137"/>
      <c r="AF94" s="137"/>
      <c r="AG94" s="137"/>
      <c r="AH94" s="137"/>
      <c r="AI94" s="137"/>
      <c r="AJ94" s="137"/>
      <c r="AK94" s="137"/>
      <c r="AL94" s="137"/>
      <c r="AM94" s="137"/>
      <c r="AN94" s="137"/>
      <c r="AO94" s="137"/>
      <c r="AP94" s="137"/>
      <c r="AQ94" s="137"/>
      <c r="AR94" s="137"/>
      <c r="AS94" s="137"/>
      <c r="AT94" s="137"/>
      <c r="AU94" s="137"/>
    </row>
    <row r="95" spans="1:47" ht="14.4" customHeight="1" x14ac:dyDescent="0.25">
      <c r="A95" s="137"/>
      <c r="B95" s="137"/>
      <c r="C95" s="137"/>
      <c r="D95" s="137"/>
      <c r="E95" s="141"/>
      <c r="F95" s="137"/>
      <c r="G95" s="137"/>
      <c r="H95" s="137"/>
      <c r="I95" s="142"/>
      <c r="J95" s="137"/>
      <c r="K95" s="137"/>
      <c r="L95" s="137"/>
      <c r="M95" s="137"/>
      <c r="N95" s="137"/>
      <c r="O95" s="137"/>
      <c r="P95" s="137"/>
      <c r="Q95" s="137"/>
      <c r="R95" s="137"/>
      <c r="S95" s="137"/>
      <c r="T95" s="137"/>
      <c r="U95" s="137"/>
      <c r="V95" s="137"/>
      <c r="W95" s="137"/>
      <c r="X95" s="137"/>
      <c r="Y95" s="137"/>
      <c r="Z95" s="137"/>
      <c r="AA95" s="137"/>
      <c r="AB95" s="137"/>
      <c r="AC95" s="137"/>
      <c r="AD95" s="137"/>
      <c r="AE95" s="137"/>
      <c r="AF95" s="137"/>
      <c r="AG95" s="137"/>
      <c r="AH95" s="137"/>
      <c r="AI95" s="137"/>
      <c r="AJ95" s="137"/>
      <c r="AK95" s="137"/>
      <c r="AL95" s="137"/>
      <c r="AM95" s="137"/>
      <c r="AN95" s="137"/>
      <c r="AO95" s="137"/>
      <c r="AP95" s="137"/>
      <c r="AQ95" s="137"/>
      <c r="AR95" s="137"/>
      <c r="AS95" s="137"/>
      <c r="AT95" s="137"/>
      <c r="AU95" s="137"/>
    </row>
    <row r="96" spans="1:47" ht="14.4" customHeight="1" x14ac:dyDescent="0.25">
      <c r="A96" s="137"/>
      <c r="B96" s="137"/>
      <c r="C96" s="137"/>
      <c r="D96" s="137"/>
      <c r="E96" s="141"/>
      <c r="F96" s="137"/>
      <c r="G96" s="137"/>
      <c r="H96" s="137"/>
      <c r="I96" s="142"/>
      <c r="J96" s="137"/>
      <c r="K96" s="137"/>
      <c r="L96" s="137"/>
      <c r="M96" s="137"/>
      <c r="N96" s="137"/>
      <c r="O96" s="137"/>
      <c r="P96" s="137"/>
      <c r="Q96" s="137"/>
      <c r="R96" s="137"/>
      <c r="S96" s="137"/>
      <c r="T96" s="137"/>
      <c r="U96" s="137"/>
      <c r="V96" s="137"/>
      <c r="W96" s="137"/>
      <c r="X96" s="137"/>
      <c r="Y96" s="137"/>
      <c r="Z96" s="137"/>
      <c r="AA96" s="137"/>
      <c r="AB96" s="137"/>
      <c r="AC96" s="137"/>
      <c r="AD96" s="137"/>
      <c r="AE96" s="137"/>
      <c r="AF96" s="137"/>
      <c r="AG96" s="137"/>
      <c r="AH96" s="137"/>
      <c r="AI96" s="137"/>
      <c r="AJ96" s="137"/>
      <c r="AK96" s="137"/>
      <c r="AL96" s="137"/>
      <c r="AM96" s="137"/>
      <c r="AN96" s="137"/>
      <c r="AO96" s="137"/>
      <c r="AP96" s="137"/>
      <c r="AQ96" s="137"/>
      <c r="AR96" s="137"/>
      <c r="AS96" s="137"/>
      <c r="AT96" s="137"/>
      <c r="AU96" s="137"/>
    </row>
    <row r="97" spans="1:47" ht="14.4" customHeight="1" x14ac:dyDescent="0.25">
      <c r="A97" s="137"/>
      <c r="B97" s="137"/>
      <c r="C97" s="137"/>
      <c r="D97" s="137"/>
      <c r="E97" s="141"/>
      <c r="F97" s="137"/>
      <c r="G97" s="137"/>
      <c r="H97" s="137"/>
      <c r="I97" s="142"/>
      <c r="J97" s="137"/>
      <c r="K97" s="137"/>
      <c r="L97" s="137"/>
      <c r="M97" s="137"/>
      <c r="N97" s="137"/>
      <c r="O97" s="137"/>
      <c r="P97" s="137"/>
      <c r="Q97" s="137"/>
      <c r="R97" s="137"/>
      <c r="S97" s="137"/>
      <c r="T97" s="137"/>
      <c r="U97" s="137"/>
      <c r="V97" s="137"/>
      <c r="W97" s="137"/>
      <c r="X97" s="137"/>
      <c r="Y97" s="137"/>
      <c r="Z97" s="137"/>
      <c r="AA97" s="137"/>
      <c r="AB97" s="137"/>
      <c r="AC97" s="137"/>
      <c r="AD97" s="137"/>
      <c r="AE97" s="137"/>
      <c r="AF97" s="137"/>
      <c r="AG97" s="137"/>
      <c r="AH97" s="137"/>
      <c r="AI97" s="137"/>
      <c r="AJ97" s="137"/>
      <c r="AK97" s="137"/>
      <c r="AL97" s="137"/>
      <c r="AM97" s="137"/>
      <c r="AN97" s="137"/>
      <c r="AO97" s="137"/>
      <c r="AP97" s="137"/>
      <c r="AQ97" s="137"/>
      <c r="AR97" s="137"/>
      <c r="AS97" s="137"/>
      <c r="AT97" s="137"/>
      <c r="AU97" s="137"/>
    </row>
    <row r="98" spans="1:47" ht="14.4" customHeight="1" x14ac:dyDescent="0.25">
      <c r="A98" s="137"/>
      <c r="B98" s="137"/>
      <c r="C98" s="137"/>
      <c r="D98" s="137"/>
      <c r="E98" s="141"/>
      <c r="F98" s="137"/>
      <c r="G98" s="137"/>
      <c r="H98" s="137"/>
      <c r="I98" s="142"/>
      <c r="J98" s="137"/>
      <c r="K98" s="137"/>
      <c r="L98" s="137"/>
      <c r="M98" s="137"/>
      <c r="N98" s="137"/>
      <c r="O98" s="137"/>
      <c r="P98" s="137"/>
      <c r="Q98" s="137"/>
      <c r="R98" s="137"/>
      <c r="S98" s="137"/>
      <c r="T98" s="137"/>
      <c r="U98" s="137"/>
      <c r="V98" s="137"/>
      <c r="W98" s="137"/>
      <c r="X98" s="137"/>
      <c r="Y98" s="137"/>
      <c r="Z98" s="137"/>
      <c r="AA98" s="137"/>
      <c r="AB98" s="137"/>
      <c r="AC98" s="137"/>
      <c r="AD98" s="137"/>
      <c r="AE98" s="137"/>
      <c r="AF98" s="137"/>
      <c r="AG98" s="137"/>
      <c r="AH98" s="137"/>
      <c r="AI98" s="137"/>
      <c r="AJ98" s="137"/>
      <c r="AK98" s="137"/>
      <c r="AL98" s="137"/>
      <c r="AM98" s="137"/>
      <c r="AN98" s="137"/>
      <c r="AO98" s="137"/>
      <c r="AP98" s="137"/>
      <c r="AQ98" s="137"/>
      <c r="AR98" s="137"/>
      <c r="AS98" s="137"/>
      <c r="AT98" s="137"/>
      <c r="AU98" s="137"/>
    </row>
    <row r="99" spans="1:47" ht="14.4" customHeight="1" x14ac:dyDescent="0.25">
      <c r="A99" s="137"/>
      <c r="B99" s="137"/>
      <c r="C99" s="137"/>
      <c r="D99" s="137"/>
      <c r="E99" s="141"/>
      <c r="F99" s="137"/>
      <c r="G99" s="137"/>
      <c r="H99" s="137"/>
      <c r="I99" s="142"/>
      <c r="J99" s="137"/>
      <c r="K99" s="137"/>
      <c r="L99" s="137"/>
      <c r="M99" s="137"/>
      <c r="N99" s="137"/>
      <c r="O99" s="137"/>
      <c r="P99" s="137"/>
      <c r="Q99" s="137"/>
      <c r="R99" s="137"/>
      <c r="S99" s="137"/>
      <c r="T99" s="137"/>
      <c r="U99" s="137"/>
      <c r="V99" s="137"/>
      <c r="W99" s="137"/>
      <c r="X99" s="137"/>
      <c r="Y99" s="137"/>
      <c r="Z99" s="137"/>
      <c r="AA99" s="137"/>
      <c r="AB99" s="137"/>
      <c r="AC99" s="137"/>
      <c r="AD99" s="137"/>
      <c r="AE99" s="137"/>
      <c r="AF99" s="137"/>
      <c r="AG99" s="137"/>
      <c r="AH99" s="137"/>
      <c r="AI99" s="137"/>
      <c r="AJ99" s="137"/>
      <c r="AK99" s="137"/>
      <c r="AL99" s="137"/>
      <c r="AM99" s="137"/>
      <c r="AN99" s="137"/>
      <c r="AO99" s="137"/>
      <c r="AP99" s="137"/>
      <c r="AQ99" s="137"/>
      <c r="AR99" s="137"/>
      <c r="AS99" s="137"/>
      <c r="AT99" s="137"/>
      <c r="AU99" s="137"/>
    </row>
    <row r="100" spans="1:47" ht="14.4" customHeight="1" x14ac:dyDescent="0.25">
      <c r="A100" s="137"/>
      <c r="B100" s="137"/>
      <c r="C100" s="137"/>
      <c r="D100" s="137"/>
      <c r="E100" s="141"/>
      <c r="F100" s="137"/>
      <c r="G100" s="137"/>
      <c r="H100" s="137"/>
      <c r="I100" s="142"/>
      <c r="J100" s="137"/>
      <c r="K100" s="137"/>
      <c r="L100" s="137"/>
      <c r="M100" s="137"/>
      <c r="N100" s="137"/>
      <c r="O100" s="137"/>
      <c r="P100" s="137"/>
      <c r="Q100" s="137"/>
      <c r="R100" s="137"/>
      <c r="S100" s="137"/>
      <c r="T100" s="137"/>
      <c r="U100" s="137"/>
      <c r="V100" s="137"/>
      <c r="W100" s="137"/>
      <c r="X100" s="137"/>
      <c r="Y100" s="137"/>
      <c r="Z100" s="137"/>
      <c r="AA100" s="137"/>
      <c r="AB100" s="137"/>
      <c r="AC100" s="137"/>
      <c r="AD100" s="137"/>
      <c r="AE100" s="137"/>
      <c r="AF100" s="137"/>
      <c r="AG100" s="137"/>
      <c r="AH100" s="137"/>
      <c r="AI100" s="137"/>
      <c r="AJ100" s="137"/>
      <c r="AK100" s="137"/>
      <c r="AL100" s="137"/>
      <c r="AM100" s="137"/>
      <c r="AN100" s="137"/>
      <c r="AO100" s="137"/>
      <c r="AP100" s="137"/>
      <c r="AQ100" s="137"/>
      <c r="AR100" s="137"/>
      <c r="AS100" s="137"/>
      <c r="AT100" s="137"/>
      <c r="AU100" s="137"/>
    </row>
    <row r="101" spans="1:47" ht="14.4" customHeight="1" x14ac:dyDescent="0.25">
      <c r="A101" s="137"/>
      <c r="B101" s="137"/>
      <c r="C101" s="137"/>
      <c r="D101" s="137"/>
      <c r="E101" s="141"/>
      <c r="F101" s="137"/>
      <c r="G101" s="137"/>
      <c r="H101" s="137"/>
      <c r="I101" s="142"/>
      <c r="J101" s="137"/>
      <c r="K101" s="137"/>
      <c r="L101" s="137"/>
      <c r="M101" s="137"/>
      <c r="N101" s="137"/>
      <c r="O101" s="137"/>
      <c r="P101" s="137"/>
      <c r="Q101" s="137"/>
      <c r="R101" s="137"/>
      <c r="S101" s="137"/>
      <c r="T101" s="137"/>
      <c r="U101" s="137"/>
      <c r="V101" s="137"/>
      <c r="W101" s="137"/>
      <c r="X101" s="137"/>
      <c r="Y101" s="137"/>
      <c r="Z101" s="137"/>
      <c r="AA101" s="137"/>
      <c r="AB101" s="137"/>
      <c r="AC101" s="137"/>
      <c r="AD101" s="137"/>
      <c r="AE101" s="137"/>
      <c r="AF101" s="137"/>
      <c r="AG101" s="137"/>
      <c r="AH101" s="137"/>
      <c r="AI101" s="137"/>
      <c r="AJ101" s="137"/>
      <c r="AK101" s="137"/>
      <c r="AL101" s="137"/>
      <c r="AM101" s="137"/>
      <c r="AN101" s="137"/>
      <c r="AO101" s="137"/>
      <c r="AP101" s="137"/>
      <c r="AQ101" s="137"/>
      <c r="AR101" s="137"/>
      <c r="AS101" s="137"/>
      <c r="AT101" s="137"/>
      <c r="AU101" s="137"/>
    </row>
    <row r="102" spans="1:47" ht="14.4" customHeight="1" x14ac:dyDescent="0.25">
      <c r="A102" s="137"/>
      <c r="B102" s="137"/>
      <c r="C102" s="137"/>
      <c r="D102" s="137"/>
      <c r="E102" s="141"/>
      <c r="F102" s="137"/>
      <c r="G102" s="137"/>
      <c r="H102" s="137"/>
      <c r="I102" s="142"/>
      <c r="J102" s="137"/>
      <c r="K102" s="137"/>
      <c r="L102" s="137"/>
      <c r="M102" s="137"/>
      <c r="N102" s="137"/>
      <c r="O102" s="137"/>
      <c r="P102" s="137"/>
      <c r="Q102" s="137"/>
      <c r="R102" s="137"/>
      <c r="S102" s="137"/>
      <c r="T102" s="137"/>
      <c r="U102" s="137"/>
      <c r="V102" s="137"/>
      <c r="W102" s="137"/>
      <c r="X102" s="137"/>
      <c r="Y102" s="137"/>
      <c r="Z102" s="137"/>
      <c r="AA102" s="137"/>
      <c r="AB102" s="137"/>
      <c r="AC102" s="137"/>
      <c r="AD102" s="137"/>
      <c r="AE102" s="137"/>
      <c r="AF102" s="137"/>
      <c r="AG102" s="137"/>
      <c r="AH102" s="137"/>
      <c r="AI102" s="137"/>
      <c r="AJ102" s="137"/>
      <c r="AK102" s="137"/>
      <c r="AL102" s="137"/>
      <c r="AM102" s="137"/>
      <c r="AN102" s="137"/>
      <c r="AO102" s="137"/>
      <c r="AP102" s="137"/>
      <c r="AQ102" s="137"/>
      <c r="AR102" s="137"/>
      <c r="AS102" s="137"/>
      <c r="AT102" s="137"/>
      <c r="AU102" s="137"/>
    </row>
    <row r="103" spans="1:47" ht="14.4" customHeight="1" x14ac:dyDescent="0.25">
      <c r="A103" s="137"/>
      <c r="B103" s="137"/>
      <c r="C103" s="137"/>
      <c r="D103" s="137"/>
      <c r="E103" s="141"/>
      <c r="F103" s="137"/>
      <c r="G103" s="137"/>
      <c r="H103" s="137"/>
      <c r="I103" s="142"/>
      <c r="J103" s="137"/>
      <c r="K103" s="137"/>
      <c r="L103" s="137"/>
      <c r="M103" s="137"/>
      <c r="N103" s="137"/>
      <c r="O103" s="137"/>
      <c r="P103" s="137"/>
      <c r="Q103" s="137"/>
      <c r="R103" s="137"/>
      <c r="S103" s="137"/>
      <c r="T103" s="137"/>
      <c r="U103" s="137"/>
      <c r="V103" s="137"/>
      <c r="W103" s="137"/>
      <c r="X103" s="137"/>
      <c r="Y103" s="137"/>
      <c r="Z103" s="137"/>
      <c r="AA103" s="137"/>
      <c r="AB103" s="137"/>
      <c r="AC103" s="137"/>
      <c r="AD103" s="137"/>
      <c r="AE103" s="137"/>
      <c r="AF103" s="137"/>
      <c r="AG103" s="137"/>
      <c r="AH103" s="137"/>
      <c r="AI103" s="137"/>
      <c r="AJ103" s="137"/>
      <c r="AK103" s="137"/>
      <c r="AL103" s="137"/>
      <c r="AM103" s="137"/>
      <c r="AN103" s="137"/>
      <c r="AO103" s="137"/>
      <c r="AP103" s="137"/>
      <c r="AQ103" s="137"/>
      <c r="AR103" s="137"/>
      <c r="AS103" s="137"/>
      <c r="AT103" s="137"/>
      <c r="AU103" s="137"/>
    </row>
    <row r="104" spans="1:47" ht="14.4" customHeight="1" x14ac:dyDescent="0.25">
      <c r="A104" s="137"/>
      <c r="B104" s="137"/>
      <c r="C104" s="137"/>
      <c r="D104" s="137"/>
      <c r="E104" s="141"/>
      <c r="F104" s="137"/>
      <c r="G104" s="137"/>
      <c r="H104" s="137"/>
      <c r="I104" s="142"/>
      <c r="J104" s="137"/>
      <c r="K104" s="137"/>
      <c r="L104" s="137"/>
      <c r="M104" s="137"/>
      <c r="N104" s="137"/>
      <c r="O104" s="137"/>
      <c r="P104" s="137"/>
      <c r="Q104" s="137"/>
      <c r="R104" s="137"/>
      <c r="S104" s="137"/>
      <c r="T104" s="137"/>
      <c r="U104" s="137"/>
      <c r="V104" s="137"/>
      <c r="W104" s="137"/>
      <c r="X104" s="137"/>
      <c r="Y104" s="137"/>
      <c r="Z104" s="137"/>
      <c r="AA104" s="137"/>
      <c r="AB104" s="137"/>
      <c r="AC104" s="137"/>
      <c r="AD104" s="137"/>
      <c r="AE104" s="137"/>
      <c r="AF104" s="137"/>
      <c r="AG104" s="137"/>
      <c r="AH104" s="137"/>
      <c r="AI104" s="137"/>
      <c r="AJ104" s="137"/>
      <c r="AK104" s="137"/>
      <c r="AL104" s="137"/>
      <c r="AM104" s="137"/>
      <c r="AN104" s="137"/>
      <c r="AO104" s="137"/>
      <c r="AP104" s="137"/>
      <c r="AQ104" s="137"/>
      <c r="AR104" s="137"/>
      <c r="AS104" s="137"/>
      <c r="AT104" s="137"/>
      <c r="AU104" s="137"/>
    </row>
    <row r="105" spans="1:47" ht="14.4" customHeight="1" x14ac:dyDescent="0.25">
      <c r="A105" s="137"/>
      <c r="B105" s="137"/>
      <c r="C105" s="137"/>
      <c r="D105" s="137"/>
      <c r="E105" s="141"/>
      <c r="F105" s="137"/>
      <c r="G105" s="137"/>
      <c r="H105" s="137"/>
      <c r="I105" s="142"/>
      <c r="J105" s="137"/>
      <c r="K105" s="137"/>
      <c r="L105" s="137"/>
      <c r="M105" s="137"/>
      <c r="N105" s="137"/>
      <c r="O105" s="137"/>
      <c r="P105" s="137"/>
      <c r="Q105" s="137"/>
      <c r="R105" s="137"/>
      <c r="S105" s="137"/>
      <c r="T105" s="137"/>
      <c r="U105" s="137"/>
      <c r="V105" s="137"/>
      <c r="W105" s="137"/>
      <c r="X105" s="137"/>
      <c r="Y105" s="137"/>
      <c r="Z105" s="137"/>
      <c r="AA105" s="137"/>
      <c r="AB105" s="137"/>
      <c r="AC105" s="137"/>
      <c r="AD105" s="137"/>
      <c r="AE105" s="137"/>
      <c r="AF105" s="137"/>
      <c r="AG105" s="137"/>
      <c r="AH105" s="137"/>
      <c r="AI105" s="137"/>
      <c r="AJ105" s="137"/>
      <c r="AK105" s="137"/>
      <c r="AL105" s="137"/>
      <c r="AM105" s="137"/>
      <c r="AN105" s="137"/>
      <c r="AO105" s="137"/>
      <c r="AP105" s="137"/>
      <c r="AQ105" s="137"/>
      <c r="AR105" s="137"/>
      <c r="AS105" s="137"/>
      <c r="AT105" s="137"/>
      <c r="AU105" s="137"/>
    </row>
    <row r="106" spans="1:47" ht="14.4" customHeight="1" x14ac:dyDescent="0.25">
      <c r="A106" s="137"/>
      <c r="B106" s="137"/>
      <c r="C106" s="137"/>
      <c r="D106" s="137"/>
      <c r="E106" s="141"/>
      <c r="F106" s="137"/>
      <c r="G106" s="137"/>
      <c r="H106" s="137"/>
      <c r="I106" s="142"/>
      <c r="J106" s="137"/>
      <c r="K106" s="137"/>
      <c r="L106" s="137"/>
      <c r="M106" s="137"/>
      <c r="N106" s="137"/>
      <c r="O106" s="137"/>
      <c r="P106" s="137"/>
      <c r="Q106" s="137"/>
      <c r="R106" s="137"/>
      <c r="S106" s="137"/>
      <c r="T106" s="137"/>
      <c r="U106" s="137"/>
      <c r="V106" s="137"/>
      <c r="W106" s="137"/>
      <c r="X106" s="137"/>
      <c r="Y106" s="137"/>
      <c r="Z106" s="137"/>
      <c r="AA106" s="137"/>
      <c r="AB106" s="137"/>
      <c r="AC106" s="137"/>
      <c r="AD106" s="137"/>
      <c r="AE106" s="137"/>
      <c r="AF106" s="137"/>
      <c r="AG106" s="137"/>
      <c r="AH106" s="137"/>
      <c r="AI106" s="137"/>
      <c r="AJ106" s="137"/>
      <c r="AK106" s="137"/>
      <c r="AL106" s="137"/>
      <c r="AM106" s="137"/>
      <c r="AN106" s="137"/>
      <c r="AO106" s="137"/>
      <c r="AP106" s="137"/>
      <c r="AQ106" s="137"/>
      <c r="AR106" s="137"/>
      <c r="AS106" s="137"/>
      <c r="AT106" s="137"/>
      <c r="AU106" s="137"/>
    </row>
    <row r="107" spans="1:47" ht="14.4" customHeight="1" x14ac:dyDescent="0.25">
      <c r="A107" s="137"/>
      <c r="B107" s="137"/>
      <c r="C107" s="137"/>
      <c r="D107" s="137"/>
      <c r="E107" s="141"/>
      <c r="F107" s="137"/>
      <c r="G107" s="137"/>
      <c r="H107" s="137"/>
      <c r="I107" s="142"/>
      <c r="J107" s="137"/>
      <c r="K107" s="137"/>
      <c r="L107" s="137"/>
      <c r="M107" s="137"/>
      <c r="N107" s="137"/>
      <c r="O107" s="137"/>
      <c r="P107" s="137"/>
      <c r="Q107" s="137"/>
      <c r="R107" s="137"/>
      <c r="S107" s="137"/>
      <c r="T107" s="137"/>
      <c r="U107" s="137"/>
      <c r="V107" s="137"/>
      <c r="W107" s="137"/>
      <c r="X107" s="137"/>
      <c r="Y107" s="137"/>
      <c r="Z107" s="137"/>
      <c r="AA107" s="137"/>
      <c r="AB107" s="137"/>
      <c r="AC107" s="137"/>
      <c r="AD107" s="137"/>
      <c r="AE107" s="137"/>
      <c r="AF107" s="137"/>
      <c r="AG107" s="137"/>
      <c r="AH107" s="137"/>
      <c r="AI107" s="137"/>
      <c r="AJ107" s="137"/>
      <c r="AK107" s="137"/>
      <c r="AL107" s="137"/>
      <c r="AM107" s="137"/>
      <c r="AN107" s="137"/>
      <c r="AO107" s="137"/>
      <c r="AP107" s="137"/>
      <c r="AQ107" s="137"/>
      <c r="AR107" s="137"/>
      <c r="AS107" s="137"/>
      <c r="AT107" s="137"/>
      <c r="AU107" s="137"/>
    </row>
    <row r="108" spans="1:47" ht="14.4" customHeight="1" x14ac:dyDescent="0.25">
      <c r="A108" s="137"/>
      <c r="B108" s="137"/>
      <c r="C108" s="137"/>
      <c r="D108" s="137"/>
      <c r="E108" s="141"/>
      <c r="F108" s="137"/>
      <c r="G108" s="137"/>
      <c r="H108" s="137"/>
      <c r="I108" s="142"/>
      <c r="J108" s="137"/>
      <c r="K108" s="137"/>
      <c r="L108" s="137"/>
      <c r="M108" s="137"/>
      <c r="N108" s="137"/>
      <c r="O108" s="137"/>
      <c r="P108" s="137"/>
      <c r="Q108" s="137"/>
      <c r="R108" s="137"/>
      <c r="S108" s="137"/>
      <c r="T108" s="137"/>
      <c r="U108" s="137"/>
      <c r="V108" s="137"/>
      <c r="W108" s="137"/>
      <c r="X108" s="137"/>
      <c r="Y108" s="137"/>
      <c r="Z108" s="137"/>
      <c r="AA108" s="137"/>
      <c r="AB108" s="137"/>
      <c r="AC108" s="137"/>
      <c r="AD108" s="137"/>
      <c r="AE108" s="137"/>
      <c r="AF108" s="137"/>
      <c r="AG108" s="137"/>
      <c r="AH108" s="137"/>
      <c r="AI108" s="137"/>
      <c r="AJ108" s="137"/>
      <c r="AK108" s="137"/>
      <c r="AL108" s="137"/>
      <c r="AM108" s="137"/>
      <c r="AN108" s="137"/>
      <c r="AO108" s="137"/>
      <c r="AP108" s="137"/>
      <c r="AQ108" s="137"/>
      <c r="AR108" s="137"/>
      <c r="AS108" s="137"/>
      <c r="AT108" s="137"/>
      <c r="AU108" s="137"/>
    </row>
    <row r="109" spans="1:47" ht="14.4" customHeight="1" x14ac:dyDescent="0.25">
      <c r="A109" s="137"/>
      <c r="B109" s="137"/>
      <c r="C109" s="137"/>
      <c r="D109" s="137"/>
      <c r="E109" s="141"/>
      <c r="F109" s="137"/>
      <c r="G109" s="137"/>
      <c r="H109" s="137"/>
      <c r="I109" s="142"/>
      <c r="J109" s="137"/>
      <c r="K109" s="137"/>
      <c r="L109" s="137"/>
      <c r="M109" s="137"/>
      <c r="N109" s="137"/>
      <c r="O109" s="137"/>
      <c r="P109" s="137"/>
      <c r="Q109" s="137"/>
      <c r="R109" s="137"/>
      <c r="S109" s="137"/>
      <c r="T109" s="137"/>
      <c r="U109" s="137"/>
      <c r="V109" s="137"/>
      <c r="W109" s="137"/>
      <c r="X109" s="137"/>
      <c r="Y109" s="137"/>
      <c r="Z109" s="137"/>
      <c r="AA109" s="137"/>
      <c r="AB109" s="137"/>
      <c r="AC109" s="137"/>
      <c r="AD109" s="137"/>
      <c r="AE109" s="137"/>
      <c r="AF109" s="137"/>
      <c r="AG109" s="137"/>
      <c r="AH109" s="137"/>
      <c r="AI109" s="137"/>
      <c r="AJ109" s="137"/>
      <c r="AK109" s="137"/>
      <c r="AL109" s="137"/>
      <c r="AM109" s="137"/>
      <c r="AN109" s="137"/>
      <c r="AO109" s="137"/>
      <c r="AP109" s="137"/>
      <c r="AQ109" s="137"/>
      <c r="AR109" s="137"/>
      <c r="AS109" s="137"/>
      <c r="AT109" s="137"/>
      <c r="AU109" s="137"/>
    </row>
    <row r="110" spans="1:47" ht="14.4" customHeight="1" x14ac:dyDescent="0.25">
      <c r="A110" s="137"/>
      <c r="B110" s="137"/>
      <c r="C110" s="137"/>
      <c r="D110" s="137"/>
      <c r="E110" s="141"/>
      <c r="F110" s="137"/>
      <c r="G110" s="137"/>
      <c r="H110" s="137"/>
      <c r="I110" s="142"/>
      <c r="J110" s="137"/>
      <c r="K110" s="137"/>
      <c r="L110" s="137"/>
      <c r="M110" s="137"/>
      <c r="N110" s="137"/>
      <c r="O110" s="137"/>
      <c r="P110" s="137"/>
      <c r="Q110" s="137"/>
      <c r="R110" s="137"/>
      <c r="S110" s="137"/>
      <c r="T110" s="137"/>
      <c r="U110" s="137"/>
      <c r="V110" s="137"/>
      <c r="W110" s="137"/>
      <c r="X110" s="137"/>
      <c r="Y110" s="137"/>
      <c r="Z110" s="137"/>
      <c r="AA110" s="137"/>
      <c r="AB110" s="137"/>
      <c r="AC110" s="137"/>
      <c r="AD110" s="137"/>
      <c r="AE110" s="137"/>
      <c r="AF110" s="137"/>
      <c r="AG110" s="137"/>
      <c r="AH110" s="137"/>
      <c r="AI110" s="137"/>
      <c r="AJ110" s="137"/>
      <c r="AK110" s="137"/>
      <c r="AL110" s="137"/>
      <c r="AM110" s="137"/>
      <c r="AN110" s="137"/>
      <c r="AO110" s="137"/>
      <c r="AP110" s="137"/>
      <c r="AQ110" s="137"/>
      <c r="AR110" s="137"/>
      <c r="AS110" s="137"/>
      <c r="AT110" s="137"/>
      <c r="AU110" s="137"/>
    </row>
    <row r="111" spans="1:47" ht="14.4" customHeight="1" x14ac:dyDescent="0.25">
      <c r="A111" s="137"/>
      <c r="B111" s="137"/>
      <c r="C111" s="137"/>
      <c r="D111" s="137"/>
      <c r="E111" s="141"/>
      <c r="F111" s="137"/>
      <c r="G111" s="137"/>
      <c r="H111" s="137"/>
      <c r="I111" s="142"/>
      <c r="J111" s="137"/>
      <c r="K111" s="137"/>
      <c r="L111" s="137"/>
      <c r="M111" s="137"/>
      <c r="N111" s="137"/>
      <c r="O111" s="137"/>
      <c r="P111" s="137"/>
      <c r="Q111" s="137"/>
      <c r="R111" s="137"/>
      <c r="S111" s="137"/>
      <c r="T111" s="137"/>
      <c r="U111" s="137"/>
      <c r="V111" s="137"/>
      <c r="W111" s="137"/>
      <c r="X111" s="137"/>
      <c r="Y111" s="137"/>
      <c r="Z111" s="137"/>
      <c r="AA111" s="137"/>
      <c r="AB111" s="137"/>
      <c r="AC111" s="137"/>
      <c r="AD111" s="137"/>
      <c r="AE111" s="137"/>
      <c r="AF111" s="137"/>
      <c r="AG111" s="137"/>
      <c r="AH111" s="137"/>
      <c r="AI111" s="137"/>
      <c r="AJ111" s="137"/>
      <c r="AK111" s="137"/>
      <c r="AL111" s="137"/>
      <c r="AM111" s="137"/>
      <c r="AN111" s="137"/>
      <c r="AO111" s="137"/>
      <c r="AP111" s="137"/>
      <c r="AQ111" s="137"/>
      <c r="AR111" s="137"/>
      <c r="AS111" s="137"/>
      <c r="AT111" s="137"/>
      <c r="AU111" s="137"/>
    </row>
    <row r="112" spans="1:47" ht="14.4" customHeight="1" x14ac:dyDescent="0.25">
      <c r="A112" s="137"/>
      <c r="B112" s="137"/>
      <c r="C112" s="137"/>
      <c r="D112" s="137"/>
      <c r="E112" s="141"/>
      <c r="F112" s="137"/>
      <c r="G112" s="137"/>
      <c r="H112" s="137"/>
      <c r="I112" s="142"/>
      <c r="J112" s="137"/>
      <c r="K112" s="137"/>
      <c r="L112" s="137"/>
      <c r="M112" s="137"/>
      <c r="N112" s="137"/>
      <c r="O112" s="137"/>
      <c r="P112" s="137"/>
      <c r="Q112" s="137"/>
      <c r="R112" s="137"/>
      <c r="S112" s="137"/>
      <c r="T112" s="137"/>
      <c r="U112" s="137"/>
      <c r="V112" s="137"/>
      <c r="W112" s="137"/>
      <c r="X112" s="137"/>
      <c r="Y112" s="137"/>
      <c r="Z112" s="137"/>
      <c r="AA112" s="137"/>
      <c r="AB112" s="137"/>
      <c r="AC112" s="137"/>
      <c r="AD112" s="137"/>
      <c r="AE112" s="137"/>
      <c r="AF112" s="137"/>
      <c r="AG112" s="137"/>
      <c r="AH112" s="137"/>
      <c r="AI112" s="137"/>
      <c r="AJ112" s="137"/>
      <c r="AK112" s="137"/>
      <c r="AL112" s="137"/>
      <c r="AM112" s="137"/>
      <c r="AN112" s="137"/>
      <c r="AO112" s="137"/>
      <c r="AP112" s="137"/>
      <c r="AQ112" s="137"/>
      <c r="AR112" s="137"/>
      <c r="AS112" s="137"/>
      <c r="AT112" s="137"/>
      <c r="AU112" s="137"/>
    </row>
    <row r="113" spans="1:47" ht="14.4" customHeight="1" x14ac:dyDescent="0.25">
      <c r="A113" s="137"/>
      <c r="B113" s="137"/>
      <c r="C113" s="137"/>
      <c r="D113" s="137"/>
      <c r="E113" s="141"/>
      <c r="F113" s="137"/>
      <c r="G113" s="137"/>
      <c r="H113" s="137"/>
      <c r="I113" s="142"/>
      <c r="J113" s="137"/>
      <c r="K113" s="137"/>
      <c r="L113" s="137"/>
      <c r="M113" s="137"/>
      <c r="N113" s="137"/>
      <c r="O113" s="137"/>
      <c r="P113" s="137"/>
      <c r="Q113" s="137"/>
      <c r="R113" s="137"/>
      <c r="S113" s="137"/>
      <c r="T113" s="137"/>
      <c r="U113" s="137"/>
      <c r="V113" s="137"/>
      <c r="W113" s="137"/>
      <c r="X113" s="137"/>
      <c r="Y113" s="137"/>
      <c r="Z113" s="137"/>
      <c r="AA113" s="137"/>
      <c r="AB113" s="137"/>
      <c r="AC113" s="137"/>
      <c r="AD113" s="137"/>
      <c r="AE113" s="137"/>
      <c r="AF113" s="137"/>
      <c r="AG113" s="137"/>
      <c r="AH113" s="137"/>
      <c r="AI113" s="137"/>
      <c r="AJ113" s="137"/>
      <c r="AK113" s="137"/>
      <c r="AL113" s="137"/>
      <c r="AM113" s="137"/>
      <c r="AN113" s="137"/>
      <c r="AO113" s="137"/>
      <c r="AP113" s="137"/>
      <c r="AQ113" s="137"/>
      <c r="AR113" s="137"/>
      <c r="AS113" s="137"/>
      <c r="AT113" s="137"/>
      <c r="AU113" s="137"/>
    </row>
    <row r="114" spans="1:47" ht="14.4" customHeight="1" x14ac:dyDescent="0.25">
      <c r="A114" s="137"/>
      <c r="B114" s="137"/>
      <c r="C114" s="137"/>
      <c r="D114" s="137"/>
      <c r="E114" s="141"/>
      <c r="F114" s="137"/>
      <c r="G114" s="137"/>
      <c r="H114" s="137"/>
      <c r="I114" s="142"/>
      <c r="J114" s="137"/>
      <c r="K114" s="137"/>
      <c r="L114" s="137"/>
      <c r="M114" s="137"/>
      <c r="N114" s="137"/>
      <c r="O114" s="137"/>
      <c r="P114" s="137"/>
      <c r="Q114" s="137"/>
      <c r="R114" s="137"/>
      <c r="S114" s="137"/>
      <c r="T114" s="137"/>
      <c r="U114" s="137"/>
      <c r="V114" s="137"/>
      <c r="W114" s="137"/>
      <c r="X114" s="137"/>
      <c r="Y114" s="137"/>
      <c r="Z114" s="137"/>
      <c r="AA114" s="137"/>
      <c r="AB114" s="137"/>
      <c r="AC114" s="137"/>
      <c r="AD114" s="137"/>
      <c r="AE114" s="137"/>
      <c r="AF114" s="137"/>
      <c r="AG114" s="137"/>
      <c r="AH114" s="137"/>
      <c r="AI114" s="137"/>
      <c r="AJ114" s="137"/>
      <c r="AK114" s="137"/>
      <c r="AL114" s="137"/>
      <c r="AM114" s="137"/>
      <c r="AN114" s="137"/>
      <c r="AO114" s="137"/>
      <c r="AP114" s="137"/>
      <c r="AQ114" s="137"/>
      <c r="AR114" s="137"/>
      <c r="AS114" s="137"/>
      <c r="AT114" s="137"/>
      <c r="AU114" s="137"/>
    </row>
    <row r="115" spans="1:47" ht="14.4" customHeight="1" x14ac:dyDescent="0.25">
      <c r="A115" s="137"/>
      <c r="B115" s="137"/>
      <c r="C115" s="137"/>
      <c r="D115" s="137"/>
      <c r="E115" s="141"/>
      <c r="F115" s="137"/>
      <c r="G115" s="137"/>
      <c r="H115" s="137"/>
      <c r="I115" s="142"/>
      <c r="J115" s="137"/>
      <c r="K115" s="137"/>
      <c r="L115" s="137"/>
      <c r="M115" s="137"/>
      <c r="N115" s="137"/>
      <c r="O115" s="137"/>
      <c r="P115" s="137"/>
      <c r="Q115" s="137"/>
      <c r="R115" s="137"/>
      <c r="S115" s="137"/>
      <c r="T115" s="137"/>
      <c r="U115" s="137"/>
      <c r="V115" s="137"/>
      <c r="W115" s="137"/>
      <c r="X115" s="137"/>
      <c r="Y115" s="137"/>
      <c r="Z115" s="137"/>
      <c r="AA115" s="137"/>
      <c r="AB115" s="137"/>
      <c r="AC115" s="137"/>
      <c r="AD115" s="137"/>
      <c r="AE115" s="137"/>
      <c r="AF115" s="137"/>
      <c r="AG115" s="137"/>
      <c r="AH115" s="137"/>
      <c r="AI115" s="137"/>
      <c r="AJ115" s="137"/>
      <c r="AK115" s="137"/>
      <c r="AL115" s="137"/>
      <c r="AM115" s="137"/>
      <c r="AN115" s="137"/>
      <c r="AO115" s="137"/>
      <c r="AP115" s="137"/>
      <c r="AQ115" s="137"/>
      <c r="AR115" s="137"/>
      <c r="AS115" s="137"/>
      <c r="AT115" s="137"/>
      <c r="AU115" s="137"/>
    </row>
    <row r="116" spans="1:47" ht="14.4" customHeight="1" x14ac:dyDescent="0.25">
      <c r="A116" s="137"/>
      <c r="B116" s="137"/>
      <c r="C116" s="137"/>
      <c r="D116" s="137"/>
      <c r="E116" s="141"/>
      <c r="F116" s="137"/>
      <c r="G116" s="137"/>
      <c r="H116" s="137"/>
      <c r="I116" s="142"/>
      <c r="J116" s="137"/>
      <c r="K116" s="137"/>
      <c r="L116" s="137"/>
      <c r="M116" s="137"/>
      <c r="N116" s="137"/>
      <c r="O116" s="137"/>
      <c r="P116" s="137"/>
      <c r="Q116" s="137"/>
      <c r="R116" s="137"/>
      <c r="S116" s="137"/>
      <c r="T116" s="137"/>
      <c r="U116" s="137"/>
      <c r="V116" s="137"/>
      <c r="W116" s="137"/>
      <c r="X116" s="137"/>
      <c r="Y116" s="137"/>
      <c r="Z116" s="137"/>
      <c r="AA116" s="137"/>
      <c r="AB116" s="137"/>
      <c r="AC116" s="137"/>
      <c r="AD116" s="137"/>
      <c r="AE116" s="137"/>
      <c r="AF116" s="137"/>
      <c r="AG116" s="137"/>
      <c r="AH116" s="137"/>
      <c r="AI116" s="137"/>
      <c r="AJ116" s="137"/>
      <c r="AK116" s="137"/>
      <c r="AL116" s="137"/>
      <c r="AM116" s="137"/>
      <c r="AN116" s="137"/>
      <c r="AO116" s="137"/>
      <c r="AP116" s="137"/>
      <c r="AQ116" s="137"/>
      <c r="AR116" s="137"/>
      <c r="AS116" s="137"/>
      <c r="AT116" s="137"/>
      <c r="AU116" s="137"/>
    </row>
    <row r="117" spans="1:47" ht="14.4" customHeight="1" x14ac:dyDescent="0.25">
      <c r="A117" s="137"/>
      <c r="B117" s="137"/>
      <c r="C117" s="137"/>
      <c r="D117" s="137"/>
      <c r="E117" s="141"/>
      <c r="F117" s="137"/>
      <c r="G117" s="137"/>
      <c r="H117" s="137"/>
      <c r="I117" s="142"/>
      <c r="J117" s="137"/>
      <c r="K117" s="137"/>
      <c r="L117" s="137"/>
      <c r="M117" s="137"/>
      <c r="N117" s="137"/>
      <c r="O117" s="137"/>
      <c r="P117" s="137"/>
      <c r="Q117" s="137"/>
      <c r="R117" s="137"/>
      <c r="S117" s="137"/>
      <c r="T117" s="137"/>
      <c r="U117" s="137"/>
      <c r="V117" s="137"/>
      <c r="W117" s="137"/>
      <c r="X117" s="137"/>
      <c r="Y117" s="137"/>
      <c r="Z117" s="137"/>
      <c r="AA117" s="137"/>
      <c r="AB117" s="137"/>
      <c r="AC117" s="137"/>
      <c r="AD117" s="137"/>
      <c r="AE117" s="137"/>
      <c r="AF117" s="137"/>
      <c r="AG117" s="137"/>
      <c r="AH117" s="137"/>
      <c r="AI117" s="137"/>
      <c r="AJ117" s="137"/>
      <c r="AK117" s="137"/>
      <c r="AL117" s="137"/>
      <c r="AM117" s="137"/>
      <c r="AN117" s="137"/>
      <c r="AO117" s="137"/>
      <c r="AP117" s="137"/>
      <c r="AQ117" s="137"/>
      <c r="AR117" s="137"/>
      <c r="AS117" s="137"/>
      <c r="AT117" s="137"/>
      <c r="AU117" s="137"/>
    </row>
    <row r="118" spans="1:47" ht="14.4" customHeight="1" x14ac:dyDescent="0.25">
      <c r="A118" s="137"/>
      <c r="B118" s="137"/>
      <c r="C118" s="137"/>
      <c r="D118" s="137"/>
      <c r="E118" s="141"/>
      <c r="F118" s="137"/>
      <c r="G118" s="137"/>
      <c r="H118" s="137"/>
      <c r="I118" s="142"/>
      <c r="J118" s="137"/>
      <c r="K118" s="137"/>
      <c r="L118" s="137"/>
      <c r="M118" s="137"/>
      <c r="N118" s="137"/>
      <c r="O118" s="137"/>
      <c r="P118" s="137"/>
      <c r="Q118" s="137"/>
      <c r="R118" s="137"/>
      <c r="S118" s="137"/>
      <c r="T118" s="137"/>
      <c r="U118" s="137"/>
      <c r="V118" s="137"/>
      <c r="W118" s="137"/>
      <c r="X118" s="137"/>
      <c r="Y118" s="137"/>
      <c r="Z118" s="137"/>
      <c r="AA118" s="137"/>
      <c r="AB118" s="137"/>
      <c r="AC118" s="137"/>
      <c r="AD118" s="137"/>
      <c r="AE118" s="137"/>
      <c r="AF118" s="137"/>
      <c r="AG118" s="137"/>
      <c r="AH118" s="137"/>
      <c r="AI118" s="137"/>
      <c r="AJ118" s="137"/>
      <c r="AK118" s="137"/>
      <c r="AL118" s="137"/>
      <c r="AM118" s="137"/>
      <c r="AN118" s="137"/>
      <c r="AO118" s="137"/>
      <c r="AP118" s="137"/>
      <c r="AQ118" s="137"/>
      <c r="AR118" s="137"/>
      <c r="AS118" s="137"/>
      <c r="AT118" s="137"/>
      <c r="AU118" s="137"/>
    </row>
    <row r="119" spans="1:47" ht="14.4" customHeight="1" x14ac:dyDescent="0.25">
      <c r="A119" s="137"/>
      <c r="B119" s="137"/>
      <c r="C119" s="137"/>
      <c r="D119" s="137"/>
      <c r="E119" s="141"/>
      <c r="F119" s="137"/>
      <c r="G119" s="137"/>
      <c r="H119" s="137"/>
      <c r="I119" s="142"/>
      <c r="J119" s="137"/>
      <c r="K119" s="137"/>
      <c r="L119" s="137"/>
      <c r="M119" s="137"/>
      <c r="N119" s="137"/>
      <c r="O119" s="137"/>
      <c r="P119" s="137"/>
      <c r="Q119" s="137"/>
      <c r="R119" s="137"/>
      <c r="S119" s="137"/>
      <c r="T119" s="137"/>
      <c r="U119" s="137"/>
      <c r="V119" s="137"/>
      <c r="W119" s="137"/>
      <c r="X119" s="137"/>
      <c r="Y119" s="137"/>
      <c r="Z119" s="137"/>
      <c r="AA119" s="137"/>
      <c r="AB119" s="137"/>
      <c r="AC119" s="137"/>
      <c r="AD119" s="137"/>
      <c r="AE119" s="137"/>
      <c r="AF119" s="137"/>
      <c r="AG119" s="137"/>
      <c r="AH119" s="137"/>
      <c r="AI119" s="137"/>
      <c r="AJ119" s="137"/>
      <c r="AK119" s="137"/>
      <c r="AL119" s="137"/>
      <c r="AM119" s="137"/>
      <c r="AN119" s="137"/>
      <c r="AO119" s="137"/>
      <c r="AP119" s="137"/>
      <c r="AQ119" s="137"/>
      <c r="AR119" s="137"/>
      <c r="AS119" s="137"/>
      <c r="AT119" s="137"/>
      <c r="AU119" s="137"/>
    </row>
    <row r="120" spans="1:47" ht="14.4" customHeight="1" x14ac:dyDescent="0.25">
      <c r="A120" s="137"/>
      <c r="B120" s="137"/>
      <c r="C120" s="137"/>
      <c r="D120" s="137"/>
      <c r="E120" s="141"/>
      <c r="F120" s="137"/>
      <c r="G120" s="137"/>
      <c r="H120" s="137"/>
      <c r="I120" s="142"/>
      <c r="J120" s="137"/>
      <c r="K120" s="137"/>
      <c r="L120" s="137"/>
      <c r="M120" s="137"/>
      <c r="N120" s="137"/>
      <c r="O120" s="137"/>
      <c r="P120" s="137"/>
      <c r="Q120" s="137"/>
      <c r="R120" s="137"/>
      <c r="S120" s="137"/>
      <c r="T120" s="137"/>
      <c r="U120" s="137"/>
      <c r="V120" s="137"/>
      <c r="W120" s="137"/>
      <c r="X120" s="137"/>
      <c r="Y120" s="137"/>
      <c r="Z120" s="137"/>
      <c r="AA120" s="137"/>
      <c r="AB120" s="137"/>
      <c r="AC120" s="137"/>
      <c r="AD120" s="137"/>
      <c r="AE120" s="137"/>
      <c r="AF120" s="137"/>
      <c r="AG120" s="137"/>
      <c r="AH120" s="137"/>
      <c r="AI120" s="137"/>
      <c r="AJ120" s="137"/>
      <c r="AK120" s="137"/>
      <c r="AL120" s="137"/>
      <c r="AM120" s="137"/>
      <c r="AN120" s="137"/>
      <c r="AO120" s="137"/>
      <c r="AP120" s="137"/>
      <c r="AQ120" s="137"/>
      <c r="AR120" s="137"/>
      <c r="AS120" s="137"/>
      <c r="AT120" s="137"/>
      <c r="AU120" s="137"/>
    </row>
    <row r="121" spans="1:47" ht="14.4" customHeight="1" x14ac:dyDescent="0.25">
      <c r="A121" s="137"/>
      <c r="B121" s="137"/>
      <c r="C121" s="137"/>
      <c r="D121" s="137"/>
      <c r="E121" s="141"/>
      <c r="F121" s="137"/>
      <c r="G121" s="137"/>
      <c r="H121" s="137"/>
      <c r="I121" s="142"/>
      <c r="J121" s="137"/>
      <c r="K121" s="137"/>
      <c r="L121" s="137"/>
      <c r="M121" s="137"/>
      <c r="N121" s="137"/>
      <c r="O121" s="137"/>
      <c r="P121" s="137"/>
      <c r="Q121" s="137"/>
      <c r="R121" s="137"/>
      <c r="S121" s="137"/>
      <c r="T121" s="137"/>
      <c r="U121" s="137"/>
      <c r="V121" s="137"/>
      <c r="W121" s="137"/>
      <c r="X121" s="137"/>
      <c r="Y121" s="137"/>
      <c r="Z121" s="137"/>
      <c r="AA121" s="137"/>
      <c r="AB121" s="137"/>
      <c r="AC121" s="137"/>
      <c r="AD121" s="137"/>
      <c r="AE121" s="137"/>
      <c r="AF121" s="137"/>
      <c r="AG121" s="137"/>
      <c r="AH121" s="137"/>
      <c r="AI121" s="137"/>
      <c r="AJ121" s="137"/>
      <c r="AK121" s="137"/>
      <c r="AL121" s="137"/>
      <c r="AM121" s="137"/>
      <c r="AN121" s="137"/>
      <c r="AO121" s="137"/>
      <c r="AP121" s="137"/>
      <c r="AQ121" s="137"/>
      <c r="AR121" s="137"/>
      <c r="AS121" s="137"/>
      <c r="AT121" s="137"/>
      <c r="AU121" s="137"/>
    </row>
    <row r="122" spans="1:47" ht="14.4" customHeight="1" x14ac:dyDescent="0.25">
      <c r="A122" s="137"/>
      <c r="B122" s="137"/>
      <c r="C122" s="137"/>
      <c r="D122" s="137"/>
      <c r="E122" s="141"/>
      <c r="F122" s="137"/>
      <c r="G122" s="137"/>
      <c r="H122" s="137"/>
      <c r="I122" s="142"/>
      <c r="J122" s="137"/>
      <c r="K122" s="137"/>
      <c r="L122" s="137"/>
      <c r="M122" s="137"/>
      <c r="N122" s="137"/>
      <c r="O122" s="137"/>
      <c r="P122" s="137"/>
      <c r="Q122" s="137"/>
      <c r="R122" s="137"/>
      <c r="S122" s="137"/>
      <c r="T122" s="137"/>
      <c r="U122" s="137"/>
      <c r="V122" s="137"/>
      <c r="W122" s="137"/>
      <c r="X122" s="137"/>
      <c r="Y122" s="137"/>
      <c r="Z122" s="137"/>
      <c r="AA122" s="137"/>
      <c r="AB122" s="137"/>
      <c r="AC122" s="137"/>
      <c r="AD122" s="137"/>
      <c r="AE122" s="137"/>
      <c r="AF122" s="137"/>
      <c r="AG122" s="137"/>
      <c r="AH122" s="137"/>
      <c r="AI122" s="137"/>
      <c r="AJ122" s="137"/>
      <c r="AK122" s="137"/>
      <c r="AL122" s="137"/>
      <c r="AM122" s="137"/>
      <c r="AN122" s="137"/>
      <c r="AO122" s="137"/>
      <c r="AP122" s="137"/>
      <c r="AQ122" s="137"/>
      <c r="AR122" s="137"/>
      <c r="AS122" s="137"/>
      <c r="AT122" s="137"/>
      <c r="AU122" s="137"/>
    </row>
    <row r="123" spans="1:47" ht="14.4" customHeight="1" x14ac:dyDescent="0.25">
      <c r="A123" s="137"/>
      <c r="B123" s="137"/>
      <c r="C123" s="137"/>
      <c r="D123" s="137"/>
      <c r="E123" s="141"/>
      <c r="F123" s="137"/>
      <c r="G123" s="137"/>
      <c r="H123" s="137"/>
      <c r="I123" s="142"/>
      <c r="J123" s="137"/>
      <c r="K123" s="137"/>
      <c r="L123" s="137"/>
      <c r="M123" s="137"/>
      <c r="N123" s="137"/>
      <c r="O123" s="137"/>
      <c r="P123" s="137"/>
      <c r="Q123" s="137"/>
      <c r="R123" s="137"/>
      <c r="S123" s="137"/>
      <c r="T123" s="137"/>
      <c r="U123" s="137"/>
      <c r="V123" s="137"/>
      <c r="W123" s="137"/>
      <c r="X123" s="137"/>
      <c r="Y123" s="137"/>
      <c r="Z123" s="137"/>
      <c r="AA123" s="137"/>
      <c r="AB123" s="137"/>
      <c r="AC123" s="137"/>
      <c r="AD123" s="137"/>
      <c r="AE123" s="137"/>
      <c r="AF123" s="137"/>
      <c r="AG123" s="137"/>
      <c r="AH123" s="137"/>
      <c r="AI123" s="137"/>
      <c r="AJ123" s="137"/>
      <c r="AK123" s="137"/>
      <c r="AL123" s="137"/>
      <c r="AM123" s="137"/>
      <c r="AN123" s="137"/>
      <c r="AO123" s="137"/>
      <c r="AP123" s="137"/>
      <c r="AQ123" s="137"/>
      <c r="AR123" s="137"/>
      <c r="AS123" s="137"/>
      <c r="AT123" s="137"/>
      <c r="AU123" s="137"/>
    </row>
    <row r="124" spans="1:47" ht="14.4" customHeight="1" x14ac:dyDescent="0.25">
      <c r="A124" s="137"/>
      <c r="B124" s="137"/>
      <c r="C124" s="137"/>
      <c r="D124" s="137"/>
      <c r="E124" s="141"/>
      <c r="F124" s="137"/>
      <c r="G124" s="137"/>
      <c r="H124" s="137"/>
      <c r="I124" s="142"/>
      <c r="J124" s="137"/>
      <c r="K124" s="137"/>
      <c r="L124" s="137"/>
      <c r="M124" s="137"/>
      <c r="N124" s="137"/>
      <c r="O124" s="137"/>
      <c r="P124" s="137"/>
      <c r="Q124" s="137"/>
      <c r="R124" s="137"/>
      <c r="S124" s="137"/>
      <c r="T124" s="137"/>
      <c r="U124" s="137"/>
      <c r="V124" s="137"/>
      <c r="W124" s="137"/>
      <c r="X124" s="137"/>
      <c r="Y124" s="137"/>
      <c r="Z124" s="137"/>
      <c r="AA124" s="137"/>
      <c r="AB124" s="137"/>
      <c r="AC124" s="137"/>
      <c r="AD124" s="137"/>
      <c r="AE124" s="137"/>
      <c r="AF124" s="137"/>
      <c r="AG124" s="137"/>
      <c r="AH124" s="137"/>
      <c r="AI124" s="137"/>
      <c r="AJ124" s="137"/>
      <c r="AK124" s="137"/>
      <c r="AL124" s="137"/>
      <c r="AM124" s="137"/>
      <c r="AN124" s="137"/>
      <c r="AO124" s="137"/>
      <c r="AP124" s="137"/>
      <c r="AQ124" s="137"/>
      <c r="AR124" s="137"/>
      <c r="AS124" s="137"/>
      <c r="AT124" s="137"/>
      <c r="AU124" s="137"/>
    </row>
    <row r="125" spans="1:47" ht="14.4" customHeight="1" x14ac:dyDescent="0.25">
      <c r="A125" s="137"/>
      <c r="B125" s="137"/>
      <c r="C125" s="137"/>
      <c r="D125" s="137"/>
      <c r="E125" s="141"/>
      <c r="F125" s="137"/>
      <c r="G125" s="137"/>
      <c r="H125" s="137"/>
      <c r="I125" s="142"/>
      <c r="J125" s="137"/>
      <c r="K125" s="137"/>
      <c r="L125" s="137"/>
      <c r="M125" s="137"/>
      <c r="N125" s="137"/>
      <c r="O125" s="137"/>
      <c r="P125" s="137"/>
      <c r="Q125" s="137"/>
      <c r="R125" s="137"/>
      <c r="S125" s="137"/>
      <c r="T125" s="137"/>
      <c r="U125" s="137"/>
      <c r="V125" s="137"/>
      <c r="W125" s="137"/>
      <c r="X125" s="137"/>
      <c r="Y125" s="137"/>
      <c r="Z125" s="137"/>
      <c r="AA125" s="137"/>
      <c r="AB125" s="137"/>
      <c r="AC125" s="137"/>
      <c r="AD125" s="137"/>
      <c r="AE125" s="137"/>
      <c r="AF125" s="137"/>
      <c r="AG125" s="137"/>
      <c r="AH125" s="137"/>
      <c r="AI125" s="137"/>
      <c r="AJ125" s="137"/>
      <c r="AK125" s="137"/>
      <c r="AL125" s="137"/>
      <c r="AM125" s="137"/>
      <c r="AN125" s="137"/>
      <c r="AO125" s="137"/>
      <c r="AP125" s="137"/>
      <c r="AQ125" s="137"/>
      <c r="AR125" s="137"/>
      <c r="AS125" s="137"/>
      <c r="AT125" s="137"/>
      <c r="AU125" s="137"/>
    </row>
    <row r="126" spans="1:47" ht="14.4" customHeight="1" x14ac:dyDescent="0.25">
      <c r="A126" s="137"/>
      <c r="B126" s="137"/>
      <c r="C126" s="137"/>
      <c r="D126" s="137"/>
      <c r="E126" s="141"/>
      <c r="F126" s="137"/>
      <c r="G126" s="137"/>
      <c r="H126" s="137"/>
      <c r="I126" s="142"/>
      <c r="J126" s="137"/>
      <c r="K126" s="137"/>
      <c r="L126" s="137"/>
      <c r="M126" s="137"/>
      <c r="N126" s="137"/>
      <c r="O126" s="137"/>
      <c r="P126" s="137"/>
      <c r="Q126" s="137"/>
      <c r="R126" s="137"/>
      <c r="S126" s="137"/>
      <c r="T126" s="137"/>
      <c r="U126" s="137"/>
      <c r="V126" s="137"/>
      <c r="W126" s="137"/>
      <c r="X126" s="137"/>
      <c r="Y126" s="137"/>
      <c r="Z126" s="137"/>
      <c r="AA126" s="137"/>
      <c r="AB126" s="137"/>
      <c r="AC126" s="137"/>
      <c r="AD126" s="137"/>
      <c r="AE126" s="137"/>
      <c r="AF126" s="137"/>
      <c r="AG126" s="137"/>
      <c r="AH126" s="137"/>
      <c r="AI126" s="137"/>
      <c r="AJ126" s="137"/>
      <c r="AK126" s="137"/>
      <c r="AL126" s="137"/>
      <c r="AM126" s="137"/>
      <c r="AN126" s="137"/>
      <c r="AO126" s="137"/>
      <c r="AP126" s="137"/>
      <c r="AQ126" s="137"/>
      <c r="AR126" s="137"/>
      <c r="AS126" s="137"/>
      <c r="AT126" s="137"/>
      <c r="AU126" s="137"/>
    </row>
    <row r="127" spans="1:47" ht="14.4" customHeight="1" x14ac:dyDescent="0.25">
      <c r="A127" s="137"/>
      <c r="B127" s="137"/>
      <c r="C127" s="137"/>
      <c r="D127" s="137"/>
      <c r="E127" s="141"/>
      <c r="F127" s="137"/>
      <c r="G127" s="137"/>
      <c r="H127" s="137"/>
      <c r="I127" s="142"/>
      <c r="J127" s="137"/>
      <c r="K127" s="137"/>
      <c r="L127" s="137"/>
      <c r="M127" s="137"/>
      <c r="N127" s="137"/>
      <c r="O127" s="137"/>
      <c r="P127" s="137"/>
      <c r="Q127" s="137"/>
      <c r="R127" s="137"/>
      <c r="S127" s="137"/>
      <c r="T127" s="137"/>
      <c r="U127" s="137"/>
      <c r="V127" s="137"/>
      <c r="W127" s="137"/>
      <c r="X127" s="137"/>
      <c r="Y127" s="137"/>
      <c r="Z127" s="137"/>
      <c r="AA127" s="137"/>
      <c r="AB127" s="137"/>
      <c r="AC127" s="137"/>
      <c r="AD127" s="137"/>
      <c r="AE127" s="137"/>
      <c r="AF127" s="137"/>
      <c r="AG127" s="137"/>
      <c r="AH127" s="137"/>
      <c r="AI127" s="137"/>
      <c r="AJ127" s="137"/>
      <c r="AK127" s="137"/>
      <c r="AL127" s="137"/>
      <c r="AM127" s="137"/>
      <c r="AN127" s="137"/>
      <c r="AO127" s="137"/>
      <c r="AP127" s="137"/>
      <c r="AQ127" s="137"/>
      <c r="AR127" s="137"/>
      <c r="AS127" s="137"/>
      <c r="AT127" s="137"/>
      <c r="AU127" s="137"/>
    </row>
    <row r="128" spans="1:47" ht="14.4" customHeight="1" x14ac:dyDescent="0.25">
      <c r="A128" s="137"/>
      <c r="B128" s="137"/>
      <c r="C128" s="137"/>
      <c r="D128" s="137"/>
      <c r="E128" s="141"/>
      <c r="F128" s="137"/>
      <c r="G128" s="137"/>
      <c r="H128" s="137"/>
      <c r="I128" s="142"/>
      <c r="J128" s="137"/>
      <c r="K128" s="137"/>
      <c r="L128" s="137"/>
      <c r="M128" s="137"/>
      <c r="N128" s="137"/>
      <c r="O128" s="137"/>
      <c r="P128" s="137"/>
      <c r="Q128" s="137"/>
      <c r="R128" s="137"/>
      <c r="S128" s="137"/>
      <c r="T128" s="137"/>
      <c r="U128" s="137"/>
      <c r="V128" s="137"/>
      <c r="W128" s="137"/>
      <c r="X128" s="137"/>
      <c r="Y128" s="137"/>
      <c r="Z128" s="137"/>
      <c r="AA128" s="137"/>
      <c r="AB128" s="137"/>
      <c r="AC128" s="137"/>
      <c r="AD128" s="137"/>
      <c r="AE128" s="137"/>
      <c r="AF128" s="137"/>
      <c r="AG128" s="137"/>
      <c r="AH128" s="137"/>
      <c r="AI128" s="137"/>
      <c r="AJ128" s="137"/>
      <c r="AK128" s="137"/>
      <c r="AL128" s="137"/>
      <c r="AM128" s="137"/>
      <c r="AN128" s="137"/>
      <c r="AO128" s="137"/>
      <c r="AP128" s="137"/>
      <c r="AQ128" s="137"/>
      <c r="AR128" s="137"/>
      <c r="AS128" s="137"/>
      <c r="AT128" s="137"/>
      <c r="AU128" s="137"/>
    </row>
    <row r="129" spans="1:47" ht="14.4" customHeight="1" x14ac:dyDescent="0.25">
      <c r="A129" s="137"/>
      <c r="B129" s="137"/>
      <c r="C129" s="137"/>
      <c r="D129" s="137"/>
      <c r="E129" s="141"/>
      <c r="F129" s="137"/>
      <c r="G129" s="137"/>
      <c r="H129" s="137"/>
      <c r="I129" s="142"/>
      <c r="J129" s="137"/>
      <c r="K129" s="137"/>
      <c r="L129" s="137"/>
      <c r="M129" s="137"/>
      <c r="N129" s="137"/>
      <c r="O129" s="137"/>
      <c r="P129" s="137"/>
      <c r="Q129" s="137"/>
      <c r="R129" s="137"/>
      <c r="S129" s="137"/>
      <c r="T129" s="137"/>
      <c r="U129" s="137"/>
      <c r="V129" s="137"/>
      <c r="W129" s="137"/>
      <c r="X129" s="137"/>
      <c r="Y129" s="137"/>
      <c r="Z129" s="137"/>
      <c r="AA129" s="137"/>
      <c r="AB129" s="137"/>
      <c r="AC129" s="137"/>
      <c r="AD129" s="137"/>
      <c r="AE129" s="137"/>
      <c r="AF129" s="137"/>
      <c r="AG129" s="137"/>
      <c r="AH129" s="137"/>
      <c r="AI129" s="137"/>
      <c r="AJ129" s="137"/>
      <c r="AK129" s="137"/>
      <c r="AL129" s="137"/>
      <c r="AM129" s="137"/>
      <c r="AN129" s="137"/>
      <c r="AO129" s="137"/>
      <c r="AP129" s="137"/>
      <c r="AQ129" s="137"/>
      <c r="AR129" s="137"/>
      <c r="AS129" s="137"/>
      <c r="AT129" s="137"/>
      <c r="AU129" s="137"/>
    </row>
    <row r="130" spans="1:47" ht="14.4" customHeight="1" x14ac:dyDescent="0.25">
      <c r="A130" s="137"/>
      <c r="B130" s="137"/>
      <c r="C130" s="137"/>
      <c r="D130" s="137"/>
      <c r="E130" s="141"/>
      <c r="F130" s="137"/>
      <c r="G130" s="137"/>
      <c r="H130" s="137"/>
      <c r="I130" s="142"/>
      <c r="J130" s="137"/>
      <c r="K130" s="137"/>
      <c r="L130" s="137"/>
      <c r="M130" s="137"/>
      <c r="N130" s="137"/>
      <c r="O130" s="137"/>
      <c r="P130" s="137"/>
      <c r="Q130" s="137"/>
      <c r="R130" s="137"/>
      <c r="S130" s="137"/>
      <c r="T130" s="137"/>
      <c r="U130" s="137"/>
      <c r="V130" s="137"/>
      <c r="W130" s="137"/>
      <c r="X130" s="137"/>
      <c r="Y130" s="137"/>
      <c r="Z130" s="137"/>
      <c r="AA130" s="137"/>
      <c r="AB130" s="137"/>
      <c r="AC130" s="137"/>
      <c r="AD130" s="137"/>
      <c r="AE130" s="137"/>
      <c r="AF130" s="137"/>
      <c r="AG130" s="137"/>
      <c r="AH130" s="137"/>
      <c r="AI130" s="137"/>
      <c r="AJ130" s="137"/>
      <c r="AK130" s="137"/>
      <c r="AL130" s="137"/>
      <c r="AM130" s="137"/>
      <c r="AN130" s="137"/>
      <c r="AO130" s="137"/>
      <c r="AP130" s="137"/>
      <c r="AQ130" s="137"/>
      <c r="AR130" s="137"/>
      <c r="AS130" s="137"/>
      <c r="AT130" s="137"/>
      <c r="AU130" s="137"/>
    </row>
    <row r="131" spans="1:47" ht="14.4" customHeight="1" x14ac:dyDescent="0.25">
      <c r="A131" s="137"/>
      <c r="B131" s="137"/>
      <c r="C131" s="137"/>
      <c r="D131" s="137"/>
      <c r="E131" s="141"/>
      <c r="F131" s="137"/>
      <c r="G131" s="137"/>
      <c r="H131" s="137"/>
      <c r="I131" s="142"/>
      <c r="J131" s="137"/>
      <c r="K131" s="137"/>
      <c r="L131" s="137"/>
      <c r="M131" s="137"/>
      <c r="N131" s="137"/>
      <c r="O131" s="137"/>
      <c r="P131" s="137"/>
      <c r="Q131" s="137"/>
      <c r="R131" s="137"/>
      <c r="S131" s="137"/>
      <c r="T131" s="137"/>
      <c r="U131" s="137"/>
      <c r="V131" s="137"/>
      <c r="W131" s="137"/>
      <c r="X131" s="137"/>
      <c r="Y131" s="137"/>
      <c r="Z131" s="137"/>
      <c r="AA131" s="137"/>
      <c r="AB131" s="137"/>
      <c r="AC131" s="137"/>
      <c r="AD131" s="137"/>
      <c r="AE131" s="137"/>
      <c r="AF131" s="137"/>
      <c r="AG131" s="137"/>
      <c r="AH131" s="137"/>
      <c r="AI131" s="137"/>
      <c r="AJ131" s="137"/>
      <c r="AK131" s="137"/>
      <c r="AL131" s="137"/>
      <c r="AM131" s="137"/>
      <c r="AN131" s="137"/>
      <c r="AO131" s="137"/>
      <c r="AP131" s="137"/>
      <c r="AQ131" s="137"/>
      <c r="AR131" s="137"/>
      <c r="AS131" s="137"/>
      <c r="AT131" s="137"/>
      <c r="AU131" s="137"/>
    </row>
    <row r="132" spans="1:47" ht="14.4" customHeight="1" x14ac:dyDescent="0.25">
      <c r="A132" s="137"/>
      <c r="B132" s="137"/>
      <c r="C132" s="137"/>
      <c r="D132" s="137"/>
      <c r="E132" s="141"/>
      <c r="F132" s="137"/>
      <c r="G132" s="137"/>
      <c r="H132" s="137"/>
      <c r="I132" s="142"/>
      <c r="J132" s="137"/>
      <c r="K132" s="137"/>
      <c r="L132" s="137"/>
      <c r="M132" s="137"/>
      <c r="N132" s="137"/>
      <c r="O132" s="137"/>
      <c r="P132" s="137"/>
      <c r="Q132" s="137"/>
      <c r="R132" s="137"/>
      <c r="S132" s="137"/>
      <c r="T132" s="137"/>
      <c r="U132" s="137"/>
      <c r="V132" s="137"/>
      <c r="W132" s="137"/>
      <c r="X132" s="137"/>
      <c r="Y132" s="137"/>
      <c r="Z132" s="137"/>
      <c r="AA132" s="137"/>
      <c r="AB132" s="137"/>
      <c r="AC132" s="137"/>
      <c r="AD132" s="137"/>
      <c r="AE132" s="137"/>
      <c r="AF132" s="137"/>
      <c r="AG132" s="137"/>
      <c r="AH132" s="137"/>
      <c r="AI132" s="137"/>
      <c r="AJ132" s="137"/>
      <c r="AK132" s="137"/>
      <c r="AL132" s="137"/>
      <c r="AM132" s="137"/>
      <c r="AN132" s="137"/>
      <c r="AO132" s="137"/>
      <c r="AP132" s="137"/>
      <c r="AQ132" s="137"/>
      <c r="AR132" s="137"/>
      <c r="AS132" s="137"/>
      <c r="AT132" s="137"/>
      <c r="AU132" s="137"/>
    </row>
    <row r="133" spans="1:47" ht="14.4" customHeight="1" x14ac:dyDescent="0.25">
      <c r="A133" s="137"/>
      <c r="B133" s="137"/>
      <c r="C133" s="137"/>
      <c r="D133" s="137"/>
      <c r="E133" s="141"/>
      <c r="F133" s="137"/>
      <c r="G133" s="137"/>
      <c r="H133" s="137"/>
      <c r="I133" s="142"/>
      <c r="J133" s="137"/>
      <c r="K133" s="137"/>
      <c r="L133" s="137"/>
      <c r="M133" s="137"/>
      <c r="N133" s="137"/>
      <c r="O133" s="137"/>
      <c r="P133" s="137"/>
      <c r="Q133" s="137"/>
      <c r="R133" s="137"/>
      <c r="S133" s="137"/>
      <c r="T133" s="137"/>
      <c r="U133" s="137"/>
      <c r="V133" s="137"/>
      <c r="W133" s="137"/>
      <c r="X133" s="137"/>
      <c r="Y133" s="137"/>
      <c r="Z133" s="137"/>
      <c r="AA133" s="137"/>
      <c r="AB133" s="137"/>
      <c r="AC133" s="137"/>
      <c r="AD133" s="137"/>
      <c r="AE133" s="137"/>
      <c r="AF133" s="137"/>
      <c r="AG133" s="137"/>
      <c r="AH133" s="137"/>
      <c r="AI133" s="137"/>
      <c r="AJ133" s="137"/>
      <c r="AK133" s="137"/>
      <c r="AL133" s="137"/>
      <c r="AM133" s="137"/>
      <c r="AN133" s="137"/>
      <c r="AO133" s="137"/>
      <c r="AP133" s="137"/>
      <c r="AQ133" s="137"/>
      <c r="AR133" s="137"/>
      <c r="AS133" s="137"/>
      <c r="AT133" s="137"/>
      <c r="AU133" s="137"/>
    </row>
    <row r="134" spans="1:47" ht="14.4" customHeight="1" x14ac:dyDescent="0.25">
      <c r="A134" s="137"/>
      <c r="B134" s="137"/>
      <c r="C134" s="137"/>
      <c r="D134" s="137"/>
      <c r="E134" s="141"/>
      <c r="F134" s="137"/>
      <c r="G134" s="137"/>
      <c r="H134" s="137"/>
      <c r="I134" s="142"/>
      <c r="J134" s="137"/>
      <c r="K134" s="137"/>
      <c r="L134" s="137"/>
      <c r="M134" s="137"/>
      <c r="N134" s="137"/>
      <c r="O134" s="137"/>
      <c r="P134" s="137"/>
      <c r="Q134" s="137"/>
      <c r="R134" s="137"/>
      <c r="S134" s="137"/>
      <c r="T134" s="137"/>
      <c r="U134" s="137"/>
      <c r="V134" s="137"/>
      <c r="W134" s="137"/>
      <c r="X134" s="137"/>
      <c r="Y134" s="137"/>
      <c r="Z134" s="137"/>
      <c r="AA134" s="137"/>
      <c r="AB134" s="137"/>
      <c r="AC134" s="137"/>
      <c r="AD134" s="137"/>
      <c r="AE134" s="137"/>
      <c r="AF134" s="137"/>
      <c r="AG134" s="137"/>
      <c r="AH134" s="137"/>
      <c r="AI134" s="137"/>
      <c r="AJ134" s="137"/>
      <c r="AK134" s="137"/>
      <c r="AL134" s="137"/>
      <c r="AM134" s="137"/>
      <c r="AN134" s="137"/>
      <c r="AO134" s="137"/>
      <c r="AP134" s="137"/>
      <c r="AQ134" s="137"/>
      <c r="AR134" s="137"/>
      <c r="AS134" s="137"/>
      <c r="AT134" s="137"/>
      <c r="AU134" s="137"/>
    </row>
    <row r="135" spans="1:47" ht="14.4" customHeight="1" x14ac:dyDescent="0.25">
      <c r="A135" s="137"/>
      <c r="B135" s="137"/>
      <c r="C135" s="137"/>
      <c r="D135" s="137"/>
      <c r="E135" s="141"/>
      <c r="F135" s="137"/>
      <c r="G135" s="137"/>
      <c r="H135" s="137"/>
      <c r="I135" s="142"/>
      <c r="J135" s="137"/>
      <c r="K135" s="137"/>
      <c r="L135" s="137"/>
      <c r="M135" s="137"/>
      <c r="N135" s="137"/>
      <c r="O135" s="137"/>
      <c r="P135" s="137"/>
      <c r="Q135" s="137"/>
      <c r="R135" s="137"/>
      <c r="S135" s="137"/>
      <c r="T135" s="137"/>
      <c r="U135" s="137"/>
      <c r="V135" s="137"/>
      <c r="W135" s="137"/>
      <c r="X135" s="137"/>
      <c r="Y135" s="137"/>
      <c r="Z135" s="137"/>
      <c r="AA135" s="137"/>
      <c r="AB135" s="137"/>
      <c r="AC135" s="137"/>
      <c r="AD135" s="137"/>
      <c r="AE135" s="137"/>
      <c r="AF135" s="137"/>
      <c r="AG135" s="137"/>
      <c r="AH135" s="137"/>
      <c r="AI135" s="137"/>
      <c r="AJ135" s="137"/>
      <c r="AK135" s="137"/>
      <c r="AL135" s="137"/>
      <c r="AM135" s="137"/>
      <c r="AN135" s="137"/>
      <c r="AO135" s="137"/>
      <c r="AP135" s="137"/>
      <c r="AQ135" s="137"/>
      <c r="AR135" s="137"/>
      <c r="AS135" s="137"/>
      <c r="AT135" s="137"/>
      <c r="AU135" s="137"/>
    </row>
    <row r="136" spans="1:47" ht="14.4" customHeight="1" x14ac:dyDescent="0.25">
      <c r="B136" s="137"/>
      <c r="C136" s="137"/>
      <c r="D136" s="137"/>
      <c r="E136" s="141"/>
      <c r="F136" s="137"/>
      <c r="G136" s="137"/>
      <c r="H136" s="137"/>
      <c r="I136" s="142"/>
      <c r="J136" s="137"/>
      <c r="K136" s="137"/>
      <c r="L136" s="137"/>
      <c r="M136" s="137"/>
      <c r="N136" s="137"/>
      <c r="O136" s="137"/>
      <c r="P136" s="137"/>
      <c r="Q136" s="137"/>
      <c r="R136" s="137"/>
      <c r="S136" s="137"/>
      <c r="T136" s="137"/>
      <c r="U136" s="137"/>
      <c r="V136" s="137"/>
      <c r="W136" s="137"/>
      <c r="X136" s="137"/>
      <c r="Y136" s="137"/>
      <c r="Z136" s="137"/>
      <c r="AA136" s="137"/>
      <c r="AB136" s="137"/>
      <c r="AC136" s="137"/>
      <c r="AD136" s="137"/>
      <c r="AE136" s="137"/>
      <c r="AF136" s="137"/>
      <c r="AG136" s="137"/>
      <c r="AH136" s="137"/>
      <c r="AI136" s="137"/>
      <c r="AJ136" s="137"/>
      <c r="AK136" s="137"/>
      <c r="AL136" s="137"/>
      <c r="AM136" s="137"/>
      <c r="AN136" s="137"/>
      <c r="AO136" s="137"/>
      <c r="AP136" s="137"/>
      <c r="AQ136" s="137"/>
      <c r="AR136" s="137"/>
      <c r="AS136" s="137"/>
      <c r="AT136" s="137"/>
      <c r="AU136" s="137"/>
    </row>
    <row r="137" spans="1:47" ht="14.4" customHeight="1" x14ac:dyDescent="0.25">
      <c r="B137" s="137"/>
      <c r="C137" s="137"/>
      <c r="D137" s="137"/>
      <c r="E137" s="141"/>
      <c r="F137" s="137"/>
      <c r="G137" s="137"/>
      <c r="H137" s="137"/>
      <c r="I137" s="142"/>
      <c r="J137" s="137"/>
      <c r="K137" s="137"/>
      <c r="L137" s="137"/>
      <c r="M137" s="137"/>
      <c r="N137" s="137"/>
      <c r="O137" s="137"/>
      <c r="P137" s="137"/>
      <c r="Q137" s="137"/>
      <c r="R137" s="137"/>
      <c r="S137" s="137"/>
      <c r="T137" s="137"/>
      <c r="U137" s="137"/>
      <c r="V137" s="137"/>
      <c r="W137" s="137"/>
      <c r="X137" s="137"/>
      <c r="Y137" s="137"/>
      <c r="Z137" s="137"/>
      <c r="AA137" s="137"/>
      <c r="AB137" s="137"/>
      <c r="AC137" s="137"/>
      <c r="AD137" s="137"/>
      <c r="AE137" s="137"/>
      <c r="AF137" s="137"/>
      <c r="AG137" s="137"/>
      <c r="AH137" s="137"/>
      <c r="AI137" s="137"/>
      <c r="AJ137" s="137"/>
      <c r="AK137" s="137"/>
      <c r="AL137" s="137"/>
      <c r="AM137" s="137"/>
      <c r="AN137" s="137"/>
      <c r="AO137" s="137"/>
      <c r="AP137" s="137"/>
      <c r="AQ137" s="137"/>
      <c r="AR137" s="137"/>
      <c r="AS137" s="137"/>
      <c r="AT137" s="137"/>
      <c r="AU137" s="137"/>
    </row>
    <row r="138" spans="1:47" ht="14.4" customHeight="1" x14ac:dyDescent="0.25">
      <c r="B138" s="137"/>
      <c r="C138" s="137"/>
      <c r="D138" s="137"/>
      <c r="E138" s="141"/>
      <c r="F138" s="137"/>
      <c r="G138" s="137"/>
      <c r="H138" s="137"/>
      <c r="I138" s="142"/>
      <c r="J138" s="137"/>
      <c r="K138" s="137"/>
      <c r="L138" s="137"/>
      <c r="M138" s="137"/>
      <c r="N138" s="137"/>
      <c r="O138" s="137"/>
      <c r="P138" s="137"/>
      <c r="Q138" s="137"/>
      <c r="R138" s="137"/>
      <c r="S138" s="137"/>
      <c r="T138" s="137"/>
      <c r="U138" s="137"/>
      <c r="V138" s="137"/>
      <c r="W138" s="137"/>
      <c r="X138" s="137"/>
      <c r="Y138" s="137"/>
      <c r="Z138" s="137"/>
      <c r="AA138" s="137"/>
      <c r="AB138" s="137"/>
      <c r="AC138" s="137"/>
      <c r="AD138" s="137"/>
      <c r="AE138" s="137"/>
      <c r="AF138" s="137"/>
      <c r="AG138" s="137"/>
      <c r="AH138" s="137"/>
      <c r="AI138" s="137"/>
      <c r="AJ138" s="137"/>
      <c r="AK138" s="137"/>
      <c r="AL138" s="137"/>
      <c r="AM138" s="137"/>
      <c r="AN138" s="137"/>
      <c r="AO138" s="137"/>
      <c r="AP138" s="137"/>
      <c r="AQ138" s="137"/>
      <c r="AR138" s="137"/>
      <c r="AS138" s="137"/>
      <c r="AT138" s="137"/>
      <c r="AU138" s="137"/>
    </row>
    <row r="139" spans="1:47" ht="14.4" customHeight="1" x14ac:dyDescent="0.25">
      <c r="B139" s="137"/>
      <c r="C139" s="137"/>
      <c r="D139" s="137"/>
      <c r="E139" s="141"/>
      <c r="F139" s="137"/>
      <c r="G139" s="137"/>
      <c r="H139" s="137"/>
      <c r="I139" s="142"/>
      <c r="J139" s="137"/>
      <c r="K139" s="137"/>
      <c r="L139" s="137"/>
      <c r="M139" s="137"/>
      <c r="N139" s="137"/>
      <c r="O139" s="137"/>
      <c r="P139" s="137"/>
      <c r="Q139" s="137"/>
      <c r="R139" s="137"/>
      <c r="S139" s="137"/>
      <c r="T139" s="137"/>
      <c r="U139" s="137"/>
      <c r="V139" s="137"/>
      <c r="W139" s="137"/>
      <c r="X139" s="137"/>
      <c r="Y139" s="137"/>
      <c r="Z139" s="137"/>
      <c r="AA139" s="137"/>
      <c r="AB139" s="137"/>
      <c r="AC139" s="137"/>
      <c r="AD139" s="137"/>
      <c r="AE139" s="137"/>
      <c r="AF139" s="137"/>
      <c r="AG139" s="137"/>
      <c r="AH139" s="137"/>
      <c r="AI139" s="137"/>
      <c r="AJ139" s="137"/>
      <c r="AK139" s="137"/>
      <c r="AL139" s="137"/>
      <c r="AM139" s="137"/>
      <c r="AN139" s="137"/>
      <c r="AO139" s="137"/>
      <c r="AP139" s="137"/>
      <c r="AQ139" s="137"/>
      <c r="AR139" s="137"/>
      <c r="AS139" s="137"/>
      <c r="AT139" s="137"/>
      <c r="AU139" s="137"/>
    </row>
    <row r="140" spans="1:47" ht="14.4" customHeight="1" x14ac:dyDescent="0.25">
      <c r="B140" s="137"/>
      <c r="C140" s="137"/>
      <c r="D140" s="137"/>
      <c r="E140" s="141"/>
      <c r="F140" s="137"/>
      <c r="G140" s="137"/>
      <c r="H140" s="137"/>
      <c r="I140" s="142"/>
      <c r="J140" s="137"/>
      <c r="K140" s="137"/>
      <c r="L140" s="137"/>
      <c r="M140" s="137"/>
      <c r="N140" s="137"/>
      <c r="O140" s="137"/>
      <c r="P140" s="137"/>
      <c r="Q140" s="137"/>
      <c r="R140" s="137"/>
      <c r="S140" s="137"/>
      <c r="T140" s="137"/>
      <c r="U140" s="137"/>
      <c r="V140" s="137"/>
      <c r="W140" s="137"/>
      <c r="X140" s="137"/>
      <c r="Y140" s="137"/>
      <c r="Z140" s="137"/>
      <c r="AA140" s="137"/>
      <c r="AB140" s="137"/>
      <c r="AC140" s="137"/>
      <c r="AD140" s="137"/>
      <c r="AE140" s="137"/>
      <c r="AF140" s="137"/>
      <c r="AG140" s="137"/>
      <c r="AH140" s="137"/>
      <c r="AI140" s="137"/>
      <c r="AJ140" s="137"/>
      <c r="AK140" s="137"/>
      <c r="AL140" s="137"/>
      <c r="AM140" s="137"/>
      <c r="AN140" s="137"/>
      <c r="AO140" s="137"/>
      <c r="AP140" s="137"/>
      <c r="AQ140" s="137"/>
      <c r="AR140" s="137"/>
      <c r="AS140" s="137"/>
      <c r="AT140" s="137"/>
      <c r="AU140" s="137"/>
    </row>
    <row r="141" spans="1:47" ht="14.4" customHeight="1" x14ac:dyDescent="0.25">
      <c r="B141" s="137"/>
      <c r="C141" s="137"/>
      <c r="D141" s="137"/>
      <c r="E141" s="141"/>
      <c r="F141" s="137"/>
      <c r="G141" s="137"/>
      <c r="H141" s="137"/>
      <c r="I141" s="142"/>
      <c r="J141" s="137"/>
      <c r="K141" s="137"/>
      <c r="L141" s="137"/>
      <c r="M141" s="137"/>
      <c r="N141" s="137"/>
      <c r="O141" s="137"/>
      <c r="P141" s="137"/>
      <c r="Q141" s="137"/>
      <c r="R141" s="137"/>
      <c r="S141" s="137"/>
      <c r="T141" s="137"/>
      <c r="U141" s="137"/>
      <c r="V141" s="137"/>
      <c r="W141" s="137"/>
      <c r="X141" s="137"/>
      <c r="Y141" s="137"/>
      <c r="Z141" s="137"/>
      <c r="AA141" s="137"/>
      <c r="AB141" s="137"/>
      <c r="AC141" s="137"/>
      <c r="AD141" s="137"/>
      <c r="AE141" s="137"/>
      <c r="AF141" s="137"/>
      <c r="AG141" s="137"/>
      <c r="AH141" s="137"/>
      <c r="AI141" s="137"/>
      <c r="AJ141" s="137"/>
      <c r="AK141" s="137"/>
      <c r="AL141" s="137"/>
      <c r="AM141" s="137"/>
      <c r="AN141" s="137"/>
      <c r="AO141" s="137"/>
      <c r="AP141" s="137"/>
      <c r="AQ141" s="137"/>
      <c r="AR141" s="137"/>
      <c r="AS141" s="137"/>
      <c r="AT141" s="137"/>
      <c r="AU141" s="137"/>
    </row>
    <row r="142" spans="1:47" ht="14.4" customHeight="1" x14ac:dyDescent="0.25">
      <c r="B142" s="137"/>
      <c r="C142" s="137"/>
      <c r="D142" s="137"/>
      <c r="E142" s="141"/>
      <c r="F142" s="137"/>
      <c r="G142" s="137"/>
      <c r="H142" s="137"/>
      <c r="I142" s="142"/>
      <c r="J142" s="137"/>
      <c r="K142" s="137"/>
      <c r="L142" s="137"/>
      <c r="M142" s="137"/>
      <c r="N142" s="137"/>
      <c r="O142" s="137"/>
      <c r="P142" s="137"/>
      <c r="Q142" s="137"/>
      <c r="R142" s="137"/>
      <c r="S142" s="137"/>
      <c r="T142" s="137"/>
      <c r="U142" s="137"/>
      <c r="V142" s="137"/>
      <c r="W142" s="137"/>
      <c r="X142" s="137"/>
      <c r="Y142" s="137"/>
      <c r="Z142" s="137"/>
      <c r="AA142" s="137"/>
      <c r="AB142" s="137"/>
      <c r="AC142" s="137"/>
      <c r="AD142" s="137"/>
      <c r="AE142" s="137"/>
      <c r="AF142" s="137"/>
      <c r="AG142" s="137"/>
      <c r="AH142" s="137"/>
      <c r="AI142" s="137"/>
      <c r="AJ142" s="137"/>
      <c r="AK142" s="137"/>
      <c r="AL142" s="137"/>
      <c r="AM142" s="137"/>
      <c r="AN142" s="137"/>
      <c r="AO142" s="137"/>
      <c r="AP142" s="137"/>
      <c r="AQ142" s="137"/>
      <c r="AR142" s="137"/>
      <c r="AS142" s="137"/>
      <c r="AT142" s="137"/>
      <c r="AU142" s="137"/>
    </row>
    <row r="143" spans="1:47" ht="14.4" customHeight="1" x14ac:dyDescent="0.25">
      <c r="B143" s="137"/>
      <c r="C143" s="137"/>
      <c r="D143" s="137"/>
      <c r="E143" s="141"/>
      <c r="F143" s="137"/>
      <c r="G143" s="137"/>
      <c r="H143" s="137"/>
      <c r="I143" s="142"/>
      <c r="J143" s="137"/>
      <c r="K143" s="137"/>
      <c r="L143" s="137"/>
      <c r="M143" s="137"/>
      <c r="N143" s="137"/>
      <c r="O143" s="137"/>
      <c r="P143" s="137"/>
      <c r="Q143" s="137"/>
      <c r="R143" s="137"/>
      <c r="S143" s="137"/>
      <c r="T143" s="137"/>
      <c r="U143" s="137"/>
      <c r="V143" s="137"/>
      <c r="W143" s="137"/>
      <c r="X143" s="137"/>
      <c r="Y143" s="137"/>
      <c r="Z143" s="137"/>
      <c r="AA143" s="137"/>
      <c r="AB143" s="137"/>
      <c r="AC143" s="137"/>
      <c r="AD143" s="137"/>
      <c r="AE143" s="137"/>
      <c r="AF143" s="137"/>
      <c r="AG143" s="137"/>
      <c r="AH143" s="137"/>
      <c r="AI143" s="137"/>
      <c r="AJ143" s="137"/>
      <c r="AK143" s="137"/>
      <c r="AL143" s="137"/>
      <c r="AM143" s="137"/>
      <c r="AN143" s="137"/>
      <c r="AO143" s="137"/>
      <c r="AP143" s="137"/>
      <c r="AQ143" s="137"/>
      <c r="AR143" s="137"/>
      <c r="AS143" s="137"/>
      <c r="AT143" s="137"/>
      <c r="AU143" s="137"/>
    </row>
    <row r="144" spans="1:47" ht="14.4" customHeight="1" x14ac:dyDescent="0.25">
      <c r="B144" s="137"/>
      <c r="C144" s="137"/>
      <c r="D144" s="137"/>
      <c r="E144" s="141"/>
      <c r="F144" s="137"/>
      <c r="G144" s="137"/>
      <c r="H144" s="137"/>
      <c r="I144" s="142"/>
      <c r="J144" s="137"/>
      <c r="K144" s="137"/>
      <c r="L144" s="137"/>
      <c r="M144" s="137"/>
      <c r="N144" s="137"/>
      <c r="O144" s="137"/>
      <c r="P144" s="137"/>
      <c r="Q144" s="137"/>
      <c r="R144" s="137"/>
      <c r="S144" s="137"/>
      <c r="T144" s="137"/>
      <c r="U144" s="137"/>
      <c r="V144" s="137"/>
      <c r="W144" s="137"/>
      <c r="X144" s="137"/>
      <c r="Y144" s="137"/>
      <c r="Z144" s="137"/>
      <c r="AA144" s="137"/>
      <c r="AB144" s="137"/>
      <c r="AC144" s="137"/>
      <c r="AD144" s="137"/>
      <c r="AE144" s="137"/>
      <c r="AF144" s="137"/>
      <c r="AG144" s="137"/>
      <c r="AH144" s="137"/>
      <c r="AI144" s="137"/>
      <c r="AJ144" s="137"/>
      <c r="AK144" s="137"/>
      <c r="AL144" s="137"/>
      <c r="AM144" s="137"/>
      <c r="AN144" s="137"/>
      <c r="AO144" s="137"/>
      <c r="AP144" s="137"/>
      <c r="AQ144" s="137"/>
      <c r="AR144" s="137"/>
      <c r="AS144" s="137"/>
      <c r="AT144" s="137"/>
      <c r="AU144" s="137"/>
    </row>
    <row r="145" spans="2:47" ht="14.4" customHeight="1" x14ac:dyDescent="0.25">
      <c r="B145" s="137"/>
      <c r="C145" s="137"/>
      <c r="D145" s="137"/>
      <c r="E145" s="141"/>
      <c r="F145" s="137"/>
      <c r="G145" s="137"/>
      <c r="H145" s="137"/>
      <c r="I145" s="142"/>
      <c r="J145" s="137"/>
      <c r="K145" s="137"/>
      <c r="L145" s="137"/>
      <c r="M145" s="137"/>
      <c r="N145" s="137"/>
      <c r="O145" s="137"/>
      <c r="P145" s="137"/>
      <c r="Q145" s="137"/>
      <c r="R145" s="137"/>
      <c r="S145" s="137"/>
      <c r="T145" s="137"/>
      <c r="U145" s="137"/>
      <c r="V145" s="137"/>
      <c r="W145" s="137"/>
      <c r="X145" s="137"/>
      <c r="Y145" s="137"/>
      <c r="Z145" s="137"/>
      <c r="AA145" s="137"/>
      <c r="AB145" s="137"/>
      <c r="AC145" s="137"/>
      <c r="AD145" s="137"/>
      <c r="AE145" s="137"/>
      <c r="AF145" s="137"/>
      <c r="AG145" s="137"/>
      <c r="AH145" s="137"/>
      <c r="AI145" s="137"/>
      <c r="AJ145" s="137"/>
      <c r="AK145" s="137"/>
      <c r="AL145" s="137"/>
      <c r="AM145" s="137"/>
      <c r="AN145" s="137"/>
      <c r="AO145" s="137"/>
      <c r="AP145" s="137"/>
      <c r="AQ145" s="137"/>
      <c r="AR145" s="137"/>
      <c r="AS145" s="137"/>
      <c r="AT145" s="137"/>
      <c r="AU145" s="137"/>
    </row>
    <row r="146" spans="2:47" ht="14.4" customHeight="1" x14ac:dyDescent="0.25">
      <c r="B146" s="137"/>
      <c r="C146" s="137"/>
      <c r="D146" s="137"/>
      <c r="E146" s="141"/>
      <c r="F146" s="137"/>
      <c r="G146" s="137"/>
      <c r="H146" s="137"/>
      <c r="I146" s="142"/>
      <c r="J146" s="137"/>
      <c r="K146" s="137"/>
      <c r="L146" s="137"/>
      <c r="M146" s="137"/>
      <c r="N146" s="137"/>
      <c r="O146" s="137"/>
      <c r="P146" s="137"/>
      <c r="Q146" s="137"/>
      <c r="R146" s="137"/>
      <c r="S146" s="137"/>
      <c r="T146" s="137"/>
      <c r="U146" s="137"/>
      <c r="V146" s="137"/>
      <c r="W146" s="137"/>
      <c r="X146" s="137"/>
      <c r="Y146" s="137"/>
      <c r="Z146" s="137"/>
      <c r="AA146" s="137"/>
      <c r="AB146" s="137"/>
      <c r="AC146" s="137"/>
      <c r="AD146" s="137"/>
      <c r="AE146" s="137"/>
      <c r="AF146" s="137"/>
      <c r="AG146" s="137"/>
      <c r="AH146" s="137"/>
      <c r="AI146" s="137"/>
      <c r="AJ146" s="137"/>
      <c r="AK146" s="137"/>
      <c r="AL146" s="137"/>
      <c r="AM146" s="137"/>
      <c r="AN146" s="137"/>
      <c r="AO146" s="137"/>
      <c r="AP146" s="137"/>
      <c r="AQ146" s="137"/>
      <c r="AR146" s="137"/>
      <c r="AS146" s="137"/>
      <c r="AT146" s="137"/>
      <c r="AU146" s="137"/>
    </row>
    <row r="147" spans="2:47" ht="14.4" customHeight="1" x14ac:dyDescent="0.25">
      <c r="B147" s="137"/>
      <c r="C147" s="137"/>
      <c r="D147" s="137"/>
      <c r="E147" s="141"/>
      <c r="F147" s="137"/>
      <c r="G147" s="137"/>
      <c r="H147" s="137"/>
      <c r="I147" s="142"/>
      <c r="J147" s="137"/>
      <c r="K147" s="137"/>
      <c r="L147" s="137"/>
      <c r="M147" s="137"/>
      <c r="N147" s="137"/>
      <c r="O147" s="137"/>
      <c r="P147" s="137"/>
      <c r="Q147" s="137"/>
      <c r="R147" s="137"/>
      <c r="S147" s="137"/>
      <c r="T147" s="137"/>
      <c r="U147" s="137"/>
      <c r="V147" s="137"/>
      <c r="W147" s="137"/>
      <c r="X147" s="137"/>
      <c r="Y147" s="137"/>
      <c r="Z147" s="137"/>
      <c r="AA147" s="137"/>
      <c r="AB147" s="137"/>
      <c r="AC147" s="137"/>
      <c r="AD147" s="137"/>
      <c r="AE147" s="137"/>
      <c r="AF147" s="137"/>
      <c r="AG147" s="137"/>
      <c r="AH147" s="137"/>
      <c r="AI147" s="137"/>
      <c r="AJ147" s="137"/>
      <c r="AK147" s="137"/>
      <c r="AL147" s="137"/>
      <c r="AM147" s="137"/>
      <c r="AN147" s="137"/>
      <c r="AO147" s="137"/>
      <c r="AP147" s="137"/>
      <c r="AQ147" s="137"/>
      <c r="AR147" s="137"/>
      <c r="AS147" s="137"/>
      <c r="AT147" s="137"/>
      <c r="AU147" s="137"/>
    </row>
    <row r="148" spans="2:47" ht="14.4" customHeight="1" x14ac:dyDescent="0.25">
      <c r="B148" s="137"/>
      <c r="C148" s="137"/>
      <c r="D148" s="137"/>
      <c r="E148" s="141"/>
      <c r="F148" s="137"/>
      <c r="G148" s="137"/>
      <c r="H148" s="137"/>
      <c r="I148" s="142"/>
      <c r="J148" s="137"/>
      <c r="K148" s="137"/>
      <c r="L148" s="137"/>
      <c r="M148" s="137"/>
      <c r="N148" s="137"/>
      <c r="O148" s="137"/>
      <c r="P148" s="137"/>
      <c r="Q148" s="137"/>
      <c r="R148" s="137"/>
      <c r="S148" s="137"/>
      <c r="T148" s="137"/>
      <c r="U148" s="137"/>
      <c r="V148" s="137"/>
      <c r="W148" s="137"/>
      <c r="X148" s="137"/>
      <c r="Y148" s="137"/>
      <c r="Z148" s="137"/>
      <c r="AA148" s="137"/>
      <c r="AB148" s="137"/>
      <c r="AC148" s="137"/>
      <c r="AD148" s="137"/>
      <c r="AE148" s="137"/>
      <c r="AF148" s="137"/>
      <c r="AG148" s="137"/>
      <c r="AH148" s="137"/>
      <c r="AI148" s="137"/>
      <c r="AJ148" s="137"/>
      <c r="AK148" s="137"/>
      <c r="AL148" s="137"/>
      <c r="AM148" s="137"/>
      <c r="AN148" s="137"/>
      <c r="AO148" s="137"/>
      <c r="AP148" s="137"/>
      <c r="AQ148" s="137"/>
      <c r="AR148" s="137"/>
      <c r="AS148" s="137"/>
      <c r="AT148" s="137"/>
      <c r="AU148" s="137"/>
    </row>
    <row r="149" spans="2:47" ht="14.4" customHeight="1" x14ac:dyDescent="0.25">
      <c r="B149" s="137"/>
      <c r="C149" s="137"/>
      <c r="D149" s="137"/>
      <c r="E149" s="141"/>
      <c r="F149" s="137"/>
      <c r="G149" s="137"/>
      <c r="H149" s="137"/>
      <c r="I149" s="142"/>
      <c r="J149" s="137"/>
      <c r="K149" s="137"/>
      <c r="L149" s="137"/>
      <c r="M149" s="137"/>
      <c r="N149" s="137"/>
      <c r="O149" s="137"/>
      <c r="P149" s="137"/>
      <c r="Q149" s="137"/>
      <c r="R149" s="137"/>
      <c r="S149" s="137"/>
      <c r="T149" s="137"/>
      <c r="U149" s="137"/>
      <c r="V149" s="137"/>
      <c r="W149" s="137"/>
      <c r="X149" s="137"/>
      <c r="Y149" s="137"/>
      <c r="Z149" s="137"/>
      <c r="AA149" s="137"/>
      <c r="AB149" s="137"/>
      <c r="AC149" s="137"/>
      <c r="AD149" s="137"/>
      <c r="AE149" s="137"/>
      <c r="AF149" s="137"/>
      <c r="AG149" s="137"/>
      <c r="AH149" s="137"/>
      <c r="AI149" s="137"/>
      <c r="AJ149" s="137"/>
      <c r="AK149" s="137"/>
      <c r="AL149" s="137"/>
      <c r="AM149" s="137"/>
      <c r="AN149" s="137"/>
      <c r="AO149" s="137"/>
      <c r="AP149" s="137"/>
      <c r="AQ149" s="137"/>
      <c r="AR149" s="137"/>
      <c r="AS149" s="137"/>
      <c r="AT149" s="137"/>
      <c r="AU149" s="137"/>
    </row>
    <row r="150" spans="2:47" ht="14.4" customHeight="1" x14ac:dyDescent="0.25">
      <c r="B150" s="137"/>
      <c r="C150" s="137"/>
      <c r="D150" s="137"/>
      <c r="E150" s="141"/>
      <c r="F150" s="137"/>
      <c r="G150" s="137"/>
      <c r="H150" s="137"/>
      <c r="I150" s="142"/>
      <c r="J150" s="137"/>
      <c r="K150" s="137"/>
      <c r="L150" s="137"/>
      <c r="M150" s="137"/>
      <c r="N150" s="137"/>
      <c r="O150" s="137"/>
      <c r="P150" s="137"/>
      <c r="Q150" s="137"/>
      <c r="R150" s="137"/>
      <c r="S150" s="137"/>
      <c r="T150" s="137"/>
      <c r="U150" s="137"/>
      <c r="V150" s="137"/>
      <c r="W150" s="137"/>
      <c r="X150" s="137"/>
      <c r="Y150" s="137"/>
      <c r="Z150" s="137"/>
      <c r="AA150" s="137"/>
      <c r="AB150" s="137"/>
      <c r="AC150" s="137"/>
      <c r="AD150" s="137"/>
      <c r="AE150" s="137"/>
      <c r="AF150" s="137"/>
      <c r="AG150" s="137"/>
      <c r="AH150" s="137"/>
      <c r="AI150" s="137"/>
      <c r="AJ150" s="137"/>
      <c r="AK150" s="137"/>
      <c r="AL150" s="137"/>
      <c r="AM150" s="137"/>
      <c r="AN150" s="137"/>
      <c r="AO150" s="137"/>
      <c r="AP150" s="137"/>
      <c r="AQ150" s="137"/>
      <c r="AR150" s="137"/>
      <c r="AS150" s="137"/>
      <c r="AT150" s="137"/>
      <c r="AU150" s="137"/>
    </row>
    <row r="151" spans="2:47" ht="14.4" customHeight="1" x14ac:dyDescent="0.25">
      <c r="B151" s="137"/>
      <c r="C151" s="137"/>
      <c r="D151" s="137"/>
      <c r="E151" s="141"/>
      <c r="F151" s="137"/>
      <c r="G151" s="137"/>
      <c r="H151" s="137"/>
      <c r="I151" s="142"/>
      <c r="J151" s="137"/>
      <c r="K151" s="137"/>
      <c r="L151" s="137"/>
      <c r="M151" s="137"/>
      <c r="N151" s="137"/>
      <c r="O151" s="137"/>
      <c r="P151" s="137"/>
      <c r="Q151" s="137"/>
      <c r="R151" s="137"/>
      <c r="S151" s="137"/>
      <c r="T151" s="137"/>
      <c r="U151" s="137"/>
      <c r="V151" s="137"/>
      <c r="W151" s="137"/>
      <c r="X151" s="137"/>
      <c r="Y151" s="137"/>
      <c r="Z151" s="137"/>
      <c r="AA151" s="137"/>
      <c r="AB151" s="137"/>
      <c r="AC151" s="137"/>
      <c r="AD151" s="137"/>
      <c r="AE151" s="137"/>
      <c r="AF151" s="137"/>
      <c r="AG151" s="137"/>
      <c r="AH151" s="137"/>
      <c r="AI151" s="137"/>
      <c r="AJ151" s="137"/>
      <c r="AK151" s="137"/>
      <c r="AL151" s="137"/>
      <c r="AM151" s="137"/>
      <c r="AN151" s="137"/>
      <c r="AO151" s="137"/>
      <c r="AP151" s="137"/>
      <c r="AQ151" s="137"/>
      <c r="AR151" s="137"/>
      <c r="AS151" s="137"/>
      <c r="AT151" s="137"/>
      <c r="AU151" s="137"/>
    </row>
    <row r="152" spans="2:47" ht="14.4" customHeight="1" x14ac:dyDescent="0.25">
      <c r="B152" s="137"/>
      <c r="C152" s="137"/>
      <c r="D152" s="137"/>
      <c r="E152" s="141"/>
      <c r="F152" s="137"/>
      <c r="G152" s="137"/>
      <c r="H152" s="137"/>
      <c r="I152" s="142"/>
      <c r="J152" s="137"/>
      <c r="K152" s="137"/>
      <c r="L152" s="137"/>
      <c r="M152" s="137"/>
      <c r="N152" s="137"/>
      <c r="O152" s="137"/>
      <c r="P152" s="137"/>
      <c r="Q152" s="137"/>
      <c r="R152" s="137"/>
      <c r="S152" s="137"/>
      <c r="T152" s="137"/>
      <c r="U152" s="137"/>
      <c r="V152" s="137"/>
      <c r="W152" s="137"/>
      <c r="X152" s="137"/>
      <c r="Y152" s="137"/>
      <c r="Z152" s="137"/>
      <c r="AA152" s="137"/>
      <c r="AB152" s="137"/>
      <c r="AC152" s="137"/>
      <c r="AD152" s="137"/>
      <c r="AE152" s="137"/>
      <c r="AF152" s="137"/>
      <c r="AG152" s="137"/>
      <c r="AH152" s="137"/>
      <c r="AI152" s="137"/>
      <c r="AJ152" s="137"/>
      <c r="AK152" s="137"/>
      <c r="AL152" s="137"/>
      <c r="AM152" s="137"/>
      <c r="AN152" s="137"/>
      <c r="AO152" s="137"/>
      <c r="AP152" s="137"/>
      <c r="AQ152" s="137"/>
      <c r="AR152" s="137"/>
      <c r="AS152" s="137"/>
      <c r="AT152" s="137"/>
      <c r="AU152" s="137"/>
    </row>
    <row r="153" spans="2:47" ht="14.4" customHeight="1" x14ac:dyDescent="0.25">
      <c r="B153" s="137"/>
      <c r="C153" s="137"/>
      <c r="D153" s="137"/>
      <c r="E153" s="141"/>
      <c r="F153" s="137"/>
      <c r="G153" s="137"/>
      <c r="H153" s="137"/>
      <c r="I153" s="142"/>
      <c r="J153" s="137"/>
      <c r="K153" s="137"/>
      <c r="L153" s="137"/>
      <c r="M153" s="137"/>
      <c r="N153" s="137"/>
      <c r="O153" s="137"/>
      <c r="P153" s="137"/>
      <c r="Q153" s="137"/>
      <c r="R153" s="137"/>
      <c r="S153" s="137"/>
      <c r="T153" s="137"/>
      <c r="U153" s="137"/>
      <c r="V153" s="137"/>
      <c r="W153" s="137"/>
      <c r="X153" s="137"/>
      <c r="Y153" s="137"/>
      <c r="Z153" s="137"/>
      <c r="AA153" s="137"/>
      <c r="AB153" s="137"/>
      <c r="AC153" s="137"/>
      <c r="AD153" s="137"/>
      <c r="AE153" s="137"/>
      <c r="AF153" s="137"/>
      <c r="AG153" s="137"/>
      <c r="AH153" s="137"/>
      <c r="AI153" s="137"/>
      <c r="AJ153" s="137"/>
      <c r="AK153" s="137"/>
      <c r="AL153" s="137"/>
      <c r="AM153" s="137"/>
      <c r="AN153" s="137"/>
      <c r="AO153" s="137"/>
      <c r="AP153" s="137"/>
      <c r="AQ153" s="137"/>
      <c r="AR153" s="137"/>
      <c r="AS153" s="137"/>
      <c r="AT153" s="137"/>
      <c r="AU153" s="137"/>
    </row>
    <row r="154" spans="2:47" ht="14.4" customHeight="1" x14ac:dyDescent="0.25">
      <c r="B154" s="137"/>
      <c r="C154" s="137"/>
      <c r="D154" s="137"/>
      <c r="E154" s="141"/>
      <c r="F154" s="137"/>
      <c r="G154" s="137"/>
      <c r="H154" s="137"/>
      <c r="I154" s="142"/>
      <c r="J154" s="137"/>
      <c r="K154" s="137"/>
      <c r="L154" s="137"/>
      <c r="M154" s="137"/>
      <c r="N154" s="137"/>
      <c r="O154" s="137"/>
      <c r="P154" s="137"/>
      <c r="Q154" s="137"/>
      <c r="R154" s="137"/>
      <c r="S154" s="137"/>
      <c r="T154" s="137"/>
      <c r="U154" s="137"/>
      <c r="V154" s="137"/>
      <c r="W154" s="137"/>
      <c r="X154" s="137"/>
      <c r="Y154" s="137"/>
      <c r="Z154" s="137"/>
      <c r="AA154" s="137"/>
      <c r="AB154" s="137"/>
      <c r="AC154" s="137"/>
      <c r="AD154" s="137"/>
      <c r="AE154" s="137"/>
      <c r="AF154" s="137"/>
      <c r="AG154" s="137"/>
      <c r="AH154" s="137"/>
      <c r="AI154" s="137"/>
      <c r="AJ154" s="137"/>
      <c r="AK154" s="137"/>
      <c r="AL154" s="137"/>
      <c r="AM154" s="137"/>
      <c r="AN154" s="137"/>
      <c r="AO154" s="137"/>
      <c r="AP154" s="137"/>
      <c r="AQ154" s="137"/>
      <c r="AR154" s="137"/>
      <c r="AS154" s="137"/>
      <c r="AT154" s="137"/>
      <c r="AU154" s="137"/>
    </row>
    <row r="155" spans="2:47" ht="14.4" customHeight="1" x14ac:dyDescent="0.25">
      <c r="B155" s="137"/>
      <c r="C155" s="137"/>
      <c r="D155" s="137"/>
      <c r="E155" s="141"/>
      <c r="F155" s="137"/>
      <c r="G155" s="137"/>
      <c r="H155" s="137"/>
      <c r="I155" s="142"/>
      <c r="J155" s="137"/>
      <c r="K155" s="137"/>
      <c r="L155" s="137"/>
      <c r="M155" s="137"/>
      <c r="N155" s="137"/>
      <c r="O155" s="137"/>
      <c r="P155" s="137"/>
      <c r="Q155" s="137"/>
      <c r="R155" s="137"/>
      <c r="S155" s="137"/>
      <c r="T155" s="137"/>
      <c r="U155" s="137"/>
      <c r="V155" s="137"/>
      <c r="W155" s="137"/>
      <c r="X155" s="137"/>
      <c r="Y155" s="137"/>
      <c r="Z155" s="137"/>
      <c r="AA155" s="137"/>
      <c r="AB155" s="137"/>
      <c r="AC155" s="137"/>
      <c r="AD155" s="137"/>
      <c r="AE155" s="137"/>
      <c r="AF155" s="137"/>
      <c r="AG155" s="137"/>
      <c r="AH155" s="137"/>
      <c r="AI155" s="137"/>
      <c r="AJ155" s="137"/>
      <c r="AK155" s="137"/>
      <c r="AL155" s="137"/>
      <c r="AM155" s="137"/>
      <c r="AN155" s="137"/>
      <c r="AO155" s="137"/>
      <c r="AP155" s="137"/>
      <c r="AQ155" s="137"/>
      <c r="AR155" s="137"/>
      <c r="AS155" s="137"/>
      <c r="AT155" s="137"/>
      <c r="AU155" s="137"/>
    </row>
    <row r="156" spans="2:47" ht="14.4" customHeight="1" x14ac:dyDescent="0.25">
      <c r="B156" s="137"/>
      <c r="C156" s="137"/>
      <c r="D156" s="137"/>
      <c r="E156" s="141"/>
      <c r="F156" s="137"/>
      <c r="G156" s="137"/>
      <c r="H156" s="137"/>
      <c r="I156" s="142"/>
      <c r="J156" s="137"/>
      <c r="K156" s="137"/>
      <c r="L156" s="137"/>
      <c r="M156" s="137"/>
      <c r="N156" s="137"/>
      <c r="O156" s="137"/>
      <c r="P156" s="137"/>
      <c r="Q156" s="137"/>
      <c r="R156" s="137"/>
      <c r="S156" s="137"/>
      <c r="T156" s="137"/>
      <c r="U156" s="137"/>
      <c r="V156" s="137"/>
      <c r="W156" s="137"/>
      <c r="X156" s="137"/>
      <c r="Y156" s="137"/>
      <c r="Z156" s="137"/>
      <c r="AA156" s="137"/>
      <c r="AB156" s="137"/>
      <c r="AC156" s="137"/>
      <c r="AD156" s="137"/>
      <c r="AE156" s="137"/>
      <c r="AF156" s="137"/>
      <c r="AG156" s="137"/>
      <c r="AH156" s="137"/>
      <c r="AI156" s="137"/>
      <c r="AJ156" s="137"/>
      <c r="AK156" s="137"/>
      <c r="AL156" s="137"/>
      <c r="AM156" s="137"/>
      <c r="AN156" s="137"/>
      <c r="AO156" s="137"/>
      <c r="AP156" s="137"/>
      <c r="AQ156" s="137"/>
      <c r="AR156" s="137"/>
      <c r="AS156" s="137"/>
      <c r="AT156" s="137"/>
      <c r="AU156" s="137"/>
    </row>
    <row r="157" spans="2:47" ht="14.4" customHeight="1" x14ac:dyDescent="0.25">
      <c r="B157" s="137"/>
      <c r="C157" s="137"/>
      <c r="D157" s="137"/>
      <c r="E157" s="141"/>
      <c r="F157" s="137"/>
      <c r="G157" s="137"/>
      <c r="H157" s="137"/>
      <c r="I157" s="142"/>
      <c r="J157" s="137"/>
      <c r="K157" s="137"/>
      <c r="L157" s="137"/>
      <c r="M157" s="137"/>
      <c r="N157" s="137"/>
      <c r="O157" s="137"/>
      <c r="P157" s="137"/>
      <c r="Q157" s="137"/>
      <c r="R157" s="137"/>
      <c r="S157" s="137"/>
      <c r="T157" s="137"/>
      <c r="U157" s="137"/>
      <c r="V157" s="137"/>
      <c r="W157" s="137"/>
      <c r="X157" s="137"/>
      <c r="Y157" s="137"/>
      <c r="Z157" s="137"/>
      <c r="AA157" s="137"/>
      <c r="AB157" s="137"/>
      <c r="AC157" s="137"/>
      <c r="AD157" s="137"/>
      <c r="AE157" s="137"/>
      <c r="AF157" s="137"/>
      <c r="AG157" s="137"/>
      <c r="AH157" s="137"/>
      <c r="AI157" s="137"/>
      <c r="AJ157" s="137"/>
      <c r="AK157" s="137"/>
      <c r="AL157" s="137"/>
      <c r="AM157" s="137"/>
      <c r="AN157" s="137"/>
      <c r="AO157" s="137"/>
      <c r="AP157" s="137"/>
      <c r="AQ157" s="137"/>
      <c r="AR157" s="137"/>
      <c r="AS157" s="137"/>
      <c r="AT157" s="137"/>
      <c r="AU157" s="137"/>
    </row>
    <row r="158" spans="2:47" ht="14.4" customHeight="1" x14ac:dyDescent="0.25">
      <c r="B158" s="137"/>
      <c r="C158" s="137"/>
      <c r="D158" s="137"/>
      <c r="E158" s="141"/>
      <c r="F158" s="137"/>
      <c r="G158" s="137"/>
      <c r="H158" s="137"/>
      <c r="I158" s="142"/>
      <c r="J158" s="137"/>
      <c r="K158" s="137"/>
      <c r="L158" s="137"/>
      <c r="M158" s="137"/>
      <c r="N158" s="137"/>
      <c r="O158" s="137"/>
      <c r="P158" s="137"/>
      <c r="Q158" s="137"/>
      <c r="R158" s="137"/>
      <c r="S158" s="137"/>
      <c r="T158" s="137"/>
      <c r="U158" s="137"/>
      <c r="V158" s="137"/>
      <c r="W158" s="137"/>
      <c r="X158" s="137"/>
      <c r="Y158" s="137"/>
      <c r="Z158" s="137"/>
      <c r="AA158" s="137"/>
      <c r="AB158" s="137"/>
      <c r="AC158" s="137"/>
      <c r="AD158" s="137"/>
      <c r="AE158" s="137"/>
      <c r="AF158" s="137"/>
      <c r="AG158" s="137"/>
      <c r="AH158" s="137"/>
      <c r="AI158" s="137"/>
      <c r="AJ158" s="137"/>
      <c r="AK158" s="137"/>
      <c r="AL158" s="137"/>
      <c r="AM158" s="137"/>
      <c r="AN158" s="137"/>
      <c r="AO158" s="137"/>
      <c r="AP158" s="137"/>
      <c r="AQ158" s="137"/>
      <c r="AR158" s="137"/>
      <c r="AS158" s="137"/>
      <c r="AT158" s="137"/>
      <c r="AU158" s="137"/>
    </row>
    <row r="159" spans="2:47" ht="14.4" customHeight="1" x14ac:dyDescent="0.25">
      <c r="B159" s="137"/>
      <c r="C159" s="137"/>
      <c r="D159" s="137"/>
      <c r="E159" s="141"/>
      <c r="F159" s="137"/>
      <c r="G159" s="137"/>
      <c r="H159" s="137"/>
      <c r="I159" s="142"/>
      <c r="J159" s="137"/>
      <c r="K159" s="137"/>
      <c r="L159" s="137"/>
      <c r="M159" s="137"/>
      <c r="N159" s="137"/>
      <c r="O159" s="137"/>
      <c r="P159" s="137"/>
      <c r="Q159" s="137"/>
      <c r="R159" s="137"/>
      <c r="S159" s="137"/>
      <c r="T159" s="137"/>
      <c r="U159" s="137"/>
      <c r="V159" s="137"/>
      <c r="W159" s="137"/>
      <c r="X159" s="137"/>
      <c r="Y159" s="137"/>
      <c r="Z159" s="137"/>
      <c r="AA159" s="137"/>
      <c r="AB159" s="137"/>
      <c r="AC159" s="137"/>
      <c r="AD159" s="137"/>
      <c r="AE159" s="137"/>
      <c r="AF159" s="137"/>
      <c r="AG159" s="137"/>
      <c r="AH159" s="137"/>
      <c r="AI159" s="137"/>
      <c r="AJ159" s="137"/>
      <c r="AK159" s="137"/>
      <c r="AL159" s="137"/>
      <c r="AM159" s="137"/>
      <c r="AN159" s="137"/>
      <c r="AO159" s="137"/>
      <c r="AP159" s="137"/>
      <c r="AQ159" s="137"/>
      <c r="AR159" s="137"/>
      <c r="AS159" s="137"/>
      <c r="AT159" s="137"/>
      <c r="AU159" s="137"/>
    </row>
    <row r="160" spans="2:47" ht="14.4" customHeight="1" x14ac:dyDescent="0.25">
      <c r="B160" s="137"/>
      <c r="C160" s="137"/>
      <c r="D160" s="137"/>
      <c r="E160" s="141"/>
      <c r="F160" s="137"/>
      <c r="G160" s="137"/>
      <c r="H160" s="137"/>
      <c r="I160" s="142"/>
      <c r="J160" s="137"/>
      <c r="K160" s="137"/>
      <c r="L160" s="137"/>
      <c r="M160" s="137"/>
      <c r="N160" s="137"/>
      <c r="O160" s="137"/>
      <c r="P160" s="137"/>
      <c r="Q160" s="137"/>
      <c r="R160" s="137"/>
      <c r="S160" s="137"/>
      <c r="T160" s="137"/>
      <c r="U160" s="137"/>
      <c r="V160" s="137"/>
      <c r="W160" s="137"/>
      <c r="X160" s="137"/>
      <c r="Y160" s="137"/>
      <c r="Z160" s="137"/>
      <c r="AA160" s="137"/>
      <c r="AB160" s="137"/>
      <c r="AC160" s="137"/>
      <c r="AD160" s="137"/>
      <c r="AE160" s="137"/>
      <c r="AF160" s="137"/>
      <c r="AG160" s="137"/>
      <c r="AH160" s="137"/>
      <c r="AI160" s="137"/>
      <c r="AJ160" s="137"/>
      <c r="AK160" s="137"/>
      <c r="AL160" s="137"/>
      <c r="AM160" s="137"/>
      <c r="AN160" s="137"/>
      <c r="AO160" s="137"/>
      <c r="AP160" s="137"/>
      <c r="AQ160" s="137"/>
      <c r="AR160" s="137"/>
      <c r="AS160" s="137"/>
      <c r="AT160" s="137"/>
      <c r="AU160" s="137"/>
    </row>
    <row r="161" spans="2:47" ht="14.4" customHeight="1" x14ac:dyDescent="0.25">
      <c r="B161" s="137"/>
      <c r="C161" s="137"/>
      <c r="D161" s="137"/>
      <c r="E161" s="141"/>
      <c r="F161" s="137"/>
      <c r="G161" s="137"/>
      <c r="H161" s="137"/>
      <c r="I161" s="142"/>
      <c r="J161" s="137"/>
      <c r="K161" s="137"/>
      <c r="L161" s="137"/>
      <c r="M161" s="137"/>
      <c r="N161" s="137"/>
      <c r="O161" s="137"/>
      <c r="P161" s="137"/>
      <c r="Q161" s="137"/>
      <c r="R161" s="137"/>
      <c r="S161" s="137"/>
      <c r="T161" s="137"/>
      <c r="U161" s="137"/>
      <c r="V161" s="137"/>
      <c r="W161" s="137"/>
      <c r="X161" s="137"/>
      <c r="Y161" s="137"/>
      <c r="Z161" s="137"/>
      <c r="AA161" s="137"/>
      <c r="AB161" s="137"/>
      <c r="AC161" s="137"/>
      <c r="AD161" s="137"/>
      <c r="AE161" s="137"/>
      <c r="AF161" s="137"/>
      <c r="AG161" s="137"/>
      <c r="AH161" s="137"/>
      <c r="AI161" s="137"/>
      <c r="AJ161" s="137"/>
      <c r="AK161" s="137"/>
      <c r="AL161" s="137"/>
      <c r="AM161" s="137"/>
      <c r="AN161" s="137"/>
      <c r="AO161" s="137"/>
      <c r="AP161" s="137"/>
      <c r="AQ161" s="137"/>
      <c r="AR161" s="137"/>
      <c r="AS161" s="137"/>
      <c r="AT161" s="137"/>
      <c r="AU161" s="137"/>
    </row>
    <row r="162" spans="2:47" ht="14.4" customHeight="1" x14ac:dyDescent="0.25">
      <c r="B162" s="137"/>
      <c r="C162" s="137"/>
      <c r="D162" s="137"/>
      <c r="E162" s="141"/>
      <c r="F162" s="137"/>
      <c r="G162" s="137"/>
      <c r="H162" s="137"/>
      <c r="I162" s="142"/>
      <c r="J162" s="137"/>
      <c r="K162" s="137"/>
    </row>
    <row r="163" spans="2:47" ht="14.4" customHeight="1" x14ac:dyDescent="0.25">
      <c r="B163" s="137"/>
      <c r="C163" s="137"/>
      <c r="D163" s="137"/>
      <c r="E163" s="141"/>
      <c r="F163" s="137"/>
      <c r="G163" s="137"/>
      <c r="H163" s="137"/>
      <c r="I163" s="142"/>
      <c r="J163" s="137"/>
      <c r="K163" s="137"/>
    </row>
    <row r="164" spans="2:47" ht="14.4" customHeight="1" x14ac:dyDescent="0.25">
      <c r="B164" s="137"/>
      <c r="C164" s="137"/>
      <c r="D164" s="137"/>
      <c r="E164" s="141"/>
      <c r="F164" s="137"/>
      <c r="G164" s="137"/>
      <c r="H164" s="137"/>
      <c r="I164" s="142"/>
      <c r="J164" s="137"/>
      <c r="K164" s="137"/>
    </row>
    <row r="165" spans="2:47" ht="14.4" customHeight="1" x14ac:dyDescent="0.25">
      <c r="B165" s="137"/>
      <c r="C165" s="137"/>
      <c r="D165" s="137"/>
      <c r="E165" s="141"/>
      <c r="F165" s="137"/>
      <c r="G165" s="137"/>
      <c r="H165" s="137"/>
      <c r="I165" s="142"/>
      <c r="J165" s="137"/>
      <c r="K165" s="137"/>
    </row>
    <row r="166" spans="2:47" ht="14.4" customHeight="1" x14ac:dyDescent="0.25">
      <c r="B166" s="137"/>
      <c r="C166" s="137"/>
      <c r="D166" s="137"/>
      <c r="E166" s="141"/>
      <c r="F166" s="137"/>
      <c r="G166" s="137"/>
      <c r="H166" s="137"/>
      <c r="I166" s="142"/>
      <c r="J166" s="137"/>
      <c r="K166" s="137"/>
    </row>
    <row r="167" spans="2:47" ht="14.4" customHeight="1" x14ac:dyDescent="0.25">
      <c r="B167" s="137"/>
      <c r="C167" s="137"/>
      <c r="D167" s="137"/>
      <c r="E167" s="141"/>
      <c r="F167" s="137"/>
      <c r="G167" s="137"/>
      <c r="H167" s="137"/>
      <c r="I167" s="142"/>
      <c r="J167" s="137"/>
      <c r="K167" s="137"/>
    </row>
    <row r="168" spans="2:47" ht="14.4" customHeight="1" x14ac:dyDescent="0.25">
      <c r="B168" s="137"/>
      <c r="C168" s="137"/>
      <c r="D168" s="137"/>
      <c r="E168" s="141"/>
      <c r="F168" s="137"/>
      <c r="G168" s="137"/>
      <c r="H168" s="137"/>
      <c r="I168" s="142"/>
      <c r="J168" s="137"/>
      <c r="K168" s="137"/>
    </row>
    <row r="169" spans="2:47" ht="14.4" customHeight="1" x14ac:dyDescent="0.25">
      <c r="B169" s="137"/>
      <c r="C169" s="137"/>
      <c r="D169" s="137"/>
      <c r="E169" s="141"/>
      <c r="F169" s="137"/>
      <c r="G169" s="137"/>
      <c r="H169" s="137"/>
      <c r="I169" s="142"/>
      <c r="J169" s="137"/>
      <c r="K169" s="137"/>
    </row>
    <row r="170" spans="2:47" ht="14.4" customHeight="1" x14ac:dyDescent="0.25">
      <c r="B170" s="137"/>
      <c r="C170" s="137"/>
      <c r="D170" s="137"/>
      <c r="E170" s="141"/>
      <c r="F170" s="137"/>
      <c r="G170" s="137"/>
      <c r="H170" s="137"/>
      <c r="I170" s="142"/>
      <c r="J170" s="137"/>
      <c r="K170" s="137"/>
    </row>
    <row r="171" spans="2:47" ht="14.4" customHeight="1" x14ac:dyDescent="0.25">
      <c r="B171" s="137"/>
      <c r="C171" s="137"/>
      <c r="D171" s="137"/>
      <c r="E171" s="141"/>
      <c r="F171" s="137"/>
      <c r="G171" s="137"/>
      <c r="H171" s="137"/>
      <c r="I171" s="142"/>
      <c r="J171" s="137"/>
      <c r="K171" s="137"/>
    </row>
    <row r="172" spans="2:47" ht="14.4" customHeight="1" x14ac:dyDescent="0.25">
      <c r="B172" s="137"/>
      <c r="C172" s="137"/>
      <c r="D172" s="137"/>
      <c r="E172" s="141"/>
      <c r="F172" s="137"/>
      <c r="G172" s="137"/>
      <c r="H172" s="137"/>
      <c r="I172" s="142"/>
      <c r="J172" s="137"/>
      <c r="K172" s="137"/>
    </row>
    <row r="173" spans="2:47" ht="14.4" customHeight="1" x14ac:dyDescent="0.25">
      <c r="B173" s="137"/>
      <c r="C173" s="137"/>
      <c r="D173" s="137"/>
      <c r="E173" s="141"/>
      <c r="F173" s="137"/>
      <c r="G173" s="137"/>
      <c r="H173" s="137"/>
      <c r="I173" s="142"/>
      <c r="J173" s="137"/>
      <c r="K173" s="137"/>
    </row>
    <row r="174" spans="2:47" ht="14.4" customHeight="1" x14ac:dyDescent="0.25">
      <c r="B174" s="137"/>
      <c r="C174" s="137"/>
      <c r="D174" s="137"/>
      <c r="E174" s="141"/>
      <c r="F174" s="137"/>
      <c r="G174" s="137"/>
      <c r="H174" s="137"/>
      <c r="I174" s="142"/>
      <c r="J174" s="137"/>
      <c r="K174" s="137"/>
    </row>
    <row r="175" spans="2:47" ht="14.4" customHeight="1" x14ac:dyDescent="0.25">
      <c r="B175" s="137"/>
      <c r="C175" s="137"/>
      <c r="D175" s="137"/>
      <c r="E175" s="141"/>
      <c r="F175" s="137"/>
      <c r="G175" s="137"/>
      <c r="H175" s="137"/>
      <c r="I175" s="142"/>
      <c r="J175" s="137"/>
      <c r="K175" s="137"/>
    </row>
    <row r="176" spans="2:47" ht="14.4" customHeight="1" x14ac:dyDescent="0.25">
      <c r="B176" s="137"/>
      <c r="C176" s="137"/>
      <c r="D176" s="137"/>
      <c r="E176" s="141"/>
      <c r="F176" s="137"/>
      <c r="G176" s="137"/>
      <c r="H176" s="137"/>
      <c r="I176" s="142"/>
      <c r="J176" s="137"/>
      <c r="K176" s="137"/>
    </row>
    <row r="177" spans="2:11" ht="14.4" customHeight="1" x14ac:dyDescent="0.25">
      <c r="B177" s="137"/>
      <c r="C177" s="137"/>
      <c r="D177" s="137"/>
      <c r="E177" s="141"/>
      <c r="F177" s="137"/>
      <c r="G177" s="137"/>
      <c r="H177" s="137"/>
      <c r="I177" s="142"/>
      <c r="J177" s="137"/>
      <c r="K177" s="137"/>
    </row>
    <row r="178" spans="2:11" ht="14.4" customHeight="1" x14ac:dyDescent="0.25">
      <c r="B178" s="137"/>
      <c r="C178" s="137"/>
      <c r="D178" s="137"/>
      <c r="E178" s="141"/>
      <c r="F178" s="137"/>
      <c r="G178" s="137"/>
      <c r="H178" s="137"/>
      <c r="I178" s="142"/>
      <c r="J178" s="137"/>
      <c r="K178" s="137"/>
    </row>
    <row r="179" spans="2:11" ht="14.4" customHeight="1" x14ac:dyDescent="0.25">
      <c r="B179" s="137"/>
      <c r="C179" s="137"/>
      <c r="D179" s="137"/>
      <c r="E179" s="141"/>
      <c r="F179" s="137"/>
      <c r="G179" s="137"/>
      <c r="H179" s="137"/>
      <c r="I179" s="142"/>
      <c r="J179" s="137"/>
      <c r="K179" s="137"/>
    </row>
    <row r="180" spans="2:11" ht="14.4" customHeight="1" x14ac:dyDescent="0.25">
      <c r="B180" s="137"/>
      <c r="C180" s="137"/>
      <c r="D180" s="137"/>
      <c r="E180" s="141"/>
      <c r="F180" s="137"/>
      <c r="G180" s="137"/>
      <c r="H180" s="137"/>
      <c r="I180" s="142"/>
      <c r="J180" s="137"/>
      <c r="K180" s="137"/>
    </row>
    <row r="181" spans="2:11" ht="14.4" customHeight="1" x14ac:dyDescent="0.25">
      <c r="B181" s="137"/>
      <c r="C181" s="137"/>
      <c r="D181" s="137"/>
      <c r="E181" s="141"/>
      <c r="F181" s="137"/>
      <c r="G181" s="137"/>
      <c r="H181" s="137"/>
      <c r="I181" s="142"/>
      <c r="J181" s="137"/>
      <c r="K181" s="137"/>
    </row>
    <row r="182" spans="2:11" ht="14.4" customHeight="1" x14ac:dyDescent="0.25">
      <c r="B182" s="137"/>
      <c r="C182" s="137"/>
      <c r="D182" s="137"/>
      <c r="E182" s="141"/>
      <c r="F182" s="137"/>
      <c r="G182" s="137"/>
      <c r="H182" s="137"/>
      <c r="I182" s="142"/>
      <c r="J182" s="137"/>
      <c r="K182" s="137"/>
    </row>
    <row r="183" spans="2:11" ht="14.4" customHeight="1" x14ac:dyDescent="0.25">
      <c r="B183" s="137"/>
      <c r="C183" s="137"/>
      <c r="D183" s="137"/>
      <c r="E183" s="141"/>
      <c r="F183" s="137"/>
      <c r="G183" s="137"/>
      <c r="H183" s="137"/>
      <c r="I183" s="142"/>
      <c r="J183" s="137"/>
      <c r="K183" s="137"/>
    </row>
    <row r="184" spans="2:11" ht="14.4" customHeight="1" x14ac:dyDescent="0.25">
      <c r="B184" s="137"/>
      <c r="C184" s="137"/>
      <c r="D184" s="137"/>
      <c r="E184" s="141"/>
      <c r="F184" s="137"/>
      <c r="G184" s="137"/>
      <c r="H184" s="137"/>
      <c r="I184" s="142"/>
      <c r="J184" s="137"/>
      <c r="K184" s="137"/>
    </row>
    <row r="185" spans="2:11" ht="14.4" customHeight="1" x14ac:dyDescent="0.25">
      <c r="B185" s="137"/>
      <c r="C185" s="137"/>
      <c r="D185" s="137"/>
      <c r="E185" s="141"/>
      <c r="F185" s="137"/>
      <c r="G185" s="137"/>
      <c r="H185" s="137"/>
      <c r="I185" s="142"/>
      <c r="J185" s="137"/>
      <c r="K185" s="137"/>
    </row>
    <row r="186" spans="2:11" ht="14.4" customHeight="1" x14ac:dyDescent="0.25">
      <c r="B186" s="137"/>
      <c r="C186" s="137"/>
      <c r="D186" s="137"/>
      <c r="E186" s="141"/>
      <c r="F186" s="137"/>
      <c r="G186" s="137"/>
      <c r="H186" s="137"/>
      <c r="I186" s="142"/>
      <c r="J186" s="137"/>
      <c r="K186" s="137"/>
    </row>
    <row r="187" spans="2:11" ht="14.4" customHeight="1" x14ac:dyDescent="0.25">
      <c r="B187" s="137"/>
      <c r="C187" s="137"/>
      <c r="D187" s="137"/>
      <c r="E187" s="141"/>
      <c r="F187" s="137"/>
      <c r="G187" s="137"/>
      <c r="H187" s="137"/>
      <c r="I187" s="142"/>
      <c r="J187" s="137"/>
      <c r="K187" s="137"/>
    </row>
    <row r="188" spans="2:11" ht="14.4" customHeight="1" x14ac:dyDescent="0.25">
      <c r="B188" s="137"/>
      <c r="C188" s="137"/>
      <c r="D188" s="137"/>
      <c r="E188" s="141"/>
      <c r="F188" s="137"/>
      <c r="G188" s="137"/>
      <c r="H188" s="137"/>
      <c r="I188" s="142"/>
      <c r="J188" s="137"/>
      <c r="K188" s="137"/>
    </row>
    <row r="189" spans="2:11" ht="14.4" customHeight="1" x14ac:dyDescent="0.25">
      <c r="B189" s="137"/>
      <c r="C189" s="137"/>
      <c r="D189" s="137"/>
      <c r="E189" s="141"/>
      <c r="F189" s="137"/>
      <c r="G189" s="137"/>
      <c r="H189" s="137"/>
      <c r="I189" s="142"/>
      <c r="J189" s="137"/>
      <c r="K189" s="137"/>
    </row>
    <row r="190" spans="2:11" ht="14.4" customHeight="1" x14ac:dyDescent="0.25">
      <c r="B190" s="137"/>
      <c r="C190" s="137"/>
      <c r="D190" s="137"/>
      <c r="E190" s="141"/>
      <c r="F190" s="137"/>
      <c r="G190" s="137"/>
      <c r="H190" s="137"/>
      <c r="I190" s="142"/>
      <c r="J190" s="137"/>
      <c r="K190" s="137"/>
    </row>
    <row r="191" spans="2:11" ht="14.4" customHeight="1" x14ac:dyDescent="0.25">
      <c r="B191" s="137"/>
      <c r="C191" s="137"/>
      <c r="D191" s="137"/>
      <c r="E191" s="141"/>
      <c r="F191" s="137"/>
      <c r="G191" s="137"/>
      <c r="H191" s="137"/>
      <c r="I191" s="142"/>
      <c r="J191" s="137"/>
      <c r="K191" s="137"/>
    </row>
    <row r="192" spans="2:11" ht="14.4" customHeight="1" x14ac:dyDescent="0.25">
      <c r="B192" s="137"/>
      <c r="C192" s="137"/>
      <c r="D192" s="137"/>
      <c r="E192" s="141"/>
      <c r="F192" s="137"/>
      <c r="G192" s="137"/>
      <c r="H192" s="137"/>
      <c r="I192" s="142"/>
      <c r="J192" s="137"/>
      <c r="K192" s="137"/>
    </row>
    <row r="193" spans="2:11" ht="14.4" customHeight="1" x14ac:dyDescent="0.25">
      <c r="B193" s="137"/>
      <c r="C193" s="137"/>
      <c r="D193" s="137"/>
      <c r="E193" s="141"/>
      <c r="F193" s="137"/>
      <c r="G193" s="137"/>
      <c r="H193" s="137"/>
      <c r="I193" s="142"/>
      <c r="J193" s="137"/>
      <c r="K193" s="137"/>
    </row>
    <row r="194" spans="2:11" ht="14.4" customHeight="1" x14ac:dyDescent="0.25">
      <c r="B194" s="137"/>
      <c r="C194" s="137"/>
      <c r="D194" s="137"/>
      <c r="E194" s="141"/>
      <c r="F194" s="137"/>
      <c r="G194" s="137"/>
      <c r="H194" s="137"/>
      <c r="I194" s="142"/>
      <c r="J194" s="137"/>
      <c r="K194" s="137"/>
    </row>
    <row r="195" spans="2:11" ht="14.4" customHeight="1" x14ac:dyDescent="0.25">
      <c r="B195" s="137"/>
      <c r="C195" s="137"/>
      <c r="D195" s="137"/>
      <c r="E195" s="141"/>
      <c r="F195" s="137"/>
      <c r="G195" s="137"/>
      <c r="H195" s="137"/>
      <c r="I195" s="142"/>
      <c r="J195" s="137"/>
      <c r="K195" s="137"/>
    </row>
    <row r="196" spans="2:11" ht="14.4" customHeight="1" x14ac:dyDescent="0.25">
      <c r="B196" s="137"/>
      <c r="C196" s="137"/>
      <c r="D196" s="137"/>
      <c r="E196" s="141"/>
      <c r="F196" s="137"/>
      <c r="G196" s="137"/>
      <c r="H196" s="137"/>
      <c r="I196" s="142"/>
      <c r="J196" s="137"/>
      <c r="K196" s="137"/>
    </row>
    <row r="197" spans="2:11" ht="14.4" customHeight="1" x14ac:dyDescent="0.25">
      <c r="B197" s="137"/>
      <c r="C197" s="137"/>
      <c r="D197" s="137"/>
      <c r="E197" s="141"/>
      <c r="F197" s="137"/>
      <c r="G197" s="137"/>
      <c r="H197" s="137"/>
      <c r="I197" s="142"/>
      <c r="J197" s="137"/>
      <c r="K197" s="137"/>
    </row>
    <row r="198" spans="2:11" ht="14.4" customHeight="1" x14ac:dyDescent="0.25">
      <c r="B198" s="137"/>
      <c r="C198" s="137"/>
      <c r="D198" s="137"/>
      <c r="E198" s="141"/>
      <c r="F198" s="137"/>
      <c r="G198" s="137"/>
      <c r="H198" s="137"/>
      <c r="I198" s="142"/>
      <c r="J198" s="137"/>
      <c r="K198" s="137"/>
    </row>
    <row r="199" spans="2:11" ht="14.4" customHeight="1" x14ac:dyDescent="0.25">
      <c r="B199" s="137"/>
      <c r="C199" s="137"/>
      <c r="D199" s="137"/>
      <c r="E199" s="141"/>
      <c r="F199" s="137"/>
      <c r="G199" s="137"/>
      <c r="H199" s="137"/>
      <c r="I199" s="142"/>
      <c r="J199" s="137"/>
      <c r="K199" s="137"/>
    </row>
    <row r="200" spans="2:11" ht="14.4" customHeight="1" x14ac:dyDescent="0.25">
      <c r="B200" s="137"/>
      <c r="C200" s="137"/>
      <c r="D200" s="137"/>
      <c r="E200" s="141"/>
      <c r="F200" s="137"/>
      <c r="G200" s="137"/>
      <c r="H200" s="137"/>
      <c r="I200" s="142"/>
      <c r="J200" s="137"/>
      <c r="K200" s="137"/>
    </row>
    <row r="201" spans="2:11" ht="14.4" customHeight="1" x14ac:dyDescent="0.25">
      <c r="B201" s="137"/>
      <c r="C201" s="137"/>
      <c r="D201" s="137"/>
      <c r="E201" s="141"/>
      <c r="F201" s="137"/>
      <c r="G201" s="137"/>
      <c r="H201" s="137"/>
      <c r="I201" s="142"/>
      <c r="J201" s="137"/>
      <c r="K201" s="137"/>
    </row>
    <row r="202" spans="2:11" ht="14.4" customHeight="1" x14ac:dyDescent="0.25">
      <c r="B202" s="137"/>
      <c r="C202" s="137"/>
      <c r="D202" s="137"/>
      <c r="E202" s="141"/>
      <c r="F202" s="137"/>
      <c r="G202" s="137"/>
      <c r="H202" s="137"/>
      <c r="I202" s="142"/>
      <c r="J202" s="137"/>
      <c r="K202" s="137"/>
    </row>
    <row r="203" spans="2:11" ht="14.4" customHeight="1" x14ac:dyDescent="0.25">
      <c r="B203" s="137"/>
      <c r="C203" s="137"/>
      <c r="D203" s="137"/>
      <c r="E203" s="141"/>
      <c r="F203" s="137"/>
      <c r="G203" s="137"/>
      <c r="H203" s="137"/>
      <c r="I203" s="142"/>
      <c r="J203" s="137"/>
      <c r="K203" s="137"/>
    </row>
    <row r="204" spans="2:11" ht="14.4" customHeight="1" x14ac:dyDescent="0.25">
      <c r="B204" s="137"/>
      <c r="C204" s="137"/>
      <c r="D204" s="137"/>
      <c r="E204" s="141"/>
      <c r="F204" s="137"/>
      <c r="G204" s="137"/>
      <c r="H204" s="137"/>
      <c r="I204" s="142"/>
      <c r="J204" s="137"/>
      <c r="K204" s="137"/>
    </row>
    <row r="205" spans="2:11" ht="14.4" customHeight="1" x14ac:dyDescent="0.25">
      <c r="B205" s="137"/>
      <c r="C205" s="137"/>
      <c r="D205" s="137"/>
      <c r="E205" s="141"/>
      <c r="F205" s="137"/>
      <c r="G205" s="137"/>
      <c r="H205" s="137"/>
      <c r="I205" s="142"/>
      <c r="J205" s="137"/>
      <c r="K205" s="137"/>
    </row>
    <row r="206" spans="2:11" ht="14.4" customHeight="1" x14ac:dyDescent="0.25">
      <c r="B206" s="137"/>
      <c r="C206" s="137"/>
      <c r="D206" s="137"/>
      <c r="E206" s="141"/>
      <c r="F206" s="137"/>
      <c r="G206" s="137"/>
      <c r="H206" s="137"/>
      <c r="I206" s="142"/>
      <c r="J206" s="137"/>
      <c r="K206" s="137"/>
    </row>
    <row r="207" spans="2:11" ht="14.4" customHeight="1" x14ac:dyDescent="0.25">
      <c r="B207" s="137"/>
      <c r="C207" s="137"/>
      <c r="D207" s="137"/>
      <c r="E207" s="141"/>
      <c r="F207" s="137"/>
      <c r="G207" s="137"/>
      <c r="H207" s="137"/>
      <c r="I207" s="142"/>
      <c r="J207" s="137"/>
      <c r="K207" s="137"/>
    </row>
    <row r="208" spans="2:11" ht="14.4" customHeight="1" x14ac:dyDescent="0.25">
      <c r="B208" s="137"/>
      <c r="C208" s="137"/>
      <c r="D208" s="137"/>
      <c r="E208" s="141"/>
      <c r="F208" s="137"/>
      <c r="G208" s="137"/>
      <c r="H208" s="137"/>
      <c r="I208" s="142"/>
      <c r="J208" s="137"/>
      <c r="K208" s="137"/>
    </row>
    <row r="209" spans="2:11" ht="14.4" customHeight="1" x14ac:dyDescent="0.25">
      <c r="B209" s="137"/>
      <c r="C209" s="137"/>
      <c r="D209" s="137"/>
      <c r="E209" s="141"/>
      <c r="F209" s="137"/>
      <c r="G209" s="137"/>
      <c r="H209" s="137"/>
      <c r="I209" s="142"/>
      <c r="J209" s="137"/>
      <c r="K209" s="137"/>
    </row>
    <row r="210" spans="2:11" ht="14.4" customHeight="1" x14ac:dyDescent="0.25">
      <c r="B210" s="137"/>
      <c r="C210" s="137"/>
      <c r="D210" s="137"/>
      <c r="E210" s="141"/>
      <c r="F210" s="137"/>
      <c r="G210" s="137"/>
      <c r="H210" s="137"/>
      <c r="I210" s="142"/>
      <c r="J210" s="137"/>
      <c r="K210" s="137"/>
    </row>
    <row r="211" spans="2:11" ht="14.4" customHeight="1" x14ac:dyDescent="0.25">
      <c r="B211" s="137"/>
      <c r="C211" s="137"/>
      <c r="D211" s="137"/>
      <c r="E211" s="141"/>
      <c r="F211" s="137"/>
      <c r="G211" s="137"/>
      <c r="H211" s="137"/>
      <c r="I211" s="142"/>
      <c r="J211" s="137"/>
      <c r="K211" s="137"/>
    </row>
    <row r="212" spans="2:11" ht="14.4" customHeight="1" x14ac:dyDescent="0.25">
      <c r="B212" s="137"/>
      <c r="C212" s="137"/>
      <c r="D212" s="137"/>
      <c r="E212" s="141"/>
      <c r="F212" s="137"/>
      <c r="G212" s="137"/>
      <c r="H212" s="137"/>
      <c r="I212" s="142"/>
      <c r="J212" s="137"/>
      <c r="K212" s="137"/>
    </row>
    <row r="213" spans="2:11" ht="14.4" customHeight="1" x14ac:dyDescent="0.25">
      <c r="B213" s="137"/>
      <c r="C213" s="137"/>
      <c r="D213" s="137"/>
      <c r="E213" s="141"/>
      <c r="F213" s="137"/>
      <c r="G213" s="137"/>
      <c r="H213" s="137"/>
      <c r="I213" s="142"/>
      <c r="J213" s="137"/>
      <c r="K213" s="137"/>
    </row>
    <row r="214" spans="2:11" ht="14.4" customHeight="1" x14ac:dyDescent="0.25">
      <c r="B214" s="137"/>
      <c r="C214" s="137"/>
      <c r="D214" s="137"/>
      <c r="E214" s="141"/>
      <c r="F214" s="137"/>
      <c r="G214" s="137"/>
      <c r="H214" s="137"/>
      <c r="I214" s="142"/>
      <c r="J214" s="137"/>
      <c r="K214" s="137"/>
    </row>
    <row r="215" spans="2:11" ht="14.4" customHeight="1" x14ac:dyDescent="0.25">
      <c r="B215" s="137"/>
      <c r="C215" s="137"/>
      <c r="D215" s="137"/>
      <c r="E215" s="141"/>
      <c r="F215" s="137"/>
      <c r="G215" s="137"/>
      <c r="H215" s="137"/>
      <c r="I215" s="142"/>
      <c r="J215" s="137"/>
      <c r="K215" s="137"/>
    </row>
    <row r="216" spans="2:11" ht="14.4" customHeight="1" x14ac:dyDescent="0.25">
      <c r="B216" s="137"/>
      <c r="C216" s="137"/>
      <c r="D216" s="137"/>
      <c r="E216" s="141"/>
      <c r="F216" s="137"/>
      <c r="G216" s="137"/>
      <c r="H216" s="137"/>
      <c r="I216" s="142"/>
      <c r="J216" s="137"/>
      <c r="K216" s="137"/>
    </row>
    <row r="217" spans="2:11" ht="14.4" customHeight="1" x14ac:dyDescent="0.25">
      <c r="B217" s="137"/>
      <c r="C217" s="137"/>
      <c r="D217" s="137"/>
      <c r="E217" s="141"/>
      <c r="F217" s="137"/>
      <c r="G217" s="137"/>
      <c r="H217" s="137"/>
      <c r="I217" s="142"/>
      <c r="J217" s="137"/>
      <c r="K217" s="137"/>
    </row>
    <row r="218" spans="2:11" ht="14.4" customHeight="1" x14ac:dyDescent="0.25">
      <c r="B218" s="137"/>
      <c r="C218" s="137"/>
      <c r="D218" s="137"/>
      <c r="E218" s="141"/>
      <c r="F218" s="137"/>
      <c r="G218" s="137"/>
      <c r="H218" s="137"/>
      <c r="I218" s="142"/>
      <c r="J218" s="137"/>
      <c r="K218" s="137"/>
    </row>
    <row r="219" spans="2:11" ht="14.4" customHeight="1" x14ac:dyDescent="0.25">
      <c r="B219" s="137"/>
      <c r="C219" s="137"/>
      <c r="D219" s="137"/>
      <c r="E219" s="141"/>
      <c r="F219" s="137"/>
      <c r="G219" s="137"/>
      <c r="H219" s="137"/>
      <c r="I219" s="142"/>
      <c r="J219" s="137"/>
      <c r="K219" s="137"/>
    </row>
    <row r="220" spans="2:11" ht="14.4" customHeight="1" x14ac:dyDescent="0.25">
      <c r="B220" s="137"/>
      <c r="C220" s="137"/>
      <c r="D220" s="137"/>
      <c r="E220" s="141"/>
      <c r="F220" s="137"/>
      <c r="G220" s="137"/>
      <c r="H220" s="137"/>
      <c r="I220" s="142"/>
      <c r="J220" s="137"/>
      <c r="K220" s="137"/>
    </row>
    <row r="221" spans="2:11" ht="14.4" customHeight="1" x14ac:dyDescent="0.25">
      <c r="B221" s="137"/>
      <c r="C221" s="137"/>
      <c r="D221" s="137"/>
      <c r="E221" s="141"/>
      <c r="F221" s="137"/>
      <c r="G221" s="137"/>
      <c r="H221" s="137"/>
      <c r="I221" s="142"/>
      <c r="J221" s="137"/>
      <c r="K221" s="137"/>
    </row>
    <row r="222" spans="2:11" ht="14.4" customHeight="1" x14ac:dyDescent="0.25">
      <c r="B222" s="137"/>
      <c r="C222" s="137"/>
      <c r="D222" s="137"/>
      <c r="E222" s="141"/>
      <c r="F222" s="137"/>
      <c r="G222" s="137"/>
      <c r="H222" s="137"/>
      <c r="I222" s="142"/>
      <c r="J222" s="137"/>
      <c r="K222" s="137"/>
    </row>
    <row r="223" spans="2:11" ht="14.4" customHeight="1" x14ac:dyDescent="0.25">
      <c r="B223" s="137"/>
      <c r="C223" s="137"/>
      <c r="D223" s="137"/>
      <c r="E223" s="141"/>
      <c r="F223" s="137"/>
      <c r="G223" s="137"/>
      <c r="H223" s="137"/>
      <c r="I223" s="142"/>
      <c r="J223" s="137"/>
      <c r="K223" s="137"/>
    </row>
    <row r="224" spans="2:11" ht="14.4" customHeight="1" x14ac:dyDescent="0.25">
      <c r="B224" s="137"/>
      <c r="C224" s="137"/>
      <c r="D224" s="137"/>
      <c r="E224" s="141"/>
      <c r="F224" s="137"/>
      <c r="G224" s="137"/>
      <c r="H224" s="137"/>
      <c r="I224" s="142"/>
      <c r="J224" s="137"/>
      <c r="K224" s="137"/>
    </row>
    <row r="225" spans="2:11" ht="14.4" customHeight="1" x14ac:dyDescent="0.25">
      <c r="B225" s="137"/>
      <c r="C225" s="137"/>
      <c r="D225" s="137"/>
      <c r="E225" s="141"/>
      <c r="F225" s="137"/>
      <c r="G225" s="137"/>
      <c r="H225" s="137"/>
      <c r="I225" s="142"/>
      <c r="J225" s="137"/>
      <c r="K225" s="137"/>
    </row>
    <row r="226" spans="2:11" ht="14.4" customHeight="1" x14ac:dyDescent="0.25">
      <c r="B226" s="137"/>
      <c r="C226" s="137"/>
      <c r="D226" s="137"/>
      <c r="E226" s="141"/>
      <c r="F226" s="137"/>
      <c r="G226" s="137"/>
      <c r="H226" s="137"/>
      <c r="I226" s="142"/>
      <c r="J226" s="137"/>
      <c r="K226" s="137"/>
    </row>
    <row r="227" spans="2:11" ht="14.4" customHeight="1" x14ac:dyDescent="0.25">
      <c r="B227" s="137"/>
      <c r="C227" s="137"/>
      <c r="D227" s="137"/>
      <c r="E227" s="141"/>
      <c r="F227" s="137"/>
      <c r="G227" s="137"/>
      <c r="H227" s="137"/>
      <c r="I227" s="142"/>
      <c r="J227" s="137"/>
      <c r="K227" s="137"/>
    </row>
    <row r="228" spans="2:11" ht="14.4" customHeight="1" x14ac:dyDescent="0.25">
      <c r="B228" s="137"/>
      <c r="C228" s="137"/>
      <c r="D228" s="137"/>
      <c r="E228" s="141"/>
      <c r="F228" s="137"/>
      <c r="G228" s="137"/>
      <c r="H228" s="137"/>
      <c r="I228" s="142"/>
      <c r="J228" s="137"/>
      <c r="K228" s="137"/>
    </row>
    <row r="229" spans="2:11" ht="14.4" customHeight="1" x14ac:dyDescent="0.25">
      <c r="B229" s="137"/>
      <c r="C229" s="137"/>
      <c r="D229" s="137"/>
      <c r="E229" s="141"/>
      <c r="F229" s="137"/>
      <c r="G229" s="137"/>
      <c r="H229" s="137"/>
      <c r="I229" s="142"/>
      <c r="J229" s="137"/>
      <c r="K229" s="137"/>
    </row>
    <row r="230" spans="2:11" ht="14.4" customHeight="1" x14ac:dyDescent="0.25">
      <c r="B230" s="137"/>
      <c r="C230" s="137"/>
      <c r="D230" s="137"/>
      <c r="E230" s="141"/>
      <c r="F230" s="137"/>
      <c r="G230" s="137"/>
      <c r="H230" s="137"/>
      <c r="I230" s="142"/>
      <c r="J230" s="137"/>
      <c r="K230" s="137"/>
    </row>
    <row r="231" spans="2:11" ht="14.4" customHeight="1" x14ac:dyDescent="0.25">
      <c r="B231" s="137"/>
      <c r="C231" s="137"/>
      <c r="D231" s="137"/>
      <c r="E231" s="141"/>
      <c r="F231" s="137"/>
      <c r="G231" s="137"/>
      <c r="H231" s="137"/>
      <c r="I231" s="142"/>
      <c r="J231" s="137"/>
      <c r="K231" s="137"/>
    </row>
    <row r="232" spans="2:11" ht="14.4" customHeight="1" x14ac:dyDescent="0.25">
      <c r="B232" s="137"/>
      <c r="C232" s="137"/>
      <c r="D232" s="137"/>
      <c r="E232" s="141"/>
      <c r="F232" s="137"/>
      <c r="G232" s="137"/>
      <c r="H232" s="137"/>
      <c r="I232" s="142"/>
      <c r="J232" s="137"/>
      <c r="K232" s="137"/>
    </row>
    <row r="233" spans="2:11" ht="14.4" customHeight="1" x14ac:dyDescent="0.25">
      <c r="B233" s="137"/>
      <c r="C233" s="137"/>
      <c r="D233" s="137"/>
      <c r="E233" s="141"/>
      <c r="F233" s="137"/>
      <c r="G233" s="137"/>
      <c r="H233" s="137"/>
      <c r="I233" s="142"/>
      <c r="J233" s="137"/>
      <c r="K233" s="137"/>
    </row>
    <row r="234" spans="2:11" ht="14.4" customHeight="1" x14ac:dyDescent="0.25">
      <c r="B234" s="137"/>
      <c r="C234" s="137"/>
      <c r="D234" s="137"/>
      <c r="E234" s="141"/>
      <c r="F234" s="137"/>
      <c r="G234" s="137"/>
      <c r="H234" s="137"/>
      <c r="I234" s="142"/>
      <c r="J234" s="137"/>
      <c r="K234" s="137"/>
    </row>
    <row r="235" spans="2:11" ht="14.4" customHeight="1" x14ac:dyDescent="0.25">
      <c r="B235" s="137"/>
      <c r="C235" s="137"/>
      <c r="D235" s="137"/>
      <c r="E235" s="141"/>
      <c r="F235" s="137"/>
      <c r="G235" s="137"/>
      <c r="H235" s="137"/>
      <c r="I235" s="142"/>
      <c r="J235" s="137"/>
      <c r="K235" s="137"/>
    </row>
    <row r="236" spans="2:11" ht="14.4" customHeight="1" x14ac:dyDescent="0.25">
      <c r="B236" s="137"/>
      <c r="C236" s="137"/>
      <c r="D236" s="137"/>
      <c r="E236" s="141"/>
      <c r="F236" s="137"/>
      <c r="G236" s="137"/>
      <c r="H236" s="137"/>
      <c r="I236" s="142"/>
      <c r="J236" s="137"/>
      <c r="K236" s="137"/>
    </row>
    <row r="237" spans="2:11" ht="14.4" customHeight="1" x14ac:dyDescent="0.25">
      <c r="B237" s="137"/>
      <c r="C237" s="137"/>
      <c r="D237" s="137"/>
      <c r="E237" s="141"/>
      <c r="F237" s="137"/>
      <c r="G237" s="137"/>
      <c r="H237" s="137"/>
      <c r="I237" s="142"/>
      <c r="J237" s="137"/>
      <c r="K237" s="137"/>
    </row>
    <row r="238" spans="2:11" ht="14.4" customHeight="1" x14ac:dyDescent="0.25">
      <c r="B238" s="137"/>
      <c r="C238" s="137"/>
      <c r="D238" s="137"/>
      <c r="E238" s="141"/>
      <c r="F238" s="137"/>
      <c r="G238" s="137"/>
      <c r="H238" s="137"/>
      <c r="I238" s="142"/>
      <c r="J238" s="137"/>
      <c r="K238" s="137"/>
    </row>
    <row r="239" spans="2:11" ht="14.4" customHeight="1" x14ac:dyDescent="0.25">
      <c r="B239" s="137"/>
      <c r="C239" s="137"/>
      <c r="D239" s="137"/>
      <c r="E239" s="141"/>
      <c r="F239" s="137"/>
      <c r="G239" s="137"/>
      <c r="H239" s="137"/>
      <c r="I239" s="142"/>
      <c r="J239" s="137"/>
      <c r="K239" s="137"/>
    </row>
    <row r="240" spans="2:11" ht="14.4" customHeight="1" x14ac:dyDescent="0.25">
      <c r="B240" s="137"/>
      <c r="C240" s="137"/>
      <c r="D240" s="137"/>
      <c r="E240" s="141"/>
      <c r="F240" s="137"/>
      <c r="G240" s="137"/>
      <c r="H240" s="137"/>
      <c r="I240" s="142"/>
      <c r="J240" s="137"/>
      <c r="K240" s="137"/>
    </row>
    <row r="241" spans="2:11" ht="14.4" customHeight="1" x14ac:dyDescent="0.25">
      <c r="B241" s="137"/>
      <c r="C241" s="137"/>
      <c r="D241" s="137"/>
      <c r="E241" s="141"/>
      <c r="F241" s="137"/>
      <c r="G241" s="137"/>
      <c r="H241" s="137"/>
      <c r="I241" s="142"/>
      <c r="J241" s="137"/>
      <c r="K241" s="137"/>
    </row>
    <row r="242" spans="2:11" ht="14.4" customHeight="1" x14ac:dyDescent="0.25">
      <c r="B242" s="137"/>
      <c r="C242" s="137"/>
      <c r="D242" s="137"/>
      <c r="E242" s="141"/>
      <c r="F242" s="137"/>
      <c r="G242" s="137"/>
      <c r="H242" s="137"/>
      <c r="I242" s="142"/>
      <c r="J242" s="137"/>
      <c r="K242" s="137"/>
    </row>
    <row r="243" spans="2:11" ht="14.4" customHeight="1" x14ac:dyDescent="0.25">
      <c r="B243" s="137"/>
      <c r="C243" s="137"/>
      <c r="D243" s="137"/>
      <c r="E243" s="141"/>
      <c r="F243" s="137"/>
      <c r="G243" s="137"/>
      <c r="H243" s="137"/>
      <c r="I243" s="142"/>
      <c r="J243" s="137"/>
      <c r="K243" s="137"/>
    </row>
    <row r="244" spans="2:11" ht="14.4" customHeight="1" x14ac:dyDescent="0.25">
      <c r="B244" s="137"/>
      <c r="C244" s="137"/>
      <c r="D244" s="137"/>
      <c r="E244" s="141"/>
      <c r="F244" s="137"/>
      <c r="G244" s="137"/>
      <c r="H244" s="137"/>
      <c r="I244" s="142"/>
      <c r="J244" s="137"/>
      <c r="K244" s="137"/>
    </row>
    <row r="245" spans="2:11" ht="14.4" customHeight="1" x14ac:dyDescent="0.25">
      <c r="B245" s="137"/>
      <c r="C245" s="137"/>
      <c r="D245" s="137"/>
      <c r="E245" s="141"/>
      <c r="F245" s="137"/>
      <c r="G245" s="137"/>
      <c r="H245" s="137"/>
      <c r="I245" s="142"/>
      <c r="J245" s="137"/>
      <c r="K245" s="137"/>
    </row>
    <row r="246" spans="2:11" ht="14.4" customHeight="1" x14ac:dyDescent="0.25">
      <c r="B246" s="137"/>
      <c r="C246" s="137"/>
      <c r="D246" s="137"/>
      <c r="E246" s="141"/>
      <c r="F246" s="137"/>
      <c r="G246" s="137"/>
      <c r="H246" s="137"/>
      <c r="I246" s="142"/>
      <c r="J246" s="137"/>
      <c r="K246" s="137"/>
    </row>
    <row r="247" spans="2:11" ht="14.4" customHeight="1" x14ac:dyDescent="0.25">
      <c r="B247" s="137"/>
      <c r="C247" s="137"/>
      <c r="D247" s="137"/>
      <c r="E247" s="141"/>
      <c r="F247" s="137"/>
      <c r="G247" s="137"/>
      <c r="H247" s="137"/>
      <c r="I247" s="142"/>
      <c r="J247" s="137"/>
      <c r="K247" s="137"/>
    </row>
    <row r="248" spans="2:11" ht="14.4" customHeight="1" x14ac:dyDescent="0.25">
      <c r="B248" s="137"/>
      <c r="C248" s="137"/>
      <c r="D248" s="137"/>
      <c r="E248" s="141"/>
      <c r="F248" s="137"/>
      <c r="G248" s="137"/>
      <c r="H248" s="137"/>
      <c r="I248" s="142"/>
      <c r="J248" s="137"/>
      <c r="K248" s="137"/>
    </row>
    <row r="249" spans="2:11" ht="14.4" customHeight="1" x14ac:dyDescent="0.25">
      <c r="B249" s="137"/>
      <c r="C249" s="137"/>
      <c r="D249" s="137"/>
      <c r="E249" s="141"/>
      <c r="F249" s="137"/>
      <c r="G249" s="137"/>
      <c r="H249" s="137"/>
      <c r="I249" s="142"/>
      <c r="J249" s="137"/>
      <c r="K249" s="137"/>
    </row>
    <row r="250" spans="2:11" ht="14.4" customHeight="1" x14ac:dyDescent="0.25">
      <c r="B250" s="137"/>
      <c r="C250" s="137"/>
      <c r="D250" s="137"/>
      <c r="E250" s="141"/>
      <c r="F250" s="137"/>
      <c r="G250" s="137"/>
      <c r="H250" s="137"/>
      <c r="I250" s="142"/>
      <c r="J250" s="137"/>
      <c r="K250" s="137"/>
    </row>
    <row r="251" spans="2:11" ht="14.4" customHeight="1" x14ac:dyDescent="0.25">
      <c r="B251" s="137"/>
      <c r="C251" s="137"/>
      <c r="D251" s="137"/>
      <c r="E251" s="141"/>
      <c r="F251" s="137"/>
      <c r="G251" s="137"/>
      <c r="H251" s="137"/>
      <c r="I251" s="142"/>
      <c r="J251" s="137"/>
      <c r="K251" s="137"/>
    </row>
    <row r="252" spans="2:11" ht="14.4" customHeight="1" x14ac:dyDescent="0.25">
      <c r="B252" s="137"/>
      <c r="C252" s="137"/>
      <c r="D252" s="137"/>
      <c r="E252" s="141"/>
      <c r="F252" s="137"/>
      <c r="G252" s="137"/>
      <c r="H252" s="137"/>
      <c r="I252" s="142"/>
      <c r="J252" s="137"/>
      <c r="K252" s="137"/>
    </row>
    <row r="253" spans="2:11" ht="14.4" customHeight="1" x14ac:dyDescent="0.25">
      <c r="B253" s="137"/>
      <c r="C253" s="137"/>
      <c r="D253" s="137"/>
      <c r="E253" s="141"/>
      <c r="F253" s="137"/>
      <c r="G253" s="137"/>
      <c r="H253" s="137"/>
      <c r="I253" s="142"/>
      <c r="J253" s="137"/>
      <c r="K253" s="137"/>
    </row>
    <row r="254" spans="2:11" ht="14.4" customHeight="1" x14ac:dyDescent="0.25">
      <c r="B254" s="137"/>
      <c r="C254" s="137"/>
      <c r="D254" s="137"/>
      <c r="E254" s="141"/>
      <c r="F254" s="137"/>
      <c r="G254" s="137"/>
      <c r="H254" s="137"/>
      <c r="I254" s="142"/>
      <c r="J254" s="137"/>
      <c r="K254" s="137"/>
    </row>
    <row r="255" spans="2:11" ht="14.4" customHeight="1" x14ac:dyDescent="0.25">
      <c r="B255" s="137"/>
      <c r="C255" s="137"/>
      <c r="D255" s="137"/>
      <c r="E255" s="141"/>
      <c r="F255" s="137"/>
      <c r="G255" s="137"/>
      <c r="H255" s="137"/>
      <c r="I255" s="142"/>
      <c r="J255" s="137"/>
      <c r="K255" s="137"/>
    </row>
    <row r="256" spans="2:11" ht="14.4" customHeight="1" x14ac:dyDescent="0.25">
      <c r="B256" s="137"/>
      <c r="C256" s="137"/>
      <c r="D256" s="137"/>
      <c r="E256" s="141"/>
      <c r="F256" s="137"/>
      <c r="G256" s="137"/>
      <c r="H256" s="137"/>
      <c r="I256" s="142"/>
      <c r="J256" s="137"/>
      <c r="K256" s="137"/>
    </row>
    <row r="257" spans="2:11" ht="14.4" customHeight="1" x14ac:dyDescent="0.25">
      <c r="B257" s="137"/>
      <c r="C257" s="137"/>
      <c r="D257" s="137"/>
      <c r="E257" s="141"/>
      <c r="F257" s="137"/>
      <c r="G257" s="137"/>
      <c r="H257" s="137"/>
      <c r="I257" s="142"/>
      <c r="J257" s="137"/>
      <c r="K257" s="137"/>
    </row>
    <row r="258" spans="2:11" ht="14.4" customHeight="1" x14ac:dyDescent="0.25">
      <c r="B258" s="137"/>
      <c r="C258" s="137"/>
      <c r="D258" s="137"/>
      <c r="E258" s="141"/>
      <c r="F258" s="137"/>
      <c r="G258" s="137"/>
      <c r="H258" s="137"/>
      <c r="I258" s="142"/>
      <c r="J258" s="137"/>
      <c r="K258" s="137"/>
    </row>
    <row r="259" spans="2:11" ht="14.4" customHeight="1" x14ac:dyDescent="0.25">
      <c r="B259" s="137"/>
      <c r="C259" s="137"/>
      <c r="D259" s="137"/>
      <c r="E259" s="141"/>
      <c r="F259" s="137"/>
      <c r="G259" s="137"/>
      <c r="H259" s="137"/>
      <c r="I259" s="142"/>
      <c r="J259" s="137"/>
      <c r="K259" s="137"/>
    </row>
    <row r="260" spans="2:11" ht="14.4" customHeight="1" x14ac:dyDescent="0.25">
      <c r="B260" s="137"/>
      <c r="C260" s="137"/>
      <c r="D260" s="137"/>
      <c r="E260" s="141"/>
      <c r="F260" s="137"/>
      <c r="G260" s="137"/>
      <c r="H260" s="137"/>
      <c r="I260" s="142"/>
      <c r="J260" s="137"/>
      <c r="K260" s="137"/>
    </row>
    <row r="261" spans="2:11" ht="14.4" customHeight="1" x14ac:dyDescent="0.25">
      <c r="B261" s="137"/>
      <c r="C261" s="137"/>
      <c r="D261" s="137"/>
      <c r="E261" s="141"/>
      <c r="F261" s="137"/>
      <c r="G261" s="137"/>
      <c r="H261" s="137"/>
      <c r="I261" s="142"/>
      <c r="J261" s="137"/>
      <c r="K261" s="137"/>
    </row>
    <row r="262" spans="2:11" ht="14.4" customHeight="1" x14ac:dyDescent="0.25">
      <c r="B262" s="137"/>
      <c r="C262" s="137"/>
      <c r="D262" s="137"/>
      <c r="E262" s="141"/>
      <c r="F262" s="137"/>
      <c r="G262" s="137"/>
      <c r="H262" s="137"/>
      <c r="I262" s="142"/>
      <c r="J262" s="137"/>
      <c r="K262" s="137"/>
    </row>
    <row r="263" spans="2:11" ht="14.4" customHeight="1" x14ac:dyDescent="0.25">
      <c r="B263" s="137"/>
      <c r="C263" s="137"/>
      <c r="D263" s="137"/>
      <c r="E263" s="141"/>
      <c r="F263" s="137"/>
      <c r="G263" s="137"/>
      <c r="H263" s="137"/>
      <c r="I263" s="142"/>
      <c r="J263" s="137"/>
      <c r="K263" s="137"/>
    </row>
    <row r="264" spans="2:11" ht="14.4" customHeight="1" x14ac:dyDescent="0.25">
      <c r="B264" s="137"/>
      <c r="C264" s="137"/>
      <c r="D264" s="137"/>
      <c r="E264" s="141"/>
      <c r="F264" s="137"/>
      <c r="G264" s="137"/>
      <c r="H264" s="137"/>
      <c r="I264" s="142"/>
      <c r="J264" s="137"/>
      <c r="K264" s="137"/>
    </row>
    <row r="265" spans="2:11" ht="14.4" customHeight="1" x14ac:dyDescent="0.25">
      <c r="B265" s="137"/>
      <c r="C265" s="137"/>
      <c r="D265" s="137"/>
      <c r="E265" s="141"/>
      <c r="F265" s="137"/>
      <c r="G265" s="137"/>
      <c r="H265" s="137"/>
      <c r="I265" s="142"/>
      <c r="J265" s="137"/>
      <c r="K265" s="137"/>
    </row>
    <row r="266" spans="2:11" ht="14.4" customHeight="1" x14ac:dyDescent="0.25">
      <c r="B266" s="137"/>
      <c r="C266" s="137"/>
      <c r="D266" s="137"/>
      <c r="E266" s="141"/>
      <c r="F266" s="137"/>
      <c r="G266" s="137"/>
      <c r="H266" s="137"/>
      <c r="I266" s="142"/>
      <c r="J266" s="137"/>
      <c r="K266" s="137"/>
    </row>
    <row r="267" spans="2:11" ht="14.4" customHeight="1" x14ac:dyDescent="0.25">
      <c r="B267" s="137"/>
      <c r="C267" s="137"/>
      <c r="D267" s="137"/>
      <c r="E267" s="141"/>
      <c r="F267" s="137"/>
      <c r="G267" s="137"/>
      <c r="H267" s="137"/>
      <c r="I267" s="142"/>
      <c r="J267" s="137"/>
      <c r="K267" s="137"/>
    </row>
    <row r="268" spans="2:11" ht="14.4" customHeight="1" x14ac:dyDescent="0.25">
      <c r="B268" s="137"/>
      <c r="C268" s="137"/>
      <c r="D268" s="137"/>
      <c r="E268" s="141"/>
      <c r="F268" s="137"/>
      <c r="G268" s="137"/>
      <c r="H268" s="137"/>
      <c r="I268" s="142"/>
      <c r="J268" s="137"/>
      <c r="K268" s="137"/>
    </row>
    <row r="269" spans="2:11" ht="14.4" customHeight="1" x14ac:dyDescent="0.25">
      <c r="B269" s="137"/>
      <c r="C269" s="137"/>
      <c r="D269" s="137"/>
      <c r="E269" s="141"/>
      <c r="F269" s="137"/>
      <c r="G269" s="137"/>
      <c r="H269" s="137"/>
      <c r="I269" s="142"/>
      <c r="J269" s="137"/>
      <c r="K269" s="137"/>
    </row>
    <row r="270" spans="2:11" ht="14.4" customHeight="1" x14ac:dyDescent="0.25">
      <c r="B270" s="137"/>
      <c r="C270" s="137"/>
      <c r="D270" s="137"/>
      <c r="E270" s="141"/>
      <c r="F270" s="137"/>
      <c r="G270" s="137"/>
      <c r="H270" s="137"/>
      <c r="I270" s="142"/>
      <c r="J270" s="137"/>
      <c r="K270" s="137"/>
    </row>
    <row r="271" spans="2:11" ht="14.4" customHeight="1" x14ac:dyDescent="0.25">
      <c r="B271" s="137"/>
      <c r="C271" s="137"/>
      <c r="D271" s="137"/>
      <c r="E271" s="141"/>
      <c r="F271" s="137"/>
      <c r="G271" s="137"/>
      <c r="H271" s="137"/>
      <c r="I271" s="142"/>
      <c r="J271" s="137"/>
      <c r="K271" s="137"/>
    </row>
    <row r="272" spans="2:11" ht="14.4" customHeight="1" x14ac:dyDescent="0.25">
      <c r="B272" s="137"/>
      <c r="C272" s="137"/>
      <c r="D272" s="137"/>
      <c r="E272" s="141"/>
      <c r="F272" s="137"/>
      <c r="G272" s="137"/>
      <c r="H272" s="137"/>
      <c r="I272" s="142"/>
      <c r="J272" s="137"/>
      <c r="K272" s="137"/>
    </row>
    <row r="273" spans="2:11" ht="14.4" customHeight="1" x14ac:dyDescent="0.25">
      <c r="B273" s="137"/>
      <c r="C273" s="137"/>
      <c r="D273" s="137"/>
      <c r="E273" s="141"/>
      <c r="F273" s="137"/>
      <c r="G273" s="137"/>
      <c r="H273" s="137"/>
      <c r="I273" s="142"/>
      <c r="J273" s="137"/>
      <c r="K273" s="137"/>
    </row>
    <row r="274" spans="2:11" ht="14.4" customHeight="1" x14ac:dyDescent="0.25">
      <c r="B274" s="137"/>
      <c r="C274" s="137"/>
      <c r="D274" s="137"/>
      <c r="E274" s="141"/>
      <c r="F274" s="137"/>
      <c r="G274" s="137"/>
      <c r="H274" s="137"/>
      <c r="I274" s="142"/>
      <c r="J274" s="137"/>
      <c r="K274" s="137"/>
    </row>
    <row r="275" spans="2:11" ht="14.4" customHeight="1" x14ac:dyDescent="0.25">
      <c r="B275" s="137"/>
      <c r="C275" s="137"/>
      <c r="D275" s="137"/>
      <c r="E275" s="141"/>
      <c r="F275" s="137"/>
      <c r="G275" s="137"/>
      <c r="H275" s="137"/>
      <c r="I275" s="142"/>
      <c r="J275" s="137"/>
      <c r="K275" s="137"/>
    </row>
    <row r="276" spans="2:11" ht="14.4" customHeight="1" x14ac:dyDescent="0.25">
      <c r="B276" s="137"/>
      <c r="C276" s="137"/>
      <c r="D276" s="137"/>
      <c r="E276" s="141"/>
      <c r="F276" s="137"/>
      <c r="G276" s="137"/>
      <c r="H276" s="137"/>
      <c r="I276" s="142"/>
      <c r="J276" s="137"/>
      <c r="K276" s="137"/>
    </row>
    <row r="277" spans="2:11" ht="14.4" customHeight="1" x14ac:dyDescent="0.25">
      <c r="B277" s="137"/>
      <c r="C277" s="137"/>
      <c r="D277" s="137"/>
      <c r="E277" s="141"/>
      <c r="F277" s="137"/>
      <c r="G277" s="137"/>
      <c r="H277" s="137"/>
      <c r="I277" s="142"/>
      <c r="J277" s="137"/>
      <c r="K277" s="137"/>
    </row>
    <row r="278" spans="2:11" ht="14.4" customHeight="1" x14ac:dyDescent="0.25">
      <c r="B278" s="137"/>
      <c r="C278" s="137"/>
      <c r="D278" s="137"/>
      <c r="E278" s="141"/>
      <c r="F278" s="137"/>
      <c r="G278" s="137"/>
      <c r="H278" s="137"/>
      <c r="I278" s="142"/>
      <c r="J278" s="137"/>
      <c r="K278" s="137"/>
    </row>
    <row r="279" spans="2:11" ht="14.4" customHeight="1" x14ac:dyDescent="0.25">
      <c r="B279" s="137"/>
      <c r="C279" s="137"/>
      <c r="D279" s="137"/>
      <c r="E279" s="141"/>
      <c r="F279" s="137"/>
      <c r="G279" s="137"/>
      <c r="H279" s="137"/>
      <c r="I279" s="142"/>
      <c r="J279" s="137"/>
      <c r="K279" s="137"/>
    </row>
    <row r="280" spans="2:11" ht="14.4" customHeight="1" x14ac:dyDescent="0.25">
      <c r="B280" s="137"/>
      <c r="C280" s="137"/>
      <c r="D280" s="137"/>
      <c r="E280" s="141"/>
      <c r="F280" s="137"/>
      <c r="G280" s="137"/>
      <c r="H280" s="137"/>
      <c r="I280" s="142"/>
      <c r="J280" s="137"/>
      <c r="K280" s="137"/>
    </row>
    <row r="281" spans="2:11" ht="14.4" customHeight="1" x14ac:dyDescent="0.25">
      <c r="B281" s="137"/>
      <c r="C281" s="137"/>
      <c r="D281" s="137"/>
      <c r="E281" s="141"/>
      <c r="F281" s="137"/>
      <c r="G281" s="137"/>
      <c r="H281" s="137"/>
      <c r="I281" s="142"/>
      <c r="J281" s="137"/>
      <c r="K281" s="137"/>
    </row>
    <row r="282" spans="2:11" ht="14.4" customHeight="1" x14ac:dyDescent="0.25">
      <c r="B282" s="137"/>
      <c r="C282" s="137"/>
      <c r="D282" s="137"/>
      <c r="E282" s="141"/>
      <c r="F282" s="137"/>
      <c r="G282" s="137"/>
      <c r="H282" s="137"/>
      <c r="I282" s="142"/>
      <c r="J282" s="137"/>
      <c r="K282" s="137"/>
    </row>
    <row r="283" spans="2:11" ht="14.4" customHeight="1" x14ac:dyDescent="0.25">
      <c r="B283" s="137"/>
      <c r="C283" s="137"/>
      <c r="D283" s="137"/>
      <c r="E283" s="141"/>
      <c r="F283" s="137"/>
      <c r="G283" s="137"/>
      <c r="H283" s="137"/>
      <c r="I283" s="142"/>
      <c r="J283" s="137"/>
      <c r="K283" s="137"/>
    </row>
    <row r="284" spans="2:11" ht="14.4" customHeight="1" x14ac:dyDescent="0.25">
      <c r="B284" s="137"/>
      <c r="C284" s="137"/>
      <c r="D284" s="137"/>
      <c r="E284" s="141"/>
      <c r="F284" s="137"/>
      <c r="G284" s="137"/>
      <c r="H284" s="137"/>
      <c r="I284" s="142"/>
      <c r="J284" s="137"/>
      <c r="K284" s="137"/>
    </row>
    <row r="285" spans="2:11" ht="14.4" customHeight="1" x14ac:dyDescent="0.25">
      <c r="B285" s="137"/>
      <c r="C285" s="137"/>
      <c r="D285" s="137"/>
      <c r="E285" s="141"/>
      <c r="F285" s="137"/>
      <c r="G285" s="137"/>
      <c r="H285" s="137"/>
      <c r="I285" s="142"/>
      <c r="J285" s="137"/>
      <c r="K285" s="137"/>
    </row>
    <row r="286" spans="2:11" ht="14.4" customHeight="1" x14ac:dyDescent="0.25">
      <c r="B286" s="137"/>
      <c r="C286" s="137"/>
      <c r="D286" s="137"/>
      <c r="E286" s="141"/>
      <c r="F286" s="137"/>
      <c r="G286" s="137"/>
      <c r="H286" s="137"/>
      <c r="I286" s="142"/>
      <c r="J286" s="137"/>
      <c r="K286" s="137"/>
    </row>
    <row r="287" spans="2:11" ht="14.4" customHeight="1" x14ac:dyDescent="0.25">
      <c r="B287" s="137"/>
      <c r="C287" s="137"/>
      <c r="D287" s="137"/>
      <c r="E287" s="141"/>
      <c r="F287" s="137"/>
      <c r="G287" s="137"/>
      <c r="H287" s="137"/>
      <c r="I287" s="142"/>
      <c r="J287" s="137"/>
      <c r="K287" s="137"/>
    </row>
    <row r="288" spans="2:11" ht="14.4" customHeight="1" x14ac:dyDescent="0.25">
      <c r="B288" s="137"/>
      <c r="C288" s="137"/>
      <c r="D288" s="137"/>
      <c r="E288" s="141"/>
      <c r="F288" s="137"/>
      <c r="G288" s="137"/>
      <c r="H288" s="137"/>
      <c r="I288" s="142"/>
      <c r="J288" s="137"/>
      <c r="K288" s="137"/>
    </row>
    <row r="289" spans="2:11" ht="14.4" customHeight="1" x14ac:dyDescent="0.25">
      <c r="B289" s="137"/>
      <c r="C289" s="137"/>
      <c r="D289" s="137"/>
      <c r="E289" s="141"/>
      <c r="F289" s="137"/>
      <c r="G289" s="137"/>
      <c r="H289" s="137"/>
      <c r="I289" s="142"/>
      <c r="J289" s="137"/>
      <c r="K289" s="137"/>
    </row>
    <row r="290" spans="2:11" ht="14.4" customHeight="1" x14ac:dyDescent="0.25">
      <c r="B290" s="137"/>
      <c r="C290" s="137"/>
      <c r="D290" s="137"/>
      <c r="E290" s="141"/>
      <c r="F290" s="137"/>
      <c r="G290" s="137"/>
      <c r="H290" s="137"/>
      <c r="I290" s="142"/>
      <c r="J290" s="137"/>
      <c r="K290" s="137"/>
    </row>
    <row r="291" spans="2:11" ht="14.4" customHeight="1" x14ac:dyDescent="0.25">
      <c r="B291" s="137"/>
      <c r="C291" s="137"/>
      <c r="D291" s="137"/>
      <c r="E291" s="141"/>
      <c r="F291" s="137"/>
      <c r="G291" s="137"/>
      <c r="H291" s="137"/>
      <c r="I291" s="142"/>
      <c r="J291" s="137"/>
      <c r="K291" s="137"/>
    </row>
    <row r="292" spans="2:11" ht="14.4" customHeight="1" x14ac:dyDescent="0.25">
      <c r="B292" s="137"/>
      <c r="C292" s="137"/>
      <c r="D292" s="137"/>
      <c r="E292" s="141"/>
      <c r="F292" s="137"/>
      <c r="G292" s="137"/>
      <c r="H292" s="137"/>
      <c r="I292" s="142"/>
      <c r="J292" s="137"/>
      <c r="K292" s="137"/>
    </row>
    <row r="293" spans="2:11" ht="14.4" customHeight="1" x14ac:dyDescent="0.25">
      <c r="B293" s="137"/>
      <c r="C293" s="137"/>
      <c r="D293" s="137"/>
      <c r="E293" s="141"/>
      <c r="F293" s="137"/>
      <c r="G293" s="137"/>
      <c r="H293" s="137"/>
      <c r="I293" s="142"/>
      <c r="J293" s="137"/>
      <c r="K293" s="137"/>
    </row>
    <row r="294" spans="2:11" ht="14.4" customHeight="1" x14ac:dyDescent="0.25">
      <c r="B294" s="137"/>
      <c r="C294" s="137"/>
      <c r="D294" s="137"/>
      <c r="E294" s="141"/>
      <c r="F294" s="137"/>
      <c r="G294" s="137"/>
      <c r="H294" s="137"/>
      <c r="I294" s="142"/>
      <c r="J294" s="137"/>
      <c r="K294" s="137"/>
    </row>
    <row r="295" spans="2:11" ht="14.4" customHeight="1" x14ac:dyDescent="0.25">
      <c r="B295" s="137"/>
      <c r="C295" s="137"/>
      <c r="D295" s="137"/>
      <c r="E295" s="141"/>
      <c r="F295" s="137"/>
      <c r="G295" s="137"/>
      <c r="H295" s="137"/>
      <c r="I295" s="142"/>
      <c r="J295" s="137"/>
      <c r="K295" s="137"/>
    </row>
    <row r="296" spans="2:11" ht="14.4" customHeight="1" x14ac:dyDescent="0.25">
      <c r="B296" s="137"/>
      <c r="C296" s="137"/>
      <c r="D296" s="137"/>
      <c r="E296" s="141"/>
      <c r="F296" s="137"/>
      <c r="G296" s="137"/>
      <c r="H296" s="137"/>
      <c r="I296" s="142"/>
      <c r="J296" s="137"/>
      <c r="K296" s="137"/>
    </row>
    <row r="297" spans="2:11" ht="14.4" customHeight="1" x14ac:dyDescent="0.25">
      <c r="B297" s="137"/>
      <c r="C297" s="137"/>
      <c r="D297" s="137"/>
      <c r="E297" s="141"/>
      <c r="F297" s="137"/>
      <c r="G297" s="137"/>
      <c r="H297" s="137"/>
      <c r="I297" s="142"/>
      <c r="J297" s="137"/>
      <c r="K297" s="137"/>
    </row>
    <row r="298" spans="2:11" ht="14.4" customHeight="1" x14ac:dyDescent="0.25">
      <c r="B298" s="137"/>
      <c r="C298" s="137"/>
      <c r="D298" s="137"/>
      <c r="E298" s="141"/>
      <c r="F298" s="137"/>
      <c r="G298" s="137"/>
      <c r="H298" s="137"/>
      <c r="I298" s="142"/>
      <c r="J298" s="137"/>
      <c r="K298" s="137"/>
    </row>
    <row r="299" spans="2:11" ht="14.4" customHeight="1" x14ac:dyDescent="0.25">
      <c r="B299" s="137"/>
      <c r="C299" s="137"/>
      <c r="D299" s="137"/>
      <c r="E299" s="141"/>
      <c r="F299" s="137"/>
      <c r="G299" s="137"/>
      <c r="H299" s="137"/>
      <c r="I299" s="142"/>
      <c r="J299" s="137"/>
      <c r="K299" s="137"/>
    </row>
    <row r="300" spans="2:11" ht="14.4" customHeight="1" x14ac:dyDescent="0.25">
      <c r="B300" s="137"/>
      <c r="C300" s="137"/>
      <c r="D300" s="137"/>
      <c r="E300" s="141"/>
      <c r="F300" s="137"/>
      <c r="G300" s="137"/>
      <c r="H300" s="137"/>
      <c r="I300" s="142"/>
      <c r="J300" s="137"/>
      <c r="K300" s="137"/>
    </row>
    <row r="301" spans="2:11" ht="14.4" customHeight="1" x14ac:dyDescent="0.25">
      <c r="B301" s="137"/>
      <c r="C301" s="137"/>
      <c r="D301" s="137"/>
      <c r="E301" s="141"/>
      <c r="F301" s="137"/>
      <c r="G301" s="137"/>
      <c r="H301" s="137"/>
      <c r="I301" s="142"/>
      <c r="J301" s="137"/>
      <c r="K301" s="137"/>
    </row>
    <row r="302" spans="2:11" ht="14.4" customHeight="1" x14ac:dyDescent="0.25">
      <c r="B302" s="137"/>
      <c r="C302" s="137"/>
      <c r="D302" s="137"/>
      <c r="E302" s="141"/>
      <c r="F302" s="137"/>
      <c r="G302" s="137"/>
      <c r="H302" s="137"/>
      <c r="I302" s="142"/>
      <c r="J302" s="137"/>
      <c r="K302" s="137"/>
    </row>
    <row r="303" spans="2:11" ht="14.4" customHeight="1" x14ac:dyDescent="0.25">
      <c r="B303" s="137"/>
      <c r="C303" s="137"/>
      <c r="D303" s="137"/>
      <c r="E303" s="141"/>
      <c r="F303" s="137"/>
      <c r="G303" s="137"/>
      <c r="H303" s="137"/>
      <c r="I303" s="142"/>
      <c r="J303" s="137"/>
      <c r="K303" s="137"/>
    </row>
    <row r="304" spans="2:11" ht="14.4" customHeight="1" x14ac:dyDescent="0.25">
      <c r="B304" s="137"/>
      <c r="C304" s="137"/>
      <c r="D304" s="137"/>
      <c r="E304" s="141"/>
      <c r="F304" s="137"/>
      <c r="G304" s="137"/>
      <c r="H304" s="137"/>
      <c r="I304" s="142"/>
      <c r="J304" s="137"/>
      <c r="K304" s="137"/>
    </row>
    <row r="305" spans="2:11" ht="14.4" customHeight="1" x14ac:dyDescent="0.25">
      <c r="B305" s="137"/>
      <c r="C305" s="137"/>
      <c r="D305" s="137"/>
      <c r="E305" s="141"/>
      <c r="F305" s="137"/>
      <c r="G305" s="137"/>
      <c r="H305" s="137"/>
      <c r="I305" s="142"/>
      <c r="J305" s="137"/>
      <c r="K305" s="137"/>
    </row>
    <row r="306" spans="2:11" ht="14.4" customHeight="1" x14ac:dyDescent="0.25">
      <c r="B306" s="137"/>
      <c r="C306" s="137"/>
      <c r="D306" s="137"/>
      <c r="E306" s="141"/>
      <c r="F306" s="137"/>
      <c r="G306" s="137"/>
      <c r="H306" s="137"/>
      <c r="I306" s="142"/>
      <c r="J306" s="137"/>
      <c r="K306" s="137"/>
    </row>
    <row r="307" spans="2:11" ht="14.4" customHeight="1" x14ac:dyDescent="0.25">
      <c r="B307" s="137"/>
      <c r="C307" s="137"/>
      <c r="D307" s="137"/>
      <c r="E307" s="141"/>
      <c r="F307" s="137"/>
      <c r="G307" s="137"/>
      <c r="H307" s="137"/>
      <c r="I307" s="142"/>
      <c r="J307" s="137"/>
      <c r="K307" s="137"/>
    </row>
    <row r="308" spans="2:11" ht="14.4" customHeight="1" x14ac:dyDescent="0.25">
      <c r="B308" s="137"/>
      <c r="C308" s="137"/>
      <c r="D308" s="137"/>
      <c r="E308" s="141"/>
      <c r="F308" s="137"/>
      <c r="G308" s="137"/>
      <c r="H308" s="137"/>
      <c r="I308" s="142"/>
      <c r="J308" s="137"/>
      <c r="K308" s="137"/>
    </row>
    <row r="309" spans="2:11" ht="14.4" customHeight="1" x14ac:dyDescent="0.25">
      <c r="B309" s="137"/>
      <c r="C309" s="137"/>
      <c r="D309" s="137"/>
      <c r="E309" s="141"/>
      <c r="F309" s="137"/>
      <c r="G309" s="137"/>
      <c r="H309" s="137"/>
      <c r="I309" s="142"/>
      <c r="J309" s="137"/>
      <c r="K309" s="137"/>
    </row>
  </sheetData>
  <mergeCells count="28">
    <mergeCell ref="J37:M37"/>
    <mergeCell ref="A39:A40"/>
    <mergeCell ref="B39:E39"/>
    <mergeCell ref="F39:I39"/>
    <mergeCell ref="A15:A16"/>
    <mergeCell ref="B15:E15"/>
    <mergeCell ref="F15:I15"/>
    <mergeCell ref="B25:E25"/>
    <mergeCell ref="F25:I25"/>
    <mergeCell ref="A27:A28"/>
    <mergeCell ref="B27:E27"/>
    <mergeCell ref="F27:I27"/>
    <mergeCell ref="J27:M27"/>
    <mergeCell ref="J15:K15"/>
    <mergeCell ref="J16:K16"/>
    <mergeCell ref="J17:K17"/>
    <mergeCell ref="A1:M1"/>
    <mergeCell ref="A3:A4"/>
    <mergeCell ref="B3:E3"/>
    <mergeCell ref="F3:I3"/>
    <mergeCell ref="B13:E13"/>
    <mergeCell ref="F13:I13"/>
    <mergeCell ref="J23:K23"/>
    <mergeCell ref="J18:K18"/>
    <mergeCell ref="J19:K19"/>
    <mergeCell ref="J20:K20"/>
    <mergeCell ref="J21:K21"/>
    <mergeCell ref="J22:K22"/>
  </mergeCells>
  <conditionalFormatting sqref="E5:E12 E17:E24">
    <cfRule type="cellIs" dxfId="17" priority="11" stopIfTrue="1" operator="greaterThan">
      <formula>0.95</formula>
    </cfRule>
  </conditionalFormatting>
  <conditionalFormatting sqref="I5:I12 I17:I24">
    <cfRule type="cellIs" dxfId="16" priority="10" stopIfTrue="1" operator="greaterThan">
      <formula>0.9</formula>
    </cfRule>
  </conditionalFormatting>
  <conditionalFormatting sqref="L5:M12 L17:M24 L41:M48">
    <cfRule type="cellIs" dxfId="15" priority="9" stopIfTrue="1" operator="lessThan">
      <formula>0</formula>
    </cfRule>
  </conditionalFormatting>
  <conditionalFormatting sqref="D5:D11 H5:H11 D17:D23 H17:H23 L29:L35 D41:D47 H41:H47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{42AE6CD6-2D5D-4743-B35C-69F84FE26F98}</x14:id>
        </ext>
      </extLst>
    </cfRule>
  </conditionalFormatting>
  <conditionalFormatting sqref="D5:D11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{A4EF560A-8599-4347-B851-343B92BCD5E1}</x14:id>
        </ext>
      </extLst>
    </cfRule>
  </conditionalFormatting>
  <conditionalFormatting sqref="H5:H11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{C26992FC-93C6-46A0-A6FF-231000D745AA}</x14:id>
        </ext>
      </extLst>
    </cfRule>
  </conditionalFormatting>
  <conditionalFormatting sqref="D17:D23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{6B84CA98-94F0-413A-8305-92901160F8F9}</x14:id>
        </ext>
      </extLst>
    </cfRule>
  </conditionalFormatting>
  <conditionalFormatting sqref="H17:H23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{22330AD9-BF89-40A5-88DF-FF41314428B1}</x14:id>
        </ext>
      </extLst>
    </cfRule>
  </conditionalFormatting>
  <conditionalFormatting sqref="L29:L35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{32C5AB2D-7213-4393-BFC8-C7398E5D8910}</x14:id>
        </ext>
      </extLst>
    </cfRule>
  </conditionalFormatting>
  <conditionalFormatting sqref="D41:D47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{1583B143-B462-4C73-A979-5D07CBCBE895}</x14:id>
        </ext>
      </extLst>
    </cfRule>
  </conditionalFormatting>
  <conditionalFormatting sqref="H41:H47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{DD197DDA-FC0B-4F23-81BF-C02D70CD23CB}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J22 E12 E24 E36 I36 E48" formula="1"/>
    <ignoredError sqref="B12:D12 F12:H12 B24:D24 F24:H24 B36:D36 F36:H36 J36:L36 B48:D48 F48:H48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2AE6CD6-2D5D-4743-B35C-69F84FE26F9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D5:D11 H5:H11 D17:D23 H17:H23 L29:L35 D41:D47 H41:H47</xm:sqref>
        </x14:conditionalFormatting>
        <x14:conditionalFormatting xmlns:xm="http://schemas.microsoft.com/office/excel/2006/main">
          <x14:cfRule type="dataBar" id="{A4EF560A-8599-4347-B851-343B92BCD5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D5:D11</xm:sqref>
        </x14:conditionalFormatting>
        <x14:conditionalFormatting xmlns:xm="http://schemas.microsoft.com/office/excel/2006/main">
          <x14:cfRule type="dataBar" id="{C26992FC-93C6-46A0-A6FF-231000D745A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H5:H11</xm:sqref>
        </x14:conditionalFormatting>
        <x14:conditionalFormatting xmlns:xm="http://schemas.microsoft.com/office/excel/2006/main">
          <x14:cfRule type="dataBar" id="{6B84CA98-94F0-413A-8305-92901160F8F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D17:D23</xm:sqref>
        </x14:conditionalFormatting>
        <x14:conditionalFormatting xmlns:xm="http://schemas.microsoft.com/office/excel/2006/main">
          <x14:cfRule type="dataBar" id="{22330AD9-BF89-40A5-88DF-FF41314428B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H17:H23</xm:sqref>
        </x14:conditionalFormatting>
        <x14:conditionalFormatting xmlns:xm="http://schemas.microsoft.com/office/excel/2006/main">
          <x14:cfRule type="dataBar" id="{32C5AB2D-7213-4393-BFC8-C7398E5D891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L29:L35</xm:sqref>
        </x14:conditionalFormatting>
        <x14:conditionalFormatting xmlns:xm="http://schemas.microsoft.com/office/excel/2006/main">
          <x14:cfRule type="dataBar" id="{1583B143-B462-4C73-A979-5D07CBCBE8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D41:D47</xm:sqref>
        </x14:conditionalFormatting>
        <x14:conditionalFormatting xmlns:xm="http://schemas.microsoft.com/office/excel/2006/main">
          <x14:cfRule type="dataBar" id="{DD197DDA-FC0B-4F23-81BF-C02D70CD23C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H41:H47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BV71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145" bestFit="1" customWidth="1"/>
    <col min="2" max="3" width="7.77734375" style="334" customWidth="1"/>
    <col min="4" max="5" width="7.77734375" style="145" customWidth="1"/>
    <col min="6" max="6" width="14.88671875" style="145" bestFit="1" customWidth="1"/>
    <col min="7" max="7" width="1.5546875" style="145" bestFit="1" customWidth="1"/>
    <col min="8" max="8" width="4.33203125" style="145" bestFit="1" customWidth="1"/>
    <col min="9" max="9" width="7.6640625" style="145" bestFit="1" customWidth="1"/>
    <col min="10" max="10" width="6.88671875" style="145" bestFit="1" customWidth="1"/>
    <col min="11" max="11" width="17.33203125" style="145" bestFit="1" customWidth="1"/>
    <col min="12" max="13" width="19.6640625" style="145" bestFit="1" customWidth="1"/>
    <col min="14" max="16384" width="8.88671875" style="145"/>
  </cols>
  <sheetData>
    <row r="1" spans="1:74" ht="18.600000000000001" customHeight="1" thickBot="1" x14ac:dyDescent="0.4">
      <c r="A1" s="556" t="s">
        <v>200</v>
      </c>
      <c r="B1" s="501"/>
      <c r="C1" s="501"/>
      <c r="D1" s="501"/>
      <c r="E1" s="501"/>
      <c r="F1" s="501"/>
      <c r="G1" s="501"/>
      <c r="H1" s="501"/>
      <c r="I1" s="501"/>
      <c r="J1" s="501"/>
      <c r="K1" s="501"/>
      <c r="L1" s="501"/>
      <c r="M1" s="501"/>
    </row>
    <row r="2" spans="1:74" ht="14.4" customHeight="1" x14ac:dyDescent="0.3">
      <c r="A2" s="580" t="s">
        <v>297</v>
      </c>
      <c r="B2" s="329"/>
      <c r="C2" s="329"/>
      <c r="D2" s="146"/>
      <c r="E2" s="146"/>
      <c r="F2" s="146"/>
      <c r="G2" s="146"/>
      <c r="H2" s="146"/>
      <c r="I2" s="146"/>
      <c r="J2" s="146"/>
      <c r="K2" s="146"/>
      <c r="L2" s="146"/>
      <c r="M2" s="146"/>
    </row>
    <row r="3" spans="1:74" ht="14.4" customHeight="1" x14ac:dyDescent="0.3">
      <c r="A3" s="140"/>
      <c r="B3" s="330"/>
      <c r="C3" s="33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0"/>
      <c r="Y3" s="140"/>
      <c r="Z3" s="140"/>
      <c r="AA3" s="140"/>
      <c r="AB3" s="140"/>
      <c r="AC3" s="140"/>
      <c r="AD3" s="140"/>
      <c r="AE3" s="140"/>
      <c r="AF3" s="140"/>
      <c r="AG3" s="140"/>
      <c r="AH3" s="140"/>
      <c r="AI3" s="140"/>
      <c r="AJ3" s="140"/>
      <c r="AK3" s="140"/>
      <c r="AL3" s="140"/>
      <c r="AM3" s="140"/>
      <c r="AN3" s="140"/>
      <c r="AO3" s="140"/>
      <c r="AP3" s="140"/>
      <c r="AQ3" s="140"/>
      <c r="AR3" s="140"/>
      <c r="AS3" s="140"/>
      <c r="AT3" s="140"/>
      <c r="AU3" s="140"/>
      <c r="AV3" s="140"/>
      <c r="AW3" s="140"/>
      <c r="AX3" s="140"/>
      <c r="AY3" s="140"/>
      <c r="AZ3" s="140"/>
      <c r="BA3" s="140"/>
      <c r="BB3" s="140"/>
      <c r="BC3" s="140"/>
      <c r="BD3" s="140"/>
      <c r="BE3" s="140"/>
      <c r="BF3" s="140"/>
      <c r="BG3" s="140"/>
      <c r="BH3" s="140"/>
      <c r="BI3" s="140"/>
      <c r="BJ3" s="140"/>
      <c r="BK3" s="140"/>
      <c r="BL3" s="140"/>
      <c r="BM3" s="140"/>
      <c r="BN3" s="140"/>
      <c r="BO3" s="140"/>
      <c r="BP3" s="140"/>
      <c r="BQ3" s="140"/>
      <c r="BR3" s="140"/>
      <c r="BS3" s="140"/>
      <c r="BT3" s="140"/>
      <c r="BU3" s="140"/>
      <c r="BV3" s="140"/>
    </row>
    <row r="4" spans="1:74" ht="14.4" customHeight="1" x14ac:dyDescent="0.3">
      <c r="A4" s="140"/>
      <c r="B4" s="330"/>
      <c r="C4" s="330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140"/>
      <c r="U4" s="140"/>
      <c r="V4" s="140"/>
      <c r="W4" s="140"/>
      <c r="X4" s="140"/>
      <c r="Y4" s="140"/>
      <c r="Z4" s="140"/>
      <c r="AA4" s="140"/>
      <c r="AB4" s="140"/>
      <c r="AC4" s="140"/>
      <c r="AD4" s="140"/>
      <c r="AE4" s="140"/>
      <c r="AF4" s="140"/>
      <c r="AG4" s="140"/>
      <c r="AH4" s="140"/>
      <c r="AI4" s="140"/>
      <c r="AJ4" s="140"/>
      <c r="AK4" s="140"/>
      <c r="AL4" s="140"/>
      <c r="AM4" s="140"/>
      <c r="AN4" s="140"/>
      <c r="AO4" s="140"/>
      <c r="AP4" s="140"/>
      <c r="AQ4" s="140"/>
      <c r="AR4" s="140"/>
      <c r="AS4" s="140"/>
      <c r="AT4" s="140"/>
      <c r="AU4" s="140"/>
      <c r="AV4" s="140"/>
      <c r="AW4" s="140"/>
      <c r="AX4" s="140"/>
      <c r="AY4" s="140"/>
      <c r="AZ4" s="140"/>
      <c r="BA4" s="140"/>
      <c r="BB4" s="140"/>
      <c r="BC4" s="140"/>
      <c r="BD4" s="140"/>
      <c r="BE4" s="140"/>
      <c r="BF4" s="140"/>
      <c r="BG4" s="140"/>
      <c r="BH4" s="140"/>
      <c r="BI4" s="140"/>
      <c r="BJ4" s="140"/>
      <c r="BK4" s="140"/>
      <c r="BL4" s="140"/>
      <c r="BM4" s="140"/>
      <c r="BN4" s="140"/>
      <c r="BO4" s="140"/>
      <c r="BP4" s="140"/>
      <c r="BQ4" s="140"/>
      <c r="BR4" s="140"/>
      <c r="BS4" s="140"/>
      <c r="BT4" s="140"/>
      <c r="BU4" s="140"/>
      <c r="BV4" s="140"/>
    </row>
    <row r="5" spans="1:74" ht="14.4" customHeight="1" x14ac:dyDescent="0.3">
      <c r="A5" s="140"/>
      <c r="B5" s="330"/>
      <c r="C5" s="33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40"/>
      <c r="R5" s="140"/>
      <c r="S5" s="140"/>
      <c r="T5" s="140"/>
      <c r="U5" s="140"/>
      <c r="V5" s="140"/>
      <c r="W5" s="140"/>
      <c r="X5" s="140"/>
      <c r="Y5" s="140"/>
      <c r="Z5" s="140"/>
      <c r="AA5" s="140"/>
      <c r="AB5" s="140"/>
      <c r="AC5" s="140"/>
      <c r="AD5" s="140"/>
      <c r="AE5" s="140"/>
      <c r="AF5" s="140"/>
      <c r="AG5" s="140"/>
      <c r="AH5" s="140"/>
      <c r="AI5" s="140"/>
      <c r="AJ5" s="140"/>
      <c r="AK5" s="140"/>
      <c r="AL5" s="140"/>
      <c r="AM5" s="140"/>
      <c r="AN5" s="140"/>
      <c r="AO5" s="140"/>
      <c r="AP5" s="140"/>
      <c r="AQ5" s="140"/>
      <c r="AR5" s="140"/>
      <c r="AS5" s="140"/>
      <c r="AT5" s="140"/>
      <c r="AU5" s="140"/>
      <c r="AV5" s="140"/>
      <c r="AW5" s="140"/>
      <c r="AX5" s="140"/>
      <c r="AY5" s="140"/>
      <c r="AZ5" s="140"/>
      <c r="BA5" s="140"/>
      <c r="BB5" s="140"/>
      <c r="BC5" s="140"/>
      <c r="BD5" s="140"/>
      <c r="BE5" s="140"/>
      <c r="BF5" s="140"/>
      <c r="BG5" s="140"/>
      <c r="BH5" s="140"/>
      <c r="BI5" s="140"/>
      <c r="BJ5" s="140"/>
      <c r="BK5" s="140"/>
      <c r="BL5" s="140"/>
      <c r="BM5" s="140"/>
      <c r="BN5" s="140"/>
      <c r="BO5" s="140"/>
      <c r="BP5" s="140"/>
      <c r="BQ5" s="140"/>
      <c r="BR5" s="140"/>
      <c r="BS5" s="140"/>
      <c r="BT5" s="140"/>
      <c r="BU5" s="140"/>
      <c r="BV5" s="140"/>
    </row>
    <row r="6" spans="1:74" ht="14.4" customHeight="1" x14ac:dyDescent="0.3">
      <c r="A6" s="140"/>
      <c r="B6" s="330"/>
      <c r="C6" s="33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  <c r="Q6" s="140"/>
      <c r="R6" s="140"/>
      <c r="S6" s="140"/>
      <c r="T6" s="140"/>
      <c r="U6" s="140"/>
      <c r="V6" s="140"/>
      <c r="W6" s="140"/>
      <c r="X6" s="140"/>
      <c r="Y6" s="140"/>
      <c r="Z6" s="140"/>
      <c r="AA6" s="140"/>
      <c r="AB6" s="140"/>
      <c r="AC6" s="140"/>
      <c r="AD6" s="140"/>
      <c r="AE6" s="140"/>
      <c r="AF6" s="140"/>
      <c r="AG6" s="140"/>
      <c r="AH6" s="140"/>
      <c r="AI6" s="140"/>
      <c r="AJ6" s="140"/>
      <c r="AK6" s="140"/>
      <c r="AL6" s="140"/>
      <c r="AM6" s="140"/>
      <c r="AN6" s="140"/>
      <c r="AO6" s="140"/>
      <c r="AP6" s="140"/>
      <c r="AQ6" s="140"/>
      <c r="AR6" s="140"/>
      <c r="AS6" s="140"/>
      <c r="AT6" s="140"/>
      <c r="AU6" s="140"/>
      <c r="AV6" s="140"/>
      <c r="AW6" s="140"/>
      <c r="AX6" s="140"/>
      <c r="AY6" s="140"/>
      <c r="AZ6" s="140"/>
      <c r="BA6" s="140"/>
      <c r="BB6" s="140"/>
      <c r="BC6" s="140"/>
      <c r="BD6" s="140"/>
      <c r="BE6" s="140"/>
      <c r="BF6" s="140"/>
      <c r="BG6" s="140"/>
      <c r="BH6" s="140"/>
      <c r="BI6" s="140"/>
      <c r="BJ6" s="140"/>
      <c r="BK6" s="140"/>
      <c r="BL6" s="140"/>
      <c r="BM6" s="140"/>
      <c r="BN6" s="140"/>
      <c r="BO6" s="140"/>
      <c r="BP6" s="140"/>
      <c r="BQ6" s="140"/>
      <c r="BR6" s="140"/>
      <c r="BS6" s="140"/>
      <c r="BT6" s="140"/>
      <c r="BU6" s="140"/>
      <c r="BV6" s="140"/>
    </row>
    <row r="7" spans="1:74" ht="14.4" customHeight="1" x14ac:dyDescent="0.3">
      <c r="A7" s="140"/>
      <c r="B7" s="330"/>
      <c r="C7" s="33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40"/>
      <c r="V7" s="140"/>
      <c r="W7" s="140"/>
      <c r="X7" s="140"/>
      <c r="Y7" s="140"/>
      <c r="Z7" s="140"/>
      <c r="AA7" s="140"/>
      <c r="AB7" s="140"/>
      <c r="AC7" s="140"/>
      <c r="AD7" s="140"/>
      <c r="AE7" s="140"/>
      <c r="AF7" s="140"/>
      <c r="AG7" s="140"/>
      <c r="AH7" s="140"/>
      <c r="AI7" s="140"/>
      <c r="AJ7" s="140"/>
      <c r="AK7" s="140"/>
      <c r="AL7" s="140"/>
      <c r="AM7" s="140"/>
      <c r="AN7" s="140"/>
      <c r="AO7" s="140"/>
      <c r="AP7" s="140"/>
      <c r="AQ7" s="140"/>
      <c r="AR7" s="140"/>
      <c r="AS7" s="140"/>
      <c r="AT7" s="140"/>
      <c r="AU7" s="140"/>
      <c r="AV7" s="140"/>
      <c r="AW7" s="140"/>
      <c r="AX7" s="140"/>
      <c r="AY7" s="140"/>
      <c r="AZ7" s="140"/>
      <c r="BA7" s="140"/>
      <c r="BB7" s="140"/>
      <c r="BC7" s="140"/>
      <c r="BD7" s="140"/>
      <c r="BE7" s="140"/>
      <c r="BF7" s="140"/>
      <c r="BG7" s="140"/>
      <c r="BH7" s="140"/>
      <c r="BI7" s="140"/>
      <c r="BJ7" s="140"/>
      <c r="BK7" s="140"/>
      <c r="BL7" s="140"/>
      <c r="BM7" s="140"/>
      <c r="BN7" s="140"/>
      <c r="BO7" s="140"/>
      <c r="BP7" s="140"/>
      <c r="BQ7" s="140"/>
      <c r="BR7" s="140"/>
      <c r="BS7" s="140"/>
      <c r="BT7" s="140"/>
      <c r="BU7" s="140"/>
      <c r="BV7" s="140"/>
    </row>
    <row r="8" spans="1:74" ht="14.4" customHeight="1" x14ac:dyDescent="0.3">
      <c r="A8" s="140"/>
      <c r="B8" s="330"/>
      <c r="C8" s="330"/>
      <c r="D8" s="140"/>
      <c r="E8" s="140"/>
      <c r="F8" s="140"/>
      <c r="G8" s="140"/>
      <c r="H8" s="140"/>
      <c r="I8" s="140"/>
      <c r="J8" s="140"/>
      <c r="K8" s="140"/>
      <c r="L8" s="140"/>
      <c r="M8" s="140"/>
      <c r="N8" s="140"/>
      <c r="O8" s="140"/>
      <c r="P8" s="140"/>
      <c r="Q8" s="140"/>
      <c r="R8" s="140"/>
      <c r="S8" s="140"/>
      <c r="T8" s="140"/>
      <c r="U8" s="140"/>
      <c r="V8" s="140"/>
      <c r="W8" s="140"/>
      <c r="X8" s="140"/>
      <c r="Y8" s="140"/>
      <c r="Z8" s="140"/>
      <c r="AA8" s="140"/>
      <c r="AB8" s="140"/>
      <c r="AC8" s="140"/>
      <c r="AD8" s="140"/>
      <c r="AE8" s="140"/>
      <c r="AF8" s="140"/>
      <c r="AG8" s="140"/>
      <c r="AH8" s="140"/>
      <c r="AI8" s="140"/>
      <c r="AJ8" s="140"/>
      <c r="AK8" s="140"/>
      <c r="AL8" s="140"/>
      <c r="AM8" s="140"/>
      <c r="AN8" s="140"/>
      <c r="AO8" s="140"/>
      <c r="AP8" s="140"/>
      <c r="AQ8" s="140"/>
      <c r="AR8" s="140"/>
      <c r="AS8" s="140"/>
      <c r="AT8" s="140"/>
      <c r="AU8" s="140"/>
      <c r="AV8" s="140"/>
      <c r="AW8" s="140"/>
      <c r="AX8" s="140"/>
      <c r="AY8" s="140"/>
      <c r="AZ8" s="140"/>
      <c r="BA8" s="140"/>
      <c r="BB8" s="140"/>
      <c r="BC8" s="140"/>
      <c r="BD8" s="140"/>
      <c r="BE8" s="140"/>
      <c r="BF8" s="140"/>
      <c r="BG8" s="140"/>
      <c r="BH8" s="140"/>
      <c r="BI8" s="140"/>
      <c r="BJ8" s="140"/>
      <c r="BK8" s="140"/>
      <c r="BL8" s="140"/>
      <c r="BM8" s="140"/>
      <c r="BN8" s="140"/>
      <c r="BO8" s="140"/>
      <c r="BP8" s="140"/>
      <c r="BQ8" s="140"/>
      <c r="BR8" s="140"/>
      <c r="BS8" s="140"/>
      <c r="BT8" s="140"/>
      <c r="BU8" s="140"/>
      <c r="BV8" s="140"/>
    </row>
    <row r="9" spans="1:74" ht="14.4" customHeight="1" x14ac:dyDescent="0.3">
      <c r="A9" s="140"/>
      <c r="B9" s="330"/>
      <c r="C9" s="330"/>
      <c r="D9" s="140"/>
      <c r="E9" s="140"/>
      <c r="F9" s="140"/>
      <c r="G9" s="140"/>
      <c r="H9" s="140"/>
      <c r="I9" s="140"/>
      <c r="J9" s="140"/>
      <c r="K9" s="140"/>
      <c r="L9" s="140"/>
      <c r="M9" s="140"/>
      <c r="N9" s="140"/>
      <c r="O9" s="140"/>
      <c r="P9" s="140"/>
      <c r="Q9" s="140"/>
      <c r="R9" s="140"/>
      <c r="S9" s="140"/>
      <c r="T9" s="140"/>
      <c r="U9" s="140"/>
      <c r="V9" s="140"/>
      <c r="W9" s="140"/>
      <c r="X9" s="140"/>
      <c r="Y9" s="140"/>
      <c r="Z9" s="140"/>
      <c r="AA9" s="140"/>
      <c r="AB9" s="140"/>
      <c r="AC9" s="140"/>
      <c r="AD9" s="140"/>
      <c r="AE9" s="140"/>
      <c r="AF9" s="140"/>
      <c r="AG9" s="140"/>
      <c r="AH9" s="140"/>
      <c r="AI9" s="140"/>
      <c r="AJ9" s="140"/>
      <c r="AK9" s="140"/>
      <c r="AL9" s="140"/>
      <c r="AM9" s="140"/>
      <c r="AN9" s="140"/>
      <c r="AO9" s="140"/>
      <c r="AP9" s="140"/>
      <c r="AQ9" s="140"/>
      <c r="AR9" s="140"/>
      <c r="AS9" s="140"/>
      <c r="AT9" s="140"/>
      <c r="AU9" s="140"/>
      <c r="AV9" s="140"/>
      <c r="AW9" s="140"/>
      <c r="AX9" s="140"/>
      <c r="AY9" s="140"/>
      <c r="AZ9" s="140"/>
      <c r="BA9" s="140"/>
      <c r="BB9" s="140"/>
      <c r="BC9" s="140"/>
      <c r="BD9" s="140"/>
      <c r="BE9" s="140"/>
      <c r="BF9" s="140"/>
      <c r="BG9" s="140"/>
      <c r="BH9" s="140"/>
      <c r="BI9" s="140"/>
      <c r="BJ9" s="140"/>
      <c r="BK9" s="140"/>
      <c r="BL9" s="140"/>
      <c r="BM9" s="140"/>
      <c r="BN9" s="140"/>
      <c r="BO9" s="140"/>
      <c r="BP9" s="140"/>
      <c r="BQ9" s="140"/>
      <c r="BR9" s="140"/>
      <c r="BS9" s="140"/>
      <c r="BT9" s="140"/>
      <c r="BU9" s="140"/>
      <c r="BV9" s="140"/>
    </row>
    <row r="10" spans="1:74" ht="14.4" customHeight="1" x14ac:dyDescent="0.3">
      <c r="A10" s="140"/>
      <c r="B10" s="330"/>
      <c r="C10" s="330"/>
      <c r="D10" s="140"/>
      <c r="E10" s="140"/>
      <c r="F10" s="140"/>
      <c r="G10" s="140"/>
      <c r="H10" s="140"/>
      <c r="I10" s="140"/>
      <c r="J10" s="140"/>
      <c r="K10" s="140"/>
      <c r="L10" s="140"/>
      <c r="M10" s="140"/>
      <c r="N10" s="140"/>
      <c r="O10" s="140"/>
      <c r="P10" s="140"/>
      <c r="Q10" s="140"/>
      <c r="R10" s="140"/>
      <c r="S10" s="140"/>
      <c r="T10" s="140"/>
      <c r="U10" s="140"/>
      <c r="V10" s="140"/>
      <c r="W10" s="140"/>
      <c r="X10" s="140"/>
      <c r="Y10" s="140"/>
      <c r="Z10" s="140"/>
      <c r="AA10" s="140"/>
      <c r="AB10" s="140"/>
      <c r="AC10" s="140"/>
      <c r="AD10" s="140"/>
      <c r="AE10" s="140"/>
      <c r="AF10" s="140"/>
      <c r="AG10" s="140"/>
      <c r="AH10" s="140"/>
      <c r="AI10" s="140"/>
      <c r="AJ10" s="140"/>
      <c r="AK10" s="140"/>
      <c r="AL10" s="140"/>
      <c r="AM10" s="140"/>
      <c r="AN10" s="140"/>
      <c r="AO10" s="140"/>
      <c r="AP10" s="140"/>
      <c r="AQ10" s="140"/>
      <c r="AR10" s="140"/>
      <c r="AS10" s="140"/>
      <c r="AT10" s="140"/>
      <c r="AU10" s="140"/>
      <c r="AV10" s="140"/>
      <c r="AW10" s="140"/>
      <c r="AX10" s="140"/>
      <c r="AY10" s="140"/>
      <c r="AZ10" s="140"/>
      <c r="BA10" s="140"/>
      <c r="BB10" s="140"/>
      <c r="BC10" s="140"/>
      <c r="BD10" s="140"/>
      <c r="BE10" s="140"/>
      <c r="BF10" s="140"/>
      <c r="BG10" s="140"/>
      <c r="BH10" s="140"/>
      <c r="BI10" s="140"/>
      <c r="BJ10" s="140"/>
      <c r="BK10" s="140"/>
      <c r="BL10" s="140"/>
      <c r="BM10" s="140"/>
      <c r="BN10" s="140"/>
      <c r="BO10" s="140"/>
      <c r="BP10" s="140"/>
      <c r="BQ10" s="140"/>
      <c r="BR10" s="140"/>
      <c r="BS10" s="140"/>
      <c r="BT10" s="140"/>
      <c r="BU10" s="140"/>
      <c r="BV10" s="140"/>
    </row>
    <row r="11" spans="1:74" ht="14.4" customHeight="1" x14ac:dyDescent="0.3">
      <c r="A11" s="140"/>
      <c r="B11" s="330"/>
      <c r="C11" s="330"/>
      <c r="D11" s="140"/>
      <c r="E11" s="140"/>
      <c r="F11" s="140"/>
      <c r="G11" s="140"/>
      <c r="H11" s="140"/>
      <c r="I11" s="140"/>
      <c r="J11" s="140"/>
      <c r="K11" s="140"/>
      <c r="L11" s="140"/>
      <c r="M11" s="140"/>
      <c r="N11" s="140"/>
      <c r="O11" s="140"/>
      <c r="P11" s="140"/>
      <c r="Q11" s="140"/>
      <c r="R11" s="140"/>
      <c r="S11" s="140"/>
      <c r="T11" s="140"/>
      <c r="U11" s="140"/>
      <c r="V11" s="140"/>
      <c r="W11" s="140"/>
      <c r="X11" s="140"/>
      <c r="Y11" s="140"/>
      <c r="Z11" s="140"/>
      <c r="AA11" s="140"/>
      <c r="AB11" s="140"/>
      <c r="AC11" s="140"/>
      <c r="AD11" s="140"/>
      <c r="AE11" s="140"/>
      <c r="AF11" s="140"/>
      <c r="AG11" s="140"/>
      <c r="AH11" s="140"/>
      <c r="AI11" s="140"/>
      <c r="AJ11" s="140"/>
      <c r="AK11" s="140"/>
      <c r="AL11" s="140"/>
      <c r="AM11" s="140"/>
      <c r="AN11" s="140"/>
      <c r="AO11" s="140"/>
      <c r="AP11" s="140"/>
      <c r="AQ11" s="140"/>
      <c r="AR11" s="140"/>
      <c r="AS11" s="140"/>
      <c r="AT11" s="140"/>
      <c r="AU11" s="140"/>
      <c r="AV11" s="140"/>
      <c r="AW11" s="140"/>
      <c r="AX11" s="140"/>
      <c r="AY11" s="140"/>
      <c r="AZ11" s="140"/>
      <c r="BA11" s="140"/>
      <c r="BB11" s="140"/>
      <c r="BC11" s="140"/>
      <c r="BD11" s="140"/>
      <c r="BE11" s="140"/>
      <c r="BF11" s="140"/>
      <c r="BG11" s="140"/>
      <c r="BH11" s="140"/>
      <c r="BI11" s="140"/>
      <c r="BJ11" s="140"/>
      <c r="BK11" s="140"/>
      <c r="BL11" s="140"/>
      <c r="BM11" s="140"/>
      <c r="BN11" s="140"/>
      <c r="BO11" s="140"/>
      <c r="BP11" s="140"/>
      <c r="BQ11" s="140"/>
      <c r="BR11" s="140"/>
      <c r="BS11" s="140"/>
      <c r="BT11" s="140"/>
      <c r="BU11" s="140"/>
      <c r="BV11" s="140"/>
    </row>
    <row r="12" spans="1:74" ht="14.4" customHeight="1" x14ac:dyDescent="0.3">
      <c r="A12" s="140"/>
      <c r="B12" s="330"/>
      <c r="C12" s="330"/>
      <c r="D12" s="140"/>
      <c r="E12" s="140"/>
      <c r="F12" s="140"/>
      <c r="G12" s="140"/>
      <c r="H12" s="140"/>
      <c r="I12" s="140"/>
      <c r="J12" s="140"/>
      <c r="K12" s="140"/>
      <c r="L12" s="140"/>
      <c r="M12" s="140"/>
      <c r="N12" s="140"/>
      <c r="O12" s="140"/>
      <c r="P12" s="140"/>
      <c r="Q12" s="140"/>
      <c r="R12" s="140"/>
      <c r="S12" s="140"/>
      <c r="T12" s="140"/>
      <c r="U12" s="140"/>
      <c r="V12" s="140"/>
      <c r="W12" s="140"/>
      <c r="X12" s="140"/>
      <c r="Y12" s="140"/>
      <c r="Z12" s="140"/>
      <c r="AA12" s="140"/>
      <c r="AB12" s="140"/>
      <c r="AC12" s="140"/>
      <c r="AD12" s="140"/>
      <c r="AE12" s="140"/>
      <c r="AF12" s="140"/>
      <c r="AG12" s="140"/>
      <c r="AH12" s="140"/>
      <c r="AI12" s="140"/>
      <c r="AJ12" s="140"/>
      <c r="AK12" s="140"/>
      <c r="AL12" s="140"/>
      <c r="AM12" s="140"/>
      <c r="AN12" s="140"/>
      <c r="AO12" s="140"/>
      <c r="AP12" s="140"/>
      <c r="AQ12" s="140"/>
      <c r="AR12" s="140"/>
      <c r="AS12" s="140"/>
      <c r="AT12" s="140"/>
      <c r="AU12" s="140"/>
      <c r="AV12" s="140"/>
      <c r="AW12" s="140"/>
      <c r="AX12" s="140"/>
      <c r="AY12" s="140"/>
      <c r="AZ12" s="140"/>
      <c r="BA12" s="140"/>
      <c r="BB12" s="140"/>
      <c r="BC12" s="140"/>
      <c r="BD12" s="140"/>
      <c r="BE12" s="140"/>
      <c r="BF12" s="140"/>
      <c r="BG12" s="140"/>
      <c r="BH12" s="140"/>
      <c r="BI12" s="140"/>
      <c r="BJ12" s="140"/>
      <c r="BK12" s="140"/>
      <c r="BL12" s="140"/>
      <c r="BM12" s="140"/>
      <c r="BN12" s="140"/>
      <c r="BO12" s="140"/>
      <c r="BP12" s="140"/>
      <c r="BQ12" s="140"/>
      <c r="BR12" s="140"/>
      <c r="BS12" s="140"/>
      <c r="BT12" s="140"/>
      <c r="BU12" s="140"/>
      <c r="BV12" s="140"/>
    </row>
    <row r="13" spans="1:74" ht="14.4" customHeight="1" x14ac:dyDescent="0.3">
      <c r="A13" s="140"/>
      <c r="B13" s="330"/>
      <c r="C13" s="330"/>
      <c r="D13" s="140"/>
      <c r="E13" s="140"/>
      <c r="F13" s="140"/>
      <c r="G13" s="140"/>
      <c r="H13" s="140"/>
      <c r="I13" s="140"/>
      <c r="J13" s="140"/>
      <c r="K13" s="140"/>
      <c r="L13" s="140"/>
      <c r="M13" s="140"/>
      <c r="N13" s="140"/>
      <c r="O13" s="140"/>
      <c r="P13" s="140"/>
      <c r="Q13" s="140"/>
      <c r="R13" s="140"/>
      <c r="S13" s="140"/>
      <c r="T13" s="140"/>
      <c r="U13" s="140"/>
      <c r="V13" s="140"/>
      <c r="W13" s="140"/>
      <c r="X13" s="140"/>
      <c r="Y13" s="140"/>
      <c r="Z13" s="140"/>
      <c r="AA13" s="140"/>
      <c r="AB13" s="140"/>
      <c r="AC13" s="140"/>
      <c r="AD13" s="140"/>
      <c r="AE13" s="140"/>
      <c r="AF13" s="140"/>
      <c r="AG13" s="140"/>
      <c r="AH13" s="140"/>
      <c r="AI13" s="140"/>
      <c r="AJ13" s="140"/>
      <c r="AK13" s="140"/>
      <c r="AL13" s="140"/>
      <c r="AM13" s="140"/>
      <c r="AN13" s="140"/>
      <c r="AO13" s="140"/>
      <c r="AP13" s="140"/>
      <c r="AQ13" s="140"/>
      <c r="AR13" s="140"/>
      <c r="AS13" s="140"/>
      <c r="AT13" s="140"/>
      <c r="AU13" s="140"/>
      <c r="AV13" s="140"/>
      <c r="AW13" s="140"/>
      <c r="AX13" s="140"/>
      <c r="AY13" s="140"/>
      <c r="AZ13" s="140"/>
      <c r="BA13" s="140"/>
      <c r="BB13" s="140"/>
      <c r="BC13" s="140"/>
      <c r="BD13" s="140"/>
      <c r="BE13" s="140"/>
      <c r="BF13" s="140"/>
      <c r="BG13" s="140"/>
      <c r="BH13" s="140"/>
      <c r="BI13" s="140"/>
      <c r="BJ13" s="140"/>
      <c r="BK13" s="140"/>
      <c r="BL13" s="140"/>
      <c r="BM13" s="140"/>
      <c r="BN13" s="140"/>
      <c r="BO13" s="140"/>
      <c r="BP13" s="140"/>
      <c r="BQ13" s="140"/>
      <c r="BR13" s="140"/>
      <c r="BS13" s="140"/>
      <c r="BT13" s="140"/>
      <c r="BU13" s="140"/>
      <c r="BV13" s="140"/>
    </row>
    <row r="14" spans="1:74" ht="14.4" customHeight="1" x14ac:dyDescent="0.3">
      <c r="A14" s="140"/>
      <c r="B14" s="330"/>
      <c r="C14" s="330"/>
      <c r="D14" s="140"/>
      <c r="E14" s="140"/>
      <c r="F14" s="140"/>
      <c r="G14" s="140"/>
      <c r="H14" s="140"/>
      <c r="I14" s="140"/>
      <c r="J14" s="140"/>
      <c r="K14" s="140"/>
      <c r="L14" s="140"/>
      <c r="M14" s="140"/>
      <c r="N14" s="140"/>
      <c r="O14" s="140"/>
      <c r="P14" s="140"/>
      <c r="Q14" s="140"/>
      <c r="R14" s="140"/>
      <c r="S14" s="140"/>
      <c r="T14" s="140"/>
      <c r="U14" s="140"/>
      <c r="V14" s="140"/>
      <c r="W14" s="140"/>
      <c r="X14" s="140"/>
      <c r="Y14" s="140"/>
      <c r="Z14" s="140"/>
      <c r="AA14" s="140"/>
      <c r="AB14" s="140"/>
      <c r="AC14" s="140"/>
      <c r="AD14" s="140"/>
      <c r="AE14" s="140"/>
      <c r="AF14" s="140"/>
      <c r="AG14" s="140"/>
      <c r="AH14" s="140"/>
      <c r="AI14" s="140"/>
      <c r="AJ14" s="140"/>
      <c r="AK14" s="140"/>
      <c r="AL14" s="140"/>
      <c r="AM14" s="140"/>
      <c r="AN14" s="140"/>
      <c r="AO14" s="140"/>
      <c r="AP14" s="140"/>
      <c r="AQ14" s="140"/>
      <c r="AR14" s="140"/>
      <c r="AS14" s="140"/>
      <c r="AT14" s="140"/>
      <c r="AU14" s="140"/>
      <c r="AV14" s="140"/>
      <c r="AW14" s="140"/>
      <c r="AX14" s="140"/>
      <c r="AY14" s="140"/>
      <c r="AZ14" s="140"/>
      <c r="BA14" s="140"/>
      <c r="BB14" s="140"/>
      <c r="BC14" s="140"/>
      <c r="BD14" s="140"/>
      <c r="BE14" s="140"/>
      <c r="BF14" s="140"/>
      <c r="BG14" s="140"/>
      <c r="BH14" s="140"/>
      <c r="BI14" s="140"/>
      <c r="BJ14" s="140"/>
      <c r="BK14" s="140"/>
      <c r="BL14" s="140"/>
      <c r="BM14" s="140"/>
      <c r="BN14" s="140"/>
      <c r="BO14" s="140"/>
      <c r="BP14" s="140"/>
      <c r="BQ14" s="140"/>
      <c r="BR14" s="140"/>
      <c r="BS14" s="140"/>
      <c r="BT14" s="140"/>
      <c r="BU14" s="140"/>
      <c r="BV14" s="140"/>
    </row>
    <row r="15" spans="1:74" ht="14.4" customHeight="1" x14ac:dyDescent="0.3">
      <c r="A15" s="140"/>
      <c r="B15" s="330"/>
      <c r="C15" s="330"/>
      <c r="D15" s="140"/>
      <c r="E15" s="140"/>
      <c r="F15" s="140"/>
      <c r="G15" s="140"/>
      <c r="H15" s="140"/>
      <c r="I15" s="140"/>
      <c r="J15" s="140"/>
      <c r="K15" s="140"/>
      <c r="L15" s="140"/>
      <c r="M15" s="140"/>
      <c r="N15" s="140"/>
      <c r="O15" s="140"/>
      <c r="P15" s="140"/>
      <c r="Q15" s="140"/>
      <c r="R15" s="140"/>
      <c r="S15" s="140"/>
      <c r="T15" s="140"/>
      <c r="U15" s="140"/>
      <c r="V15" s="140"/>
      <c r="W15" s="140"/>
      <c r="X15" s="140"/>
      <c r="Y15" s="140"/>
      <c r="Z15" s="140"/>
      <c r="AA15" s="140"/>
      <c r="AB15" s="140"/>
      <c r="AC15" s="140"/>
      <c r="AD15" s="140"/>
      <c r="AE15" s="140"/>
      <c r="AF15" s="140"/>
      <c r="AG15" s="140"/>
      <c r="AH15" s="140"/>
      <c r="AI15" s="140"/>
      <c r="AJ15" s="140"/>
      <c r="AK15" s="140"/>
      <c r="AL15" s="140"/>
      <c r="AM15" s="140"/>
      <c r="AN15" s="140"/>
      <c r="AO15" s="140"/>
      <c r="AP15" s="140"/>
      <c r="AQ15" s="140"/>
      <c r="AR15" s="140"/>
      <c r="AS15" s="140"/>
      <c r="AT15" s="140"/>
      <c r="AU15" s="140"/>
      <c r="AV15" s="140"/>
      <c r="AW15" s="140"/>
      <c r="AX15" s="140"/>
      <c r="AY15" s="140"/>
      <c r="AZ15" s="140"/>
      <c r="BA15" s="140"/>
      <c r="BB15" s="140"/>
      <c r="BC15" s="140"/>
      <c r="BD15" s="140"/>
      <c r="BE15" s="140"/>
      <c r="BF15" s="140"/>
      <c r="BG15" s="140"/>
      <c r="BH15" s="140"/>
      <c r="BI15" s="140"/>
      <c r="BJ15" s="140"/>
      <c r="BK15" s="140"/>
      <c r="BL15" s="140"/>
      <c r="BM15" s="140"/>
      <c r="BN15" s="140"/>
      <c r="BO15" s="140"/>
      <c r="BP15" s="140"/>
      <c r="BQ15" s="140"/>
      <c r="BR15" s="140"/>
      <c r="BS15" s="140"/>
      <c r="BT15" s="140"/>
      <c r="BU15" s="140"/>
      <c r="BV15" s="140"/>
    </row>
    <row r="16" spans="1:74" ht="14.4" customHeight="1" x14ac:dyDescent="0.3">
      <c r="A16" s="140"/>
      <c r="B16" s="330"/>
      <c r="C16" s="330"/>
      <c r="D16" s="140"/>
      <c r="E16" s="140"/>
      <c r="F16" s="140"/>
      <c r="G16" s="140"/>
      <c r="H16" s="140"/>
      <c r="I16" s="140"/>
      <c r="J16" s="140"/>
      <c r="K16" s="140"/>
      <c r="L16" s="140"/>
      <c r="M16" s="140"/>
      <c r="N16" s="140"/>
      <c r="O16" s="140"/>
      <c r="P16" s="140"/>
      <c r="Q16" s="140"/>
      <c r="R16" s="140"/>
      <c r="S16" s="140"/>
      <c r="T16" s="140"/>
      <c r="U16" s="140"/>
      <c r="V16" s="140"/>
      <c r="W16" s="140"/>
      <c r="X16" s="140"/>
      <c r="Y16" s="140"/>
      <c r="Z16" s="140"/>
      <c r="AA16" s="140"/>
      <c r="AB16" s="140"/>
      <c r="AC16" s="140"/>
      <c r="AD16" s="140"/>
      <c r="AE16" s="140"/>
      <c r="AF16" s="140"/>
      <c r="AG16" s="140"/>
      <c r="AH16" s="140"/>
      <c r="AI16" s="140"/>
      <c r="AJ16" s="140"/>
      <c r="AK16" s="140"/>
      <c r="AL16" s="140"/>
      <c r="AM16" s="140"/>
      <c r="AN16" s="140"/>
      <c r="AO16" s="140"/>
      <c r="AP16" s="140"/>
      <c r="AQ16" s="140"/>
      <c r="AR16" s="140"/>
      <c r="AS16" s="140"/>
      <c r="AT16" s="140"/>
      <c r="AU16" s="140"/>
      <c r="AV16" s="140"/>
      <c r="AW16" s="140"/>
      <c r="AX16" s="140"/>
      <c r="AY16" s="140"/>
      <c r="AZ16" s="140"/>
      <c r="BA16" s="140"/>
      <c r="BB16" s="140"/>
      <c r="BC16" s="140"/>
      <c r="BD16" s="140"/>
      <c r="BE16" s="140"/>
      <c r="BF16" s="140"/>
      <c r="BG16" s="140"/>
      <c r="BH16" s="140"/>
      <c r="BI16" s="140"/>
      <c r="BJ16" s="140"/>
      <c r="BK16" s="140"/>
      <c r="BL16" s="140"/>
      <c r="BM16" s="140"/>
      <c r="BN16" s="140"/>
      <c r="BO16" s="140"/>
      <c r="BP16" s="140"/>
      <c r="BQ16" s="140"/>
      <c r="BR16" s="140"/>
      <c r="BS16" s="140"/>
      <c r="BT16" s="140"/>
      <c r="BU16" s="140"/>
      <c r="BV16" s="140"/>
    </row>
    <row r="17" spans="1:74" ht="14.4" customHeight="1" x14ac:dyDescent="0.3">
      <c r="A17" s="140"/>
      <c r="B17" s="330"/>
      <c r="C17" s="330"/>
      <c r="D17" s="140"/>
      <c r="E17" s="140"/>
      <c r="F17" s="140"/>
      <c r="G17" s="140"/>
      <c r="H17" s="140"/>
      <c r="I17" s="140"/>
      <c r="J17" s="140"/>
      <c r="K17" s="140"/>
      <c r="L17" s="140"/>
      <c r="M17" s="140"/>
      <c r="N17" s="140"/>
      <c r="O17" s="140"/>
      <c r="P17" s="140"/>
      <c r="Q17" s="140"/>
      <c r="R17" s="140"/>
      <c r="S17" s="140"/>
      <c r="T17" s="140"/>
      <c r="U17" s="140"/>
      <c r="V17" s="140"/>
      <c r="W17" s="140"/>
      <c r="X17" s="140"/>
      <c r="Y17" s="140"/>
      <c r="Z17" s="140"/>
      <c r="AA17" s="140"/>
      <c r="AB17" s="140"/>
      <c r="AC17" s="140"/>
      <c r="AD17" s="140"/>
      <c r="AE17" s="140"/>
      <c r="AF17" s="140"/>
      <c r="AG17" s="140"/>
      <c r="AH17" s="140"/>
      <c r="AI17" s="140"/>
      <c r="AJ17" s="140"/>
      <c r="AK17" s="140"/>
      <c r="AL17" s="140"/>
      <c r="AM17" s="140"/>
      <c r="AN17" s="140"/>
      <c r="AO17" s="140"/>
      <c r="AP17" s="140"/>
      <c r="AQ17" s="140"/>
      <c r="AR17" s="140"/>
      <c r="AS17" s="140"/>
      <c r="AT17" s="140"/>
      <c r="AU17" s="140"/>
      <c r="AV17" s="140"/>
      <c r="AW17" s="140"/>
      <c r="AX17" s="140"/>
      <c r="AY17" s="140"/>
      <c r="AZ17" s="140"/>
      <c r="BA17" s="140"/>
      <c r="BB17" s="140"/>
      <c r="BC17" s="140"/>
      <c r="BD17" s="140"/>
      <c r="BE17" s="140"/>
      <c r="BF17" s="140"/>
      <c r="BG17" s="140"/>
      <c r="BH17" s="140"/>
      <c r="BI17" s="140"/>
      <c r="BJ17" s="140"/>
      <c r="BK17" s="140"/>
      <c r="BL17" s="140"/>
      <c r="BM17" s="140"/>
      <c r="BN17" s="140"/>
      <c r="BO17" s="140"/>
      <c r="BP17" s="140"/>
      <c r="BQ17" s="140"/>
      <c r="BR17" s="140"/>
      <c r="BS17" s="140"/>
      <c r="BT17" s="140"/>
      <c r="BU17" s="140"/>
      <c r="BV17" s="140"/>
    </row>
    <row r="18" spans="1:74" ht="14.4" customHeight="1" x14ac:dyDescent="0.3">
      <c r="A18" s="140"/>
      <c r="B18" s="330"/>
      <c r="C18" s="330"/>
      <c r="D18" s="140"/>
      <c r="E18" s="140"/>
      <c r="F18" s="140"/>
      <c r="G18" s="140"/>
      <c r="H18" s="140"/>
      <c r="I18" s="140"/>
      <c r="J18" s="140"/>
      <c r="K18" s="140"/>
      <c r="L18" s="140"/>
      <c r="M18" s="140"/>
      <c r="N18" s="140"/>
      <c r="O18" s="140"/>
      <c r="P18" s="140"/>
      <c r="Q18" s="140"/>
      <c r="R18" s="140"/>
      <c r="S18" s="140"/>
      <c r="T18" s="140"/>
      <c r="U18" s="140"/>
      <c r="V18" s="140"/>
      <c r="W18" s="140"/>
      <c r="X18" s="140"/>
      <c r="Y18" s="140"/>
      <c r="Z18" s="140"/>
      <c r="AA18" s="140"/>
      <c r="AB18" s="140"/>
      <c r="AC18" s="140"/>
      <c r="AD18" s="140"/>
      <c r="AE18" s="140"/>
      <c r="AF18" s="140"/>
      <c r="AG18" s="140"/>
      <c r="AH18" s="140"/>
      <c r="AI18" s="140"/>
      <c r="AJ18" s="140"/>
      <c r="AK18" s="140"/>
      <c r="AL18" s="140"/>
      <c r="AM18" s="140"/>
      <c r="AN18" s="140"/>
      <c r="AO18" s="140"/>
      <c r="AP18" s="140"/>
      <c r="AQ18" s="140"/>
      <c r="AR18" s="140"/>
      <c r="AS18" s="140"/>
      <c r="AT18" s="140"/>
      <c r="AU18" s="140"/>
      <c r="AV18" s="140"/>
      <c r="AW18" s="140"/>
      <c r="AX18" s="140"/>
      <c r="AY18" s="140"/>
      <c r="AZ18" s="140"/>
      <c r="BA18" s="140"/>
      <c r="BB18" s="140"/>
      <c r="BC18" s="140"/>
      <c r="BD18" s="140"/>
      <c r="BE18" s="140"/>
      <c r="BF18" s="140"/>
      <c r="BG18" s="140"/>
      <c r="BH18" s="140"/>
      <c r="BI18" s="140"/>
      <c r="BJ18" s="140"/>
      <c r="BK18" s="140"/>
      <c r="BL18" s="140"/>
      <c r="BM18" s="140"/>
      <c r="BN18" s="140"/>
      <c r="BO18" s="140"/>
      <c r="BP18" s="140"/>
      <c r="BQ18" s="140"/>
      <c r="BR18" s="140"/>
      <c r="BS18" s="140"/>
      <c r="BT18" s="140"/>
      <c r="BU18" s="140"/>
      <c r="BV18" s="140"/>
    </row>
    <row r="19" spans="1:74" ht="14.4" customHeight="1" x14ac:dyDescent="0.3">
      <c r="A19" s="140"/>
      <c r="B19" s="330"/>
      <c r="C19" s="330"/>
      <c r="D19" s="140"/>
      <c r="E19" s="140"/>
      <c r="F19" s="140"/>
      <c r="G19" s="140"/>
      <c r="H19" s="140"/>
      <c r="I19" s="140"/>
      <c r="J19" s="140"/>
      <c r="K19" s="140"/>
      <c r="L19" s="140"/>
      <c r="M19" s="140"/>
      <c r="N19" s="140"/>
      <c r="O19" s="140"/>
      <c r="P19" s="140"/>
      <c r="Q19" s="140"/>
      <c r="R19" s="140"/>
      <c r="S19" s="140"/>
      <c r="T19" s="140"/>
      <c r="U19" s="140"/>
      <c r="V19" s="140"/>
      <c r="W19" s="140"/>
      <c r="X19" s="140"/>
      <c r="Y19" s="140"/>
      <c r="Z19" s="140"/>
      <c r="AA19" s="140"/>
      <c r="AB19" s="140"/>
      <c r="AC19" s="140"/>
      <c r="AD19" s="140"/>
      <c r="AE19" s="140"/>
      <c r="AF19" s="140"/>
      <c r="AG19" s="140"/>
      <c r="AH19" s="140"/>
      <c r="AI19" s="140"/>
      <c r="AJ19" s="140"/>
      <c r="AK19" s="140"/>
      <c r="AL19" s="140"/>
      <c r="AM19" s="140"/>
      <c r="AN19" s="140"/>
      <c r="AO19" s="140"/>
      <c r="AP19" s="140"/>
      <c r="AQ19" s="140"/>
      <c r="AR19" s="140"/>
      <c r="AS19" s="140"/>
      <c r="AT19" s="140"/>
      <c r="AU19" s="140"/>
      <c r="AV19" s="140"/>
      <c r="AW19" s="140"/>
      <c r="AX19" s="140"/>
      <c r="AY19" s="140"/>
      <c r="AZ19" s="140"/>
      <c r="BA19" s="140"/>
      <c r="BB19" s="140"/>
      <c r="BC19" s="140"/>
      <c r="BD19" s="140"/>
      <c r="BE19" s="140"/>
      <c r="BF19" s="140"/>
      <c r="BG19" s="140"/>
      <c r="BH19" s="140"/>
      <c r="BI19" s="140"/>
      <c r="BJ19" s="140"/>
      <c r="BK19" s="140"/>
      <c r="BL19" s="140"/>
      <c r="BM19" s="140"/>
      <c r="BN19" s="140"/>
      <c r="BO19" s="140"/>
      <c r="BP19" s="140"/>
      <c r="BQ19" s="140"/>
      <c r="BR19" s="140"/>
      <c r="BS19" s="140"/>
      <c r="BT19" s="140"/>
      <c r="BU19" s="140"/>
      <c r="BV19" s="140"/>
    </row>
    <row r="20" spans="1:74" ht="14.4" customHeight="1" x14ac:dyDescent="0.3">
      <c r="A20" s="140"/>
      <c r="B20" s="330"/>
      <c r="C20" s="330"/>
      <c r="D20" s="140"/>
      <c r="E20" s="140"/>
      <c r="F20" s="140"/>
      <c r="G20" s="140"/>
      <c r="H20" s="140"/>
      <c r="I20" s="140"/>
      <c r="J20" s="140"/>
      <c r="K20" s="140"/>
      <c r="L20" s="140"/>
      <c r="M20" s="140"/>
      <c r="N20" s="140"/>
      <c r="O20" s="140"/>
      <c r="P20" s="140"/>
      <c r="Q20" s="140"/>
      <c r="R20" s="140"/>
      <c r="S20" s="140"/>
      <c r="T20" s="140"/>
      <c r="U20" s="140"/>
      <c r="V20" s="140"/>
      <c r="W20" s="140"/>
      <c r="X20" s="140"/>
      <c r="Y20" s="140"/>
      <c r="Z20" s="140"/>
      <c r="AA20" s="140"/>
      <c r="AB20" s="140"/>
      <c r="AC20" s="140"/>
      <c r="AD20" s="140"/>
      <c r="AE20" s="140"/>
      <c r="AF20" s="140"/>
      <c r="AG20" s="140"/>
      <c r="AH20" s="140"/>
      <c r="AI20" s="140"/>
      <c r="AJ20" s="140"/>
      <c r="AK20" s="140"/>
      <c r="AL20" s="140"/>
      <c r="AM20" s="140"/>
      <c r="AN20" s="140"/>
      <c r="AO20" s="140"/>
      <c r="AP20" s="140"/>
      <c r="AQ20" s="140"/>
      <c r="AR20" s="140"/>
      <c r="AS20" s="140"/>
      <c r="AT20" s="140"/>
      <c r="AU20" s="140"/>
      <c r="AV20" s="140"/>
      <c r="AW20" s="140"/>
      <c r="AX20" s="140"/>
      <c r="AY20" s="140"/>
      <c r="AZ20" s="140"/>
      <c r="BA20" s="140"/>
      <c r="BB20" s="140"/>
      <c r="BC20" s="140"/>
      <c r="BD20" s="140"/>
      <c r="BE20" s="140"/>
      <c r="BF20" s="140"/>
      <c r="BG20" s="140"/>
      <c r="BH20" s="140"/>
      <c r="BI20" s="140"/>
      <c r="BJ20" s="140"/>
      <c r="BK20" s="140"/>
      <c r="BL20" s="140"/>
      <c r="BM20" s="140"/>
      <c r="BN20" s="140"/>
      <c r="BO20" s="140"/>
      <c r="BP20" s="140"/>
      <c r="BQ20" s="140"/>
      <c r="BR20" s="140"/>
      <c r="BS20" s="140"/>
      <c r="BT20" s="140"/>
      <c r="BU20" s="140"/>
      <c r="BV20" s="140"/>
    </row>
    <row r="21" spans="1:74" ht="14.4" customHeight="1" x14ac:dyDescent="0.3">
      <c r="A21" s="140"/>
      <c r="B21" s="330"/>
      <c r="C21" s="330"/>
      <c r="D21" s="140"/>
      <c r="E21" s="140"/>
      <c r="F21" s="140"/>
      <c r="G21" s="140"/>
      <c r="H21" s="140"/>
      <c r="I21" s="140"/>
      <c r="J21" s="140"/>
      <c r="K21" s="140"/>
      <c r="L21" s="140"/>
      <c r="M21" s="140"/>
      <c r="N21" s="140"/>
      <c r="O21" s="140"/>
      <c r="P21" s="140"/>
      <c r="Q21" s="140"/>
      <c r="R21" s="140"/>
      <c r="S21" s="140"/>
      <c r="T21" s="140"/>
      <c r="U21" s="140"/>
      <c r="V21" s="140"/>
      <c r="W21" s="140"/>
      <c r="X21" s="140"/>
      <c r="Y21" s="140"/>
      <c r="Z21" s="140"/>
      <c r="AA21" s="140"/>
      <c r="AB21" s="140"/>
      <c r="AC21" s="140"/>
      <c r="AD21" s="140"/>
      <c r="AE21" s="140"/>
      <c r="AF21" s="140"/>
      <c r="AG21" s="140"/>
      <c r="AH21" s="140"/>
      <c r="AI21" s="140"/>
      <c r="AJ21" s="140"/>
      <c r="AK21" s="140"/>
      <c r="AL21" s="140"/>
      <c r="AM21" s="140"/>
      <c r="AN21" s="140"/>
      <c r="AO21" s="140"/>
      <c r="AP21" s="140"/>
      <c r="AQ21" s="140"/>
      <c r="AR21" s="140"/>
      <c r="AS21" s="140"/>
      <c r="AT21" s="140"/>
      <c r="AU21" s="140"/>
      <c r="AV21" s="140"/>
      <c r="AW21" s="140"/>
      <c r="AX21" s="140"/>
      <c r="AY21" s="140"/>
      <c r="AZ21" s="140"/>
      <c r="BA21" s="140"/>
      <c r="BB21" s="140"/>
      <c r="BC21" s="140"/>
      <c r="BD21" s="140"/>
      <c r="BE21" s="140"/>
      <c r="BF21" s="140"/>
      <c r="BG21" s="140"/>
      <c r="BH21" s="140"/>
      <c r="BI21" s="140"/>
      <c r="BJ21" s="140"/>
      <c r="BK21" s="140"/>
      <c r="BL21" s="140"/>
      <c r="BM21" s="140"/>
      <c r="BN21" s="140"/>
      <c r="BO21" s="140"/>
      <c r="BP21" s="140"/>
      <c r="BQ21" s="140"/>
      <c r="BR21" s="140"/>
      <c r="BS21" s="140"/>
      <c r="BT21" s="140"/>
      <c r="BU21" s="140"/>
      <c r="BV21" s="140"/>
    </row>
    <row r="22" spans="1:74" ht="14.4" customHeight="1" x14ac:dyDescent="0.3">
      <c r="A22" s="140"/>
      <c r="B22" s="330"/>
      <c r="C22" s="330"/>
      <c r="D22" s="140"/>
      <c r="E22" s="140"/>
      <c r="F22" s="140"/>
      <c r="G22" s="140"/>
      <c r="H22" s="140"/>
      <c r="I22" s="140"/>
      <c r="J22" s="140"/>
      <c r="K22" s="140"/>
      <c r="L22" s="140"/>
      <c r="M22" s="140"/>
      <c r="N22" s="140"/>
      <c r="O22" s="140"/>
      <c r="P22" s="140"/>
      <c r="Q22" s="140"/>
      <c r="R22" s="140"/>
      <c r="S22" s="140"/>
      <c r="T22" s="140"/>
      <c r="U22" s="140"/>
      <c r="V22" s="140"/>
      <c r="W22" s="140"/>
      <c r="X22" s="140"/>
      <c r="Y22" s="140"/>
      <c r="Z22" s="140"/>
      <c r="AA22" s="140"/>
      <c r="AB22" s="140"/>
      <c r="AC22" s="140"/>
      <c r="AD22" s="140"/>
      <c r="AE22" s="140"/>
      <c r="AF22" s="140"/>
      <c r="AG22" s="140"/>
      <c r="AH22" s="140"/>
      <c r="AI22" s="140"/>
      <c r="AJ22" s="140"/>
      <c r="AK22" s="140"/>
      <c r="AL22" s="140"/>
      <c r="AM22" s="140"/>
      <c r="AN22" s="140"/>
      <c r="AO22" s="140"/>
      <c r="AP22" s="140"/>
      <c r="AQ22" s="140"/>
      <c r="AR22" s="140"/>
      <c r="AS22" s="140"/>
      <c r="AT22" s="140"/>
      <c r="AU22" s="140"/>
      <c r="AV22" s="140"/>
      <c r="AW22" s="140"/>
      <c r="AX22" s="140"/>
      <c r="AY22" s="140"/>
      <c r="AZ22" s="140"/>
      <c r="BA22" s="140"/>
      <c r="BB22" s="140"/>
      <c r="BC22" s="140"/>
      <c r="BD22" s="140"/>
      <c r="BE22" s="140"/>
      <c r="BF22" s="140"/>
      <c r="BG22" s="140"/>
      <c r="BH22" s="140"/>
      <c r="BI22" s="140"/>
      <c r="BJ22" s="140"/>
      <c r="BK22" s="140"/>
      <c r="BL22" s="140"/>
      <c r="BM22" s="140"/>
      <c r="BN22" s="140"/>
      <c r="BO22" s="140"/>
      <c r="BP22" s="140"/>
      <c r="BQ22" s="140"/>
      <c r="BR22" s="140"/>
      <c r="BS22" s="140"/>
      <c r="BT22" s="140"/>
      <c r="BU22" s="140"/>
      <c r="BV22" s="140"/>
    </row>
    <row r="23" spans="1:74" ht="14.4" customHeight="1" x14ac:dyDescent="0.3">
      <c r="A23" s="140"/>
      <c r="B23" s="330"/>
      <c r="C23" s="330"/>
      <c r="D23" s="140"/>
      <c r="E23" s="140"/>
      <c r="F23" s="140"/>
      <c r="G23" s="140"/>
      <c r="H23" s="140"/>
      <c r="I23" s="140"/>
      <c r="J23" s="140"/>
      <c r="K23" s="140"/>
      <c r="L23" s="140"/>
      <c r="M23" s="140"/>
      <c r="N23" s="140"/>
      <c r="O23" s="140"/>
      <c r="P23" s="140"/>
      <c r="Q23" s="140"/>
      <c r="R23" s="140"/>
      <c r="S23" s="140"/>
      <c r="T23" s="140"/>
      <c r="U23" s="140"/>
      <c r="V23" s="140"/>
      <c r="W23" s="140"/>
      <c r="X23" s="140"/>
      <c r="Y23" s="140"/>
      <c r="Z23" s="140"/>
      <c r="AA23" s="140"/>
      <c r="AB23" s="140"/>
      <c r="AC23" s="140"/>
      <c r="AD23" s="140"/>
      <c r="AE23" s="140"/>
      <c r="AF23" s="140"/>
      <c r="AG23" s="140"/>
      <c r="AH23" s="140"/>
      <c r="AI23" s="140"/>
      <c r="AJ23" s="140"/>
      <c r="AK23" s="140"/>
      <c r="AL23" s="140"/>
      <c r="AM23" s="140"/>
      <c r="AN23" s="140"/>
      <c r="AO23" s="140"/>
      <c r="AP23" s="140"/>
      <c r="AQ23" s="140"/>
      <c r="AR23" s="140"/>
      <c r="AS23" s="140"/>
      <c r="AT23" s="140"/>
      <c r="AU23" s="140"/>
      <c r="AV23" s="140"/>
      <c r="AW23" s="140"/>
      <c r="AX23" s="140"/>
      <c r="AY23" s="140"/>
      <c r="AZ23" s="140"/>
      <c r="BA23" s="140"/>
      <c r="BB23" s="140"/>
      <c r="BC23" s="140"/>
      <c r="BD23" s="140"/>
      <c r="BE23" s="140"/>
      <c r="BF23" s="140"/>
      <c r="BG23" s="140"/>
      <c r="BH23" s="140"/>
      <c r="BI23" s="140"/>
      <c r="BJ23" s="140"/>
      <c r="BK23" s="140"/>
      <c r="BL23" s="140"/>
      <c r="BM23" s="140"/>
      <c r="BN23" s="140"/>
      <c r="BO23" s="140"/>
      <c r="BP23" s="140"/>
      <c r="BQ23" s="140"/>
      <c r="BR23" s="140"/>
      <c r="BS23" s="140"/>
      <c r="BT23" s="140"/>
      <c r="BU23" s="140"/>
      <c r="BV23" s="140"/>
    </row>
    <row r="24" spans="1:74" ht="14.4" customHeight="1" x14ac:dyDescent="0.3">
      <c r="A24" s="140"/>
      <c r="B24" s="330"/>
      <c r="C24" s="330"/>
      <c r="D24" s="140"/>
      <c r="E24" s="140"/>
      <c r="F24" s="140"/>
      <c r="G24" s="140"/>
      <c r="H24" s="140"/>
      <c r="I24" s="140"/>
      <c r="J24" s="140"/>
      <c r="K24" s="140"/>
      <c r="L24" s="140"/>
      <c r="M24" s="140"/>
      <c r="N24" s="140"/>
      <c r="O24" s="140"/>
      <c r="P24" s="140"/>
      <c r="Q24" s="140"/>
      <c r="R24" s="140"/>
      <c r="S24" s="140"/>
      <c r="T24" s="140"/>
      <c r="U24" s="140"/>
      <c r="V24" s="140"/>
      <c r="W24" s="140"/>
      <c r="X24" s="140"/>
      <c r="Y24" s="140"/>
      <c r="Z24" s="140"/>
      <c r="AA24" s="140"/>
      <c r="AB24" s="140"/>
      <c r="AC24" s="140"/>
      <c r="AD24" s="140"/>
      <c r="AE24" s="140"/>
      <c r="AF24" s="140"/>
      <c r="AG24" s="140"/>
      <c r="AH24" s="140"/>
      <c r="AI24" s="140"/>
      <c r="AJ24" s="140"/>
      <c r="AK24" s="140"/>
      <c r="AL24" s="140"/>
      <c r="AM24" s="140"/>
      <c r="AN24" s="140"/>
      <c r="AO24" s="140"/>
      <c r="AP24" s="140"/>
      <c r="AQ24" s="140"/>
      <c r="AR24" s="140"/>
      <c r="AS24" s="140"/>
      <c r="AT24" s="140"/>
      <c r="AU24" s="140"/>
      <c r="AV24" s="140"/>
      <c r="AW24" s="140"/>
      <c r="AX24" s="140"/>
      <c r="AY24" s="140"/>
      <c r="AZ24" s="140"/>
      <c r="BA24" s="140"/>
      <c r="BB24" s="140"/>
      <c r="BC24" s="140"/>
      <c r="BD24" s="140"/>
      <c r="BE24" s="140"/>
      <c r="BF24" s="140"/>
      <c r="BG24" s="140"/>
      <c r="BH24" s="140"/>
      <c r="BI24" s="140"/>
      <c r="BJ24" s="140"/>
      <c r="BK24" s="140"/>
      <c r="BL24" s="140"/>
      <c r="BM24" s="140"/>
      <c r="BN24" s="140"/>
      <c r="BO24" s="140"/>
      <c r="BP24" s="140"/>
      <c r="BQ24" s="140"/>
      <c r="BR24" s="140"/>
      <c r="BS24" s="140"/>
      <c r="BT24" s="140"/>
      <c r="BU24" s="140"/>
      <c r="BV24" s="140"/>
    </row>
    <row r="25" spans="1:74" ht="14.4" customHeight="1" x14ac:dyDescent="0.3">
      <c r="A25" s="140"/>
      <c r="B25" s="330"/>
      <c r="C25" s="330"/>
      <c r="D25" s="140"/>
      <c r="E25" s="140"/>
      <c r="F25" s="140"/>
      <c r="G25" s="140"/>
      <c r="H25" s="140"/>
      <c r="I25" s="140"/>
      <c r="J25" s="140"/>
      <c r="K25" s="140"/>
      <c r="L25" s="140"/>
      <c r="M25" s="140"/>
      <c r="N25" s="140"/>
      <c r="O25" s="140"/>
      <c r="P25" s="140"/>
      <c r="Q25" s="140"/>
      <c r="R25" s="140"/>
      <c r="S25" s="140"/>
      <c r="T25" s="140"/>
      <c r="U25" s="140"/>
      <c r="V25" s="140"/>
      <c r="W25" s="140"/>
      <c r="X25" s="140"/>
      <c r="Y25" s="140"/>
      <c r="Z25" s="140"/>
      <c r="AA25" s="140"/>
      <c r="AB25" s="140"/>
      <c r="AC25" s="140"/>
      <c r="AD25" s="140"/>
      <c r="AE25" s="140"/>
      <c r="AF25" s="140"/>
      <c r="AG25" s="140"/>
      <c r="AH25" s="140"/>
      <c r="AI25" s="140"/>
      <c r="AJ25" s="140"/>
      <c r="AK25" s="140"/>
      <c r="AL25" s="140"/>
      <c r="AM25" s="140"/>
      <c r="AN25" s="140"/>
      <c r="AO25" s="140"/>
      <c r="AP25" s="140"/>
      <c r="AQ25" s="140"/>
      <c r="AR25" s="140"/>
      <c r="AS25" s="140"/>
      <c r="AT25" s="140"/>
      <c r="AU25" s="140"/>
      <c r="AV25" s="140"/>
      <c r="AW25" s="140"/>
      <c r="AX25" s="140"/>
      <c r="AY25" s="140"/>
      <c r="AZ25" s="140"/>
      <c r="BA25" s="140"/>
      <c r="BB25" s="140"/>
      <c r="BC25" s="140"/>
      <c r="BD25" s="140"/>
      <c r="BE25" s="140"/>
      <c r="BF25" s="140"/>
      <c r="BG25" s="140"/>
      <c r="BH25" s="140"/>
      <c r="BI25" s="140"/>
      <c r="BJ25" s="140"/>
      <c r="BK25" s="140"/>
      <c r="BL25" s="140"/>
      <c r="BM25" s="140"/>
      <c r="BN25" s="140"/>
      <c r="BO25" s="140"/>
      <c r="BP25" s="140"/>
      <c r="BQ25" s="140"/>
      <c r="BR25" s="140"/>
      <c r="BS25" s="140"/>
      <c r="BT25" s="140"/>
      <c r="BU25" s="140"/>
      <c r="BV25" s="140"/>
    </row>
    <row r="26" spans="1:74" ht="14.4" customHeight="1" x14ac:dyDescent="0.3">
      <c r="A26" s="140"/>
      <c r="B26" s="330"/>
      <c r="C26" s="330"/>
      <c r="D26" s="140"/>
      <c r="E26" s="140"/>
      <c r="F26" s="140"/>
      <c r="G26" s="140"/>
      <c r="H26" s="140"/>
      <c r="I26" s="140"/>
      <c r="J26" s="140"/>
      <c r="K26" s="140"/>
      <c r="L26" s="140"/>
      <c r="M26" s="140"/>
      <c r="N26" s="140"/>
      <c r="O26" s="140"/>
      <c r="P26" s="140"/>
      <c r="Q26" s="140"/>
      <c r="R26" s="140"/>
      <c r="S26" s="140"/>
      <c r="T26" s="140"/>
      <c r="U26" s="140"/>
      <c r="V26" s="140"/>
      <c r="W26" s="140"/>
      <c r="X26" s="140"/>
      <c r="Y26" s="140"/>
      <c r="Z26" s="140"/>
      <c r="AA26" s="140"/>
      <c r="AB26" s="140"/>
      <c r="AC26" s="140"/>
      <c r="AD26" s="140"/>
      <c r="AE26" s="140"/>
      <c r="AF26" s="140"/>
      <c r="AG26" s="140"/>
      <c r="AH26" s="140"/>
      <c r="AI26" s="140"/>
      <c r="AJ26" s="140"/>
      <c r="AK26" s="140"/>
      <c r="AL26" s="140"/>
      <c r="AM26" s="140"/>
      <c r="AN26" s="140"/>
      <c r="AO26" s="140"/>
      <c r="AP26" s="140"/>
      <c r="AQ26" s="140"/>
      <c r="AR26" s="140"/>
      <c r="AS26" s="140"/>
      <c r="AT26" s="140"/>
      <c r="AU26" s="140"/>
      <c r="AV26" s="140"/>
      <c r="AW26" s="140"/>
      <c r="AX26" s="140"/>
      <c r="AY26" s="140"/>
      <c r="AZ26" s="140"/>
      <c r="BA26" s="140"/>
      <c r="BB26" s="140"/>
      <c r="BC26" s="140"/>
      <c r="BD26" s="140"/>
      <c r="BE26" s="140"/>
      <c r="BF26" s="140"/>
      <c r="BG26" s="140"/>
      <c r="BH26" s="140"/>
      <c r="BI26" s="140"/>
      <c r="BJ26" s="140"/>
      <c r="BK26" s="140"/>
      <c r="BL26" s="140"/>
      <c r="BM26" s="140"/>
      <c r="BN26" s="140"/>
      <c r="BO26" s="140"/>
      <c r="BP26" s="140"/>
      <c r="BQ26" s="140"/>
      <c r="BR26" s="140"/>
      <c r="BS26" s="140"/>
      <c r="BT26" s="140"/>
      <c r="BU26" s="140"/>
      <c r="BV26" s="140"/>
    </row>
    <row r="27" spans="1:74" ht="14.4" customHeight="1" x14ac:dyDescent="0.3">
      <c r="A27" s="140"/>
      <c r="B27" s="330"/>
      <c r="C27" s="330"/>
      <c r="D27" s="140"/>
      <c r="E27" s="140"/>
      <c r="F27" s="140"/>
      <c r="G27" s="140"/>
      <c r="H27" s="140"/>
      <c r="I27" s="140"/>
      <c r="J27" s="140"/>
      <c r="K27" s="140"/>
      <c r="L27" s="140"/>
      <c r="M27" s="140"/>
      <c r="N27" s="140"/>
      <c r="O27" s="140"/>
      <c r="P27" s="140"/>
      <c r="Q27" s="140"/>
      <c r="R27" s="140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  <c r="AF27" s="140"/>
      <c r="AG27" s="140"/>
      <c r="AH27" s="140"/>
      <c r="AI27" s="140"/>
      <c r="AJ27" s="140"/>
      <c r="AK27" s="140"/>
      <c r="AL27" s="140"/>
      <c r="AM27" s="140"/>
      <c r="AN27" s="140"/>
      <c r="AO27" s="140"/>
      <c r="AP27" s="140"/>
      <c r="AQ27" s="140"/>
      <c r="AR27" s="140"/>
      <c r="AS27" s="140"/>
      <c r="AT27" s="140"/>
      <c r="AU27" s="140"/>
      <c r="AV27" s="140"/>
      <c r="AW27" s="140"/>
      <c r="AX27" s="140"/>
      <c r="AY27" s="140"/>
      <c r="AZ27" s="140"/>
      <c r="BA27" s="140"/>
      <c r="BB27" s="140"/>
      <c r="BC27" s="140"/>
      <c r="BD27" s="140"/>
      <c r="BE27" s="140"/>
      <c r="BF27" s="140"/>
      <c r="BG27" s="140"/>
      <c r="BH27" s="140"/>
      <c r="BI27" s="140"/>
      <c r="BJ27" s="140"/>
      <c r="BK27" s="140"/>
      <c r="BL27" s="140"/>
      <c r="BM27" s="140"/>
      <c r="BN27" s="140"/>
      <c r="BO27" s="140"/>
      <c r="BP27" s="140"/>
      <c r="BQ27" s="140"/>
      <c r="BR27" s="140"/>
      <c r="BS27" s="140"/>
      <c r="BT27" s="140"/>
      <c r="BU27" s="140"/>
      <c r="BV27" s="140"/>
    </row>
    <row r="28" spans="1:74" ht="14.4" customHeight="1" x14ac:dyDescent="0.3">
      <c r="A28" s="140"/>
      <c r="B28" s="330"/>
      <c r="C28" s="330"/>
      <c r="D28" s="140"/>
      <c r="E28" s="140"/>
      <c r="F28" s="140"/>
      <c r="G28" s="140"/>
      <c r="H28" s="140"/>
      <c r="I28" s="140"/>
      <c r="J28" s="140"/>
      <c r="K28" s="140"/>
      <c r="L28" s="140"/>
      <c r="M28" s="140"/>
      <c r="N28" s="140"/>
      <c r="O28" s="140"/>
      <c r="P28" s="140"/>
      <c r="Q28" s="140"/>
      <c r="R28" s="140"/>
      <c r="S28" s="140"/>
      <c r="T28" s="140"/>
      <c r="U28" s="140"/>
      <c r="V28" s="140"/>
      <c r="W28" s="140"/>
      <c r="X28" s="140"/>
      <c r="Y28" s="140"/>
      <c r="Z28" s="140"/>
      <c r="AA28" s="140"/>
      <c r="AB28" s="140"/>
      <c r="AC28" s="140"/>
      <c r="AD28" s="140"/>
      <c r="AE28" s="140"/>
      <c r="AF28" s="140"/>
      <c r="AG28" s="140"/>
      <c r="AH28" s="140"/>
      <c r="AI28" s="140"/>
      <c r="AJ28" s="140"/>
      <c r="AK28" s="140"/>
      <c r="AL28" s="140"/>
      <c r="AM28" s="140"/>
      <c r="AN28" s="140"/>
      <c r="AO28" s="140"/>
      <c r="AP28" s="140"/>
      <c r="AQ28" s="140"/>
      <c r="AR28" s="140"/>
      <c r="AS28" s="140"/>
      <c r="AT28" s="140"/>
      <c r="AU28" s="140"/>
      <c r="AV28" s="140"/>
      <c r="AW28" s="140"/>
      <c r="AX28" s="140"/>
      <c r="AY28" s="140"/>
      <c r="AZ28" s="140"/>
      <c r="BA28" s="140"/>
      <c r="BB28" s="140"/>
      <c r="BC28" s="140"/>
      <c r="BD28" s="140"/>
      <c r="BE28" s="140"/>
      <c r="BF28" s="140"/>
      <c r="BG28" s="140"/>
      <c r="BH28" s="140"/>
      <c r="BI28" s="140"/>
      <c r="BJ28" s="140"/>
      <c r="BK28" s="140"/>
      <c r="BL28" s="140"/>
      <c r="BM28" s="140"/>
      <c r="BN28" s="140"/>
      <c r="BO28" s="140"/>
      <c r="BP28" s="140"/>
      <c r="BQ28" s="140"/>
      <c r="BR28" s="140"/>
      <c r="BS28" s="140"/>
      <c r="BT28" s="140"/>
      <c r="BU28" s="140"/>
      <c r="BV28" s="140"/>
    </row>
    <row r="29" spans="1:74" ht="14.4" customHeight="1" x14ac:dyDescent="0.3">
      <c r="A29" s="140"/>
      <c r="B29" s="330"/>
      <c r="C29" s="330"/>
      <c r="D29" s="140"/>
      <c r="E29" s="140"/>
      <c r="F29" s="140"/>
      <c r="G29" s="140"/>
      <c r="H29" s="140"/>
      <c r="I29" s="140"/>
      <c r="J29" s="140"/>
      <c r="K29" s="140"/>
      <c r="L29" s="140"/>
      <c r="M29" s="140"/>
      <c r="N29" s="140"/>
      <c r="O29" s="140"/>
      <c r="P29" s="140"/>
      <c r="Q29" s="140"/>
      <c r="R29" s="140"/>
      <c r="S29" s="140"/>
      <c r="T29" s="140"/>
      <c r="U29" s="140"/>
      <c r="V29" s="140"/>
      <c r="W29" s="140"/>
      <c r="X29" s="140"/>
      <c r="Y29" s="140"/>
      <c r="Z29" s="140"/>
      <c r="AA29" s="140"/>
      <c r="AB29" s="140"/>
      <c r="AC29" s="140"/>
      <c r="AD29" s="140"/>
      <c r="AE29" s="140"/>
      <c r="AF29" s="140"/>
      <c r="AG29" s="140"/>
      <c r="AH29" s="140"/>
      <c r="AI29" s="140"/>
      <c r="AJ29" s="140"/>
      <c r="AK29" s="140"/>
      <c r="AL29" s="140"/>
      <c r="AM29" s="140"/>
      <c r="AN29" s="140"/>
      <c r="AO29" s="140"/>
      <c r="AP29" s="140"/>
      <c r="AQ29" s="140"/>
      <c r="AR29" s="140"/>
      <c r="AS29" s="140"/>
      <c r="AT29" s="140"/>
      <c r="AU29" s="140"/>
      <c r="AV29" s="140"/>
      <c r="AW29" s="140"/>
      <c r="AX29" s="140"/>
      <c r="AY29" s="140"/>
      <c r="AZ29" s="140"/>
      <c r="BA29" s="140"/>
      <c r="BB29" s="140"/>
      <c r="BC29" s="140"/>
      <c r="BD29" s="140"/>
      <c r="BE29" s="140"/>
      <c r="BF29" s="140"/>
      <c r="BG29" s="140"/>
      <c r="BH29" s="140"/>
      <c r="BI29" s="140"/>
      <c r="BJ29" s="140"/>
      <c r="BK29" s="140"/>
      <c r="BL29" s="140"/>
      <c r="BM29" s="140"/>
      <c r="BN29" s="140"/>
      <c r="BO29" s="140"/>
      <c r="BP29" s="140"/>
      <c r="BQ29" s="140"/>
      <c r="BR29" s="140"/>
      <c r="BS29" s="140"/>
      <c r="BT29" s="140"/>
      <c r="BU29" s="140"/>
      <c r="BV29" s="140"/>
    </row>
    <row r="30" spans="1:74" ht="14.4" customHeight="1" thickBot="1" x14ac:dyDescent="0.35">
      <c r="A30" s="140"/>
      <c r="B30" s="330"/>
      <c r="C30" s="330"/>
      <c r="D30" s="140"/>
      <c r="E30" s="140"/>
      <c r="F30" s="140"/>
      <c r="G30" s="140"/>
      <c r="H30" s="140"/>
      <c r="I30" s="140"/>
      <c r="J30" s="140"/>
      <c r="K30" s="140"/>
      <c r="L30" s="140"/>
      <c r="M30" s="140"/>
      <c r="N30" s="140"/>
      <c r="O30" s="140"/>
      <c r="P30" s="140"/>
      <c r="Q30" s="140"/>
      <c r="R30" s="140"/>
      <c r="S30" s="140"/>
      <c r="T30" s="140"/>
      <c r="U30" s="140"/>
      <c r="V30" s="140"/>
      <c r="W30" s="140"/>
      <c r="X30" s="140"/>
      <c r="Y30" s="140"/>
      <c r="Z30" s="140"/>
      <c r="AA30" s="140"/>
      <c r="AB30" s="140"/>
      <c r="AC30" s="140"/>
      <c r="AD30" s="140"/>
      <c r="AE30" s="140"/>
      <c r="AF30" s="140"/>
      <c r="AG30" s="140"/>
      <c r="AH30" s="140"/>
      <c r="AI30" s="140"/>
      <c r="AJ30" s="140"/>
      <c r="AK30" s="140"/>
      <c r="AL30" s="140"/>
      <c r="AM30" s="140"/>
      <c r="AN30" s="140"/>
      <c r="AO30" s="140"/>
      <c r="AP30" s="140"/>
      <c r="AQ30" s="140"/>
      <c r="AR30" s="140"/>
      <c r="AS30" s="140"/>
      <c r="AT30" s="140"/>
      <c r="AU30" s="140"/>
      <c r="AV30" s="140"/>
      <c r="AW30" s="140"/>
      <c r="AX30" s="140"/>
      <c r="AY30" s="140"/>
      <c r="AZ30" s="140"/>
      <c r="BA30" s="140"/>
      <c r="BB30" s="140"/>
      <c r="BC30" s="140"/>
      <c r="BD30" s="140"/>
      <c r="BE30" s="140"/>
      <c r="BF30" s="140"/>
      <c r="BG30" s="140"/>
      <c r="BH30" s="140"/>
      <c r="BI30" s="140"/>
      <c r="BJ30" s="140"/>
      <c r="BK30" s="140"/>
      <c r="BL30" s="140"/>
      <c r="BM30" s="140"/>
      <c r="BN30" s="140"/>
      <c r="BO30" s="140"/>
      <c r="BP30" s="140"/>
      <c r="BQ30" s="140"/>
      <c r="BR30" s="140"/>
      <c r="BS30" s="140"/>
      <c r="BT30" s="140"/>
      <c r="BU30" s="140"/>
      <c r="BV30" s="140"/>
    </row>
    <row r="31" spans="1:74" ht="14.4" customHeight="1" x14ac:dyDescent="0.3">
      <c r="A31" s="295"/>
      <c r="B31" s="557" t="s">
        <v>168</v>
      </c>
      <c r="C31" s="558"/>
      <c r="D31" s="558"/>
      <c r="E31" s="559"/>
      <c r="F31" s="287" t="s">
        <v>168</v>
      </c>
      <c r="G31" s="147"/>
      <c r="H31" s="147"/>
      <c r="I31" s="140"/>
      <c r="J31" s="140"/>
      <c r="K31" s="140"/>
      <c r="L31" s="140"/>
      <c r="M31" s="140"/>
      <c r="N31" s="140"/>
      <c r="O31" s="140"/>
      <c r="P31" s="140"/>
      <c r="Q31" s="140"/>
      <c r="R31" s="140"/>
      <c r="S31" s="140"/>
      <c r="T31" s="140"/>
      <c r="U31" s="140"/>
      <c r="V31" s="140"/>
      <c r="W31" s="140"/>
      <c r="X31" s="140"/>
      <c r="Y31" s="140"/>
      <c r="Z31" s="140"/>
      <c r="AA31" s="140"/>
      <c r="AB31" s="140"/>
      <c r="AC31" s="140"/>
      <c r="AD31" s="140"/>
      <c r="AE31" s="140"/>
      <c r="AF31" s="140"/>
      <c r="AG31" s="140"/>
      <c r="AH31" s="140"/>
      <c r="AI31" s="140"/>
      <c r="AJ31" s="140"/>
      <c r="AK31" s="140"/>
      <c r="AL31" s="140"/>
      <c r="AM31" s="140"/>
      <c r="AN31" s="140"/>
      <c r="AO31" s="140"/>
      <c r="AP31" s="140"/>
      <c r="AQ31" s="140"/>
      <c r="AR31" s="140"/>
      <c r="AS31" s="140"/>
      <c r="AT31" s="140"/>
      <c r="AU31" s="140"/>
      <c r="AV31" s="140"/>
      <c r="AW31" s="140"/>
      <c r="AX31" s="140"/>
      <c r="AY31" s="140"/>
      <c r="AZ31" s="140"/>
      <c r="BA31" s="140"/>
    </row>
    <row r="32" spans="1:74" ht="14.4" customHeight="1" thickBot="1" x14ac:dyDescent="0.35">
      <c r="A32" s="296" t="s">
        <v>91</v>
      </c>
      <c r="B32" s="288" t="s">
        <v>171</v>
      </c>
      <c r="C32" s="289" t="s">
        <v>172</v>
      </c>
      <c r="D32" s="289" t="s">
        <v>173</v>
      </c>
      <c r="E32" s="290" t="s">
        <v>5</v>
      </c>
      <c r="F32" s="291" t="s">
        <v>174</v>
      </c>
      <c r="G32" s="148"/>
      <c r="H32" s="148" t="s">
        <v>201</v>
      </c>
      <c r="I32" s="140"/>
      <c r="J32" s="140"/>
      <c r="K32" s="140"/>
      <c r="L32" s="140"/>
      <c r="M32" s="140"/>
      <c r="N32" s="140"/>
      <c r="O32" s="140"/>
      <c r="P32" s="140"/>
      <c r="Q32" s="140"/>
      <c r="R32" s="140"/>
      <c r="S32" s="140"/>
      <c r="T32" s="140"/>
      <c r="U32" s="140"/>
      <c r="V32" s="140"/>
      <c r="W32" s="140"/>
      <c r="X32" s="140"/>
      <c r="Y32" s="140"/>
      <c r="Z32" s="140"/>
      <c r="AA32" s="140"/>
      <c r="AB32" s="140"/>
      <c r="AC32" s="140"/>
      <c r="AD32" s="140"/>
      <c r="AE32" s="140"/>
      <c r="AF32" s="140"/>
      <c r="AG32" s="140"/>
      <c r="AH32" s="140"/>
      <c r="AI32" s="140"/>
      <c r="AJ32" s="140"/>
      <c r="AK32" s="140"/>
      <c r="AL32" s="140"/>
      <c r="AM32" s="140"/>
      <c r="AN32" s="140"/>
      <c r="AO32" s="140"/>
      <c r="AP32" s="140"/>
      <c r="AQ32" s="140"/>
      <c r="AR32" s="140"/>
      <c r="AS32" s="140"/>
      <c r="AT32" s="140"/>
      <c r="AU32" s="140"/>
      <c r="AV32" s="140"/>
      <c r="AW32" s="140"/>
      <c r="AX32" s="140"/>
      <c r="AY32" s="140"/>
      <c r="AZ32" s="140"/>
      <c r="BA32" s="140"/>
    </row>
    <row r="33" spans="1:53" ht="14.4" customHeight="1" x14ac:dyDescent="0.3">
      <c r="A33" s="292" t="s">
        <v>188</v>
      </c>
      <c r="B33" s="331">
        <v>1341.65</v>
      </c>
      <c r="C33" s="331">
        <v>1139</v>
      </c>
      <c r="D33" s="149">
        <f>IF(C33="","",C33-B33)</f>
        <v>-202.65000000000009</v>
      </c>
      <c r="E33" s="150">
        <f>IF(C33="","",C33/B33)</f>
        <v>0.84895464539932164</v>
      </c>
      <c r="F33" s="151">
        <v>224.36</v>
      </c>
      <c r="G33" s="148">
        <v>0</v>
      </c>
      <c r="H33" s="152">
        <v>1</v>
      </c>
      <c r="I33" s="140"/>
      <c r="J33" s="140"/>
      <c r="K33" s="140"/>
      <c r="L33" s="140"/>
      <c r="M33" s="140"/>
      <c r="N33" s="140"/>
      <c r="O33" s="140"/>
      <c r="P33" s="140"/>
      <c r="Q33" s="140"/>
      <c r="R33" s="140"/>
      <c r="S33" s="140"/>
      <c r="T33" s="140"/>
      <c r="U33" s="140"/>
      <c r="V33" s="140"/>
      <c r="W33" s="140"/>
      <c r="X33" s="140"/>
      <c r="Y33" s="140"/>
      <c r="Z33" s="140"/>
      <c r="AA33" s="140"/>
      <c r="AB33" s="140"/>
      <c r="AC33" s="140"/>
      <c r="AD33" s="140"/>
      <c r="AE33" s="140"/>
      <c r="AF33" s="140"/>
      <c r="AG33" s="140"/>
      <c r="AH33" s="140"/>
      <c r="AI33" s="140"/>
      <c r="AJ33" s="140"/>
      <c r="AK33" s="140"/>
      <c r="AL33" s="140"/>
      <c r="AM33" s="140"/>
      <c r="AN33" s="140"/>
      <c r="AO33" s="140"/>
      <c r="AP33" s="140"/>
      <c r="AQ33" s="140"/>
      <c r="AR33" s="140"/>
      <c r="AS33" s="140"/>
      <c r="AT33" s="140"/>
      <c r="AU33" s="140"/>
      <c r="AV33" s="140"/>
      <c r="AW33" s="140"/>
      <c r="AX33" s="140"/>
      <c r="AY33" s="140"/>
      <c r="AZ33" s="140"/>
      <c r="BA33" s="140"/>
    </row>
    <row r="34" spans="1:53" ht="14.4" customHeight="1" x14ac:dyDescent="0.3">
      <c r="A34" s="293" t="s">
        <v>189</v>
      </c>
      <c r="B34" s="332">
        <v>2784.04</v>
      </c>
      <c r="C34" s="332">
        <v>2394</v>
      </c>
      <c r="D34" s="153">
        <f t="shared" ref="D34:D45" si="0">IF(C34="","",C34-B34)</f>
        <v>-390.03999999999996</v>
      </c>
      <c r="E34" s="154">
        <f t="shared" ref="E34:E45" si="1">IF(C34="","",C34/B34)</f>
        <v>0.85990143819772702</v>
      </c>
      <c r="F34" s="155">
        <v>493.26</v>
      </c>
      <c r="G34" s="148">
        <v>1</v>
      </c>
      <c r="H34" s="152">
        <v>1</v>
      </c>
      <c r="I34" s="140"/>
      <c r="J34" s="140"/>
      <c r="K34" s="140"/>
      <c r="L34" s="140"/>
      <c r="M34" s="140"/>
      <c r="N34" s="140"/>
      <c r="O34" s="140"/>
      <c r="P34" s="140"/>
      <c r="Q34" s="140"/>
      <c r="R34" s="140"/>
      <c r="S34" s="140"/>
      <c r="T34" s="140"/>
      <c r="U34" s="140"/>
      <c r="V34" s="140"/>
      <c r="W34" s="140"/>
      <c r="X34" s="140"/>
      <c r="Y34" s="140"/>
      <c r="Z34" s="140"/>
      <c r="AA34" s="140"/>
      <c r="AB34" s="140"/>
      <c r="AC34" s="140"/>
      <c r="AD34" s="140"/>
      <c r="AE34" s="140"/>
      <c r="AF34" s="140"/>
      <c r="AG34" s="140"/>
      <c r="AH34" s="140"/>
      <c r="AI34" s="140"/>
      <c r="AJ34" s="140"/>
      <c r="AK34" s="140"/>
      <c r="AL34" s="140"/>
      <c r="AM34" s="140"/>
      <c r="AN34" s="140"/>
      <c r="AO34" s="140"/>
      <c r="AP34" s="140"/>
      <c r="AQ34" s="140"/>
      <c r="AR34" s="140"/>
      <c r="AS34" s="140"/>
      <c r="AT34" s="140"/>
      <c r="AU34" s="140"/>
      <c r="AV34" s="140"/>
      <c r="AW34" s="140"/>
      <c r="AX34" s="140"/>
      <c r="AY34" s="140"/>
      <c r="AZ34" s="140"/>
      <c r="BA34" s="140"/>
    </row>
    <row r="35" spans="1:53" ht="14.4" customHeight="1" x14ac:dyDescent="0.3">
      <c r="A35" s="293" t="s">
        <v>190</v>
      </c>
      <c r="B35" s="332">
        <v>4423.75</v>
      </c>
      <c r="C35" s="332">
        <v>3901</v>
      </c>
      <c r="D35" s="153">
        <f t="shared" si="0"/>
        <v>-522.75</v>
      </c>
      <c r="E35" s="154">
        <f t="shared" si="1"/>
        <v>0.88183102571347838</v>
      </c>
      <c r="F35" s="155">
        <v>834.65</v>
      </c>
      <c r="G35" s="156"/>
      <c r="H35" s="156"/>
      <c r="I35" s="140"/>
      <c r="J35" s="140"/>
      <c r="K35" s="140"/>
      <c r="L35" s="140"/>
      <c r="M35" s="140"/>
      <c r="N35" s="140"/>
      <c r="O35" s="140"/>
      <c r="P35" s="140"/>
      <c r="Q35" s="140"/>
      <c r="R35" s="140"/>
      <c r="S35" s="140"/>
      <c r="T35" s="140"/>
      <c r="U35" s="140"/>
      <c r="V35" s="140"/>
      <c r="W35" s="140"/>
      <c r="X35" s="140"/>
      <c r="Y35" s="140"/>
      <c r="Z35" s="140"/>
      <c r="AA35" s="140"/>
      <c r="AB35" s="140"/>
      <c r="AC35" s="140"/>
      <c r="AD35" s="140"/>
      <c r="AE35" s="140"/>
      <c r="AF35" s="140"/>
      <c r="AG35" s="140"/>
      <c r="AH35" s="140"/>
      <c r="AI35" s="140"/>
      <c r="AJ35" s="140"/>
      <c r="AK35" s="140"/>
      <c r="AL35" s="140"/>
      <c r="AM35" s="140"/>
      <c r="AN35" s="140"/>
      <c r="AO35" s="140"/>
      <c r="AP35" s="140"/>
      <c r="AQ35" s="140"/>
      <c r="AR35" s="140"/>
      <c r="AS35" s="140"/>
      <c r="AT35" s="140"/>
      <c r="AU35" s="140"/>
      <c r="AV35" s="140"/>
      <c r="AW35" s="140"/>
      <c r="AX35" s="140"/>
      <c r="AY35" s="140"/>
      <c r="AZ35" s="140"/>
      <c r="BA35" s="140"/>
    </row>
    <row r="36" spans="1:53" ht="14.4" customHeight="1" x14ac:dyDescent="0.3">
      <c r="A36" s="293" t="s">
        <v>191</v>
      </c>
      <c r="B36" s="332">
        <v>5757.7</v>
      </c>
      <c r="C36" s="332">
        <v>5147</v>
      </c>
      <c r="D36" s="153">
        <f t="shared" si="0"/>
        <v>-610.69999999999982</v>
      </c>
      <c r="E36" s="154">
        <f t="shared" si="1"/>
        <v>0.89393334143842162</v>
      </c>
      <c r="F36" s="155">
        <v>1145.31</v>
      </c>
      <c r="G36" s="156"/>
      <c r="H36" s="156"/>
      <c r="I36" s="140"/>
      <c r="J36" s="140"/>
      <c r="K36" s="140"/>
      <c r="L36" s="140"/>
      <c r="M36" s="140"/>
      <c r="N36" s="140"/>
      <c r="O36" s="140"/>
      <c r="P36" s="140"/>
      <c r="Q36" s="140"/>
      <c r="R36" s="140"/>
      <c r="S36" s="140"/>
      <c r="T36" s="140"/>
      <c r="U36" s="140"/>
      <c r="V36" s="140"/>
      <c r="W36" s="140"/>
      <c r="X36" s="140"/>
      <c r="Y36" s="140"/>
      <c r="Z36" s="140"/>
      <c r="AA36" s="140"/>
      <c r="AB36" s="140"/>
      <c r="AC36" s="140"/>
      <c r="AD36" s="140"/>
      <c r="AE36" s="140"/>
      <c r="AF36" s="140"/>
      <c r="AG36" s="140"/>
      <c r="AH36" s="140"/>
      <c r="AI36" s="140"/>
      <c r="AJ36" s="140"/>
      <c r="AK36" s="140"/>
      <c r="AL36" s="140"/>
      <c r="AM36" s="140"/>
      <c r="AN36" s="140"/>
      <c r="AO36" s="140"/>
      <c r="AP36" s="140"/>
      <c r="AQ36" s="140"/>
      <c r="AR36" s="140"/>
      <c r="AS36" s="140"/>
      <c r="AT36" s="140"/>
      <c r="AU36" s="140"/>
      <c r="AV36" s="140"/>
      <c r="AW36" s="140"/>
      <c r="AX36" s="140"/>
      <c r="AY36" s="140"/>
      <c r="AZ36" s="140"/>
      <c r="BA36" s="140"/>
    </row>
    <row r="37" spans="1:53" ht="14.4" customHeight="1" x14ac:dyDescent="0.3">
      <c r="A37" s="293" t="s">
        <v>192</v>
      </c>
      <c r="B37" s="332">
        <v>7116.78</v>
      </c>
      <c r="C37" s="332">
        <v>6570</v>
      </c>
      <c r="D37" s="153">
        <f t="shared" si="0"/>
        <v>-546.77999999999975</v>
      </c>
      <c r="E37" s="154">
        <f t="shared" si="1"/>
        <v>0.92317031016836271</v>
      </c>
      <c r="F37" s="155">
        <v>1547.81</v>
      </c>
      <c r="G37" s="156"/>
      <c r="H37" s="156"/>
      <c r="I37" s="140"/>
      <c r="J37" s="140"/>
      <c r="K37" s="140"/>
      <c r="L37" s="140"/>
      <c r="M37" s="140"/>
      <c r="N37" s="140"/>
      <c r="O37" s="140"/>
      <c r="P37" s="140"/>
      <c r="Q37" s="140"/>
      <c r="R37" s="140"/>
      <c r="S37" s="140"/>
      <c r="T37" s="140"/>
      <c r="U37" s="140"/>
      <c r="V37" s="140"/>
      <c r="W37" s="140"/>
      <c r="X37" s="140"/>
      <c r="Y37" s="140"/>
      <c r="Z37" s="140"/>
      <c r="AA37" s="140"/>
      <c r="AB37" s="140"/>
      <c r="AC37" s="140"/>
      <c r="AD37" s="140"/>
      <c r="AE37" s="140"/>
      <c r="AF37" s="140"/>
      <c r="AG37" s="140"/>
      <c r="AH37" s="140"/>
      <c r="AI37" s="140"/>
      <c r="AJ37" s="140"/>
      <c r="AK37" s="140"/>
      <c r="AL37" s="140"/>
      <c r="AM37" s="140"/>
      <c r="AN37" s="140"/>
      <c r="AO37" s="140"/>
      <c r="AP37" s="140"/>
      <c r="AQ37" s="140"/>
      <c r="AR37" s="140"/>
      <c r="AS37" s="140"/>
      <c r="AT37" s="140"/>
      <c r="AU37" s="140"/>
      <c r="AV37" s="140"/>
      <c r="AW37" s="140"/>
      <c r="AX37" s="140"/>
      <c r="AY37" s="140"/>
      <c r="AZ37" s="140"/>
      <c r="BA37" s="140"/>
    </row>
    <row r="38" spans="1:53" ht="14.4" customHeight="1" x14ac:dyDescent="0.3">
      <c r="A38" s="293" t="s">
        <v>193</v>
      </c>
      <c r="B38" s="332">
        <v>8544.08</v>
      </c>
      <c r="C38" s="332">
        <v>7959</v>
      </c>
      <c r="D38" s="153">
        <f t="shared" si="0"/>
        <v>-585.07999999999993</v>
      </c>
      <c r="E38" s="154">
        <f t="shared" si="1"/>
        <v>0.93152217675864457</v>
      </c>
      <c r="F38" s="155">
        <v>1943.45</v>
      </c>
      <c r="G38" s="156"/>
      <c r="H38" s="156"/>
      <c r="I38" s="140"/>
      <c r="J38" s="140"/>
      <c r="K38" s="140"/>
      <c r="L38" s="140"/>
      <c r="M38" s="140"/>
      <c r="N38" s="140"/>
      <c r="O38" s="140"/>
      <c r="P38" s="140"/>
      <c r="Q38" s="140"/>
      <c r="R38" s="140"/>
      <c r="S38" s="140"/>
      <c r="T38" s="140"/>
      <c r="U38" s="140"/>
      <c r="V38" s="140"/>
      <c r="W38" s="140"/>
      <c r="X38" s="140"/>
      <c r="Y38" s="140"/>
      <c r="Z38" s="140"/>
      <c r="AA38" s="140"/>
      <c r="AB38" s="140"/>
      <c r="AC38" s="140"/>
      <c r="AD38" s="140"/>
      <c r="AE38" s="140"/>
      <c r="AF38" s="140"/>
      <c r="AG38" s="140"/>
      <c r="AH38" s="140"/>
      <c r="AI38" s="140"/>
      <c r="AJ38" s="140"/>
      <c r="AK38" s="140"/>
      <c r="AL38" s="140"/>
      <c r="AM38" s="140"/>
      <c r="AN38" s="140"/>
      <c r="AO38" s="140"/>
      <c r="AP38" s="140"/>
      <c r="AQ38" s="140"/>
      <c r="AR38" s="140"/>
      <c r="AS38" s="140"/>
      <c r="AT38" s="140"/>
      <c r="AU38" s="140"/>
      <c r="AV38" s="140"/>
      <c r="AW38" s="140"/>
      <c r="AX38" s="140"/>
      <c r="AY38" s="140"/>
      <c r="AZ38" s="140"/>
      <c r="BA38" s="140"/>
    </row>
    <row r="39" spans="1:53" ht="14.4" customHeight="1" x14ac:dyDescent="0.3">
      <c r="A39" s="293" t="s">
        <v>194</v>
      </c>
      <c r="B39" s="332">
        <v>10085.950000000001</v>
      </c>
      <c r="C39" s="332">
        <v>9638</v>
      </c>
      <c r="D39" s="153">
        <f t="shared" si="0"/>
        <v>-447.95000000000073</v>
      </c>
      <c r="E39" s="154">
        <f t="shared" si="1"/>
        <v>0.95558673203813216</v>
      </c>
      <c r="F39" s="155">
        <v>2472.37</v>
      </c>
      <c r="G39" s="156"/>
      <c r="H39" s="156"/>
      <c r="I39" s="140"/>
      <c r="J39" s="140"/>
      <c r="K39" s="140"/>
      <c r="L39" s="140"/>
      <c r="M39" s="140"/>
      <c r="N39" s="140"/>
      <c r="O39" s="140"/>
      <c r="P39" s="140"/>
      <c r="Q39" s="140"/>
      <c r="R39" s="140"/>
      <c r="S39" s="140"/>
      <c r="T39" s="140"/>
      <c r="U39" s="140"/>
      <c r="V39" s="140"/>
      <c r="W39" s="140"/>
      <c r="X39" s="140"/>
      <c r="Y39" s="140"/>
      <c r="Z39" s="140"/>
      <c r="AA39" s="140"/>
      <c r="AB39" s="140"/>
      <c r="AC39" s="140"/>
      <c r="AD39" s="140"/>
      <c r="AE39" s="140"/>
      <c r="AF39" s="140"/>
      <c r="AG39" s="140"/>
      <c r="AH39" s="140"/>
      <c r="AI39" s="140"/>
      <c r="AJ39" s="140"/>
      <c r="AK39" s="140"/>
      <c r="AL39" s="140"/>
      <c r="AM39" s="140"/>
      <c r="AN39" s="140"/>
      <c r="AO39" s="140"/>
      <c r="AP39" s="140"/>
      <c r="AQ39" s="140"/>
      <c r="AR39" s="140"/>
      <c r="AS39" s="140"/>
      <c r="AT39" s="140"/>
      <c r="AU39" s="140"/>
      <c r="AV39" s="140"/>
      <c r="AW39" s="140"/>
      <c r="AX39" s="140"/>
      <c r="AY39" s="140"/>
      <c r="AZ39" s="140"/>
      <c r="BA39" s="140"/>
    </row>
    <row r="40" spans="1:53" ht="14.4" customHeight="1" x14ac:dyDescent="0.3">
      <c r="A40" s="293" t="s">
        <v>195</v>
      </c>
      <c r="B40" s="332">
        <v>11926.76</v>
      </c>
      <c r="C40" s="332">
        <v>11311</v>
      </c>
      <c r="D40" s="153">
        <f t="shared" si="0"/>
        <v>-615.76000000000022</v>
      </c>
      <c r="E40" s="154">
        <f t="shared" si="1"/>
        <v>0.94837156109454701</v>
      </c>
      <c r="F40" s="155">
        <v>2841.14</v>
      </c>
      <c r="G40" s="156"/>
      <c r="H40" s="156"/>
      <c r="I40" s="140"/>
      <c r="J40" s="140"/>
      <c r="K40" s="140"/>
      <c r="L40" s="140"/>
      <c r="M40" s="140"/>
      <c r="N40" s="140"/>
      <c r="O40" s="140"/>
      <c r="P40" s="140"/>
      <c r="Q40" s="140"/>
      <c r="R40" s="140"/>
      <c r="S40" s="140"/>
      <c r="T40" s="140"/>
      <c r="U40" s="140"/>
      <c r="V40" s="140"/>
      <c r="W40" s="140"/>
      <c r="X40" s="140"/>
      <c r="Y40" s="140"/>
      <c r="Z40" s="140"/>
      <c r="AA40" s="140"/>
      <c r="AB40" s="140"/>
      <c r="AC40" s="140"/>
      <c r="AD40" s="140"/>
      <c r="AE40" s="140"/>
      <c r="AF40" s="140"/>
      <c r="AG40" s="140"/>
      <c r="AH40" s="140"/>
      <c r="AI40" s="140"/>
      <c r="AJ40" s="140"/>
      <c r="AK40" s="140"/>
      <c r="AL40" s="140"/>
      <c r="AM40" s="140"/>
      <c r="AN40" s="140"/>
      <c r="AO40" s="140"/>
      <c r="AP40" s="140"/>
      <c r="AQ40" s="140"/>
      <c r="AR40" s="140"/>
      <c r="AS40" s="140"/>
      <c r="AT40" s="140"/>
      <c r="AU40" s="140"/>
      <c r="AV40" s="140"/>
      <c r="AW40" s="140"/>
      <c r="AX40" s="140"/>
      <c r="AY40" s="140"/>
      <c r="AZ40" s="140"/>
      <c r="BA40" s="140"/>
    </row>
    <row r="41" spans="1:53" ht="14.4" customHeight="1" x14ac:dyDescent="0.3">
      <c r="A41" s="293" t="s">
        <v>196</v>
      </c>
      <c r="B41" s="332">
        <v>13326.83</v>
      </c>
      <c r="C41" s="332">
        <v>12653</v>
      </c>
      <c r="D41" s="153">
        <f t="shared" si="0"/>
        <v>-673.82999999999993</v>
      </c>
      <c r="E41" s="154">
        <f t="shared" si="1"/>
        <v>0.94943808842763056</v>
      </c>
      <c r="F41" s="155">
        <v>3179.51</v>
      </c>
      <c r="G41" s="156"/>
      <c r="H41" s="156"/>
      <c r="I41" s="140"/>
      <c r="J41" s="140"/>
      <c r="K41" s="140"/>
      <c r="L41" s="140"/>
      <c r="M41" s="140"/>
      <c r="N41" s="140"/>
      <c r="O41" s="140"/>
      <c r="P41" s="140"/>
      <c r="Q41" s="140"/>
      <c r="R41" s="140"/>
      <c r="S41" s="140"/>
      <c r="T41" s="140"/>
      <c r="U41" s="140"/>
      <c r="V41" s="140"/>
      <c r="W41" s="140"/>
      <c r="X41" s="140"/>
      <c r="Y41" s="140"/>
      <c r="Z41" s="140"/>
      <c r="AA41" s="140"/>
      <c r="AB41" s="140"/>
      <c r="AC41" s="140"/>
      <c r="AD41" s="140"/>
      <c r="AE41" s="140"/>
      <c r="AF41" s="140"/>
      <c r="AG41" s="140"/>
      <c r="AH41" s="140"/>
      <c r="AI41" s="140"/>
      <c r="AJ41" s="140"/>
      <c r="AK41" s="140"/>
      <c r="AL41" s="140"/>
      <c r="AM41" s="140"/>
      <c r="AN41" s="140"/>
      <c r="AO41" s="140"/>
      <c r="AP41" s="140"/>
      <c r="AQ41" s="140"/>
      <c r="AR41" s="140"/>
      <c r="AS41" s="140"/>
      <c r="AT41" s="140"/>
      <c r="AU41" s="140"/>
      <c r="AV41" s="140"/>
      <c r="AW41" s="140"/>
      <c r="AX41" s="140"/>
      <c r="AY41" s="140"/>
      <c r="AZ41" s="140"/>
      <c r="BA41" s="140"/>
    </row>
    <row r="42" spans="1:53" ht="14.4" customHeight="1" x14ac:dyDescent="0.3">
      <c r="A42" s="293" t="s">
        <v>197</v>
      </c>
      <c r="B42" s="332">
        <v>15080.83</v>
      </c>
      <c r="C42" s="332">
        <v>14274</v>
      </c>
      <c r="D42" s="153">
        <f t="shared" si="0"/>
        <v>-806.82999999999993</v>
      </c>
      <c r="E42" s="154">
        <f t="shared" si="1"/>
        <v>0.9464996289991997</v>
      </c>
      <c r="F42" s="155">
        <v>3583.77</v>
      </c>
      <c r="G42" s="156"/>
      <c r="H42" s="156"/>
      <c r="I42" s="140"/>
      <c r="J42" s="140"/>
      <c r="K42" s="140"/>
      <c r="L42" s="140"/>
      <c r="M42" s="140"/>
      <c r="N42" s="140"/>
      <c r="O42" s="140"/>
      <c r="P42" s="140"/>
      <c r="Q42" s="140"/>
      <c r="R42" s="140"/>
      <c r="S42" s="140"/>
      <c r="T42" s="140"/>
      <c r="U42" s="140"/>
      <c r="V42" s="140"/>
      <c r="W42" s="140"/>
      <c r="X42" s="140"/>
      <c r="Y42" s="140"/>
      <c r="Z42" s="140"/>
      <c r="AA42" s="140"/>
      <c r="AB42" s="140"/>
      <c r="AC42" s="140"/>
      <c r="AD42" s="140"/>
      <c r="AE42" s="140"/>
      <c r="AF42" s="140"/>
      <c r="AG42" s="140"/>
      <c r="AH42" s="140"/>
      <c r="AI42" s="140"/>
      <c r="AJ42" s="140"/>
      <c r="AK42" s="140"/>
      <c r="AL42" s="140"/>
      <c r="AM42" s="140"/>
      <c r="AN42" s="140"/>
      <c r="AO42" s="140"/>
      <c r="AP42" s="140"/>
      <c r="AQ42" s="140"/>
      <c r="AR42" s="140"/>
      <c r="AS42" s="140"/>
      <c r="AT42" s="140"/>
      <c r="AU42" s="140"/>
      <c r="AV42" s="140"/>
      <c r="AW42" s="140"/>
      <c r="AX42" s="140"/>
      <c r="AY42" s="140"/>
      <c r="AZ42" s="140"/>
      <c r="BA42" s="140"/>
    </row>
    <row r="43" spans="1:53" ht="14.4" customHeight="1" x14ac:dyDescent="0.3">
      <c r="A43" s="293" t="s">
        <v>198</v>
      </c>
      <c r="B43" s="332">
        <v>16811.47</v>
      </c>
      <c r="C43" s="332">
        <v>15997</v>
      </c>
      <c r="D43" s="153">
        <f t="shared" si="0"/>
        <v>-814.47000000000116</v>
      </c>
      <c r="E43" s="154">
        <f t="shared" si="1"/>
        <v>0.95155271966104082</v>
      </c>
      <c r="F43" s="155">
        <v>4011.55</v>
      </c>
      <c r="G43" s="156"/>
      <c r="H43" s="156"/>
      <c r="I43" s="140"/>
      <c r="J43" s="140"/>
      <c r="K43" s="140"/>
      <c r="L43" s="140"/>
      <c r="M43" s="140"/>
    </row>
    <row r="44" spans="1:53" ht="14.4" customHeight="1" x14ac:dyDescent="0.3">
      <c r="A44" s="293" t="s">
        <v>199</v>
      </c>
      <c r="B44" s="332">
        <v>18255.849999999999</v>
      </c>
      <c r="C44" s="332">
        <v>17223</v>
      </c>
      <c r="D44" s="153">
        <f t="shared" si="0"/>
        <v>-1032.8499999999985</v>
      </c>
      <c r="E44" s="154">
        <f t="shared" si="1"/>
        <v>0.94342361489604709</v>
      </c>
      <c r="F44" s="155">
        <v>4256.8599999999997</v>
      </c>
      <c r="G44" s="156"/>
      <c r="H44" s="156"/>
      <c r="I44" s="140"/>
      <c r="J44" s="140"/>
      <c r="K44" s="140"/>
      <c r="L44" s="140"/>
      <c r="M44" s="140"/>
    </row>
    <row r="45" spans="1:53" ht="14.4" customHeight="1" thickBot="1" x14ac:dyDescent="0.35">
      <c r="A45" s="294" t="s">
        <v>202</v>
      </c>
      <c r="B45" s="333"/>
      <c r="C45" s="333"/>
      <c r="D45" s="157" t="str">
        <f t="shared" si="0"/>
        <v/>
      </c>
      <c r="E45" s="158" t="str">
        <f t="shared" si="1"/>
        <v/>
      </c>
      <c r="F45" s="159"/>
      <c r="G45" s="156"/>
      <c r="H45" s="156"/>
      <c r="I45" s="140"/>
      <c r="J45" s="140"/>
      <c r="K45" s="140"/>
      <c r="L45" s="140"/>
      <c r="M45" s="140"/>
    </row>
    <row r="46" spans="1:53" ht="14.4" customHeight="1" x14ac:dyDescent="0.3">
      <c r="A46" s="140"/>
      <c r="B46" s="330"/>
      <c r="C46" s="330"/>
      <c r="D46" s="140"/>
      <c r="E46" s="140"/>
      <c r="F46" s="140"/>
      <c r="G46" s="156"/>
      <c r="H46" s="156"/>
      <c r="I46" s="156"/>
      <c r="J46" s="156"/>
      <c r="K46" s="156"/>
      <c r="L46" s="156"/>
      <c r="M46" s="156"/>
      <c r="N46" s="140"/>
      <c r="O46" s="140"/>
      <c r="P46" s="140"/>
      <c r="Q46" s="140"/>
      <c r="R46" s="140"/>
      <c r="S46" s="140"/>
      <c r="T46" s="140"/>
      <c r="U46" s="140"/>
      <c r="V46" s="140"/>
      <c r="W46" s="140"/>
      <c r="X46" s="140"/>
      <c r="Y46" s="140"/>
      <c r="Z46" s="140"/>
      <c r="AA46" s="140"/>
      <c r="AB46" s="140"/>
      <c r="AC46" s="140"/>
      <c r="AD46" s="140"/>
      <c r="AE46" s="140"/>
      <c r="AF46" s="140"/>
      <c r="AG46" s="140"/>
      <c r="AH46" s="140"/>
      <c r="AI46" s="140"/>
      <c r="AJ46" s="140"/>
    </row>
    <row r="47" spans="1:53" ht="14.4" customHeight="1" x14ac:dyDescent="0.3">
      <c r="A47" s="140"/>
      <c r="B47" s="330"/>
      <c r="C47" s="330"/>
      <c r="D47" s="140"/>
      <c r="E47" s="140"/>
      <c r="F47" s="140"/>
      <c r="G47" s="140"/>
      <c r="H47" s="140"/>
      <c r="I47" s="140"/>
      <c r="J47" s="140"/>
      <c r="K47" s="140"/>
      <c r="L47" s="156"/>
      <c r="M47" s="156"/>
      <c r="N47" s="140"/>
      <c r="O47" s="140"/>
      <c r="P47" s="140"/>
      <c r="Q47" s="140"/>
      <c r="R47" s="140"/>
      <c r="S47" s="140"/>
      <c r="T47" s="140"/>
      <c r="U47" s="140"/>
      <c r="V47" s="140"/>
      <c r="W47" s="140"/>
      <c r="X47" s="140"/>
      <c r="Y47" s="140"/>
      <c r="Z47" s="140"/>
      <c r="AA47" s="140"/>
      <c r="AB47" s="140"/>
      <c r="AC47" s="140"/>
      <c r="AD47" s="140"/>
      <c r="AE47" s="140"/>
      <c r="AF47" s="140"/>
      <c r="AG47" s="140"/>
      <c r="AH47" s="140"/>
      <c r="AI47" s="140"/>
      <c r="AJ47" s="140"/>
    </row>
    <row r="48" spans="1:53" ht="14.4" customHeight="1" x14ac:dyDescent="0.3">
      <c r="A48" s="140"/>
      <c r="B48" s="330"/>
      <c r="C48" s="330"/>
      <c r="D48" s="140"/>
      <c r="E48" s="140"/>
      <c r="F48" s="140"/>
      <c r="G48" s="140"/>
      <c r="H48" s="140"/>
      <c r="I48" s="140"/>
      <c r="J48" s="140"/>
      <c r="K48" s="140"/>
      <c r="L48" s="156"/>
      <c r="M48" s="156"/>
      <c r="N48" s="140"/>
      <c r="O48" s="140"/>
      <c r="P48" s="140"/>
      <c r="Q48" s="140"/>
      <c r="R48" s="140"/>
      <c r="S48" s="140"/>
      <c r="T48" s="140"/>
      <c r="U48" s="140"/>
      <c r="V48" s="140"/>
      <c r="W48" s="140"/>
      <c r="X48" s="140"/>
      <c r="Y48" s="140"/>
      <c r="Z48" s="140"/>
      <c r="AA48" s="140"/>
      <c r="AB48" s="140"/>
      <c r="AC48" s="140"/>
      <c r="AD48" s="140"/>
      <c r="AE48" s="140"/>
      <c r="AF48" s="140"/>
      <c r="AG48" s="140"/>
      <c r="AH48" s="140"/>
      <c r="AI48" s="140"/>
      <c r="AJ48" s="140"/>
    </row>
    <row r="49" spans="1:36" ht="14.4" customHeight="1" x14ac:dyDescent="0.3">
      <c r="A49" s="140"/>
      <c r="B49" s="330"/>
      <c r="C49" s="330"/>
      <c r="D49" s="140"/>
      <c r="E49" s="140"/>
      <c r="F49" s="140"/>
      <c r="G49" s="140"/>
      <c r="H49" s="140"/>
      <c r="I49" s="140"/>
      <c r="J49" s="140"/>
      <c r="K49" s="140"/>
      <c r="L49" s="156"/>
      <c r="M49" s="156"/>
      <c r="N49" s="140"/>
      <c r="O49" s="140"/>
      <c r="P49" s="140"/>
      <c r="Q49" s="140"/>
      <c r="R49" s="140"/>
      <c r="S49" s="140"/>
      <c r="T49" s="140"/>
      <c r="U49" s="140"/>
      <c r="V49" s="140"/>
      <c r="W49" s="140"/>
      <c r="X49" s="140"/>
      <c r="Y49" s="140"/>
      <c r="Z49" s="140"/>
      <c r="AA49" s="140"/>
      <c r="AB49" s="140"/>
      <c r="AC49" s="140"/>
      <c r="AD49" s="140"/>
      <c r="AE49" s="140"/>
      <c r="AF49" s="140"/>
      <c r="AG49" s="140"/>
      <c r="AH49" s="140"/>
      <c r="AI49" s="140"/>
      <c r="AJ49" s="140"/>
    </row>
    <row r="50" spans="1:36" ht="14.4" customHeight="1" x14ac:dyDescent="0.3">
      <c r="A50" s="140"/>
      <c r="B50" s="330"/>
      <c r="C50" s="330"/>
      <c r="D50" s="140"/>
      <c r="E50" s="140"/>
      <c r="F50" s="140"/>
      <c r="G50" s="140"/>
      <c r="H50" s="140"/>
      <c r="I50" s="140"/>
      <c r="J50" s="140"/>
      <c r="K50" s="140"/>
      <c r="L50" s="140"/>
      <c r="M50" s="140"/>
      <c r="N50" s="140"/>
      <c r="O50" s="140"/>
      <c r="P50" s="140"/>
      <c r="Q50" s="140"/>
      <c r="R50" s="140"/>
      <c r="S50" s="140"/>
      <c r="T50" s="140"/>
      <c r="U50" s="140"/>
      <c r="V50" s="140"/>
      <c r="W50" s="140"/>
      <c r="X50" s="140"/>
      <c r="Y50" s="140"/>
      <c r="Z50" s="140"/>
      <c r="AA50" s="140"/>
      <c r="AB50" s="140"/>
      <c r="AC50" s="140"/>
      <c r="AD50" s="140"/>
      <c r="AE50" s="140"/>
      <c r="AF50" s="140"/>
      <c r="AG50" s="140"/>
      <c r="AH50" s="140"/>
      <c r="AI50" s="140"/>
      <c r="AJ50" s="140"/>
    </row>
    <row r="51" spans="1:36" ht="14.4" customHeight="1" x14ac:dyDescent="0.3">
      <c r="A51" s="140"/>
      <c r="B51" s="330"/>
      <c r="C51" s="330"/>
      <c r="D51" s="140"/>
      <c r="E51" s="140"/>
      <c r="F51" s="140"/>
      <c r="G51" s="140"/>
      <c r="H51" s="140"/>
      <c r="I51" s="140"/>
      <c r="J51" s="140"/>
      <c r="K51" s="140"/>
      <c r="L51" s="140"/>
      <c r="M51" s="140"/>
      <c r="N51" s="140"/>
      <c r="O51" s="140"/>
      <c r="P51" s="140"/>
      <c r="Q51" s="140"/>
      <c r="R51" s="140"/>
      <c r="S51" s="140"/>
      <c r="T51" s="140"/>
      <c r="U51" s="140"/>
      <c r="V51" s="140"/>
      <c r="W51" s="140"/>
      <c r="X51" s="140"/>
      <c r="Y51" s="140"/>
      <c r="Z51" s="140"/>
      <c r="AA51" s="140"/>
      <c r="AB51" s="140"/>
      <c r="AC51" s="140"/>
      <c r="AD51" s="140"/>
      <c r="AE51" s="140"/>
      <c r="AF51" s="140"/>
      <c r="AG51" s="140"/>
      <c r="AH51" s="140"/>
      <c r="AI51" s="140"/>
      <c r="AJ51" s="140"/>
    </row>
    <row r="52" spans="1:36" ht="14.4" customHeight="1" x14ac:dyDescent="0.3">
      <c r="A52" s="140"/>
      <c r="B52" s="330"/>
      <c r="C52" s="330"/>
      <c r="D52" s="140"/>
      <c r="E52" s="140"/>
      <c r="F52" s="140"/>
      <c r="G52" s="140"/>
      <c r="H52" s="140"/>
      <c r="I52" s="140"/>
      <c r="J52" s="140"/>
      <c r="K52" s="140"/>
      <c r="L52" s="140"/>
      <c r="M52" s="140"/>
      <c r="N52" s="140"/>
      <c r="O52" s="140"/>
      <c r="P52" s="140"/>
      <c r="Q52" s="140"/>
      <c r="R52" s="140"/>
      <c r="S52" s="140"/>
      <c r="T52" s="140"/>
      <c r="U52" s="140"/>
      <c r="V52" s="140"/>
      <c r="W52" s="140"/>
      <c r="X52" s="140"/>
      <c r="Y52" s="140"/>
      <c r="Z52" s="140"/>
      <c r="AA52" s="140"/>
      <c r="AB52" s="140"/>
      <c r="AC52" s="140"/>
      <c r="AD52" s="140"/>
      <c r="AE52" s="140"/>
      <c r="AF52" s="140"/>
      <c r="AG52" s="140"/>
      <c r="AH52" s="140"/>
      <c r="AI52" s="140"/>
      <c r="AJ52" s="140"/>
    </row>
    <row r="53" spans="1:36" ht="14.4" customHeight="1" x14ac:dyDescent="0.3">
      <c r="A53" s="140"/>
      <c r="B53" s="330"/>
      <c r="C53" s="330"/>
      <c r="D53" s="140"/>
      <c r="E53" s="140"/>
      <c r="F53" s="140"/>
      <c r="G53" s="140"/>
      <c r="H53" s="140"/>
      <c r="I53" s="140"/>
      <c r="J53" s="140"/>
      <c r="K53" s="140"/>
      <c r="L53" s="140"/>
      <c r="M53" s="140"/>
      <c r="N53" s="140"/>
      <c r="O53" s="140"/>
      <c r="P53" s="140"/>
      <c r="Q53" s="140"/>
      <c r="R53" s="140"/>
      <c r="S53" s="140"/>
      <c r="T53" s="140"/>
      <c r="U53" s="140"/>
      <c r="V53" s="140"/>
      <c r="W53" s="140"/>
      <c r="X53" s="140"/>
      <c r="Y53" s="140"/>
      <c r="Z53" s="140"/>
      <c r="AA53" s="140"/>
      <c r="AB53" s="140"/>
      <c r="AC53" s="140"/>
      <c r="AD53" s="140"/>
      <c r="AE53" s="140"/>
      <c r="AF53" s="140"/>
      <c r="AG53" s="140"/>
      <c r="AH53" s="140"/>
      <c r="AI53" s="140"/>
      <c r="AJ53" s="140"/>
    </row>
    <row r="54" spans="1:36" ht="14.4" customHeight="1" x14ac:dyDescent="0.3">
      <c r="A54" s="140"/>
      <c r="B54" s="330"/>
      <c r="C54" s="330"/>
      <c r="D54" s="140"/>
      <c r="E54" s="140"/>
      <c r="F54" s="140"/>
      <c r="I54" s="140"/>
      <c r="J54" s="140"/>
      <c r="K54" s="140"/>
      <c r="L54" s="140"/>
      <c r="M54" s="140"/>
      <c r="N54" s="140"/>
      <c r="O54" s="140"/>
      <c r="P54" s="140"/>
      <c r="Q54" s="140"/>
      <c r="R54" s="140"/>
      <c r="S54" s="140"/>
      <c r="T54" s="140"/>
      <c r="U54" s="140"/>
      <c r="V54" s="140"/>
      <c r="W54" s="140"/>
      <c r="X54" s="140"/>
      <c r="Y54" s="140"/>
      <c r="Z54" s="140"/>
      <c r="AA54" s="140"/>
      <c r="AB54" s="140"/>
      <c r="AC54" s="140"/>
      <c r="AD54" s="140"/>
      <c r="AE54" s="140"/>
      <c r="AF54" s="140"/>
      <c r="AG54" s="140"/>
      <c r="AH54" s="140"/>
      <c r="AI54" s="140"/>
      <c r="AJ54" s="140"/>
    </row>
    <row r="55" spans="1:36" ht="14.4" customHeight="1" x14ac:dyDescent="0.3">
      <c r="A55" s="140"/>
      <c r="B55" s="330"/>
      <c r="C55" s="330"/>
      <c r="D55" s="140"/>
      <c r="E55" s="140"/>
      <c r="F55" s="140"/>
      <c r="I55" s="140"/>
      <c r="J55" s="140"/>
      <c r="K55" s="140"/>
      <c r="L55" s="140"/>
      <c r="M55" s="140"/>
      <c r="N55" s="140"/>
      <c r="O55" s="140"/>
      <c r="P55" s="140"/>
      <c r="Q55" s="140"/>
      <c r="R55" s="140"/>
      <c r="S55" s="140"/>
      <c r="T55" s="140"/>
      <c r="U55" s="140"/>
      <c r="V55" s="140"/>
      <c r="W55" s="140"/>
      <c r="X55" s="140"/>
      <c r="Y55" s="140"/>
      <c r="Z55" s="140"/>
      <c r="AA55" s="140"/>
      <c r="AB55" s="140"/>
      <c r="AC55" s="140"/>
      <c r="AD55" s="140"/>
      <c r="AE55" s="140"/>
      <c r="AF55" s="140"/>
      <c r="AG55" s="140"/>
      <c r="AH55" s="140"/>
      <c r="AI55" s="140"/>
      <c r="AJ55" s="140"/>
    </row>
    <row r="56" spans="1:36" ht="14.4" customHeight="1" x14ac:dyDescent="0.3">
      <c r="A56" s="140"/>
      <c r="B56" s="330"/>
      <c r="C56" s="330"/>
      <c r="D56" s="140"/>
      <c r="E56" s="140"/>
      <c r="F56" s="140"/>
      <c r="I56" s="140"/>
      <c r="J56" s="140"/>
      <c r="K56" s="140"/>
      <c r="L56" s="140"/>
      <c r="M56" s="140"/>
      <c r="N56" s="140"/>
      <c r="O56" s="140"/>
      <c r="P56" s="140"/>
      <c r="Q56" s="140"/>
      <c r="R56" s="140"/>
      <c r="S56" s="140"/>
      <c r="T56" s="140"/>
      <c r="U56" s="140"/>
      <c r="V56" s="140"/>
      <c r="W56" s="140"/>
      <c r="X56" s="140"/>
      <c r="Y56" s="140"/>
      <c r="Z56" s="140"/>
      <c r="AA56" s="140"/>
      <c r="AB56" s="140"/>
      <c r="AC56" s="140"/>
      <c r="AD56" s="140"/>
      <c r="AE56" s="140"/>
      <c r="AF56" s="140"/>
      <c r="AG56" s="140"/>
      <c r="AH56" s="140"/>
      <c r="AI56" s="140"/>
      <c r="AJ56" s="140"/>
    </row>
    <row r="57" spans="1:36" ht="14.4" customHeight="1" x14ac:dyDescent="0.3">
      <c r="A57" s="140"/>
      <c r="B57" s="330"/>
      <c r="C57" s="330"/>
      <c r="D57" s="140"/>
      <c r="E57" s="140"/>
      <c r="F57" s="140"/>
      <c r="I57" s="140"/>
      <c r="J57" s="140"/>
      <c r="K57" s="140"/>
      <c r="L57" s="140"/>
      <c r="M57" s="140"/>
      <c r="N57" s="140"/>
      <c r="O57" s="140"/>
      <c r="P57" s="140"/>
      <c r="Q57" s="140"/>
      <c r="R57" s="140"/>
      <c r="S57" s="140"/>
      <c r="T57" s="140"/>
      <c r="U57" s="140"/>
      <c r="V57" s="140"/>
      <c r="W57" s="140"/>
      <c r="X57" s="140"/>
      <c r="Y57" s="140"/>
      <c r="Z57" s="140"/>
      <c r="AA57" s="140"/>
      <c r="AB57" s="140"/>
      <c r="AC57" s="140"/>
      <c r="AD57" s="140"/>
      <c r="AE57" s="140"/>
      <c r="AF57" s="140"/>
      <c r="AG57" s="140"/>
      <c r="AH57" s="140"/>
      <c r="AI57" s="140"/>
      <c r="AJ57" s="140"/>
    </row>
    <row r="58" spans="1:36" ht="14.4" customHeight="1" x14ac:dyDescent="0.3">
      <c r="A58" s="140"/>
      <c r="B58" s="330"/>
      <c r="C58" s="330"/>
      <c r="D58" s="140"/>
      <c r="E58" s="140"/>
      <c r="F58" s="140"/>
      <c r="I58" s="140"/>
      <c r="J58" s="140"/>
      <c r="K58" s="140"/>
      <c r="L58" s="140"/>
      <c r="M58" s="140"/>
      <c r="N58" s="140"/>
      <c r="O58" s="140"/>
      <c r="P58" s="140"/>
      <c r="Q58" s="140"/>
      <c r="R58" s="140"/>
      <c r="S58" s="140"/>
      <c r="T58" s="140"/>
      <c r="U58" s="140"/>
      <c r="V58" s="140"/>
      <c r="W58" s="140"/>
      <c r="X58" s="140"/>
      <c r="Y58" s="140"/>
      <c r="Z58" s="140"/>
      <c r="AA58" s="140"/>
      <c r="AB58" s="140"/>
      <c r="AC58" s="140"/>
      <c r="AD58" s="140"/>
      <c r="AE58" s="140"/>
      <c r="AF58" s="140"/>
      <c r="AG58" s="140"/>
      <c r="AH58" s="140"/>
      <c r="AI58" s="140"/>
      <c r="AJ58" s="140"/>
    </row>
    <row r="59" spans="1:36" ht="14.4" customHeight="1" x14ac:dyDescent="0.3">
      <c r="A59" s="140"/>
      <c r="B59" s="330"/>
      <c r="C59" s="330"/>
      <c r="D59" s="140"/>
      <c r="E59" s="140"/>
      <c r="F59" s="140"/>
      <c r="I59" s="140"/>
      <c r="J59" s="140"/>
      <c r="K59" s="140"/>
      <c r="L59" s="140"/>
      <c r="M59" s="140"/>
      <c r="N59" s="140"/>
      <c r="O59" s="140"/>
      <c r="P59" s="140"/>
      <c r="Q59" s="140"/>
      <c r="R59" s="140"/>
      <c r="S59" s="140"/>
      <c r="T59" s="140"/>
      <c r="U59" s="140"/>
      <c r="V59" s="140"/>
      <c r="W59" s="140"/>
      <c r="X59" s="140"/>
      <c r="Y59" s="140"/>
      <c r="Z59" s="140"/>
      <c r="AA59" s="140"/>
      <c r="AB59" s="140"/>
      <c r="AC59" s="140"/>
      <c r="AD59" s="140"/>
      <c r="AE59" s="140"/>
      <c r="AF59" s="140"/>
      <c r="AG59" s="140"/>
      <c r="AH59" s="140"/>
      <c r="AI59" s="140"/>
      <c r="AJ59" s="140"/>
    </row>
    <row r="60" spans="1:36" ht="14.4" customHeight="1" x14ac:dyDescent="0.3">
      <c r="A60" s="140"/>
      <c r="B60" s="330"/>
      <c r="C60" s="330"/>
      <c r="D60" s="140"/>
      <c r="E60" s="140"/>
      <c r="F60" s="140"/>
      <c r="I60" s="140"/>
      <c r="J60" s="140"/>
      <c r="K60" s="140"/>
      <c r="L60" s="140"/>
      <c r="M60" s="140"/>
      <c r="N60" s="140"/>
      <c r="O60" s="140"/>
      <c r="P60" s="140"/>
      <c r="Q60" s="140"/>
      <c r="R60" s="140"/>
      <c r="S60" s="140"/>
      <c r="T60" s="140"/>
      <c r="U60" s="140"/>
      <c r="V60" s="140"/>
      <c r="W60" s="140"/>
      <c r="X60" s="140"/>
      <c r="Y60" s="140"/>
      <c r="Z60" s="140"/>
      <c r="AA60" s="140"/>
      <c r="AB60" s="140"/>
      <c r="AC60" s="140"/>
      <c r="AD60" s="140"/>
      <c r="AE60" s="140"/>
      <c r="AF60" s="140"/>
      <c r="AG60" s="140"/>
      <c r="AH60" s="140"/>
      <c r="AI60" s="140"/>
      <c r="AJ60" s="140"/>
    </row>
    <row r="61" spans="1:36" ht="14.4" customHeight="1" x14ac:dyDescent="0.3">
      <c r="A61" s="140"/>
      <c r="B61" s="330"/>
      <c r="C61" s="330"/>
      <c r="D61" s="140"/>
      <c r="E61" s="140"/>
      <c r="F61" s="140"/>
      <c r="I61" s="140"/>
      <c r="J61" s="140"/>
      <c r="K61" s="140"/>
      <c r="L61" s="140"/>
      <c r="M61" s="140"/>
      <c r="N61" s="140"/>
      <c r="O61" s="140"/>
      <c r="P61" s="140"/>
      <c r="Q61" s="140"/>
      <c r="R61" s="140"/>
      <c r="S61" s="140"/>
      <c r="T61" s="140"/>
      <c r="U61" s="140"/>
      <c r="V61" s="140"/>
      <c r="W61" s="140"/>
      <c r="X61" s="140"/>
      <c r="Y61" s="140"/>
      <c r="Z61" s="140"/>
      <c r="AA61" s="140"/>
      <c r="AB61" s="140"/>
      <c r="AC61" s="140"/>
      <c r="AD61" s="140"/>
      <c r="AE61" s="140"/>
      <c r="AF61" s="140"/>
      <c r="AG61" s="140"/>
      <c r="AH61" s="140"/>
      <c r="AI61" s="140"/>
      <c r="AJ61" s="140"/>
    </row>
    <row r="62" spans="1:36" ht="14.4" customHeight="1" x14ac:dyDescent="0.3">
      <c r="A62" s="140"/>
      <c r="B62" s="330"/>
      <c r="C62" s="330"/>
      <c r="D62" s="140"/>
      <c r="E62" s="140"/>
      <c r="F62" s="140"/>
      <c r="I62" s="140"/>
      <c r="J62" s="140"/>
      <c r="K62" s="140"/>
      <c r="L62" s="140"/>
      <c r="M62" s="140"/>
      <c r="N62" s="140"/>
      <c r="O62" s="140"/>
      <c r="P62" s="140"/>
      <c r="Q62" s="140"/>
      <c r="R62" s="140"/>
      <c r="S62" s="140"/>
      <c r="T62" s="140"/>
      <c r="U62" s="140"/>
      <c r="V62" s="140"/>
      <c r="W62" s="140"/>
      <c r="X62" s="140"/>
      <c r="Y62" s="140"/>
      <c r="Z62" s="140"/>
      <c r="AA62" s="140"/>
      <c r="AB62" s="140"/>
      <c r="AC62" s="140"/>
      <c r="AD62" s="140"/>
      <c r="AE62" s="140"/>
      <c r="AF62" s="140"/>
      <c r="AG62" s="140"/>
      <c r="AH62" s="140"/>
      <c r="AI62" s="140"/>
      <c r="AJ62" s="140"/>
    </row>
    <row r="63" spans="1:36" ht="14.4" customHeight="1" x14ac:dyDescent="0.3">
      <c r="A63" s="140"/>
      <c r="B63" s="330"/>
      <c r="C63" s="330"/>
      <c r="D63" s="140"/>
      <c r="E63" s="140"/>
      <c r="F63" s="140"/>
      <c r="I63" s="140"/>
      <c r="J63" s="140"/>
      <c r="K63" s="140"/>
      <c r="L63" s="140"/>
      <c r="M63" s="140"/>
      <c r="N63" s="140"/>
      <c r="O63" s="140"/>
      <c r="P63" s="140"/>
      <c r="Q63" s="140"/>
      <c r="R63" s="140"/>
      <c r="S63" s="140"/>
      <c r="T63" s="140"/>
      <c r="U63" s="140"/>
      <c r="V63" s="140"/>
      <c r="W63" s="140"/>
      <c r="X63" s="140"/>
      <c r="Y63" s="140"/>
      <c r="Z63" s="140"/>
      <c r="AA63" s="140"/>
      <c r="AB63" s="140"/>
      <c r="AC63" s="140"/>
      <c r="AD63" s="140"/>
      <c r="AE63" s="140"/>
      <c r="AF63" s="140"/>
      <c r="AG63" s="140"/>
      <c r="AH63" s="140"/>
      <c r="AI63" s="140"/>
      <c r="AJ63" s="140"/>
    </row>
    <row r="64" spans="1:36" ht="14.4" customHeight="1" x14ac:dyDescent="0.3">
      <c r="A64" s="140"/>
      <c r="B64" s="330"/>
      <c r="C64" s="330"/>
      <c r="D64" s="140"/>
      <c r="E64" s="140"/>
      <c r="F64" s="140"/>
      <c r="I64" s="140"/>
      <c r="J64" s="140"/>
      <c r="K64" s="140"/>
      <c r="L64" s="140"/>
      <c r="M64" s="140"/>
      <c r="N64" s="140"/>
      <c r="O64" s="140"/>
      <c r="P64" s="140"/>
      <c r="Q64" s="140"/>
      <c r="R64" s="140"/>
      <c r="S64" s="140"/>
      <c r="T64" s="140"/>
      <c r="U64" s="140"/>
      <c r="V64" s="140"/>
      <c r="W64" s="140"/>
      <c r="X64" s="140"/>
      <c r="Y64" s="140"/>
      <c r="Z64" s="140"/>
      <c r="AA64" s="140"/>
      <c r="AB64" s="140"/>
      <c r="AC64" s="140"/>
      <c r="AD64" s="140"/>
      <c r="AE64" s="140"/>
      <c r="AF64" s="140"/>
      <c r="AG64" s="140"/>
      <c r="AH64" s="140"/>
      <c r="AI64" s="140"/>
      <c r="AJ64" s="140"/>
    </row>
    <row r="65" spans="1:36" ht="14.4" customHeight="1" x14ac:dyDescent="0.3">
      <c r="A65" s="140"/>
      <c r="B65" s="330"/>
      <c r="C65" s="330"/>
      <c r="D65" s="140"/>
      <c r="E65" s="140"/>
      <c r="F65" s="140"/>
      <c r="I65" s="140"/>
      <c r="J65" s="140"/>
      <c r="K65" s="140"/>
      <c r="L65" s="140"/>
      <c r="M65" s="140"/>
      <c r="N65" s="140"/>
      <c r="O65" s="140"/>
      <c r="P65" s="140"/>
      <c r="Q65" s="140"/>
      <c r="R65" s="140"/>
      <c r="S65" s="140"/>
      <c r="T65" s="140"/>
      <c r="U65" s="140"/>
      <c r="V65" s="140"/>
      <c r="W65" s="140"/>
      <c r="X65" s="140"/>
      <c r="Y65" s="140"/>
      <c r="Z65" s="140"/>
      <c r="AA65" s="140"/>
      <c r="AB65" s="140"/>
      <c r="AC65" s="140"/>
      <c r="AD65" s="140"/>
      <c r="AE65" s="140"/>
      <c r="AF65" s="140"/>
      <c r="AG65" s="140"/>
      <c r="AH65" s="140"/>
      <c r="AI65" s="140"/>
      <c r="AJ65" s="140"/>
    </row>
    <row r="66" spans="1:36" ht="14.4" customHeight="1" x14ac:dyDescent="0.3">
      <c r="A66" s="140"/>
      <c r="B66" s="330"/>
      <c r="C66" s="330"/>
      <c r="D66" s="140"/>
      <c r="E66" s="140"/>
      <c r="F66" s="140"/>
      <c r="I66" s="140"/>
      <c r="J66" s="140"/>
      <c r="K66" s="140"/>
      <c r="L66" s="140"/>
      <c r="M66" s="140"/>
      <c r="N66" s="140"/>
      <c r="O66" s="140"/>
      <c r="P66" s="140"/>
      <c r="Q66" s="140"/>
      <c r="R66" s="140"/>
      <c r="S66" s="140"/>
      <c r="T66" s="140"/>
      <c r="U66" s="140"/>
      <c r="V66" s="140"/>
      <c r="W66" s="140"/>
      <c r="X66" s="140"/>
      <c r="Y66" s="140"/>
      <c r="Z66" s="140"/>
      <c r="AA66" s="140"/>
      <c r="AB66" s="140"/>
      <c r="AC66" s="140"/>
      <c r="AD66" s="140"/>
      <c r="AE66" s="140"/>
      <c r="AF66" s="140"/>
      <c r="AG66" s="140"/>
      <c r="AH66" s="140"/>
      <c r="AI66" s="140"/>
      <c r="AJ66" s="140"/>
    </row>
    <row r="67" spans="1:36" ht="14.4" customHeight="1" x14ac:dyDescent="0.3">
      <c r="A67" s="140"/>
      <c r="B67" s="330"/>
      <c r="C67" s="330"/>
      <c r="D67" s="140"/>
      <c r="E67" s="140"/>
      <c r="F67" s="140"/>
      <c r="I67" s="140"/>
      <c r="J67" s="140"/>
      <c r="K67" s="140"/>
      <c r="L67" s="140"/>
      <c r="M67" s="140"/>
      <c r="N67" s="140"/>
      <c r="O67" s="140"/>
      <c r="P67" s="140"/>
      <c r="Q67" s="140"/>
      <c r="R67" s="140"/>
      <c r="S67" s="140"/>
      <c r="T67" s="140"/>
      <c r="U67" s="140"/>
      <c r="V67" s="140"/>
      <c r="W67" s="140"/>
      <c r="X67" s="140"/>
      <c r="Y67" s="140"/>
      <c r="Z67" s="140"/>
      <c r="AA67" s="140"/>
      <c r="AB67" s="140"/>
      <c r="AC67" s="140"/>
      <c r="AD67" s="140"/>
      <c r="AE67" s="140"/>
      <c r="AF67" s="140"/>
      <c r="AG67" s="140"/>
      <c r="AH67" s="140"/>
      <c r="AI67" s="140"/>
      <c r="AJ67" s="140"/>
    </row>
    <row r="68" spans="1:36" ht="14.4" customHeight="1" x14ac:dyDescent="0.3">
      <c r="A68" s="140"/>
      <c r="B68" s="330"/>
      <c r="C68" s="330"/>
      <c r="D68" s="140"/>
      <c r="E68" s="140"/>
      <c r="F68" s="140"/>
      <c r="I68" s="140"/>
      <c r="J68" s="140"/>
      <c r="K68" s="140"/>
      <c r="L68" s="140"/>
      <c r="M68" s="140"/>
      <c r="N68" s="140"/>
      <c r="O68" s="140"/>
      <c r="P68" s="140"/>
      <c r="Q68" s="140"/>
      <c r="R68" s="140"/>
      <c r="S68" s="140"/>
      <c r="T68" s="140"/>
      <c r="U68" s="140"/>
      <c r="V68" s="140"/>
      <c r="W68" s="140"/>
      <c r="X68" s="140"/>
      <c r="Y68" s="140"/>
      <c r="Z68" s="140"/>
      <c r="AA68" s="140"/>
      <c r="AB68" s="140"/>
      <c r="AC68" s="140"/>
      <c r="AD68" s="140"/>
      <c r="AE68" s="140"/>
      <c r="AF68" s="140"/>
      <c r="AG68" s="140"/>
      <c r="AH68" s="140"/>
      <c r="AI68" s="140"/>
      <c r="AJ68" s="140"/>
    </row>
    <row r="69" spans="1:36" ht="14.4" customHeight="1" x14ac:dyDescent="0.3">
      <c r="L69" s="140"/>
      <c r="M69" s="140"/>
    </row>
    <row r="70" spans="1:36" ht="14.4" customHeight="1" x14ac:dyDescent="0.3">
      <c r="L70" s="140"/>
      <c r="M70" s="140"/>
    </row>
    <row r="71" spans="1:36" ht="14.4" customHeight="1" x14ac:dyDescent="0.3">
      <c r="L71" s="140"/>
      <c r="M71" s="140"/>
    </row>
  </sheetData>
  <mergeCells count="2">
    <mergeCell ref="A1:M1"/>
    <mergeCell ref="B31:E31"/>
  </mergeCells>
  <conditionalFormatting sqref="E33:E45">
    <cfRule type="cellIs" dxfId="14" priority="2" operator="greaterThan">
      <formula>1</formula>
    </cfRule>
  </conditionalFormatting>
  <conditionalFormatting sqref="F33:F45">
    <cfRule type="cellIs" dxfId="13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W114"/>
  <sheetViews>
    <sheetView showGridLines="0" showRowColHeaders="0" zoomScaleNormal="100" workbookViewId="0">
      <pane ySplit="4" topLeftCell="A5" activePane="bottomLeft" state="frozen"/>
      <selection sqref="A1:N1"/>
      <selection pane="bottomLeft" sqref="A1:W1"/>
    </sheetView>
  </sheetViews>
  <sheetFormatPr defaultRowHeight="14.4" customHeight="1" x14ac:dyDescent="0.3"/>
  <cols>
    <col min="1" max="1" width="6.109375" style="165" customWidth="1"/>
    <col min="2" max="2" width="6.5546875" style="368" customWidth="1"/>
    <col min="3" max="3" width="5.88671875" style="368" customWidth="1"/>
    <col min="4" max="4" width="7.6640625" style="368" customWidth="1"/>
    <col min="5" max="5" width="6.5546875" style="168" customWidth="1"/>
    <col min="6" max="6" width="5.88671875" style="168" customWidth="1"/>
    <col min="7" max="7" width="7.6640625" style="168" customWidth="1"/>
    <col min="8" max="8" width="6.6640625" style="168" bestFit="1" customWidth="1"/>
    <col min="9" max="9" width="6" style="168" bestFit="1" customWidth="1"/>
    <col min="10" max="10" width="7.77734375" style="168" bestFit="1" customWidth="1"/>
    <col min="11" max="11" width="9.109375" style="168" bestFit="1" customWidth="1"/>
    <col min="12" max="12" width="3.88671875" style="168" bestFit="1" customWidth="1"/>
    <col min="13" max="13" width="4.33203125" style="168" bestFit="1" customWidth="1"/>
    <col min="14" max="14" width="5.44140625" style="168" bestFit="1" customWidth="1"/>
    <col min="15" max="15" width="4" style="168" bestFit="1" customWidth="1"/>
    <col min="16" max="16" width="55.44140625" style="170" customWidth="1"/>
    <col min="17" max="17" width="7.88671875" style="171" bestFit="1" customWidth="1"/>
    <col min="18" max="18" width="6" style="166" bestFit="1" customWidth="1"/>
    <col min="19" max="19" width="9.5546875" style="368" customWidth="1"/>
    <col min="20" max="20" width="9.6640625" style="368" customWidth="1"/>
    <col min="21" max="21" width="7.6640625" style="368" bestFit="1" customWidth="1"/>
    <col min="22" max="22" width="6.109375" style="169" bestFit="1" customWidth="1"/>
    <col min="23" max="23" width="17.21875" style="167" bestFit="1" customWidth="1"/>
    <col min="24" max="16384" width="8.88671875" style="160"/>
  </cols>
  <sheetData>
    <row r="1" spans="1:23" s="328" customFormat="1" ht="18.600000000000001" customHeight="1" thickBot="1" x14ac:dyDescent="0.4">
      <c r="A1" s="500" t="s">
        <v>226</v>
      </c>
      <c r="B1" s="441"/>
      <c r="C1" s="441"/>
      <c r="D1" s="441"/>
      <c r="E1" s="441"/>
      <c r="F1" s="441"/>
      <c r="G1" s="441"/>
      <c r="H1" s="441"/>
      <c r="I1" s="441"/>
      <c r="J1" s="441"/>
      <c r="K1" s="441"/>
      <c r="L1" s="441"/>
      <c r="M1" s="441"/>
      <c r="N1" s="441"/>
      <c r="O1" s="441"/>
      <c r="P1" s="441"/>
      <c r="Q1" s="441"/>
      <c r="R1" s="441"/>
      <c r="S1" s="441"/>
      <c r="T1" s="441"/>
      <c r="U1" s="441"/>
      <c r="V1" s="441"/>
      <c r="W1" s="441"/>
    </row>
    <row r="2" spans="1:23" ht="14.4" customHeight="1" thickBot="1" x14ac:dyDescent="0.35">
      <c r="A2" s="580" t="s">
        <v>297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1"/>
      <c r="Q2" s="161"/>
      <c r="R2" s="161"/>
      <c r="S2" s="162"/>
      <c r="T2" s="162"/>
      <c r="U2" s="162"/>
      <c r="V2" s="161"/>
      <c r="W2" s="370"/>
    </row>
    <row r="3" spans="1:23" s="163" customFormat="1" ht="14.4" customHeight="1" x14ac:dyDescent="0.3">
      <c r="A3" s="566" t="s">
        <v>158</v>
      </c>
      <c r="B3" s="567" t="s">
        <v>159</v>
      </c>
      <c r="C3" s="568"/>
      <c r="D3" s="569"/>
      <c r="E3" s="567" t="s">
        <v>160</v>
      </c>
      <c r="F3" s="568"/>
      <c r="G3" s="569"/>
      <c r="H3" s="567" t="s">
        <v>33</v>
      </c>
      <c r="I3" s="568"/>
      <c r="J3" s="569"/>
      <c r="K3" s="570" t="s">
        <v>161</v>
      </c>
      <c r="L3" s="562" t="s">
        <v>162</v>
      </c>
      <c r="M3" s="562" t="s">
        <v>163</v>
      </c>
      <c r="N3" s="562" t="s">
        <v>164</v>
      </c>
      <c r="O3" s="369" t="s">
        <v>165</v>
      </c>
      <c r="P3" s="563" t="s">
        <v>166</v>
      </c>
      <c r="Q3" s="564" t="s">
        <v>167</v>
      </c>
      <c r="R3" s="565"/>
      <c r="S3" s="560" t="s">
        <v>168</v>
      </c>
      <c r="T3" s="561"/>
      <c r="U3" s="561"/>
      <c r="V3" s="561"/>
      <c r="W3" s="371" t="s">
        <v>168</v>
      </c>
    </row>
    <row r="4" spans="1:23" s="164" customFormat="1" ht="14.4" customHeight="1" thickBot="1" x14ac:dyDescent="0.35">
      <c r="A4" s="804"/>
      <c r="B4" s="805" t="s">
        <v>169</v>
      </c>
      <c r="C4" s="806" t="s">
        <v>142</v>
      </c>
      <c r="D4" s="807" t="s">
        <v>170</v>
      </c>
      <c r="E4" s="805" t="s">
        <v>169</v>
      </c>
      <c r="F4" s="806" t="s">
        <v>142</v>
      </c>
      <c r="G4" s="807" t="s">
        <v>170</v>
      </c>
      <c r="H4" s="805" t="s">
        <v>169</v>
      </c>
      <c r="I4" s="806" t="s">
        <v>142</v>
      </c>
      <c r="J4" s="807" t="s">
        <v>170</v>
      </c>
      <c r="K4" s="808"/>
      <c r="L4" s="809"/>
      <c r="M4" s="809"/>
      <c r="N4" s="809"/>
      <c r="O4" s="810"/>
      <c r="P4" s="811"/>
      <c r="Q4" s="812" t="s">
        <v>143</v>
      </c>
      <c r="R4" s="813" t="s">
        <v>142</v>
      </c>
      <c r="S4" s="814" t="s">
        <v>171</v>
      </c>
      <c r="T4" s="815" t="s">
        <v>172</v>
      </c>
      <c r="U4" s="815" t="s">
        <v>173</v>
      </c>
      <c r="V4" s="816" t="s">
        <v>5</v>
      </c>
      <c r="W4" s="817" t="s">
        <v>174</v>
      </c>
    </row>
    <row r="5" spans="1:23" ht="14.4" customHeight="1" x14ac:dyDescent="0.3">
      <c r="A5" s="848" t="s">
        <v>7872</v>
      </c>
      <c r="B5" s="818"/>
      <c r="C5" s="819"/>
      <c r="D5" s="820"/>
      <c r="E5" s="821"/>
      <c r="F5" s="822"/>
      <c r="G5" s="823"/>
      <c r="H5" s="824">
        <v>1</v>
      </c>
      <c r="I5" s="825">
        <v>6.5</v>
      </c>
      <c r="J5" s="826">
        <v>13</v>
      </c>
      <c r="K5" s="827">
        <v>6.5</v>
      </c>
      <c r="L5" s="828">
        <v>5</v>
      </c>
      <c r="M5" s="828">
        <v>46</v>
      </c>
      <c r="N5" s="829">
        <v>15.21</v>
      </c>
      <c r="O5" s="828" t="s">
        <v>7873</v>
      </c>
      <c r="P5" s="830" t="s">
        <v>7874</v>
      </c>
      <c r="Q5" s="831">
        <f>H5-B5</f>
        <v>1</v>
      </c>
      <c r="R5" s="831">
        <f>I5-C5</f>
        <v>6.5</v>
      </c>
      <c r="S5" s="818">
        <f>IF(H5=0,"",H5*N5)</f>
        <v>15.21</v>
      </c>
      <c r="T5" s="818">
        <f>IF(H5=0,"",H5*J5)</f>
        <v>13</v>
      </c>
      <c r="U5" s="818">
        <f>IF(H5=0,"",T5-S5)</f>
        <v>-2.2100000000000009</v>
      </c>
      <c r="V5" s="832">
        <f>IF(H5=0,"",T5/S5)</f>
        <v>0.85470085470085466</v>
      </c>
      <c r="W5" s="833"/>
    </row>
    <row r="6" spans="1:23" ht="14.4" customHeight="1" x14ac:dyDescent="0.3">
      <c r="A6" s="849" t="s">
        <v>7875</v>
      </c>
      <c r="B6" s="788">
        <v>1</v>
      </c>
      <c r="C6" s="789">
        <v>6.35</v>
      </c>
      <c r="D6" s="790">
        <v>39</v>
      </c>
      <c r="E6" s="800"/>
      <c r="F6" s="778"/>
      <c r="G6" s="779"/>
      <c r="H6" s="784"/>
      <c r="I6" s="778"/>
      <c r="J6" s="779"/>
      <c r="K6" s="783">
        <v>1.26</v>
      </c>
      <c r="L6" s="784">
        <v>2</v>
      </c>
      <c r="M6" s="784">
        <v>21</v>
      </c>
      <c r="N6" s="785">
        <v>6.93</v>
      </c>
      <c r="O6" s="784" t="s">
        <v>7873</v>
      </c>
      <c r="P6" s="801" t="s">
        <v>7876</v>
      </c>
      <c r="Q6" s="786">
        <f t="shared" ref="Q6:R69" si="0">H6-B6</f>
        <v>-1</v>
      </c>
      <c r="R6" s="786">
        <f t="shared" si="0"/>
        <v>-6.35</v>
      </c>
      <c r="S6" s="797" t="str">
        <f t="shared" ref="S6:S69" si="1">IF(H6=0,"",H6*N6)</f>
        <v/>
      </c>
      <c r="T6" s="797" t="str">
        <f t="shared" ref="T6:T69" si="2">IF(H6=0,"",H6*J6)</f>
        <v/>
      </c>
      <c r="U6" s="797" t="str">
        <f t="shared" ref="U6:U69" si="3">IF(H6=0,"",T6-S6)</f>
        <v/>
      </c>
      <c r="V6" s="802" t="str">
        <f t="shared" ref="V6:V69" si="4">IF(H6=0,"",T6/S6)</f>
        <v/>
      </c>
      <c r="W6" s="787"/>
    </row>
    <row r="7" spans="1:23" ht="14.4" customHeight="1" x14ac:dyDescent="0.3">
      <c r="A7" s="849" t="s">
        <v>7877</v>
      </c>
      <c r="B7" s="797">
        <v>3</v>
      </c>
      <c r="C7" s="798">
        <v>1.82</v>
      </c>
      <c r="D7" s="799">
        <v>7.7</v>
      </c>
      <c r="E7" s="800"/>
      <c r="F7" s="778"/>
      <c r="G7" s="779"/>
      <c r="H7" s="780">
        <v>7</v>
      </c>
      <c r="I7" s="781">
        <v>4.24</v>
      </c>
      <c r="J7" s="782">
        <v>6.7</v>
      </c>
      <c r="K7" s="783">
        <v>0.61</v>
      </c>
      <c r="L7" s="784">
        <v>2</v>
      </c>
      <c r="M7" s="784">
        <v>22</v>
      </c>
      <c r="N7" s="785">
        <v>7.44</v>
      </c>
      <c r="O7" s="784" t="s">
        <v>7873</v>
      </c>
      <c r="P7" s="801" t="s">
        <v>7878</v>
      </c>
      <c r="Q7" s="786">
        <f t="shared" si="0"/>
        <v>4</v>
      </c>
      <c r="R7" s="786">
        <f t="shared" si="0"/>
        <v>2.42</v>
      </c>
      <c r="S7" s="797">
        <f t="shared" si="1"/>
        <v>52.080000000000005</v>
      </c>
      <c r="T7" s="797">
        <f t="shared" si="2"/>
        <v>46.9</v>
      </c>
      <c r="U7" s="797">
        <f t="shared" si="3"/>
        <v>-5.1800000000000068</v>
      </c>
      <c r="V7" s="802">
        <f t="shared" si="4"/>
        <v>0.90053763440860202</v>
      </c>
      <c r="W7" s="787">
        <v>11.69</v>
      </c>
    </row>
    <row r="8" spans="1:23" ht="14.4" customHeight="1" x14ac:dyDescent="0.3">
      <c r="A8" s="850" t="s">
        <v>7879</v>
      </c>
      <c r="B8" s="834">
        <v>5</v>
      </c>
      <c r="C8" s="835">
        <v>4.25</v>
      </c>
      <c r="D8" s="803">
        <v>16.399999999999999</v>
      </c>
      <c r="E8" s="836">
        <v>1</v>
      </c>
      <c r="F8" s="837">
        <v>0.73</v>
      </c>
      <c r="G8" s="791">
        <v>11</v>
      </c>
      <c r="H8" s="838">
        <v>6</v>
      </c>
      <c r="I8" s="839">
        <v>4.3499999999999996</v>
      </c>
      <c r="J8" s="792">
        <v>6.7</v>
      </c>
      <c r="K8" s="840">
        <v>0.73</v>
      </c>
      <c r="L8" s="841">
        <v>3</v>
      </c>
      <c r="M8" s="841">
        <v>28</v>
      </c>
      <c r="N8" s="842">
        <v>9.44</v>
      </c>
      <c r="O8" s="841" t="s">
        <v>7873</v>
      </c>
      <c r="P8" s="843" t="s">
        <v>7880</v>
      </c>
      <c r="Q8" s="844">
        <f t="shared" si="0"/>
        <v>1</v>
      </c>
      <c r="R8" s="844">
        <f t="shared" si="0"/>
        <v>9.9999999999999645E-2</v>
      </c>
      <c r="S8" s="834">
        <f t="shared" si="1"/>
        <v>56.64</v>
      </c>
      <c r="T8" s="834">
        <f t="shared" si="2"/>
        <v>40.200000000000003</v>
      </c>
      <c r="U8" s="834">
        <f t="shared" si="3"/>
        <v>-16.439999999999998</v>
      </c>
      <c r="V8" s="845">
        <f t="shared" si="4"/>
        <v>0.7097457627118644</v>
      </c>
      <c r="W8" s="793">
        <v>7.56</v>
      </c>
    </row>
    <row r="9" spans="1:23" ht="14.4" customHeight="1" x14ac:dyDescent="0.3">
      <c r="A9" s="850" t="s">
        <v>7881</v>
      </c>
      <c r="B9" s="834">
        <v>1</v>
      </c>
      <c r="C9" s="835">
        <v>0.97</v>
      </c>
      <c r="D9" s="803">
        <v>8</v>
      </c>
      <c r="E9" s="836"/>
      <c r="F9" s="837"/>
      <c r="G9" s="791"/>
      <c r="H9" s="838">
        <v>2</v>
      </c>
      <c r="I9" s="839">
        <v>1.54</v>
      </c>
      <c r="J9" s="792">
        <v>6.5</v>
      </c>
      <c r="K9" s="840">
        <v>0.97</v>
      </c>
      <c r="L9" s="841">
        <v>4</v>
      </c>
      <c r="M9" s="841">
        <v>35</v>
      </c>
      <c r="N9" s="842">
        <v>11.68</v>
      </c>
      <c r="O9" s="841" t="s">
        <v>7873</v>
      </c>
      <c r="P9" s="843" t="s">
        <v>7882</v>
      </c>
      <c r="Q9" s="844">
        <f t="shared" si="0"/>
        <v>1</v>
      </c>
      <c r="R9" s="844">
        <f t="shared" si="0"/>
        <v>0.57000000000000006</v>
      </c>
      <c r="S9" s="834">
        <f t="shared" si="1"/>
        <v>23.36</v>
      </c>
      <c r="T9" s="834">
        <f t="shared" si="2"/>
        <v>13</v>
      </c>
      <c r="U9" s="834">
        <f t="shared" si="3"/>
        <v>-10.36</v>
      </c>
      <c r="V9" s="845">
        <f t="shared" si="4"/>
        <v>0.55650684931506855</v>
      </c>
      <c r="W9" s="793"/>
    </row>
    <row r="10" spans="1:23" ht="14.4" customHeight="1" x14ac:dyDescent="0.3">
      <c r="A10" s="849" t="s">
        <v>7883</v>
      </c>
      <c r="B10" s="797"/>
      <c r="C10" s="798"/>
      <c r="D10" s="799"/>
      <c r="E10" s="800"/>
      <c r="F10" s="778"/>
      <c r="G10" s="779"/>
      <c r="H10" s="780">
        <v>1</v>
      </c>
      <c r="I10" s="781">
        <v>0.92</v>
      </c>
      <c r="J10" s="782">
        <v>5</v>
      </c>
      <c r="K10" s="783">
        <v>0.92</v>
      </c>
      <c r="L10" s="784">
        <v>4</v>
      </c>
      <c r="M10" s="784">
        <v>32</v>
      </c>
      <c r="N10" s="785">
        <v>10.7</v>
      </c>
      <c r="O10" s="784" t="s">
        <v>7873</v>
      </c>
      <c r="P10" s="801" t="s">
        <v>7884</v>
      </c>
      <c r="Q10" s="786">
        <f t="shared" si="0"/>
        <v>1</v>
      </c>
      <c r="R10" s="786">
        <f t="shared" si="0"/>
        <v>0.92</v>
      </c>
      <c r="S10" s="797">
        <f t="shared" si="1"/>
        <v>10.7</v>
      </c>
      <c r="T10" s="797">
        <f t="shared" si="2"/>
        <v>5</v>
      </c>
      <c r="U10" s="797">
        <f t="shared" si="3"/>
        <v>-5.6999999999999993</v>
      </c>
      <c r="V10" s="802">
        <f t="shared" si="4"/>
        <v>0.46728971962616828</v>
      </c>
      <c r="W10" s="787"/>
    </row>
    <row r="11" spans="1:23" ht="14.4" customHeight="1" x14ac:dyDescent="0.3">
      <c r="A11" s="849" t="s">
        <v>7885</v>
      </c>
      <c r="B11" s="797"/>
      <c r="C11" s="798"/>
      <c r="D11" s="799"/>
      <c r="E11" s="780">
        <v>1</v>
      </c>
      <c r="F11" s="781">
        <v>0.63</v>
      </c>
      <c r="G11" s="782">
        <v>4</v>
      </c>
      <c r="H11" s="784"/>
      <c r="I11" s="778"/>
      <c r="J11" s="779"/>
      <c r="K11" s="783">
        <v>0.63</v>
      </c>
      <c r="L11" s="784">
        <v>2</v>
      </c>
      <c r="M11" s="784">
        <v>21</v>
      </c>
      <c r="N11" s="785">
        <v>7.01</v>
      </c>
      <c r="O11" s="784" t="s">
        <v>7873</v>
      </c>
      <c r="P11" s="801" t="s">
        <v>7886</v>
      </c>
      <c r="Q11" s="786">
        <f t="shared" si="0"/>
        <v>0</v>
      </c>
      <c r="R11" s="786">
        <f t="shared" si="0"/>
        <v>0</v>
      </c>
      <c r="S11" s="797" t="str">
        <f t="shared" si="1"/>
        <v/>
      </c>
      <c r="T11" s="797" t="str">
        <f t="shared" si="2"/>
        <v/>
      </c>
      <c r="U11" s="797" t="str">
        <f t="shared" si="3"/>
        <v/>
      </c>
      <c r="V11" s="802" t="str">
        <f t="shared" si="4"/>
        <v/>
      </c>
      <c r="W11" s="787"/>
    </row>
    <row r="12" spans="1:23" ht="14.4" customHeight="1" x14ac:dyDescent="0.3">
      <c r="A12" s="849" t="s">
        <v>7887</v>
      </c>
      <c r="B12" s="797">
        <v>1</v>
      </c>
      <c r="C12" s="798">
        <v>0.56999999999999995</v>
      </c>
      <c r="D12" s="799">
        <v>8</v>
      </c>
      <c r="E12" s="800">
        <v>3</v>
      </c>
      <c r="F12" s="778">
        <v>1.7</v>
      </c>
      <c r="G12" s="779">
        <v>5</v>
      </c>
      <c r="H12" s="780">
        <v>10</v>
      </c>
      <c r="I12" s="781">
        <v>5.68</v>
      </c>
      <c r="J12" s="782">
        <v>4.4000000000000004</v>
      </c>
      <c r="K12" s="783">
        <v>0.56999999999999995</v>
      </c>
      <c r="L12" s="784">
        <v>2</v>
      </c>
      <c r="M12" s="784">
        <v>18</v>
      </c>
      <c r="N12" s="785">
        <v>5.97</v>
      </c>
      <c r="O12" s="784" t="s">
        <v>7873</v>
      </c>
      <c r="P12" s="801" t="s">
        <v>7888</v>
      </c>
      <c r="Q12" s="786">
        <f t="shared" si="0"/>
        <v>9</v>
      </c>
      <c r="R12" s="786">
        <f t="shared" si="0"/>
        <v>5.1099999999999994</v>
      </c>
      <c r="S12" s="797">
        <f t="shared" si="1"/>
        <v>59.699999999999996</v>
      </c>
      <c r="T12" s="797">
        <f t="shared" si="2"/>
        <v>44</v>
      </c>
      <c r="U12" s="797">
        <f t="shared" si="3"/>
        <v>-15.699999999999996</v>
      </c>
      <c r="V12" s="802">
        <f t="shared" si="4"/>
        <v>0.73701842546063656</v>
      </c>
      <c r="W12" s="787">
        <v>6.09</v>
      </c>
    </row>
    <row r="13" spans="1:23" ht="14.4" customHeight="1" x14ac:dyDescent="0.3">
      <c r="A13" s="850" t="s">
        <v>7889</v>
      </c>
      <c r="B13" s="834">
        <v>10</v>
      </c>
      <c r="C13" s="835">
        <v>6.1</v>
      </c>
      <c r="D13" s="803">
        <v>6.6</v>
      </c>
      <c r="E13" s="836">
        <v>3</v>
      </c>
      <c r="F13" s="837">
        <v>1.83</v>
      </c>
      <c r="G13" s="791">
        <v>3.7</v>
      </c>
      <c r="H13" s="838">
        <v>10</v>
      </c>
      <c r="I13" s="839">
        <v>6.1</v>
      </c>
      <c r="J13" s="792">
        <v>5.2</v>
      </c>
      <c r="K13" s="840">
        <v>0.61</v>
      </c>
      <c r="L13" s="841">
        <v>2</v>
      </c>
      <c r="M13" s="841">
        <v>21</v>
      </c>
      <c r="N13" s="842">
        <v>6.98</v>
      </c>
      <c r="O13" s="841" t="s">
        <v>7873</v>
      </c>
      <c r="P13" s="843" t="s">
        <v>7890</v>
      </c>
      <c r="Q13" s="844">
        <f t="shared" si="0"/>
        <v>0</v>
      </c>
      <c r="R13" s="844">
        <f t="shared" si="0"/>
        <v>0</v>
      </c>
      <c r="S13" s="834">
        <f t="shared" si="1"/>
        <v>69.800000000000011</v>
      </c>
      <c r="T13" s="834">
        <f t="shared" si="2"/>
        <v>52</v>
      </c>
      <c r="U13" s="834">
        <f t="shared" si="3"/>
        <v>-17.800000000000011</v>
      </c>
      <c r="V13" s="845">
        <f t="shared" si="4"/>
        <v>0.74498567335243537</v>
      </c>
      <c r="W13" s="793">
        <v>10.06</v>
      </c>
    </row>
    <row r="14" spans="1:23" ht="14.4" customHeight="1" x14ac:dyDescent="0.3">
      <c r="A14" s="850" t="s">
        <v>7891</v>
      </c>
      <c r="B14" s="834">
        <v>1</v>
      </c>
      <c r="C14" s="835">
        <v>0.74</v>
      </c>
      <c r="D14" s="803">
        <v>4</v>
      </c>
      <c r="E14" s="836">
        <v>1</v>
      </c>
      <c r="F14" s="837">
        <v>0.74</v>
      </c>
      <c r="G14" s="791">
        <v>11</v>
      </c>
      <c r="H14" s="838">
        <v>8</v>
      </c>
      <c r="I14" s="839">
        <v>5.8</v>
      </c>
      <c r="J14" s="792">
        <v>8.1</v>
      </c>
      <c r="K14" s="840">
        <v>0.74</v>
      </c>
      <c r="L14" s="841">
        <v>3</v>
      </c>
      <c r="M14" s="841">
        <v>25</v>
      </c>
      <c r="N14" s="842">
        <v>8.24</v>
      </c>
      <c r="O14" s="841" t="s">
        <v>7873</v>
      </c>
      <c r="P14" s="843" t="s">
        <v>7892</v>
      </c>
      <c r="Q14" s="844">
        <f t="shared" si="0"/>
        <v>7</v>
      </c>
      <c r="R14" s="844">
        <f t="shared" si="0"/>
        <v>5.0599999999999996</v>
      </c>
      <c r="S14" s="834">
        <f t="shared" si="1"/>
        <v>65.92</v>
      </c>
      <c r="T14" s="834">
        <f t="shared" si="2"/>
        <v>64.8</v>
      </c>
      <c r="U14" s="834">
        <f t="shared" si="3"/>
        <v>-1.1200000000000045</v>
      </c>
      <c r="V14" s="845">
        <f t="shared" si="4"/>
        <v>0.98300970873786397</v>
      </c>
      <c r="W14" s="793">
        <v>16.27</v>
      </c>
    </row>
    <row r="15" spans="1:23" ht="14.4" customHeight="1" x14ac:dyDescent="0.3">
      <c r="A15" s="849" t="s">
        <v>7893</v>
      </c>
      <c r="B15" s="797"/>
      <c r="C15" s="798"/>
      <c r="D15" s="799"/>
      <c r="E15" s="800"/>
      <c r="F15" s="778"/>
      <c r="G15" s="779"/>
      <c r="H15" s="780">
        <v>1</v>
      </c>
      <c r="I15" s="781">
        <v>1.22</v>
      </c>
      <c r="J15" s="782">
        <v>3</v>
      </c>
      <c r="K15" s="783">
        <v>1.03</v>
      </c>
      <c r="L15" s="784">
        <v>3</v>
      </c>
      <c r="M15" s="784">
        <v>25</v>
      </c>
      <c r="N15" s="785">
        <v>8.23</v>
      </c>
      <c r="O15" s="784" t="s">
        <v>7873</v>
      </c>
      <c r="P15" s="801" t="s">
        <v>7894</v>
      </c>
      <c r="Q15" s="786">
        <f t="shared" si="0"/>
        <v>1</v>
      </c>
      <c r="R15" s="786">
        <f t="shared" si="0"/>
        <v>1.22</v>
      </c>
      <c r="S15" s="797">
        <f t="shared" si="1"/>
        <v>8.23</v>
      </c>
      <c r="T15" s="797">
        <f t="shared" si="2"/>
        <v>3</v>
      </c>
      <c r="U15" s="797">
        <f t="shared" si="3"/>
        <v>-5.23</v>
      </c>
      <c r="V15" s="802">
        <f t="shared" si="4"/>
        <v>0.36452004860267312</v>
      </c>
      <c r="W15" s="787"/>
    </row>
    <row r="16" spans="1:23" ht="14.4" customHeight="1" x14ac:dyDescent="0.3">
      <c r="A16" s="850" t="s">
        <v>7895</v>
      </c>
      <c r="B16" s="834"/>
      <c r="C16" s="835"/>
      <c r="D16" s="803"/>
      <c r="E16" s="836">
        <v>1</v>
      </c>
      <c r="F16" s="837">
        <v>3.07</v>
      </c>
      <c r="G16" s="791">
        <v>23</v>
      </c>
      <c r="H16" s="838"/>
      <c r="I16" s="839"/>
      <c r="J16" s="792"/>
      <c r="K16" s="840">
        <v>2.7</v>
      </c>
      <c r="L16" s="841">
        <v>6</v>
      </c>
      <c r="M16" s="841">
        <v>51</v>
      </c>
      <c r="N16" s="842">
        <v>17.09</v>
      </c>
      <c r="O16" s="841" t="s">
        <v>7873</v>
      </c>
      <c r="P16" s="843" t="s">
        <v>7896</v>
      </c>
      <c r="Q16" s="844">
        <f t="shared" si="0"/>
        <v>0</v>
      </c>
      <c r="R16" s="844">
        <f t="shared" si="0"/>
        <v>0</v>
      </c>
      <c r="S16" s="834" t="str">
        <f t="shared" si="1"/>
        <v/>
      </c>
      <c r="T16" s="834" t="str">
        <f t="shared" si="2"/>
        <v/>
      </c>
      <c r="U16" s="834" t="str">
        <f t="shared" si="3"/>
        <v/>
      </c>
      <c r="V16" s="845" t="str">
        <f t="shared" si="4"/>
        <v/>
      </c>
      <c r="W16" s="793"/>
    </row>
    <row r="17" spans="1:23" ht="14.4" customHeight="1" x14ac:dyDescent="0.3">
      <c r="A17" s="849" t="s">
        <v>7897</v>
      </c>
      <c r="B17" s="788">
        <v>1</v>
      </c>
      <c r="C17" s="789">
        <v>1.45</v>
      </c>
      <c r="D17" s="790">
        <v>43</v>
      </c>
      <c r="E17" s="800"/>
      <c r="F17" s="778"/>
      <c r="G17" s="779"/>
      <c r="H17" s="784"/>
      <c r="I17" s="778"/>
      <c r="J17" s="779"/>
      <c r="K17" s="783">
        <v>0.84</v>
      </c>
      <c r="L17" s="784">
        <v>3</v>
      </c>
      <c r="M17" s="784">
        <v>30</v>
      </c>
      <c r="N17" s="785">
        <v>9.9600000000000009</v>
      </c>
      <c r="O17" s="784" t="s">
        <v>7873</v>
      </c>
      <c r="P17" s="801" t="s">
        <v>7898</v>
      </c>
      <c r="Q17" s="786">
        <f t="shared" si="0"/>
        <v>-1</v>
      </c>
      <c r="R17" s="786">
        <f t="shared" si="0"/>
        <v>-1.45</v>
      </c>
      <c r="S17" s="797" t="str">
        <f t="shared" si="1"/>
        <v/>
      </c>
      <c r="T17" s="797" t="str">
        <f t="shared" si="2"/>
        <v/>
      </c>
      <c r="U17" s="797" t="str">
        <f t="shared" si="3"/>
        <v/>
      </c>
      <c r="V17" s="802" t="str">
        <f t="shared" si="4"/>
        <v/>
      </c>
      <c r="W17" s="787"/>
    </row>
    <row r="18" spans="1:23" ht="14.4" customHeight="1" x14ac:dyDescent="0.3">
      <c r="A18" s="850" t="s">
        <v>7899</v>
      </c>
      <c r="B18" s="846"/>
      <c r="C18" s="847"/>
      <c r="D18" s="794"/>
      <c r="E18" s="836"/>
      <c r="F18" s="837"/>
      <c r="G18" s="791"/>
      <c r="H18" s="841">
        <v>1</v>
      </c>
      <c r="I18" s="837">
        <v>0.27</v>
      </c>
      <c r="J18" s="791">
        <v>1</v>
      </c>
      <c r="K18" s="840">
        <v>0.93</v>
      </c>
      <c r="L18" s="841">
        <v>4</v>
      </c>
      <c r="M18" s="841">
        <v>33</v>
      </c>
      <c r="N18" s="842">
        <v>11.01</v>
      </c>
      <c r="O18" s="841" t="s">
        <v>7873</v>
      </c>
      <c r="P18" s="843" t="s">
        <v>7900</v>
      </c>
      <c r="Q18" s="844">
        <f t="shared" si="0"/>
        <v>1</v>
      </c>
      <c r="R18" s="844">
        <f t="shared" si="0"/>
        <v>0.27</v>
      </c>
      <c r="S18" s="834">
        <f t="shared" si="1"/>
        <v>11.01</v>
      </c>
      <c r="T18" s="834">
        <f t="shared" si="2"/>
        <v>1</v>
      </c>
      <c r="U18" s="834">
        <f t="shared" si="3"/>
        <v>-10.01</v>
      </c>
      <c r="V18" s="845">
        <f t="shared" si="4"/>
        <v>9.0826521344232511E-2</v>
      </c>
      <c r="W18" s="793"/>
    </row>
    <row r="19" spans="1:23" ht="14.4" customHeight="1" x14ac:dyDescent="0.3">
      <c r="A19" s="850" t="s">
        <v>7901</v>
      </c>
      <c r="B19" s="846">
        <v>1</v>
      </c>
      <c r="C19" s="847">
        <v>1.05</v>
      </c>
      <c r="D19" s="794">
        <v>23</v>
      </c>
      <c r="E19" s="836"/>
      <c r="F19" s="837"/>
      <c r="G19" s="791"/>
      <c r="H19" s="841"/>
      <c r="I19" s="837"/>
      <c r="J19" s="791"/>
      <c r="K19" s="840">
        <v>1.05</v>
      </c>
      <c r="L19" s="841">
        <v>4</v>
      </c>
      <c r="M19" s="841">
        <v>34</v>
      </c>
      <c r="N19" s="842">
        <v>11.31</v>
      </c>
      <c r="O19" s="841" t="s">
        <v>7873</v>
      </c>
      <c r="P19" s="843" t="s">
        <v>7902</v>
      </c>
      <c r="Q19" s="844">
        <f t="shared" si="0"/>
        <v>-1</v>
      </c>
      <c r="R19" s="844">
        <f t="shared" si="0"/>
        <v>-1.05</v>
      </c>
      <c r="S19" s="834" t="str">
        <f t="shared" si="1"/>
        <v/>
      </c>
      <c r="T19" s="834" t="str">
        <f t="shared" si="2"/>
        <v/>
      </c>
      <c r="U19" s="834" t="str">
        <f t="shared" si="3"/>
        <v/>
      </c>
      <c r="V19" s="845" t="str">
        <f t="shared" si="4"/>
        <v/>
      </c>
      <c r="W19" s="793"/>
    </row>
    <row r="20" spans="1:23" ht="14.4" customHeight="1" x14ac:dyDescent="0.3">
      <c r="A20" s="849" t="s">
        <v>7903</v>
      </c>
      <c r="B20" s="797">
        <v>1</v>
      </c>
      <c r="C20" s="798">
        <v>0.66</v>
      </c>
      <c r="D20" s="799">
        <v>10</v>
      </c>
      <c r="E20" s="800"/>
      <c r="F20" s="778"/>
      <c r="G20" s="779"/>
      <c r="H20" s="780">
        <v>6</v>
      </c>
      <c r="I20" s="781">
        <v>3.32</v>
      </c>
      <c r="J20" s="795">
        <v>8.5</v>
      </c>
      <c r="K20" s="783">
        <v>0.66</v>
      </c>
      <c r="L20" s="784">
        <v>3</v>
      </c>
      <c r="M20" s="784">
        <v>23</v>
      </c>
      <c r="N20" s="785">
        <v>7.67</v>
      </c>
      <c r="O20" s="784" t="s">
        <v>7873</v>
      </c>
      <c r="P20" s="801" t="s">
        <v>7904</v>
      </c>
      <c r="Q20" s="786">
        <f t="shared" si="0"/>
        <v>5</v>
      </c>
      <c r="R20" s="786">
        <f t="shared" si="0"/>
        <v>2.6599999999999997</v>
      </c>
      <c r="S20" s="797">
        <f t="shared" si="1"/>
        <v>46.019999999999996</v>
      </c>
      <c r="T20" s="797">
        <f t="shared" si="2"/>
        <v>51</v>
      </c>
      <c r="U20" s="797">
        <f t="shared" si="3"/>
        <v>4.980000000000004</v>
      </c>
      <c r="V20" s="802">
        <f t="shared" si="4"/>
        <v>1.108213820078227</v>
      </c>
      <c r="W20" s="787">
        <v>24.66</v>
      </c>
    </row>
    <row r="21" spans="1:23" ht="14.4" customHeight="1" x14ac:dyDescent="0.3">
      <c r="A21" s="850" t="s">
        <v>7905</v>
      </c>
      <c r="B21" s="834">
        <v>4</v>
      </c>
      <c r="C21" s="835">
        <v>3.29</v>
      </c>
      <c r="D21" s="803">
        <v>12.5</v>
      </c>
      <c r="E21" s="836">
        <v>1</v>
      </c>
      <c r="F21" s="837">
        <v>0.53</v>
      </c>
      <c r="G21" s="791">
        <v>2</v>
      </c>
      <c r="H21" s="838">
        <v>9</v>
      </c>
      <c r="I21" s="839">
        <v>6.76</v>
      </c>
      <c r="J21" s="792">
        <v>5</v>
      </c>
      <c r="K21" s="840">
        <v>0.76</v>
      </c>
      <c r="L21" s="841">
        <v>3</v>
      </c>
      <c r="M21" s="841">
        <v>26</v>
      </c>
      <c r="N21" s="842">
        <v>8.8000000000000007</v>
      </c>
      <c r="O21" s="841" t="s">
        <v>7873</v>
      </c>
      <c r="P21" s="843" t="s">
        <v>7906</v>
      </c>
      <c r="Q21" s="844">
        <f t="shared" si="0"/>
        <v>5</v>
      </c>
      <c r="R21" s="844">
        <f t="shared" si="0"/>
        <v>3.4699999999999998</v>
      </c>
      <c r="S21" s="834">
        <f t="shared" si="1"/>
        <v>79.2</v>
      </c>
      <c r="T21" s="834">
        <f t="shared" si="2"/>
        <v>45</v>
      </c>
      <c r="U21" s="834">
        <f t="shared" si="3"/>
        <v>-34.200000000000003</v>
      </c>
      <c r="V21" s="845">
        <f t="shared" si="4"/>
        <v>0.56818181818181812</v>
      </c>
      <c r="W21" s="793">
        <v>3.2</v>
      </c>
    </row>
    <row r="22" spans="1:23" ht="14.4" customHeight="1" x14ac:dyDescent="0.3">
      <c r="A22" s="850" t="s">
        <v>7907</v>
      </c>
      <c r="B22" s="834"/>
      <c r="C22" s="835"/>
      <c r="D22" s="803"/>
      <c r="E22" s="836"/>
      <c r="F22" s="837"/>
      <c r="G22" s="791"/>
      <c r="H22" s="838">
        <v>2</v>
      </c>
      <c r="I22" s="839">
        <v>1.37</v>
      </c>
      <c r="J22" s="792">
        <v>3</v>
      </c>
      <c r="K22" s="840">
        <v>0.92</v>
      </c>
      <c r="L22" s="841">
        <v>4</v>
      </c>
      <c r="M22" s="841">
        <v>33</v>
      </c>
      <c r="N22" s="842">
        <v>11</v>
      </c>
      <c r="O22" s="841" t="s">
        <v>7873</v>
      </c>
      <c r="P22" s="843" t="s">
        <v>7908</v>
      </c>
      <c r="Q22" s="844">
        <f t="shared" si="0"/>
        <v>2</v>
      </c>
      <c r="R22" s="844">
        <f t="shared" si="0"/>
        <v>1.37</v>
      </c>
      <c r="S22" s="834">
        <f t="shared" si="1"/>
        <v>22</v>
      </c>
      <c r="T22" s="834">
        <f t="shared" si="2"/>
        <v>6</v>
      </c>
      <c r="U22" s="834">
        <f t="shared" si="3"/>
        <v>-16</v>
      </c>
      <c r="V22" s="845">
        <f t="shared" si="4"/>
        <v>0.27272727272727271</v>
      </c>
      <c r="W22" s="793"/>
    </row>
    <row r="23" spans="1:23" ht="14.4" customHeight="1" x14ac:dyDescent="0.3">
      <c r="A23" s="849" t="s">
        <v>7909</v>
      </c>
      <c r="B23" s="788">
        <v>1</v>
      </c>
      <c r="C23" s="789">
        <v>0.97</v>
      </c>
      <c r="D23" s="790">
        <v>12</v>
      </c>
      <c r="E23" s="800"/>
      <c r="F23" s="778"/>
      <c r="G23" s="779"/>
      <c r="H23" s="784"/>
      <c r="I23" s="778"/>
      <c r="J23" s="779"/>
      <c r="K23" s="783">
        <v>0.97</v>
      </c>
      <c r="L23" s="784">
        <v>4</v>
      </c>
      <c r="M23" s="784">
        <v>36</v>
      </c>
      <c r="N23" s="785">
        <v>12.07</v>
      </c>
      <c r="O23" s="784" t="s">
        <v>7873</v>
      </c>
      <c r="P23" s="801" t="s">
        <v>7910</v>
      </c>
      <c r="Q23" s="786">
        <f t="shared" si="0"/>
        <v>-1</v>
      </c>
      <c r="R23" s="786">
        <f t="shared" si="0"/>
        <v>-0.97</v>
      </c>
      <c r="S23" s="797" t="str">
        <f t="shared" si="1"/>
        <v/>
      </c>
      <c r="T23" s="797" t="str">
        <f t="shared" si="2"/>
        <v/>
      </c>
      <c r="U23" s="797" t="str">
        <f t="shared" si="3"/>
        <v/>
      </c>
      <c r="V23" s="802" t="str">
        <f t="shared" si="4"/>
        <v/>
      </c>
      <c r="W23" s="787"/>
    </row>
    <row r="24" spans="1:23" ht="14.4" customHeight="1" x14ac:dyDescent="0.3">
      <c r="A24" s="849" t="s">
        <v>7911</v>
      </c>
      <c r="B24" s="797"/>
      <c r="C24" s="798"/>
      <c r="D24" s="799"/>
      <c r="E24" s="780">
        <v>1</v>
      </c>
      <c r="F24" s="781">
        <v>0.67</v>
      </c>
      <c r="G24" s="782">
        <v>10</v>
      </c>
      <c r="H24" s="784"/>
      <c r="I24" s="778"/>
      <c r="J24" s="779"/>
      <c r="K24" s="783">
        <v>0.67</v>
      </c>
      <c r="L24" s="784">
        <v>3</v>
      </c>
      <c r="M24" s="784">
        <v>25</v>
      </c>
      <c r="N24" s="785">
        <v>8.4</v>
      </c>
      <c r="O24" s="784" t="s">
        <v>7873</v>
      </c>
      <c r="P24" s="801" t="s">
        <v>7912</v>
      </c>
      <c r="Q24" s="786">
        <f t="shared" si="0"/>
        <v>0</v>
      </c>
      <c r="R24" s="786">
        <f t="shared" si="0"/>
        <v>0</v>
      </c>
      <c r="S24" s="797" t="str">
        <f t="shared" si="1"/>
        <v/>
      </c>
      <c r="T24" s="797" t="str">
        <f t="shared" si="2"/>
        <v/>
      </c>
      <c r="U24" s="797" t="str">
        <f t="shared" si="3"/>
        <v/>
      </c>
      <c r="V24" s="802" t="str">
        <f t="shared" si="4"/>
        <v/>
      </c>
      <c r="W24" s="787"/>
    </row>
    <row r="25" spans="1:23" ht="14.4" customHeight="1" x14ac:dyDescent="0.3">
      <c r="A25" s="849" t="s">
        <v>7913</v>
      </c>
      <c r="B25" s="797"/>
      <c r="C25" s="798"/>
      <c r="D25" s="799"/>
      <c r="E25" s="800"/>
      <c r="F25" s="778"/>
      <c r="G25" s="779"/>
      <c r="H25" s="780">
        <v>3</v>
      </c>
      <c r="I25" s="781">
        <v>2.87</v>
      </c>
      <c r="J25" s="782">
        <v>8.3000000000000007</v>
      </c>
      <c r="K25" s="783">
        <v>0.91</v>
      </c>
      <c r="L25" s="784">
        <v>3</v>
      </c>
      <c r="M25" s="784">
        <v>30</v>
      </c>
      <c r="N25" s="785">
        <v>9.93</v>
      </c>
      <c r="O25" s="784" t="s">
        <v>7873</v>
      </c>
      <c r="P25" s="801" t="s">
        <v>7914</v>
      </c>
      <c r="Q25" s="786">
        <f t="shared" si="0"/>
        <v>3</v>
      </c>
      <c r="R25" s="786">
        <f t="shared" si="0"/>
        <v>2.87</v>
      </c>
      <c r="S25" s="797">
        <f t="shared" si="1"/>
        <v>29.79</v>
      </c>
      <c r="T25" s="797">
        <f t="shared" si="2"/>
        <v>24.900000000000002</v>
      </c>
      <c r="U25" s="797">
        <f t="shared" si="3"/>
        <v>-4.889999999999997</v>
      </c>
      <c r="V25" s="802">
        <f t="shared" si="4"/>
        <v>0.83585095669687826</v>
      </c>
      <c r="W25" s="787">
        <v>5.07</v>
      </c>
    </row>
    <row r="26" spans="1:23" ht="14.4" customHeight="1" x14ac:dyDescent="0.3">
      <c r="A26" s="849" t="s">
        <v>7915</v>
      </c>
      <c r="B26" s="788">
        <v>1</v>
      </c>
      <c r="C26" s="789">
        <v>0.59</v>
      </c>
      <c r="D26" s="790">
        <v>7</v>
      </c>
      <c r="E26" s="800"/>
      <c r="F26" s="778"/>
      <c r="G26" s="779"/>
      <c r="H26" s="784"/>
      <c r="I26" s="778"/>
      <c r="J26" s="779"/>
      <c r="K26" s="783">
        <v>0.59</v>
      </c>
      <c r="L26" s="784">
        <v>3</v>
      </c>
      <c r="M26" s="784">
        <v>23</v>
      </c>
      <c r="N26" s="785">
        <v>7.59</v>
      </c>
      <c r="O26" s="784" t="s">
        <v>7873</v>
      </c>
      <c r="P26" s="801" t="s">
        <v>7916</v>
      </c>
      <c r="Q26" s="786">
        <f t="shared" si="0"/>
        <v>-1</v>
      </c>
      <c r="R26" s="786">
        <f t="shared" si="0"/>
        <v>-0.59</v>
      </c>
      <c r="S26" s="797" t="str">
        <f t="shared" si="1"/>
        <v/>
      </c>
      <c r="T26" s="797" t="str">
        <f t="shared" si="2"/>
        <v/>
      </c>
      <c r="U26" s="797" t="str">
        <f t="shared" si="3"/>
        <v/>
      </c>
      <c r="V26" s="802" t="str">
        <f t="shared" si="4"/>
        <v/>
      </c>
      <c r="W26" s="787"/>
    </row>
    <row r="27" spans="1:23" ht="14.4" customHeight="1" x14ac:dyDescent="0.3">
      <c r="A27" s="849" t="s">
        <v>7917</v>
      </c>
      <c r="B27" s="797"/>
      <c r="C27" s="798"/>
      <c r="D27" s="799"/>
      <c r="E27" s="800">
        <v>1</v>
      </c>
      <c r="F27" s="778">
        <v>0.91</v>
      </c>
      <c r="G27" s="779">
        <v>12</v>
      </c>
      <c r="H27" s="780">
        <v>1</v>
      </c>
      <c r="I27" s="781">
        <v>0.51</v>
      </c>
      <c r="J27" s="782">
        <v>6</v>
      </c>
      <c r="K27" s="783">
        <v>0.51</v>
      </c>
      <c r="L27" s="784">
        <v>3</v>
      </c>
      <c r="M27" s="784">
        <v>27</v>
      </c>
      <c r="N27" s="785">
        <v>8.9600000000000009</v>
      </c>
      <c r="O27" s="784" t="s">
        <v>7873</v>
      </c>
      <c r="P27" s="801" t="s">
        <v>7918</v>
      </c>
      <c r="Q27" s="786">
        <f t="shared" si="0"/>
        <v>1</v>
      </c>
      <c r="R27" s="786">
        <f t="shared" si="0"/>
        <v>0.51</v>
      </c>
      <c r="S27" s="797">
        <f t="shared" si="1"/>
        <v>8.9600000000000009</v>
      </c>
      <c r="T27" s="797">
        <f t="shared" si="2"/>
        <v>6</v>
      </c>
      <c r="U27" s="797">
        <f t="shared" si="3"/>
        <v>-2.9600000000000009</v>
      </c>
      <c r="V27" s="802">
        <f t="shared" si="4"/>
        <v>0.6696428571428571</v>
      </c>
      <c r="W27" s="787"/>
    </row>
    <row r="28" spans="1:23" ht="14.4" customHeight="1" x14ac:dyDescent="0.3">
      <c r="A28" s="849" t="s">
        <v>7919</v>
      </c>
      <c r="B28" s="788">
        <v>1</v>
      </c>
      <c r="C28" s="789">
        <v>2.81</v>
      </c>
      <c r="D28" s="790">
        <v>13</v>
      </c>
      <c r="E28" s="800"/>
      <c r="F28" s="778"/>
      <c r="G28" s="779"/>
      <c r="H28" s="784"/>
      <c r="I28" s="778"/>
      <c r="J28" s="779"/>
      <c r="K28" s="783">
        <v>2.81</v>
      </c>
      <c r="L28" s="784">
        <v>5</v>
      </c>
      <c r="M28" s="784">
        <v>43</v>
      </c>
      <c r="N28" s="785">
        <v>14.31</v>
      </c>
      <c r="O28" s="784" t="s">
        <v>7873</v>
      </c>
      <c r="P28" s="801" t="s">
        <v>7920</v>
      </c>
      <c r="Q28" s="786">
        <f t="shared" si="0"/>
        <v>-1</v>
      </c>
      <c r="R28" s="786">
        <f t="shared" si="0"/>
        <v>-2.81</v>
      </c>
      <c r="S28" s="797" t="str">
        <f t="shared" si="1"/>
        <v/>
      </c>
      <c r="T28" s="797" t="str">
        <f t="shared" si="2"/>
        <v/>
      </c>
      <c r="U28" s="797" t="str">
        <f t="shared" si="3"/>
        <v/>
      </c>
      <c r="V28" s="802" t="str">
        <f t="shared" si="4"/>
        <v/>
      </c>
      <c r="W28" s="787"/>
    </row>
    <row r="29" spans="1:23" ht="14.4" customHeight="1" x14ac:dyDescent="0.3">
      <c r="A29" s="849" t="s">
        <v>7921</v>
      </c>
      <c r="B29" s="788">
        <v>1</v>
      </c>
      <c r="C29" s="789">
        <v>0.59</v>
      </c>
      <c r="D29" s="790">
        <v>9</v>
      </c>
      <c r="E29" s="800"/>
      <c r="F29" s="778"/>
      <c r="G29" s="779"/>
      <c r="H29" s="784"/>
      <c r="I29" s="778"/>
      <c r="J29" s="779"/>
      <c r="K29" s="783">
        <v>0.59</v>
      </c>
      <c r="L29" s="784">
        <v>3</v>
      </c>
      <c r="M29" s="784">
        <v>28</v>
      </c>
      <c r="N29" s="785">
        <v>9.18</v>
      </c>
      <c r="O29" s="784" t="s">
        <v>7873</v>
      </c>
      <c r="P29" s="801" t="s">
        <v>7922</v>
      </c>
      <c r="Q29" s="786">
        <f t="shared" si="0"/>
        <v>-1</v>
      </c>
      <c r="R29" s="786">
        <f t="shared" si="0"/>
        <v>-0.59</v>
      </c>
      <c r="S29" s="797" t="str">
        <f t="shared" si="1"/>
        <v/>
      </c>
      <c r="T29" s="797" t="str">
        <f t="shared" si="2"/>
        <v/>
      </c>
      <c r="U29" s="797" t="str">
        <f t="shared" si="3"/>
        <v/>
      </c>
      <c r="V29" s="802" t="str">
        <f t="shared" si="4"/>
        <v/>
      </c>
      <c r="W29" s="787"/>
    </row>
    <row r="30" spans="1:23" ht="14.4" customHeight="1" x14ac:dyDescent="0.3">
      <c r="A30" s="849" t="s">
        <v>7923</v>
      </c>
      <c r="B30" s="797"/>
      <c r="C30" s="798"/>
      <c r="D30" s="799"/>
      <c r="E30" s="800"/>
      <c r="F30" s="778"/>
      <c r="G30" s="779"/>
      <c r="H30" s="780">
        <v>1</v>
      </c>
      <c r="I30" s="781">
        <v>3.19</v>
      </c>
      <c r="J30" s="795">
        <v>17</v>
      </c>
      <c r="K30" s="783">
        <v>3.19</v>
      </c>
      <c r="L30" s="784">
        <v>5</v>
      </c>
      <c r="M30" s="784">
        <v>42</v>
      </c>
      <c r="N30" s="785">
        <v>14.02</v>
      </c>
      <c r="O30" s="784" t="s">
        <v>7873</v>
      </c>
      <c r="P30" s="801" t="s">
        <v>7924</v>
      </c>
      <c r="Q30" s="786">
        <f t="shared" si="0"/>
        <v>1</v>
      </c>
      <c r="R30" s="786">
        <f t="shared" si="0"/>
        <v>3.19</v>
      </c>
      <c r="S30" s="797">
        <f t="shared" si="1"/>
        <v>14.02</v>
      </c>
      <c r="T30" s="797">
        <f t="shared" si="2"/>
        <v>17</v>
      </c>
      <c r="U30" s="797">
        <f t="shared" si="3"/>
        <v>2.9800000000000004</v>
      </c>
      <c r="V30" s="802">
        <f t="shared" si="4"/>
        <v>1.2125534950071326</v>
      </c>
      <c r="W30" s="787">
        <v>2.98</v>
      </c>
    </row>
    <row r="31" spans="1:23" ht="14.4" customHeight="1" x14ac:dyDescent="0.3">
      <c r="A31" s="850" t="s">
        <v>7925</v>
      </c>
      <c r="B31" s="834"/>
      <c r="C31" s="835"/>
      <c r="D31" s="803"/>
      <c r="E31" s="836">
        <v>1</v>
      </c>
      <c r="F31" s="837">
        <v>3.76</v>
      </c>
      <c r="G31" s="791">
        <v>29</v>
      </c>
      <c r="H31" s="838"/>
      <c r="I31" s="839"/>
      <c r="J31" s="792"/>
      <c r="K31" s="840">
        <v>3.76</v>
      </c>
      <c r="L31" s="841">
        <v>6</v>
      </c>
      <c r="M31" s="841">
        <v>52</v>
      </c>
      <c r="N31" s="842">
        <v>17.28</v>
      </c>
      <c r="O31" s="841" t="s">
        <v>7873</v>
      </c>
      <c r="P31" s="843" t="s">
        <v>7926</v>
      </c>
      <c r="Q31" s="844">
        <f t="shared" si="0"/>
        <v>0</v>
      </c>
      <c r="R31" s="844">
        <f t="shared" si="0"/>
        <v>0</v>
      </c>
      <c r="S31" s="834" t="str">
        <f t="shared" si="1"/>
        <v/>
      </c>
      <c r="T31" s="834" t="str">
        <f t="shared" si="2"/>
        <v/>
      </c>
      <c r="U31" s="834" t="str">
        <f t="shared" si="3"/>
        <v/>
      </c>
      <c r="V31" s="845" t="str">
        <f t="shared" si="4"/>
        <v/>
      </c>
      <c r="W31" s="793"/>
    </row>
    <row r="32" spans="1:23" ht="14.4" customHeight="1" x14ac:dyDescent="0.3">
      <c r="A32" s="849" t="s">
        <v>7927</v>
      </c>
      <c r="B32" s="797">
        <v>1</v>
      </c>
      <c r="C32" s="798">
        <v>1.52</v>
      </c>
      <c r="D32" s="799">
        <v>13</v>
      </c>
      <c r="E32" s="800"/>
      <c r="F32" s="778"/>
      <c r="G32" s="779"/>
      <c r="H32" s="780">
        <v>1</v>
      </c>
      <c r="I32" s="781">
        <v>1.4</v>
      </c>
      <c r="J32" s="795">
        <v>14</v>
      </c>
      <c r="K32" s="783">
        <v>1.4</v>
      </c>
      <c r="L32" s="784">
        <v>3</v>
      </c>
      <c r="M32" s="784">
        <v>28</v>
      </c>
      <c r="N32" s="785">
        <v>9.34</v>
      </c>
      <c r="O32" s="784" t="s">
        <v>7873</v>
      </c>
      <c r="P32" s="801" t="s">
        <v>7928</v>
      </c>
      <c r="Q32" s="786">
        <f t="shared" si="0"/>
        <v>0</v>
      </c>
      <c r="R32" s="786">
        <f t="shared" si="0"/>
        <v>-0.12000000000000011</v>
      </c>
      <c r="S32" s="797">
        <f t="shared" si="1"/>
        <v>9.34</v>
      </c>
      <c r="T32" s="797">
        <f t="shared" si="2"/>
        <v>14</v>
      </c>
      <c r="U32" s="797">
        <f t="shared" si="3"/>
        <v>4.66</v>
      </c>
      <c r="V32" s="802">
        <f t="shared" si="4"/>
        <v>1.4989293361884368</v>
      </c>
      <c r="W32" s="787">
        <v>4.66</v>
      </c>
    </row>
    <row r="33" spans="1:23" ht="14.4" customHeight="1" x14ac:dyDescent="0.3">
      <c r="A33" s="850" t="s">
        <v>7929</v>
      </c>
      <c r="B33" s="834"/>
      <c r="C33" s="835"/>
      <c r="D33" s="803"/>
      <c r="E33" s="836"/>
      <c r="F33" s="837"/>
      <c r="G33" s="791"/>
      <c r="H33" s="838">
        <v>1</v>
      </c>
      <c r="I33" s="839">
        <v>3.63</v>
      </c>
      <c r="J33" s="796">
        <v>18</v>
      </c>
      <c r="K33" s="840">
        <v>2.65</v>
      </c>
      <c r="L33" s="841">
        <v>4</v>
      </c>
      <c r="M33" s="841">
        <v>40</v>
      </c>
      <c r="N33" s="842">
        <v>13.22</v>
      </c>
      <c r="O33" s="841" t="s">
        <v>7873</v>
      </c>
      <c r="P33" s="843" t="s">
        <v>7930</v>
      </c>
      <c r="Q33" s="844">
        <f t="shared" si="0"/>
        <v>1</v>
      </c>
      <c r="R33" s="844">
        <f t="shared" si="0"/>
        <v>3.63</v>
      </c>
      <c r="S33" s="834">
        <f t="shared" si="1"/>
        <v>13.22</v>
      </c>
      <c r="T33" s="834">
        <f t="shared" si="2"/>
        <v>18</v>
      </c>
      <c r="U33" s="834">
        <f t="shared" si="3"/>
        <v>4.7799999999999994</v>
      </c>
      <c r="V33" s="845">
        <f t="shared" si="4"/>
        <v>1.3615733736762481</v>
      </c>
      <c r="W33" s="793">
        <v>4.78</v>
      </c>
    </row>
    <row r="34" spans="1:23" ht="14.4" customHeight="1" x14ac:dyDescent="0.3">
      <c r="A34" s="849" t="s">
        <v>7931</v>
      </c>
      <c r="B34" s="797">
        <v>45</v>
      </c>
      <c r="C34" s="798">
        <v>23.3</v>
      </c>
      <c r="D34" s="799">
        <v>4.9000000000000004</v>
      </c>
      <c r="E34" s="800">
        <v>5</v>
      </c>
      <c r="F34" s="778">
        <v>2.41</v>
      </c>
      <c r="G34" s="779">
        <v>8.1999999999999993</v>
      </c>
      <c r="H34" s="780">
        <v>51</v>
      </c>
      <c r="I34" s="781">
        <v>27.14</v>
      </c>
      <c r="J34" s="782">
        <v>5.5</v>
      </c>
      <c r="K34" s="783">
        <v>0.48</v>
      </c>
      <c r="L34" s="784">
        <v>2</v>
      </c>
      <c r="M34" s="784">
        <v>18</v>
      </c>
      <c r="N34" s="785">
        <v>5.95</v>
      </c>
      <c r="O34" s="784" t="s">
        <v>7873</v>
      </c>
      <c r="P34" s="801" t="s">
        <v>7932</v>
      </c>
      <c r="Q34" s="786">
        <f t="shared" si="0"/>
        <v>6</v>
      </c>
      <c r="R34" s="786">
        <f t="shared" si="0"/>
        <v>3.84</v>
      </c>
      <c r="S34" s="797">
        <f t="shared" si="1"/>
        <v>303.45</v>
      </c>
      <c r="T34" s="797">
        <f t="shared" si="2"/>
        <v>280.5</v>
      </c>
      <c r="U34" s="797">
        <f t="shared" si="3"/>
        <v>-22.949999999999989</v>
      </c>
      <c r="V34" s="802">
        <f t="shared" si="4"/>
        <v>0.92436974789915971</v>
      </c>
      <c r="W34" s="787">
        <v>84.73</v>
      </c>
    </row>
    <row r="35" spans="1:23" ht="14.4" customHeight="1" x14ac:dyDescent="0.3">
      <c r="A35" s="850" t="s">
        <v>7933</v>
      </c>
      <c r="B35" s="834">
        <v>132</v>
      </c>
      <c r="C35" s="835">
        <v>83.77</v>
      </c>
      <c r="D35" s="803">
        <v>6.8</v>
      </c>
      <c r="E35" s="836">
        <v>43</v>
      </c>
      <c r="F35" s="837">
        <v>27.44</v>
      </c>
      <c r="G35" s="791">
        <v>5.7</v>
      </c>
      <c r="H35" s="838">
        <v>76</v>
      </c>
      <c r="I35" s="839">
        <v>47.47</v>
      </c>
      <c r="J35" s="792">
        <v>6.2</v>
      </c>
      <c r="K35" s="840">
        <v>0.62</v>
      </c>
      <c r="L35" s="841">
        <v>2</v>
      </c>
      <c r="M35" s="841">
        <v>22</v>
      </c>
      <c r="N35" s="842">
        <v>7.18</v>
      </c>
      <c r="O35" s="841" t="s">
        <v>7873</v>
      </c>
      <c r="P35" s="843" t="s">
        <v>7934</v>
      </c>
      <c r="Q35" s="844">
        <f t="shared" si="0"/>
        <v>-56</v>
      </c>
      <c r="R35" s="844">
        <f t="shared" si="0"/>
        <v>-36.299999999999997</v>
      </c>
      <c r="S35" s="834">
        <f t="shared" si="1"/>
        <v>545.67999999999995</v>
      </c>
      <c r="T35" s="834">
        <f t="shared" si="2"/>
        <v>471.2</v>
      </c>
      <c r="U35" s="834">
        <f t="shared" si="3"/>
        <v>-74.479999999999961</v>
      </c>
      <c r="V35" s="845">
        <f t="shared" si="4"/>
        <v>0.86350974930362123</v>
      </c>
      <c r="W35" s="793">
        <v>104.61</v>
      </c>
    </row>
    <row r="36" spans="1:23" ht="14.4" customHeight="1" x14ac:dyDescent="0.3">
      <c r="A36" s="850" t="s">
        <v>7935</v>
      </c>
      <c r="B36" s="834">
        <v>22</v>
      </c>
      <c r="C36" s="835">
        <v>17.54</v>
      </c>
      <c r="D36" s="803">
        <v>9.6</v>
      </c>
      <c r="E36" s="836">
        <v>4</v>
      </c>
      <c r="F36" s="837">
        <v>4.34</v>
      </c>
      <c r="G36" s="791">
        <v>13.3</v>
      </c>
      <c r="H36" s="838">
        <v>94</v>
      </c>
      <c r="I36" s="839">
        <v>70.540000000000006</v>
      </c>
      <c r="J36" s="792">
        <v>5.7</v>
      </c>
      <c r="K36" s="840">
        <v>0.81</v>
      </c>
      <c r="L36" s="841">
        <v>3</v>
      </c>
      <c r="M36" s="841">
        <v>30</v>
      </c>
      <c r="N36" s="842">
        <v>10.14</v>
      </c>
      <c r="O36" s="841" t="s">
        <v>7873</v>
      </c>
      <c r="P36" s="843" t="s">
        <v>7936</v>
      </c>
      <c r="Q36" s="844">
        <f t="shared" si="0"/>
        <v>72</v>
      </c>
      <c r="R36" s="844">
        <f t="shared" si="0"/>
        <v>53.000000000000007</v>
      </c>
      <c r="S36" s="834">
        <f t="shared" si="1"/>
        <v>953.16000000000008</v>
      </c>
      <c r="T36" s="834">
        <f t="shared" si="2"/>
        <v>535.80000000000007</v>
      </c>
      <c r="U36" s="834">
        <f t="shared" si="3"/>
        <v>-417.36</v>
      </c>
      <c r="V36" s="845">
        <f t="shared" si="4"/>
        <v>0.56213017751479288</v>
      </c>
      <c r="W36" s="793">
        <v>61.76</v>
      </c>
    </row>
    <row r="37" spans="1:23" ht="14.4" customHeight="1" x14ac:dyDescent="0.3">
      <c r="A37" s="849" t="s">
        <v>7937</v>
      </c>
      <c r="B37" s="797"/>
      <c r="C37" s="798"/>
      <c r="D37" s="799"/>
      <c r="E37" s="800"/>
      <c r="F37" s="778"/>
      <c r="G37" s="779"/>
      <c r="H37" s="780">
        <v>1</v>
      </c>
      <c r="I37" s="781">
        <v>0.62</v>
      </c>
      <c r="J37" s="782">
        <v>2</v>
      </c>
      <c r="K37" s="783">
        <v>0.62</v>
      </c>
      <c r="L37" s="784">
        <v>2</v>
      </c>
      <c r="M37" s="784">
        <v>22</v>
      </c>
      <c r="N37" s="785">
        <v>7.33</v>
      </c>
      <c r="O37" s="784" t="s">
        <v>7873</v>
      </c>
      <c r="P37" s="801" t="s">
        <v>7938</v>
      </c>
      <c r="Q37" s="786">
        <f t="shared" si="0"/>
        <v>1</v>
      </c>
      <c r="R37" s="786">
        <f t="shared" si="0"/>
        <v>0.62</v>
      </c>
      <c r="S37" s="797">
        <f t="shared" si="1"/>
        <v>7.33</v>
      </c>
      <c r="T37" s="797">
        <f t="shared" si="2"/>
        <v>2</v>
      </c>
      <c r="U37" s="797">
        <f t="shared" si="3"/>
        <v>-5.33</v>
      </c>
      <c r="V37" s="802">
        <f t="shared" si="4"/>
        <v>0.27285129604365621</v>
      </c>
      <c r="W37" s="787"/>
    </row>
    <row r="38" spans="1:23" ht="14.4" customHeight="1" x14ac:dyDescent="0.3">
      <c r="A38" s="849" t="s">
        <v>7939</v>
      </c>
      <c r="B38" s="788">
        <v>1</v>
      </c>
      <c r="C38" s="789">
        <v>0.97</v>
      </c>
      <c r="D38" s="790">
        <v>10</v>
      </c>
      <c r="E38" s="800"/>
      <c r="F38" s="778"/>
      <c r="G38" s="779"/>
      <c r="H38" s="784"/>
      <c r="I38" s="778"/>
      <c r="J38" s="779"/>
      <c r="K38" s="783">
        <v>0.31</v>
      </c>
      <c r="L38" s="784">
        <v>1</v>
      </c>
      <c r="M38" s="784">
        <v>12</v>
      </c>
      <c r="N38" s="785">
        <v>4</v>
      </c>
      <c r="O38" s="784" t="s">
        <v>7873</v>
      </c>
      <c r="P38" s="801" t="s">
        <v>7940</v>
      </c>
      <c r="Q38" s="786">
        <f t="shared" si="0"/>
        <v>-1</v>
      </c>
      <c r="R38" s="786">
        <f t="shared" si="0"/>
        <v>-0.97</v>
      </c>
      <c r="S38" s="797" t="str">
        <f t="shared" si="1"/>
        <v/>
      </c>
      <c r="T38" s="797" t="str">
        <f t="shared" si="2"/>
        <v/>
      </c>
      <c r="U38" s="797" t="str">
        <f t="shared" si="3"/>
        <v/>
      </c>
      <c r="V38" s="802" t="str">
        <f t="shared" si="4"/>
        <v/>
      </c>
      <c r="W38" s="787"/>
    </row>
    <row r="39" spans="1:23" ht="14.4" customHeight="1" x14ac:dyDescent="0.3">
      <c r="A39" s="849" t="s">
        <v>7941</v>
      </c>
      <c r="B39" s="788">
        <v>1</v>
      </c>
      <c r="C39" s="789">
        <v>0.31</v>
      </c>
      <c r="D39" s="790">
        <v>7</v>
      </c>
      <c r="E39" s="800"/>
      <c r="F39" s="778"/>
      <c r="G39" s="779"/>
      <c r="H39" s="784"/>
      <c r="I39" s="778"/>
      <c r="J39" s="779"/>
      <c r="K39" s="783">
        <v>0.31</v>
      </c>
      <c r="L39" s="784">
        <v>1</v>
      </c>
      <c r="M39" s="784">
        <v>12</v>
      </c>
      <c r="N39" s="785">
        <v>3.97</v>
      </c>
      <c r="O39" s="784" t="s">
        <v>7873</v>
      </c>
      <c r="P39" s="801" t="s">
        <v>7942</v>
      </c>
      <c r="Q39" s="786">
        <f t="shared" si="0"/>
        <v>-1</v>
      </c>
      <c r="R39" s="786">
        <f t="shared" si="0"/>
        <v>-0.31</v>
      </c>
      <c r="S39" s="797" t="str">
        <f t="shared" si="1"/>
        <v/>
      </c>
      <c r="T39" s="797" t="str">
        <f t="shared" si="2"/>
        <v/>
      </c>
      <c r="U39" s="797" t="str">
        <f t="shared" si="3"/>
        <v/>
      </c>
      <c r="V39" s="802" t="str">
        <f t="shared" si="4"/>
        <v/>
      </c>
      <c r="W39" s="787"/>
    </row>
    <row r="40" spans="1:23" ht="14.4" customHeight="1" x14ac:dyDescent="0.3">
      <c r="A40" s="849" t="s">
        <v>7943</v>
      </c>
      <c r="B40" s="797">
        <v>1</v>
      </c>
      <c r="C40" s="798">
        <v>1.55</v>
      </c>
      <c r="D40" s="799">
        <v>3</v>
      </c>
      <c r="E40" s="800">
        <v>3</v>
      </c>
      <c r="F40" s="778">
        <v>6.4</v>
      </c>
      <c r="G40" s="779">
        <v>11</v>
      </c>
      <c r="H40" s="780">
        <v>4</v>
      </c>
      <c r="I40" s="781">
        <v>6.35</v>
      </c>
      <c r="J40" s="795">
        <v>10</v>
      </c>
      <c r="K40" s="783">
        <v>1.55</v>
      </c>
      <c r="L40" s="784">
        <v>3</v>
      </c>
      <c r="M40" s="784">
        <v>27</v>
      </c>
      <c r="N40" s="785">
        <v>9.14</v>
      </c>
      <c r="O40" s="784" t="s">
        <v>7873</v>
      </c>
      <c r="P40" s="801" t="s">
        <v>7944</v>
      </c>
      <c r="Q40" s="786">
        <f t="shared" si="0"/>
        <v>3</v>
      </c>
      <c r="R40" s="786">
        <f t="shared" si="0"/>
        <v>4.8</v>
      </c>
      <c r="S40" s="797">
        <f t="shared" si="1"/>
        <v>36.56</v>
      </c>
      <c r="T40" s="797">
        <f t="shared" si="2"/>
        <v>40</v>
      </c>
      <c r="U40" s="797">
        <f t="shared" si="3"/>
        <v>3.4399999999999977</v>
      </c>
      <c r="V40" s="802">
        <f t="shared" si="4"/>
        <v>1.0940919037199124</v>
      </c>
      <c r="W40" s="787">
        <v>10.86</v>
      </c>
    </row>
    <row r="41" spans="1:23" ht="14.4" customHeight="1" x14ac:dyDescent="0.3">
      <c r="A41" s="850" t="s">
        <v>7945</v>
      </c>
      <c r="B41" s="834">
        <v>7</v>
      </c>
      <c r="C41" s="835">
        <v>14.96</v>
      </c>
      <c r="D41" s="803">
        <v>12.9</v>
      </c>
      <c r="E41" s="836"/>
      <c r="F41" s="837"/>
      <c r="G41" s="791"/>
      <c r="H41" s="838">
        <v>6</v>
      </c>
      <c r="I41" s="839">
        <v>12.3</v>
      </c>
      <c r="J41" s="796">
        <v>14.3</v>
      </c>
      <c r="K41" s="840">
        <v>2.0499999999999998</v>
      </c>
      <c r="L41" s="841">
        <v>4</v>
      </c>
      <c r="M41" s="841">
        <v>37</v>
      </c>
      <c r="N41" s="842">
        <v>12.2</v>
      </c>
      <c r="O41" s="841" t="s">
        <v>7873</v>
      </c>
      <c r="P41" s="843" t="s">
        <v>7946</v>
      </c>
      <c r="Q41" s="844">
        <f t="shared" si="0"/>
        <v>-1</v>
      </c>
      <c r="R41" s="844">
        <f t="shared" si="0"/>
        <v>-2.66</v>
      </c>
      <c r="S41" s="834">
        <f t="shared" si="1"/>
        <v>73.199999999999989</v>
      </c>
      <c r="T41" s="834">
        <f t="shared" si="2"/>
        <v>85.800000000000011</v>
      </c>
      <c r="U41" s="834">
        <f t="shared" si="3"/>
        <v>12.600000000000023</v>
      </c>
      <c r="V41" s="845">
        <f t="shared" si="4"/>
        <v>1.1721311475409839</v>
      </c>
      <c r="W41" s="793">
        <v>14.19</v>
      </c>
    </row>
    <row r="42" spans="1:23" ht="14.4" customHeight="1" x14ac:dyDescent="0.3">
      <c r="A42" s="850" t="s">
        <v>7947</v>
      </c>
      <c r="B42" s="834">
        <v>1</v>
      </c>
      <c r="C42" s="835">
        <v>4.83</v>
      </c>
      <c r="D42" s="803">
        <v>30</v>
      </c>
      <c r="E42" s="836"/>
      <c r="F42" s="837"/>
      <c r="G42" s="791"/>
      <c r="H42" s="838">
        <v>1</v>
      </c>
      <c r="I42" s="839">
        <v>3.3</v>
      </c>
      <c r="J42" s="792">
        <v>7</v>
      </c>
      <c r="K42" s="840">
        <v>3.3</v>
      </c>
      <c r="L42" s="841">
        <v>5</v>
      </c>
      <c r="M42" s="841">
        <v>49</v>
      </c>
      <c r="N42" s="842">
        <v>16.2</v>
      </c>
      <c r="O42" s="841" t="s">
        <v>7873</v>
      </c>
      <c r="P42" s="843" t="s">
        <v>7948</v>
      </c>
      <c r="Q42" s="844">
        <f t="shared" si="0"/>
        <v>0</v>
      </c>
      <c r="R42" s="844">
        <f t="shared" si="0"/>
        <v>-1.5300000000000002</v>
      </c>
      <c r="S42" s="834">
        <f t="shared" si="1"/>
        <v>16.2</v>
      </c>
      <c r="T42" s="834">
        <f t="shared" si="2"/>
        <v>7</v>
      </c>
      <c r="U42" s="834">
        <f t="shared" si="3"/>
        <v>-9.1999999999999993</v>
      </c>
      <c r="V42" s="845">
        <f t="shared" si="4"/>
        <v>0.4320987654320988</v>
      </c>
      <c r="W42" s="793"/>
    </row>
    <row r="43" spans="1:23" ht="14.4" customHeight="1" x14ac:dyDescent="0.3">
      <c r="A43" s="849" t="s">
        <v>7949</v>
      </c>
      <c r="B43" s="797">
        <v>16</v>
      </c>
      <c r="C43" s="798">
        <v>8.67</v>
      </c>
      <c r="D43" s="799">
        <v>6.9</v>
      </c>
      <c r="E43" s="800">
        <v>8</v>
      </c>
      <c r="F43" s="778">
        <v>4.28</v>
      </c>
      <c r="G43" s="779">
        <v>4.3</v>
      </c>
      <c r="H43" s="780">
        <v>28</v>
      </c>
      <c r="I43" s="781">
        <v>15.23</v>
      </c>
      <c r="J43" s="782">
        <v>4.9000000000000004</v>
      </c>
      <c r="K43" s="783">
        <v>0.54</v>
      </c>
      <c r="L43" s="784">
        <v>2</v>
      </c>
      <c r="M43" s="784">
        <v>21</v>
      </c>
      <c r="N43" s="785">
        <v>6.96</v>
      </c>
      <c r="O43" s="784" t="s">
        <v>7873</v>
      </c>
      <c r="P43" s="801" t="s">
        <v>7950</v>
      </c>
      <c r="Q43" s="786">
        <f t="shared" si="0"/>
        <v>12</v>
      </c>
      <c r="R43" s="786">
        <f t="shared" si="0"/>
        <v>6.5600000000000005</v>
      </c>
      <c r="S43" s="797">
        <f t="shared" si="1"/>
        <v>194.88</v>
      </c>
      <c r="T43" s="797">
        <f t="shared" si="2"/>
        <v>137.20000000000002</v>
      </c>
      <c r="U43" s="797">
        <f t="shared" si="3"/>
        <v>-57.679999999999978</v>
      </c>
      <c r="V43" s="802">
        <f t="shared" si="4"/>
        <v>0.70402298850574718</v>
      </c>
      <c r="W43" s="787">
        <v>22.27</v>
      </c>
    </row>
    <row r="44" spans="1:23" ht="14.4" customHeight="1" x14ac:dyDescent="0.3">
      <c r="A44" s="850" t="s">
        <v>7951</v>
      </c>
      <c r="B44" s="834">
        <v>28</v>
      </c>
      <c r="C44" s="835">
        <v>19.73</v>
      </c>
      <c r="D44" s="803">
        <v>6.9</v>
      </c>
      <c r="E44" s="836">
        <v>14</v>
      </c>
      <c r="F44" s="837">
        <v>9.2799999999999994</v>
      </c>
      <c r="G44" s="791">
        <v>6.1</v>
      </c>
      <c r="H44" s="838">
        <v>29</v>
      </c>
      <c r="I44" s="839">
        <v>18.54</v>
      </c>
      <c r="J44" s="792">
        <v>6.5</v>
      </c>
      <c r="K44" s="840">
        <v>0.68</v>
      </c>
      <c r="L44" s="841">
        <v>3</v>
      </c>
      <c r="M44" s="841">
        <v>26</v>
      </c>
      <c r="N44" s="842">
        <v>8.76</v>
      </c>
      <c r="O44" s="841" t="s">
        <v>7873</v>
      </c>
      <c r="P44" s="843" t="s">
        <v>7952</v>
      </c>
      <c r="Q44" s="844">
        <f t="shared" si="0"/>
        <v>1</v>
      </c>
      <c r="R44" s="844">
        <f t="shared" si="0"/>
        <v>-1.1900000000000013</v>
      </c>
      <c r="S44" s="834">
        <f t="shared" si="1"/>
        <v>254.04</v>
      </c>
      <c r="T44" s="834">
        <f t="shared" si="2"/>
        <v>188.5</v>
      </c>
      <c r="U44" s="834">
        <f t="shared" si="3"/>
        <v>-65.539999999999992</v>
      </c>
      <c r="V44" s="845">
        <f t="shared" si="4"/>
        <v>0.74200913242009137</v>
      </c>
      <c r="W44" s="793">
        <v>34.18</v>
      </c>
    </row>
    <row r="45" spans="1:23" ht="14.4" customHeight="1" x14ac:dyDescent="0.3">
      <c r="A45" s="850" t="s">
        <v>7953</v>
      </c>
      <c r="B45" s="834">
        <v>2</v>
      </c>
      <c r="C45" s="835">
        <v>2.2200000000000002</v>
      </c>
      <c r="D45" s="803">
        <v>7.5</v>
      </c>
      <c r="E45" s="836">
        <v>3</v>
      </c>
      <c r="F45" s="837">
        <v>2.48</v>
      </c>
      <c r="G45" s="791">
        <v>26</v>
      </c>
      <c r="H45" s="838">
        <v>26</v>
      </c>
      <c r="I45" s="839">
        <v>17.45</v>
      </c>
      <c r="J45" s="792">
        <v>6.6</v>
      </c>
      <c r="K45" s="840">
        <v>0.76</v>
      </c>
      <c r="L45" s="841">
        <v>3</v>
      </c>
      <c r="M45" s="841">
        <v>31</v>
      </c>
      <c r="N45" s="842">
        <v>10.210000000000001</v>
      </c>
      <c r="O45" s="841" t="s">
        <v>7873</v>
      </c>
      <c r="P45" s="843" t="s">
        <v>7954</v>
      </c>
      <c r="Q45" s="844">
        <f t="shared" si="0"/>
        <v>24</v>
      </c>
      <c r="R45" s="844">
        <f t="shared" si="0"/>
        <v>15.229999999999999</v>
      </c>
      <c r="S45" s="834">
        <f t="shared" si="1"/>
        <v>265.46000000000004</v>
      </c>
      <c r="T45" s="834">
        <f t="shared" si="2"/>
        <v>171.6</v>
      </c>
      <c r="U45" s="834">
        <f t="shared" si="3"/>
        <v>-93.860000000000042</v>
      </c>
      <c r="V45" s="845">
        <f t="shared" si="4"/>
        <v>0.64642507345739464</v>
      </c>
      <c r="W45" s="793">
        <v>34.76</v>
      </c>
    </row>
    <row r="46" spans="1:23" ht="14.4" customHeight="1" x14ac:dyDescent="0.3">
      <c r="A46" s="849" t="s">
        <v>7955</v>
      </c>
      <c r="B46" s="797">
        <v>1</v>
      </c>
      <c r="C46" s="798">
        <v>0.52</v>
      </c>
      <c r="D46" s="799">
        <v>4</v>
      </c>
      <c r="E46" s="800"/>
      <c r="F46" s="778"/>
      <c r="G46" s="779"/>
      <c r="H46" s="780"/>
      <c r="I46" s="781"/>
      <c r="J46" s="782"/>
      <c r="K46" s="783">
        <v>0.52</v>
      </c>
      <c r="L46" s="784">
        <v>2</v>
      </c>
      <c r="M46" s="784">
        <v>20</v>
      </c>
      <c r="N46" s="785">
        <v>6.83</v>
      </c>
      <c r="O46" s="784" t="s">
        <v>7873</v>
      </c>
      <c r="P46" s="801" t="s">
        <v>7956</v>
      </c>
      <c r="Q46" s="786">
        <f t="shared" si="0"/>
        <v>-1</v>
      </c>
      <c r="R46" s="786">
        <f t="shared" si="0"/>
        <v>-0.52</v>
      </c>
      <c r="S46" s="797" t="str">
        <f t="shared" si="1"/>
        <v/>
      </c>
      <c r="T46" s="797" t="str">
        <f t="shared" si="2"/>
        <v/>
      </c>
      <c r="U46" s="797" t="str">
        <f t="shared" si="3"/>
        <v/>
      </c>
      <c r="V46" s="802" t="str">
        <f t="shared" si="4"/>
        <v/>
      </c>
      <c r="W46" s="787"/>
    </row>
    <row r="47" spans="1:23" ht="14.4" customHeight="1" x14ac:dyDescent="0.3">
      <c r="A47" s="850" t="s">
        <v>7957</v>
      </c>
      <c r="B47" s="834"/>
      <c r="C47" s="835"/>
      <c r="D47" s="803"/>
      <c r="E47" s="836">
        <v>2</v>
      </c>
      <c r="F47" s="837">
        <v>1.25</v>
      </c>
      <c r="G47" s="791">
        <v>7.5</v>
      </c>
      <c r="H47" s="838">
        <v>2</v>
      </c>
      <c r="I47" s="839">
        <v>1.25</v>
      </c>
      <c r="J47" s="796">
        <v>12</v>
      </c>
      <c r="K47" s="840">
        <v>0.63</v>
      </c>
      <c r="L47" s="841">
        <v>3</v>
      </c>
      <c r="M47" s="841">
        <v>25</v>
      </c>
      <c r="N47" s="842">
        <v>8.35</v>
      </c>
      <c r="O47" s="841" t="s">
        <v>7873</v>
      </c>
      <c r="P47" s="843" t="s">
        <v>7958</v>
      </c>
      <c r="Q47" s="844">
        <f t="shared" si="0"/>
        <v>2</v>
      </c>
      <c r="R47" s="844">
        <f t="shared" si="0"/>
        <v>1.25</v>
      </c>
      <c r="S47" s="834">
        <f t="shared" si="1"/>
        <v>16.7</v>
      </c>
      <c r="T47" s="834">
        <f t="shared" si="2"/>
        <v>24</v>
      </c>
      <c r="U47" s="834">
        <f t="shared" si="3"/>
        <v>7.3000000000000007</v>
      </c>
      <c r="V47" s="845">
        <f t="shared" si="4"/>
        <v>1.437125748502994</v>
      </c>
      <c r="W47" s="793">
        <v>12.65</v>
      </c>
    </row>
    <row r="48" spans="1:23" ht="14.4" customHeight="1" x14ac:dyDescent="0.3">
      <c r="A48" s="850" t="s">
        <v>7959</v>
      </c>
      <c r="B48" s="834"/>
      <c r="C48" s="835"/>
      <c r="D48" s="803"/>
      <c r="E48" s="836">
        <v>1</v>
      </c>
      <c r="F48" s="837">
        <v>1.86</v>
      </c>
      <c r="G48" s="791">
        <v>31</v>
      </c>
      <c r="H48" s="838">
        <v>2</v>
      </c>
      <c r="I48" s="839">
        <v>1.49</v>
      </c>
      <c r="J48" s="792">
        <v>3</v>
      </c>
      <c r="K48" s="840">
        <v>0.98</v>
      </c>
      <c r="L48" s="841">
        <v>4</v>
      </c>
      <c r="M48" s="841">
        <v>34</v>
      </c>
      <c r="N48" s="842">
        <v>11.34</v>
      </c>
      <c r="O48" s="841" t="s">
        <v>7873</v>
      </c>
      <c r="P48" s="843" t="s">
        <v>7960</v>
      </c>
      <c r="Q48" s="844">
        <f t="shared" si="0"/>
        <v>2</v>
      </c>
      <c r="R48" s="844">
        <f t="shared" si="0"/>
        <v>1.49</v>
      </c>
      <c r="S48" s="834">
        <f t="shared" si="1"/>
        <v>22.68</v>
      </c>
      <c r="T48" s="834">
        <f t="shared" si="2"/>
        <v>6</v>
      </c>
      <c r="U48" s="834">
        <f t="shared" si="3"/>
        <v>-16.68</v>
      </c>
      <c r="V48" s="845">
        <f t="shared" si="4"/>
        <v>0.26455026455026454</v>
      </c>
      <c r="W48" s="793"/>
    </row>
    <row r="49" spans="1:23" ht="14.4" customHeight="1" x14ac:dyDescent="0.3">
      <c r="A49" s="849" t="s">
        <v>7961</v>
      </c>
      <c r="B49" s="788">
        <v>1</v>
      </c>
      <c r="C49" s="789">
        <v>5.25</v>
      </c>
      <c r="D49" s="790">
        <v>30</v>
      </c>
      <c r="E49" s="800"/>
      <c r="F49" s="778"/>
      <c r="G49" s="779"/>
      <c r="H49" s="784"/>
      <c r="I49" s="778"/>
      <c r="J49" s="779"/>
      <c r="K49" s="783">
        <v>5.25</v>
      </c>
      <c r="L49" s="784">
        <v>3</v>
      </c>
      <c r="M49" s="784">
        <v>31</v>
      </c>
      <c r="N49" s="785">
        <v>10.27</v>
      </c>
      <c r="O49" s="784" t="s">
        <v>7873</v>
      </c>
      <c r="P49" s="801" t="s">
        <v>7962</v>
      </c>
      <c r="Q49" s="786">
        <f t="shared" si="0"/>
        <v>-1</v>
      </c>
      <c r="R49" s="786">
        <f t="shared" si="0"/>
        <v>-5.25</v>
      </c>
      <c r="S49" s="797" t="str">
        <f t="shared" si="1"/>
        <v/>
      </c>
      <c r="T49" s="797" t="str">
        <f t="shared" si="2"/>
        <v/>
      </c>
      <c r="U49" s="797" t="str">
        <f t="shared" si="3"/>
        <v/>
      </c>
      <c r="V49" s="802" t="str">
        <f t="shared" si="4"/>
        <v/>
      </c>
      <c r="W49" s="787"/>
    </row>
    <row r="50" spans="1:23" ht="14.4" customHeight="1" x14ac:dyDescent="0.3">
      <c r="A50" s="849" t="s">
        <v>7963</v>
      </c>
      <c r="B50" s="797"/>
      <c r="C50" s="798"/>
      <c r="D50" s="799"/>
      <c r="E50" s="780">
        <v>1</v>
      </c>
      <c r="F50" s="781">
        <v>2.68</v>
      </c>
      <c r="G50" s="782">
        <v>27</v>
      </c>
      <c r="H50" s="784"/>
      <c r="I50" s="778"/>
      <c r="J50" s="779"/>
      <c r="K50" s="783">
        <v>2.68</v>
      </c>
      <c r="L50" s="784">
        <v>4</v>
      </c>
      <c r="M50" s="784">
        <v>33</v>
      </c>
      <c r="N50" s="785">
        <v>11.16</v>
      </c>
      <c r="O50" s="784" t="s">
        <v>7873</v>
      </c>
      <c r="P50" s="801" t="s">
        <v>7964</v>
      </c>
      <c r="Q50" s="786">
        <f t="shared" si="0"/>
        <v>0</v>
      </c>
      <c r="R50" s="786">
        <f t="shared" si="0"/>
        <v>0</v>
      </c>
      <c r="S50" s="797" t="str">
        <f t="shared" si="1"/>
        <v/>
      </c>
      <c r="T50" s="797" t="str">
        <f t="shared" si="2"/>
        <v/>
      </c>
      <c r="U50" s="797" t="str">
        <f t="shared" si="3"/>
        <v/>
      </c>
      <c r="V50" s="802" t="str">
        <f t="shared" si="4"/>
        <v/>
      </c>
      <c r="W50" s="787"/>
    </row>
    <row r="51" spans="1:23" ht="14.4" customHeight="1" x14ac:dyDescent="0.3">
      <c r="A51" s="849" t="s">
        <v>7965</v>
      </c>
      <c r="B51" s="797">
        <v>3</v>
      </c>
      <c r="C51" s="798">
        <v>1.81</v>
      </c>
      <c r="D51" s="799">
        <v>6</v>
      </c>
      <c r="E51" s="800"/>
      <c r="F51" s="778"/>
      <c r="G51" s="779"/>
      <c r="H51" s="780">
        <v>8</v>
      </c>
      <c r="I51" s="781">
        <v>5.49</v>
      </c>
      <c r="J51" s="795">
        <v>8.8000000000000007</v>
      </c>
      <c r="K51" s="783">
        <v>0.6</v>
      </c>
      <c r="L51" s="784">
        <v>2</v>
      </c>
      <c r="M51" s="784">
        <v>22</v>
      </c>
      <c r="N51" s="785">
        <v>7.3</v>
      </c>
      <c r="O51" s="784" t="s">
        <v>7873</v>
      </c>
      <c r="P51" s="801" t="s">
        <v>7966</v>
      </c>
      <c r="Q51" s="786">
        <f t="shared" si="0"/>
        <v>5</v>
      </c>
      <c r="R51" s="786">
        <f t="shared" si="0"/>
        <v>3.68</v>
      </c>
      <c r="S51" s="797">
        <f t="shared" si="1"/>
        <v>58.4</v>
      </c>
      <c r="T51" s="797">
        <f t="shared" si="2"/>
        <v>70.400000000000006</v>
      </c>
      <c r="U51" s="797">
        <f t="shared" si="3"/>
        <v>12.000000000000007</v>
      </c>
      <c r="V51" s="802">
        <f t="shared" si="4"/>
        <v>1.2054794520547947</v>
      </c>
      <c r="W51" s="787">
        <v>26.1</v>
      </c>
    </row>
    <row r="52" spans="1:23" ht="14.4" customHeight="1" x14ac:dyDescent="0.3">
      <c r="A52" s="850" t="s">
        <v>7967</v>
      </c>
      <c r="B52" s="834">
        <v>8</v>
      </c>
      <c r="C52" s="835">
        <v>7.2</v>
      </c>
      <c r="D52" s="803">
        <v>8.4</v>
      </c>
      <c r="E52" s="836">
        <v>1</v>
      </c>
      <c r="F52" s="837">
        <v>0.92</v>
      </c>
      <c r="G52" s="791">
        <v>4</v>
      </c>
      <c r="H52" s="838">
        <v>10</v>
      </c>
      <c r="I52" s="839">
        <v>9.01</v>
      </c>
      <c r="J52" s="792">
        <v>7.6</v>
      </c>
      <c r="K52" s="840">
        <v>0.92</v>
      </c>
      <c r="L52" s="841">
        <v>3</v>
      </c>
      <c r="M52" s="841">
        <v>25</v>
      </c>
      <c r="N52" s="842">
        <v>8.48</v>
      </c>
      <c r="O52" s="841" t="s">
        <v>7873</v>
      </c>
      <c r="P52" s="843" t="s">
        <v>7968</v>
      </c>
      <c r="Q52" s="844">
        <f t="shared" si="0"/>
        <v>2</v>
      </c>
      <c r="R52" s="844">
        <f t="shared" si="0"/>
        <v>1.8099999999999996</v>
      </c>
      <c r="S52" s="834">
        <f t="shared" si="1"/>
        <v>84.800000000000011</v>
      </c>
      <c r="T52" s="834">
        <f t="shared" si="2"/>
        <v>76</v>
      </c>
      <c r="U52" s="834">
        <f t="shared" si="3"/>
        <v>-8.8000000000000114</v>
      </c>
      <c r="V52" s="845">
        <f t="shared" si="4"/>
        <v>0.89622641509433953</v>
      </c>
      <c r="W52" s="793">
        <v>18.559999999999999</v>
      </c>
    </row>
    <row r="53" spans="1:23" ht="14.4" customHeight="1" x14ac:dyDescent="0.3">
      <c r="A53" s="850" t="s">
        <v>7969</v>
      </c>
      <c r="B53" s="834"/>
      <c r="C53" s="835"/>
      <c r="D53" s="803"/>
      <c r="E53" s="836">
        <v>2</v>
      </c>
      <c r="F53" s="837">
        <v>2.2200000000000002</v>
      </c>
      <c r="G53" s="791">
        <v>10</v>
      </c>
      <c r="H53" s="838">
        <v>8</v>
      </c>
      <c r="I53" s="839">
        <v>8.59</v>
      </c>
      <c r="J53" s="792">
        <v>7.9</v>
      </c>
      <c r="K53" s="840">
        <v>1.1100000000000001</v>
      </c>
      <c r="L53" s="841">
        <v>3</v>
      </c>
      <c r="M53" s="841">
        <v>31</v>
      </c>
      <c r="N53" s="842">
        <v>10.34</v>
      </c>
      <c r="O53" s="841" t="s">
        <v>7873</v>
      </c>
      <c r="P53" s="843" t="s">
        <v>7970</v>
      </c>
      <c r="Q53" s="844">
        <f t="shared" si="0"/>
        <v>8</v>
      </c>
      <c r="R53" s="844">
        <f t="shared" si="0"/>
        <v>8.59</v>
      </c>
      <c r="S53" s="834">
        <f t="shared" si="1"/>
        <v>82.72</v>
      </c>
      <c r="T53" s="834">
        <f t="shared" si="2"/>
        <v>63.2</v>
      </c>
      <c r="U53" s="834">
        <f t="shared" si="3"/>
        <v>-19.519999999999996</v>
      </c>
      <c r="V53" s="845">
        <f t="shared" si="4"/>
        <v>0.76402321083172153</v>
      </c>
      <c r="W53" s="793">
        <v>15.66</v>
      </c>
    </row>
    <row r="54" spans="1:23" ht="14.4" customHeight="1" x14ac:dyDescent="0.3">
      <c r="A54" s="849" t="s">
        <v>7971</v>
      </c>
      <c r="B54" s="797"/>
      <c r="C54" s="798"/>
      <c r="D54" s="799"/>
      <c r="E54" s="800"/>
      <c r="F54" s="778"/>
      <c r="G54" s="779"/>
      <c r="H54" s="780">
        <v>1</v>
      </c>
      <c r="I54" s="781">
        <v>0.78</v>
      </c>
      <c r="J54" s="782">
        <v>7</v>
      </c>
      <c r="K54" s="783">
        <v>0.78</v>
      </c>
      <c r="L54" s="784">
        <v>3</v>
      </c>
      <c r="M54" s="784">
        <v>27</v>
      </c>
      <c r="N54" s="785">
        <v>9.1300000000000008</v>
      </c>
      <c r="O54" s="784" t="s">
        <v>7873</v>
      </c>
      <c r="P54" s="801" t="s">
        <v>7972</v>
      </c>
      <c r="Q54" s="786">
        <f t="shared" si="0"/>
        <v>1</v>
      </c>
      <c r="R54" s="786">
        <f t="shared" si="0"/>
        <v>0.78</v>
      </c>
      <c r="S54" s="797">
        <f t="shared" si="1"/>
        <v>9.1300000000000008</v>
      </c>
      <c r="T54" s="797">
        <f t="shared" si="2"/>
        <v>7</v>
      </c>
      <c r="U54" s="797">
        <f t="shared" si="3"/>
        <v>-2.1300000000000008</v>
      </c>
      <c r="V54" s="802">
        <f t="shared" si="4"/>
        <v>0.76670317634173046</v>
      </c>
      <c r="W54" s="787"/>
    </row>
    <row r="55" spans="1:23" ht="14.4" customHeight="1" x14ac:dyDescent="0.3">
      <c r="A55" s="849" t="s">
        <v>7973</v>
      </c>
      <c r="B55" s="797">
        <v>1</v>
      </c>
      <c r="C55" s="798">
        <v>0.77</v>
      </c>
      <c r="D55" s="799">
        <v>8</v>
      </c>
      <c r="E55" s="800"/>
      <c r="F55" s="778"/>
      <c r="G55" s="779"/>
      <c r="H55" s="780">
        <v>2</v>
      </c>
      <c r="I55" s="781">
        <v>1.53</v>
      </c>
      <c r="J55" s="782">
        <v>11</v>
      </c>
      <c r="K55" s="783">
        <v>0.77</v>
      </c>
      <c r="L55" s="784">
        <v>4</v>
      </c>
      <c r="M55" s="784">
        <v>33</v>
      </c>
      <c r="N55" s="785">
        <v>11.09</v>
      </c>
      <c r="O55" s="784" t="s">
        <v>7873</v>
      </c>
      <c r="P55" s="801" t="s">
        <v>7974</v>
      </c>
      <c r="Q55" s="786">
        <f t="shared" si="0"/>
        <v>1</v>
      </c>
      <c r="R55" s="786">
        <f t="shared" si="0"/>
        <v>0.76</v>
      </c>
      <c r="S55" s="797">
        <f t="shared" si="1"/>
        <v>22.18</v>
      </c>
      <c r="T55" s="797">
        <f t="shared" si="2"/>
        <v>22</v>
      </c>
      <c r="U55" s="797">
        <f t="shared" si="3"/>
        <v>-0.17999999999999972</v>
      </c>
      <c r="V55" s="802">
        <f t="shared" si="4"/>
        <v>0.9918845807033364</v>
      </c>
      <c r="W55" s="787">
        <v>2.91</v>
      </c>
    </row>
    <row r="56" spans="1:23" ht="14.4" customHeight="1" x14ac:dyDescent="0.3">
      <c r="A56" s="850" t="s">
        <v>7975</v>
      </c>
      <c r="B56" s="834">
        <v>7</v>
      </c>
      <c r="C56" s="835">
        <v>4.8600000000000003</v>
      </c>
      <c r="D56" s="803">
        <v>11.3</v>
      </c>
      <c r="E56" s="836">
        <v>3</v>
      </c>
      <c r="F56" s="837">
        <v>2.44</v>
      </c>
      <c r="G56" s="791">
        <v>7</v>
      </c>
      <c r="H56" s="838">
        <v>12</v>
      </c>
      <c r="I56" s="839">
        <v>6.83</v>
      </c>
      <c r="J56" s="792">
        <v>6.8</v>
      </c>
      <c r="K56" s="840">
        <v>0.77</v>
      </c>
      <c r="L56" s="841">
        <v>4</v>
      </c>
      <c r="M56" s="841">
        <v>33</v>
      </c>
      <c r="N56" s="842">
        <v>11.09</v>
      </c>
      <c r="O56" s="841" t="s">
        <v>7873</v>
      </c>
      <c r="P56" s="843" t="s">
        <v>7976</v>
      </c>
      <c r="Q56" s="844">
        <f t="shared" si="0"/>
        <v>5</v>
      </c>
      <c r="R56" s="844">
        <f t="shared" si="0"/>
        <v>1.9699999999999998</v>
      </c>
      <c r="S56" s="834">
        <f t="shared" si="1"/>
        <v>133.07999999999998</v>
      </c>
      <c r="T56" s="834">
        <f t="shared" si="2"/>
        <v>81.599999999999994</v>
      </c>
      <c r="U56" s="834">
        <f t="shared" si="3"/>
        <v>-51.47999999999999</v>
      </c>
      <c r="V56" s="845">
        <f t="shared" si="4"/>
        <v>0.61316501352569885</v>
      </c>
      <c r="W56" s="793">
        <v>17.72</v>
      </c>
    </row>
    <row r="57" spans="1:23" ht="14.4" customHeight="1" x14ac:dyDescent="0.3">
      <c r="A57" s="850" t="s">
        <v>7977</v>
      </c>
      <c r="B57" s="834">
        <v>1</v>
      </c>
      <c r="C57" s="835">
        <v>0.84</v>
      </c>
      <c r="D57" s="803">
        <v>2</v>
      </c>
      <c r="E57" s="836"/>
      <c r="F57" s="837"/>
      <c r="G57" s="791"/>
      <c r="H57" s="838">
        <v>8</v>
      </c>
      <c r="I57" s="839">
        <v>6.79</v>
      </c>
      <c r="J57" s="792">
        <v>6.6</v>
      </c>
      <c r="K57" s="840">
        <v>0.94</v>
      </c>
      <c r="L57" s="841">
        <v>4</v>
      </c>
      <c r="M57" s="841">
        <v>39</v>
      </c>
      <c r="N57" s="842">
        <v>13.08</v>
      </c>
      <c r="O57" s="841" t="s">
        <v>7873</v>
      </c>
      <c r="P57" s="843" t="s">
        <v>7978</v>
      </c>
      <c r="Q57" s="844">
        <f t="shared" si="0"/>
        <v>7</v>
      </c>
      <c r="R57" s="844">
        <f t="shared" si="0"/>
        <v>5.95</v>
      </c>
      <c r="S57" s="834">
        <f t="shared" si="1"/>
        <v>104.64</v>
      </c>
      <c r="T57" s="834">
        <f t="shared" si="2"/>
        <v>52.8</v>
      </c>
      <c r="U57" s="834">
        <f t="shared" si="3"/>
        <v>-51.84</v>
      </c>
      <c r="V57" s="845">
        <f t="shared" si="4"/>
        <v>0.50458715596330272</v>
      </c>
      <c r="W57" s="793"/>
    </row>
    <row r="58" spans="1:23" ht="14.4" customHeight="1" x14ac:dyDescent="0.3">
      <c r="A58" s="849" t="s">
        <v>7979</v>
      </c>
      <c r="B58" s="788">
        <v>29</v>
      </c>
      <c r="C58" s="789">
        <v>13.75</v>
      </c>
      <c r="D58" s="790">
        <v>3.3</v>
      </c>
      <c r="E58" s="800">
        <v>1</v>
      </c>
      <c r="F58" s="778">
        <v>0.59</v>
      </c>
      <c r="G58" s="779">
        <v>5</v>
      </c>
      <c r="H58" s="784">
        <v>8</v>
      </c>
      <c r="I58" s="778">
        <v>3.79</v>
      </c>
      <c r="J58" s="795">
        <v>6.3</v>
      </c>
      <c r="K58" s="783">
        <v>0.47</v>
      </c>
      <c r="L58" s="784">
        <v>2</v>
      </c>
      <c r="M58" s="784">
        <v>18</v>
      </c>
      <c r="N58" s="785">
        <v>5.98</v>
      </c>
      <c r="O58" s="784" t="s">
        <v>7873</v>
      </c>
      <c r="P58" s="801" t="s">
        <v>7980</v>
      </c>
      <c r="Q58" s="786">
        <f t="shared" si="0"/>
        <v>-21</v>
      </c>
      <c r="R58" s="786">
        <f t="shared" si="0"/>
        <v>-9.9600000000000009</v>
      </c>
      <c r="S58" s="797">
        <f t="shared" si="1"/>
        <v>47.84</v>
      </c>
      <c r="T58" s="797">
        <f t="shared" si="2"/>
        <v>50.4</v>
      </c>
      <c r="U58" s="797">
        <f t="shared" si="3"/>
        <v>2.5599999999999952</v>
      </c>
      <c r="V58" s="802">
        <f t="shared" si="4"/>
        <v>1.0535117056856187</v>
      </c>
      <c r="W58" s="787">
        <v>9.1199999999999992</v>
      </c>
    </row>
    <row r="59" spans="1:23" ht="14.4" customHeight="1" x14ac:dyDescent="0.3">
      <c r="A59" s="850" t="s">
        <v>7981</v>
      </c>
      <c r="B59" s="846">
        <v>16</v>
      </c>
      <c r="C59" s="847">
        <v>11.12</v>
      </c>
      <c r="D59" s="794">
        <v>12.6</v>
      </c>
      <c r="E59" s="836">
        <v>5</v>
      </c>
      <c r="F59" s="837">
        <v>3.48</v>
      </c>
      <c r="G59" s="791">
        <v>17.2</v>
      </c>
      <c r="H59" s="841">
        <v>18</v>
      </c>
      <c r="I59" s="837">
        <v>11.19</v>
      </c>
      <c r="J59" s="796">
        <v>9.6999999999999993</v>
      </c>
      <c r="K59" s="840">
        <v>0.59</v>
      </c>
      <c r="L59" s="841">
        <v>2</v>
      </c>
      <c r="M59" s="841">
        <v>22</v>
      </c>
      <c r="N59" s="842">
        <v>7.34</v>
      </c>
      <c r="O59" s="841" t="s">
        <v>7873</v>
      </c>
      <c r="P59" s="843" t="s">
        <v>7982</v>
      </c>
      <c r="Q59" s="844">
        <f t="shared" si="0"/>
        <v>2</v>
      </c>
      <c r="R59" s="844">
        <f t="shared" si="0"/>
        <v>7.0000000000000284E-2</v>
      </c>
      <c r="S59" s="834">
        <f t="shared" si="1"/>
        <v>132.12</v>
      </c>
      <c r="T59" s="834">
        <f t="shared" si="2"/>
        <v>174.6</v>
      </c>
      <c r="U59" s="834">
        <f t="shared" si="3"/>
        <v>42.47999999999999</v>
      </c>
      <c r="V59" s="845">
        <f t="shared" si="4"/>
        <v>1.321525885558583</v>
      </c>
      <c r="W59" s="793">
        <v>72.28</v>
      </c>
    </row>
    <row r="60" spans="1:23" ht="14.4" customHeight="1" x14ac:dyDescent="0.3">
      <c r="A60" s="850" t="s">
        <v>7983</v>
      </c>
      <c r="B60" s="846">
        <v>1</v>
      </c>
      <c r="C60" s="847">
        <v>1.31</v>
      </c>
      <c r="D60" s="794">
        <v>12</v>
      </c>
      <c r="E60" s="836">
        <v>3</v>
      </c>
      <c r="F60" s="837">
        <v>2.16</v>
      </c>
      <c r="G60" s="791">
        <v>3.7</v>
      </c>
      <c r="H60" s="841">
        <v>15</v>
      </c>
      <c r="I60" s="837">
        <v>9.76</v>
      </c>
      <c r="J60" s="791">
        <v>4.8</v>
      </c>
      <c r="K60" s="840">
        <v>0.72</v>
      </c>
      <c r="L60" s="841">
        <v>3</v>
      </c>
      <c r="M60" s="841">
        <v>28</v>
      </c>
      <c r="N60" s="842">
        <v>9.49</v>
      </c>
      <c r="O60" s="841" t="s">
        <v>7873</v>
      </c>
      <c r="P60" s="843" t="s">
        <v>7984</v>
      </c>
      <c r="Q60" s="844">
        <f t="shared" si="0"/>
        <v>14</v>
      </c>
      <c r="R60" s="844">
        <f t="shared" si="0"/>
        <v>8.4499999999999993</v>
      </c>
      <c r="S60" s="834">
        <f t="shared" si="1"/>
        <v>142.35</v>
      </c>
      <c r="T60" s="834">
        <f t="shared" si="2"/>
        <v>72</v>
      </c>
      <c r="U60" s="834">
        <f t="shared" si="3"/>
        <v>-70.349999999999994</v>
      </c>
      <c r="V60" s="845">
        <f t="shared" si="4"/>
        <v>0.50579557428872501</v>
      </c>
      <c r="W60" s="793"/>
    </row>
    <row r="61" spans="1:23" ht="14.4" customHeight="1" x14ac:dyDescent="0.3">
      <c r="A61" s="849" t="s">
        <v>7985</v>
      </c>
      <c r="B61" s="797">
        <v>2</v>
      </c>
      <c r="C61" s="798">
        <v>0.85</v>
      </c>
      <c r="D61" s="799">
        <v>2.5</v>
      </c>
      <c r="E61" s="800"/>
      <c r="F61" s="778"/>
      <c r="G61" s="779"/>
      <c r="H61" s="780">
        <v>5</v>
      </c>
      <c r="I61" s="781">
        <v>2.21</v>
      </c>
      <c r="J61" s="782">
        <v>4.4000000000000004</v>
      </c>
      <c r="K61" s="783">
        <v>0.42</v>
      </c>
      <c r="L61" s="784">
        <v>2</v>
      </c>
      <c r="M61" s="784">
        <v>19</v>
      </c>
      <c r="N61" s="785">
        <v>6.19</v>
      </c>
      <c r="O61" s="784" t="s">
        <v>7873</v>
      </c>
      <c r="P61" s="801" t="s">
        <v>7986</v>
      </c>
      <c r="Q61" s="786">
        <f t="shared" si="0"/>
        <v>3</v>
      </c>
      <c r="R61" s="786">
        <f t="shared" si="0"/>
        <v>1.3599999999999999</v>
      </c>
      <c r="S61" s="797">
        <f t="shared" si="1"/>
        <v>30.950000000000003</v>
      </c>
      <c r="T61" s="797">
        <f t="shared" si="2"/>
        <v>22</v>
      </c>
      <c r="U61" s="797">
        <f t="shared" si="3"/>
        <v>-8.9500000000000028</v>
      </c>
      <c r="V61" s="802">
        <f t="shared" si="4"/>
        <v>0.71082390953150232</v>
      </c>
      <c r="W61" s="787"/>
    </row>
    <row r="62" spans="1:23" ht="14.4" customHeight="1" x14ac:dyDescent="0.3">
      <c r="A62" s="850" t="s">
        <v>7987</v>
      </c>
      <c r="B62" s="834"/>
      <c r="C62" s="835"/>
      <c r="D62" s="803"/>
      <c r="E62" s="836"/>
      <c r="F62" s="837"/>
      <c r="G62" s="791"/>
      <c r="H62" s="838">
        <v>1</v>
      </c>
      <c r="I62" s="839">
        <v>0.74</v>
      </c>
      <c r="J62" s="792">
        <v>5</v>
      </c>
      <c r="K62" s="840">
        <v>0.62</v>
      </c>
      <c r="L62" s="841">
        <v>3</v>
      </c>
      <c r="M62" s="841">
        <v>28</v>
      </c>
      <c r="N62" s="842">
        <v>9.2100000000000009</v>
      </c>
      <c r="O62" s="841" t="s">
        <v>7873</v>
      </c>
      <c r="P62" s="843" t="s">
        <v>7988</v>
      </c>
      <c r="Q62" s="844">
        <f t="shared" si="0"/>
        <v>1</v>
      </c>
      <c r="R62" s="844">
        <f t="shared" si="0"/>
        <v>0.74</v>
      </c>
      <c r="S62" s="834">
        <f t="shared" si="1"/>
        <v>9.2100000000000009</v>
      </c>
      <c r="T62" s="834">
        <f t="shared" si="2"/>
        <v>5</v>
      </c>
      <c r="U62" s="834">
        <f t="shared" si="3"/>
        <v>-4.2100000000000009</v>
      </c>
      <c r="V62" s="845">
        <f t="shared" si="4"/>
        <v>0.54288816503800208</v>
      </c>
      <c r="W62" s="793"/>
    </row>
    <row r="63" spans="1:23" ht="14.4" customHeight="1" x14ac:dyDescent="0.3">
      <c r="A63" s="850" t="s">
        <v>7989</v>
      </c>
      <c r="B63" s="834"/>
      <c r="C63" s="835"/>
      <c r="D63" s="803"/>
      <c r="E63" s="836"/>
      <c r="F63" s="837"/>
      <c r="G63" s="791"/>
      <c r="H63" s="838">
        <v>2</v>
      </c>
      <c r="I63" s="839">
        <v>1.48</v>
      </c>
      <c r="J63" s="792">
        <v>5</v>
      </c>
      <c r="K63" s="840">
        <v>0.69</v>
      </c>
      <c r="L63" s="841">
        <v>3</v>
      </c>
      <c r="M63" s="841">
        <v>29</v>
      </c>
      <c r="N63" s="842">
        <v>9.5299999999999994</v>
      </c>
      <c r="O63" s="841" t="s">
        <v>7873</v>
      </c>
      <c r="P63" s="843" t="s">
        <v>7990</v>
      </c>
      <c r="Q63" s="844">
        <f t="shared" si="0"/>
        <v>2</v>
      </c>
      <c r="R63" s="844">
        <f t="shared" si="0"/>
        <v>1.48</v>
      </c>
      <c r="S63" s="834">
        <f t="shared" si="1"/>
        <v>19.059999999999999</v>
      </c>
      <c r="T63" s="834">
        <f t="shared" si="2"/>
        <v>10</v>
      </c>
      <c r="U63" s="834">
        <f t="shared" si="3"/>
        <v>-9.0599999999999987</v>
      </c>
      <c r="V63" s="845">
        <f t="shared" si="4"/>
        <v>0.52465897166841557</v>
      </c>
      <c r="W63" s="793"/>
    </row>
    <row r="64" spans="1:23" ht="14.4" customHeight="1" x14ac:dyDescent="0.3">
      <c r="A64" s="849" t="s">
        <v>7991</v>
      </c>
      <c r="B64" s="788">
        <v>1</v>
      </c>
      <c r="C64" s="789">
        <v>0.59</v>
      </c>
      <c r="D64" s="790">
        <v>11</v>
      </c>
      <c r="E64" s="800"/>
      <c r="F64" s="778"/>
      <c r="G64" s="779"/>
      <c r="H64" s="784">
        <v>1</v>
      </c>
      <c r="I64" s="778">
        <v>1.81</v>
      </c>
      <c r="J64" s="779">
        <v>3</v>
      </c>
      <c r="K64" s="783">
        <v>0.59</v>
      </c>
      <c r="L64" s="784">
        <v>2</v>
      </c>
      <c r="M64" s="784">
        <v>20</v>
      </c>
      <c r="N64" s="785">
        <v>6.66</v>
      </c>
      <c r="O64" s="784" t="s">
        <v>7873</v>
      </c>
      <c r="P64" s="801" t="s">
        <v>7992</v>
      </c>
      <c r="Q64" s="786">
        <f t="shared" si="0"/>
        <v>0</v>
      </c>
      <c r="R64" s="786">
        <f t="shared" si="0"/>
        <v>1.2200000000000002</v>
      </c>
      <c r="S64" s="797">
        <f t="shared" si="1"/>
        <v>6.66</v>
      </c>
      <c r="T64" s="797">
        <f t="shared" si="2"/>
        <v>3</v>
      </c>
      <c r="U64" s="797">
        <f t="shared" si="3"/>
        <v>-3.66</v>
      </c>
      <c r="V64" s="802">
        <f t="shared" si="4"/>
        <v>0.45045045045045046</v>
      </c>
      <c r="W64" s="787"/>
    </row>
    <row r="65" spans="1:23" ht="14.4" customHeight="1" x14ac:dyDescent="0.3">
      <c r="A65" s="850" t="s">
        <v>7993</v>
      </c>
      <c r="B65" s="846">
        <v>7</v>
      </c>
      <c r="C65" s="847">
        <v>4.41</v>
      </c>
      <c r="D65" s="794">
        <v>2.7</v>
      </c>
      <c r="E65" s="836"/>
      <c r="F65" s="837"/>
      <c r="G65" s="791"/>
      <c r="H65" s="841">
        <v>2</v>
      </c>
      <c r="I65" s="837">
        <v>1.18</v>
      </c>
      <c r="J65" s="791">
        <v>3</v>
      </c>
      <c r="K65" s="840">
        <v>0.59</v>
      </c>
      <c r="L65" s="841">
        <v>2</v>
      </c>
      <c r="M65" s="841">
        <v>20</v>
      </c>
      <c r="N65" s="842">
        <v>6.66</v>
      </c>
      <c r="O65" s="841" t="s">
        <v>7873</v>
      </c>
      <c r="P65" s="843" t="s">
        <v>7994</v>
      </c>
      <c r="Q65" s="844">
        <f t="shared" si="0"/>
        <v>-5</v>
      </c>
      <c r="R65" s="844">
        <f t="shared" si="0"/>
        <v>-3.2300000000000004</v>
      </c>
      <c r="S65" s="834">
        <f t="shared" si="1"/>
        <v>13.32</v>
      </c>
      <c r="T65" s="834">
        <f t="shared" si="2"/>
        <v>6</v>
      </c>
      <c r="U65" s="834">
        <f t="shared" si="3"/>
        <v>-7.32</v>
      </c>
      <c r="V65" s="845">
        <f t="shared" si="4"/>
        <v>0.45045045045045046</v>
      </c>
      <c r="W65" s="793"/>
    </row>
    <row r="66" spans="1:23" ht="14.4" customHeight="1" x14ac:dyDescent="0.3">
      <c r="A66" s="849" t="s">
        <v>7995</v>
      </c>
      <c r="B66" s="797"/>
      <c r="C66" s="798"/>
      <c r="D66" s="799"/>
      <c r="E66" s="800"/>
      <c r="F66" s="778"/>
      <c r="G66" s="779"/>
      <c r="H66" s="780">
        <v>1</v>
      </c>
      <c r="I66" s="781">
        <v>2.2400000000000002</v>
      </c>
      <c r="J66" s="782">
        <v>3</v>
      </c>
      <c r="K66" s="783">
        <v>1.98</v>
      </c>
      <c r="L66" s="784">
        <v>3</v>
      </c>
      <c r="M66" s="784">
        <v>29</v>
      </c>
      <c r="N66" s="785">
        <v>9.83</v>
      </c>
      <c r="O66" s="784" t="s">
        <v>7873</v>
      </c>
      <c r="P66" s="801" t="s">
        <v>7996</v>
      </c>
      <c r="Q66" s="786">
        <f t="shared" si="0"/>
        <v>1</v>
      </c>
      <c r="R66" s="786">
        <f t="shared" si="0"/>
        <v>2.2400000000000002</v>
      </c>
      <c r="S66" s="797">
        <f t="shared" si="1"/>
        <v>9.83</v>
      </c>
      <c r="T66" s="797">
        <f t="shared" si="2"/>
        <v>3</v>
      </c>
      <c r="U66" s="797">
        <f t="shared" si="3"/>
        <v>-6.83</v>
      </c>
      <c r="V66" s="802">
        <f t="shared" si="4"/>
        <v>0.3051881993896236</v>
      </c>
      <c r="W66" s="787"/>
    </row>
    <row r="67" spans="1:23" ht="14.4" customHeight="1" x14ac:dyDescent="0.3">
      <c r="A67" s="850" t="s">
        <v>7997</v>
      </c>
      <c r="B67" s="834"/>
      <c r="C67" s="835"/>
      <c r="D67" s="803"/>
      <c r="E67" s="836"/>
      <c r="F67" s="837"/>
      <c r="G67" s="791"/>
      <c r="H67" s="838">
        <v>1</v>
      </c>
      <c r="I67" s="839">
        <v>2.6</v>
      </c>
      <c r="J67" s="792">
        <v>3</v>
      </c>
      <c r="K67" s="840">
        <v>2.2200000000000002</v>
      </c>
      <c r="L67" s="841">
        <v>4</v>
      </c>
      <c r="M67" s="841">
        <v>34</v>
      </c>
      <c r="N67" s="842">
        <v>11.36</v>
      </c>
      <c r="O67" s="841" t="s">
        <v>7873</v>
      </c>
      <c r="P67" s="843" t="s">
        <v>7998</v>
      </c>
      <c r="Q67" s="844">
        <f t="shared" si="0"/>
        <v>1</v>
      </c>
      <c r="R67" s="844">
        <f t="shared" si="0"/>
        <v>2.6</v>
      </c>
      <c r="S67" s="834">
        <f t="shared" si="1"/>
        <v>11.36</v>
      </c>
      <c r="T67" s="834">
        <f t="shared" si="2"/>
        <v>3</v>
      </c>
      <c r="U67" s="834">
        <f t="shared" si="3"/>
        <v>-8.36</v>
      </c>
      <c r="V67" s="845">
        <f t="shared" si="4"/>
        <v>0.26408450704225356</v>
      </c>
      <c r="W67" s="793"/>
    </row>
    <row r="68" spans="1:23" ht="14.4" customHeight="1" x14ac:dyDescent="0.3">
      <c r="A68" s="849" t="s">
        <v>7999</v>
      </c>
      <c r="B68" s="797">
        <v>1</v>
      </c>
      <c r="C68" s="798">
        <v>5.95</v>
      </c>
      <c r="D68" s="799">
        <v>84</v>
      </c>
      <c r="E68" s="780">
        <v>1</v>
      </c>
      <c r="F68" s="781">
        <v>1.41</v>
      </c>
      <c r="G68" s="782">
        <v>25</v>
      </c>
      <c r="H68" s="784"/>
      <c r="I68" s="778"/>
      <c r="J68" s="779"/>
      <c r="K68" s="783">
        <v>0.98</v>
      </c>
      <c r="L68" s="784">
        <v>2</v>
      </c>
      <c r="M68" s="784">
        <v>19</v>
      </c>
      <c r="N68" s="785">
        <v>6.45</v>
      </c>
      <c r="O68" s="784" t="s">
        <v>7873</v>
      </c>
      <c r="P68" s="801" t="s">
        <v>8000</v>
      </c>
      <c r="Q68" s="786">
        <f t="shared" si="0"/>
        <v>-1</v>
      </c>
      <c r="R68" s="786">
        <f t="shared" si="0"/>
        <v>-5.95</v>
      </c>
      <c r="S68" s="797" t="str">
        <f t="shared" si="1"/>
        <v/>
      </c>
      <c r="T68" s="797" t="str">
        <f t="shared" si="2"/>
        <v/>
      </c>
      <c r="U68" s="797" t="str">
        <f t="shared" si="3"/>
        <v/>
      </c>
      <c r="V68" s="802" t="str">
        <f t="shared" si="4"/>
        <v/>
      </c>
      <c r="W68" s="787"/>
    </row>
    <row r="69" spans="1:23" ht="14.4" customHeight="1" x14ac:dyDescent="0.3">
      <c r="A69" s="849" t="s">
        <v>8001</v>
      </c>
      <c r="B69" s="797">
        <v>7</v>
      </c>
      <c r="C69" s="798">
        <v>3.12</v>
      </c>
      <c r="D69" s="799">
        <v>4.7</v>
      </c>
      <c r="E69" s="800">
        <v>3</v>
      </c>
      <c r="F69" s="778">
        <v>1.37</v>
      </c>
      <c r="G69" s="779">
        <v>3</v>
      </c>
      <c r="H69" s="780">
        <v>13</v>
      </c>
      <c r="I69" s="781">
        <v>4.9400000000000004</v>
      </c>
      <c r="J69" s="782">
        <v>5.4</v>
      </c>
      <c r="K69" s="783">
        <v>0.41</v>
      </c>
      <c r="L69" s="784">
        <v>2</v>
      </c>
      <c r="M69" s="784">
        <v>16</v>
      </c>
      <c r="N69" s="785">
        <v>5.49</v>
      </c>
      <c r="O69" s="784" t="s">
        <v>7873</v>
      </c>
      <c r="P69" s="801" t="s">
        <v>8002</v>
      </c>
      <c r="Q69" s="786">
        <f t="shared" si="0"/>
        <v>6</v>
      </c>
      <c r="R69" s="786">
        <f t="shared" si="0"/>
        <v>1.8200000000000003</v>
      </c>
      <c r="S69" s="797">
        <f t="shared" si="1"/>
        <v>71.37</v>
      </c>
      <c r="T69" s="797">
        <f t="shared" si="2"/>
        <v>70.2</v>
      </c>
      <c r="U69" s="797">
        <f t="shared" si="3"/>
        <v>-1.1700000000000017</v>
      </c>
      <c r="V69" s="802">
        <f t="shared" si="4"/>
        <v>0.98360655737704916</v>
      </c>
      <c r="W69" s="787">
        <v>19.059999999999999</v>
      </c>
    </row>
    <row r="70" spans="1:23" ht="14.4" customHeight="1" x14ac:dyDescent="0.3">
      <c r="A70" s="850" t="s">
        <v>8003</v>
      </c>
      <c r="B70" s="834">
        <v>15</v>
      </c>
      <c r="C70" s="835">
        <v>8.23</v>
      </c>
      <c r="D70" s="803">
        <v>7.3</v>
      </c>
      <c r="E70" s="836">
        <v>7</v>
      </c>
      <c r="F70" s="837">
        <v>4.0999999999999996</v>
      </c>
      <c r="G70" s="791">
        <v>6.7</v>
      </c>
      <c r="H70" s="838">
        <v>11</v>
      </c>
      <c r="I70" s="839">
        <v>5.77</v>
      </c>
      <c r="J70" s="792">
        <v>6.7</v>
      </c>
      <c r="K70" s="840">
        <v>0.57999999999999996</v>
      </c>
      <c r="L70" s="841">
        <v>3</v>
      </c>
      <c r="M70" s="841">
        <v>23</v>
      </c>
      <c r="N70" s="842">
        <v>7.79</v>
      </c>
      <c r="O70" s="841" t="s">
        <v>7873</v>
      </c>
      <c r="P70" s="843" t="s">
        <v>8004</v>
      </c>
      <c r="Q70" s="844">
        <f t="shared" ref="Q70:R114" si="5">H70-B70</f>
        <v>-4</v>
      </c>
      <c r="R70" s="844">
        <f t="shared" si="5"/>
        <v>-2.4600000000000009</v>
      </c>
      <c r="S70" s="834">
        <f t="shared" ref="S70:S114" si="6">IF(H70=0,"",H70*N70)</f>
        <v>85.69</v>
      </c>
      <c r="T70" s="834">
        <f t="shared" ref="T70:T114" si="7">IF(H70=0,"",H70*J70)</f>
        <v>73.7</v>
      </c>
      <c r="U70" s="834">
        <f t="shared" ref="U70:U114" si="8">IF(H70=0,"",T70-S70)</f>
        <v>-11.989999999999995</v>
      </c>
      <c r="V70" s="845">
        <f t="shared" ref="V70:V114" si="9">IF(H70=0,"",T70/S70)</f>
        <v>0.86007702182284984</v>
      </c>
      <c r="W70" s="793">
        <v>21.82</v>
      </c>
    </row>
    <row r="71" spans="1:23" ht="14.4" customHeight="1" x14ac:dyDescent="0.3">
      <c r="A71" s="850" t="s">
        <v>8005</v>
      </c>
      <c r="B71" s="834">
        <v>2</v>
      </c>
      <c r="C71" s="835">
        <v>1.49</v>
      </c>
      <c r="D71" s="803">
        <v>2.5</v>
      </c>
      <c r="E71" s="836">
        <v>1</v>
      </c>
      <c r="F71" s="837">
        <v>0.88</v>
      </c>
      <c r="G71" s="791">
        <v>17</v>
      </c>
      <c r="H71" s="838">
        <v>14</v>
      </c>
      <c r="I71" s="839">
        <v>12.02</v>
      </c>
      <c r="J71" s="792">
        <v>7.9</v>
      </c>
      <c r="K71" s="840">
        <v>0.88</v>
      </c>
      <c r="L71" s="841">
        <v>3</v>
      </c>
      <c r="M71" s="841">
        <v>31</v>
      </c>
      <c r="N71" s="842">
        <v>10.39</v>
      </c>
      <c r="O71" s="841" t="s">
        <v>7873</v>
      </c>
      <c r="P71" s="843" t="s">
        <v>8006</v>
      </c>
      <c r="Q71" s="844">
        <f t="shared" si="5"/>
        <v>12</v>
      </c>
      <c r="R71" s="844">
        <f t="shared" si="5"/>
        <v>10.53</v>
      </c>
      <c r="S71" s="834">
        <f t="shared" si="6"/>
        <v>145.46</v>
      </c>
      <c r="T71" s="834">
        <f t="shared" si="7"/>
        <v>110.60000000000001</v>
      </c>
      <c r="U71" s="834">
        <f t="shared" si="8"/>
        <v>-34.86</v>
      </c>
      <c r="V71" s="845">
        <f t="shared" si="9"/>
        <v>0.76034648700673724</v>
      </c>
      <c r="W71" s="793">
        <v>17.43</v>
      </c>
    </row>
    <row r="72" spans="1:23" ht="14.4" customHeight="1" x14ac:dyDescent="0.3">
      <c r="A72" s="849" t="s">
        <v>8007</v>
      </c>
      <c r="B72" s="797">
        <v>3</v>
      </c>
      <c r="C72" s="798">
        <v>1.1499999999999999</v>
      </c>
      <c r="D72" s="799">
        <v>4.3</v>
      </c>
      <c r="E72" s="800">
        <v>1</v>
      </c>
      <c r="F72" s="778">
        <v>0.38</v>
      </c>
      <c r="G72" s="779">
        <v>2</v>
      </c>
      <c r="H72" s="780">
        <v>6</v>
      </c>
      <c r="I72" s="781">
        <v>2.4900000000000002</v>
      </c>
      <c r="J72" s="795">
        <v>5</v>
      </c>
      <c r="K72" s="783">
        <v>0.38</v>
      </c>
      <c r="L72" s="784">
        <v>2</v>
      </c>
      <c r="M72" s="784">
        <v>14</v>
      </c>
      <c r="N72" s="785">
        <v>4.5599999999999996</v>
      </c>
      <c r="O72" s="784" t="s">
        <v>7873</v>
      </c>
      <c r="P72" s="801" t="s">
        <v>8008</v>
      </c>
      <c r="Q72" s="786">
        <f t="shared" si="5"/>
        <v>3</v>
      </c>
      <c r="R72" s="786">
        <f t="shared" si="5"/>
        <v>1.3400000000000003</v>
      </c>
      <c r="S72" s="797">
        <f t="shared" si="6"/>
        <v>27.36</v>
      </c>
      <c r="T72" s="797">
        <f t="shared" si="7"/>
        <v>30</v>
      </c>
      <c r="U72" s="797">
        <f t="shared" si="8"/>
        <v>2.6400000000000006</v>
      </c>
      <c r="V72" s="802">
        <f t="shared" si="9"/>
        <v>1.0964912280701755</v>
      </c>
      <c r="W72" s="787">
        <v>14.44</v>
      </c>
    </row>
    <row r="73" spans="1:23" ht="14.4" customHeight="1" x14ac:dyDescent="0.3">
      <c r="A73" s="850" t="s">
        <v>8009</v>
      </c>
      <c r="B73" s="834">
        <v>6</v>
      </c>
      <c r="C73" s="835">
        <v>3.36</v>
      </c>
      <c r="D73" s="803">
        <v>8.6999999999999993</v>
      </c>
      <c r="E73" s="836">
        <v>3</v>
      </c>
      <c r="F73" s="837">
        <v>1.67</v>
      </c>
      <c r="G73" s="791">
        <v>9</v>
      </c>
      <c r="H73" s="838">
        <v>16</v>
      </c>
      <c r="I73" s="839">
        <v>8.81</v>
      </c>
      <c r="J73" s="792">
        <v>4.5999999999999996</v>
      </c>
      <c r="K73" s="840">
        <v>0.55000000000000004</v>
      </c>
      <c r="L73" s="841">
        <v>2</v>
      </c>
      <c r="M73" s="841">
        <v>20</v>
      </c>
      <c r="N73" s="842">
        <v>6.71</v>
      </c>
      <c r="O73" s="841" t="s">
        <v>7873</v>
      </c>
      <c r="P73" s="843" t="s">
        <v>8010</v>
      </c>
      <c r="Q73" s="844">
        <f t="shared" si="5"/>
        <v>10</v>
      </c>
      <c r="R73" s="844">
        <f t="shared" si="5"/>
        <v>5.4500000000000011</v>
      </c>
      <c r="S73" s="834">
        <f t="shared" si="6"/>
        <v>107.36</v>
      </c>
      <c r="T73" s="834">
        <f t="shared" si="7"/>
        <v>73.599999999999994</v>
      </c>
      <c r="U73" s="834">
        <f t="shared" si="8"/>
        <v>-33.760000000000005</v>
      </c>
      <c r="V73" s="845">
        <f t="shared" si="9"/>
        <v>0.68554396423248876</v>
      </c>
      <c r="W73" s="793">
        <v>12.86</v>
      </c>
    </row>
    <row r="74" spans="1:23" ht="14.4" customHeight="1" x14ac:dyDescent="0.3">
      <c r="A74" s="850" t="s">
        <v>8011</v>
      </c>
      <c r="B74" s="834"/>
      <c r="C74" s="835"/>
      <c r="D74" s="803"/>
      <c r="E74" s="836"/>
      <c r="F74" s="837"/>
      <c r="G74" s="791"/>
      <c r="H74" s="838">
        <v>8</v>
      </c>
      <c r="I74" s="839">
        <v>5.16</v>
      </c>
      <c r="J74" s="792">
        <v>3.3</v>
      </c>
      <c r="K74" s="840">
        <v>0.7</v>
      </c>
      <c r="L74" s="841">
        <v>3</v>
      </c>
      <c r="M74" s="841">
        <v>25</v>
      </c>
      <c r="N74" s="842">
        <v>8.3800000000000008</v>
      </c>
      <c r="O74" s="841" t="s">
        <v>7873</v>
      </c>
      <c r="P74" s="843" t="s">
        <v>8012</v>
      </c>
      <c r="Q74" s="844">
        <f t="shared" si="5"/>
        <v>8</v>
      </c>
      <c r="R74" s="844">
        <f t="shared" si="5"/>
        <v>5.16</v>
      </c>
      <c r="S74" s="834">
        <f t="shared" si="6"/>
        <v>67.040000000000006</v>
      </c>
      <c r="T74" s="834">
        <f t="shared" si="7"/>
        <v>26.4</v>
      </c>
      <c r="U74" s="834">
        <f t="shared" si="8"/>
        <v>-40.640000000000008</v>
      </c>
      <c r="V74" s="845">
        <f t="shared" si="9"/>
        <v>0.39379474940334125</v>
      </c>
      <c r="W74" s="793"/>
    </row>
    <row r="75" spans="1:23" ht="14.4" customHeight="1" x14ac:dyDescent="0.3">
      <c r="A75" s="849" t="s">
        <v>8013</v>
      </c>
      <c r="B75" s="797"/>
      <c r="C75" s="798"/>
      <c r="D75" s="799"/>
      <c r="E75" s="800"/>
      <c r="F75" s="778"/>
      <c r="G75" s="779"/>
      <c r="H75" s="780">
        <v>1</v>
      </c>
      <c r="I75" s="781">
        <v>1.19</v>
      </c>
      <c r="J75" s="795">
        <v>23</v>
      </c>
      <c r="K75" s="783">
        <v>0.61</v>
      </c>
      <c r="L75" s="784">
        <v>1</v>
      </c>
      <c r="M75" s="784">
        <v>13</v>
      </c>
      <c r="N75" s="785">
        <v>4.17</v>
      </c>
      <c r="O75" s="784" t="s">
        <v>7873</v>
      </c>
      <c r="P75" s="801" t="s">
        <v>8014</v>
      </c>
      <c r="Q75" s="786">
        <f t="shared" si="5"/>
        <v>1</v>
      </c>
      <c r="R75" s="786">
        <f t="shared" si="5"/>
        <v>1.19</v>
      </c>
      <c r="S75" s="797">
        <f t="shared" si="6"/>
        <v>4.17</v>
      </c>
      <c r="T75" s="797">
        <f t="shared" si="7"/>
        <v>23</v>
      </c>
      <c r="U75" s="797">
        <f t="shared" si="8"/>
        <v>18.829999999999998</v>
      </c>
      <c r="V75" s="802">
        <f t="shared" si="9"/>
        <v>5.5155875299760195</v>
      </c>
      <c r="W75" s="787">
        <v>18.829999999999998</v>
      </c>
    </row>
    <row r="76" spans="1:23" ht="14.4" customHeight="1" x14ac:dyDescent="0.3">
      <c r="A76" s="849" t="s">
        <v>8015</v>
      </c>
      <c r="B76" s="788">
        <v>14</v>
      </c>
      <c r="C76" s="789">
        <v>6.89</v>
      </c>
      <c r="D76" s="790">
        <v>5.7</v>
      </c>
      <c r="E76" s="800">
        <v>4</v>
      </c>
      <c r="F76" s="778">
        <v>1.71</v>
      </c>
      <c r="G76" s="779">
        <v>3</v>
      </c>
      <c r="H76" s="784">
        <v>11</v>
      </c>
      <c r="I76" s="778">
        <v>6.75</v>
      </c>
      <c r="J76" s="795">
        <v>12.6</v>
      </c>
      <c r="K76" s="783">
        <v>0.43</v>
      </c>
      <c r="L76" s="784">
        <v>2</v>
      </c>
      <c r="M76" s="784">
        <v>16</v>
      </c>
      <c r="N76" s="785">
        <v>5.2</v>
      </c>
      <c r="O76" s="784" t="s">
        <v>7873</v>
      </c>
      <c r="P76" s="801" t="s">
        <v>8016</v>
      </c>
      <c r="Q76" s="786">
        <f t="shared" si="5"/>
        <v>-3</v>
      </c>
      <c r="R76" s="786">
        <f t="shared" si="5"/>
        <v>-0.13999999999999968</v>
      </c>
      <c r="S76" s="797">
        <f t="shared" si="6"/>
        <v>57.2</v>
      </c>
      <c r="T76" s="797">
        <f t="shared" si="7"/>
        <v>138.6</v>
      </c>
      <c r="U76" s="797">
        <f t="shared" si="8"/>
        <v>81.399999999999991</v>
      </c>
      <c r="V76" s="802">
        <f t="shared" si="9"/>
        <v>2.4230769230769229</v>
      </c>
      <c r="W76" s="787">
        <v>86.22</v>
      </c>
    </row>
    <row r="77" spans="1:23" ht="14.4" customHeight="1" x14ac:dyDescent="0.3">
      <c r="A77" s="850" t="s">
        <v>8017</v>
      </c>
      <c r="B77" s="846">
        <v>43</v>
      </c>
      <c r="C77" s="847">
        <v>25.53</v>
      </c>
      <c r="D77" s="794">
        <v>6</v>
      </c>
      <c r="E77" s="836">
        <v>15</v>
      </c>
      <c r="F77" s="837">
        <v>8.16</v>
      </c>
      <c r="G77" s="791">
        <v>8.4</v>
      </c>
      <c r="H77" s="841">
        <v>17</v>
      </c>
      <c r="I77" s="837">
        <v>9.3800000000000008</v>
      </c>
      <c r="J77" s="796">
        <v>7.1</v>
      </c>
      <c r="K77" s="840">
        <v>0.54</v>
      </c>
      <c r="L77" s="841">
        <v>2</v>
      </c>
      <c r="M77" s="841">
        <v>20</v>
      </c>
      <c r="N77" s="842">
        <v>6.57</v>
      </c>
      <c r="O77" s="841" t="s">
        <v>7873</v>
      </c>
      <c r="P77" s="843" t="s">
        <v>8018</v>
      </c>
      <c r="Q77" s="844">
        <f t="shared" si="5"/>
        <v>-26</v>
      </c>
      <c r="R77" s="844">
        <f t="shared" si="5"/>
        <v>-16.149999999999999</v>
      </c>
      <c r="S77" s="834">
        <f t="shared" si="6"/>
        <v>111.69</v>
      </c>
      <c r="T77" s="834">
        <f t="shared" si="7"/>
        <v>120.69999999999999</v>
      </c>
      <c r="U77" s="834">
        <f t="shared" si="8"/>
        <v>9.0099999999999909</v>
      </c>
      <c r="V77" s="845">
        <f t="shared" si="9"/>
        <v>1.0806697108066969</v>
      </c>
      <c r="W77" s="793">
        <v>30.89</v>
      </c>
    </row>
    <row r="78" spans="1:23" ht="14.4" customHeight="1" x14ac:dyDescent="0.3">
      <c r="A78" s="850" t="s">
        <v>8019</v>
      </c>
      <c r="B78" s="846"/>
      <c r="C78" s="847"/>
      <c r="D78" s="794"/>
      <c r="E78" s="836">
        <v>2</v>
      </c>
      <c r="F78" s="837">
        <v>1.48</v>
      </c>
      <c r="G78" s="791">
        <v>8</v>
      </c>
      <c r="H78" s="841">
        <v>24</v>
      </c>
      <c r="I78" s="837">
        <v>16.920000000000002</v>
      </c>
      <c r="J78" s="791">
        <v>5.9</v>
      </c>
      <c r="K78" s="840">
        <v>0.74</v>
      </c>
      <c r="L78" s="841">
        <v>3</v>
      </c>
      <c r="M78" s="841">
        <v>26</v>
      </c>
      <c r="N78" s="842">
        <v>8.76</v>
      </c>
      <c r="O78" s="841" t="s">
        <v>7873</v>
      </c>
      <c r="P78" s="843" t="s">
        <v>8020</v>
      </c>
      <c r="Q78" s="844">
        <f t="shared" si="5"/>
        <v>24</v>
      </c>
      <c r="R78" s="844">
        <f t="shared" si="5"/>
        <v>16.920000000000002</v>
      </c>
      <c r="S78" s="834">
        <f t="shared" si="6"/>
        <v>210.24</v>
      </c>
      <c r="T78" s="834">
        <f t="shared" si="7"/>
        <v>141.60000000000002</v>
      </c>
      <c r="U78" s="834">
        <f t="shared" si="8"/>
        <v>-68.639999999999986</v>
      </c>
      <c r="V78" s="845">
        <f t="shared" si="9"/>
        <v>0.67351598173515992</v>
      </c>
      <c r="W78" s="793">
        <v>20.68</v>
      </c>
    </row>
    <row r="79" spans="1:23" ht="14.4" customHeight="1" x14ac:dyDescent="0.3">
      <c r="A79" s="849" t="s">
        <v>8021</v>
      </c>
      <c r="B79" s="797">
        <v>1</v>
      </c>
      <c r="C79" s="798">
        <v>0.71</v>
      </c>
      <c r="D79" s="799">
        <v>2</v>
      </c>
      <c r="E79" s="800"/>
      <c r="F79" s="778"/>
      <c r="G79" s="779"/>
      <c r="H79" s="780"/>
      <c r="I79" s="781"/>
      <c r="J79" s="782"/>
      <c r="K79" s="783">
        <v>0.71</v>
      </c>
      <c r="L79" s="784">
        <v>2</v>
      </c>
      <c r="M79" s="784">
        <v>19</v>
      </c>
      <c r="N79" s="785">
        <v>6.36</v>
      </c>
      <c r="O79" s="784" t="s">
        <v>8022</v>
      </c>
      <c r="P79" s="801" t="s">
        <v>8023</v>
      </c>
      <c r="Q79" s="786">
        <f t="shared" si="5"/>
        <v>-1</v>
      </c>
      <c r="R79" s="786">
        <f t="shared" si="5"/>
        <v>-0.71</v>
      </c>
      <c r="S79" s="797" t="str">
        <f t="shared" si="6"/>
        <v/>
      </c>
      <c r="T79" s="797" t="str">
        <f t="shared" si="7"/>
        <v/>
      </c>
      <c r="U79" s="797" t="str">
        <f t="shared" si="8"/>
        <v/>
      </c>
      <c r="V79" s="802" t="str">
        <f t="shared" si="9"/>
        <v/>
      </c>
      <c r="W79" s="787"/>
    </row>
    <row r="80" spans="1:23" ht="14.4" customHeight="1" x14ac:dyDescent="0.3">
      <c r="A80" s="850" t="s">
        <v>8024</v>
      </c>
      <c r="B80" s="834"/>
      <c r="C80" s="835"/>
      <c r="D80" s="803"/>
      <c r="E80" s="836">
        <v>2</v>
      </c>
      <c r="F80" s="837">
        <v>2.04</v>
      </c>
      <c r="G80" s="791">
        <v>3.5</v>
      </c>
      <c r="H80" s="838">
        <v>3</v>
      </c>
      <c r="I80" s="839">
        <v>3.47</v>
      </c>
      <c r="J80" s="792">
        <v>9</v>
      </c>
      <c r="K80" s="840">
        <v>1.1599999999999999</v>
      </c>
      <c r="L80" s="841">
        <v>3</v>
      </c>
      <c r="M80" s="841">
        <v>27</v>
      </c>
      <c r="N80" s="842">
        <v>9.1</v>
      </c>
      <c r="O80" s="841" t="s">
        <v>8022</v>
      </c>
      <c r="P80" s="843" t="s">
        <v>8025</v>
      </c>
      <c r="Q80" s="844">
        <f t="shared" si="5"/>
        <v>3</v>
      </c>
      <c r="R80" s="844">
        <f t="shared" si="5"/>
        <v>3.47</v>
      </c>
      <c r="S80" s="834">
        <f t="shared" si="6"/>
        <v>27.299999999999997</v>
      </c>
      <c r="T80" s="834">
        <f t="shared" si="7"/>
        <v>27</v>
      </c>
      <c r="U80" s="834">
        <f t="shared" si="8"/>
        <v>-0.29999999999999716</v>
      </c>
      <c r="V80" s="845">
        <f t="shared" si="9"/>
        <v>0.98901098901098916</v>
      </c>
      <c r="W80" s="793">
        <v>6.9</v>
      </c>
    </row>
    <row r="81" spans="1:23" ht="14.4" customHeight="1" x14ac:dyDescent="0.3">
      <c r="A81" s="850" t="s">
        <v>8026</v>
      </c>
      <c r="B81" s="834">
        <v>1</v>
      </c>
      <c r="C81" s="835">
        <v>1.63</v>
      </c>
      <c r="D81" s="803">
        <v>14</v>
      </c>
      <c r="E81" s="836">
        <v>1</v>
      </c>
      <c r="F81" s="837">
        <v>1.63</v>
      </c>
      <c r="G81" s="791">
        <v>23</v>
      </c>
      <c r="H81" s="838">
        <v>3</v>
      </c>
      <c r="I81" s="839">
        <v>4.33</v>
      </c>
      <c r="J81" s="792">
        <v>6.7</v>
      </c>
      <c r="K81" s="840">
        <v>1.63</v>
      </c>
      <c r="L81" s="841">
        <v>4</v>
      </c>
      <c r="M81" s="841">
        <v>33</v>
      </c>
      <c r="N81" s="842">
        <v>10.99</v>
      </c>
      <c r="O81" s="841" t="s">
        <v>8022</v>
      </c>
      <c r="P81" s="843" t="s">
        <v>8027</v>
      </c>
      <c r="Q81" s="844">
        <f t="shared" si="5"/>
        <v>2</v>
      </c>
      <c r="R81" s="844">
        <f t="shared" si="5"/>
        <v>2.7</v>
      </c>
      <c r="S81" s="834">
        <f t="shared" si="6"/>
        <v>32.97</v>
      </c>
      <c r="T81" s="834">
        <f t="shared" si="7"/>
        <v>20.100000000000001</v>
      </c>
      <c r="U81" s="834">
        <f t="shared" si="8"/>
        <v>-12.869999999999997</v>
      </c>
      <c r="V81" s="845">
        <f t="shared" si="9"/>
        <v>0.60964513193812564</v>
      </c>
      <c r="W81" s="793">
        <v>0.01</v>
      </c>
    </row>
    <row r="82" spans="1:23" ht="14.4" customHeight="1" x14ac:dyDescent="0.3">
      <c r="A82" s="849" t="s">
        <v>8028</v>
      </c>
      <c r="B82" s="797">
        <v>1</v>
      </c>
      <c r="C82" s="798">
        <v>0.71</v>
      </c>
      <c r="D82" s="799">
        <v>19</v>
      </c>
      <c r="E82" s="800">
        <v>1</v>
      </c>
      <c r="F82" s="778">
        <v>0.71</v>
      </c>
      <c r="G82" s="779">
        <v>15</v>
      </c>
      <c r="H82" s="780"/>
      <c r="I82" s="781"/>
      <c r="J82" s="782"/>
      <c r="K82" s="783">
        <v>0.71</v>
      </c>
      <c r="L82" s="784">
        <v>3</v>
      </c>
      <c r="M82" s="784">
        <v>24</v>
      </c>
      <c r="N82" s="785">
        <v>8.1300000000000008</v>
      </c>
      <c r="O82" s="784" t="s">
        <v>8022</v>
      </c>
      <c r="P82" s="801" t="s">
        <v>8029</v>
      </c>
      <c r="Q82" s="786">
        <f t="shared" si="5"/>
        <v>-1</v>
      </c>
      <c r="R82" s="786">
        <f t="shared" si="5"/>
        <v>-0.71</v>
      </c>
      <c r="S82" s="797" t="str">
        <f t="shared" si="6"/>
        <v/>
      </c>
      <c r="T82" s="797" t="str">
        <f t="shared" si="7"/>
        <v/>
      </c>
      <c r="U82" s="797" t="str">
        <f t="shared" si="8"/>
        <v/>
      </c>
      <c r="V82" s="802" t="str">
        <f t="shared" si="9"/>
        <v/>
      </c>
      <c r="W82" s="787"/>
    </row>
    <row r="83" spans="1:23" ht="14.4" customHeight="1" x14ac:dyDescent="0.3">
      <c r="A83" s="850" t="s">
        <v>8030</v>
      </c>
      <c r="B83" s="834">
        <v>1</v>
      </c>
      <c r="C83" s="835">
        <v>1.1399999999999999</v>
      </c>
      <c r="D83" s="803">
        <v>6</v>
      </c>
      <c r="E83" s="836">
        <v>1</v>
      </c>
      <c r="F83" s="837">
        <v>0.82</v>
      </c>
      <c r="G83" s="791">
        <v>2</v>
      </c>
      <c r="H83" s="838">
        <v>2</v>
      </c>
      <c r="I83" s="839">
        <v>2.29</v>
      </c>
      <c r="J83" s="792">
        <v>3</v>
      </c>
      <c r="K83" s="840">
        <v>1.1399999999999999</v>
      </c>
      <c r="L83" s="841">
        <v>3</v>
      </c>
      <c r="M83" s="841">
        <v>31</v>
      </c>
      <c r="N83" s="842">
        <v>10.29</v>
      </c>
      <c r="O83" s="841" t="s">
        <v>8022</v>
      </c>
      <c r="P83" s="843" t="s">
        <v>8031</v>
      </c>
      <c r="Q83" s="844">
        <f t="shared" si="5"/>
        <v>1</v>
      </c>
      <c r="R83" s="844">
        <f t="shared" si="5"/>
        <v>1.1500000000000001</v>
      </c>
      <c r="S83" s="834">
        <f t="shared" si="6"/>
        <v>20.58</v>
      </c>
      <c r="T83" s="834">
        <f t="shared" si="7"/>
        <v>6</v>
      </c>
      <c r="U83" s="834">
        <f t="shared" si="8"/>
        <v>-14.579999999999998</v>
      </c>
      <c r="V83" s="845">
        <f t="shared" si="9"/>
        <v>0.29154518950437319</v>
      </c>
      <c r="W83" s="793"/>
    </row>
    <row r="84" spans="1:23" ht="14.4" customHeight="1" x14ac:dyDescent="0.3">
      <c r="A84" s="849" t="s">
        <v>8032</v>
      </c>
      <c r="B84" s="797">
        <v>1</v>
      </c>
      <c r="C84" s="798">
        <v>0.56999999999999995</v>
      </c>
      <c r="D84" s="799">
        <v>2</v>
      </c>
      <c r="E84" s="800"/>
      <c r="F84" s="778"/>
      <c r="G84" s="779"/>
      <c r="H84" s="780">
        <v>6</v>
      </c>
      <c r="I84" s="781">
        <v>3.42</v>
      </c>
      <c r="J84" s="782">
        <v>2</v>
      </c>
      <c r="K84" s="783">
        <v>0.56999999999999995</v>
      </c>
      <c r="L84" s="784">
        <v>2</v>
      </c>
      <c r="M84" s="784">
        <v>18</v>
      </c>
      <c r="N84" s="785">
        <v>6.13</v>
      </c>
      <c r="O84" s="784" t="s">
        <v>8022</v>
      </c>
      <c r="P84" s="801" t="s">
        <v>8033</v>
      </c>
      <c r="Q84" s="786">
        <f t="shared" si="5"/>
        <v>5</v>
      </c>
      <c r="R84" s="786">
        <f t="shared" si="5"/>
        <v>2.85</v>
      </c>
      <c r="S84" s="797">
        <f t="shared" si="6"/>
        <v>36.78</v>
      </c>
      <c r="T84" s="797">
        <f t="shared" si="7"/>
        <v>12</v>
      </c>
      <c r="U84" s="797">
        <f t="shared" si="8"/>
        <v>-24.78</v>
      </c>
      <c r="V84" s="802">
        <f t="shared" si="9"/>
        <v>0.32626427406199021</v>
      </c>
      <c r="W84" s="787"/>
    </row>
    <row r="85" spans="1:23" ht="14.4" customHeight="1" x14ac:dyDescent="0.3">
      <c r="A85" s="850" t="s">
        <v>8034</v>
      </c>
      <c r="B85" s="834"/>
      <c r="C85" s="835"/>
      <c r="D85" s="803"/>
      <c r="E85" s="836"/>
      <c r="F85" s="837"/>
      <c r="G85" s="791"/>
      <c r="H85" s="838">
        <v>5</v>
      </c>
      <c r="I85" s="839">
        <v>2.97</v>
      </c>
      <c r="J85" s="792">
        <v>3.6</v>
      </c>
      <c r="K85" s="840">
        <v>0.71</v>
      </c>
      <c r="L85" s="841">
        <v>3</v>
      </c>
      <c r="M85" s="841">
        <v>24</v>
      </c>
      <c r="N85" s="842">
        <v>7.97</v>
      </c>
      <c r="O85" s="841" t="s">
        <v>8022</v>
      </c>
      <c r="P85" s="843" t="s">
        <v>8035</v>
      </c>
      <c r="Q85" s="844">
        <f t="shared" si="5"/>
        <v>5</v>
      </c>
      <c r="R85" s="844">
        <f t="shared" si="5"/>
        <v>2.97</v>
      </c>
      <c r="S85" s="834">
        <f t="shared" si="6"/>
        <v>39.85</v>
      </c>
      <c r="T85" s="834">
        <f t="shared" si="7"/>
        <v>18</v>
      </c>
      <c r="U85" s="834">
        <f t="shared" si="8"/>
        <v>-21.85</v>
      </c>
      <c r="V85" s="845">
        <f t="shared" si="9"/>
        <v>0.45169385194479295</v>
      </c>
      <c r="W85" s="793"/>
    </row>
    <row r="86" spans="1:23" ht="14.4" customHeight="1" x14ac:dyDescent="0.3">
      <c r="A86" s="850" t="s">
        <v>8036</v>
      </c>
      <c r="B86" s="834"/>
      <c r="C86" s="835"/>
      <c r="D86" s="803"/>
      <c r="E86" s="836"/>
      <c r="F86" s="837"/>
      <c r="G86" s="791"/>
      <c r="H86" s="838">
        <v>2</v>
      </c>
      <c r="I86" s="839">
        <v>1.81</v>
      </c>
      <c r="J86" s="792">
        <v>4.5</v>
      </c>
      <c r="K86" s="840">
        <v>0.91</v>
      </c>
      <c r="L86" s="841">
        <v>3</v>
      </c>
      <c r="M86" s="841">
        <v>29</v>
      </c>
      <c r="N86" s="842">
        <v>9.59</v>
      </c>
      <c r="O86" s="841" t="s">
        <v>8022</v>
      </c>
      <c r="P86" s="843" t="s">
        <v>8037</v>
      </c>
      <c r="Q86" s="844">
        <f t="shared" si="5"/>
        <v>2</v>
      </c>
      <c r="R86" s="844">
        <f t="shared" si="5"/>
        <v>1.81</v>
      </c>
      <c r="S86" s="834">
        <f t="shared" si="6"/>
        <v>19.18</v>
      </c>
      <c r="T86" s="834">
        <f t="shared" si="7"/>
        <v>9</v>
      </c>
      <c r="U86" s="834">
        <f t="shared" si="8"/>
        <v>-10.18</v>
      </c>
      <c r="V86" s="845">
        <f t="shared" si="9"/>
        <v>0.4692387904066736</v>
      </c>
      <c r="W86" s="793"/>
    </row>
    <row r="87" spans="1:23" ht="14.4" customHeight="1" x14ac:dyDescent="0.3">
      <c r="A87" s="849" t="s">
        <v>8038</v>
      </c>
      <c r="B87" s="797">
        <v>3</v>
      </c>
      <c r="C87" s="798">
        <v>7.65</v>
      </c>
      <c r="D87" s="799">
        <v>24</v>
      </c>
      <c r="E87" s="800">
        <v>1</v>
      </c>
      <c r="F87" s="778">
        <v>2.63</v>
      </c>
      <c r="G87" s="779">
        <v>38</v>
      </c>
      <c r="H87" s="780">
        <v>5</v>
      </c>
      <c r="I87" s="781">
        <v>13.84</v>
      </c>
      <c r="J87" s="795">
        <v>25.6</v>
      </c>
      <c r="K87" s="783">
        <v>2.5299999999999998</v>
      </c>
      <c r="L87" s="784">
        <v>4</v>
      </c>
      <c r="M87" s="784">
        <v>39</v>
      </c>
      <c r="N87" s="785">
        <v>12.95</v>
      </c>
      <c r="O87" s="784" t="s">
        <v>8039</v>
      </c>
      <c r="P87" s="801" t="s">
        <v>8040</v>
      </c>
      <c r="Q87" s="786">
        <f t="shared" si="5"/>
        <v>2</v>
      </c>
      <c r="R87" s="786">
        <f t="shared" si="5"/>
        <v>6.1899999999999995</v>
      </c>
      <c r="S87" s="797">
        <f t="shared" si="6"/>
        <v>64.75</v>
      </c>
      <c r="T87" s="797">
        <f t="shared" si="7"/>
        <v>128</v>
      </c>
      <c r="U87" s="797">
        <f t="shared" si="8"/>
        <v>63.25</v>
      </c>
      <c r="V87" s="802">
        <f t="shared" si="9"/>
        <v>1.9768339768339769</v>
      </c>
      <c r="W87" s="787">
        <v>69.22</v>
      </c>
    </row>
    <row r="88" spans="1:23" ht="14.4" customHeight="1" x14ac:dyDescent="0.3">
      <c r="A88" s="850" t="s">
        <v>8041</v>
      </c>
      <c r="B88" s="834"/>
      <c r="C88" s="835"/>
      <c r="D88" s="803"/>
      <c r="E88" s="836">
        <v>1</v>
      </c>
      <c r="F88" s="837">
        <v>4.22</v>
      </c>
      <c r="G88" s="791">
        <v>43</v>
      </c>
      <c r="H88" s="838">
        <v>1</v>
      </c>
      <c r="I88" s="839">
        <v>4.22</v>
      </c>
      <c r="J88" s="796">
        <v>29</v>
      </c>
      <c r="K88" s="840">
        <v>4.22</v>
      </c>
      <c r="L88" s="841">
        <v>7</v>
      </c>
      <c r="M88" s="841">
        <v>64</v>
      </c>
      <c r="N88" s="842">
        <v>21.19</v>
      </c>
      <c r="O88" s="841" t="s">
        <v>8039</v>
      </c>
      <c r="P88" s="843" t="s">
        <v>8042</v>
      </c>
      <c r="Q88" s="844">
        <f t="shared" si="5"/>
        <v>1</v>
      </c>
      <c r="R88" s="844">
        <f t="shared" si="5"/>
        <v>4.22</v>
      </c>
      <c r="S88" s="834">
        <f t="shared" si="6"/>
        <v>21.19</v>
      </c>
      <c r="T88" s="834">
        <f t="shared" si="7"/>
        <v>29</v>
      </c>
      <c r="U88" s="834">
        <f t="shared" si="8"/>
        <v>7.8099999999999987</v>
      </c>
      <c r="V88" s="845">
        <f t="shared" si="9"/>
        <v>1.3685700802265219</v>
      </c>
      <c r="W88" s="793">
        <v>7.81</v>
      </c>
    </row>
    <row r="89" spans="1:23" ht="14.4" customHeight="1" x14ac:dyDescent="0.3">
      <c r="A89" s="850" t="s">
        <v>8043</v>
      </c>
      <c r="B89" s="834">
        <v>1</v>
      </c>
      <c r="C89" s="835">
        <v>5.58</v>
      </c>
      <c r="D89" s="803">
        <v>28</v>
      </c>
      <c r="E89" s="836">
        <v>2</v>
      </c>
      <c r="F89" s="837">
        <v>11.61</v>
      </c>
      <c r="G89" s="791">
        <v>32</v>
      </c>
      <c r="H89" s="838"/>
      <c r="I89" s="839"/>
      <c r="J89" s="792"/>
      <c r="K89" s="840">
        <v>5.58</v>
      </c>
      <c r="L89" s="841">
        <v>7</v>
      </c>
      <c r="M89" s="841">
        <v>66</v>
      </c>
      <c r="N89" s="842">
        <v>22.11</v>
      </c>
      <c r="O89" s="841" t="s">
        <v>8039</v>
      </c>
      <c r="P89" s="843" t="s">
        <v>8044</v>
      </c>
      <c r="Q89" s="844">
        <f t="shared" si="5"/>
        <v>-1</v>
      </c>
      <c r="R89" s="844">
        <f t="shared" si="5"/>
        <v>-5.58</v>
      </c>
      <c r="S89" s="834" t="str">
        <f t="shared" si="6"/>
        <v/>
      </c>
      <c r="T89" s="834" t="str">
        <f t="shared" si="7"/>
        <v/>
      </c>
      <c r="U89" s="834" t="str">
        <f t="shared" si="8"/>
        <v/>
      </c>
      <c r="V89" s="845" t="str">
        <f t="shared" si="9"/>
        <v/>
      </c>
      <c r="W89" s="793"/>
    </row>
    <row r="90" spans="1:23" ht="14.4" customHeight="1" x14ac:dyDescent="0.3">
      <c r="A90" s="849" t="s">
        <v>2767</v>
      </c>
      <c r="B90" s="788">
        <v>9</v>
      </c>
      <c r="C90" s="789">
        <v>19.07</v>
      </c>
      <c r="D90" s="790">
        <v>22.6</v>
      </c>
      <c r="E90" s="800">
        <v>7</v>
      </c>
      <c r="F90" s="778">
        <v>12.77</v>
      </c>
      <c r="G90" s="779">
        <v>13.6</v>
      </c>
      <c r="H90" s="784">
        <v>8</v>
      </c>
      <c r="I90" s="778">
        <v>13.6</v>
      </c>
      <c r="J90" s="779">
        <v>7.8</v>
      </c>
      <c r="K90" s="783">
        <v>0.99</v>
      </c>
      <c r="L90" s="784">
        <v>3</v>
      </c>
      <c r="M90" s="784">
        <v>24</v>
      </c>
      <c r="N90" s="785">
        <v>8.11</v>
      </c>
      <c r="O90" s="784" t="s">
        <v>8039</v>
      </c>
      <c r="P90" s="801" t="s">
        <v>8045</v>
      </c>
      <c r="Q90" s="786">
        <f t="shared" si="5"/>
        <v>-1</v>
      </c>
      <c r="R90" s="786">
        <f t="shared" si="5"/>
        <v>-5.4700000000000006</v>
      </c>
      <c r="S90" s="797">
        <f t="shared" si="6"/>
        <v>64.88</v>
      </c>
      <c r="T90" s="797">
        <f t="shared" si="7"/>
        <v>62.4</v>
      </c>
      <c r="U90" s="797">
        <f t="shared" si="8"/>
        <v>-2.4799999999999969</v>
      </c>
      <c r="V90" s="802">
        <f t="shared" si="9"/>
        <v>0.96177558569667088</v>
      </c>
      <c r="W90" s="787">
        <v>15.78</v>
      </c>
    </row>
    <row r="91" spans="1:23" ht="14.4" customHeight="1" x14ac:dyDescent="0.3">
      <c r="A91" s="850" t="s">
        <v>8046</v>
      </c>
      <c r="B91" s="846">
        <v>7</v>
      </c>
      <c r="C91" s="847">
        <v>13.38</v>
      </c>
      <c r="D91" s="794">
        <v>16.899999999999999</v>
      </c>
      <c r="E91" s="836">
        <v>3</v>
      </c>
      <c r="F91" s="837">
        <v>7.66</v>
      </c>
      <c r="G91" s="791">
        <v>4.7</v>
      </c>
      <c r="H91" s="841">
        <v>3</v>
      </c>
      <c r="I91" s="837">
        <v>9.15</v>
      </c>
      <c r="J91" s="796">
        <v>48.7</v>
      </c>
      <c r="K91" s="840">
        <v>1.68</v>
      </c>
      <c r="L91" s="841">
        <v>4</v>
      </c>
      <c r="M91" s="841">
        <v>38</v>
      </c>
      <c r="N91" s="842">
        <v>12.55</v>
      </c>
      <c r="O91" s="841" t="s">
        <v>8039</v>
      </c>
      <c r="P91" s="843" t="s">
        <v>8047</v>
      </c>
      <c r="Q91" s="844">
        <f t="shared" si="5"/>
        <v>-4</v>
      </c>
      <c r="R91" s="844">
        <f t="shared" si="5"/>
        <v>-4.2300000000000004</v>
      </c>
      <c r="S91" s="834">
        <f t="shared" si="6"/>
        <v>37.650000000000006</v>
      </c>
      <c r="T91" s="834">
        <f t="shared" si="7"/>
        <v>146.10000000000002</v>
      </c>
      <c r="U91" s="834">
        <f t="shared" si="8"/>
        <v>108.45000000000002</v>
      </c>
      <c r="V91" s="845">
        <f t="shared" si="9"/>
        <v>3.8804780876494025</v>
      </c>
      <c r="W91" s="793">
        <v>109.89</v>
      </c>
    </row>
    <row r="92" spans="1:23" ht="14.4" customHeight="1" x14ac:dyDescent="0.3">
      <c r="A92" s="850" t="s">
        <v>8048</v>
      </c>
      <c r="B92" s="846"/>
      <c r="C92" s="847"/>
      <c r="D92" s="794"/>
      <c r="E92" s="836"/>
      <c r="F92" s="837"/>
      <c r="G92" s="791"/>
      <c r="H92" s="841">
        <v>4</v>
      </c>
      <c r="I92" s="837">
        <v>13.54</v>
      </c>
      <c r="J92" s="791">
        <v>15.8</v>
      </c>
      <c r="K92" s="840">
        <v>3.84</v>
      </c>
      <c r="L92" s="841">
        <v>7</v>
      </c>
      <c r="M92" s="841">
        <v>65</v>
      </c>
      <c r="N92" s="842">
        <v>21.62</v>
      </c>
      <c r="O92" s="841" t="s">
        <v>8039</v>
      </c>
      <c r="P92" s="843" t="s">
        <v>8049</v>
      </c>
      <c r="Q92" s="844">
        <f t="shared" si="5"/>
        <v>4</v>
      </c>
      <c r="R92" s="844">
        <f t="shared" si="5"/>
        <v>13.54</v>
      </c>
      <c r="S92" s="834">
        <f t="shared" si="6"/>
        <v>86.48</v>
      </c>
      <c r="T92" s="834">
        <f t="shared" si="7"/>
        <v>63.2</v>
      </c>
      <c r="U92" s="834">
        <f t="shared" si="8"/>
        <v>-23.28</v>
      </c>
      <c r="V92" s="845">
        <f t="shared" si="9"/>
        <v>0.73080481036077705</v>
      </c>
      <c r="W92" s="793">
        <v>16.38</v>
      </c>
    </row>
    <row r="93" spans="1:23" ht="14.4" customHeight="1" x14ac:dyDescent="0.3">
      <c r="A93" s="849" t="s">
        <v>8050</v>
      </c>
      <c r="B93" s="797"/>
      <c r="C93" s="798"/>
      <c r="D93" s="799"/>
      <c r="E93" s="780">
        <v>1</v>
      </c>
      <c r="F93" s="781">
        <v>1.34</v>
      </c>
      <c r="G93" s="782">
        <v>5</v>
      </c>
      <c r="H93" s="784"/>
      <c r="I93" s="778"/>
      <c r="J93" s="779"/>
      <c r="K93" s="783">
        <v>1.34</v>
      </c>
      <c r="L93" s="784">
        <v>2</v>
      </c>
      <c r="M93" s="784">
        <v>20</v>
      </c>
      <c r="N93" s="785">
        <v>6.79</v>
      </c>
      <c r="O93" s="784" t="s">
        <v>8039</v>
      </c>
      <c r="P93" s="801" t="s">
        <v>8051</v>
      </c>
      <c r="Q93" s="786">
        <f t="shared" si="5"/>
        <v>0</v>
      </c>
      <c r="R93" s="786">
        <f t="shared" si="5"/>
        <v>0</v>
      </c>
      <c r="S93" s="797" t="str">
        <f t="shared" si="6"/>
        <v/>
      </c>
      <c r="T93" s="797" t="str">
        <f t="shared" si="7"/>
        <v/>
      </c>
      <c r="U93" s="797" t="str">
        <f t="shared" si="8"/>
        <v/>
      </c>
      <c r="V93" s="802" t="str">
        <f t="shared" si="9"/>
        <v/>
      </c>
      <c r="W93" s="787"/>
    </row>
    <row r="94" spans="1:23" ht="14.4" customHeight="1" x14ac:dyDescent="0.3">
      <c r="A94" s="849" t="s">
        <v>8052</v>
      </c>
      <c r="B94" s="797">
        <v>175</v>
      </c>
      <c r="C94" s="798">
        <v>241.93</v>
      </c>
      <c r="D94" s="799">
        <v>21.4</v>
      </c>
      <c r="E94" s="800">
        <v>125</v>
      </c>
      <c r="F94" s="778">
        <v>169.81</v>
      </c>
      <c r="G94" s="779">
        <v>20.2</v>
      </c>
      <c r="H94" s="780">
        <v>160</v>
      </c>
      <c r="I94" s="781">
        <v>211.43</v>
      </c>
      <c r="J94" s="795">
        <v>16.899999999999999</v>
      </c>
      <c r="K94" s="783">
        <v>1.36</v>
      </c>
      <c r="L94" s="784">
        <v>5</v>
      </c>
      <c r="M94" s="784">
        <v>46</v>
      </c>
      <c r="N94" s="785">
        <v>15.18</v>
      </c>
      <c r="O94" s="784" t="s">
        <v>8039</v>
      </c>
      <c r="P94" s="801" t="s">
        <v>8053</v>
      </c>
      <c r="Q94" s="786">
        <f t="shared" si="5"/>
        <v>-15</v>
      </c>
      <c r="R94" s="786">
        <f t="shared" si="5"/>
        <v>-30.5</v>
      </c>
      <c r="S94" s="797">
        <f t="shared" si="6"/>
        <v>2428.8000000000002</v>
      </c>
      <c r="T94" s="797">
        <f t="shared" si="7"/>
        <v>2704</v>
      </c>
      <c r="U94" s="797">
        <f t="shared" si="8"/>
        <v>275.19999999999982</v>
      </c>
      <c r="V94" s="802">
        <f t="shared" si="9"/>
        <v>1.1133069828722002</v>
      </c>
      <c r="W94" s="787">
        <v>821.64</v>
      </c>
    </row>
    <row r="95" spans="1:23" ht="14.4" customHeight="1" x14ac:dyDescent="0.3">
      <c r="A95" s="850" t="s">
        <v>8054</v>
      </c>
      <c r="B95" s="834">
        <v>107</v>
      </c>
      <c r="C95" s="835">
        <v>200.44</v>
      </c>
      <c r="D95" s="803">
        <v>28.5</v>
      </c>
      <c r="E95" s="836">
        <v>171</v>
      </c>
      <c r="F95" s="837">
        <v>307.16000000000003</v>
      </c>
      <c r="G95" s="791">
        <v>24.1</v>
      </c>
      <c r="H95" s="838">
        <v>159</v>
      </c>
      <c r="I95" s="839">
        <v>283.68</v>
      </c>
      <c r="J95" s="796">
        <v>20.100000000000001</v>
      </c>
      <c r="K95" s="840">
        <v>1.87</v>
      </c>
      <c r="L95" s="841">
        <v>7</v>
      </c>
      <c r="M95" s="841">
        <v>59</v>
      </c>
      <c r="N95" s="842">
        <v>19.52</v>
      </c>
      <c r="O95" s="841" t="s">
        <v>8039</v>
      </c>
      <c r="P95" s="843" t="s">
        <v>8055</v>
      </c>
      <c r="Q95" s="844">
        <f t="shared" si="5"/>
        <v>52</v>
      </c>
      <c r="R95" s="844">
        <f t="shared" si="5"/>
        <v>83.240000000000009</v>
      </c>
      <c r="S95" s="834">
        <f t="shared" si="6"/>
        <v>3103.68</v>
      </c>
      <c r="T95" s="834">
        <f t="shared" si="7"/>
        <v>3195.9</v>
      </c>
      <c r="U95" s="834">
        <f t="shared" si="8"/>
        <v>92.220000000000255</v>
      </c>
      <c r="V95" s="845">
        <f t="shared" si="9"/>
        <v>1.0297131147540985</v>
      </c>
      <c r="W95" s="793">
        <v>980</v>
      </c>
    </row>
    <row r="96" spans="1:23" ht="14.4" customHeight="1" x14ac:dyDescent="0.3">
      <c r="A96" s="850" t="s">
        <v>8056</v>
      </c>
      <c r="B96" s="834">
        <v>8</v>
      </c>
      <c r="C96" s="835">
        <v>18.89</v>
      </c>
      <c r="D96" s="803">
        <v>33.1</v>
      </c>
      <c r="E96" s="836">
        <v>16</v>
      </c>
      <c r="F96" s="837">
        <v>35.15</v>
      </c>
      <c r="G96" s="791">
        <v>29.8</v>
      </c>
      <c r="H96" s="838">
        <v>37</v>
      </c>
      <c r="I96" s="839">
        <v>76.81</v>
      </c>
      <c r="J96" s="796">
        <v>24</v>
      </c>
      <c r="K96" s="840">
        <v>2.2200000000000002</v>
      </c>
      <c r="L96" s="841">
        <v>8</v>
      </c>
      <c r="M96" s="841">
        <v>71</v>
      </c>
      <c r="N96" s="842">
        <v>23.59</v>
      </c>
      <c r="O96" s="841" t="s">
        <v>8039</v>
      </c>
      <c r="P96" s="843" t="s">
        <v>8057</v>
      </c>
      <c r="Q96" s="844">
        <f t="shared" si="5"/>
        <v>29</v>
      </c>
      <c r="R96" s="844">
        <f t="shared" si="5"/>
        <v>57.92</v>
      </c>
      <c r="S96" s="834">
        <f t="shared" si="6"/>
        <v>872.83</v>
      </c>
      <c r="T96" s="834">
        <f t="shared" si="7"/>
        <v>888</v>
      </c>
      <c r="U96" s="834">
        <f t="shared" si="8"/>
        <v>15.169999999999959</v>
      </c>
      <c r="V96" s="845">
        <f t="shared" si="9"/>
        <v>1.0173802458668928</v>
      </c>
      <c r="W96" s="793">
        <v>272.10000000000002</v>
      </c>
    </row>
    <row r="97" spans="1:23" ht="14.4" customHeight="1" x14ac:dyDescent="0.3">
      <c r="A97" s="849" t="s">
        <v>8058</v>
      </c>
      <c r="B97" s="797">
        <v>1058</v>
      </c>
      <c r="C97" s="798">
        <v>838.6</v>
      </c>
      <c r="D97" s="799">
        <v>4.8</v>
      </c>
      <c r="E97" s="800">
        <v>1156</v>
      </c>
      <c r="F97" s="778">
        <v>891.88</v>
      </c>
      <c r="G97" s="779">
        <v>4.7</v>
      </c>
      <c r="H97" s="780">
        <v>1179</v>
      </c>
      <c r="I97" s="781">
        <v>900.16</v>
      </c>
      <c r="J97" s="782">
        <v>4.2</v>
      </c>
      <c r="K97" s="783">
        <v>0.76</v>
      </c>
      <c r="L97" s="784">
        <v>2</v>
      </c>
      <c r="M97" s="784">
        <v>14</v>
      </c>
      <c r="N97" s="785">
        <v>4.51</v>
      </c>
      <c r="O97" s="784" t="s">
        <v>8039</v>
      </c>
      <c r="P97" s="801" t="s">
        <v>8059</v>
      </c>
      <c r="Q97" s="786">
        <f t="shared" si="5"/>
        <v>121</v>
      </c>
      <c r="R97" s="786">
        <f t="shared" si="5"/>
        <v>61.559999999999945</v>
      </c>
      <c r="S97" s="797">
        <f t="shared" si="6"/>
        <v>5317.29</v>
      </c>
      <c r="T97" s="797">
        <f t="shared" si="7"/>
        <v>4951.8</v>
      </c>
      <c r="U97" s="797">
        <f t="shared" si="8"/>
        <v>-365.48999999999978</v>
      </c>
      <c r="V97" s="802">
        <f t="shared" si="9"/>
        <v>0.9312638580931264</v>
      </c>
      <c r="W97" s="787">
        <v>793.57</v>
      </c>
    </row>
    <row r="98" spans="1:23" ht="14.4" customHeight="1" x14ac:dyDescent="0.3">
      <c r="A98" s="850" t="s">
        <v>8060</v>
      </c>
      <c r="B98" s="834">
        <v>82</v>
      </c>
      <c r="C98" s="835">
        <v>63.53</v>
      </c>
      <c r="D98" s="803">
        <v>5.8</v>
      </c>
      <c r="E98" s="836">
        <v>106</v>
      </c>
      <c r="F98" s="837">
        <v>81.87</v>
      </c>
      <c r="G98" s="791">
        <v>6.3</v>
      </c>
      <c r="H98" s="838">
        <v>39</v>
      </c>
      <c r="I98" s="839">
        <v>30.31</v>
      </c>
      <c r="J98" s="796">
        <v>6.6</v>
      </c>
      <c r="K98" s="840">
        <v>0.76</v>
      </c>
      <c r="L98" s="841">
        <v>2</v>
      </c>
      <c r="M98" s="841">
        <v>14</v>
      </c>
      <c r="N98" s="842">
        <v>4.51</v>
      </c>
      <c r="O98" s="841" t="s">
        <v>8039</v>
      </c>
      <c r="P98" s="843" t="s">
        <v>8061</v>
      </c>
      <c r="Q98" s="844">
        <f t="shared" si="5"/>
        <v>-43</v>
      </c>
      <c r="R98" s="844">
        <f t="shared" si="5"/>
        <v>-33.22</v>
      </c>
      <c r="S98" s="834">
        <f t="shared" si="6"/>
        <v>175.89</v>
      </c>
      <c r="T98" s="834">
        <f t="shared" si="7"/>
        <v>257.39999999999998</v>
      </c>
      <c r="U98" s="834">
        <f t="shared" si="8"/>
        <v>81.509999999999991</v>
      </c>
      <c r="V98" s="845">
        <f t="shared" si="9"/>
        <v>1.4634146341463414</v>
      </c>
      <c r="W98" s="793">
        <v>100.7</v>
      </c>
    </row>
    <row r="99" spans="1:23" ht="14.4" customHeight="1" x14ac:dyDescent="0.3">
      <c r="A99" s="850" t="s">
        <v>8062</v>
      </c>
      <c r="B99" s="834">
        <v>16</v>
      </c>
      <c r="C99" s="835">
        <v>16.149999999999999</v>
      </c>
      <c r="D99" s="803">
        <v>7.9</v>
      </c>
      <c r="E99" s="836">
        <v>42</v>
      </c>
      <c r="F99" s="837">
        <v>37.24</v>
      </c>
      <c r="G99" s="791">
        <v>7</v>
      </c>
      <c r="H99" s="838">
        <v>95</v>
      </c>
      <c r="I99" s="839">
        <v>84.45</v>
      </c>
      <c r="J99" s="796">
        <v>6.5</v>
      </c>
      <c r="K99" s="840">
        <v>0.88</v>
      </c>
      <c r="L99" s="841">
        <v>2</v>
      </c>
      <c r="M99" s="841">
        <v>18</v>
      </c>
      <c r="N99" s="842">
        <v>5.89</v>
      </c>
      <c r="O99" s="841" t="s">
        <v>8039</v>
      </c>
      <c r="P99" s="843" t="s">
        <v>8063</v>
      </c>
      <c r="Q99" s="844">
        <f t="shared" si="5"/>
        <v>79</v>
      </c>
      <c r="R99" s="844">
        <f t="shared" si="5"/>
        <v>68.300000000000011</v>
      </c>
      <c r="S99" s="834">
        <f t="shared" si="6"/>
        <v>559.54999999999995</v>
      </c>
      <c r="T99" s="834">
        <f t="shared" si="7"/>
        <v>617.5</v>
      </c>
      <c r="U99" s="834">
        <f t="shared" si="8"/>
        <v>57.950000000000045</v>
      </c>
      <c r="V99" s="845">
        <f t="shared" si="9"/>
        <v>1.1035653650254671</v>
      </c>
      <c r="W99" s="793">
        <v>159.62</v>
      </c>
    </row>
    <row r="100" spans="1:23" ht="14.4" customHeight="1" x14ac:dyDescent="0.3">
      <c r="A100" s="849" t="s">
        <v>8064</v>
      </c>
      <c r="B100" s="797">
        <v>7</v>
      </c>
      <c r="C100" s="798">
        <v>4.3899999999999997</v>
      </c>
      <c r="D100" s="799">
        <v>6.1</v>
      </c>
      <c r="E100" s="800">
        <v>5</v>
      </c>
      <c r="F100" s="778">
        <v>3.07</v>
      </c>
      <c r="G100" s="779">
        <v>5.2</v>
      </c>
      <c r="H100" s="780">
        <v>14</v>
      </c>
      <c r="I100" s="781">
        <v>8.41</v>
      </c>
      <c r="J100" s="782">
        <v>3.8</v>
      </c>
      <c r="K100" s="783">
        <v>0.56000000000000005</v>
      </c>
      <c r="L100" s="784">
        <v>2</v>
      </c>
      <c r="M100" s="784">
        <v>18</v>
      </c>
      <c r="N100" s="785">
        <v>6.1</v>
      </c>
      <c r="O100" s="784" t="s">
        <v>8039</v>
      </c>
      <c r="P100" s="801" t="s">
        <v>8065</v>
      </c>
      <c r="Q100" s="786">
        <f t="shared" si="5"/>
        <v>7</v>
      </c>
      <c r="R100" s="786">
        <f t="shared" si="5"/>
        <v>4.0200000000000005</v>
      </c>
      <c r="S100" s="797">
        <f t="shared" si="6"/>
        <v>85.399999999999991</v>
      </c>
      <c r="T100" s="797">
        <f t="shared" si="7"/>
        <v>53.199999999999996</v>
      </c>
      <c r="U100" s="797">
        <f t="shared" si="8"/>
        <v>-32.199999999999996</v>
      </c>
      <c r="V100" s="802">
        <f t="shared" si="9"/>
        <v>0.62295081967213117</v>
      </c>
      <c r="W100" s="787">
        <v>3.9</v>
      </c>
    </row>
    <row r="101" spans="1:23" ht="14.4" customHeight="1" x14ac:dyDescent="0.3">
      <c r="A101" s="850" t="s">
        <v>8066</v>
      </c>
      <c r="B101" s="834">
        <v>8</v>
      </c>
      <c r="C101" s="835">
        <v>5.56</v>
      </c>
      <c r="D101" s="803">
        <v>8</v>
      </c>
      <c r="E101" s="836">
        <v>1</v>
      </c>
      <c r="F101" s="837">
        <v>0.69</v>
      </c>
      <c r="G101" s="791">
        <v>2</v>
      </c>
      <c r="H101" s="838">
        <v>5</v>
      </c>
      <c r="I101" s="839">
        <v>3.21</v>
      </c>
      <c r="J101" s="792">
        <v>7.4</v>
      </c>
      <c r="K101" s="840">
        <v>0.69</v>
      </c>
      <c r="L101" s="841">
        <v>2</v>
      </c>
      <c r="M101" s="841">
        <v>22</v>
      </c>
      <c r="N101" s="842">
        <v>7.41</v>
      </c>
      <c r="O101" s="841" t="s">
        <v>8039</v>
      </c>
      <c r="P101" s="843" t="s">
        <v>8067</v>
      </c>
      <c r="Q101" s="844">
        <f t="shared" si="5"/>
        <v>-3</v>
      </c>
      <c r="R101" s="844">
        <f t="shared" si="5"/>
        <v>-2.3499999999999996</v>
      </c>
      <c r="S101" s="834">
        <f t="shared" si="6"/>
        <v>37.049999999999997</v>
      </c>
      <c r="T101" s="834">
        <f t="shared" si="7"/>
        <v>37</v>
      </c>
      <c r="U101" s="834">
        <f t="shared" si="8"/>
        <v>-4.9999999999997158E-2</v>
      </c>
      <c r="V101" s="845">
        <f t="shared" si="9"/>
        <v>0.99865047233468296</v>
      </c>
      <c r="W101" s="793">
        <v>13.17</v>
      </c>
    </row>
    <row r="102" spans="1:23" ht="14.4" customHeight="1" x14ac:dyDescent="0.3">
      <c r="A102" s="850" t="s">
        <v>8068</v>
      </c>
      <c r="B102" s="834">
        <v>1</v>
      </c>
      <c r="C102" s="835">
        <v>0.92</v>
      </c>
      <c r="D102" s="803">
        <v>4</v>
      </c>
      <c r="E102" s="836">
        <v>2</v>
      </c>
      <c r="F102" s="837">
        <v>1.69</v>
      </c>
      <c r="G102" s="791">
        <v>3.5</v>
      </c>
      <c r="H102" s="838">
        <v>5</v>
      </c>
      <c r="I102" s="839">
        <v>3.6</v>
      </c>
      <c r="J102" s="792">
        <v>3.4</v>
      </c>
      <c r="K102" s="840">
        <v>0.92</v>
      </c>
      <c r="L102" s="841">
        <v>3</v>
      </c>
      <c r="M102" s="841">
        <v>31</v>
      </c>
      <c r="N102" s="842">
        <v>10.23</v>
      </c>
      <c r="O102" s="841" t="s">
        <v>8039</v>
      </c>
      <c r="P102" s="843" t="s">
        <v>8069</v>
      </c>
      <c r="Q102" s="844">
        <f t="shared" si="5"/>
        <v>4</v>
      </c>
      <c r="R102" s="844">
        <f t="shared" si="5"/>
        <v>2.68</v>
      </c>
      <c r="S102" s="834">
        <f t="shared" si="6"/>
        <v>51.150000000000006</v>
      </c>
      <c r="T102" s="834">
        <f t="shared" si="7"/>
        <v>17</v>
      </c>
      <c r="U102" s="834">
        <f t="shared" si="8"/>
        <v>-34.150000000000006</v>
      </c>
      <c r="V102" s="845">
        <f t="shared" si="9"/>
        <v>0.33235581622678395</v>
      </c>
      <c r="W102" s="793"/>
    </row>
    <row r="103" spans="1:23" ht="14.4" customHeight="1" x14ac:dyDescent="0.3">
      <c r="A103" s="849" t="s">
        <v>8070</v>
      </c>
      <c r="B103" s="788">
        <v>1</v>
      </c>
      <c r="C103" s="789">
        <v>1.1399999999999999</v>
      </c>
      <c r="D103" s="790">
        <v>26</v>
      </c>
      <c r="E103" s="800"/>
      <c r="F103" s="778"/>
      <c r="G103" s="779"/>
      <c r="H103" s="784"/>
      <c r="I103" s="778"/>
      <c r="J103" s="779"/>
      <c r="K103" s="783">
        <v>1.1399999999999999</v>
      </c>
      <c r="L103" s="784">
        <v>4</v>
      </c>
      <c r="M103" s="784">
        <v>36</v>
      </c>
      <c r="N103" s="785">
        <v>11.9</v>
      </c>
      <c r="O103" s="784" t="s">
        <v>7873</v>
      </c>
      <c r="P103" s="801" t="s">
        <v>8071</v>
      </c>
      <c r="Q103" s="786">
        <f t="shared" si="5"/>
        <v>-1</v>
      </c>
      <c r="R103" s="786">
        <f t="shared" si="5"/>
        <v>-1.1399999999999999</v>
      </c>
      <c r="S103" s="797" t="str">
        <f t="shared" si="6"/>
        <v/>
      </c>
      <c r="T103" s="797" t="str">
        <f t="shared" si="7"/>
        <v/>
      </c>
      <c r="U103" s="797" t="str">
        <f t="shared" si="8"/>
        <v/>
      </c>
      <c r="V103" s="802" t="str">
        <f t="shared" si="9"/>
        <v/>
      </c>
      <c r="W103" s="787"/>
    </row>
    <row r="104" spans="1:23" ht="14.4" customHeight="1" x14ac:dyDescent="0.3">
      <c r="A104" s="849" t="s">
        <v>8072</v>
      </c>
      <c r="B104" s="797"/>
      <c r="C104" s="798"/>
      <c r="D104" s="799"/>
      <c r="E104" s="800"/>
      <c r="F104" s="778"/>
      <c r="G104" s="779"/>
      <c r="H104" s="780">
        <v>1</v>
      </c>
      <c r="I104" s="781">
        <v>0.79</v>
      </c>
      <c r="J104" s="782">
        <v>7</v>
      </c>
      <c r="K104" s="783">
        <v>0.79</v>
      </c>
      <c r="L104" s="784">
        <v>3</v>
      </c>
      <c r="M104" s="784">
        <v>28</v>
      </c>
      <c r="N104" s="785">
        <v>9.36</v>
      </c>
      <c r="O104" s="784" t="s">
        <v>7873</v>
      </c>
      <c r="P104" s="801" t="s">
        <v>8073</v>
      </c>
      <c r="Q104" s="786">
        <f t="shared" si="5"/>
        <v>1</v>
      </c>
      <c r="R104" s="786">
        <f t="shared" si="5"/>
        <v>0.79</v>
      </c>
      <c r="S104" s="797">
        <f t="shared" si="6"/>
        <v>9.36</v>
      </c>
      <c r="T104" s="797">
        <f t="shared" si="7"/>
        <v>7</v>
      </c>
      <c r="U104" s="797">
        <f t="shared" si="8"/>
        <v>-2.3599999999999994</v>
      </c>
      <c r="V104" s="802">
        <f t="shared" si="9"/>
        <v>0.74786324786324787</v>
      </c>
      <c r="W104" s="787"/>
    </row>
    <row r="105" spans="1:23" ht="14.4" customHeight="1" x14ac:dyDescent="0.3">
      <c r="A105" s="849" t="s">
        <v>8074</v>
      </c>
      <c r="B105" s="797">
        <v>1</v>
      </c>
      <c r="C105" s="798">
        <v>0.8</v>
      </c>
      <c r="D105" s="799">
        <v>11</v>
      </c>
      <c r="E105" s="780"/>
      <c r="F105" s="781"/>
      <c r="G105" s="782"/>
      <c r="H105" s="784"/>
      <c r="I105" s="778"/>
      <c r="J105" s="779"/>
      <c r="K105" s="783">
        <v>0.66</v>
      </c>
      <c r="L105" s="784">
        <v>2</v>
      </c>
      <c r="M105" s="784">
        <v>15</v>
      </c>
      <c r="N105" s="785">
        <v>5.13</v>
      </c>
      <c r="O105" s="784" t="s">
        <v>7873</v>
      </c>
      <c r="P105" s="801" t="s">
        <v>8075</v>
      </c>
      <c r="Q105" s="786">
        <f t="shared" si="5"/>
        <v>-1</v>
      </c>
      <c r="R105" s="786">
        <f t="shared" si="5"/>
        <v>-0.8</v>
      </c>
      <c r="S105" s="797" t="str">
        <f t="shared" si="6"/>
        <v/>
      </c>
      <c r="T105" s="797" t="str">
        <f t="shared" si="7"/>
        <v/>
      </c>
      <c r="U105" s="797" t="str">
        <f t="shared" si="8"/>
        <v/>
      </c>
      <c r="V105" s="802" t="str">
        <f t="shared" si="9"/>
        <v/>
      </c>
      <c r="W105" s="787"/>
    </row>
    <row r="106" spans="1:23" ht="14.4" customHeight="1" x14ac:dyDescent="0.3">
      <c r="A106" s="850" t="s">
        <v>8076</v>
      </c>
      <c r="B106" s="834">
        <v>2</v>
      </c>
      <c r="C106" s="835">
        <v>4.78</v>
      </c>
      <c r="D106" s="803">
        <v>29</v>
      </c>
      <c r="E106" s="838">
        <v>3</v>
      </c>
      <c r="F106" s="839">
        <v>4.8099999999999996</v>
      </c>
      <c r="G106" s="792">
        <v>7.3</v>
      </c>
      <c r="H106" s="841"/>
      <c r="I106" s="837"/>
      <c r="J106" s="791"/>
      <c r="K106" s="840">
        <v>1.32</v>
      </c>
      <c r="L106" s="841">
        <v>3</v>
      </c>
      <c r="M106" s="841">
        <v>29</v>
      </c>
      <c r="N106" s="842">
        <v>9.66</v>
      </c>
      <c r="O106" s="841" t="s">
        <v>7873</v>
      </c>
      <c r="P106" s="843" t="s">
        <v>8077</v>
      </c>
      <c r="Q106" s="844">
        <f t="shared" si="5"/>
        <v>-2</v>
      </c>
      <c r="R106" s="844">
        <f t="shared" si="5"/>
        <v>-4.78</v>
      </c>
      <c r="S106" s="834" t="str">
        <f t="shared" si="6"/>
        <v/>
      </c>
      <c r="T106" s="834" t="str">
        <f t="shared" si="7"/>
        <v/>
      </c>
      <c r="U106" s="834" t="str">
        <f t="shared" si="8"/>
        <v/>
      </c>
      <c r="V106" s="845" t="str">
        <f t="shared" si="9"/>
        <v/>
      </c>
      <c r="W106" s="793"/>
    </row>
    <row r="107" spans="1:23" ht="14.4" customHeight="1" x14ac:dyDescent="0.3">
      <c r="A107" s="850" t="s">
        <v>8078</v>
      </c>
      <c r="B107" s="834">
        <v>1</v>
      </c>
      <c r="C107" s="835">
        <v>4.18</v>
      </c>
      <c r="D107" s="803">
        <v>18</v>
      </c>
      <c r="E107" s="838">
        <v>2</v>
      </c>
      <c r="F107" s="839">
        <v>10.52</v>
      </c>
      <c r="G107" s="792">
        <v>23.5</v>
      </c>
      <c r="H107" s="841"/>
      <c r="I107" s="837"/>
      <c r="J107" s="791"/>
      <c r="K107" s="840">
        <v>4.18</v>
      </c>
      <c r="L107" s="841">
        <v>6</v>
      </c>
      <c r="M107" s="841">
        <v>53</v>
      </c>
      <c r="N107" s="842">
        <v>17.5</v>
      </c>
      <c r="O107" s="841" t="s">
        <v>7873</v>
      </c>
      <c r="P107" s="843" t="s">
        <v>8079</v>
      </c>
      <c r="Q107" s="844">
        <f t="shared" si="5"/>
        <v>-1</v>
      </c>
      <c r="R107" s="844">
        <f t="shared" si="5"/>
        <v>-4.18</v>
      </c>
      <c r="S107" s="834" t="str">
        <f t="shared" si="6"/>
        <v/>
      </c>
      <c r="T107" s="834" t="str">
        <f t="shared" si="7"/>
        <v/>
      </c>
      <c r="U107" s="834" t="str">
        <f t="shared" si="8"/>
        <v/>
      </c>
      <c r="V107" s="845" t="str">
        <f t="shared" si="9"/>
        <v/>
      </c>
      <c r="W107" s="793"/>
    </row>
    <row r="108" spans="1:23" ht="14.4" customHeight="1" x14ac:dyDescent="0.3">
      <c r="A108" s="849" t="s">
        <v>8080</v>
      </c>
      <c r="B108" s="797">
        <v>73</v>
      </c>
      <c r="C108" s="798">
        <v>21.4</v>
      </c>
      <c r="D108" s="799">
        <v>3.4</v>
      </c>
      <c r="E108" s="780">
        <v>93</v>
      </c>
      <c r="F108" s="781">
        <v>26.24</v>
      </c>
      <c r="G108" s="782">
        <v>4.9000000000000004</v>
      </c>
      <c r="H108" s="784"/>
      <c r="I108" s="778"/>
      <c r="J108" s="779"/>
      <c r="K108" s="783">
        <v>0.24</v>
      </c>
      <c r="L108" s="784">
        <v>1</v>
      </c>
      <c r="M108" s="784">
        <v>10</v>
      </c>
      <c r="N108" s="785">
        <v>3.44</v>
      </c>
      <c r="O108" s="784" t="s">
        <v>7873</v>
      </c>
      <c r="P108" s="801" t="s">
        <v>8081</v>
      </c>
      <c r="Q108" s="786">
        <f t="shared" si="5"/>
        <v>-73</v>
      </c>
      <c r="R108" s="786">
        <f t="shared" si="5"/>
        <v>-21.4</v>
      </c>
      <c r="S108" s="797" t="str">
        <f t="shared" si="6"/>
        <v/>
      </c>
      <c r="T108" s="797" t="str">
        <f t="shared" si="7"/>
        <v/>
      </c>
      <c r="U108" s="797" t="str">
        <f t="shared" si="8"/>
        <v/>
      </c>
      <c r="V108" s="802" t="str">
        <f t="shared" si="9"/>
        <v/>
      </c>
      <c r="W108" s="787"/>
    </row>
    <row r="109" spans="1:23" ht="14.4" customHeight="1" x14ac:dyDescent="0.3">
      <c r="A109" s="850" t="s">
        <v>8082</v>
      </c>
      <c r="B109" s="834">
        <v>168</v>
      </c>
      <c r="C109" s="835">
        <v>82.75</v>
      </c>
      <c r="D109" s="803">
        <v>4.5999999999999996</v>
      </c>
      <c r="E109" s="838">
        <v>308</v>
      </c>
      <c r="F109" s="839">
        <v>158.96</v>
      </c>
      <c r="G109" s="792">
        <v>4.8</v>
      </c>
      <c r="H109" s="841"/>
      <c r="I109" s="837"/>
      <c r="J109" s="791"/>
      <c r="K109" s="840">
        <v>0.46</v>
      </c>
      <c r="L109" s="841">
        <v>2</v>
      </c>
      <c r="M109" s="841">
        <v>17</v>
      </c>
      <c r="N109" s="842">
        <v>5.5</v>
      </c>
      <c r="O109" s="841" t="s">
        <v>7873</v>
      </c>
      <c r="P109" s="843" t="s">
        <v>8083</v>
      </c>
      <c r="Q109" s="844">
        <f t="shared" si="5"/>
        <v>-168</v>
      </c>
      <c r="R109" s="844">
        <f t="shared" si="5"/>
        <v>-82.75</v>
      </c>
      <c r="S109" s="834" t="str">
        <f t="shared" si="6"/>
        <v/>
      </c>
      <c r="T109" s="834" t="str">
        <f t="shared" si="7"/>
        <v/>
      </c>
      <c r="U109" s="834" t="str">
        <f t="shared" si="8"/>
        <v/>
      </c>
      <c r="V109" s="845" t="str">
        <f t="shared" si="9"/>
        <v/>
      </c>
      <c r="W109" s="793"/>
    </row>
    <row r="110" spans="1:23" ht="14.4" customHeight="1" x14ac:dyDescent="0.3">
      <c r="A110" s="850" t="s">
        <v>8084</v>
      </c>
      <c r="B110" s="834">
        <v>34</v>
      </c>
      <c r="C110" s="835">
        <v>33.4</v>
      </c>
      <c r="D110" s="803">
        <v>8.6999999999999993</v>
      </c>
      <c r="E110" s="838">
        <v>80</v>
      </c>
      <c r="F110" s="839">
        <v>75.760000000000005</v>
      </c>
      <c r="G110" s="792">
        <v>7.4</v>
      </c>
      <c r="H110" s="841">
        <v>2</v>
      </c>
      <c r="I110" s="837">
        <v>1.67</v>
      </c>
      <c r="J110" s="791">
        <v>3</v>
      </c>
      <c r="K110" s="840">
        <v>0.98</v>
      </c>
      <c r="L110" s="841">
        <v>3</v>
      </c>
      <c r="M110" s="841">
        <v>27</v>
      </c>
      <c r="N110" s="842">
        <v>9.11</v>
      </c>
      <c r="O110" s="841" t="s">
        <v>7873</v>
      </c>
      <c r="P110" s="843" t="s">
        <v>8085</v>
      </c>
      <c r="Q110" s="844">
        <f t="shared" si="5"/>
        <v>-32</v>
      </c>
      <c r="R110" s="844">
        <f t="shared" si="5"/>
        <v>-31.729999999999997</v>
      </c>
      <c r="S110" s="834">
        <f t="shared" si="6"/>
        <v>18.22</v>
      </c>
      <c r="T110" s="834">
        <f t="shared" si="7"/>
        <v>6</v>
      </c>
      <c r="U110" s="834">
        <f t="shared" si="8"/>
        <v>-12.219999999999999</v>
      </c>
      <c r="V110" s="845">
        <f t="shared" si="9"/>
        <v>0.32930845225027444</v>
      </c>
      <c r="W110" s="793"/>
    </row>
    <row r="111" spans="1:23" ht="14.4" customHeight="1" x14ac:dyDescent="0.3">
      <c r="A111" s="849" t="s">
        <v>8086</v>
      </c>
      <c r="B111" s="797">
        <v>1</v>
      </c>
      <c r="C111" s="798">
        <v>0.99</v>
      </c>
      <c r="D111" s="799">
        <v>11</v>
      </c>
      <c r="E111" s="800"/>
      <c r="F111" s="778"/>
      <c r="G111" s="779"/>
      <c r="H111" s="780"/>
      <c r="I111" s="781"/>
      <c r="J111" s="782"/>
      <c r="K111" s="783">
        <v>0.99</v>
      </c>
      <c r="L111" s="784">
        <v>2</v>
      </c>
      <c r="M111" s="784">
        <v>19</v>
      </c>
      <c r="N111" s="785">
        <v>6.35</v>
      </c>
      <c r="O111" s="784" t="s">
        <v>7873</v>
      </c>
      <c r="P111" s="801" t="s">
        <v>8087</v>
      </c>
      <c r="Q111" s="786">
        <f t="shared" si="5"/>
        <v>-1</v>
      </c>
      <c r="R111" s="786">
        <f t="shared" si="5"/>
        <v>-0.99</v>
      </c>
      <c r="S111" s="797" t="str">
        <f t="shared" si="6"/>
        <v/>
      </c>
      <c r="T111" s="797" t="str">
        <f t="shared" si="7"/>
        <v/>
      </c>
      <c r="U111" s="797" t="str">
        <f t="shared" si="8"/>
        <v/>
      </c>
      <c r="V111" s="802" t="str">
        <f t="shared" si="9"/>
        <v/>
      </c>
      <c r="W111" s="787"/>
    </row>
    <row r="112" spans="1:23" ht="14.4" customHeight="1" x14ac:dyDescent="0.3">
      <c r="A112" s="850" t="s">
        <v>8088</v>
      </c>
      <c r="B112" s="834">
        <v>1</v>
      </c>
      <c r="C112" s="835">
        <v>2.35</v>
      </c>
      <c r="D112" s="803">
        <v>31</v>
      </c>
      <c r="E112" s="836"/>
      <c r="F112" s="837"/>
      <c r="G112" s="791"/>
      <c r="H112" s="838">
        <v>2</v>
      </c>
      <c r="I112" s="839">
        <v>3.99</v>
      </c>
      <c r="J112" s="792">
        <v>8.5</v>
      </c>
      <c r="K112" s="840">
        <v>2</v>
      </c>
      <c r="L112" s="841">
        <v>4</v>
      </c>
      <c r="M112" s="841">
        <v>40</v>
      </c>
      <c r="N112" s="842">
        <v>13.31</v>
      </c>
      <c r="O112" s="841" t="s">
        <v>7873</v>
      </c>
      <c r="P112" s="843" t="s">
        <v>8089</v>
      </c>
      <c r="Q112" s="844">
        <f t="shared" si="5"/>
        <v>1</v>
      </c>
      <c r="R112" s="844">
        <f t="shared" si="5"/>
        <v>1.6400000000000001</v>
      </c>
      <c r="S112" s="834">
        <f t="shared" si="6"/>
        <v>26.62</v>
      </c>
      <c r="T112" s="834">
        <f t="shared" si="7"/>
        <v>17</v>
      </c>
      <c r="U112" s="834">
        <f t="shared" si="8"/>
        <v>-9.620000000000001</v>
      </c>
      <c r="V112" s="845">
        <f t="shared" si="9"/>
        <v>0.63861758076634112</v>
      </c>
      <c r="W112" s="793"/>
    </row>
    <row r="113" spans="1:23" ht="14.4" customHeight="1" x14ac:dyDescent="0.3">
      <c r="A113" s="850" t="s">
        <v>8090</v>
      </c>
      <c r="B113" s="834"/>
      <c r="C113" s="835"/>
      <c r="D113" s="803"/>
      <c r="E113" s="836"/>
      <c r="F113" s="837"/>
      <c r="G113" s="791"/>
      <c r="H113" s="838">
        <v>1</v>
      </c>
      <c r="I113" s="839">
        <v>4.0999999999999996</v>
      </c>
      <c r="J113" s="796">
        <v>22</v>
      </c>
      <c r="K113" s="840">
        <v>4.0999999999999996</v>
      </c>
      <c r="L113" s="841">
        <v>6</v>
      </c>
      <c r="M113" s="841">
        <v>55</v>
      </c>
      <c r="N113" s="842">
        <v>18.37</v>
      </c>
      <c r="O113" s="841" t="s">
        <v>7873</v>
      </c>
      <c r="P113" s="843" t="s">
        <v>8091</v>
      </c>
      <c r="Q113" s="844">
        <f t="shared" si="5"/>
        <v>1</v>
      </c>
      <c r="R113" s="844">
        <f t="shared" si="5"/>
        <v>4.0999999999999996</v>
      </c>
      <c r="S113" s="834">
        <f t="shared" si="6"/>
        <v>18.37</v>
      </c>
      <c r="T113" s="834">
        <f t="shared" si="7"/>
        <v>22</v>
      </c>
      <c r="U113" s="834">
        <f t="shared" si="8"/>
        <v>3.629999999999999</v>
      </c>
      <c r="V113" s="845">
        <f t="shared" si="9"/>
        <v>1.1976047904191616</v>
      </c>
      <c r="W113" s="793">
        <v>3.63</v>
      </c>
    </row>
    <row r="114" spans="1:23" ht="14.4" customHeight="1" thickBot="1" x14ac:dyDescent="0.35">
      <c r="A114" s="851" t="s">
        <v>8092</v>
      </c>
      <c r="B114" s="852"/>
      <c r="C114" s="853"/>
      <c r="D114" s="854"/>
      <c r="E114" s="855"/>
      <c r="F114" s="856"/>
      <c r="G114" s="857"/>
      <c r="H114" s="858">
        <v>1</v>
      </c>
      <c r="I114" s="859">
        <v>2.84</v>
      </c>
      <c r="J114" s="860">
        <v>4</v>
      </c>
      <c r="K114" s="861">
        <v>1.1100000000000001</v>
      </c>
      <c r="L114" s="862">
        <v>3</v>
      </c>
      <c r="M114" s="862">
        <v>31</v>
      </c>
      <c r="N114" s="863">
        <v>10.26</v>
      </c>
      <c r="O114" s="862" t="s">
        <v>7873</v>
      </c>
      <c r="P114" s="864" t="s">
        <v>8093</v>
      </c>
      <c r="Q114" s="865">
        <f t="shared" si="5"/>
        <v>1</v>
      </c>
      <c r="R114" s="865">
        <f t="shared" si="5"/>
        <v>2.84</v>
      </c>
      <c r="S114" s="852">
        <f t="shared" si="6"/>
        <v>10.26</v>
      </c>
      <c r="T114" s="852">
        <f t="shared" si="7"/>
        <v>4</v>
      </c>
      <c r="U114" s="852">
        <f t="shared" si="8"/>
        <v>-6.26</v>
      </c>
      <c r="V114" s="866">
        <f t="shared" si="9"/>
        <v>0.38986354775828463</v>
      </c>
      <c r="W114" s="867"/>
    </row>
  </sheetData>
  <autoFilter ref="A4:W4"/>
  <mergeCells count="12">
    <mergeCell ref="S3:V3"/>
    <mergeCell ref="A1:W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</mergeCells>
  <conditionalFormatting sqref="Q115:Q1048576">
    <cfRule type="cellIs" dxfId="12" priority="9" stopIfTrue="1" operator="lessThan">
      <formula>0</formula>
    </cfRule>
  </conditionalFormatting>
  <conditionalFormatting sqref="U115:U1048576">
    <cfRule type="cellIs" dxfId="11" priority="8" stopIfTrue="1" operator="greaterThan">
      <formula>0</formula>
    </cfRule>
  </conditionalFormatting>
  <conditionalFormatting sqref="V115:V1048576">
    <cfRule type="cellIs" dxfId="10" priority="7" stopIfTrue="1" operator="greaterThan">
      <formula>1</formula>
    </cfRule>
  </conditionalFormatting>
  <conditionalFormatting sqref="V115:V1048576">
    <cfRule type="cellIs" dxfId="9" priority="4" stopIfTrue="1" operator="greaterThan">
      <formula>1</formula>
    </cfRule>
  </conditionalFormatting>
  <conditionalFormatting sqref="U115:U1048576">
    <cfRule type="cellIs" dxfId="8" priority="5" stopIfTrue="1" operator="greaterThan">
      <formula>0</formula>
    </cfRule>
  </conditionalFormatting>
  <conditionalFormatting sqref="Q115:Q1048576">
    <cfRule type="cellIs" dxfId="7" priority="6" stopIfTrue="1" operator="lessThan">
      <formula>0</formula>
    </cfRule>
  </conditionalFormatting>
  <conditionalFormatting sqref="V5:V114">
    <cfRule type="cellIs" dxfId="6" priority="1" stopIfTrue="1" operator="greaterThan">
      <formula>1</formula>
    </cfRule>
  </conditionalFormatting>
  <conditionalFormatting sqref="U5:U114">
    <cfRule type="cellIs" dxfId="5" priority="2" stopIfTrue="1" operator="greaterThan">
      <formula>0</formula>
    </cfRule>
  </conditionalFormatting>
  <conditionalFormatting sqref="Q5:Q114">
    <cfRule type="cellIs" dxfId="4" priority="3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pageSetUpPr fitToPage="1"/>
  </sheetPr>
  <dimension ref="A1:M19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x14ac:dyDescent="0.3"/>
  <cols>
    <col min="1" max="1" width="43.21875" style="69" customWidth="1"/>
    <col min="2" max="2" width="7.77734375" style="355" customWidth="1"/>
    <col min="3" max="3" width="7.21875" style="69" hidden="1" customWidth="1"/>
    <col min="4" max="4" width="7.77734375" style="355" customWidth="1"/>
    <col min="5" max="5" width="7.21875" style="69" hidden="1" customWidth="1"/>
    <col min="6" max="6" width="7.77734375" style="355" customWidth="1"/>
    <col min="7" max="7" width="7.77734375" style="91" customWidth="1"/>
    <col min="8" max="8" width="7.77734375" style="355" customWidth="1"/>
    <col min="9" max="9" width="7.21875" style="69" hidden="1" customWidth="1"/>
    <col min="10" max="10" width="7.77734375" style="355" customWidth="1"/>
    <col min="11" max="11" width="7.21875" style="69" hidden="1" customWidth="1"/>
    <col min="12" max="12" width="7.77734375" style="355" customWidth="1"/>
    <col min="13" max="13" width="7.77734375" style="91" customWidth="1"/>
    <col min="14" max="16384" width="8.88671875" style="69"/>
  </cols>
  <sheetData>
    <row r="1" spans="1:13" ht="18.600000000000001" customHeight="1" thickBot="1" x14ac:dyDescent="0.4">
      <c r="A1" s="451" t="s">
        <v>253</v>
      </c>
      <c r="B1" s="440"/>
      <c r="C1" s="440"/>
      <c r="D1" s="440"/>
      <c r="E1" s="440"/>
      <c r="F1" s="440"/>
      <c r="G1" s="440"/>
      <c r="H1" s="440"/>
      <c r="I1" s="440"/>
      <c r="J1" s="440"/>
      <c r="K1" s="440"/>
      <c r="L1" s="440"/>
      <c r="M1" s="440"/>
    </row>
    <row r="2" spans="1:13" ht="14.4" customHeight="1" thickBot="1" x14ac:dyDescent="0.35">
      <c r="A2" s="580" t="s">
        <v>297</v>
      </c>
      <c r="B2" s="344"/>
      <c r="C2" s="172"/>
      <c r="D2" s="344"/>
      <c r="E2" s="172"/>
      <c r="F2" s="344"/>
      <c r="G2" s="314"/>
      <c r="H2" s="344"/>
      <c r="I2" s="172"/>
      <c r="J2" s="344"/>
      <c r="K2" s="172"/>
      <c r="L2" s="344"/>
      <c r="M2" s="314"/>
    </row>
    <row r="3" spans="1:13" ht="14.4" customHeight="1" thickBot="1" x14ac:dyDescent="0.35">
      <c r="A3" s="429" t="s">
        <v>255</v>
      </c>
      <c r="B3" s="430">
        <f>SUBTOTAL(9,B6:B1048576)</f>
        <v>7694754</v>
      </c>
      <c r="C3" s="431">
        <f t="shared" ref="C3:L3" si="0">SUBTOTAL(9,C6:C1048576)</f>
        <v>11</v>
      </c>
      <c r="D3" s="431">
        <f t="shared" si="0"/>
        <v>7014448</v>
      </c>
      <c r="E3" s="431">
        <f t="shared" si="0"/>
        <v>12.877861211700639</v>
      </c>
      <c r="F3" s="431">
        <f t="shared" si="0"/>
        <v>7401078</v>
      </c>
      <c r="G3" s="432">
        <f>IF(B3&lt;&gt;0,F3/B3,"")</f>
        <v>0.96183425746943962</v>
      </c>
      <c r="H3" s="430">
        <f t="shared" si="0"/>
        <v>2017730.7600000007</v>
      </c>
      <c r="I3" s="431">
        <f t="shared" si="0"/>
        <v>2</v>
      </c>
      <c r="J3" s="431">
        <f t="shared" si="0"/>
        <v>2782308.419999999</v>
      </c>
      <c r="K3" s="431">
        <f t="shared" si="0"/>
        <v>2.7577231807756184</v>
      </c>
      <c r="L3" s="431">
        <f t="shared" si="0"/>
        <v>2004892.0799999996</v>
      </c>
      <c r="M3" s="433">
        <f>IF(H3&lt;&gt;0,L3/H3,"")</f>
        <v>0.99363706979418742</v>
      </c>
    </row>
    <row r="4" spans="1:13" ht="14.4" customHeight="1" x14ac:dyDescent="0.3">
      <c r="A4" s="571" t="s">
        <v>204</v>
      </c>
      <c r="B4" s="516" t="s">
        <v>210</v>
      </c>
      <c r="C4" s="517"/>
      <c r="D4" s="517"/>
      <c r="E4" s="517"/>
      <c r="F4" s="517"/>
      <c r="G4" s="518"/>
      <c r="H4" s="516" t="s">
        <v>211</v>
      </c>
      <c r="I4" s="517"/>
      <c r="J4" s="517"/>
      <c r="K4" s="517"/>
      <c r="L4" s="517"/>
      <c r="M4" s="518"/>
    </row>
    <row r="5" spans="1:13" s="89" customFormat="1" ht="14.4" customHeight="1" thickBot="1" x14ac:dyDescent="0.35">
      <c r="A5" s="868"/>
      <c r="B5" s="869">
        <v>2011</v>
      </c>
      <c r="C5" s="870"/>
      <c r="D5" s="870">
        <v>2012</v>
      </c>
      <c r="E5" s="870"/>
      <c r="F5" s="870">
        <v>2013</v>
      </c>
      <c r="G5" s="760" t="s">
        <v>5</v>
      </c>
      <c r="H5" s="869">
        <v>2011</v>
      </c>
      <c r="I5" s="870"/>
      <c r="J5" s="870">
        <v>2012</v>
      </c>
      <c r="K5" s="870"/>
      <c r="L5" s="870">
        <v>2013</v>
      </c>
      <c r="M5" s="760" t="s">
        <v>5</v>
      </c>
    </row>
    <row r="6" spans="1:13" ht="14.4" customHeight="1" x14ac:dyDescent="0.3">
      <c r="A6" s="644" t="s">
        <v>7715</v>
      </c>
      <c r="B6" s="761"/>
      <c r="C6" s="613"/>
      <c r="D6" s="761">
        <v>92</v>
      </c>
      <c r="E6" s="613"/>
      <c r="F6" s="761">
        <v>46</v>
      </c>
      <c r="G6" s="634"/>
      <c r="H6" s="761"/>
      <c r="I6" s="613"/>
      <c r="J6" s="761"/>
      <c r="K6" s="613"/>
      <c r="L6" s="761"/>
      <c r="M6" s="664"/>
    </row>
    <row r="7" spans="1:13" ht="14.4" customHeight="1" x14ac:dyDescent="0.3">
      <c r="A7" s="645" t="s">
        <v>7721</v>
      </c>
      <c r="B7" s="773">
        <v>381903</v>
      </c>
      <c r="C7" s="619">
        <v>1</v>
      </c>
      <c r="D7" s="773">
        <v>294475</v>
      </c>
      <c r="E7" s="619">
        <v>0.77107275931322872</v>
      </c>
      <c r="F7" s="773">
        <v>196711</v>
      </c>
      <c r="G7" s="635">
        <v>0.51508105461334419</v>
      </c>
      <c r="H7" s="773"/>
      <c r="I7" s="619"/>
      <c r="J7" s="773"/>
      <c r="K7" s="619"/>
      <c r="L7" s="773"/>
      <c r="M7" s="665"/>
    </row>
    <row r="8" spans="1:13" ht="14.4" customHeight="1" x14ac:dyDescent="0.3">
      <c r="A8" s="645" t="s">
        <v>7723</v>
      </c>
      <c r="B8" s="773">
        <v>26199</v>
      </c>
      <c r="C8" s="619">
        <v>1</v>
      </c>
      <c r="D8" s="773">
        <v>1841</v>
      </c>
      <c r="E8" s="619">
        <v>7.0269857628153742E-2</v>
      </c>
      <c r="F8" s="773">
        <v>7804</v>
      </c>
      <c r="G8" s="635">
        <v>0.29787396465513949</v>
      </c>
      <c r="H8" s="773"/>
      <c r="I8" s="619"/>
      <c r="J8" s="773"/>
      <c r="K8" s="619"/>
      <c r="L8" s="773"/>
      <c r="M8" s="665"/>
    </row>
    <row r="9" spans="1:13" ht="14.4" customHeight="1" x14ac:dyDescent="0.3">
      <c r="A9" s="645" t="s">
        <v>7726</v>
      </c>
      <c r="B9" s="773">
        <v>4889</v>
      </c>
      <c r="C9" s="619">
        <v>1</v>
      </c>
      <c r="D9" s="773">
        <v>23747</v>
      </c>
      <c r="E9" s="619">
        <v>4.8572305174882393</v>
      </c>
      <c r="F9" s="773">
        <v>13640</v>
      </c>
      <c r="G9" s="635">
        <v>2.7899365923501738</v>
      </c>
      <c r="H9" s="773"/>
      <c r="I9" s="619"/>
      <c r="J9" s="773"/>
      <c r="K9" s="619"/>
      <c r="L9" s="773"/>
      <c r="M9" s="665"/>
    </row>
    <row r="10" spans="1:13" ht="14.4" customHeight="1" x14ac:dyDescent="0.3">
      <c r="A10" s="645" t="s">
        <v>7730</v>
      </c>
      <c r="B10" s="773"/>
      <c r="C10" s="619"/>
      <c r="D10" s="773">
        <v>46</v>
      </c>
      <c r="E10" s="619"/>
      <c r="F10" s="773"/>
      <c r="G10" s="635"/>
      <c r="H10" s="773"/>
      <c r="I10" s="619"/>
      <c r="J10" s="773"/>
      <c r="K10" s="619"/>
      <c r="L10" s="773"/>
      <c r="M10" s="665"/>
    </row>
    <row r="11" spans="1:13" ht="14.4" customHeight="1" x14ac:dyDescent="0.3">
      <c r="A11" s="645" t="s">
        <v>7731</v>
      </c>
      <c r="B11" s="773">
        <v>171328</v>
      </c>
      <c r="C11" s="619">
        <v>1</v>
      </c>
      <c r="D11" s="773">
        <v>161723</v>
      </c>
      <c r="E11" s="619">
        <v>0.94393794359357486</v>
      </c>
      <c r="F11" s="773">
        <v>759988</v>
      </c>
      <c r="G11" s="635">
        <v>4.4358657078819572</v>
      </c>
      <c r="H11" s="773">
        <v>1015688.1199999998</v>
      </c>
      <c r="I11" s="619">
        <v>1</v>
      </c>
      <c r="J11" s="773">
        <v>1410688.96</v>
      </c>
      <c r="K11" s="619">
        <v>1.3888997343003286</v>
      </c>
      <c r="L11" s="773">
        <v>788345.53999999992</v>
      </c>
      <c r="M11" s="665">
        <v>0.77616890901510205</v>
      </c>
    </row>
    <row r="12" spans="1:13" ht="14.4" customHeight="1" x14ac:dyDescent="0.3">
      <c r="A12" s="645" t="s">
        <v>8094</v>
      </c>
      <c r="B12" s="773"/>
      <c r="C12" s="619"/>
      <c r="D12" s="773">
        <v>7416</v>
      </c>
      <c r="E12" s="619"/>
      <c r="F12" s="773"/>
      <c r="G12" s="635"/>
      <c r="H12" s="773"/>
      <c r="I12" s="619"/>
      <c r="J12" s="773"/>
      <c r="K12" s="619"/>
      <c r="L12" s="773"/>
      <c r="M12" s="665"/>
    </row>
    <row r="13" spans="1:13" ht="14.4" customHeight="1" x14ac:dyDescent="0.3">
      <c r="A13" s="645" t="s">
        <v>7737</v>
      </c>
      <c r="B13" s="773">
        <v>995417</v>
      </c>
      <c r="C13" s="619">
        <v>1</v>
      </c>
      <c r="D13" s="773">
        <v>984710</v>
      </c>
      <c r="E13" s="619">
        <v>0.98924370389495053</v>
      </c>
      <c r="F13" s="773">
        <v>928116</v>
      </c>
      <c r="G13" s="635">
        <v>0.93238913942598933</v>
      </c>
      <c r="H13" s="773"/>
      <c r="I13" s="619"/>
      <c r="J13" s="773"/>
      <c r="K13" s="619"/>
      <c r="L13" s="773"/>
      <c r="M13" s="665"/>
    </row>
    <row r="14" spans="1:13" ht="14.4" customHeight="1" x14ac:dyDescent="0.3">
      <c r="A14" s="645" t="s">
        <v>8095</v>
      </c>
      <c r="B14" s="773">
        <v>2764102</v>
      </c>
      <c r="C14" s="619">
        <v>1</v>
      </c>
      <c r="D14" s="773">
        <v>2656010</v>
      </c>
      <c r="E14" s="619">
        <v>0.96089435194504402</v>
      </c>
      <c r="F14" s="773">
        <v>2564985</v>
      </c>
      <c r="G14" s="635">
        <v>0.92796322277542576</v>
      </c>
      <c r="H14" s="773"/>
      <c r="I14" s="619"/>
      <c r="J14" s="773"/>
      <c r="K14" s="619"/>
      <c r="L14" s="773"/>
      <c r="M14" s="665"/>
    </row>
    <row r="15" spans="1:13" ht="14.4" customHeight="1" x14ac:dyDescent="0.3">
      <c r="A15" s="645" t="s">
        <v>8096</v>
      </c>
      <c r="B15" s="773">
        <v>2364386</v>
      </c>
      <c r="C15" s="619">
        <v>1</v>
      </c>
      <c r="D15" s="773">
        <v>1979565</v>
      </c>
      <c r="E15" s="619">
        <v>0.83724273447736541</v>
      </c>
      <c r="F15" s="773">
        <v>2053746</v>
      </c>
      <c r="G15" s="635">
        <v>0.86861705322227423</v>
      </c>
      <c r="H15" s="773">
        <v>1002042.6400000008</v>
      </c>
      <c r="I15" s="619">
        <v>1</v>
      </c>
      <c r="J15" s="773">
        <v>1371619.4599999993</v>
      </c>
      <c r="K15" s="619">
        <v>1.3688234464752898</v>
      </c>
      <c r="L15" s="773">
        <v>1216546.5399999996</v>
      </c>
      <c r="M15" s="665">
        <v>1.2140666389206736</v>
      </c>
    </row>
    <row r="16" spans="1:13" ht="14.4" customHeight="1" x14ac:dyDescent="0.3">
      <c r="A16" s="645" t="s">
        <v>8097</v>
      </c>
      <c r="B16" s="773">
        <v>381764</v>
      </c>
      <c r="C16" s="619">
        <v>1</v>
      </c>
      <c r="D16" s="773">
        <v>357339</v>
      </c>
      <c r="E16" s="619">
        <v>0.93602068293500695</v>
      </c>
      <c r="F16" s="773">
        <v>385033</v>
      </c>
      <c r="G16" s="635">
        <v>1.0085628817803669</v>
      </c>
      <c r="H16" s="773"/>
      <c r="I16" s="619"/>
      <c r="J16" s="773"/>
      <c r="K16" s="619"/>
      <c r="L16" s="773"/>
      <c r="M16" s="665"/>
    </row>
    <row r="17" spans="1:13" ht="14.4" customHeight="1" x14ac:dyDescent="0.3">
      <c r="A17" s="645" t="s">
        <v>8098</v>
      </c>
      <c r="B17" s="773">
        <v>451260</v>
      </c>
      <c r="C17" s="619">
        <v>1</v>
      </c>
      <c r="D17" s="773">
        <v>362759</v>
      </c>
      <c r="E17" s="619">
        <v>0.80388024642113198</v>
      </c>
      <c r="F17" s="773">
        <v>307085</v>
      </c>
      <c r="G17" s="635">
        <v>0.68050569516465009</v>
      </c>
      <c r="H17" s="773"/>
      <c r="I17" s="619"/>
      <c r="J17" s="773"/>
      <c r="K17" s="619"/>
      <c r="L17" s="773"/>
      <c r="M17" s="665"/>
    </row>
    <row r="18" spans="1:13" ht="14.4" customHeight="1" x14ac:dyDescent="0.3">
      <c r="A18" s="645" t="s">
        <v>8099</v>
      </c>
      <c r="B18" s="773">
        <v>146328</v>
      </c>
      <c r="C18" s="619">
        <v>1</v>
      </c>
      <c r="D18" s="773">
        <v>181361</v>
      </c>
      <c r="E18" s="619">
        <v>1.2394141927724018</v>
      </c>
      <c r="F18" s="773">
        <v>175330</v>
      </c>
      <c r="G18" s="635">
        <v>1.1981985676015527</v>
      </c>
      <c r="H18" s="773"/>
      <c r="I18" s="619"/>
      <c r="J18" s="773"/>
      <c r="K18" s="619"/>
      <c r="L18" s="773"/>
      <c r="M18" s="665"/>
    </row>
    <row r="19" spans="1:13" ht="14.4" customHeight="1" thickBot="1" x14ac:dyDescent="0.35">
      <c r="A19" s="763" t="s">
        <v>8100</v>
      </c>
      <c r="B19" s="762">
        <v>7178</v>
      </c>
      <c r="C19" s="625">
        <v>1</v>
      </c>
      <c r="D19" s="762">
        <v>3364</v>
      </c>
      <c r="E19" s="625">
        <v>0.46865422123154082</v>
      </c>
      <c r="F19" s="762">
        <v>8594</v>
      </c>
      <c r="G19" s="636">
        <v>1.1972694343828365</v>
      </c>
      <c r="H19" s="762"/>
      <c r="I19" s="625"/>
      <c r="J19" s="762"/>
      <c r="K19" s="625"/>
      <c r="L19" s="762"/>
      <c r="M19" s="666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pageSetUpPr fitToPage="1"/>
  </sheetPr>
  <dimension ref="A1:Q477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x14ac:dyDescent="0.3"/>
  <cols>
    <col min="1" max="1" width="3" style="69" bestFit="1" customWidth="1"/>
    <col min="2" max="2" width="8.6640625" style="69" bestFit="1" customWidth="1"/>
    <col min="3" max="3" width="2.109375" style="69" bestFit="1" customWidth="1"/>
    <col min="4" max="4" width="8" style="69" bestFit="1" customWidth="1"/>
    <col min="5" max="5" width="52.88671875" style="69" bestFit="1" customWidth="1"/>
    <col min="6" max="7" width="11.109375" style="98" customWidth="1"/>
    <col min="8" max="9" width="9.33203125" style="98" hidden="1" customWidth="1"/>
    <col min="10" max="11" width="11.109375" style="98" customWidth="1"/>
    <col min="12" max="13" width="9.33203125" style="98" hidden="1" customWidth="1"/>
    <col min="14" max="15" width="11.109375" style="98" customWidth="1"/>
    <col min="16" max="16" width="11.109375" style="91" customWidth="1"/>
    <col min="17" max="17" width="11.109375" style="98" customWidth="1"/>
    <col min="18" max="16384" width="8.88671875" style="69"/>
  </cols>
  <sheetData>
    <row r="1" spans="1:17" ht="18.600000000000001" customHeight="1" thickBot="1" x14ac:dyDescent="0.4">
      <c r="A1" s="451" t="s">
        <v>254</v>
      </c>
      <c r="B1" s="440"/>
      <c r="C1" s="440"/>
      <c r="D1" s="440"/>
      <c r="E1" s="440"/>
      <c r="F1" s="440"/>
      <c r="G1" s="440"/>
      <c r="H1" s="440"/>
      <c r="I1" s="440"/>
      <c r="J1" s="440"/>
      <c r="K1" s="440"/>
      <c r="L1" s="440"/>
      <c r="M1" s="440"/>
      <c r="N1" s="440"/>
      <c r="O1" s="440"/>
      <c r="P1" s="440"/>
      <c r="Q1" s="440"/>
    </row>
    <row r="2" spans="1:17" ht="14.4" customHeight="1" thickBot="1" x14ac:dyDescent="0.35">
      <c r="A2" s="580" t="s">
        <v>297</v>
      </c>
      <c r="B2" s="172"/>
      <c r="C2" s="172"/>
      <c r="D2" s="172"/>
      <c r="E2" s="172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314"/>
      <c r="Q2" s="175"/>
    </row>
    <row r="3" spans="1:17" ht="14.4" customHeight="1" thickBot="1" x14ac:dyDescent="0.35">
      <c r="E3" s="209" t="s">
        <v>255</v>
      </c>
      <c r="F3" s="357">
        <f t="shared" ref="F3:O3" si="0">SUBTOTAL(9,F6:F1048576)</f>
        <v>97838.52999999997</v>
      </c>
      <c r="G3" s="362">
        <f t="shared" si="0"/>
        <v>9712484.7599999979</v>
      </c>
      <c r="H3" s="363"/>
      <c r="I3" s="363"/>
      <c r="J3" s="357">
        <f t="shared" si="0"/>
        <v>105926.95</v>
      </c>
      <c r="K3" s="362">
        <f t="shared" si="0"/>
        <v>9796756.4199999981</v>
      </c>
      <c r="L3" s="363"/>
      <c r="M3" s="363"/>
      <c r="N3" s="357">
        <f t="shared" si="0"/>
        <v>81288.36000000003</v>
      </c>
      <c r="O3" s="362">
        <f t="shared" si="0"/>
        <v>9405970.0800000001</v>
      </c>
      <c r="P3" s="297">
        <f>IF(G3=0,"",O3/G3)</f>
        <v>0.96844116746907538</v>
      </c>
      <c r="Q3" s="359">
        <f>IF(N3=0,"",O3/N3)</f>
        <v>115.71115569313979</v>
      </c>
    </row>
    <row r="4" spans="1:17" ht="14.4" customHeight="1" x14ac:dyDescent="0.3">
      <c r="A4" s="521" t="s">
        <v>157</v>
      </c>
      <c r="B4" s="520" t="s">
        <v>205</v>
      </c>
      <c r="C4" s="521" t="s">
        <v>206</v>
      </c>
      <c r="D4" s="522" t="s">
        <v>175</v>
      </c>
      <c r="E4" s="523" t="s">
        <v>14</v>
      </c>
      <c r="F4" s="527">
        <v>2011</v>
      </c>
      <c r="G4" s="528"/>
      <c r="H4" s="361"/>
      <c r="I4" s="361"/>
      <c r="J4" s="527">
        <v>2012</v>
      </c>
      <c r="K4" s="528"/>
      <c r="L4" s="361"/>
      <c r="M4" s="361"/>
      <c r="N4" s="527">
        <v>2013</v>
      </c>
      <c r="O4" s="528"/>
      <c r="P4" s="529" t="s">
        <v>5</v>
      </c>
      <c r="Q4" s="519" t="s">
        <v>208</v>
      </c>
    </row>
    <row r="5" spans="1:17" ht="14.4" customHeight="1" thickBot="1" x14ac:dyDescent="0.35">
      <c r="A5" s="765"/>
      <c r="B5" s="764"/>
      <c r="C5" s="765"/>
      <c r="D5" s="766"/>
      <c r="E5" s="767"/>
      <c r="F5" s="774" t="s">
        <v>176</v>
      </c>
      <c r="G5" s="775" t="s">
        <v>17</v>
      </c>
      <c r="H5" s="776"/>
      <c r="I5" s="776"/>
      <c r="J5" s="774" t="s">
        <v>176</v>
      </c>
      <c r="K5" s="775" t="s">
        <v>17</v>
      </c>
      <c r="L5" s="776"/>
      <c r="M5" s="776"/>
      <c r="N5" s="774" t="s">
        <v>176</v>
      </c>
      <c r="O5" s="775" t="s">
        <v>17</v>
      </c>
      <c r="P5" s="777"/>
      <c r="Q5" s="772"/>
    </row>
    <row r="6" spans="1:17" ht="14.4" customHeight="1" x14ac:dyDescent="0.3">
      <c r="A6" s="612" t="s">
        <v>7742</v>
      </c>
      <c r="B6" s="613" t="s">
        <v>8101</v>
      </c>
      <c r="C6" s="613" t="s">
        <v>7590</v>
      </c>
      <c r="D6" s="613" t="s">
        <v>7761</v>
      </c>
      <c r="E6" s="613" t="s">
        <v>7762</v>
      </c>
      <c r="F6" s="616"/>
      <c r="G6" s="616"/>
      <c r="H6" s="616"/>
      <c r="I6" s="616"/>
      <c r="J6" s="616">
        <v>2</v>
      </c>
      <c r="K6" s="616">
        <v>92</v>
      </c>
      <c r="L6" s="616"/>
      <c r="M6" s="616">
        <v>46</v>
      </c>
      <c r="N6" s="616"/>
      <c r="O6" s="616"/>
      <c r="P6" s="634"/>
      <c r="Q6" s="617"/>
    </row>
    <row r="7" spans="1:17" ht="14.4" customHeight="1" x14ac:dyDescent="0.3">
      <c r="A7" s="618" t="s">
        <v>7742</v>
      </c>
      <c r="B7" s="619" t="s">
        <v>8102</v>
      </c>
      <c r="C7" s="619" t="s">
        <v>7590</v>
      </c>
      <c r="D7" s="619" t="s">
        <v>7761</v>
      </c>
      <c r="E7" s="619" t="s">
        <v>7762</v>
      </c>
      <c r="F7" s="622"/>
      <c r="G7" s="622"/>
      <c r="H7" s="622"/>
      <c r="I7" s="622"/>
      <c r="J7" s="622"/>
      <c r="K7" s="622"/>
      <c r="L7" s="622"/>
      <c r="M7" s="622"/>
      <c r="N7" s="622">
        <v>1</v>
      </c>
      <c r="O7" s="622">
        <v>46</v>
      </c>
      <c r="P7" s="635"/>
      <c r="Q7" s="623">
        <v>46</v>
      </c>
    </row>
    <row r="8" spans="1:17" ht="14.4" customHeight="1" x14ac:dyDescent="0.3">
      <c r="A8" s="618" t="s">
        <v>7751</v>
      </c>
      <c r="B8" s="619" t="s">
        <v>8103</v>
      </c>
      <c r="C8" s="619" t="s">
        <v>7590</v>
      </c>
      <c r="D8" s="619" t="s">
        <v>8104</v>
      </c>
      <c r="E8" s="619" t="s">
        <v>8105</v>
      </c>
      <c r="F8" s="622">
        <v>1</v>
      </c>
      <c r="G8" s="622">
        <v>7544</v>
      </c>
      <c r="H8" s="622">
        <v>1</v>
      </c>
      <c r="I8" s="622">
        <v>7544</v>
      </c>
      <c r="J8" s="622">
        <v>2</v>
      </c>
      <c r="K8" s="622">
        <v>15092</v>
      </c>
      <c r="L8" s="622">
        <v>2.0005302226935311</v>
      </c>
      <c r="M8" s="622">
        <v>7546</v>
      </c>
      <c r="N8" s="622">
        <v>9</v>
      </c>
      <c r="O8" s="622">
        <v>67941</v>
      </c>
      <c r="P8" s="635">
        <v>9.0059650053022278</v>
      </c>
      <c r="Q8" s="623">
        <v>7549</v>
      </c>
    </row>
    <row r="9" spans="1:17" ht="14.4" customHeight="1" x14ac:dyDescent="0.3">
      <c r="A9" s="618" t="s">
        <v>7751</v>
      </c>
      <c r="B9" s="619" t="s">
        <v>8103</v>
      </c>
      <c r="C9" s="619" t="s">
        <v>7590</v>
      </c>
      <c r="D9" s="619" t="s">
        <v>8106</v>
      </c>
      <c r="E9" s="619" t="s">
        <v>8107</v>
      </c>
      <c r="F9" s="622">
        <v>7</v>
      </c>
      <c r="G9" s="622">
        <v>8596</v>
      </c>
      <c r="H9" s="622">
        <v>1</v>
      </c>
      <c r="I9" s="622">
        <v>1228</v>
      </c>
      <c r="J9" s="622">
        <v>6</v>
      </c>
      <c r="K9" s="622">
        <v>7416</v>
      </c>
      <c r="L9" s="622">
        <v>0.86272684969753377</v>
      </c>
      <c r="M9" s="622">
        <v>1236</v>
      </c>
      <c r="N9" s="622">
        <v>11</v>
      </c>
      <c r="O9" s="622">
        <v>13695</v>
      </c>
      <c r="P9" s="635">
        <v>1.5931828757561657</v>
      </c>
      <c r="Q9" s="623">
        <v>1245</v>
      </c>
    </row>
    <row r="10" spans="1:17" ht="14.4" customHeight="1" x14ac:dyDescent="0.3">
      <c r="A10" s="618" t="s">
        <v>7751</v>
      </c>
      <c r="B10" s="619" t="s">
        <v>8103</v>
      </c>
      <c r="C10" s="619" t="s">
        <v>7590</v>
      </c>
      <c r="D10" s="619" t="s">
        <v>8108</v>
      </c>
      <c r="E10" s="619" t="s">
        <v>8109</v>
      </c>
      <c r="F10" s="622">
        <v>4</v>
      </c>
      <c r="G10" s="622">
        <v>1968</v>
      </c>
      <c r="H10" s="622">
        <v>1</v>
      </c>
      <c r="I10" s="622">
        <v>492</v>
      </c>
      <c r="J10" s="622"/>
      <c r="K10" s="622"/>
      <c r="L10" s="622"/>
      <c r="M10" s="622"/>
      <c r="N10" s="622"/>
      <c r="O10" s="622"/>
      <c r="P10" s="635"/>
      <c r="Q10" s="623"/>
    </row>
    <row r="11" spans="1:17" ht="14.4" customHeight="1" x14ac:dyDescent="0.3">
      <c r="A11" s="618" t="s">
        <v>7751</v>
      </c>
      <c r="B11" s="619" t="s">
        <v>8103</v>
      </c>
      <c r="C11" s="619" t="s">
        <v>7590</v>
      </c>
      <c r="D11" s="619" t="s">
        <v>8110</v>
      </c>
      <c r="E11" s="619" t="s">
        <v>8111</v>
      </c>
      <c r="F11" s="622">
        <v>30</v>
      </c>
      <c r="G11" s="622">
        <v>277830</v>
      </c>
      <c r="H11" s="622">
        <v>1</v>
      </c>
      <c r="I11" s="622">
        <v>9261</v>
      </c>
      <c r="J11" s="622">
        <v>20</v>
      </c>
      <c r="K11" s="622">
        <v>185900</v>
      </c>
      <c r="L11" s="622">
        <v>0.66911420652917253</v>
      </c>
      <c r="M11" s="622">
        <v>9295</v>
      </c>
      <c r="N11" s="622">
        <v>6</v>
      </c>
      <c r="O11" s="622">
        <v>56022</v>
      </c>
      <c r="P11" s="635">
        <v>0.2016412914372098</v>
      </c>
      <c r="Q11" s="623">
        <v>9337</v>
      </c>
    </row>
    <row r="12" spans="1:17" ht="14.4" customHeight="1" x14ac:dyDescent="0.3">
      <c r="A12" s="618" t="s">
        <v>7751</v>
      </c>
      <c r="B12" s="619" t="s">
        <v>8103</v>
      </c>
      <c r="C12" s="619" t="s">
        <v>7590</v>
      </c>
      <c r="D12" s="619" t="s">
        <v>8112</v>
      </c>
      <c r="E12" s="619" t="s">
        <v>8113</v>
      </c>
      <c r="F12" s="622">
        <v>4</v>
      </c>
      <c r="G12" s="622">
        <v>24952</v>
      </c>
      <c r="H12" s="622">
        <v>1</v>
      </c>
      <c r="I12" s="622">
        <v>6238</v>
      </c>
      <c r="J12" s="622"/>
      <c r="K12" s="622"/>
      <c r="L12" s="622"/>
      <c r="M12" s="622"/>
      <c r="N12" s="622"/>
      <c r="O12" s="622"/>
      <c r="P12" s="635"/>
      <c r="Q12" s="623"/>
    </row>
    <row r="13" spans="1:17" ht="14.4" customHeight="1" x14ac:dyDescent="0.3">
      <c r="A13" s="618" t="s">
        <v>7751</v>
      </c>
      <c r="B13" s="619" t="s">
        <v>8103</v>
      </c>
      <c r="C13" s="619" t="s">
        <v>7590</v>
      </c>
      <c r="D13" s="619" t="s">
        <v>8114</v>
      </c>
      <c r="E13" s="619" t="s">
        <v>8115</v>
      </c>
      <c r="F13" s="622">
        <v>4</v>
      </c>
      <c r="G13" s="622">
        <v>664</v>
      </c>
      <c r="H13" s="622">
        <v>1</v>
      </c>
      <c r="I13" s="622">
        <v>166</v>
      </c>
      <c r="J13" s="622"/>
      <c r="K13" s="622"/>
      <c r="L13" s="622"/>
      <c r="M13" s="622"/>
      <c r="N13" s="622"/>
      <c r="O13" s="622"/>
      <c r="P13" s="635"/>
      <c r="Q13" s="623"/>
    </row>
    <row r="14" spans="1:17" ht="14.4" customHeight="1" x14ac:dyDescent="0.3">
      <c r="A14" s="618" t="s">
        <v>7751</v>
      </c>
      <c r="B14" s="619" t="s">
        <v>8103</v>
      </c>
      <c r="C14" s="619" t="s">
        <v>7590</v>
      </c>
      <c r="D14" s="619" t="s">
        <v>8116</v>
      </c>
      <c r="E14" s="619" t="s">
        <v>8117</v>
      </c>
      <c r="F14" s="622"/>
      <c r="G14" s="622"/>
      <c r="H14" s="622"/>
      <c r="I14" s="622"/>
      <c r="J14" s="622">
        <v>1</v>
      </c>
      <c r="K14" s="622">
        <v>12774</v>
      </c>
      <c r="L14" s="622"/>
      <c r="M14" s="622">
        <v>12774</v>
      </c>
      <c r="N14" s="622">
        <v>2</v>
      </c>
      <c r="O14" s="622">
        <v>25558</v>
      </c>
      <c r="P14" s="635"/>
      <c r="Q14" s="623">
        <v>12779</v>
      </c>
    </row>
    <row r="15" spans="1:17" ht="14.4" customHeight="1" x14ac:dyDescent="0.3">
      <c r="A15" s="618" t="s">
        <v>7751</v>
      </c>
      <c r="B15" s="619" t="s">
        <v>8103</v>
      </c>
      <c r="C15" s="619" t="s">
        <v>7590</v>
      </c>
      <c r="D15" s="619" t="s">
        <v>8118</v>
      </c>
      <c r="E15" s="619" t="s">
        <v>8119</v>
      </c>
      <c r="F15" s="622">
        <v>4</v>
      </c>
      <c r="G15" s="622">
        <v>652</v>
      </c>
      <c r="H15" s="622">
        <v>1</v>
      </c>
      <c r="I15" s="622">
        <v>163</v>
      </c>
      <c r="J15" s="622"/>
      <c r="K15" s="622"/>
      <c r="L15" s="622"/>
      <c r="M15" s="622"/>
      <c r="N15" s="622"/>
      <c r="O15" s="622"/>
      <c r="P15" s="635"/>
      <c r="Q15" s="623"/>
    </row>
    <row r="16" spans="1:17" ht="14.4" customHeight="1" x14ac:dyDescent="0.3">
      <c r="A16" s="618" t="s">
        <v>7751</v>
      </c>
      <c r="B16" s="619" t="s">
        <v>8103</v>
      </c>
      <c r="C16" s="619" t="s">
        <v>7590</v>
      </c>
      <c r="D16" s="619" t="s">
        <v>8120</v>
      </c>
      <c r="E16" s="619" t="s">
        <v>8121</v>
      </c>
      <c r="F16" s="622">
        <v>27</v>
      </c>
      <c r="G16" s="622">
        <v>59697</v>
      </c>
      <c r="H16" s="622">
        <v>1</v>
      </c>
      <c r="I16" s="622">
        <v>2211</v>
      </c>
      <c r="J16" s="622">
        <v>33</v>
      </c>
      <c r="K16" s="622">
        <v>73293</v>
      </c>
      <c r="L16" s="622">
        <v>1.2277501381978995</v>
      </c>
      <c r="M16" s="622">
        <v>2221</v>
      </c>
      <c r="N16" s="622">
        <v>15</v>
      </c>
      <c r="O16" s="622">
        <v>33495</v>
      </c>
      <c r="P16" s="635">
        <v>0.56108347153123272</v>
      </c>
      <c r="Q16" s="623">
        <v>2233</v>
      </c>
    </row>
    <row r="17" spans="1:17" ht="14.4" customHeight="1" x14ac:dyDescent="0.3">
      <c r="A17" s="618" t="s">
        <v>7753</v>
      </c>
      <c r="B17" s="619" t="s">
        <v>8122</v>
      </c>
      <c r="C17" s="619" t="s">
        <v>7590</v>
      </c>
      <c r="D17" s="619" t="s">
        <v>8123</v>
      </c>
      <c r="E17" s="619" t="s">
        <v>8124</v>
      </c>
      <c r="F17" s="622">
        <v>6</v>
      </c>
      <c r="G17" s="622">
        <v>1536</v>
      </c>
      <c r="H17" s="622">
        <v>1</v>
      </c>
      <c r="I17" s="622">
        <v>256</v>
      </c>
      <c r="J17" s="622">
        <v>2</v>
      </c>
      <c r="K17" s="622">
        <v>512</v>
      </c>
      <c r="L17" s="622">
        <v>0.33333333333333331</v>
      </c>
      <c r="M17" s="622">
        <v>256</v>
      </c>
      <c r="N17" s="622">
        <v>2</v>
      </c>
      <c r="O17" s="622">
        <v>514</v>
      </c>
      <c r="P17" s="635">
        <v>0.33463541666666669</v>
      </c>
      <c r="Q17" s="623">
        <v>257</v>
      </c>
    </row>
    <row r="18" spans="1:17" ht="14.4" customHeight="1" x14ac:dyDescent="0.3">
      <c r="A18" s="618" t="s">
        <v>7753</v>
      </c>
      <c r="B18" s="619" t="s">
        <v>8122</v>
      </c>
      <c r="C18" s="619" t="s">
        <v>7590</v>
      </c>
      <c r="D18" s="619" t="s">
        <v>8125</v>
      </c>
      <c r="E18" s="619" t="s">
        <v>8126</v>
      </c>
      <c r="F18" s="622">
        <v>6</v>
      </c>
      <c r="G18" s="622">
        <v>6654</v>
      </c>
      <c r="H18" s="622">
        <v>1</v>
      </c>
      <c r="I18" s="622">
        <v>1109</v>
      </c>
      <c r="J18" s="622">
        <v>1</v>
      </c>
      <c r="K18" s="622">
        <v>1111</v>
      </c>
      <c r="L18" s="622">
        <v>0.16696723775172828</v>
      </c>
      <c r="M18" s="622">
        <v>1111</v>
      </c>
      <c r="N18" s="622">
        <v>1</v>
      </c>
      <c r="O18" s="622">
        <v>1114</v>
      </c>
      <c r="P18" s="635">
        <v>0.1674180943793207</v>
      </c>
      <c r="Q18" s="623">
        <v>1114</v>
      </c>
    </row>
    <row r="19" spans="1:17" ht="14.4" customHeight="1" x14ac:dyDescent="0.3">
      <c r="A19" s="618" t="s">
        <v>7753</v>
      </c>
      <c r="B19" s="619" t="s">
        <v>8122</v>
      </c>
      <c r="C19" s="619" t="s">
        <v>7590</v>
      </c>
      <c r="D19" s="619" t="s">
        <v>8127</v>
      </c>
      <c r="E19" s="619" t="s">
        <v>8128</v>
      </c>
      <c r="F19" s="622"/>
      <c r="G19" s="622"/>
      <c r="H19" s="622"/>
      <c r="I19" s="622"/>
      <c r="J19" s="622"/>
      <c r="K19" s="622"/>
      <c r="L19" s="622"/>
      <c r="M19" s="622"/>
      <c r="N19" s="622">
        <v>1</v>
      </c>
      <c r="O19" s="622">
        <v>326</v>
      </c>
      <c r="P19" s="635"/>
      <c r="Q19" s="623">
        <v>326</v>
      </c>
    </row>
    <row r="20" spans="1:17" ht="14.4" customHeight="1" x14ac:dyDescent="0.3">
      <c r="A20" s="618" t="s">
        <v>7753</v>
      </c>
      <c r="B20" s="619" t="s">
        <v>8122</v>
      </c>
      <c r="C20" s="619" t="s">
        <v>7590</v>
      </c>
      <c r="D20" s="619" t="s">
        <v>8129</v>
      </c>
      <c r="E20" s="619" t="s">
        <v>8130</v>
      </c>
      <c r="F20" s="622">
        <v>2</v>
      </c>
      <c r="G20" s="622">
        <v>11134</v>
      </c>
      <c r="H20" s="622">
        <v>1</v>
      </c>
      <c r="I20" s="622">
        <v>5567</v>
      </c>
      <c r="J20" s="622"/>
      <c r="K20" s="622"/>
      <c r="L20" s="622"/>
      <c r="M20" s="622"/>
      <c r="N20" s="622">
        <v>1</v>
      </c>
      <c r="O20" s="622">
        <v>5572</v>
      </c>
      <c r="P20" s="635">
        <v>0.50044907490569424</v>
      </c>
      <c r="Q20" s="623">
        <v>5572</v>
      </c>
    </row>
    <row r="21" spans="1:17" ht="14.4" customHeight="1" x14ac:dyDescent="0.3">
      <c r="A21" s="618" t="s">
        <v>7753</v>
      </c>
      <c r="B21" s="619" t="s">
        <v>8122</v>
      </c>
      <c r="C21" s="619" t="s">
        <v>7590</v>
      </c>
      <c r="D21" s="619" t="s">
        <v>8131</v>
      </c>
      <c r="E21" s="619" t="s">
        <v>8132</v>
      </c>
      <c r="F21" s="622">
        <v>6</v>
      </c>
      <c r="G21" s="622">
        <v>1308</v>
      </c>
      <c r="H21" s="622">
        <v>1</v>
      </c>
      <c r="I21" s="622">
        <v>218</v>
      </c>
      <c r="J21" s="622">
        <v>1</v>
      </c>
      <c r="K21" s="622">
        <v>218</v>
      </c>
      <c r="L21" s="622">
        <v>0.16666666666666666</v>
      </c>
      <c r="M21" s="622">
        <v>218</v>
      </c>
      <c r="N21" s="622"/>
      <c r="O21" s="622"/>
      <c r="P21" s="635"/>
      <c r="Q21" s="623"/>
    </row>
    <row r="22" spans="1:17" ht="14.4" customHeight="1" x14ac:dyDescent="0.3">
      <c r="A22" s="618" t="s">
        <v>7753</v>
      </c>
      <c r="B22" s="619" t="s">
        <v>8122</v>
      </c>
      <c r="C22" s="619" t="s">
        <v>7590</v>
      </c>
      <c r="D22" s="619" t="s">
        <v>8133</v>
      </c>
      <c r="E22" s="619" t="s">
        <v>8134</v>
      </c>
      <c r="F22" s="622"/>
      <c r="G22" s="622"/>
      <c r="H22" s="622"/>
      <c r="I22" s="622"/>
      <c r="J22" s="622"/>
      <c r="K22" s="622"/>
      <c r="L22" s="622"/>
      <c r="M22" s="622"/>
      <c r="N22" s="622">
        <v>1</v>
      </c>
      <c r="O22" s="622">
        <v>278</v>
      </c>
      <c r="P22" s="635"/>
      <c r="Q22" s="623">
        <v>278</v>
      </c>
    </row>
    <row r="23" spans="1:17" ht="14.4" customHeight="1" x14ac:dyDescent="0.3">
      <c r="A23" s="618" t="s">
        <v>7753</v>
      </c>
      <c r="B23" s="619" t="s">
        <v>8135</v>
      </c>
      <c r="C23" s="619" t="s">
        <v>7590</v>
      </c>
      <c r="D23" s="619" t="s">
        <v>8129</v>
      </c>
      <c r="E23" s="619" t="s">
        <v>8130</v>
      </c>
      <c r="F23" s="622">
        <v>1</v>
      </c>
      <c r="G23" s="622">
        <v>5567</v>
      </c>
      <c r="H23" s="622">
        <v>1</v>
      </c>
      <c r="I23" s="622">
        <v>5567</v>
      </c>
      <c r="J23" s="622"/>
      <c r="K23" s="622"/>
      <c r="L23" s="622"/>
      <c r="M23" s="622"/>
      <c r="N23" s="622"/>
      <c r="O23" s="622"/>
      <c r="P23" s="635"/>
      <c r="Q23" s="623"/>
    </row>
    <row r="24" spans="1:17" ht="14.4" customHeight="1" x14ac:dyDescent="0.3">
      <c r="A24" s="618" t="s">
        <v>7753</v>
      </c>
      <c r="B24" s="619" t="s">
        <v>8136</v>
      </c>
      <c r="C24" s="619" t="s">
        <v>7590</v>
      </c>
      <c r="D24" s="619" t="s">
        <v>8129</v>
      </c>
      <c r="E24" s="619" t="s">
        <v>8130</v>
      </c>
      <c r="F24" s="622">
        <v>0</v>
      </c>
      <c r="G24" s="622">
        <v>0</v>
      </c>
      <c r="H24" s="622"/>
      <c r="I24" s="622"/>
      <c r="J24" s="622"/>
      <c r="K24" s="622"/>
      <c r="L24" s="622"/>
      <c r="M24" s="622"/>
      <c r="N24" s="622"/>
      <c r="O24" s="622"/>
      <c r="P24" s="635"/>
      <c r="Q24" s="623"/>
    </row>
    <row r="25" spans="1:17" ht="14.4" customHeight="1" x14ac:dyDescent="0.3">
      <c r="A25" s="618" t="s">
        <v>7756</v>
      </c>
      <c r="B25" s="619" t="s">
        <v>8137</v>
      </c>
      <c r="C25" s="619" t="s">
        <v>7590</v>
      </c>
      <c r="D25" s="619" t="s">
        <v>8127</v>
      </c>
      <c r="E25" s="619" t="s">
        <v>8128</v>
      </c>
      <c r="F25" s="622"/>
      <c r="G25" s="622"/>
      <c r="H25" s="622"/>
      <c r="I25" s="622"/>
      <c r="J25" s="622">
        <v>9</v>
      </c>
      <c r="K25" s="622">
        <v>2925</v>
      </c>
      <c r="L25" s="622"/>
      <c r="M25" s="622">
        <v>325</v>
      </c>
      <c r="N25" s="622">
        <v>7</v>
      </c>
      <c r="O25" s="622">
        <v>2282</v>
      </c>
      <c r="P25" s="635"/>
      <c r="Q25" s="623">
        <v>326</v>
      </c>
    </row>
    <row r="26" spans="1:17" ht="14.4" customHeight="1" x14ac:dyDescent="0.3">
      <c r="A26" s="618" t="s">
        <v>7756</v>
      </c>
      <c r="B26" s="619" t="s">
        <v>8137</v>
      </c>
      <c r="C26" s="619" t="s">
        <v>7590</v>
      </c>
      <c r="D26" s="619" t="s">
        <v>8114</v>
      </c>
      <c r="E26" s="619" t="s">
        <v>8115</v>
      </c>
      <c r="F26" s="622">
        <v>2</v>
      </c>
      <c r="G26" s="622">
        <v>332</v>
      </c>
      <c r="H26" s="622">
        <v>1</v>
      </c>
      <c r="I26" s="622">
        <v>166</v>
      </c>
      <c r="J26" s="622">
        <v>10</v>
      </c>
      <c r="K26" s="622">
        <v>1660</v>
      </c>
      <c r="L26" s="622">
        <v>5</v>
      </c>
      <c r="M26" s="622">
        <v>166</v>
      </c>
      <c r="N26" s="622">
        <v>6</v>
      </c>
      <c r="O26" s="622">
        <v>1002</v>
      </c>
      <c r="P26" s="635">
        <v>3.0180722891566263</v>
      </c>
      <c r="Q26" s="623">
        <v>167</v>
      </c>
    </row>
    <row r="27" spans="1:17" ht="14.4" customHeight="1" x14ac:dyDescent="0.3">
      <c r="A27" s="618" t="s">
        <v>7756</v>
      </c>
      <c r="B27" s="619" t="s">
        <v>8137</v>
      </c>
      <c r="C27" s="619" t="s">
        <v>7590</v>
      </c>
      <c r="D27" s="619" t="s">
        <v>8118</v>
      </c>
      <c r="E27" s="619" t="s">
        <v>8119</v>
      </c>
      <c r="F27" s="622">
        <v>6</v>
      </c>
      <c r="G27" s="622">
        <v>978</v>
      </c>
      <c r="H27" s="622">
        <v>1</v>
      </c>
      <c r="I27" s="622">
        <v>163</v>
      </c>
      <c r="J27" s="622">
        <v>8</v>
      </c>
      <c r="K27" s="622">
        <v>1304</v>
      </c>
      <c r="L27" s="622">
        <v>1.3333333333333333</v>
      </c>
      <c r="M27" s="622">
        <v>163</v>
      </c>
      <c r="N27" s="622">
        <v>2</v>
      </c>
      <c r="O27" s="622">
        <v>328</v>
      </c>
      <c r="P27" s="635">
        <v>0.33537832310838445</v>
      </c>
      <c r="Q27" s="623">
        <v>164</v>
      </c>
    </row>
    <row r="28" spans="1:17" ht="14.4" customHeight="1" x14ac:dyDescent="0.3">
      <c r="A28" s="618" t="s">
        <v>7756</v>
      </c>
      <c r="B28" s="619" t="s">
        <v>8137</v>
      </c>
      <c r="C28" s="619" t="s">
        <v>7590</v>
      </c>
      <c r="D28" s="619" t="s">
        <v>8138</v>
      </c>
      <c r="E28" s="619" t="s">
        <v>8139</v>
      </c>
      <c r="F28" s="622"/>
      <c r="G28" s="622"/>
      <c r="H28" s="622"/>
      <c r="I28" s="622"/>
      <c r="J28" s="622">
        <v>7</v>
      </c>
      <c r="K28" s="622">
        <v>4620</v>
      </c>
      <c r="L28" s="622"/>
      <c r="M28" s="622">
        <v>660</v>
      </c>
      <c r="N28" s="622">
        <v>8</v>
      </c>
      <c r="O28" s="622">
        <v>5312</v>
      </c>
      <c r="P28" s="635"/>
      <c r="Q28" s="623">
        <v>664</v>
      </c>
    </row>
    <row r="29" spans="1:17" ht="14.4" customHeight="1" x14ac:dyDescent="0.3">
      <c r="A29" s="618" t="s">
        <v>7756</v>
      </c>
      <c r="B29" s="619" t="s">
        <v>8137</v>
      </c>
      <c r="C29" s="619" t="s">
        <v>7590</v>
      </c>
      <c r="D29" s="619" t="s">
        <v>8140</v>
      </c>
      <c r="E29" s="619" t="s">
        <v>8141</v>
      </c>
      <c r="F29" s="622">
        <v>3</v>
      </c>
      <c r="G29" s="622">
        <v>1356</v>
      </c>
      <c r="H29" s="622">
        <v>1</v>
      </c>
      <c r="I29" s="622">
        <v>452</v>
      </c>
      <c r="J29" s="622">
        <v>16</v>
      </c>
      <c r="K29" s="622">
        <v>7264</v>
      </c>
      <c r="L29" s="622">
        <v>5.3569321533923304</v>
      </c>
      <c r="M29" s="622">
        <v>454</v>
      </c>
      <c r="N29" s="622">
        <v>6</v>
      </c>
      <c r="O29" s="622">
        <v>2742</v>
      </c>
      <c r="P29" s="635">
        <v>2.0221238938053099</v>
      </c>
      <c r="Q29" s="623">
        <v>457</v>
      </c>
    </row>
    <row r="30" spans="1:17" ht="14.4" customHeight="1" x14ac:dyDescent="0.3">
      <c r="A30" s="618" t="s">
        <v>7756</v>
      </c>
      <c r="B30" s="619" t="s">
        <v>8137</v>
      </c>
      <c r="C30" s="619" t="s">
        <v>7590</v>
      </c>
      <c r="D30" s="619" t="s">
        <v>8142</v>
      </c>
      <c r="E30" s="619" t="s">
        <v>8143</v>
      </c>
      <c r="F30" s="622"/>
      <c r="G30" s="622"/>
      <c r="H30" s="622"/>
      <c r="I30" s="622"/>
      <c r="J30" s="622">
        <v>2</v>
      </c>
      <c r="K30" s="622">
        <v>470</v>
      </c>
      <c r="L30" s="622"/>
      <c r="M30" s="622">
        <v>235</v>
      </c>
      <c r="N30" s="622"/>
      <c r="O30" s="622"/>
      <c r="P30" s="635"/>
      <c r="Q30" s="623"/>
    </row>
    <row r="31" spans="1:17" ht="14.4" customHeight="1" x14ac:dyDescent="0.3">
      <c r="A31" s="618" t="s">
        <v>7756</v>
      </c>
      <c r="B31" s="619" t="s">
        <v>8137</v>
      </c>
      <c r="C31" s="619" t="s">
        <v>7590</v>
      </c>
      <c r="D31" s="619" t="s">
        <v>8144</v>
      </c>
      <c r="E31" s="619" t="s">
        <v>8145</v>
      </c>
      <c r="F31" s="622">
        <v>19</v>
      </c>
      <c r="G31" s="622">
        <v>1482</v>
      </c>
      <c r="H31" s="622">
        <v>1</v>
      </c>
      <c r="I31" s="622">
        <v>78</v>
      </c>
      <c r="J31" s="622">
        <v>46</v>
      </c>
      <c r="K31" s="622">
        <v>3588</v>
      </c>
      <c r="L31" s="622">
        <v>2.4210526315789473</v>
      </c>
      <c r="M31" s="622">
        <v>78</v>
      </c>
      <c r="N31" s="622">
        <v>8</v>
      </c>
      <c r="O31" s="622">
        <v>632</v>
      </c>
      <c r="P31" s="635">
        <v>0.42645074224021595</v>
      </c>
      <c r="Q31" s="623">
        <v>79</v>
      </c>
    </row>
    <row r="32" spans="1:17" ht="14.4" customHeight="1" x14ac:dyDescent="0.3">
      <c r="A32" s="618" t="s">
        <v>7756</v>
      </c>
      <c r="B32" s="619" t="s">
        <v>8137</v>
      </c>
      <c r="C32" s="619" t="s">
        <v>7590</v>
      </c>
      <c r="D32" s="619" t="s">
        <v>8146</v>
      </c>
      <c r="E32" s="619" t="s">
        <v>8147</v>
      </c>
      <c r="F32" s="622"/>
      <c r="G32" s="622"/>
      <c r="H32" s="622"/>
      <c r="I32" s="622"/>
      <c r="J32" s="622">
        <v>5</v>
      </c>
      <c r="K32" s="622">
        <v>630</v>
      </c>
      <c r="L32" s="622"/>
      <c r="M32" s="622">
        <v>126</v>
      </c>
      <c r="N32" s="622">
        <v>8</v>
      </c>
      <c r="O32" s="622">
        <v>1016</v>
      </c>
      <c r="P32" s="635"/>
      <c r="Q32" s="623">
        <v>127</v>
      </c>
    </row>
    <row r="33" spans="1:17" ht="14.4" customHeight="1" x14ac:dyDescent="0.3">
      <c r="A33" s="618" t="s">
        <v>7756</v>
      </c>
      <c r="B33" s="619" t="s">
        <v>8137</v>
      </c>
      <c r="C33" s="619" t="s">
        <v>7590</v>
      </c>
      <c r="D33" s="619" t="s">
        <v>8148</v>
      </c>
      <c r="E33" s="619" t="s">
        <v>8149</v>
      </c>
      <c r="F33" s="622"/>
      <c r="G33" s="622"/>
      <c r="H33" s="622"/>
      <c r="I33" s="622"/>
      <c r="J33" s="622">
        <v>1</v>
      </c>
      <c r="K33" s="622">
        <v>36</v>
      </c>
      <c r="L33" s="622"/>
      <c r="M33" s="622">
        <v>36</v>
      </c>
      <c r="N33" s="622"/>
      <c r="O33" s="622"/>
      <c r="P33" s="635"/>
      <c r="Q33" s="623"/>
    </row>
    <row r="34" spans="1:17" ht="14.4" customHeight="1" x14ac:dyDescent="0.3">
      <c r="A34" s="618" t="s">
        <v>7756</v>
      </c>
      <c r="B34" s="619" t="s">
        <v>8137</v>
      </c>
      <c r="C34" s="619" t="s">
        <v>7590</v>
      </c>
      <c r="D34" s="619" t="s">
        <v>8150</v>
      </c>
      <c r="E34" s="619" t="s">
        <v>8151</v>
      </c>
      <c r="F34" s="622">
        <v>2</v>
      </c>
      <c r="G34" s="622">
        <v>394</v>
      </c>
      <c r="H34" s="622">
        <v>1</v>
      </c>
      <c r="I34" s="622">
        <v>197</v>
      </c>
      <c r="J34" s="622">
        <v>2</v>
      </c>
      <c r="K34" s="622">
        <v>394</v>
      </c>
      <c r="L34" s="622">
        <v>1</v>
      </c>
      <c r="M34" s="622">
        <v>197</v>
      </c>
      <c r="N34" s="622"/>
      <c r="O34" s="622"/>
      <c r="P34" s="635"/>
      <c r="Q34" s="623"/>
    </row>
    <row r="35" spans="1:17" ht="14.4" customHeight="1" x14ac:dyDescent="0.3">
      <c r="A35" s="618" t="s">
        <v>7756</v>
      </c>
      <c r="B35" s="619" t="s">
        <v>8137</v>
      </c>
      <c r="C35" s="619" t="s">
        <v>7590</v>
      </c>
      <c r="D35" s="619" t="s">
        <v>8152</v>
      </c>
      <c r="E35" s="619" t="s">
        <v>8153</v>
      </c>
      <c r="F35" s="622">
        <v>1</v>
      </c>
      <c r="G35" s="622">
        <v>107</v>
      </c>
      <c r="H35" s="622">
        <v>1</v>
      </c>
      <c r="I35" s="622">
        <v>107</v>
      </c>
      <c r="J35" s="622">
        <v>8</v>
      </c>
      <c r="K35" s="622">
        <v>856</v>
      </c>
      <c r="L35" s="622">
        <v>8</v>
      </c>
      <c r="M35" s="622">
        <v>107</v>
      </c>
      <c r="N35" s="622"/>
      <c r="O35" s="622"/>
      <c r="P35" s="635"/>
      <c r="Q35" s="623"/>
    </row>
    <row r="36" spans="1:17" ht="14.4" customHeight="1" x14ac:dyDescent="0.3">
      <c r="A36" s="618" t="s">
        <v>7756</v>
      </c>
      <c r="B36" s="619" t="s">
        <v>8137</v>
      </c>
      <c r="C36" s="619" t="s">
        <v>7590</v>
      </c>
      <c r="D36" s="619" t="s">
        <v>8154</v>
      </c>
      <c r="E36" s="619" t="s">
        <v>8155</v>
      </c>
      <c r="F36" s="622">
        <v>1</v>
      </c>
      <c r="G36" s="622">
        <v>240</v>
      </c>
      <c r="H36" s="622">
        <v>1</v>
      </c>
      <c r="I36" s="622">
        <v>240</v>
      </c>
      <c r="J36" s="622"/>
      <c r="K36" s="622"/>
      <c r="L36" s="622"/>
      <c r="M36" s="622"/>
      <c r="N36" s="622"/>
      <c r="O36" s="622"/>
      <c r="P36" s="635"/>
      <c r="Q36" s="623"/>
    </row>
    <row r="37" spans="1:17" ht="14.4" customHeight="1" x14ac:dyDescent="0.3">
      <c r="A37" s="618" t="s">
        <v>7756</v>
      </c>
      <c r="B37" s="619" t="s">
        <v>1778</v>
      </c>
      <c r="C37" s="619" t="s">
        <v>7590</v>
      </c>
      <c r="D37" s="619" t="s">
        <v>8127</v>
      </c>
      <c r="E37" s="619" t="s">
        <v>8128</v>
      </c>
      <c r="F37" s="622"/>
      <c r="G37" s="622"/>
      <c r="H37" s="622"/>
      <c r="I37" s="622"/>
      <c r="J37" s="622"/>
      <c r="K37" s="622"/>
      <c r="L37" s="622"/>
      <c r="M37" s="622"/>
      <c r="N37" s="622">
        <v>1</v>
      </c>
      <c r="O37" s="622">
        <v>326</v>
      </c>
      <c r="P37" s="635"/>
      <c r="Q37" s="623">
        <v>326</v>
      </c>
    </row>
    <row r="38" spans="1:17" ht="14.4" customHeight="1" x14ac:dyDescent="0.3">
      <c r="A38" s="618" t="s">
        <v>563</v>
      </c>
      <c r="B38" s="619" t="s">
        <v>7760</v>
      </c>
      <c r="C38" s="619" t="s">
        <v>7590</v>
      </c>
      <c r="D38" s="619" t="s">
        <v>7761</v>
      </c>
      <c r="E38" s="619" t="s">
        <v>7762</v>
      </c>
      <c r="F38" s="622"/>
      <c r="G38" s="622"/>
      <c r="H38" s="622"/>
      <c r="I38" s="622"/>
      <c r="J38" s="622">
        <v>1</v>
      </c>
      <c r="K38" s="622">
        <v>46</v>
      </c>
      <c r="L38" s="622"/>
      <c r="M38" s="622">
        <v>46</v>
      </c>
      <c r="N38" s="622"/>
      <c r="O38" s="622"/>
      <c r="P38" s="635"/>
      <c r="Q38" s="623"/>
    </row>
    <row r="39" spans="1:17" ht="14.4" customHeight="1" x14ac:dyDescent="0.3">
      <c r="A39" s="618" t="s">
        <v>7863</v>
      </c>
      <c r="B39" s="619" t="s">
        <v>1660</v>
      </c>
      <c r="C39" s="619" t="s">
        <v>768</v>
      </c>
      <c r="D39" s="619" t="s">
        <v>8156</v>
      </c>
      <c r="E39" s="619" t="s">
        <v>8157</v>
      </c>
      <c r="F39" s="622"/>
      <c r="G39" s="622"/>
      <c r="H39" s="622"/>
      <c r="I39" s="622"/>
      <c r="J39" s="622"/>
      <c r="K39" s="622"/>
      <c r="L39" s="622"/>
      <c r="M39" s="622"/>
      <c r="N39" s="622">
        <v>0.45</v>
      </c>
      <c r="O39" s="622">
        <v>890.11</v>
      </c>
      <c r="P39" s="635"/>
      <c r="Q39" s="623">
        <v>1978.0222222222221</v>
      </c>
    </row>
    <row r="40" spans="1:17" ht="14.4" customHeight="1" x14ac:dyDescent="0.3">
      <c r="A40" s="618" t="s">
        <v>7863</v>
      </c>
      <c r="B40" s="619" t="s">
        <v>1660</v>
      </c>
      <c r="C40" s="619" t="s">
        <v>768</v>
      </c>
      <c r="D40" s="619" t="s">
        <v>8158</v>
      </c>
      <c r="E40" s="619" t="s">
        <v>8157</v>
      </c>
      <c r="F40" s="622">
        <v>0.1</v>
      </c>
      <c r="G40" s="622">
        <v>138.57</v>
      </c>
      <c r="H40" s="622">
        <v>1</v>
      </c>
      <c r="I40" s="622">
        <v>1385.6999999999998</v>
      </c>
      <c r="J40" s="622"/>
      <c r="K40" s="622"/>
      <c r="L40" s="622"/>
      <c r="M40" s="622"/>
      <c r="N40" s="622"/>
      <c r="O40" s="622"/>
      <c r="P40" s="635"/>
      <c r="Q40" s="623"/>
    </row>
    <row r="41" spans="1:17" ht="14.4" customHeight="1" x14ac:dyDescent="0.3">
      <c r="A41" s="618" t="s">
        <v>7863</v>
      </c>
      <c r="B41" s="619" t="s">
        <v>1660</v>
      </c>
      <c r="C41" s="619" t="s">
        <v>768</v>
      </c>
      <c r="D41" s="619" t="s">
        <v>8159</v>
      </c>
      <c r="E41" s="619" t="s">
        <v>8160</v>
      </c>
      <c r="F41" s="622">
        <v>1.1200000000000001</v>
      </c>
      <c r="G41" s="622">
        <v>1432.63</v>
      </c>
      <c r="H41" s="622">
        <v>1</v>
      </c>
      <c r="I41" s="622">
        <v>1279.1339285714284</v>
      </c>
      <c r="J41" s="622">
        <v>0.4</v>
      </c>
      <c r="K41" s="622">
        <v>433.06</v>
      </c>
      <c r="L41" s="622">
        <v>0.30228321339075681</v>
      </c>
      <c r="M41" s="622">
        <v>1082.6499999999999</v>
      </c>
      <c r="N41" s="622">
        <v>0.60000000000000009</v>
      </c>
      <c r="O41" s="622">
        <v>649.59</v>
      </c>
      <c r="P41" s="635">
        <v>0.45342482008613527</v>
      </c>
      <c r="Q41" s="623">
        <v>1082.6499999999999</v>
      </c>
    </row>
    <row r="42" spans="1:17" ht="14.4" customHeight="1" x14ac:dyDescent="0.3">
      <c r="A42" s="618" t="s">
        <v>7863</v>
      </c>
      <c r="B42" s="619" t="s">
        <v>1660</v>
      </c>
      <c r="C42" s="619" t="s">
        <v>768</v>
      </c>
      <c r="D42" s="619" t="s">
        <v>8161</v>
      </c>
      <c r="E42" s="619" t="s">
        <v>8160</v>
      </c>
      <c r="F42" s="622">
        <v>28.31</v>
      </c>
      <c r="G42" s="622">
        <v>62150.119999999995</v>
      </c>
      <c r="H42" s="622">
        <v>1</v>
      </c>
      <c r="I42" s="622">
        <v>2195.3415754150478</v>
      </c>
      <c r="J42" s="622">
        <v>40.15</v>
      </c>
      <c r="K42" s="622">
        <v>86937.66</v>
      </c>
      <c r="L42" s="622">
        <v>1.3988333409493017</v>
      </c>
      <c r="M42" s="622">
        <v>2165.3215442092155</v>
      </c>
      <c r="N42" s="622">
        <v>20.5</v>
      </c>
      <c r="O42" s="622">
        <v>44656.87</v>
      </c>
      <c r="P42" s="635">
        <v>0.71853232141788315</v>
      </c>
      <c r="Q42" s="623">
        <v>2178.3839024390245</v>
      </c>
    </row>
    <row r="43" spans="1:17" ht="14.4" customHeight="1" x14ac:dyDescent="0.3">
      <c r="A43" s="618" t="s">
        <v>7863</v>
      </c>
      <c r="B43" s="619" t="s">
        <v>1660</v>
      </c>
      <c r="C43" s="619" t="s">
        <v>768</v>
      </c>
      <c r="D43" s="619" t="s">
        <v>8162</v>
      </c>
      <c r="E43" s="619" t="s">
        <v>8163</v>
      </c>
      <c r="F43" s="622">
        <v>0.93</v>
      </c>
      <c r="G43" s="622">
        <v>1051.54</v>
      </c>
      <c r="H43" s="622">
        <v>1</v>
      </c>
      <c r="I43" s="622">
        <v>1130.6881720430106</v>
      </c>
      <c r="J43" s="622">
        <v>1.53</v>
      </c>
      <c r="K43" s="622">
        <v>1428.31</v>
      </c>
      <c r="L43" s="622">
        <v>1.3583030602735036</v>
      </c>
      <c r="M43" s="622">
        <v>933.53594771241819</v>
      </c>
      <c r="N43" s="622">
        <v>0.4</v>
      </c>
      <c r="O43" s="622">
        <v>377.91999999999996</v>
      </c>
      <c r="P43" s="635">
        <v>0.35939669437206379</v>
      </c>
      <c r="Q43" s="623">
        <v>944.79999999999984</v>
      </c>
    </row>
    <row r="44" spans="1:17" ht="14.4" customHeight="1" x14ac:dyDescent="0.3">
      <c r="A44" s="618" t="s">
        <v>7863</v>
      </c>
      <c r="B44" s="619" t="s">
        <v>1660</v>
      </c>
      <c r="C44" s="619" t="s">
        <v>7800</v>
      </c>
      <c r="D44" s="619" t="s">
        <v>8164</v>
      </c>
      <c r="E44" s="619" t="s">
        <v>8165</v>
      </c>
      <c r="F44" s="622">
        <v>1270</v>
      </c>
      <c r="G44" s="622">
        <v>5760.5</v>
      </c>
      <c r="H44" s="622">
        <v>1</v>
      </c>
      <c r="I44" s="622">
        <v>4.535826771653543</v>
      </c>
      <c r="J44" s="622">
        <v>1640</v>
      </c>
      <c r="K44" s="622">
        <v>7521</v>
      </c>
      <c r="L44" s="622">
        <v>1.3056158319590314</v>
      </c>
      <c r="M44" s="622">
        <v>4.5859756097560975</v>
      </c>
      <c r="N44" s="622">
        <v>1050</v>
      </c>
      <c r="O44" s="622">
        <v>5094</v>
      </c>
      <c r="P44" s="635">
        <v>0.8842982380001736</v>
      </c>
      <c r="Q44" s="623">
        <v>4.8514285714285714</v>
      </c>
    </row>
    <row r="45" spans="1:17" ht="14.4" customHeight="1" x14ac:dyDescent="0.3">
      <c r="A45" s="618" t="s">
        <v>7863</v>
      </c>
      <c r="B45" s="619" t="s">
        <v>1660</v>
      </c>
      <c r="C45" s="619" t="s">
        <v>7800</v>
      </c>
      <c r="D45" s="619" t="s">
        <v>8166</v>
      </c>
      <c r="E45" s="619" t="s">
        <v>8167</v>
      </c>
      <c r="F45" s="622"/>
      <c r="G45" s="622"/>
      <c r="H45" s="622"/>
      <c r="I45" s="622"/>
      <c r="J45" s="622">
        <v>900</v>
      </c>
      <c r="K45" s="622">
        <v>4779</v>
      </c>
      <c r="L45" s="622"/>
      <c r="M45" s="622">
        <v>5.31</v>
      </c>
      <c r="N45" s="622"/>
      <c r="O45" s="622"/>
      <c r="P45" s="635"/>
      <c r="Q45" s="623"/>
    </row>
    <row r="46" spans="1:17" ht="14.4" customHeight="1" x14ac:dyDescent="0.3">
      <c r="A46" s="618" t="s">
        <v>7863</v>
      </c>
      <c r="B46" s="619" t="s">
        <v>1660</v>
      </c>
      <c r="C46" s="619" t="s">
        <v>7800</v>
      </c>
      <c r="D46" s="619" t="s">
        <v>8168</v>
      </c>
      <c r="E46" s="619" t="s">
        <v>8169</v>
      </c>
      <c r="F46" s="622">
        <v>2225</v>
      </c>
      <c r="G46" s="622">
        <v>11862.75</v>
      </c>
      <c r="H46" s="622">
        <v>1</v>
      </c>
      <c r="I46" s="622">
        <v>5.3315730337078655</v>
      </c>
      <c r="J46" s="622">
        <v>4070</v>
      </c>
      <c r="K46" s="622">
        <v>32253.3</v>
      </c>
      <c r="L46" s="622">
        <v>2.7188720996396283</v>
      </c>
      <c r="M46" s="622">
        <v>7.9246437346437348</v>
      </c>
      <c r="N46" s="622">
        <v>4130</v>
      </c>
      <c r="O46" s="622">
        <v>32737.3</v>
      </c>
      <c r="P46" s="635">
        <v>2.7596720827801309</v>
      </c>
      <c r="Q46" s="623">
        <v>7.926707021791767</v>
      </c>
    </row>
    <row r="47" spans="1:17" ht="14.4" customHeight="1" x14ac:dyDescent="0.3">
      <c r="A47" s="618" t="s">
        <v>7863</v>
      </c>
      <c r="B47" s="619" t="s">
        <v>1660</v>
      </c>
      <c r="C47" s="619" t="s">
        <v>7800</v>
      </c>
      <c r="D47" s="619" t="s">
        <v>8170</v>
      </c>
      <c r="E47" s="619" t="s">
        <v>8171</v>
      </c>
      <c r="F47" s="622">
        <v>260</v>
      </c>
      <c r="G47" s="622">
        <v>1978.6000000000001</v>
      </c>
      <c r="H47" s="622">
        <v>1</v>
      </c>
      <c r="I47" s="622">
        <v>7.61</v>
      </c>
      <c r="J47" s="622">
        <v>307</v>
      </c>
      <c r="K47" s="622">
        <v>2600.29</v>
      </c>
      <c r="L47" s="622">
        <v>1.3142070150611542</v>
      </c>
      <c r="M47" s="622">
        <v>8.4700000000000006</v>
      </c>
      <c r="N47" s="622">
        <v>520</v>
      </c>
      <c r="O47" s="622">
        <v>4834.3999999999996</v>
      </c>
      <c r="P47" s="635">
        <v>2.4433437784291918</v>
      </c>
      <c r="Q47" s="623">
        <v>9.2969230769230755</v>
      </c>
    </row>
    <row r="48" spans="1:17" ht="14.4" customHeight="1" x14ac:dyDescent="0.3">
      <c r="A48" s="618" t="s">
        <v>7863</v>
      </c>
      <c r="B48" s="619" t="s">
        <v>1660</v>
      </c>
      <c r="C48" s="619" t="s">
        <v>7800</v>
      </c>
      <c r="D48" s="619" t="s">
        <v>8172</v>
      </c>
      <c r="E48" s="619" t="s">
        <v>8173</v>
      </c>
      <c r="F48" s="622"/>
      <c r="G48" s="622"/>
      <c r="H48" s="622"/>
      <c r="I48" s="622"/>
      <c r="J48" s="622">
        <v>2000</v>
      </c>
      <c r="K48" s="622">
        <v>12380</v>
      </c>
      <c r="L48" s="622"/>
      <c r="M48" s="622">
        <v>6.19</v>
      </c>
      <c r="N48" s="622"/>
      <c r="O48" s="622"/>
      <c r="P48" s="635"/>
      <c r="Q48" s="623"/>
    </row>
    <row r="49" spans="1:17" ht="14.4" customHeight="1" x14ac:dyDescent="0.3">
      <c r="A49" s="618" t="s">
        <v>7863</v>
      </c>
      <c r="B49" s="619" t="s">
        <v>1660</v>
      </c>
      <c r="C49" s="619" t="s">
        <v>7800</v>
      </c>
      <c r="D49" s="619" t="s">
        <v>8174</v>
      </c>
      <c r="E49" s="619" t="s">
        <v>8175</v>
      </c>
      <c r="F49" s="622">
        <v>2</v>
      </c>
      <c r="G49" s="622">
        <v>4190.0599999999995</v>
      </c>
      <c r="H49" s="622">
        <v>1</v>
      </c>
      <c r="I49" s="622">
        <v>2095.0299999999997</v>
      </c>
      <c r="J49" s="622">
        <v>8</v>
      </c>
      <c r="K49" s="622">
        <v>17411.38</v>
      </c>
      <c r="L49" s="622">
        <v>4.1554011159744739</v>
      </c>
      <c r="M49" s="622">
        <v>2176.4225000000001</v>
      </c>
      <c r="N49" s="622">
        <v>7</v>
      </c>
      <c r="O49" s="622">
        <v>15954.94</v>
      </c>
      <c r="P49" s="635">
        <v>3.8078070481090971</v>
      </c>
      <c r="Q49" s="623">
        <v>2279.2771428571427</v>
      </c>
    </row>
    <row r="50" spans="1:17" ht="14.4" customHeight="1" x14ac:dyDescent="0.3">
      <c r="A50" s="618" t="s">
        <v>7863</v>
      </c>
      <c r="B50" s="619" t="s">
        <v>1660</v>
      </c>
      <c r="C50" s="619" t="s">
        <v>7800</v>
      </c>
      <c r="D50" s="619" t="s">
        <v>8176</v>
      </c>
      <c r="E50" s="619" t="s">
        <v>8177</v>
      </c>
      <c r="F50" s="622">
        <v>14105</v>
      </c>
      <c r="G50" s="622">
        <v>32231.1</v>
      </c>
      <c r="H50" s="622">
        <v>1</v>
      </c>
      <c r="I50" s="622">
        <v>2.2850833037929812</v>
      </c>
      <c r="J50" s="622">
        <v>12652</v>
      </c>
      <c r="K50" s="622">
        <v>38034.9</v>
      </c>
      <c r="L50" s="622">
        <v>1.1800683191079424</v>
      </c>
      <c r="M50" s="622">
        <v>3.0062361681947518</v>
      </c>
      <c r="N50" s="622">
        <v>11693</v>
      </c>
      <c r="O50" s="622">
        <v>36543.800000000003</v>
      </c>
      <c r="P50" s="635">
        <v>1.1338055480576215</v>
      </c>
      <c r="Q50" s="623">
        <v>3.125271529975199</v>
      </c>
    </row>
    <row r="51" spans="1:17" ht="14.4" customHeight="1" x14ac:dyDescent="0.3">
      <c r="A51" s="618" t="s">
        <v>7863</v>
      </c>
      <c r="B51" s="619" t="s">
        <v>1660</v>
      </c>
      <c r="C51" s="619" t="s">
        <v>7800</v>
      </c>
      <c r="D51" s="619" t="s">
        <v>8178</v>
      </c>
      <c r="E51" s="619" t="s">
        <v>8179</v>
      </c>
      <c r="F51" s="622"/>
      <c r="G51" s="622"/>
      <c r="H51" s="622"/>
      <c r="I51" s="622"/>
      <c r="J51" s="622"/>
      <c r="K51" s="622"/>
      <c r="L51" s="622"/>
      <c r="M51" s="622"/>
      <c r="N51" s="622">
        <v>220</v>
      </c>
      <c r="O51" s="622">
        <v>51667</v>
      </c>
      <c r="P51" s="635"/>
      <c r="Q51" s="623">
        <v>234.85</v>
      </c>
    </row>
    <row r="52" spans="1:17" ht="14.4" customHeight="1" x14ac:dyDescent="0.3">
      <c r="A52" s="618" t="s">
        <v>7863</v>
      </c>
      <c r="B52" s="619" t="s">
        <v>1660</v>
      </c>
      <c r="C52" s="619" t="s">
        <v>7800</v>
      </c>
      <c r="D52" s="619" t="s">
        <v>8180</v>
      </c>
      <c r="E52" s="619" t="s">
        <v>8181</v>
      </c>
      <c r="F52" s="622">
        <v>27052</v>
      </c>
      <c r="G52" s="622">
        <v>894892.25</v>
      </c>
      <c r="H52" s="622">
        <v>1</v>
      </c>
      <c r="I52" s="622">
        <v>33.080446917048647</v>
      </c>
      <c r="J52" s="622">
        <v>37408</v>
      </c>
      <c r="K52" s="622">
        <v>1206910.06</v>
      </c>
      <c r="L52" s="622">
        <v>1.3486652275734872</v>
      </c>
      <c r="M52" s="622">
        <v>32.26342119332763</v>
      </c>
      <c r="N52" s="622">
        <v>17925</v>
      </c>
      <c r="O52" s="622">
        <v>594939.61</v>
      </c>
      <c r="P52" s="635">
        <v>0.66481703244161516</v>
      </c>
      <c r="Q52" s="623">
        <v>33.190494281729428</v>
      </c>
    </row>
    <row r="53" spans="1:17" ht="14.4" customHeight="1" x14ac:dyDescent="0.3">
      <c r="A53" s="618" t="s">
        <v>7863</v>
      </c>
      <c r="B53" s="619" t="s">
        <v>1660</v>
      </c>
      <c r="C53" s="619" t="s">
        <v>7590</v>
      </c>
      <c r="D53" s="619" t="s">
        <v>8182</v>
      </c>
      <c r="E53" s="619" t="s">
        <v>8183</v>
      </c>
      <c r="F53" s="622">
        <v>22</v>
      </c>
      <c r="G53" s="622">
        <v>28182</v>
      </c>
      <c r="H53" s="622">
        <v>1</v>
      </c>
      <c r="I53" s="622">
        <v>1281</v>
      </c>
      <c r="J53" s="622">
        <v>19</v>
      </c>
      <c r="K53" s="622">
        <v>24377</v>
      </c>
      <c r="L53" s="622">
        <v>0.86498474203392239</v>
      </c>
      <c r="M53" s="622">
        <v>1283</v>
      </c>
      <c r="N53" s="622">
        <v>17</v>
      </c>
      <c r="O53" s="622">
        <v>21862</v>
      </c>
      <c r="P53" s="635">
        <v>0.77574338230075934</v>
      </c>
      <c r="Q53" s="623">
        <v>1286</v>
      </c>
    </row>
    <row r="54" spans="1:17" ht="14.4" customHeight="1" x14ac:dyDescent="0.3">
      <c r="A54" s="618" t="s">
        <v>7863</v>
      </c>
      <c r="B54" s="619" t="s">
        <v>1660</v>
      </c>
      <c r="C54" s="619" t="s">
        <v>7590</v>
      </c>
      <c r="D54" s="619" t="s">
        <v>8184</v>
      </c>
      <c r="E54" s="619" t="s">
        <v>8185</v>
      </c>
      <c r="F54" s="622">
        <v>44</v>
      </c>
      <c r="G54" s="622">
        <v>76956</v>
      </c>
      <c r="H54" s="622">
        <v>1</v>
      </c>
      <c r="I54" s="622">
        <v>1749</v>
      </c>
      <c r="J54" s="622">
        <v>39</v>
      </c>
      <c r="K54" s="622">
        <v>68289</v>
      </c>
      <c r="L54" s="622">
        <v>0.88737720255730546</v>
      </c>
      <c r="M54" s="622">
        <v>1751</v>
      </c>
      <c r="N54" s="622">
        <v>30</v>
      </c>
      <c r="O54" s="622">
        <v>52620</v>
      </c>
      <c r="P54" s="635">
        <v>0.68376734757523783</v>
      </c>
      <c r="Q54" s="623">
        <v>1754</v>
      </c>
    </row>
    <row r="55" spans="1:17" ht="14.4" customHeight="1" x14ac:dyDescent="0.3">
      <c r="A55" s="618" t="s">
        <v>7863</v>
      </c>
      <c r="B55" s="619" t="s">
        <v>1660</v>
      </c>
      <c r="C55" s="619" t="s">
        <v>7590</v>
      </c>
      <c r="D55" s="619" t="s">
        <v>8186</v>
      </c>
      <c r="E55" s="619" t="s">
        <v>8187</v>
      </c>
      <c r="F55" s="622">
        <v>2</v>
      </c>
      <c r="G55" s="622">
        <v>1302</v>
      </c>
      <c r="H55" s="622">
        <v>1</v>
      </c>
      <c r="I55" s="622">
        <v>651</v>
      </c>
      <c r="J55" s="622">
        <v>8</v>
      </c>
      <c r="K55" s="622">
        <v>5224</v>
      </c>
      <c r="L55" s="622">
        <v>4.0122887864823351</v>
      </c>
      <c r="M55" s="622">
        <v>653</v>
      </c>
      <c r="N55" s="622">
        <v>7</v>
      </c>
      <c r="O55" s="622">
        <v>4578</v>
      </c>
      <c r="P55" s="635">
        <v>3.5161290322580645</v>
      </c>
      <c r="Q55" s="623">
        <v>654</v>
      </c>
    </row>
    <row r="56" spans="1:17" ht="14.4" customHeight="1" x14ac:dyDescent="0.3">
      <c r="A56" s="618" t="s">
        <v>7863</v>
      </c>
      <c r="B56" s="619" t="s">
        <v>1660</v>
      </c>
      <c r="C56" s="619" t="s">
        <v>7590</v>
      </c>
      <c r="D56" s="619" t="s">
        <v>8188</v>
      </c>
      <c r="E56" s="619" t="s">
        <v>8189</v>
      </c>
      <c r="F56" s="622">
        <v>16</v>
      </c>
      <c r="G56" s="622">
        <v>29344</v>
      </c>
      <c r="H56" s="622">
        <v>1</v>
      </c>
      <c r="I56" s="622">
        <v>1834</v>
      </c>
      <c r="J56" s="622">
        <v>30</v>
      </c>
      <c r="K56" s="622">
        <v>55080</v>
      </c>
      <c r="L56" s="622">
        <v>1.8770447110141766</v>
      </c>
      <c r="M56" s="622">
        <v>1836</v>
      </c>
      <c r="N56" s="622">
        <v>32</v>
      </c>
      <c r="O56" s="622">
        <v>58880</v>
      </c>
      <c r="P56" s="635">
        <v>2.0065430752453652</v>
      </c>
      <c r="Q56" s="623">
        <v>1840</v>
      </c>
    </row>
    <row r="57" spans="1:17" ht="14.4" customHeight="1" x14ac:dyDescent="0.3">
      <c r="A57" s="618" t="s">
        <v>7863</v>
      </c>
      <c r="B57" s="619" t="s">
        <v>1660</v>
      </c>
      <c r="C57" s="619" t="s">
        <v>7590</v>
      </c>
      <c r="D57" s="619" t="s">
        <v>8190</v>
      </c>
      <c r="E57" s="619" t="s">
        <v>8191</v>
      </c>
      <c r="F57" s="622"/>
      <c r="G57" s="622"/>
      <c r="H57" s="622"/>
      <c r="I57" s="622"/>
      <c r="J57" s="622">
        <v>1</v>
      </c>
      <c r="K57" s="622">
        <v>409</v>
      </c>
      <c r="L57" s="622"/>
      <c r="M57" s="622">
        <v>409</v>
      </c>
      <c r="N57" s="622"/>
      <c r="O57" s="622"/>
      <c r="P57" s="635"/>
      <c r="Q57" s="623"/>
    </row>
    <row r="58" spans="1:17" ht="14.4" customHeight="1" x14ac:dyDescent="0.3">
      <c r="A58" s="618" t="s">
        <v>7863</v>
      </c>
      <c r="B58" s="619" t="s">
        <v>1660</v>
      </c>
      <c r="C58" s="619" t="s">
        <v>7590</v>
      </c>
      <c r="D58" s="619" t="s">
        <v>8192</v>
      </c>
      <c r="E58" s="619" t="s">
        <v>8193</v>
      </c>
      <c r="F58" s="622">
        <v>6</v>
      </c>
      <c r="G58" s="622">
        <v>2916</v>
      </c>
      <c r="H58" s="622">
        <v>1</v>
      </c>
      <c r="I58" s="622">
        <v>486</v>
      </c>
      <c r="J58" s="622">
        <v>10</v>
      </c>
      <c r="K58" s="622">
        <v>4860</v>
      </c>
      <c r="L58" s="622">
        <v>1.6666666666666667</v>
      </c>
      <c r="M58" s="622">
        <v>486</v>
      </c>
      <c r="N58" s="622">
        <v>7</v>
      </c>
      <c r="O58" s="622">
        <v>3409</v>
      </c>
      <c r="P58" s="635">
        <v>1.1690672153635118</v>
      </c>
      <c r="Q58" s="623">
        <v>487</v>
      </c>
    </row>
    <row r="59" spans="1:17" ht="14.4" customHeight="1" x14ac:dyDescent="0.3">
      <c r="A59" s="618" t="s">
        <v>7863</v>
      </c>
      <c r="B59" s="619" t="s">
        <v>1660</v>
      </c>
      <c r="C59" s="619" t="s">
        <v>7590</v>
      </c>
      <c r="D59" s="619" t="s">
        <v>8194</v>
      </c>
      <c r="E59" s="619" t="s">
        <v>8195</v>
      </c>
      <c r="F59" s="622"/>
      <c r="G59" s="622"/>
      <c r="H59" s="622"/>
      <c r="I59" s="622"/>
      <c r="J59" s="622"/>
      <c r="K59" s="622"/>
      <c r="L59" s="622"/>
      <c r="M59" s="622"/>
      <c r="N59" s="622">
        <v>1</v>
      </c>
      <c r="O59" s="622">
        <v>2535</v>
      </c>
      <c r="P59" s="635"/>
      <c r="Q59" s="623">
        <v>2535</v>
      </c>
    </row>
    <row r="60" spans="1:17" ht="14.4" customHeight="1" x14ac:dyDescent="0.3">
      <c r="A60" s="618" t="s">
        <v>7863</v>
      </c>
      <c r="B60" s="619" t="s">
        <v>1660</v>
      </c>
      <c r="C60" s="619" t="s">
        <v>7590</v>
      </c>
      <c r="D60" s="619" t="s">
        <v>8196</v>
      </c>
      <c r="E60" s="619" t="s">
        <v>8197</v>
      </c>
      <c r="F60" s="622">
        <v>1</v>
      </c>
      <c r="G60" s="622">
        <v>162</v>
      </c>
      <c r="H60" s="622">
        <v>1</v>
      </c>
      <c r="I60" s="622">
        <v>162</v>
      </c>
      <c r="J60" s="622">
        <v>1</v>
      </c>
      <c r="K60" s="622">
        <v>162</v>
      </c>
      <c r="L60" s="622">
        <v>1</v>
      </c>
      <c r="M60" s="622">
        <v>162</v>
      </c>
      <c r="N60" s="622"/>
      <c r="O60" s="622"/>
      <c r="P60" s="635"/>
      <c r="Q60" s="623"/>
    </row>
    <row r="61" spans="1:17" ht="14.4" customHeight="1" x14ac:dyDescent="0.3">
      <c r="A61" s="618" t="s">
        <v>7863</v>
      </c>
      <c r="B61" s="619" t="s">
        <v>1660</v>
      </c>
      <c r="C61" s="619" t="s">
        <v>7590</v>
      </c>
      <c r="D61" s="619" t="s">
        <v>8198</v>
      </c>
      <c r="E61" s="619" t="s">
        <v>8199</v>
      </c>
      <c r="F61" s="622">
        <v>2</v>
      </c>
      <c r="G61" s="622">
        <v>32466</v>
      </c>
      <c r="H61" s="622">
        <v>1</v>
      </c>
      <c r="I61" s="622">
        <v>16233</v>
      </c>
      <c r="J61" s="622"/>
      <c r="K61" s="622"/>
      <c r="L61" s="622"/>
      <c r="M61" s="622"/>
      <c r="N61" s="622"/>
      <c r="O61" s="622"/>
      <c r="P61" s="635"/>
      <c r="Q61" s="623"/>
    </row>
    <row r="62" spans="1:17" ht="14.4" customHeight="1" x14ac:dyDescent="0.3">
      <c r="A62" s="618" t="s">
        <v>7863</v>
      </c>
      <c r="B62" s="619" t="s">
        <v>1660</v>
      </c>
      <c r="C62" s="619" t="s">
        <v>7590</v>
      </c>
      <c r="D62" s="619" t="s">
        <v>8200</v>
      </c>
      <c r="E62" s="619" t="s">
        <v>8201</v>
      </c>
      <c r="F62" s="622"/>
      <c r="G62" s="622"/>
      <c r="H62" s="622"/>
      <c r="I62" s="622"/>
      <c r="J62" s="622">
        <v>2</v>
      </c>
      <c r="K62" s="622">
        <v>3322</v>
      </c>
      <c r="L62" s="622"/>
      <c r="M62" s="622">
        <v>1661</v>
      </c>
      <c r="N62" s="622"/>
      <c r="O62" s="622"/>
      <c r="P62" s="635"/>
      <c r="Q62" s="623"/>
    </row>
    <row r="63" spans="1:17" ht="14.4" customHeight="1" x14ac:dyDescent="0.3">
      <c r="A63" s="618" t="s">
        <v>7863</v>
      </c>
      <c r="B63" s="619" t="s">
        <v>1660</v>
      </c>
      <c r="C63" s="619" t="s">
        <v>7590</v>
      </c>
      <c r="D63" s="619" t="s">
        <v>8202</v>
      </c>
      <c r="E63" s="619" t="s">
        <v>8203</v>
      </c>
      <c r="F63" s="622"/>
      <c r="G63" s="622"/>
      <c r="H63" s="622"/>
      <c r="I63" s="622"/>
      <c r="J63" s="622"/>
      <c r="K63" s="622"/>
      <c r="L63" s="622"/>
      <c r="M63" s="622"/>
      <c r="N63" s="622">
        <v>43</v>
      </c>
      <c r="O63" s="622">
        <v>616104</v>
      </c>
      <c r="P63" s="635"/>
      <c r="Q63" s="623">
        <v>14328</v>
      </c>
    </row>
    <row r="64" spans="1:17" ht="14.4" customHeight="1" x14ac:dyDescent="0.3">
      <c r="A64" s="618" t="s">
        <v>8204</v>
      </c>
      <c r="B64" s="619" t="s">
        <v>8103</v>
      </c>
      <c r="C64" s="619" t="s">
        <v>7590</v>
      </c>
      <c r="D64" s="619" t="s">
        <v>8106</v>
      </c>
      <c r="E64" s="619" t="s">
        <v>8107</v>
      </c>
      <c r="F64" s="622"/>
      <c r="G64" s="622"/>
      <c r="H64" s="622"/>
      <c r="I64" s="622"/>
      <c r="J64" s="622">
        <v>6</v>
      </c>
      <c r="K64" s="622">
        <v>7416</v>
      </c>
      <c r="L64" s="622"/>
      <c r="M64" s="622">
        <v>1236</v>
      </c>
      <c r="N64" s="622"/>
      <c r="O64" s="622"/>
      <c r="P64" s="635"/>
      <c r="Q64" s="623"/>
    </row>
    <row r="65" spans="1:17" ht="14.4" customHeight="1" x14ac:dyDescent="0.3">
      <c r="A65" s="618" t="s">
        <v>7869</v>
      </c>
      <c r="B65" s="619" t="s">
        <v>8102</v>
      </c>
      <c r="C65" s="619" t="s">
        <v>7590</v>
      </c>
      <c r="D65" s="619" t="s">
        <v>7761</v>
      </c>
      <c r="E65" s="619" t="s">
        <v>7762</v>
      </c>
      <c r="F65" s="622"/>
      <c r="G65" s="622"/>
      <c r="H65" s="622"/>
      <c r="I65" s="622"/>
      <c r="J65" s="622">
        <v>1</v>
      </c>
      <c r="K65" s="622">
        <v>46</v>
      </c>
      <c r="L65" s="622"/>
      <c r="M65" s="622">
        <v>46</v>
      </c>
      <c r="N65" s="622">
        <v>1</v>
      </c>
      <c r="O65" s="622">
        <v>46</v>
      </c>
      <c r="P65" s="635"/>
      <c r="Q65" s="623">
        <v>46</v>
      </c>
    </row>
    <row r="66" spans="1:17" ht="14.4" customHeight="1" x14ac:dyDescent="0.3">
      <c r="A66" s="618" t="s">
        <v>7869</v>
      </c>
      <c r="B66" s="619" t="s">
        <v>8103</v>
      </c>
      <c r="C66" s="619" t="s">
        <v>7590</v>
      </c>
      <c r="D66" s="619" t="s">
        <v>8106</v>
      </c>
      <c r="E66" s="619" t="s">
        <v>8107</v>
      </c>
      <c r="F66" s="622">
        <v>2</v>
      </c>
      <c r="G66" s="622">
        <v>2456</v>
      </c>
      <c r="H66" s="622">
        <v>1</v>
      </c>
      <c r="I66" s="622">
        <v>1228</v>
      </c>
      <c r="J66" s="622"/>
      <c r="K66" s="622"/>
      <c r="L66" s="622"/>
      <c r="M66" s="622"/>
      <c r="N66" s="622">
        <v>1</v>
      </c>
      <c r="O66" s="622">
        <v>1245</v>
      </c>
      <c r="P66" s="635">
        <v>0.50692182410423448</v>
      </c>
      <c r="Q66" s="623">
        <v>1245</v>
      </c>
    </row>
    <row r="67" spans="1:17" ht="14.4" customHeight="1" x14ac:dyDescent="0.3">
      <c r="A67" s="618" t="s">
        <v>7869</v>
      </c>
      <c r="B67" s="619" t="s">
        <v>8103</v>
      </c>
      <c r="C67" s="619" t="s">
        <v>7590</v>
      </c>
      <c r="D67" s="619" t="s">
        <v>8205</v>
      </c>
      <c r="E67" s="619" t="s">
        <v>8206</v>
      </c>
      <c r="F67" s="622"/>
      <c r="G67" s="622"/>
      <c r="H67" s="622"/>
      <c r="I67" s="622"/>
      <c r="J67" s="622"/>
      <c r="K67" s="622"/>
      <c r="L67" s="622"/>
      <c r="M67" s="622"/>
      <c r="N67" s="622">
        <v>3</v>
      </c>
      <c r="O67" s="622">
        <v>3006</v>
      </c>
      <c r="P67" s="635"/>
      <c r="Q67" s="623">
        <v>1002</v>
      </c>
    </row>
    <row r="68" spans="1:17" ht="14.4" customHeight="1" x14ac:dyDescent="0.3">
      <c r="A68" s="618" t="s">
        <v>7869</v>
      </c>
      <c r="B68" s="619" t="s">
        <v>8103</v>
      </c>
      <c r="C68" s="619" t="s">
        <v>7590</v>
      </c>
      <c r="D68" s="619" t="s">
        <v>8120</v>
      </c>
      <c r="E68" s="619" t="s">
        <v>8121</v>
      </c>
      <c r="F68" s="622">
        <v>8</v>
      </c>
      <c r="G68" s="622">
        <v>17688</v>
      </c>
      <c r="H68" s="622">
        <v>1</v>
      </c>
      <c r="I68" s="622">
        <v>2211</v>
      </c>
      <c r="J68" s="622"/>
      <c r="K68" s="622"/>
      <c r="L68" s="622"/>
      <c r="M68" s="622"/>
      <c r="N68" s="622"/>
      <c r="O68" s="622"/>
      <c r="P68" s="635"/>
      <c r="Q68" s="623"/>
    </row>
    <row r="69" spans="1:17" ht="14.4" customHeight="1" x14ac:dyDescent="0.3">
      <c r="A69" s="618" t="s">
        <v>7869</v>
      </c>
      <c r="B69" s="619" t="s">
        <v>8103</v>
      </c>
      <c r="C69" s="619" t="s">
        <v>7590</v>
      </c>
      <c r="D69" s="619" t="s">
        <v>8207</v>
      </c>
      <c r="E69" s="619" t="s">
        <v>8208</v>
      </c>
      <c r="F69" s="622"/>
      <c r="G69" s="622"/>
      <c r="H69" s="622"/>
      <c r="I69" s="622"/>
      <c r="J69" s="622"/>
      <c r="K69" s="622"/>
      <c r="L69" s="622"/>
      <c r="M69" s="622"/>
      <c r="N69" s="622">
        <v>3</v>
      </c>
      <c r="O69" s="622">
        <v>1272</v>
      </c>
      <c r="P69" s="635"/>
      <c r="Q69" s="623">
        <v>424</v>
      </c>
    </row>
    <row r="70" spans="1:17" ht="14.4" customHeight="1" x14ac:dyDescent="0.3">
      <c r="A70" s="618" t="s">
        <v>7869</v>
      </c>
      <c r="B70" s="619" t="s">
        <v>8103</v>
      </c>
      <c r="C70" s="619" t="s">
        <v>7590</v>
      </c>
      <c r="D70" s="619" t="s">
        <v>8209</v>
      </c>
      <c r="E70" s="619" t="s">
        <v>8210</v>
      </c>
      <c r="F70" s="622">
        <v>1</v>
      </c>
      <c r="G70" s="622">
        <v>293</v>
      </c>
      <c r="H70" s="622">
        <v>1</v>
      </c>
      <c r="I70" s="622">
        <v>293</v>
      </c>
      <c r="J70" s="622"/>
      <c r="K70" s="622"/>
      <c r="L70" s="622"/>
      <c r="M70" s="622"/>
      <c r="N70" s="622"/>
      <c r="O70" s="622"/>
      <c r="P70" s="635"/>
      <c r="Q70" s="623"/>
    </row>
    <row r="71" spans="1:17" ht="14.4" customHeight="1" x14ac:dyDescent="0.3">
      <c r="A71" s="618" t="s">
        <v>7869</v>
      </c>
      <c r="B71" s="619" t="s">
        <v>8103</v>
      </c>
      <c r="C71" s="619" t="s">
        <v>7590</v>
      </c>
      <c r="D71" s="619" t="s">
        <v>8211</v>
      </c>
      <c r="E71" s="619" t="s">
        <v>8212</v>
      </c>
      <c r="F71" s="622"/>
      <c r="G71" s="622"/>
      <c r="H71" s="622"/>
      <c r="I71" s="622"/>
      <c r="J71" s="622"/>
      <c r="K71" s="622"/>
      <c r="L71" s="622"/>
      <c r="M71" s="622"/>
      <c r="N71" s="622">
        <v>3</v>
      </c>
      <c r="O71" s="622">
        <v>69</v>
      </c>
      <c r="P71" s="635"/>
      <c r="Q71" s="623">
        <v>23</v>
      </c>
    </row>
    <row r="72" spans="1:17" ht="14.4" customHeight="1" x14ac:dyDescent="0.3">
      <c r="A72" s="618" t="s">
        <v>7869</v>
      </c>
      <c r="B72" s="619" t="s">
        <v>8103</v>
      </c>
      <c r="C72" s="619" t="s">
        <v>7590</v>
      </c>
      <c r="D72" s="619" t="s">
        <v>8213</v>
      </c>
      <c r="E72" s="619" t="s">
        <v>8214</v>
      </c>
      <c r="F72" s="622">
        <v>1</v>
      </c>
      <c r="G72" s="622">
        <v>9666</v>
      </c>
      <c r="H72" s="622">
        <v>1</v>
      </c>
      <c r="I72" s="622">
        <v>9666</v>
      </c>
      <c r="J72" s="622"/>
      <c r="K72" s="622"/>
      <c r="L72" s="622"/>
      <c r="M72" s="622"/>
      <c r="N72" s="622"/>
      <c r="O72" s="622"/>
      <c r="P72" s="635"/>
      <c r="Q72" s="623"/>
    </row>
    <row r="73" spans="1:17" ht="14.4" customHeight="1" x14ac:dyDescent="0.3">
      <c r="A73" s="618" t="s">
        <v>7869</v>
      </c>
      <c r="B73" s="619" t="s">
        <v>8103</v>
      </c>
      <c r="C73" s="619" t="s">
        <v>7590</v>
      </c>
      <c r="D73" s="619" t="s">
        <v>8215</v>
      </c>
      <c r="E73" s="619" t="s">
        <v>8216</v>
      </c>
      <c r="F73" s="622">
        <v>1</v>
      </c>
      <c r="G73" s="622">
        <v>0</v>
      </c>
      <c r="H73" s="622"/>
      <c r="I73" s="622">
        <v>0</v>
      </c>
      <c r="J73" s="622"/>
      <c r="K73" s="622"/>
      <c r="L73" s="622"/>
      <c r="M73" s="622"/>
      <c r="N73" s="622"/>
      <c r="O73" s="622"/>
      <c r="P73" s="635"/>
      <c r="Q73" s="623"/>
    </row>
    <row r="74" spans="1:17" ht="14.4" customHeight="1" x14ac:dyDescent="0.3">
      <c r="A74" s="618" t="s">
        <v>7869</v>
      </c>
      <c r="B74" s="619" t="s">
        <v>8103</v>
      </c>
      <c r="C74" s="619" t="s">
        <v>7590</v>
      </c>
      <c r="D74" s="619" t="s">
        <v>8217</v>
      </c>
      <c r="E74" s="619" t="s">
        <v>8218</v>
      </c>
      <c r="F74" s="622">
        <v>1</v>
      </c>
      <c r="G74" s="622">
        <v>0</v>
      </c>
      <c r="H74" s="622"/>
      <c r="I74" s="622">
        <v>0</v>
      </c>
      <c r="J74" s="622"/>
      <c r="K74" s="622"/>
      <c r="L74" s="622"/>
      <c r="M74" s="622"/>
      <c r="N74" s="622"/>
      <c r="O74" s="622"/>
      <c r="P74" s="635"/>
      <c r="Q74" s="623"/>
    </row>
    <row r="75" spans="1:17" ht="14.4" customHeight="1" x14ac:dyDescent="0.3">
      <c r="A75" s="618" t="s">
        <v>7869</v>
      </c>
      <c r="B75" s="619" t="s">
        <v>8219</v>
      </c>
      <c r="C75" s="619" t="s">
        <v>7590</v>
      </c>
      <c r="D75" s="619" t="s">
        <v>8220</v>
      </c>
      <c r="E75" s="619" t="s">
        <v>8221</v>
      </c>
      <c r="F75" s="622">
        <v>2</v>
      </c>
      <c r="G75" s="622">
        <v>950</v>
      </c>
      <c r="H75" s="622">
        <v>1</v>
      </c>
      <c r="I75" s="622">
        <v>475</v>
      </c>
      <c r="J75" s="622">
        <v>1</v>
      </c>
      <c r="K75" s="622">
        <v>477</v>
      </c>
      <c r="L75" s="622">
        <v>0.50210526315789472</v>
      </c>
      <c r="M75" s="622">
        <v>477</v>
      </c>
      <c r="N75" s="622">
        <v>3</v>
      </c>
      <c r="O75" s="622">
        <v>1437</v>
      </c>
      <c r="P75" s="635">
        <v>1.5126315789473683</v>
      </c>
      <c r="Q75" s="623">
        <v>479</v>
      </c>
    </row>
    <row r="76" spans="1:17" ht="14.4" customHeight="1" x14ac:dyDescent="0.3">
      <c r="A76" s="618" t="s">
        <v>7869</v>
      </c>
      <c r="B76" s="619" t="s">
        <v>8219</v>
      </c>
      <c r="C76" s="619" t="s">
        <v>7590</v>
      </c>
      <c r="D76" s="619" t="s">
        <v>8222</v>
      </c>
      <c r="E76" s="619" t="s">
        <v>8223</v>
      </c>
      <c r="F76" s="622"/>
      <c r="G76" s="622"/>
      <c r="H76" s="622"/>
      <c r="I76" s="622"/>
      <c r="J76" s="622"/>
      <c r="K76" s="622"/>
      <c r="L76" s="622"/>
      <c r="M76" s="622"/>
      <c r="N76" s="622">
        <v>1</v>
      </c>
      <c r="O76" s="622">
        <v>734</v>
      </c>
      <c r="P76" s="635"/>
      <c r="Q76" s="623">
        <v>734</v>
      </c>
    </row>
    <row r="77" spans="1:17" ht="14.4" customHeight="1" x14ac:dyDescent="0.3">
      <c r="A77" s="618" t="s">
        <v>7869</v>
      </c>
      <c r="B77" s="619" t="s">
        <v>8219</v>
      </c>
      <c r="C77" s="619" t="s">
        <v>7590</v>
      </c>
      <c r="D77" s="619" t="s">
        <v>8224</v>
      </c>
      <c r="E77" s="619" t="s">
        <v>8225</v>
      </c>
      <c r="F77" s="622"/>
      <c r="G77" s="622"/>
      <c r="H77" s="622"/>
      <c r="I77" s="622"/>
      <c r="J77" s="622"/>
      <c r="K77" s="622"/>
      <c r="L77" s="622"/>
      <c r="M77" s="622"/>
      <c r="N77" s="622">
        <v>1</v>
      </c>
      <c r="O77" s="622">
        <v>738</v>
      </c>
      <c r="P77" s="635"/>
      <c r="Q77" s="623">
        <v>738</v>
      </c>
    </row>
    <row r="78" spans="1:17" ht="14.4" customHeight="1" x14ac:dyDescent="0.3">
      <c r="A78" s="618" t="s">
        <v>7869</v>
      </c>
      <c r="B78" s="619" t="s">
        <v>8219</v>
      </c>
      <c r="C78" s="619" t="s">
        <v>7590</v>
      </c>
      <c r="D78" s="619" t="s">
        <v>8226</v>
      </c>
      <c r="E78" s="619" t="s">
        <v>8227</v>
      </c>
      <c r="F78" s="622">
        <v>4653</v>
      </c>
      <c r="G78" s="622">
        <v>297792</v>
      </c>
      <c r="H78" s="622">
        <v>1</v>
      </c>
      <c r="I78" s="622">
        <v>64</v>
      </c>
      <c r="J78" s="622">
        <v>4349</v>
      </c>
      <c r="K78" s="622">
        <v>278336</v>
      </c>
      <c r="L78" s="622">
        <v>0.93466580700623259</v>
      </c>
      <c r="M78" s="622">
        <v>64</v>
      </c>
      <c r="N78" s="622">
        <v>4237</v>
      </c>
      <c r="O78" s="622">
        <v>275405</v>
      </c>
      <c r="P78" s="635">
        <v>0.92482336664517517</v>
      </c>
      <c r="Q78" s="623">
        <v>65</v>
      </c>
    </row>
    <row r="79" spans="1:17" ht="14.4" customHeight="1" x14ac:dyDescent="0.3">
      <c r="A79" s="618" t="s">
        <v>7869</v>
      </c>
      <c r="B79" s="619" t="s">
        <v>8219</v>
      </c>
      <c r="C79" s="619" t="s">
        <v>7590</v>
      </c>
      <c r="D79" s="619" t="s">
        <v>8228</v>
      </c>
      <c r="E79" s="619" t="s">
        <v>8229</v>
      </c>
      <c r="F79" s="622">
        <v>970</v>
      </c>
      <c r="G79" s="622">
        <v>22310</v>
      </c>
      <c r="H79" s="622">
        <v>1</v>
      </c>
      <c r="I79" s="622">
        <v>23</v>
      </c>
      <c r="J79" s="622">
        <v>893</v>
      </c>
      <c r="K79" s="622">
        <v>20539</v>
      </c>
      <c r="L79" s="622">
        <v>0.92061855670103088</v>
      </c>
      <c r="M79" s="622">
        <v>23</v>
      </c>
      <c r="N79" s="622">
        <v>860</v>
      </c>
      <c r="O79" s="622">
        <v>20640</v>
      </c>
      <c r="P79" s="635">
        <v>0.92514567458538777</v>
      </c>
      <c r="Q79" s="623">
        <v>24</v>
      </c>
    </row>
    <row r="80" spans="1:17" ht="14.4" customHeight="1" x14ac:dyDescent="0.3">
      <c r="A80" s="618" t="s">
        <v>7869</v>
      </c>
      <c r="B80" s="619" t="s">
        <v>8219</v>
      </c>
      <c r="C80" s="619" t="s">
        <v>7590</v>
      </c>
      <c r="D80" s="619" t="s">
        <v>8230</v>
      </c>
      <c r="E80" s="619" t="s">
        <v>8231</v>
      </c>
      <c r="F80" s="622"/>
      <c r="G80" s="622"/>
      <c r="H80" s="622"/>
      <c r="I80" s="622"/>
      <c r="J80" s="622"/>
      <c r="K80" s="622"/>
      <c r="L80" s="622"/>
      <c r="M80" s="622"/>
      <c r="N80" s="622">
        <v>1</v>
      </c>
      <c r="O80" s="622">
        <v>545</v>
      </c>
      <c r="P80" s="635"/>
      <c r="Q80" s="623">
        <v>545</v>
      </c>
    </row>
    <row r="81" spans="1:17" ht="14.4" customHeight="1" x14ac:dyDescent="0.3">
      <c r="A81" s="618" t="s">
        <v>7869</v>
      </c>
      <c r="B81" s="619" t="s">
        <v>8219</v>
      </c>
      <c r="C81" s="619" t="s">
        <v>7590</v>
      </c>
      <c r="D81" s="619" t="s">
        <v>8232</v>
      </c>
      <c r="E81" s="619" t="s">
        <v>8233</v>
      </c>
      <c r="F81" s="622"/>
      <c r="G81" s="622"/>
      <c r="H81" s="622"/>
      <c r="I81" s="622"/>
      <c r="J81" s="622"/>
      <c r="K81" s="622"/>
      <c r="L81" s="622"/>
      <c r="M81" s="622"/>
      <c r="N81" s="622">
        <v>1</v>
      </c>
      <c r="O81" s="622">
        <v>590</v>
      </c>
      <c r="P81" s="635"/>
      <c r="Q81" s="623">
        <v>590</v>
      </c>
    </row>
    <row r="82" spans="1:17" ht="14.4" customHeight="1" x14ac:dyDescent="0.3">
      <c r="A82" s="618" t="s">
        <v>7869</v>
      </c>
      <c r="B82" s="619" t="s">
        <v>8219</v>
      </c>
      <c r="C82" s="619" t="s">
        <v>7590</v>
      </c>
      <c r="D82" s="619" t="s">
        <v>8234</v>
      </c>
      <c r="E82" s="619" t="s">
        <v>8235</v>
      </c>
      <c r="F82" s="622">
        <v>1</v>
      </c>
      <c r="G82" s="622">
        <v>189</v>
      </c>
      <c r="H82" s="622">
        <v>1</v>
      </c>
      <c r="I82" s="622">
        <v>189</v>
      </c>
      <c r="J82" s="622">
        <v>3</v>
      </c>
      <c r="K82" s="622">
        <v>567</v>
      </c>
      <c r="L82" s="622">
        <v>3</v>
      </c>
      <c r="M82" s="622">
        <v>189</v>
      </c>
      <c r="N82" s="622">
        <v>2</v>
      </c>
      <c r="O82" s="622">
        <v>378</v>
      </c>
      <c r="P82" s="635">
        <v>2</v>
      </c>
      <c r="Q82" s="623">
        <v>189</v>
      </c>
    </row>
    <row r="83" spans="1:17" ht="14.4" customHeight="1" x14ac:dyDescent="0.3">
      <c r="A83" s="618" t="s">
        <v>7869</v>
      </c>
      <c r="B83" s="619" t="s">
        <v>8219</v>
      </c>
      <c r="C83" s="619" t="s">
        <v>7590</v>
      </c>
      <c r="D83" s="619" t="s">
        <v>8236</v>
      </c>
      <c r="E83" s="619" t="s">
        <v>8237</v>
      </c>
      <c r="F83" s="622"/>
      <c r="G83" s="622"/>
      <c r="H83" s="622"/>
      <c r="I83" s="622"/>
      <c r="J83" s="622"/>
      <c r="K83" s="622"/>
      <c r="L83" s="622"/>
      <c r="M83" s="622"/>
      <c r="N83" s="622">
        <v>1</v>
      </c>
      <c r="O83" s="622">
        <v>590</v>
      </c>
      <c r="P83" s="635"/>
      <c r="Q83" s="623">
        <v>590</v>
      </c>
    </row>
    <row r="84" spans="1:17" ht="14.4" customHeight="1" x14ac:dyDescent="0.3">
      <c r="A84" s="618" t="s">
        <v>7869</v>
      </c>
      <c r="B84" s="619" t="s">
        <v>8219</v>
      </c>
      <c r="C84" s="619" t="s">
        <v>7590</v>
      </c>
      <c r="D84" s="619" t="s">
        <v>8238</v>
      </c>
      <c r="E84" s="619" t="s">
        <v>8239</v>
      </c>
      <c r="F84" s="622"/>
      <c r="G84" s="622"/>
      <c r="H84" s="622"/>
      <c r="I84" s="622"/>
      <c r="J84" s="622">
        <v>2</v>
      </c>
      <c r="K84" s="622">
        <v>652</v>
      </c>
      <c r="L84" s="622"/>
      <c r="M84" s="622">
        <v>326</v>
      </c>
      <c r="N84" s="622"/>
      <c r="O84" s="622"/>
      <c r="P84" s="635"/>
      <c r="Q84" s="623"/>
    </row>
    <row r="85" spans="1:17" ht="14.4" customHeight="1" x14ac:dyDescent="0.3">
      <c r="A85" s="618" t="s">
        <v>7869</v>
      </c>
      <c r="B85" s="619" t="s">
        <v>8219</v>
      </c>
      <c r="C85" s="619" t="s">
        <v>7590</v>
      </c>
      <c r="D85" s="619" t="s">
        <v>8240</v>
      </c>
      <c r="E85" s="619" t="s">
        <v>8241</v>
      </c>
      <c r="F85" s="622">
        <v>614</v>
      </c>
      <c r="G85" s="622">
        <v>110520</v>
      </c>
      <c r="H85" s="622">
        <v>1</v>
      </c>
      <c r="I85" s="622">
        <v>180</v>
      </c>
      <c r="J85" s="622">
        <v>691</v>
      </c>
      <c r="K85" s="622">
        <v>124380</v>
      </c>
      <c r="L85" s="622">
        <v>1.1254071661237786</v>
      </c>
      <c r="M85" s="622">
        <v>180</v>
      </c>
      <c r="N85" s="622">
        <v>618</v>
      </c>
      <c r="O85" s="622">
        <v>111240</v>
      </c>
      <c r="P85" s="635">
        <v>1.006514657980456</v>
      </c>
      <c r="Q85" s="623">
        <v>180</v>
      </c>
    </row>
    <row r="86" spans="1:17" ht="14.4" customHeight="1" x14ac:dyDescent="0.3">
      <c r="A86" s="618" t="s">
        <v>7869</v>
      </c>
      <c r="B86" s="619" t="s">
        <v>8219</v>
      </c>
      <c r="C86" s="619" t="s">
        <v>7590</v>
      </c>
      <c r="D86" s="619" t="s">
        <v>8242</v>
      </c>
      <c r="E86" s="619" t="s">
        <v>8243</v>
      </c>
      <c r="F86" s="622">
        <v>833</v>
      </c>
      <c r="G86" s="622">
        <v>174097</v>
      </c>
      <c r="H86" s="622">
        <v>1</v>
      </c>
      <c r="I86" s="622">
        <v>209</v>
      </c>
      <c r="J86" s="622">
        <v>872</v>
      </c>
      <c r="K86" s="622">
        <v>182248</v>
      </c>
      <c r="L86" s="622">
        <v>1.0468187274909964</v>
      </c>
      <c r="M86" s="622">
        <v>209</v>
      </c>
      <c r="N86" s="622">
        <v>513</v>
      </c>
      <c r="O86" s="622">
        <v>107217</v>
      </c>
      <c r="P86" s="635">
        <v>0.61584633853541415</v>
      </c>
      <c r="Q86" s="623">
        <v>209</v>
      </c>
    </row>
    <row r="87" spans="1:17" ht="14.4" customHeight="1" x14ac:dyDescent="0.3">
      <c r="A87" s="618" t="s">
        <v>7869</v>
      </c>
      <c r="B87" s="619" t="s">
        <v>8219</v>
      </c>
      <c r="C87" s="619" t="s">
        <v>7590</v>
      </c>
      <c r="D87" s="619" t="s">
        <v>8244</v>
      </c>
      <c r="E87" s="619" t="s">
        <v>8245</v>
      </c>
      <c r="F87" s="622">
        <v>643</v>
      </c>
      <c r="G87" s="622">
        <v>138888</v>
      </c>
      <c r="H87" s="622">
        <v>1</v>
      </c>
      <c r="I87" s="622">
        <v>216</v>
      </c>
      <c r="J87" s="622">
        <v>726</v>
      </c>
      <c r="K87" s="622">
        <v>156816</v>
      </c>
      <c r="L87" s="622">
        <v>1.1290824261275272</v>
      </c>
      <c r="M87" s="622">
        <v>216</v>
      </c>
      <c r="N87" s="622">
        <v>632</v>
      </c>
      <c r="O87" s="622">
        <v>136512</v>
      </c>
      <c r="P87" s="635">
        <v>0.98289269051321926</v>
      </c>
      <c r="Q87" s="623">
        <v>216</v>
      </c>
    </row>
    <row r="88" spans="1:17" ht="14.4" customHeight="1" x14ac:dyDescent="0.3">
      <c r="A88" s="618" t="s">
        <v>7869</v>
      </c>
      <c r="B88" s="619" t="s">
        <v>8219</v>
      </c>
      <c r="C88" s="619" t="s">
        <v>7590</v>
      </c>
      <c r="D88" s="619" t="s">
        <v>8246</v>
      </c>
      <c r="E88" s="619" t="s">
        <v>8247</v>
      </c>
      <c r="F88" s="622"/>
      <c r="G88" s="622"/>
      <c r="H88" s="622"/>
      <c r="I88" s="622"/>
      <c r="J88" s="622"/>
      <c r="K88" s="622"/>
      <c r="L88" s="622"/>
      <c r="M88" s="622"/>
      <c r="N88" s="622">
        <v>1</v>
      </c>
      <c r="O88" s="622">
        <v>344</v>
      </c>
      <c r="P88" s="635"/>
      <c r="Q88" s="623">
        <v>344</v>
      </c>
    </row>
    <row r="89" spans="1:17" ht="14.4" customHeight="1" x14ac:dyDescent="0.3">
      <c r="A89" s="618" t="s">
        <v>7869</v>
      </c>
      <c r="B89" s="619" t="s">
        <v>8219</v>
      </c>
      <c r="C89" s="619" t="s">
        <v>7590</v>
      </c>
      <c r="D89" s="619" t="s">
        <v>8248</v>
      </c>
      <c r="E89" s="619" t="s">
        <v>8249</v>
      </c>
      <c r="F89" s="622"/>
      <c r="G89" s="622"/>
      <c r="H89" s="622"/>
      <c r="I89" s="622"/>
      <c r="J89" s="622"/>
      <c r="K89" s="622"/>
      <c r="L89" s="622"/>
      <c r="M89" s="622"/>
      <c r="N89" s="622">
        <v>1</v>
      </c>
      <c r="O89" s="622">
        <v>264</v>
      </c>
      <c r="P89" s="635"/>
      <c r="Q89" s="623">
        <v>264</v>
      </c>
    </row>
    <row r="90" spans="1:17" ht="14.4" customHeight="1" x14ac:dyDescent="0.3">
      <c r="A90" s="618" t="s">
        <v>7869</v>
      </c>
      <c r="B90" s="619" t="s">
        <v>8219</v>
      </c>
      <c r="C90" s="619" t="s">
        <v>7590</v>
      </c>
      <c r="D90" s="619" t="s">
        <v>8250</v>
      </c>
      <c r="E90" s="619" t="s">
        <v>8251</v>
      </c>
      <c r="F90" s="622"/>
      <c r="G90" s="622"/>
      <c r="H90" s="622"/>
      <c r="I90" s="622"/>
      <c r="J90" s="622"/>
      <c r="K90" s="622"/>
      <c r="L90" s="622"/>
      <c r="M90" s="622"/>
      <c r="N90" s="622">
        <v>1</v>
      </c>
      <c r="O90" s="622">
        <v>615</v>
      </c>
      <c r="P90" s="635"/>
      <c r="Q90" s="623">
        <v>615</v>
      </c>
    </row>
    <row r="91" spans="1:17" ht="14.4" customHeight="1" x14ac:dyDescent="0.3">
      <c r="A91" s="618" t="s">
        <v>7869</v>
      </c>
      <c r="B91" s="619" t="s">
        <v>8219</v>
      </c>
      <c r="C91" s="619" t="s">
        <v>7590</v>
      </c>
      <c r="D91" s="619" t="s">
        <v>8252</v>
      </c>
      <c r="E91" s="619" t="s">
        <v>8253</v>
      </c>
      <c r="F91" s="622">
        <v>1362</v>
      </c>
      <c r="G91" s="622">
        <v>104874</v>
      </c>
      <c r="H91" s="622">
        <v>1</v>
      </c>
      <c r="I91" s="622">
        <v>77</v>
      </c>
      <c r="J91" s="622">
        <v>1279</v>
      </c>
      <c r="K91" s="622">
        <v>98483</v>
      </c>
      <c r="L91" s="622">
        <v>0.93906020558002934</v>
      </c>
      <c r="M91" s="622">
        <v>77</v>
      </c>
      <c r="N91" s="622">
        <v>1298</v>
      </c>
      <c r="O91" s="622">
        <v>99946</v>
      </c>
      <c r="P91" s="635">
        <v>0.9530102790014684</v>
      </c>
      <c r="Q91" s="623">
        <v>77</v>
      </c>
    </row>
    <row r="92" spans="1:17" ht="14.4" customHeight="1" x14ac:dyDescent="0.3">
      <c r="A92" s="618" t="s">
        <v>7869</v>
      </c>
      <c r="B92" s="619" t="s">
        <v>8219</v>
      </c>
      <c r="C92" s="619" t="s">
        <v>7590</v>
      </c>
      <c r="D92" s="619" t="s">
        <v>8254</v>
      </c>
      <c r="E92" s="619" t="s">
        <v>8255</v>
      </c>
      <c r="F92" s="622">
        <v>20</v>
      </c>
      <c r="G92" s="622">
        <v>6940</v>
      </c>
      <c r="H92" s="622">
        <v>1</v>
      </c>
      <c r="I92" s="622">
        <v>347</v>
      </c>
      <c r="J92" s="622">
        <v>40</v>
      </c>
      <c r="K92" s="622">
        <v>13880</v>
      </c>
      <c r="L92" s="622">
        <v>2</v>
      </c>
      <c r="M92" s="622">
        <v>347</v>
      </c>
      <c r="N92" s="622"/>
      <c r="O92" s="622"/>
      <c r="P92" s="635"/>
      <c r="Q92" s="623"/>
    </row>
    <row r="93" spans="1:17" ht="14.4" customHeight="1" x14ac:dyDescent="0.3">
      <c r="A93" s="618" t="s">
        <v>7869</v>
      </c>
      <c r="B93" s="619" t="s">
        <v>8219</v>
      </c>
      <c r="C93" s="619" t="s">
        <v>7590</v>
      </c>
      <c r="D93" s="619" t="s">
        <v>8256</v>
      </c>
      <c r="E93" s="619" t="s">
        <v>8257</v>
      </c>
      <c r="F93" s="622">
        <v>1139</v>
      </c>
      <c r="G93" s="622">
        <v>25058</v>
      </c>
      <c r="H93" s="622">
        <v>1</v>
      </c>
      <c r="I93" s="622">
        <v>22</v>
      </c>
      <c r="J93" s="622">
        <v>1040</v>
      </c>
      <c r="K93" s="622">
        <v>22880</v>
      </c>
      <c r="L93" s="622">
        <v>0.91308165057067603</v>
      </c>
      <c r="M93" s="622">
        <v>22</v>
      </c>
      <c r="N93" s="622">
        <v>1006</v>
      </c>
      <c r="O93" s="622">
        <v>22132</v>
      </c>
      <c r="P93" s="635">
        <v>0.88323090430201934</v>
      </c>
      <c r="Q93" s="623">
        <v>22</v>
      </c>
    </row>
    <row r="94" spans="1:17" ht="14.4" customHeight="1" x14ac:dyDescent="0.3">
      <c r="A94" s="618" t="s">
        <v>7869</v>
      </c>
      <c r="B94" s="619" t="s">
        <v>8219</v>
      </c>
      <c r="C94" s="619" t="s">
        <v>7590</v>
      </c>
      <c r="D94" s="619" t="s">
        <v>8258</v>
      </c>
      <c r="E94" s="619" t="s">
        <v>8259</v>
      </c>
      <c r="F94" s="622">
        <v>3</v>
      </c>
      <c r="G94" s="622">
        <v>1050</v>
      </c>
      <c r="H94" s="622">
        <v>1</v>
      </c>
      <c r="I94" s="622">
        <v>350</v>
      </c>
      <c r="J94" s="622">
        <v>3</v>
      </c>
      <c r="K94" s="622">
        <v>1050</v>
      </c>
      <c r="L94" s="622">
        <v>1</v>
      </c>
      <c r="M94" s="622">
        <v>350</v>
      </c>
      <c r="N94" s="622">
        <v>10</v>
      </c>
      <c r="O94" s="622">
        <v>3500</v>
      </c>
      <c r="P94" s="635">
        <v>3.3333333333333335</v>
      </c>
      <c r="Q94" s="623">
        <v>350</v>
      </c>
    </row>
    <row r="95" spans="1:17" ht="14.4" customHeight="1" x14ac:dyDescent="0.3">
      <c r="A95" s="618" t="s">
        <v>7869</v>
      </c>
      <c r="B95" s="619" t="s">
        <v>8219</v>
      </c>
      <c r="C95" s="619" t="s">
        <v>7590</v>
      </c>
      <c r="D95" s="619" t="s">
        <v>8260</v>
      </c>
      <c r="E95" s="619" t="s">
        <v>8261</v>
      </c>
      <c r="F95" s="622">
        <v>1088</v>
      </c>
      <c r="G95" s="622">
        <v>71808</v>
      </c>
      <c r="H95" s="622">
        <v>1</v>
      </c>
      <c r="I95" s="622">
        <v>66</v>
      </c>
      <c r="J95" s="622">
        <v>1040</v>
      </c>
      <c r="K95" s="622">
        <v>68640</v>
      </c>
      <c r="L95" s="622">
        <v>0.95588235294117652</v>
      </c>
      <c r="M95" s="622">
        <v>66</v>
      </c>
      <c r="N95" s="622">
        <v>1025</v>
      </c>
      <c r="O95" s="622">
        <v>67650</v>
      </c>
      <c r="P95" s="635">
        <v>0.94209558823529416</v>
      </c>
      <c r="Q95" s="623">
        <v>66</v>
      </c>
    </row>
    <row r="96" spans="1:17" ht="14.4" customHeight="1" x14ac:dyDescent="0.3">
      <c r="A96" s="618" t="s">
        <v>7869</v>
      </c>
      <c r="B96" s="619" t="s">
        <v>8219</v>
      </c>
      <c r="C96" s="619" t="s">
        <v>7590</v>
      </c>
      <c r="D96" s="619" t="s">
        <v>8262</v>
      </c>
      <c r="E96" s="619" t="s">
        <v>8263</v>
      </c>
      <c r="F96" s="622">
        <v>152</v>
      </c>
      <c r="G96" s="622">
        <v>3496</v>
      </c>
      <c r="H96" s="622">
        <v>1</v>
      </c>
      <c r="I96" s="622">
        <v>23</v>
      </c>
      <c r="J96" s="622">
        <v>135</v>
      </c>
      <c r="K96" s="622">
        <v>3105</v>
      </c>
      <c r="L96" s="622">
        <v>0.88815789473684215</v>
      </c>
      <c r="M96" s="622">
        <v>23</v>
      </c>
      <c r="N96" s="622">
        <v>143</v>
      </c>
      <c r="O96" s="622">
        <v>3289</v>
      </c>
      <c r="P96" s="635">
        <v>0.94078947368421051</v>
      </c>
      <c r="Q96" s="623">
        <v>23</v>
      </c>
    </row>
    <row r="97" spans="1:17" ht="14.4" customHeight="1" x14ac:dyDescent="0.3">
      <c r="A97" s="618" t="s">
        <v>7869</v>
      </c>
      <c r="B97" s="619" t="s">
        <v>8219</v>
      </c>
      <c r="C97" s="619" t="s">
        <v>7590</v>
      </c>
      <c r="D97" s="619" t="s">
        <v>8264</v>
      </c>
      <c r="E97" s="619" t="s">
        <v>8265</v>
      </c>
      <c r="F97" s="622">
        <v>2</v>
      </c>
      <c r="G97" s="622">
        <v>1252</v>
      </c>
      <c r="H97" s="622">
        <v>1</v>
      </c>
      <c r="I97" s="622">
        <v>626</v>
      </c>
      <c r="J97" s="622">
        <v>4</v>
      </c>
      <c r="K97" s="622">
        <v>2504</v>
      </c>
      <c r="L97" s="622">
        <v>2</v>
      </c>
      <c r="M97" s="622">
        <v>626</v>
      </c>
      <c r="N97" s="622">
        <v>1</v>
      </c>
      <c r="O97" s="622">
        <v>627</v>
      </c>
      <c r="P97" s="635">
        <v>0.50079872204472842</v>
      </c>
      <c r="Q97" s="623">
        <v>627</v>
      </c>
    </row>
    <row r="98" spans="1:17" ht="14.4" customHeight="1" x14ac:dyDescent="0.3">
      <c r="A98" s="618" t="s">
        <v>7869</v>
      </c>
      <c r="B98" s="619" t="s">
        <v>8219</v>
      </c>
      <c r="C98" s="619" t="s">
        <v>7590</v>
      </c>
      <c r="D98" s="619" t="s">
        <v>8266</v>
      </c>
      <c r="E98" s="619" t="s">
        <v>8267</v>
      </c>
      <c r="F98" s="622">
        <v>44</v>
      </c>
      <c r="G98" s="622">
        <v>2376</v>
      </c>
      <c r="H98" s="622">
        <v>1</v>
      </c>
      <c r="I98" s="622">
        <v>54</v>
      </c>
      <c r="J98" s="622">
        <v>59</v>
      </c>
      <c r="K98" s="622">
        <v>3186</v>
      </c>
      <c r="L98" s="622">
        <v>1.3409090909090908</v>
      </c>
      <c r="M98" s="622">
        <v>54</v>
      </c>
      <c r="N98" s="622">
        <v>30</v>
      </c>
      <c r="O98" s="622">
        <v>1620</v>
      </c>
      <c r="P98" s="635">
        <v>0.68181818181818177</v>
      </c>
      <c r="Q98" s="623">
        <v>54</v>
      </c>
    </row>
    <row r="99" spans="1:17" ht="14.4" customHeight="1" x14ac:dyDescent="0.3">
      <c r="A99" s="618" t="s">
        <v>7869</v>
      </c>
      <c r="B99" s="619" t="s">
        <v>8219</v>
      </c>
      <c r="C99" s="619" t="s">
        <v>7590</v>
      </c>
      <c r="D99" s="619" t="s">
        <v>8268</v>
      </c>
      <c r="E99" s="619" t="s">
        <v>8269</v>
      </c>
      <c r="F99" s="622">
        <v>8</v>
      </c>
      <c r="G99" s="622">
        <v>2024</v>
      </c>
      <c r="H99" s="622">
        <v>1</v>
      </c>
      <c r="I99" s="622">
        <v>253</v>
      </c>
      <c r="J99" s="622">
        <v>12</v>
      </c>
      <c r="K99" s="622">
        <v>3036</v>
      </c>
      <c r="L99" s="622">
        <v>1.5</v>
      </c>
      <c r="M99" s="622">
        <v>253</v>
      </c>
      <c r="N99" s="622">
        <v>255</v>
      </c>
      <c r="O99" s="622">
        <v>64515</v>
      </c>
      <c r="P99" s="635">
        <v>31.875</v>
      </c>
      <c r="Q99" s="623">
        <v>253</v>
      </c>
    </row>
    <row r="100" spans="1:17" ht="14.4" customHeight="1" x14ac:dyDescent="0.3">
      <c r="A100" s="618" t="s">
        <v>7869</v>
      </c>
      <c r="B100" s="619" t="s">
        <v>8219</v>
      </c>
      <c r="C100" s="619" t="s">
        <v>7590</v>
      </c>
      <c r="D100" s="619" t="s">
        <v>8270</v>
      </c>
      <c r="E100" s="619" t="s">
        <v>8271</v>
      </c>
      <c r="F100" s="622">
        <v>10</v>
      </c>
      <c r="G100" s="622">
        <v>340</v>
      </c>
      <c r="H100" s="622">
        <v>1</v>
      </c>
      <c r="I100" s="622">
        <v>34</v>
      </c>
      <c r="J100" s="622">
        <v>11</v>
      </c>
      <c r="K100" s="622">
        <v>385</v>
      </c>
      <c r="L100" s="622">
        <v>1.1323529411764706</v>
      </c>
      <c r="M100" s="622">
        <v>35</v>
      </c>
      <c r="N100" s="622">
        <v>2</v>
      </c>
      <c r="O100" s="622">
        <v>70</v>
      </c>
      <c r="P100" s="635">
        <v>0.20588235294117646</v>
      </c>
      <c r="Q100" s="623">
        <v>35</v>
      </c>
    </row>
    <row r="101" spans="1:17" ht="14.4" customHeight="1" x14ac:dyDescent="0.3">
      <c r="A101" s="618" t="s">
        <v>7869</v>
      </c>
      <c r="B101" s="619" t="s">
        <v>8219</v>
      </c>
      <c r="C101" s="619" t="s">
        <v>7590</v>
      </c>
      <c r="D101" s="619" t="s">
        <v>8272</v>
      </c>
      <c r="E101" s="619" t="s">
        <v>8273</v>
      </c>
      <c r="F101" s="622">
        <v>27</v>
      </c>
      <c r="G101" s="622">
        <v>1350</v>
      </c>
      <c r="H101" s="622">
        <v>1</v>
      </c>
      <c r="I101" s="622">
        <v>50</v>
      </c>
      <c r="J101" s="622">
        <v>70</v>
      </c>
      <c r="K101" s="622">
        <v>3500</v>
      </c>
      <c r="L101" s="622">
        <v>2.5925925925925926</v>
      </c>
      <c r="M101" s="622">
        <v>50</v>
      </c>
      <c r="N101" s="622">
        <v>33</v>
      </c>
      <c r="O101" s="622">
        <v>1650</v>
      </c>
      <c r="P101" s="635">
        <v>1.2222222222222223</v>
      </c>
      <c r="Q101" s="623">
        <v>50</v>
      </c>
    </row>
    <row r="102" spans="1:17" ht="14.4" customHeight="1" x14ac:dyDescent="0.3">
      <c r="A102" s="618" t="s">
        <v>7869</v>
      </c>
      <c r="B102" s="619" t="s">
        <v>8219</v>
      </c>
      <c r="C102" s="619" t="s">
        <v>7590</v>
      </c>
      <c r="D102" s="619" t="s">
        <v>8274</v>
      </c>
      <c r="E102" s="619" t="s">
        <v>8275</v>
      </c>
      <c r="F102" s="622"/>
      <c r="G102" s="622"/>
      <c r="H102" s="622"/>
      <c r="I102" s="622"/>
      <c r="J102" s="622"/>
      <c r="K102" s="622"/>
      <c r="L102" s="622"/>
      <c r="M102" s="622"/>
      <c r="N102" s="622">
        <v>1</v>
      </c>
      <c r="O102" s="622">
        <v>230</v>
      </c>
      <c r="P102" s="635"/>
      <c r="Q102" s="623">
        <v>230</v>
      </c>
    </row>
    <row r="103" spans="1:17" ht="14.4" customHeight="1" x14ac:dyDescent="0.3">
      <c r="A103" s="618" t="s">
        <v>8276</v>
      </c>
      <c r="B103" s="619" t="s">
        <v>8277</v>
      </c>
      <c r="C103" s="619" t="s">
        <v>7590</v>
      </c>
      <c r="D103" s="619" t="s">
        <v>8106</v>
      </c>
      <c r="E103" s="619" t="s">
        <v>8107</v>
      </c>
      <c r="F103" s="622"/>
      <c r="G103" s="622"/>
      <c r="H103" s="622"/>
      <c r="I103" s="622"/>
      <c r="J103" s="622"/>
      <c r="K103" s="622"/>
      <c r="L103" s="622"/>
      <c r="M103" s="622"/>
      <c r="N103" s="622">
        <v>1</v>
      </c>
      <c r="O103" s="622">
        <v>1245</v>
      </c>
      <c r="P103" s="635"/>
      <c r="Q103" s="623">
        <v>1245</v>
      </c>
    </row>
    <row r="104" spans="1:17" ht="14.4" customHeight="1" x14ac:dyDescent="0.3">
      <c r="A104" s="618" t="s">
        <v>8276</v>
      </c>
      <c r="B104" s="619" t="s">
        <v>8277</v>
      </c>
      <c r="C104" s="619" t="s">
        <v>7590</v>
      </c>
      <c r="D104" s="619" t="s">
        <v>8205</v>
      </c>
      <c r="E104" s="619" t="s">
        <v>8206</v>
      </c>
      <c r="F104" s="622"/>
      <c r="G104" s="622"/>
      <c r="H104" s="622"/>
      <c r="I104" s="622"/>
      <c r="J104" s="622"/>
      <c r="K104" s="622"/>
      <c r="L104" s="622"/>
      <c r="M104" s="622"/>
      <c r="N104" s="622">
        <v>3</v>
      </c>
      <c r="O104" s="622">
        <v>3006</v>
      </c>
      <c r="P104" s="635"/>
      <c r="Q104" s="623">
        <v>1002</v>
      </c>
    </row>
    <row r="105" spans="1:17" ht="14.4" customHeight="1" x14ac:dyDescent="0.3">
      <c r="A105" s="618" t="s">
        <v>8276</v>
      </c>
      <c r="B105" s="619" t="s">
        <v>8277</v>
      </c>
      <c r="C105" s="619" t="s">
        <v>7590</v>
      </c>
      <c r="D105" s="619" t="s">
        <v>8278</v>
      </c>
      <c r="E105" s="619" t="s">
        <v>8279</v>
      </c>
      <c r="F105" s="622"/>
      <c r="G105" s="622"/>
      <c r="H105" s="622"/>
      <c r="I105" s="622"/>
      <c r="J105" s="622"/>
      <c r="K105" s="622"/>
      <c r="L105" s="622"/>
      <c r="M105" s="622"/>
      <c r="N105" s="622">
        <v>2</v>
      </c>
      <c r="O105" s="622">
        <v>732</v>
      </c>
      <c r="P105" s="635"/>
      <c r="Q105" s="623">
        <v>366</v>
      </c>
    </row>
    <row r="106" spans="1:17" ht="14.4" customHeight="1" x14ac:dyDescent="0.3">
      <c r="A106" s="618" t="s">
        <v>8276</v>
      </c>
      <c r="B106" s="619" t="s">
        <v>8277</v>
      </c>
      <c r="C106" s="619" t="s">
        <v>7590</v>
      </c>
      <c r="D106" s="619" t="s">
        <v>8146</v>
      </c>
      <c r="E106" s="619" t="s">
        <v>8147</v>
      </c>
      <c r="F106" s="622">
        <v>1</v>
      </c>
      <c r="G106" s="622">
        <v>125</v>
      </c>
      <c r="H106" s="622">
        <v>1</v>
      </c>
      <c r="I106" s="622">
        <v>125</v>
      </c>
      <c r="J106" s="622">
        <v>1</v>
      </c>
      <c r="K106" s="622">
        <v>126</v>
      </c>
      <c r="L106" s="622">
        <v>1.008</v>
      </c>
      <c r="M106" s="622">
        <v>126</v>
      </c>
      <c r="N106" s="622"/>
      <c r="O106" s="622"/>
      <c r="P106" s="635"/>
      <c r="Q106" s="623"/>
    </row>
    <row r="107" spans="1:17" ht="14.4" customHeight="1" x14ac:dyDescent="0.3">
      <c r="A107" s="618" t="s">
        <v>8276</v>
      </c>
      <c r="B107" s="619" t="s">
        <v>8277</v>
      </c>
      <c r="C107" s="619" t="s">
        <v>7590</v>
      </c>
      <c r="D107" s="619" t="s">
        <v>8148</v>
      </c>
      <c r="E107" s="619" t="s">
        <v>8149</v>
      </c>
      <c r="F107" s="622">
        <v>1</v>
      </c>
      <c r="G107" s="622">
        <v>36</v>
      </c>
      <c r="H107" s="622">
        <v>1</v>
      </c>
      <c r="I107" s="622">
        <v>36</v>
      </c>
      <c r="J107" s="622">
        <v>1</v>
      </c>
      <c r="K107" s="622">
        <v>36</v>
      </c>
      <c r="L107" s="622">
        <v>1</v>
      </c>
      <c r="M107" s="622">
        <v>36</v>
      </c>
      <c r="N107" s="622"/>
      <c r="O107" s="622"/>
      <c r="P107" s="635"/>
      <c r="Q107" s="623"/>
    </row>
    <row r="108" spans="1:17" ht="14.4" customHeight="1" x14ac:dyDescent="0.3">
      <c r="A108" s="618" t="s">
        <v>8276</v>
      </c>
      <c r="B108" s="619" t="s">
        <v>8277</v>
      </c>
      <c r="C108" s="619" t="s">
        <v>7590</v>
      </c>
      <c r="D108" s="619" t="s">
        <v>8256</v>
      </c>
      <c r="E108" s="619" t="s">
        <v>8257</v>
      </c>
      <c r="F108" s="622">
        <v>1</v>
      </c>
      <c r="G108" s="622">
        <v>22</v>
      </c>
      <c r="H108" s="622">
        <v>1</v>
      </c>
      <c r="I108" s="622">
        <v>22</v>
      </c>
      <c r="J108" s="622">
        <v>1</v>
      </c>
      <c r="K108" s="622">
        <v>22</v>
      </c>
      <c r="L108" s="622">
        <v>1</v>
      </c>
      <c r="M108" s="622">
        <v>22</v>
      </c>
      <c r="N108" s="622"/>
      <c r="O108" s="622"/>
      <c r="P108" s="635"/>
      <c r="Q108" s="623"/>
    </row>
    <row r="109" spans="1:17" ht="14.4" customHeight="1" x14ac:dyDescent="0.3">
      <c r="A109" s="618" t="s">
        <v>8276</v>
      </c>
      <c r="B109" s="619" t="s">
        <v>8277</v>
      </c>
      <c r="C109" s="619" t="s">
        <v>7590</v>
      </c>
      <c r="D109" s="619" t="s">
        <v>8280</v>
      </c>
      <c r="E109" s="619" t="s">
        <v>8281</v>
      </c>
      <c r="F109" s="622">
        <v>1</v>
      </c>
      <c r="G109" s="622">
        <v>135</v>
      </c>
      <c r="H109" s="622">
        <v>1</v>
      </c>
      <c r="I109" s="622">
        <v>135</v>
      </c>
      <c r="J109" s="622"/>
      <c r="K109" s="622"/>
      <c r="L109" s="622"/>
      <c r="M109" s="622"/>
      <c r="N109" s="622"/>
      <c r="O109" s="622"/>
      <c r="P109" s="635"/>
      <c r="Q109" s="623"/>
    </row>
    <row r="110" spans="1:17" ht="14.4" customHeight="1" x14ac:dyDescent="0.3">
      <c r="A110" s="618" t="s">
        <v>8276</v>
      </c>
      <c r="B110" s="619" t="s">
        <v>8277</v>
      </c>
      <c r="C110" s="619" t="s">
        <v>7590</v>
      </c>
      <c r="D110" s="619" t="s">
        <v>8282</v>
      </c>
      <c r="E110" s="619" t="s">
        <v>8283</v>
      </c>
      <c r="F110" s="622">
        <v>10</v>
      </c>
      <c r="G110" s="622">
        <v>470</v>
      </c>
      <c r="H110" s="622">
        <v>1</v>
      </c>
      <c r="I110" s="622">
        <v>47</v>
      </c>
      <c r="J110" s="622">
        <v>7</v>
      </c>
      <c r="K110" s="622">
        <v>329</v>
      </c>
      <c r="L110" s="622">
        <v>0.7</v>
      </c>
      <c r="M110" s="622">
        <v>47</v>
      </c>
      <c r="N110" s="622">
        <v>9</v>
      </c>
      <c r="O110" s="622">
        <v>423</v>
      </c>
      <c r="P110" s="635">
        <v>0.9</v>
      </c>
      <c r="Q110" s="623">
        <v>47</v>
      </c>
    </row>
    <row r="111" spans="1:17" ht="14.4" customHeight="1" x14ac:dyDescent="0.3">
      <c r="A111" s="618" t="s">
        <v>8276</v>
      </c>
      <c r="B111" s="619" t="s">
        <v>8277</v>
      </c>
      <c r="C111" s="619" t="s">
        <v>7590</v>
      </c>
      <c r="D111" s="619" t="s">
        <v>8284</v>
      </c>
      <c r="E111" s="619" t="s">
        <v>8285</v>
      </c>
      <c r="F111" s="622">
        <v>16</v>
      </c>
      <c r="G111" s="622">
        <v>7376</v>
      </c>
      <c r="H111" s="622">
        <v>1</v>
      </c>
      <c r="I111" s="622">
        <v>461</v>
      </c>
      <c r="J111" s="622">
        <v>4</v>
      </c>
      <c r="K111" s="622">
        <v>1844</v>
      </c>
      <c r="L111" s="622">
        <v>0.25</v>
      </c>
      <c r="M111" s="622">
        <v>461</v>
      </c>
      <c r="N111" s="622">
        <v>31</v>
      </c>
      <c r="O111" s="622">
        <v>14291</v>
      </c>
      <c r="P111" s="635">
        <v>1.9375</v>
      </c>
      <c r="Q111" s="623">
        <v>461</v>
      </c>
    </row>
    <row r="112" spans="1:17" ht="14.4" customHeight="1" x14ac:dyDescent="0.3">
      <c r="A112" s="618" t="s">
        <v>8276</v>
      </c>
      <c r="B112" s="619" t="s">
        <v>8277</v>
      </c>
      <c r="C112" s="619" t="s">
        <v>7590</v>
      </c>
      <c r="D112" s="619" t="s">
        <v>8286</v>
      </c>
      <c r="E112" s="619" t="s">
        <v>8287</v>
      </c>
      <c r="F112" s="622">
        <v>23</v>
      </c>
      <c r="G112" s="622">
        <v>5198</v>
      </c>
      <c r="H112" s="622">
        <v>1</v>
      </c>
      <c r="I112" s="622">
        <v>226</v>
      </c>
      <c r="J112" s="622">
        <v>14</v>
      </c>
      <c r="K112" s="622">
        <v>3164</v>
      </c>
      <c r="L112" s="622">
        <v>0.60869565217391308</v>
      </c>
      <c r="M112" s="622">
        <v>226</v>
      </c>
      <c r="N112" s="622">
        <v>8</v>
      </c>
      <c r="O112" s="622">
        <v>1816</v>
      </c>
      <c r="P112" s="635">
        <v>0.34936514043863026</v>
      </c>
      <c r="Q112" s="623">
        <v>227</v>
      </c>
    </row>
    <row r="113" spans="1:17" ht="14.4" customHeight="1" x14ac:dyDescent="0.3">
      <c r="A113" s="618" t="s">
        <v>8276</v>
      </c>
      <c r="B113" s="619" t="s">
        <v>8277</v>
      </c>
      <c r="C113" s="619" t="s">
        <v>7590</v>
      </c>
      <c r="D113" s="619" t="s">
        <v>8288</v>
      </c>
      <c r="E113" s="619" t="s">
        <v>8289</v>
      </c>
      <c r="F113" s="622">
        <v>115</v>
      </c>
      <c r="G113" s="622">
        <v>21045</v>
      </c>
      <c r="H113" s="622">
        <v>1</v>
      </c>
      <c r="I113" s="622">
        <v>183</v>
      </c>
      <c r="J113" s="622">
        <v>96</v>
      </c>
      <c r="K113" s="622">
        <v>17568</v>
      </c>
      <c r="L113" s="622">
        <v>0.83478260869565213</v>
      </c>
      <c r="M113" s="622">
        <v>183</v>
      </c>
      <c r="N113" s="622">
        <v>111</v>
      </c>
      <c r="O113" s="622">
        <v>20424</v>
      </c>
      <c r="P113" s="635">
        <v>0.97049180327868856</v>
      </c>
      <c r="Q113" s="623">
        <v>184</v>
      </c>
    </row>
    <row r="114" spans="1:17" ht="14.4" customHeight="1" x14ac:dyDescent="0.3">
      <c r="A114" s="618" t="s">
        <v>8276</v>
      </c>
      <c r="B114" s="619" t="s">
        <v>8277</v>
      </c>
      <c r="C114" s="619" t="s">
        <v>7590</v>
      </c>
      <c r="D114" s="619" t="s">
        <v>8290</v>
      </c>
      <c r="E114" s="619" t="s">
        <v>8291</v>
      </c>
      <c r="F114" s="622">
        <v>4</v>
      </c>
      <c r="G114" s="622">
        <v>640</v>
      </c>
      <c r="H114" s="622">
        <v>1</v>
      </c>
      <c r="I114" s="622">
        <v>160</v>
      </c>
      <c r="J114" s="622">
        <v>1</v>
      </c>
      <c r="K114" s="622">
        <v>160</v>
      </c>
      <c r="L114" s="622">
        <v>0.25</v>
      </c>
      <c r="M114" s="622">
        <v>160</v>
      </c>
      <c r="N114" s="622"/>
      <c r="O114" s="622"/>
      <c r="P114" s="635"/>
      <c r="Q114" s="623"/>
    </row>
    <row r="115" spans="1:17" ht="14.4" customHeight="1" x14ac:dyDescent="0.3">
      <c r="A115" s="618" t="s">
        <v>8276</v>
      </c>
      <c r="B115" s="619" t="s">
        <v>8277</v>
      </c>
      <c r="C115" s="619" t="s">
        <v>7590</v>
      </c>
      <c r="D115" s="619" t="s">
        <v>8292</v>
      </c>
      <c r="E115" s="619" t="s">
        <v>8293</v>
      </c>
      <c r="F115" s="622">
        <v>1</v>
      </c>
      <c r="G115" s="622">
        <v>848</v>
      </c>
      <c r="H115" s="622">
        <v>1</v>
      </c>
      <c r="I115" s="622">
        <v>848</v>
      </c>
      <c r="J115" s="622"/>
      <c r="K115" s="622"/>
      <c r="L115" s="622"/>
      <c r="M115" s="622"/>
      <c r="N115" s="622"/>
      <c r="O115" s="622"/>
      <c r="P115" s="635"/>
      <c r="Q115" s="623"/>
    </row>
    <row r="116" spans="1:17" ht="14.4" customHeight="1" x14ac:dyDescent="0.3">
      <c r="A116" s="618" t="s">
        <v>8276</v>
      </c>
      <c r="B116" s="619" t="s">
        <v>8277</v>
      </c>
      <c r="C116" s="619" t="s">
        <v>7590</v>
      </c>
      <c r="D116" s="619" t="s">
        <v>8294</v>
      </c>
      <c r="E116" s="619" t="s">
        <v>8295</v>
      </c>
      <c r="F116" s="622">
        <v>3</v>
      </c>
      <c r="G116" s="622">
        <v>4323</v>
      </c>
      <c r="H116" s="622">
        <v>1</v>
      </c>
      <c r="I116" s="622">
        <v>1441</v>
      </c>
      <c r="J116" s="622"/>
      <c r="K116" s="622"/>
      <c r="L116" s="622"/>
      <c r="M116" s="622"/>
      <c r="N116" s="622"/>
      <c r="O116" s="622"/>
      <c r="P116" s="635"/>
      <c r="Q116" s="623"/>
    </row>
    <row r="117" spans="1:17" ht="14.4" customHeight="1" x14ac:dyDescent="0.3">
      <c r="A117" s="618" t="s">
        <v>8276</v>
      </c>
      <c r="B117" s="619" t="s">
        <v>8277</v>
      </c>
      <c r="C117" s="619" t="s">
        <v>7590</v>
      </c>
      <c r="D117" s="619" t="s">
        <v>8296</v>
      </c>
      <c r="E117" s="619" t="s">
        <v>8297</v>
      </c>
      <c r="F117" s="622">
        <v>1</v>
      </c>
      <c r="G117" s="622">
        <v>1637</v>
      </c>
      <c r="H117" s="622">
        <v>1</v>
      </c>
      <c r="I117" s="622">
        <v>1637</v>
      </c>
      <c r="J117" s="622">
        <v>6</v>
      </c>
      <c r="K117" s="622">
        <v>9846</v>
      </c>
      <c r="L117" s="622">
        <v>6.0146609651802079</v>
      </c>
      <c r="M117" s="622">
        <v>1641</v>
      </c>
      <c r="N117" s="622">
        <v>2</v>
      </c>
      <c r="O117" s="622">
        <v>3290</v>
      </c>
      <c r="P117" s="635">
        <v>2.0097739767868052</v>
      </c>
      <c r="Q117" s="623">
        <v>1645</v>
      </c>
    </row>
    <row r="118" spans="1:17" ht="14.4" customHeight="1" x14ac:dyDescent="0.3">
      <c r="A118" s="618" t="s">
        <v>8276</v>
      </c>
      <c r="B118" s="619" t="s">
        <v>8277</v>
      </c>
      <c r="C118" s="619" t="s">
        <v>7590</v>
      </c>
      <c r="D118" s="619" t="s">
        <v>8298</v>
      </c>
      <c r="E118" s="619" t="s">
        <v>8299</v>
      </c>
      <c r="F118" s="622">
        <v>2</v>
      </c>
      <c r="G118" s="622">
        <v>332</v>
      </c>
      <c r="H118" s="622">
        <v>1</v>
      </c>
      <c r="I118" s="622">
        <v>166</v>
      </c>
      <c r="J118" s="622"/>
      <c r="K118" s="622"/>
      <c r="L118" s="622"/>
      <c r="M118" s="622"/>
      <c r="N118" s="622">
        <v>1</v>
      </c>
      <c r="O118" s="622">
        <v>166</v>
      </c>
      <c r="P118" s="635">
        <v>0.5</v>
      </c>
      <c r="Q118" s="623">
        <v>166</v>
      </c>
    </row>
    <row r="119" spans="1:17" ht="14.4" customHeight="1" x14ac:dyDescent="0.3">
      <c r="A119" s="618" t="s">
        <v>8276</v>
      </c>
      <c r="B119" s="619" t="s">
        <v>8277</v>
      </c>
      <c r="C119" s="619" t="s">
        <v>7590</v>
      </c>
      <c r="D119" s="619" t="s">
        <v>8300</v>
      </c>
      <c r="E119" s="619" t="s">
        <v>8301</v>
      </c>
      <c r="F119" s="622">
        <v>680</v>
      </c>
      <c r="G119" s="622">
        <v>225080</v>
      </c>
      <c r="H119" s="622">
        <v>1</v>
      </c>
      <c r="I119" s="622">
        <v>331</v>
      </c>
      <c r="J119" s="622">
        <v>704</v>
      </c>
      <c r="K119" s="622">
        <v>233024</v>
      </c>
      <c r="L119" s="622">
        <v>1.0352941176470589</v>
      </c>
      <c r="M119" s="622">
        <v>331</v>
      </c>
      <c r="N119" s="622">
        <v>723</v>
      </c>
      <c r="O119" s="622">
        <v>239313</v>
      </c>
      <c r="P119" s="635">
        <v>1.0632352941176471</v>
      </c>
      <c r="Q119" s="623">
        <v>331</v>
      </c>
    </row>
    <row r="120" spans="1:17" ht="14.4" customHeight="1" x14ac:dyDescent="0.3">
      <c r="A120" s="618" t="s">
        <v>8276</v>
      </c>
      <c r="B120" s="619" t="s">
        <v>8277</v>
      </c>
      <c r="C120" s="619" t="s">
        <v>7590</v>
      </c>
      <c r="D120" s="619" t="s">
        <v>8302</v>
      </c>
      <c r="E120" s="619" t="s">
        <v>8303</v>
      </c>
      <c r="F120" s="622">
        <v>1855</v>
      </c>
      <c r="G120" s="622">
        <v>31535</v>
      </c>
      <c r="H120" s="622">
        <v>1</v>
      </c>
      <c r="I120" s="622">
        <v>17</v>
      </c>
      <c r="J120" s="622">
        <v>81</v>
      </c>
      <c r="K120" s="622">
        <v>1377</v>
      </c>
      <c r="L120" s="622">
        <v>4.366576819407008E-2</v>
      </c>
      <c r="M120" s="622">
        <v>17</v>
      </c>
      <c r="N120" s="622">
        <v>46</v>
      </c>
      <c r="O120" s="622">
        <v>782</v>
      </c>
      <c r="P120" s="635">
        <v>2.4797843665768194E-2</v>
      </c>
      <c r="Q120" s="623">
        <v>17</v>
      </c>
    </row>
    <row r="121" spans="1:17" ht="14.4" customHeight="1" x14ac:dyDescent="0.3">
      <c r="A121" s="618" t="s">
        <v>8276</v>
      </c>
      <c r="B121" s="619" t="s">
        <v>8277</v>
      </c>
      <c r="C121" s="619" t="s">
        <v>7590</v>
      </c>
      <c r="D121" s="619" t="s">
        <v>8304</v>
      </c>
      <c r="E121" s="619" t="s">
        <v>8305</v>
      </c>
      <c r="F121" s="622">
        <v>52</v>
      </c>
      <c r="G121" s="622">
        <v>8996</v>
      </c>
      <c r="H121" s="622">
        <v>1</v>
      </c>
      <c r="I121" s="622">
        <v>173</v>
      </c>
      <c r="J121" s="622">
        <v>68</v>
      </c>
      <c r="K121" s="622">
        <v>11764</v>
      </c>
      <c r="L121" s="622">
        <v>1.3076923076923077</v>
      </c>
      <c r="M121" s="622">
        <v>173</v>
      </c>
      <c r="N121" s="622">
        <v>28</v>
      </c>
      <c r="O121" s="622">
        <v>4872</v>
      </c>
      <c r="P121" s="635">
        <v>0.54157403290351269</v>
      </c>
      <c r="Q121" s="623">
        <v>174</v>
      </c>
    </row>
    <row r="122" spans="1:17" ht="14.4" customHeight="1" x14ac:dyDescent="0.3">
      <c r="A122" s="618" t="s">
        <v>8276</v>
      </c>
      <c r="B122" s="619" t="s">
        <v>8277</v>
      </c>
      <c r="C122" s="619" t="s">
        <v>7590</v>
      </c>
      <c r="D122" s="619" t="s">
        <v>8306</v>
      </c>
      <c r="E122" s="619" t="s">
        <v>8307</v>
      </c>
      <c r="F122" s="622">
        <v>4238</v>
      </c>
      <c r="G122" s="622">
        <v>84760</v>
      </c>
      <c r="H122" s="622">
        <v>1</v>
      </c>
      <c r="I122" s="622">
        <v>20</v>
      </c>
      <c r="J122" s="622">
        <v>3985</v>
      </c>
      <c r="K122" s="622">
        <v>79700</v>
      </c>
      <c r="L122" s="622">
        <v>0.94030202925908446</v>
      </c>
      <c r="M122" s="622">
        <v>20</v>
      </c>
      <c r="N122" s="622">
        <v>3970</v>
      </c>
      <c r="O122" s="622">
        <v>79400</v>
      </c>
      <c r="P122" s="635">
        <v>0.93676262387918829</v>
      </c>
      <c r="Q122" s="623">
        <v>20</v>
      </c>
    </row>
    <row r="123" spans="1:17" ht="14.4" customHeight="1" x14ac:dyDescent="0.3">
      <c r="A123" s="618" t="s">
        <v>8276</v>
      </c>
      <c r="B123" s="619" t="s">
        <v>8277</v>
      </c>
      <c r="C123" s="619" t="s">
        <v>7590</v>
      </c>
      <c r="D123" s="619" t="s">
        <v>8308</v>
      </c>
      <c r="E123" s="619" t="s">
        <v>8309</v>
      </c>
      <c r="F123" s="622">
        <v>2011</v>
      </c>
      <c r="G123" s="622">
        <v>24132</v>
      </c>
      <c r="H123" s="622">
        <v>1</v>
      </c>
      <c r="I123" s="622">
        <v>12</v>
      </c>
      <c r="J123" s="622">
        <v>62</v>
      </c>
      <c r="K123" s="622">
        <v>744</v>
      </c>
      <c r="L123" s="622">
        <v>3.0830432620586774E-2</v>
      </c>
      <c r="M123" s="622">
        <v>12</v>
      </c>
      <c r="N123" s="622">
        <v>42</v>
      </c>
      <c r="O123" s="622">
        <v>504</v>
      </c>
      <c r="P123" s="635">
        <v>2.0885131775236199E-2</v>
      </c>
      <c r="Q123" s="623">
        <v>12</v>
      </c>
    </row>
    <row r="124" spans="1:17" ht="14.4" customHeight="1" x14ac:dyDescent="0.3">
      <c r="A124" s="618" t="s">
        <v>8276</v>
      </c>
      <c r="B124" s="619" t="s">
        <v>8277</v>
      </c>
      <c r="C124" s="619" t="s">
        <v>7590</v>
      </c>
      <c r="D124" s="619" t="s">
        <v>8310</v>
      </c>
      <c r="E124" s="619" t="s">
        <v>8311</v>
      </c>
      <c r="F124" s="622"/>
      <c r="G124" s="622"/>
      <c r="H124" s="622"/>
      <c r="I124" s="622"/>
      <c r="J124" s="622">
        <v>2</v>
      </c>
      <c r="K124" s="622">
        <v>378</v>
      </c>
      <c r="L124" s="622"/>
      <c r="M124" s="622">
        <v>189</v>
      </c>
      <c r="N124" s="622">
        <v>1</v>
      </c>
      <c r="O124" s="622">
        <v>190</v>
      </c>
      <c r="P124" s="635"/>
      <c r="Q124" s="623">
        <v>190</v>
      </c>
    </row>
    <row r="125" spans="1:17" ht="14.4" customHeight="1" x14ac:dyDescent="0.3">
      <c r="A125" s="618" t="s">
        <v>8276</v>
      </c>
      <c r="B125" s="619" t="s">
        <v>8277</v>
      </c>
      <c r="C125" s="619" t="s">
        <v>7590</v>
      </c>
      <c r="D125" s="619" t="s">
        <v>8312</v>
      </c>
      <c r="E125" s="619" t="s">
        <v>8313</v>
      </c>
      <c r="F125" s="622">
        <v>5</v>
      </c>
      <c r="G125" s="622">
        <v>920</v>
      </c>
      <c r="H125" s="622">
        <v>1</v>
      </c>
      <c r="I125" s="622">
        <v>184</v>
      </c>
      <c r="J125" s="622">
        <v>5</v>
      </c>
      <c r="K125" s="622">
        <v>925</v>
      </c>
      <c r="L125" s="622">
        <v>1.0054347826086956</v>
      </c>
      <c r="M125" s="622">
        <v>185</v>
      </c>
      <c r="N125" s="622">
        <v>3</v>
      </c>
      <c r="O125" s="622">
        <v>555</v>
      </c>
      <c r="P125" s="635">
        <v>0.60326086956521741</v>
      </c>
      <c r="Q125" s="623">
        <v>185</v>
      </c>
    </row>
    <row r="126" spans="1:17" ht="14.4" customHeight="1" x14ac:dyDescent="0.3">
      <c r="A126" s="618" t="s">
        <v>8276</v>
      </c>
      <c r="B126" s="619" t="s">
        <v>8277</v>
      </c>
      <c r="C126" s="619" t="s">
        <v>7590</v>
      </c>
      <c r="D126" s="619" t="s">
        <v>8314</v>
      </c>
      <c r="E126" s="619" t="s">
        <v>8315</v>
      </c>
      <c r="F126" s="622">
        <v>1</v>
      </c>
      <c r="G126" s="622">
        <v>176</v>
      </c>
      <c r="H126" s="622">
        <v>1</v>
      </c>
      <c r="I126" s="622">
        <v>176</v>
      </c>
      <c r="J126" s="622">
        <v>1</v>
      </c>
      <c r="K126" s="622">
        <v>176</v>
      </c>
      <c r="L126" s="622">
        <v>1</v>
      </c>
      <c r="M126" s="622">
        <v>176</v>
      </c>
      <c r="N126" s="622"/>
      <c r="O126" s="622"/>
      <c r="P126" s="635"/>
      <c r="Q126" s="623"/>
    </row>
    <row r="127" spans="1:17" ht="14.4" customHeight="1" x14ac:dyDescent="0.3">
      <c r="A127" s="618" t="s">
        <v>8276</v>
      </c>
      <c r="B127" s="619" t="s">
        <v>8277</v>
      </c>
      <c r="C127" s="619" t="s">
        <v>7590</v>
      </c>
      <c r="D127" s="619" t="s">
        <v>8316</v>
      </c>
      <c r="E127" s="619" t="s">
        <v>8317</v>
      </c>
      <c r="F127" s="622">
        <v>2</v>
      </c>
      <c r="G127" s="622">
        <v>260</v>
      </c>
      <c r="H127" s="622">
        <v>1</v>
      </c>
      <c r="I127" s="622">
        <v>130</v>
      </c>
      <c r="J127" s="622">
        <v>1</v>
      </c>
      <c r="K127" s="622">
        <v>130</v>
      </c>
      <c r="L127" s="622">
        <v>0.5</v>
      </c>
      <c r="M127" s="622">
        <v>130</v>
      </c>
      <c r="N127" s="622"/>
      <c r="O127" s="622"/>
      <c r="P127" s="635"/>
      <c r="Q127" s="623"/>
    </row>
    <row r="128" spans="1:17" ht="14.4" customHeight="1" x14ac:dyDescent="0.3">
      <c r="A128" s="618" t="s">
        <v>8276</v>
      </c>
      <c r="B128" s="619" t="s">
        <v>8277</v>
      </c>
      <c r="C128" s="619" t="s">
        <v>7590</v>
      </c>
      <c r="D128" s="619" t="s">
        <v>8318</v>
      </c>
      <c r="E128" s="619" t="s">
        <v>8319</v>
      </c>
      <c r="F128" s="622">
        <v>3</v>
      </c>
      <c r="G128" s="622">
        <v>480</v>
      </c>
      <c r="H128" s="622">
        <v>1</v>
      </c>
      <c r="I128" s="622">
        <v>160</v>
      </c>
      <c r="J128" s="622">
        <v>1</v>
      </c>
      <c r="K128" s="622">
        <v>160</v>
      </c>
      <c r="L128" s="622">
        <v>0.33333333333333331</v>
      </c>
      <c r="M128" s="622">
        <v>160</v>
      </c>
      <c r="N128" s="622">
        <v>1</v>
      </c>
      <c r="O128" s="622">
        <v>161</v>
      </c>
      <c r="P128" s="635">
        <v>0.33541666666666664</v>
      </c>
      <c r="Q128" s="623">
        <v>161</v>
      </c>
    </row>
    <row r="129" spans="1:17" ht="14.4" customHeight="1" x14ac:dyDescent="0.3">
      <c r="A129" s="618" t="s">
        <v>8276</v>
      </c>
      <c r="B129" s="619" t="s">
        <v>8277</v>
      </c>
      <c r="C129" s="619" t="s">
        <v>7590</v>
      </c>
      <c r="D129" s="619" t="s">
        <v>8320</v>
      </c>
      <c r="E129" s="619" t="s">
        <v>8321</v>
      </c>
      <c r="F129" s="622">
        <v>4</v>
      </c>
      <c r="G129" s="622">
        <v>676</v>
      </c>
      <c r="H129" s="622">
        <v>1</v>
      </c>
      <c r="I129" s="622">
        <v>169</v>
      </c>
      <c r="J129" s="622"/>
      <c r="K129" s="622"/>
      <c r="L129" s="622"/>
      <c r="M129" s="622"/>
      <c r="N129" s="622"/>
      <c r="O129" s="622"/>
      <c r="P129" s="635"/>
      <c r="Q129" s="623"/>
    </row>
    <row r="130" spans="1:17" ht="14.4" customHeight="1" x14ac:dyDescent="0.3">
      <c r="A130" s="618" t="s">
        <v>8276</v>
      </c>
      <c r="B130" s="619" t="s">
        <v>8277</v>
      </c>
      <c r="C130" s="619" t="s">
        <v>7590</v>
      </c>
      <c r="D130" s="619" t="s">
        <v>8322</v>
      </c>
      <c r="E130" s="619" t="s">
        <v>8323</v>
      </c>
      <c r="F130" s="622">
        <v>1</v>
      </c>
      <c r="G130" s="622">
        <v>411</v>
      </c>
      <c r="H130" s="622">
        <v>1</v>
      </c>
      <c r="I130" s="622">
        <v>411</v>
      </c>
      <c r="J130" s="622">
        <v>4</v>
      </c>
      <c r="K130" s="622">
        <v>1644</v>
      </c>
      <c r="L130" s="622">
        <v>4</v>
      </c>
      <c r="M130" s="622">
        <v>411</v>
      </c>
      <c r="N130" s="622">
        <v>1</v>
      </c>
      <c r="O130" s="622">
        <v>412</v>
      </c>
      <c r="P130" s="635">
        <v>1.002433090024331</v>
      </c>
      <c r="Q130" s="623">
        <v>412</v>
      </c>
    </row>
    <row r="131" spans="1:17" ht="14.4" customHeight="1" x14ac:dyDescent="0.3">
      <c r="A131" s="618" t="s">
        <v>8276</v>
      </c>
      <c r="B131" s="619" t="s">
        <v>8277</v>
      </c>
      <c r="C131" s="619" t="s">
        <v>7590</v>
      </c>
      <c r="D131" s="619" t="s">
        <v>8324</v>
      </c>
      <c r="E131" s="619" t="s">
        <v>8325</v>
      </c>
      <c r="F131" s="622">
        <v>72</v>
      </c>
      <c r="G131" s="622">
        <v>5112</v>
      </c>
      <c r="H131" s="622">
        <v>1</v>
      </c>
      <c r="I131" s="622">
        <v>71</v>
      </c>
      <c r="J131" s="622">
        <v>77</v>
      </c>
      <c r="K131" s="622">
        <v>5467</v>
      </c>
      <c r="L131" s="622">
        <v>1.0694444444444444</v>
      </c>
      <c r="M131" s="622">
        <v>71</v>
      </c>
      <c r="N131" s="622">
        <v>82</v>
      </c>
      <c r="O131" s="622">
        <v>5822</v>
      </c>
      <c r="P131" s="635">
        <v>1.1388888888888888</v>
      </c>
      <c r="Q131" s="623">
        <v>71</v>
      </c>
    </row>
    <row r="132" spans="1:17" ht="14.4" customHeight="1" x14ac:dyDescent="0.3">
      <c r="A132" s="618" t="s">
        <v>8276</v>
      </c>
      <c r="B132" s="619" t="s">
        <v>8277</v>
      </c>
      <c r="C132" s="619" t="s">
        <v>7590</v>
      </c>
      <c r="D132" s="619" t="s">
        <v>8326</v>
      </c>
      <c r="E132" s="619" t="s">
        <v>8327</v>
      </c>
      <c r="F132" s="622">
        <v>22</v>
      </c>
      <c r="G132" s="622">
        <v>9680</v>
      </c>
      <c r="H132" s="622">
        <v>1</v>
      </c>
      <c r="I132" s="622">
        <v>440</v>
      </c>
      <c r="J132" s="622">
        <v>7</v>
      </c>
      <c r="K132" s="622">
        <v>3080</v>
      </c>
      <c r="L132" s="622">
        <v>0.31818181818181818</v>
      </c>
      <c r="M132" s="622">
        <v>440</v>
      </c>
      <c r="N132" s="622">
        <v>13</v>
      </c>
      <c r="O132" s="622">
        <v>5733</v>
      </c>
      <c r="P132" s="635">
        <v>0.59225206611570247</v>
      </c>
      <c r="Q132" s="623">
        <v>441</v>
      </c>
    </row>
    <row r="133" spans="1:17" ht="14.4" customHeight="1" x14ac:dyDescent="0.3">
      <c r="A133" s="618" t="s">
        <v>8276</v>
      </c>
      <c r="B133" s="619" t="s">
        <v>8277</v>
      </c>
      <c r="C133" s="619" t="s">
        <v>7590</v>
      </c>
      <c r="D133" s="619" t="s">
        <v>8328</v>
      </c>
      <c r="E133" s="619" t="s">
        <v>8329</v>
      </c>
      <c r="F133" s="622">
        <v>6</v>
      </c>
      <c r="G133" s="622">
        <v>1662</v>
      </c>
      <c r="H133" s="622">
        <v>1</v>
      </c>
      <c r="I133" s="622">
        <v>277</v>
      </c>
      <c r="J133" s="622">
        <v>1</v>
      </c>
      <c r="K133" s="622">
        <v>277</v>
      </c>
      <c r="L133" s="622">
        <v>0.16666666666666666</v>
      </c>
      <c r="M133" s="622">
        <v>277</v>
      </c>
      <c r="N133" s="622"/>
      <c r="O133" s="622"/>
      <c r="P133" s="635"/>
      <c r="Q133" s="623"/>
    </row>
    <row r="134" spans="1:17" ht="14.4" customHeight="1" x14ac:dyDescent="0.3">
      <c r="A134" s="618" t="s">
        <v>8276</v>
      </c>
      <c r="B134" s="619" t="s">
        <v>8277</v>
      </c>
      <c r="C134" s="619" t="s">
        <v>7590</v>
      </c>
      <c r="D134" s="619" t="s">
        <v>8330</v>
      </c>
      <c r="E134" s="619" t="s">
        <v>8331</v>
      </c>
      <c r="F134" s="622">
        <v>31</v>
      </c>
      <c r="G134" s="622">
        <v>7812</v>
      </c>
      <c r="H134" s="622">
        <v>1</v>
      </c>
      <c r="I134" s="622">
        <v>252</v>
      </c>
      <c r="J134" s="622">
        <v>35</v>
      </c>
      <c r="K134" s="622">
        <v>8855</v>
      </c>
      <c r="L134" s="622">
        <v>1.1335125448028673</v>
      </c>
      <c r="M134" s="622">
        <v>253</v>
      </c>
      <c r="N134" s="622">
        <v>39</v>
      </c>
      <c r="O134" s="622">
        <v>9867</v>
      </c>
      <c r="P134" s="635">
        <v>1.2630568356374807</v>
      </c>
      <c r="Q134" s="623">
        <v>253</v>
      </c>
    </row>
    <row r="135" spans="1:17" ht="14.4" customHeight="1" x14ac:dyDescent="0.3">
      <c r="A135" s="618" t="s">
        <v>8276</v>
      </c>
      <c r="B135" s="619" t="s">
        <v>8277</v>
      </c>
      <c r="C135" s="619" t="s">
        <v>7590</v>
      </c>
      <c r="D135" s="619" t="s">
        <v>8332</v>
      </c>
      <c r="E135" s="619" t="s">
        <v>8333</v>
      </c>
      <c r="F135" s="622">
        <v>3</v>
      </c>
      <c r="G135" s="622">
        <v>1212</v>
      </c>
      <c r="H135" s="622">
        <v>1</v>
      </c>
      <c r="I135" s="622">
        <v>404</v>
      </c>
      <c r="J135" s="622"/>
      <c r="K135" s="622"/>
      <c r="L135" s="622"/>
      <c r="M135" s="622"/>
      <c r="N135" s="622">
        <v>1</v>
      </c>
      <c r="O135" s="622">
        <v>405</v>
      </c>
      <c r="P135" s="635">
        <v>0.33415841584158418</v>
      </c>
      <c r="Q135" s="623">
        <v>405</v>
      </c>
    </row>
    <row r="136" spans="1:17" ht="14.4" customHeight="1" x14ac:dyDescent="0.3">
      <c r="A136" s="618" t="s">
        <v>8276</v>
      </c>
      <c r="B136" s="619" t="s">
        <v>8277</v>
      </c>
      <c r="C136" s="619" t="s">
        <v>7590</v>
      </c>
      <c r="D136" s="619" t="s">
        <v>8334</v>
      </c>
      <c r="E136" s="619" t="s">
        <v>8335</v>
      </c>
      <c r="F136" s="622">
        <v>389</v>
      </c>
      <c r="G136" s="622">
        <v>9725</v>
      </c>
      <c r="H136" s="622">
        <v>1</v>
      </c>
      <c r="I136" s="622">
        <v>25</v>
      </c>
      <c r="J136" s="622">
        <v>417</v>
      </c>
      <c r="K136" s="622">
        <v>10425</v>
      </c>
      <c r="L136" s="622">
        <v>1.0719794344473008</v>
      </c>
      <c r="M136" s="622">
        <v>25</v>
      </c>
      <c r="N136" s="622">
        <v>435</v>
      </c>
      <c r="O136" s="622">
        <v>10875</v>
      </c>
      <c r="P136" s="635">
        <v>1.1182519280205656</v>
      </c>
      <c r="Q136" s="623">
        <v>25</v>
      </c>
    </row>
    <row r="137" spans="1:17" ht="14.4" customHeight="1" x14ac:dyDescent="0.3">
      <c r="A137" s="618" t="s">
        <v>8276</v>
      </c>
      <c r="B137" s="619" t="s">
        <v>8277</v>
      </c>
      <c r="C137" s="619" t="s">
        <v>7590</v>
      </c>
      <c r="D137" s="619" t="s">
        <v>8336</v>
      </c>
      <c r="E137" s="619" t="s">
        <v>8337</v>
      </c>
      <c r="F137" s="622">
        <v>3834</v>
      </c>
      <c r="G137" s="622">
        <v>57510</v>
      </c>
      <c r="H137" s="622">
        <v>1</v>
      </c>
      <c r="I137" s="622">
        <v>15</v>
      </c>
      <c r="J137" s="622">
        <v>3602</v>
      </c>
      <c r="K137" s="622">
        <v>54030</v>
      </c>
      <c r="L137" s="622">
        <v>0.93948878455920715</v>
      </c>
      <c r="M137" s="622">
        <v>15</v>
      </c>
      <c r="N137" s="622">
        <v>3499</v>
      </c>
      <c r="O137" s="622">
        <v>52485</v>
      </c>
      <c r="P137" s="635">
        <v>0.91262389149713097</v>
      </c>
      <c r="Q137" s="623">
        <v>15</v>
      </c>
    </row>
    <row r="138" spans="1:17" ht="14.4" customHeight="1" x14ac:dyDescent="0.3">
      <c r="A138" s="618" t="s">
        <v>8276</v>
      </c>
      <c r="B138" s="619" t="s">
        <v>8277</v>
      </c>
      <c r="C138" s="619" t="s">
        <v>7590</v>
      </c>
      <c r="D138" s="619" t="s">
        <v>8338</v>
      </c>
      <c r="E138" s="619" t="s">
        <v>8339</v>
      </c>
      <c r="F138" s="622">
        <v>3888</v>
      </c>
      <c r="G138" s="622">
        <v>85536</v>
      </c>
      <c r="H138" s="622">
        <v>1</v>
      </c>
      <c r="I138" s="622">
        <v>22</v>
      </c>
      <c r="J138" s="622">
        <v>3583</v>
      </c>
      <c r="K138" s="622">
        <v>78826</v>
      </c>
      <c r="L138" s="622">
        <v>0.92155349794238683</v>
      </c>
      <c r="M138" s="622">
        <v>22</v>
      </c>
      <c r="N138" s="622">
        <v>3449</v>
      </c>
      <c r="O138" s="622">
        <v>75878</v>
      </c>
      <c r="P138" s="635">
        <v>0.88708847736625518</v>
      </c>
      <c r="Q138" s="623">
        <v>22</v>
      </c>
    </row>
    <row r="139" spans="1:17" ht="14.4" customHeight="1" x14ac:dyDescent="0.3">
      <c r="A139" s="618" t="s">
        <v>8276</v>
      </c>
      <c r="B139" s="619" t="s">
        <v>8277</v>
      </c>
      <c r="C139" s="619" t="s">
        <v>7590</v>
      </c>
      <c r="D139" s="619" t="s">
        <v>8340</v>
      </c>
      <c r="E139" s="619" t="s">
        <v>8341</v>
      </c>
      <c r="F139" s="622">
        <v>22</v>
      </c>
      <c r="G139" s="622">
        <v>1100</v>
      </c>
      <c r="H139" s="622">
        <v>1</v>
      </c>
      <c r="I139" s="622">
        <v>50</v>
      </c>
      <c r="J139" s="622">
        <v>6</v>
      </c>
      <c r="K139" s="622">
        <v>300</v>
      </c>
      <c r="L139" s="622">
        <v>0.27272727272727271</v>
      </c>
      <c r="M139" s="622">
        <v>50</v>
      </c>
      <c r="N139" s="622">
        <v>2</v>
      </c>
      <c r="O139" s="622">
        <v>100</v>
      </c>
      <c r="P139" s="635">
        <v>9.0909090909090912E-2</v>
      </c>
      <c r="Q139" s="623">
        <v>50</v>
      </c>
    </row>
    <row r="140" spans="1:17" ht="14.4" customHeight="1" x14ac:dyDescent="0.3">
      <c r="A140" s="618" t="s">
        <v>8276</v>
      </c>
      <c r="B140" s="619" t="s">
        <v>8277</v>
      </c>
      <c r="C140" s="619" t="s">
        <v>7590</v>
      </c>
      <c r="D140" s="619" t="s">
        <v>8342</v>
      </c>
      <c r="E140" s="619" t="s">
        <v>8343</v>
      </c>
      <c r="F140" s="622">
        <v>2</v>
      </c>
      <c r="G140" s="622">
        <v>786</v>
      </c>
      <c r="H140" s="622">
        <v>1</v>
      </c>
      <c r="I140" s="622">
        <v>393</v>
      </c>
      <c r="J140" s="622">
        <v>4</v>
      </c>
      <c r="K140" s="622">
        <v>1572</v>
      </c>
      <c r="L140" s="622">
        <v>2</v>
      </c>
      <c r="M140" s="622">
        <v>393</v>
      </c>
      <c r="N140" s="622">
        <v>1</v>
      </c>
      <c r="O140" s="622">
        <v>394</v>
      </c>
      <c r="P140" s="635">
        <v>0.50127226463104324</v>
      </c>
      <c r="Q140" s="623">
        <v>394</v>
      </c>
    </row>
    <row r="141" spans="1:17" ht="14.4" customHeight="1" x14ac:dyDescent="0.3">
      <c r="A141" s="618" t="s">
        <v>8276</v>
      </c>
      <c r="B141" s="619" t="s">
        <v>8277</v>
      </c>
      <c r="C141" s="619" t="s">
        <v>7590</v>
      </c>
      <c r="D141" s="619" t="s">
        <v>8344</v>
      </c>
      <c r="E141" s="619" t="s">
        <v>8345</v>
      </c>
      <c r="F141" s="622">
        <v>22</v>
      </c>
      <c r="G141" s="622">
        <v>1320</v>
      </c>
      <c r="H141" s="622">
        <v>1</v>
      </c>
      <c r="I141" s="622">
        <v>60</v>
      </c>
      <c r="J141" s="622">
        <v>6</v>
      </c>
      <c r="K141" s="622">
        <v>360</v>
      </c>
      <c r="L141" s="622">
        <v>0.27272727272727271</v>
      </c>
      <c r="M141" s="622">
        <v>60</v>
      </c>
      <c r="N141" s="622">
        <v>2</v>
      </c>
      <c r="O141" s="622">
        <v>120</v>
      </c>
      <c r="P141" s="635">
        <v>9.0909090909090912E-2</v>
      </c>
      <c r="Q141" s="623">
        <v>60</v>
      </c>
    </row>
    <row r="142" spans="1:17" ht="14.4" customHeight="1" x14ac:dyDescent="0.3">
      <c r="A142" s="618" t="s">
        <v>8276</v>
      </c>
      <c r="B142" s="619" t="s">
        <v>8277</v>
      </c>
      <c r="C142" s="619" t="s">
        <v>7590</v>
      </c>
      <c r="D142" s="619" t="s">
        <v>8346</v>
      </c>
      <c r="E142" s="619" t="s">
        <v>8347</v>
      </c>
      <c r="F142" s="622"/>
      <c r="G142" s="622"/>
      <c r="H142" s="622"/>
      <c r="I142" s="622"/>
      <c r="J142" s="622"/>
      <c r="K142" s="622"/>
      <c r="L142" s="622"/>
      <c r="M142" s="622"/>
      <c r="N142" s="622">
        <v>1</v>
      </c>
      <c r="O142" s="622">
        <v>1210</v>
      </c>
      <c r="P142" s="635"/>
      <c r="Q142" s="623">
        <v>1210</v>
      </c>
    </row>
    <row r="143" spans="1:17" ht="14.4" customHeight="1" x14ac:dyDescent="0.3">
      <c r="A143" s="618" t="s">
        <v>8276</v>
      </c>
      <c r="B143" s="619" t="s">
        <v>8277</v>
      </c>
      <c r="C143" s="619" t="s">
        <v>7590</v>
      </c>
      <c r="D143" s="619" t="s">
        <v>8348</v>
      </c>
      <c r="E143" s="619" t="s">
        <v>8349</v>
      </c>
      <c r="F143" s="622"/>
      <c r="G143" s="622"/>
      <c r="H143" s="622"/>
      <c r="I143" s="622"/>
      <c r="J143" s="622">
        <v>1</v>
      </c>
      <c r="K143" s="622">
        <v>298</v>
      </c>
      <c r="L143" s="622"/>
      <c r="M143" s="622">
        <v>298</v>
      </c>
      <c r="N143" s="622"/>
      <c r="O143" s="622"/>
      <c r="P143" s="635"/>
      <c r="Q143" s="623"/>
    </row>
    <row r="144" spans="1:17" ht="14.4" customHeight="1" x14ac:dyDescent="0.3">
      <c r="A144" s="618" t="s">
        <v>8276</v>
      </c>
      <c r="B144" s="619" t="s">
        <v>8277</v>
      </c>
      <c r="C144" s="619" t="s">
        <v>7590</v>
      </c>
      <c r="D144" s="619" t="s">
        <v>8350</v>
      </c>
      <c r="E144" s="619" t="s">
        <v>8351</v>
      </c>
      <c r="F144" s="622">
        <v>363</v>
      </c>
      <c r="G144" s="622">
        <v>9801</v>
      </c>
      <c r="H144" s="622">
        <v>1</v>
      </c>
      <c r="I144" s="622">
        <v>27</v>
      </c>
      <c r="J144" s="622">
        <v>387</v>
      </c>
      <c r="K144" s="622">
        <v>10449</v>
      </c>
      <c r="L144" s="622">
        <v>1.0661157024793388</v>
      </c>
      <c r="M144" s="622">
        <v>27</v>
      </c>
      <c r="N144" s="622">
        <v>406</v>
      </c>
      <c r="O144" s="622">
        <v>10962</v>
      </c>
      <c r="P144" s="635">
        <v>1.1184573002754821</v>
      </c>
      <c r="Q144" s="623">
        <v>27</v>
      </c>
    </row>
    <row r="145" spans="1:17" ht="14.4" customHeight="1" x14ac:dyDescent="0.3">
      <c r="A145" s="618" t="s">
        <v>8276</v>
      </c>
      <c r="B145" s="619" t="s">
        <v>8277</v>
      </c>
      <c r="C145" s="619" t="s">
        <v>7590</v>
      </c>
      <c r="D145" s="619" t="s">
        <v>8352</v>
      </c>
      <c r="E145" s="619" t="s">
        <v>8353</v>
      </c>
      <c r="F145" s="622">
        <v>388</v>
      </c>
      <c r="G145" s="622">
        <v>10476</v>
      </c>
      <c r="H145" s="622">
        <v>1</v>
      </c>
      <c r="I145" s="622">
        <v>27</v>
      </c>
      <c r="J145" s="622">
        <v>414</v>
      </c>
      <c r="K145" s="622">
        <v>11178</v>
      </c>
      <c r="L145" s="622">
        <v>1.0670103092783505</v>
      </c>
      <c r="M145" s="622">
        <v>27</v>
      </c>
      <c r="N145" s="622">
        <v>432</v>
      </c>
      <c r="O145" s="622">
        <v>11664</v>
      </c>
      <c r="P145" s="635">
        <v>1.1134020618556701</v>
      </c>
      <c r="Q145" s="623">
        <v>27</v>
      </c>
    </row>
    <row r="146" spans="1:17" ht="14.4" customHeight="1" x14ac:dyDescent="0.3">
      <c r="A146" s="618" t="s">
        <v>8276</v>
      </c>
      <c r="B146" s="619" t="s">
        <v>8277</v>
      </c>
      <c r="C146" s="619" t="s">
        <v>7590</v>
      </c>
      <c r="D146" s="619" t="s">
        <v>8354</v>
      </c>
      <c r="E146" s="619" t="s">
        <v>8355</v>
      </c>
      <c r="F146" s="622">
        <v>337</v>
      </c>
      <c r="G146" s="622">
        <v>10447</v>
      </c>
      <c r="H146" s="622">
        <v>1</v>
      </c>
      <c r="I146" s="622">
        <v>31</v>
      </c>
      <c r="J146" s="622">
        <v>361</v>
      </c>
      <c r="K146" s="622">
        <v>11191</v>
      </c>
      <c r="L146" s="622">
        <v>1.0712166172106825</v>
      </c>
      <c r="M146" s="622">
        <v>31</v>
      </c>
      <c r="N146" s="622">
        <v>394</v>
      </c>
      <c r="O146" s="622">
        <v>12214</v>
      </c>
      <c r="P146" s="635">
        <v>1.1691394658753709</v>
      </c>
      <c r="Q146" s="623">
        <v>31</v>
      </c>
    </row>
    <row r="147" spans="1:17" ht="14.4" customHeight="1" x14ac:dyDescent="0.3">
      <c r="A147" s="618" t="s">
        <v>8276</v>
      </c>
      <c r="B147" s="619" t="s">
        <v>8277</v>
      </c>
      <c r="C147" s="619" t="s">
        <v>7590</v>
      </c>
      <c r="D147" s="619" t="s">
        <v>8356</v>
      </c>
      <c r="E147" s="619" t="s">
        <v>8357</v>
      </c>
      <c r="F147" s="622">
        <v>12</v>
      </c>
      <c r="G147" s="622">
        <v>756</v>
      </c>
      <c r="H147" s="622">
        <v>1</v>
      </c>
      <c r="I147" s="622">
        <v>63</v>
      </c>
      <c r="J147" s="622">
        <v>7</v>
      </c>
      <c r="K147" s="622">
        <v>441</v>
      </c>
      <c r="L147" s="622">
        <v>0.58333333333333337</v>
      </c>
      <c r="M147" s="622">
        <v>63</v>
      </c>
      <c r="N147" s="622">
        <v>6</v>
      </c>
      <c r="O147" s="622">
        <v>378</v>
      </c>
      <c r="P147" s="635">
        <v>0.5</v>
      </c>
      <c r="Q147" s="623">
        <v>63</v>
      </c>
    </row>
    <row r="148" spans="1:17" ht="14.4" customHeight="1" x14ac:dyDescent="0.3">
      <c r="A148" s="618" t="s">
        <v>8276</v>
      </c>
      <c r="B148" s="619" t="s">
        <v>8277</v>
      </c>
      <c r="C148" s="619" t="s">
        <v>7590</v>
      </c>
      <c r="D148" s="619" t="s">
        <v>8358</v>
      </c>
      <c r="E148" s="619" t="s">
        <v>8359</v>
      </c>
      <c r="F148" s="622"/>
      <c r="G148" s="622"/>
      <c r="H148" s="622"/>
      <c r="I148" s="622"/>
      <c r="J148" s="622"/>
      <c r="K148" s="622"/>
      <c r="L148" s="622"/>
      <c r="M148" s="622"/>
      <c r="N148" s="622">
        <v>1</v>
      </c>
      <c r="O148" s="622">
        <v>324</v>
      </c>
      <c r="P148" s="635"/>
      <c r="Q148" s="623">
        <v>324</v>
      </c>
    </row>
    <row r="149" spans="1:17" ht="14.4" customHeight="1" x14ac:dyDescent="0.3">
      <c r="A149" s="618" t="s">
        <v>8276</v>
      </c>
      <c r="B149" s="619" t="s">
        <v>8277</v>
      </c>
      <c r="C149" s="619" t="s">
        <v>7590</v>
      </c>
      <c r="D149" s="619" t="s">
        <v>8360</v>
      </c>
      <c r="E149" s="619" t="s">
        <v>8361</v>
      </c>
      <c r="F149" s="622">
        <v>70</v>
      </c>
      <c r="G149" s="622">
        <v>2100</v>
      </c>
      <c r="H149" s="622">
        <v>1</v>
      </c>
      <c r="I149" s="622">
        <v>30</v>
      </c>
      <c r="J149" s="622">
        <v>6</v>
      </c>
      <c r="K149" s="622">
        <v>180</v>
      </c>
      <c r="L149" s="622">
        <v>8.5714285714285715E-2</v>
      </c>
      <c r="M149" s="622">
        <v>30</v>
      </c>
      <c r="N149" s="622">
        <v>2</v>
      </c>
      <c r="O149" s="622">
        <v>60</v>
      </c>
      <c r="P149" s="635">
        <v>2.8571428571428571E-2</v>
      </c>
      <c r="Q149" s="623">
        <v>30</v>
      </c>
    </row>
    <row r="150" spans="1:17" ht="14.4" customHeight="1" x14ac:dyDescent="0.3">
      <c r="A150" s="618" t="s">
        <v>8276</v>
      </c>
      <c r="B150" s="619" t="s">
        <v>8277</v>
      </c>
      <c r="C150" s="619" t="s">
        <v>7590</v>
      </c>
      <c r="D150" s="619" t="s">
        <v>8362</v>
      </c>
      <c r="E150" s="619" t="s">
        <v>8363</v>
      </c>
      <c r="F150" s="622">
        <v>64</v>
      </c>
      <c r="G150" s="622">
        <v>5376</v>
      </c>
      <c r="H150" s="622">
        <v>1</v>
      </c>
      <c r="I150" s="622">
        <v>84</v>
      </c>
      <c r="J150" s="622">
        <v>17</v>
      </c>
      <c r="K150" s="622">
        <v>1428</v>
      </c>
      <c r="L150" s="622">
        <v>0.265625</v>
      </c>
      <c r="M150" s="622">
        <v>84</v>
      </c>
      <c r="N150" s="622">
        <v>24</v>
      </c>
      <c r="O150" s="622">
        <v>2016</v>
      </c>
      <c r="P150" s="635">
        <v>0.375</v>
      </c>
      <c r="Q150" s="623">
        <v>84</v>
      </c>
    </row>
    <row r="151" spans="1:17" ht="14.4" customHeight="1" x14ac:dyDescent="0.3">
      <c r="A151" s="618" t="s">
        <v>8276</v>
      </c>
      <c r="B151" s="619" t="s">
        <v>8277</v>
      </c>
      <c r="C151" s="619" t="s">
        <v>7590</v>
      </c>
      <c r="D151" s="619" t="s">
        <v>8364</v>
      </c>
      <c r="E151" s="619" t="s">
        <v>8365</v>
      </c>
      <c r="F151" s="622"/>
      <c r="G151" s="622"/>
      <c r="H151" s="622"/>
      <c r="I151" s="622"/>
      <c r="J151" s="622"/>
      <c r="K151" s="622"/>
      <c r="L151" s="622"/>
      <c r="M151" s="622"/>
      <c r="N151" s="622">
        <v>1</v>
      </c>
      <c r="O151" s="622">
        <v>27</v>
      </c>
      <c r="P151" s="635"/>
      <c r="Q151" s="623">
        <v>27</v>
      </c>
    </row>
    <row r="152" spans="1:17" ht="14.4" customHeight="1" x14ac:dyDescent="0.3">
      <c r="A152" s="618" t="s">
        <v>8276</v>
      </c>
      <c r="B152" s="619" t="s">
        <v>8277</v>
      </c>
      <c r="C152" s="619" t="s">
        <v>7590</v>
      </c>
      <c r="D152" s="619" t="s">
        <v>8366</v>
      </c>
      <c r="E152" s="619" t="s">
        <v>8367</v>
      </c>
      <c r="F152" s="622">
        <v>2</v>
      </c>
      <c r="G152" s="622">
        <v>344</v>
      </c>
      <c r="H152" s="622">
        <v>1</v>
      </c>
      <c r="I152" s="622">
        <v>172</v>
      </c>
      <c r="J152" s="622"/>
      <c r="K152" s="622"/>
      <c r="L152" s="622"/>
      <c r="M152" s="622"/>
      <c r="N152" s="622">
        <v>1</v>
      </c>
      <c r="O152" s="622">
        <v>172</v>
      </c>
      <c r="P152" s="635">
        <v>0.5</v>
      </c>
      <c r="Q152" s="623">
        <v>172</v>
      </c>
    </row>
    <row r="153" spans="1:17" ht="14.4" customHeight="1" x14ac:dyDescent="0.3">
      <c r="A153" s="618" t="s">
        <v>8276</v>
      </c>
      <c r="B153" s="619" t="s">
        <v>8277</v>
      </c>
      <c r="C153" s="619" t="s">
        <v>7590</v>
      </c>
      <c r="D153" s="619" t="s">
        <v>8368</v>
      </c>
      <c r="E153" s="619" t="s">
        <v>8369</v>
      </c>
      <c r="F153" s="622">
        <v>74</v>
      </c>
      <c r="G153" s="622">
        <v>19240</v>
      </c>
      <c r="H153" s="622">
        <v>1</v>
      </c>
      <c r="I153" s="622">
        <v>260</v>
      </c>
      <c r="J153" s="622">
        <v>88</v>
      </c>
      <c r="K153" s="622">
        <v>22880</v>
      </c>
      <c r="L153" s="622">
        <v>1.1891891891891893</v>
      </c>
      <c r="M153" s="622">
        <v>260</v>
      </c>
      <c r="N153" s="622">
        <v>118</v>
      </c>
      <c r="O153" s="622">
        <v>30798</v>
      </c>
      <c r="P153" s="635">
        <v>1.6007276507276507</v>
      </c>
      <c r="Q153" s="623">
        <v>261</v>
      </c>
    </row>
    <row r="154" spans="1:17" ht="14.4" customHeight="1" x14ac:dyDescent="0.3">
      <c r="A154" s="618" t="s">
        <v>8276</v>
      </c>
      <c r="B154" s="619" t="s">
        <v>8277</v>
      </c>
      <c r="C154" s="619" t="s">
        <v>7590</v>
      </c>
      <c r="D154" s="619" t="s">
        <v>8370</v>
      </c>
      <c r="E154" s="619" t="s">
        <v>8371</v>
      </c>
      <c r="F154" s="622">
        <v>29</v>
      </c>
      <c r="G154" s="622">
        <v>667</v>
      </c>
      <c r="H154" s="622">
        <v>1</v>
      </c>
      <c r="I154" s="622">
        <v>23</v>
      </c>
      <c r="J154" s="622">
        <v>22</v>
      </c>
      <c r="K154" s="622">
        <v>506</v>
      </c>
      <c r="L154" s="622">
        <v>0.75862068965517238</v>
      </c>
      <c r="M154" s="622">
        <v>23</v>
      </c>
      <c r="N154" s="622">
        <v>12</v>
      </c>
      <c r="O154" s="622">
        <v>276</v>
      </c>
      <c r="P154" s="635">
        <v>0.41379310344827586</v>
      </c>
      <c r="Q154" s="623">
        <v>23</v>
      </c>
    </row>
    <row r="155" spans="1:17" ht="14.4" customHeight="1" x14ac:dyDescent="0.3">
      <c r="A155" s="618" t="s">
        <v>8276</v>
      </c>
      <c r="B155" s="619" t="s">
        <v>8277</v>
      </c>
      <c r="C155" s="619" t="s">
        <v>7590</v>
      </c>
      <c r="D155" s="619" t="s">
        <v>8372</v>
      </c>
      <c r="E155" s="619" t="s">
        <v>8373</v>
      </c>
      <c r="F155" s="622">
        <v>1</v>
      </c>
      <c r="G155" s="622">
        <v>197</v>
      </c>
      <c r="H155" s="622">
        <v>1</v>
      </c>
      <c r="I155" s="622">
        <v>197</v>
      </c>
      <c r="J155" s="622"/>
      <c r="K155" s="622"/>
      <c r="L155" s="622"/>
      <c r="M155" s="622"/>
      <c r="N155" s="622"/>
      <c r="O155" s="622"/>
      <c r="P155" s="635"/>
      <c r="Q155" s="623"/>
    </row>
    <row r="156" spans="1:17" ht="14.4" customHeight="1" x14ac:dyDescent="0.3">
      <c r="A156" s="618" t="s">
        <v>8276</v>
      </c>
      <c r="B156" s="619" t="s">
        <v>8277</v>
      </c>
      <c r="C156" s="619" t="s">
        <v>7590</v>
      </c>
      <c r="D156" s="619" t="s">
        <v>8374</v>
      </c>
      <c r="E156" s="619" t="s">
        <v>8375</v>
      </c>
      <c r="F156" s="622">
        <v>28</v>
      </c>
      <c r="G156" s="622">
        <v>532</v>
      </c>
      <c r="H156" s="622">
        <v>1</v>
      </c>
      <c r="I156" s="622">
        <v>19</v>
      </c>
      <c r="J156" s="622">
        <v>19</v>
      </c>
      <c r="K156" s="622">
        <v>361</v>
      </c>
      <c r="L156" s="622">
        <v>0.6785714285714286</v>
      </c>
      <c r="M156" s="622">
        <v>19</v>
      </c>
      <c r="N156" s="622">
        <v>17</v>
      </c>
      <c r="O156" s="622">
        <v>323</v>
      </c>
      <c r="P156" s="635">
        <v>0.6071428571428571</v>
      </c>
      <c r="Q156" s="623">
        <v>19</v>
      </c>
    </row>
    <row r="157" spans="1:17" ht="14.4" customHeight="1" x14ac:dyDescent="0.3">
      <c r="A157" s="618" t="s">
        <v>8276</v>
      </c>
      <c r="B157" s="619" t="s">
        <v>8277</v>
      </c>
      <c r="C157" s="619" t="s">
        <v>7590</v>
      </c>
      <c r="D157" s="619" t="s">
        <v>8376</v>
      </c>
      <c r="E157" s="619" t="s">
        <v>8377</v>
      </c>
      <c r="F157" s="622">
        <v>106</v>
      </c>
      <c r="G157" s="622">
        <v>1590</v>
      </c>
      <c r="H157" s="622">
        <v>1</v>
      </c>
      <c r="I157" s="622">
        <v>15</v>
      </c>
      <c r="J157" s="622">
        <v>56</v>
      </c>
      <c r="K157" s="622">
        <v>840</v>
      </c>
      <c r="L157" s="622">
        <v>0.52830188679245282</v>
      </c>
      <c r="M157" s="622">
        <v>15</v>
      </c>
      <c r="N157" s="622">
        <v>32</v>
      </c>
      <c r="O157" s="622">
        <v>480</v>
      </c>
      <c r="P157" s="635">
        <v>0.30188679245283018</v>
      </c>
      <c r="Q157" s="623">
        <v>15</v>
      </c>
    </row>
    <row r="158" spans="1:17" ht="14.4" customHeight="1" x14ac:dyDescent="0.3">
      <c r="A158" s="618" t="s">
        <v>8276</v>
      </c>
      <c r="B158" s="619" t="s">
        <v>8277</v>
      </c>
      <c r="C158" s="619" t="s">
        <v>7590</v>
      </c>
      <c r="D158" s="619" t="s">
        <v>8378</v>
      </c>
      <c r="E158" s="619" t="s">
        <v>8379</v>
      </c>
      <c r="F158" s="622">
        <v>13</v>
      </c>
      <c r="G158" s="622">
        <v>5083</v>
      </c>
      <c r="H158" s="622">
        <v>1</v>
      </c>
      <c r="I158" s="622">
        <v>391</v>
      </c>
      <c r="J158" s="622">
        <v>84</v>
      </c>
      <c r="K158" s="622">
        <v>32844</v>
      </c>
      <c r="L158" s="622">
        <v>6.4615384615384617</v>
      </c>
      <c r="M158" s="622">
        <v>391</v>
      </c>
      <c r="N158" s="622">
        <v>86</v>
      </c>
      <c r="O158" s="622">
        <v>33626</v>
      </c>
      <c r="P158" s="635">
        <v>6.615384615384615</v>
      </c>
      <c r="Q158" s="623">
        <v>391</v>
      </c>
    </row>
    <row r="159" spans="1:17" ht="14.4" customHeight="1" x14ac:dyDescent="0.3">
      <c r="A159" s="618" t="s">
        <v>8276</v>
      </c>
      <c r="B159" s="619" t="s">
        <v>8277</v>
      </c>
      <c r="C159" s="619" t="s">
        <v>7590</v>
      </c>
      <c r="D159" s="619" t="s">
        <v>8380</v>
      </c>
      <c r="E159" s="619" t="s">
        <v>8381</v>
      </c>
      <c r="F159" s="622">
        <v>12</v>
      </c>
      <c r="G159" s="622">
        <v>3192</v>
      </c>
      <c r="H159" s="622">
        <v>1</v>
      </c>
      <c r="I159" s="622">
        <v>266</v>
      </c>
      <c r="J159" s="622">
        <v>2</v>
      </c>
      <c r="K159" s="622">
        <v>532</v>
      </c>
      <c r="L159" s="622">
        <v>0.16666666666666666</v>
      </c>
      <c r="M159" s="622">
        <v>266</v>
      </c>
      <c r="N159" s="622">
        <v>8</v>
      </c>
      <c r="O159" s="622">
        <v>2128</v>
      </c>
      <c r="P159" s="635">
        <v>0.66666666666666663</v>
      </c>
      <c r="Q159" s="623">
        <v>266</v>
      </c>
    </row>
    <row r="160" spans="1:17" ht="14.4" customHeight="1" x14ac:dyDescent="0.3">
      <c r="A160" s="618" t="s">
        <v>8276</v>
      </c>
      <c r="B160" s="619" t="s">
        <v>8277</v>
      </c>
      <c r="C160" s="619" t="s">
        <v>7590</v>
      </c>
      <c r="D160" s="619" t="s">
        <v>8382</v>
      </c>
      <c r="E160" s="619" t="s">
        <v>8383</v>
      </c>
      <c r="F160" s="622">
        <v>21</v>
      </c>
      <c r="G160" s="622">
        <v>3885</v>
      </c>
      <c r="H160" s="622">
        <v>1</v>
      </c>
      <c r="I160" s="622">
        <v>185</v>
      </c>
      <c r="J160" s="622">
        <v>6</v>
      </c>
      <c r="K160" s="622">
        <v>1116</v>
      </c>
      <c r="L160" s="622">
        <v>0.28725868725868725</v>
      </c>
      <c r="M160" s="622">
        <v>186</v>
      </c>
      <c r="N160" s="622">
        <v>8</v>
      </c>
      <c r="O160" s="622">
        <v>1488</v>
      </c>
      <c r="P160" s="635">
        <v>0.383011583011583</v>
      </c>
      <c r="Q160" s="623">
        <v>186</v>
      </c>
    </row>
    <row r="161" spans="1:17" ht="14.4" customHeight="1" x14ac:dyDescent="0.3">
      <c r="A161" s="618" t="s">
        <v>8276</v>
      </c>
      <c r="B161" s="619" t="s">
        <v>8277</v>
      </c>
      <c r="C161" s="619" t="s">
        <v>7590</v>
      </c>
      <c r="D161" s="619" t="s">
        <v>8384</v>
      </c>
      <c r="E161" s="619" t="s">
        <v>8385</v>
      </c>
      <c r="F161" s="622">
        <v>3916</v>
      </c>
      <c r="G161" s="622">
        <v>74404</v>
      </c>
      <c r="H161" s="622">
        <v>1</v>
      </c>
      <c r="I161" s="622">
        <v>19</v>
      </c>
      <c r="J161" s="622">
        <v>3615</v>
      </c>
      <c r="K161" s="622">
        <v>68685</v>
      </c>
      <c r="L161" s="622">
        <v>0.92313585291113376</v>
      </c>
      <c r="M161" s="622">
        <v>19</v>
      </c>
      <c r="N161" s="622">
        <v>3496</v>
      </c>
      <c r="O161" s="622">
        <v>66424</v>
      </c>
      <c r="P161" s="635">
        <v>0.89274770173646578</v>
      </c>
      <c r="Q161" s="623">
        <v>19</v>
      </c>
    </row>
    <row r="162" spans="1:17" ht="14.4" customHeight="1" x14ac:dyDescent="0.3">
      <c r="A162" s="618" t="s">
        <v>8276</v>
      </c>
      <c r="B162" s="619" t="s">
        <v>8277</v>
      </c>
      <c r="C162" s="619" t="s">
        <v>7590</v>
      </c>
      <c r="D162" s="619" t="s">
        <v>8386</v>
      </c>
      <c r="E162" s="619" t="s">
        <v>8387</v>
      </c>
      <c r="F162" s="622">
        <v>46</v>
      </c>
      <c r="G162" s="622">
        <v>8280</v>
      </c>
      <c r="H162" s="622">
        <v>1</v>
      </c>
      <c r="I162" s="622">
        <v>180</v>
      </c>
      <c r="J162" s="622">
        <v>59</v>
      </c>
      <c r="K162" s="622">
        <v>10620</v>
      </c>
      <c r="L162" s="622">
        <v>1.2826086956521738</v>
      </c>
      <c r="M162" s="622">
        <v>180</v>
      </c>
      <c r="N162" s="622">
        <v>24</v>
      </c>
      <c r="O162" s="622">
        <v>4344</v>
      </c>
      <c r="P162" s="635">
        <v>0.52463768115942033</v>
      </c>
      <c r="Q162" s="623">
        <v>181</v>
      </c>
    </row>
    <row r="163" spans="1:17" ht="14.4" customHeight="1" x14ac:dyDescent="0.3">
      <c r="A163" s="618" t="s">
        <v>8276</v>
      </c>
      <c r="B163" s="619" t="s">
        <v>8277</v>
      </c>
      <c r="C163" s="619" t="s">
        <v>7590</v>
      </c>
      <c r="D163" s="619" t="s">
        <v>8388</v>
      </c>
      <c r="E163" s="619" t="s">
        <v>8389</v>
      </c>
      <c r="F163" s="622">
        <v>50</v>
      </c>
      <c r="G163" s="622">
        <v>42500</v>
      </c>
      <c r="H163" s="622">
        <v>1</v>
      </c>
      <c r="I163" s="622">
        <v>850</v>
      </c>
      <c r="J163" s="622">
        <v>41</v>
      </c>
      <c r="K163" s="622">
        <v>34850</v>
      </c>
      <c r="L163" s="622">
        <v>0.82</v>
      </c>
      <c r="M163" s="622">
        <v>850</v>
      </c>
      <c r="N163" s="622">
        <v>32</v>
      </c>
      <c r="O163" s="622">
        <v>27232</v>
      </c>
      <c r="P163" s="635">
        <v>0.64075294117647064</v>
      </c>
      <c r="Q163" s="623">
        <v>851</v>
      </c>
    </row>
    <row r="164" spans="1:17" ht="14.4" customHeight="1" x14ac:dyDescent="0.3">
      <c r="A164" s="618" t="s">
        <v>8276</v>
      </c>
      <c r="B164" s="619" t="s">
        <v>8277</v>
      </c>
      <c r="C164" s="619" t="s">
        <v>7590</v>
      </c>
      <c r="D164" s="619" t="s">
        <v>8390</v>
      </c>
      <c r="E164" s="619" t="s">
        <v>8391</v>
      </c>
      <c r="F164" s="622">
        <v>1046</v>
      </c>
      <c r="G164" s="622">
        <v>517770</v>
      </c>
      <c r="H164" s="622">
        <v>1</v>
      </c>
      <c r="I164" s="622">
        <v>495</v>
      </c>
      <c r="J164" s="622">
        <v>1010</v>
      </c>
      <c r="K164" s="622">
        <v>499950</v>
      </c>
      <c r="L164" s="622">
        <v>0.96558317399617588</v>
      </c>
      <c r="M164" s="622">
        <v>495</v>
      </c>
      <c r="N164" s="622">
        <v>1117</v>
      </c>
      <c r="O164" s="622">
        <v>552915</v>
      </c>
      <c r="P164" s="635">
        <v>1.0678776290630976</v>
      </c>
      <c r="Q164" s="623">
        <v>495</v>
      </c>
    </row>
    <row r="165" spans="1:17" ht="14.4" customHeight="1" x14ac:dyDescent="0.3">
      <c r="A165" s="618" t="s">
        <v>8276</v>
      </c>
      <c r="B165" s="619" t="s">
        <v>8277</v>
      </c>
      <c r="C165" s="619" t="s">
        <v>7590</v>
      </c>
      <c r="D165" s="619" t="s">
        <v>8392</v>
      </c>
      <c r="E165" s="619" t="s">
        <v>8393</v>
      </c>
      <c r="F165" s="622">
        <v>48</v>
      </c>
      <c r="G165" s="622">
        <v>47376</v>
      </c>
      <c r="H165" s="622">
        <v>1</v>
      </c>
      <c r="I165" s="622">
        <v>987</v>
      </c>
      <c r="J165" s="622">
        <v>60</v>
      </c>
      <c r="K165" s="622">
        <v>59220</v>
      </c>
      <c r="L165" s="622">
        <v>1.25</v>
      </c>
      <c r="M165" s="622">
        <v>987</v>
      </c>
      <c r="N165" s="622">
        <v>46</v>
      </c>
      <c r="O165" s="622">
        <v>45402</v>
      </c>
      <c r="P165" s="635">
        <v>0.95833333333333337</v>
      </c>
      <c r="Q165" s="623">
        <v>987</v>
      </c>
    </row>
    <row r="166" spans="1:17" ht="14.4" customHeight="1" x14ac:dyDescent="0.3">
      <c r="A166" s="618" t="s">
        <v>8276</v>
      </c>
      <c r="B166" s="619" t="s">
        <v>8277</v>
      </c>
      <c r="C166" s="619" t="s">
        <v>7590</v>
      </c>
      <c r="D166" s="619" t="s">
        <v>8394</v>
      </c>
      <c r="E166" s="619" t="s">
        <v>8395</v>
      </c>
      <c r="F166" s="622">
        <v>5</v>
      </c>
      <c r="G166" s="622">
        <v>635</v>
      </c>
      <c r="H166" s="622">
        <v>1</v>
      </c>
      <c r="I166" s="622">
        <v>127</v>
      </c>
      <c r="J166" s="622">
        <v>2</v>
      </c>
      <c r="K166" s="622">
        <v>254</v>
      </c>
      <c r="L166" s="622">
        <v>0.4</v>
      </c>
      <c r="M166" s="622">
        <v>127</v>
      </c>
      <c r="N166" s="622">
        <v>4</v>
      </c>
      <c r="O166" s="622">
        <v>508</v>
      </c>
      <c r="P166" s="635">
        <v>0.8</v>
      </c>
      <c r="Q166" s="623">
        <v>127</v>
      </c>
    </row>
    <row r="167" spans="1:17" ht="14.4" customHeight="1" x14ac:dyDescent="0.3">
      <c r="A167" s="618" t="s">
        <v>8276</v>
      </c>
      <c r="B167" s="619" t="s">
        <v>8277</v>
      </c>
      <c r="C167" s="619" t="s">
        <v>7590</v>
      </c>
      <c r="D167" s="619" t="s">
        <v>8396</v>
      </c>
      <c r="E167" s="619" t="s">
        <v>8397</v>
      </c>
      <c r="F167" s="622">
        <v>3</v>
      </c>
      <c r="G167" s="622">
        <v>870</v>
      </c>
      <c r="H167" s="622">
        <v>1</v>
      </c>
      <c r="I167" s="622">
        <v>290</v>
      </c>
      <c r="J167" s="622">
        <v>2</v>
      </c>
      <c r="K167" s="622">
        <v>582</v>
      </c>
      <c r="L167" s="622">
        <v>0.66896551724137931</v>
      </c>
      <c r="M167" s="622">
        <v>291</v>
      </c>
      <c r="N167" s="622">
        <v>2</v>
      </c>
      <c r="O167" s="622">
        <v>582</v>
      </c>
      <c r="P167" s="635">
        <v>0.66896551724137931</v>
      </c>
      <c r="Q167" s="623">
        <v>291</v>
      </c>
    </row>
    <row r="168" spans="1:17" ht="14.4" customHeight="1" x14ac:dyDescent="0.3">
      <c r="A168" s="618" t="s">
        <v>8276</v>
      </c>
      <c r="B168" s="619" t="s">
        <v>8277</v>
      </c>
      <c r="C168" s="619" t="s">
        <v>7590</v>
      </c>
      <c r="D168" s="619" t="s">
        <v>8398</v>
      </c>
      <c r="E168" s="619" t="s">
        <v>8399</v>
      </c>
      <c r="F168" s="622">
        <v>3</v>
      </c>
      <c r="G168" s="622">
        <v>1083</v>
      </c>
      <c r="H168" s="622">
        <v>1</v>
      </c>
      <c r="I168" s="622">
        <v>361</v>
      </c>
      <c r="J168" s="622">
        <v>4</v>
      </c>
      <c r="K168" s="622">
        <v>1444</v>
      </c>
      <c r="L168" s="622">
        <v>1.3333333333333333</v>
      </c>
      <c r="M168" s="622">
        <v>361</v>
      </c>
      <c r="N168" s="622">
        <v>1</v>
      </c>
      <c r="O168" s="622">
        <v>362</v>
      </c>
      <c r="P168" s="635">
        <v>0.33425669436749766</v>
      </c>
      <c r="Q168" s="623">
        <v>362</v>
      </c>
    </row>
    <row r="169" spans="1:17" ht="14.4" customHeight="1" x14ac:dyDescent="0.3">
      <c r="A169" s="618" t="s">
        <v>8276</v>
      </c>
      <c r="B169" s="619" t="s">
        <v>8277</v>
      </c>
      <c r="C169" s="619" t="s">
        <v>7590</v>
      </c>
      <c r="D169" s="619" t="s">
        <v>8400</v>
      </c>
      <c r="E169" s="619" t="s">
        <v>8401</v>
      </c>
      <c r="F169" s="622">
        <v>1</v>
      </c>
      <c r="G169" s="622">
        <v>350</v>
      </c>
      <c r="H169" s="622">
        <v>1</v>
      </c>
      <c r="I169" s="622">
        <v>350</v>
      </c>
      <c r="J169" s="622">
        <v>1</v>
      </c>
      <c r="K169" s="622">
        <v>350</v>
      </c>
      <c r="L169" s="622">
        <v>1</v>
      </c>
      <c r="M169" s="622">
        <v>350</v>
      </c>
      <c r="N169" s="622"/>
      <c r="O169" s="622"/>
      <c r="P169" s="635"/>
      <c r="Q169" s="623"/>
    </row>
    <row r="170" spans="1:17" ht="14.4" customHeight="1" x14ac:dyDescent="0.3">
      <c r="A170" s="618" t="s">
        <v>8276</v>
      </c>
      <c r="B170" s="619" t="s">
        <v>8277</v>
      </c>
      <c r="C170" s="619" t="s">
        <v>7590</v>
      </c>
      <c r="D170" s="619" t="s">
        <v>8402</v>
      </c>
      <c r="E170" s="619" t="s">
        <v>8403</v>
      </c>
      <c r="F170" s="622">
        <v>2</v>
      </c>
      <c r="G170" s="622">
        <v>260</v>
      </c>
      <c r="H170" s="622">
        <v>1</v>
      </c>
      <c r="I170" s="622">
        <v>130</v>
      </c>
      <c r="J170" s="622">
        <v>2</v>
      </c>
      <c r="K170" s="622">
        <v>260</v>
      </c>
      <c r="L170" s="622">
        <v>1</v>
      </c>
      <c r="M170" s="622">
        <v>130</v>
      </c>
      <c r="N170" s="622"/>
      <c r="O170" s="622"/>
      <c r="P170" s="635"/>
      <c r="Q170" s="623"/>
    </row>
    <row r="171" spans="1:17" ht="14.4" customHeight="1" x14ac:dyDescent="0.3">
      <c r="A171" s="618" t="s">
        <v>8276</v>
      </c>
      <c r="B171" s="619" t="s">
        <v>8277</v>
      </c>
      <c r="C171" s="619" t="s">
        <v>7590</v>
      </c>
      <c r="D171" s="619" t="s">
        <v>8404</v>
      </c>
      <c r="E171" s="619" t="s">
        <v>8405</v>
      </c>
      <c r="F171" s="622">
        <v>4</v>
      </c>
      <c r="G171" s="622">
        <v>704</v>
      </c>
      <c r="H171" s="622">
        <v>1</v>
      </c>
      <c r="I171" s="622">
        <v>176</v>
      </c>
      <c r="J171" s="622"/>
      <c r="K171" s="622"/>
      <c r="L171" s="622"/>
      <c r="M171" s="622"/>
      <c r="N171" s="622">
        <v>6</v>
      </c>
      <c r="O171" s="622">
        <v>1062</v>
      </c>
      <c r="P171" s="635">
        <v>1.5085227272727273</v>
      </c>
      <c r="Q171" s="623">
        <v>177</v>
      </c>
    </row>
    <row r="172" spans="1:17" ht="14.4" customHeight="1" x14ac:dyDescent="0.3">
      <c r="A172" s="618" t="s">
        <v>8276</v>
      </c>
      <c r="B172" s="619" t="s">
        <v>8277</v>
      </c>
      <c r="C172" s="619" t="s">
        <v>7590</v>
      </c>
      <c r="D172" s="619" t="s">
        <v>8406</v>
      </c>
      <c r="E172" s="619" t="s">
        <v>8407</v>
      </c>
      <c r="F172" s="622">
        <v>40</v>
      </c>
      <c r="G172" s="622">
        <v>7240</v>
      </c>
      <c r="H172" s="622">
        <v>1</v>
      </c>
      <c r="I172" s="622">
        <v>181</v>
      </c>
      <c r="J172" s="622">
        <v>51</v>
      </c>
      <c r="K172" s="622">
        <v>9231</v>
      </c>
      <c r="L172" s="622">
        <v>1.2749999999999999</v>
      </c>
      <c r="M172" s="622">
        <v>181</v>
      </c>
      <c r="N172" s="622">
        <v>20</v>
      </c>
      <c r="O172" s="622">
        <v>3640</v>
      </c>
      <c r="P172" s="635">
        <v>0.50276243093922657</v>
      </c>
      <c r="Q172" s="623">
        <v>182</v>
      </c>
    </row>
    <row r="173" spans="1:17" ht="14.4" customHeight="1" x14ac:dyDescent="0.3">
      <c r="A173" s="618" t="s">
        <v>8276</v>
      </c>
      <c r="B173" s="619" t="s">
        <v>8277</v>
      </c>
      <c r="C173" s="619" t="s">
        <v>7590</v>
      </c>
      <c r="D173" s="619" t="s">
        <v>8408</v>
      </c>
      <c r="E173" s="619" t="s">
        <v>8409</v>
      </c>
      <c r="F173" s="622"/>
      <c r="G173" s="622"/>
      <c r="H173" s="622"/>
      <c r="I173" s="622"/>
      <c r="J173" s="622"/>
      <c r="K173" s="622"/>
      <c r="L173" s="622"/>
      <c r="M173" s="622"/>
      <c r="N173" s="622">
        <v>3</v>
      </c>
      <c r="O173" s="622">
        <v>1692</v>
      </c>
      <c r="P173" s="635"/>
      <c r="Q173" s="623">
        <v>564</v>
      </c>
    </row>
    <row r="174" spans="1:17" ht="14.4" customHeight="1" x14ac:dyDescent="0.3">
      <c r="A174" s="618" t="s">
        <v>8276</v>
      </c>
      <c r="B174" s="619" t="s">
        <v>8277</v>
      </c>
      <c r="C174" s="619" t="s">
        <v>7590</v>
      </c>
      <c r="D174" s="619" t="s">
        <v>8410</v>
      </c>
      <c r="E174" s="619" t="s">
        <v>8411</v>
      </c>
      <c r="F174" s="622">
        <v>73</v>
      </c>
      <c r="G174" s="622">
        <v>2701</v>
      </c>
      <c r="H174" s="622">
        <v>1</v>
      </c>
      <c r="I174" s="622">
        <v>37</v>
      </c>
      <c r="J174" s="622">
        <v>27</v>
      </c>
      <c r="K174" s="622">
        <v>999</v>
      </c>
      <c r="L174" s="622">
        <v>0.36986301369863012</v>
      </c>
      <c r="M174" s="622">
        <v>37</v>
      </c>
      <c r="N174" s="622">
        <v>29</v>
      </c>
      <c r="O174" s="622">
        <v>1073</v>
      </c>
      <c r="P174" s="635">
        <v>0.39726027397260272</v>
      </c>
      <c r="Q174" s="623">
        <v>37</v>
      </c>
    </row>
    <row r="175" spans="1:17" ht="14.4" customHeight="1" x14ac:dyDescent="0.3">
      <c r="A175" s="618" t="s">
        <v>8276</v>
      </c>
      <c r="B175" s="619" t="s">
        <v>8277</v>
      </c>
      <c r="C175" s="619" t="s">
        <v>7590</v>
      </c>
      <c r="D175" s="619" t="s">
        <v>8412</v>
      </c>
      <c r="E175" s="619" t="s">
        <v>8413</v>
      </c>
      <c r="F175" s="622">
        <v>93</v>
      </c>
      <c r="G175" s="622">
        <v>60357</v>
      </c>
      <c r="H175" s="622">
        <v>1</v>
      </c>
      <c r="I175" s="622">
        <v>649</v>
      </c>
      <c r="J175" s="622">
        <v>171</v>
      </c>
      <c r="K175" s="622">
        <v>110979</v>
      </c>
      <c r="L175" s="622">
        <v>1.8387096774193548</v>
      </c>
      <c r="M175" s="622">
        <v>649</v>
      </c>
      <c r="N175" s="622">
        <v>156</v>
      </c>
      <c r="O175" s="622">
        <v>101244</v>
      </c>
      <c r="P175" s="635">
        <v>1.6774193548387097</v>
      </c>
      <c r="Q175" s="623">
        <v>649</v>
      </c>
    </row>
    <row r="176" spans="1:17" ht="14.4" customHeight="1" x14ac:dyDescent="0.3">
      <c r="A176" s="618" t="s">
        <v>8276</v>
      </c>
      <c r="B176" s="619" t="s">
        <v>8277</v>
      </c>
      <c r="C176" s="619" t="s">
        <v>7590</v>
      </c>
      <c r="D176" s="619" t="s">
        <v>8414</v>
      </c>
      <c r="E176" s="619" t="s">
        <v>8415</v>
      </c>
      <c r="F176" s="622">
        <v>331</v>
      </c>
      <c r="G176" s="622">
        <v>9599</v>
      </c>
      <c r="H176" s="622">
        <v>1</v>
      </c>
      <c r="I176" s="622">
        <v>29</v>
      </c>
      <c r="J176" s="622">
        <v>320</v>
      </c>
      <c r="K176" s="622">
        <v>9280</v>
      </c>
      <c r="L176" s="622">
        <v>0.96676737160120851</v>
      </c>
      <c r="M176" s="622">
        <v>29</v>
      </c>
      <c r="N176" s="622">
        <v>353</v>
      </c>
      <c r="O176" s="622">
        <v>10237</v>
      </c>
      <c r="P176" s="635">
        <v>1.066465256797583</v>
      </c>
      <c r="Q176" s="623">
        <v>29</v>
      </c>
    </row>
    <row r="177" spans="1:17" ht="14.4" customHeight="1" x14ac:dyDescent="0.3">
      <c r="A177" s="618" t="s">
        <v>8276</v>
      </c>
      <c r="B177" s="619" t="s">
        <v>8277</v>
      </c>
      <c r="C177" s="619" t="s">
        <v>7590</v>
      </c>
      <c r="D177" s="619" t="s">
        <v>8416</v>
      </c>
      <c r="E177" s="619" t="s">
        <v>8417</v>
      </c>
      <c r="F177" s="622">
        <v>350</v>
      </c>
      <c r="G177" s="622">
        <v>8050</v>
      </c>
      <c r="H177" s="622">
        <v>1</v>
      </c>
      <c r="I177" s="622">
        <v>23</v>
      </c>
      <c r="J177" s="622">
        <v>390</v>
      </c>
      <c r="K177" s="622">
        <v>8970</v>
      </c>
      <c r="L177" s="622">
        <v>1.1142857142857143</v>
      </c>
      <c r="M177" s="622">
        <v>23</v>
      </c>
      <c r="N177" s="622">
        <v>394</v>
      </c>
      <c r="O177" s="622">
        <v>9062</v>
      </c>
      <c r="P177" s="635">
        <v>1.1257142857142857</v>
      </c>
      <c r="Q177" s="623">
        <v>23</v>
      </c>
    </row>
    <row r="178" spans="1:17" ht="14.4" customHeight="1" x14ac:dyDescent="0.3">
      <c r="A178" s="618" t="s">
        <v>8276</v>
      </c>
      <c r="B178" s="619" t="s">
        <v>8277</v>
      </c>
      <c r="C178" s="619" t="s">
        <v>7590</v>
      </c>
      <c r="D178" s="619" t="s">
        <v>8418</v>
      </c>
      <c r="E178" s="619" t="s">
        <v>8419</v>
      </c>
      <c r="F178" s="622">
        <v>2</v>
      </c>
      <c r="G178" s="622">
        <v>120</v>
      </c>
      <c r="H178" s="622">
        <v>1</v>
      </c>
      <c r="I178" s="622">
        <v>60</v>
      </c>
      <c r="J178" s="622">
        <v>1</v>
      </c>
      <c r="K178" s="622">
        <v>60</v>
      </c>
      <c r="L178" s="622">
        <v>0.5</v>
      </c>
      <c r="M178" s="622">
        <v>60</v>
      </c>
      <c r="N178" s="622"/>
      <c r="O178" s="622"/>
      <c r="P178" s="635"/>
      <c r="Q178" s="623"/>
    </row>
    <row r="179" spans="1:17" ht="14.4" customHeight="1" x14ac:dyDescent="0.3">
      <c r="A179" s="618" t="s">
        <v>8276</v>
      </c>
      <c r="B179" s="619" t="s">
        <v>8277</v>
      </c>
      <c r="C179" s="619" t="s">
        <v>7590</v>
      </c>
      <c r="D179" s="619" t="s">
        <v>8420</v>
      </c>
      <c r="E179" s="619" t="s">
        <v>8421</v>
      </c>
      <c r="F179" s="622">
        <v>1</v>
      </c>
      <c r="G179" s="622">
        <v>169</v>
      </c>
      <c r="H179" s="622">
        <v>1</v>
      </c>
      <c r="I179" s="622">
        <v>169</v>
      </c>
      <c r="J179" s="622">
        <v>1</v>
      </c>
      <c r="K179" s="622">
        <v>169</v>
      </c>
      <c r="L179" s="622">
        <v>1</v>
      </c>
      <c r="M179" s="622">
        <v>169</v>
      </c>
      <c r="N179" s="622"/>
      <c r="O179" s="622"/>
      <c r="P179" s="635"/>
      <c r="Q179" s="623"/>
    </row>
    <row r="180" spans="1:17" ht="14.4" customHeight="1" x14ac:dyDescent="0.3">
      <c r="A180" s="618" t="s">
        <v>8276</v>
      </c>
      <c r="B180" s="619" t="s">
        <v>8277</v>
      </c>
      <c r="C180" s="619" t="s">
        <v>7590</v>
      </c>
      <c r="D180" s="619" t="s">
        <v>8422</v>
      </c>
      <c r="E180" s="619" t="s">
        <v>8423</v>
      </c>
      <c r="F180" s="622">
        <v>99</v>
      </c>
      <c r="G180" s="622">
        <v>19206</v>
      </c>
      <c r="H180" s="622">
        <v>1</v>
      </c>
      <c r="I180" s="622">
        <v>194</v>
      </c>
      <c r="J180" s="622"/>
      <c r="K180" s="622"/>
      <c r="L180" s="622"/>
      <c r="M180" s="622"/>
      <c r="N180" s="622"/>
      <c r="O180" s="622"/>
      <c r="P180" s="635"/>
      <c r="Q180" s="623"/>
    </row>
    <row r="181" spans="1:17" ht="14.4" customHeight="1" x14ac:dyDescent="0.3">
      <c r="A181" s="618" t="s">
        <v>8276</v>
      </c>
      <c r="B181" s="619" t="s">
        <v>8277</v>
      </c>
      <c r="C181" s="619" t="s">
        <v>7590</v>
      </c>
      <c r="D181" s="619" t="s">
        <v>8424</v>
      </c>
      <c r="E181" s="619" t="s">
        <v>8425</v>
      </c>
      <c r="F181" s="622">
        <v>2</v>
      </c>
      <c r="G181" s="622">
        <v>788</v>
      </c>
      <c r="H181" s="622">
        <v>1</v>
      </c>
      <c r="I181" s="622">
        <v>394</v>
      </c>
      <c r="J181" s="622">
        <v>4</v>
      </c>
      <c r="K181" s="622">
        <v>1576</v>
      </c>
      <c r="L181" s="622">
        <v>2</v>
      </c>
      <c r="M181" s="622">
        <v>394</v>
      </c>
      <c r="N181" s="622">
        <v>9</v>
      </c>
      <c r="O181" s="622">
        <v>3546</v>
      </c>
      <c r="P181" s="635">
        <v>4.5</v>
      </c>
      <c r="Q181" s="623">
        <v>394</v>
      </c>
    </row>
    <row r="182" spans="1:17" ht="14.4" customHeight="1" x14ac:dyDescent="0.3">
      <c r="A182" s="618" t="s">
        <v>8276</v>
      </c>
      <c r="B182" s="619" t="s">
        <v>8277</v>
      </c>
      <c r="C182" s="619" t="s">
        <v>7590</v>
      </c>
      <c r="D182" s="619" t="s">
        <v>8426</v>
      </c>
      <c r="E182" s="619" t="s">
        <v>8427</v>
      </c>
      <c r="F182" s="622">
        <v>4</v>
      </c>
      <c r="G182" s="622">
        <v>248</v>
      </c>
      <c r="H182" s="622">
        <v>1</v>
      </c>
      <c r="I182" s="622">
        <v>62</v>
      </c>
      <c r="J182" s="622">
        <v>3</v>
      </c>
      <c r="K182" s="622">
        <v>186</v>
      </c>
      <c r="L182" s="622">
        <v>0.75</v>
      </c>
      <c r="M182" s="622">
        <v>62</v>
      </c>
      <c r="N182" s="622">
        <v>2</v>
      </c>
      <c r="O182" s="622">
        <v>126</v>
      </c>
      <c r="P182" s="635">
        <v>0.50806451612903225</v>
      </c>
      <c r="Q182" s="623">
        <v>63</v>
      </c>
    </row>
    <row r="183" spans="1:17" ht="14.4" customHeight="1" x14ac:dyDescent="0.3">
      <c r="A183" s="618" t="s">
        <v>8276</v>
      </c>
      <c r="B183" s="619" t="s">
        <v>8277</v>
      </c>
      <c r="C183" s="619" t="s">
        <v>7590</v>
      </c>
      <c r="D183" s="619" t="s">
        <v>8428</v>
      </c>
      <c r="E183" s="619" t="s">
        <v>8429</v>
      </c>
      <c r="F183" s="622">
        <v>20</v>
      </c>
      <c r="G183" s="622">
        <v>1560</v>
      </c>
      <c r="H183" s="622">
        <v>1</v>
      </c>
      <c r="I183" s="622">
        <v>78</v>
      </c>
      <c r="J183" s="622">
        <v>16</v>
      </c>
      <c r="K183" s="622">
        <v>1248</v>
      </c>
      <c r="L183" s="622">
        <v>0.8</v>
      </c>
      <c r="M183" s="622">
        <v>78</v>
      </c>
      <c r="N183" s="622">
        <v>15</v>
      </c>
      <c r="O183" s="622">
        <v>1170</v>
      </c>
      <c r="P183" s="635">
        <v>0.75</v>
      </c>
      <c r="Q183" s="623">
        <v>78</v>
      </c>
    </row>
    <row r="184" spans="1:17" ht="14.4" customHeight="1" x14ac:dyDescent="0.3">
      <c r="A184" s="618" t="s">
        <v>8276</v>
      </c>
      <c r="B184" s="619" t="s">
        <v>8277</v>
      </c>
      <c r="C184" s="619" t="s">
        <v>7590</v>
      </c>
      <c r="D184" s="619" t="s">
        <v>8430</v>
      </c>
      <c r="E184" s="619" t="s">
        <v>8431</v>
      </c>
      <c r="F184" s="622">
        <v>4</v>
      </c>
      <c r="G184" s="622">
        <v>992</v>
      </c>
      <c r="H184" s="622">
        <v>1</v>
      </c>
      <c r="I184" s="622">
        <v>248</v>
      </c>
      <c r="J184" s="622">
        <v>4</v>
      </c>
      <c r="K184" s="622">
        <v>996</v>
      </c>
      <c r="L184" s="622">
        <v>1.0040322580645162</v>
      </c>
      <c r="M184" s="622">
        <v>249</v>
      </c>
      <c r="N184" s="622">
        <v>1</v>
      </c>
      <c r="O184" s="622">
        <v>249</v>
      </c>
      <c r="P184" s="635">
        <v>0.25100806451612906</v>
      </c>
      <c r="Q184" s="623">
        <v>249</v>
      </c>
    </row>
    <row r="185" spans="1:17" ht="14.4" customHeight="1" x14ac:dyDescent="0.3">
      <c r="A185" s="618" t="s">
        <v>8276</v>
      </c>
      <c r="B185" s="619" t="s">
        <v>8277</v>
      </c>
      <c r="C185" s="619" t="s">
        <v>7590</v>
      </c>
      <c r="D185" s="619" t="s">
        <v>8432</v>
      </c>
      <c r="E185" s="619" t="s">
        <v>8433</v>
      </c>
      <c r="F185" s="622">
        <v>1</v>
      </c>
      <c r="G185" s="622">
        <v>585</v>
      </c>
      <c r="H185" s="622">
        <v>1</v>
      </c>
      <c r="I185" s="622">
        <v>585</v>
      </c>
      <c r="J185" s="622"/>
      <c r="K185" s="622"/>
      <c r="L185" s="622"/>
      <c r="M185" s="622"/>
      <c r="N185" s="622"/>
      <c r="O185" s="622"/>
      <c r="P185" s="635"/>
      <c r="Q185" s="623"/>
    </row>
    <row r="186" spans="1:17" ht="14.4" customHeight="1" x14ac:dyDescent="0.3">
      <c r="A186" s="618" t="s">
        <v>8276</v>
      </c>
      <c r="B186" s="619" t="s">
        <v>8277</v>
      </c>
      <c r="C186" s="619" t="s">
        <v>7590</v>
      </c>
      <c r="D186" s="619" t="s">
        <v>8434</v>
      </c>
      <c r="E186" s="619" t="s">
        <v>8435</v>
      </c>
      <c r="F186" s="622">
        <v>4243</v>
      </c>
      <c r="G186" s="622">
        <v>623721</v>
      </c>
      <c r="H186" s="622">
        <v>1</v>
      </c>
      <c r="I186" s="622">
        <v>147</v>
      </c>
      <c r="J186" s="622">
        <v>4011</v>
      </c>
      <c r="K186" s="622">
        <v>589617</v>
      </c>
      <c r="L186" s="622">
        <v>0.94532170633985391</v>
      </c>
      <c r="M186" s="622">
        <v>147</v>
      </c>
      <c r="N186" s="622">
        <v>3967</v>
      </c>
      <c r="O186" s="622">
        <v>583149</v>
      </c>
      <c r="P186" s="635">
        <v>0.93495168512844684</v>
      </c>
      <c r="Q186" s="623">
        <v>147</v>
      </c>
    </row>
    <row r="187" spans="1:17" ht="14.4" customHeight="1" x14ac:dyDescent="0.3">
      <c r="A187" s="618" t="s">
        <v>8276</v>
      </c>
      <c r="B187" s="619" t="s">
        <v>8277</v>
      </c>
      <c r="C187" s="619" t="s">
        <v>7590</v>
      </c>
      <c r="D187" s="619" t="s">
        <v>8436</v>
      </c>
      <c r="E187" s="619" t="s">
        <v>8437</v>
      </c>
      <c r="F187" s="622">
        <v>304</v>
      </c>
      <c r="G187" s="622">
        <v>6992</v>
      </c>
      <c r="H187" s="622">
        <v>1</v>
      </c>
      <c r="I187" s="622">
        <v>23</v>
      </c>
      <c r="J187" s="622">
        <v>313</v>
      </c>
      <c r="K187" s="622">
        <v>7199</v>
      </c>
      <c r="L187" s="622">
        <v>1.0296052631578947</v>
      </c>
      <c r="M187" s="622">
        <v>23</v>
      </c>
      <c r="N187" s="622">
        <v>351</v>
      </c>
      <c r="O187" s="622">
        <v>8073</v>
      </c>
      <c r="P187" s="635">
        <v>1.1546052631578947</v>
      </c>
      <c r="Q187" s="623">
        <v>23</v>
      </c>
    </row>
    <row r="188" spans="1:17" ht="14.4" customHeight="1" x14ac:dyDescent="0.3">
      <c r="A188" s="618" t="s">
        <v>8276</v>
      </c>
      <c r="B188" s="619" t="s">
        <v>8277</v>
      </c>
      <c r="C188" s="619" t="s">
        <v>7590</v>
      </c>
      <c r="D188" s="619" t="s">
        <v>8438</v>
      </c>
      <c r="E188" s="619" t="s">
        <v>8439</v>
      </c>
      <c r="F188" s="622">
        <v>1</v>
      </c>
      <c r="G188" s="622">
        <v>525</v>
      </c>
      <c r="H188" s="622">
        <v>1</v>
      </c>
      <c r="I188" s="622">
        <v>525</v>
      </c>
      <c r="J188" s="622">
        <v>6</v>
      </c>
      <c r="K188" s="622">
        <v>3150</v>
      </c>
      <c r="L188" s="622">
        <v>6</v>
      </c>
      <c r="M188" s="622">
        <v>525</v>
      </c>
      <c r="N188" s="622">
        <v>8</v>
      </c>
      <c r="O188" s="622">
        <v>4208</v>
      </c>
      <c r="P188" s="635">
        <v>8.0152380952380948</v>
      </c>
      <c r="Q188" s="623">
        <v>526</v>
      </c>
    </row>
    <row r="189" spans="1:17" ht="14.4" customHeight="1" x14ac:dyDescent="0.3">
      <c r="A189" s="618" t="s">
        <v>8276</v>
      </c>
      <c r="B189" s="619" t="s">
        <v>8277</v>
      </c>
      <c r="C189" s="619" t="s">
        <v>7590</v>
      </c>
      <c r="D189" s="619" t="s">
        <v>8440</v>
      </c>
      <c r="E189" s="619" t="s">
        <v>8441</v>
      </c>
      <c r="F189" s="622">
        <v>293</v>
      </c>
      <c r="G189" s="622">
        <v>9669</v>
      </c>
      <c r="H189" s="622">
        <v>1</v>
      </c>
      <c r="I189" s="622">
        <v>33</v>
      </c>
      <c r="J189" s="622">
        <v>296</v>
      </c>
      <c r="K189" s="622">
        <v>9768</v>
      </c>
      <c r="L189" s="622">
        <v>1.0102389078498293</v>
      </c>
      <c r="M189" s="622">
        <v>33</v>
      </c>
      <c r="N189" s="622">
        <v>341</v>
      </c>
      <c r="O189" s="622">
        <v>11253</v>
      </c>
      <c r="P189" s="635">
        <v>1.1638225255972696</v>
      </c>
      <c r="Q189" s="623">
        <v>33</v>
      </c>
    </row>
    <row r="190" spans="1:17" ht="14.4" customHeight="1" x14ac:dyDescent="0.3">
      <c r="A190" s="618" t="s">
        <v>8276</v>
      </c>
      <c r="B190" s="619" t="s">
        <v>8277</v>
      </c>
      <c r="C190" s="619" t="s">
        <v>7590</v>
      </c>
      <c r="D190" s="619" t="s">
        <v>8442</v>
      </c>
      <c r="E190" s="619" t="s">
        <v>8443</v>
      </c>
      <c r="F190" s="622">
        <v>7</v>
      </c>
      <c r="G190" s="622">
        <v>182</v>
      </c>
      <c r="H190" s="622">
        <v>1</v>
      </c>
      <c r="I190" s="622">
        <v>26</v>
      </c>
      <c r="J190" s="622"/>
      <c r="K190" s="622"/>
      <c r="L190" s="622"/>
      <c r="M190" s="622"/>
      <c r="N190" s="622">
        <v>1</v>
      </c>
      <c r="O190" s="622">
        <v>26</v>
      </c>
      <c r="P190" s="635">
        <v>0.14285714285714285</v>
      </c>
      <c r="Q190" s="623">
        <v>26</v>
      </c>
    </row>
    <row r="191" spans="1:17" ht="14.4" customHeight="1" x14ac:dyDescent="0.3">
      <c r="A191" s="618" t="s">
        <v>8276</v>
      </c>
      <c r="B191" s="619" t="s">
        <v>8277</v>
      </c>
      <c r="C191" s="619" t="s">
        <v>7590</v>
      </c>
      <c r="D191" s="619" t="s">
        <v>8444</v>
      </c>
      <c r="E191" s="619" t="s">
        <v>8445</v>
      </c>
      <c r="F191" s="622"/>
      <c r="G191" s="622"/>
      <c r="H191" s="622"/>
      <c r="I191" s="622"/>
      <c r="J191" s="622">
        <v>3</v>
      </c>
      <c r="K191" s="622">
        <v>246</v>
      </c>
      <c r="L191" s="622"/>
      <c r="M191" s="622">
        <v>82</v>
      </c>
      <c r="N191" s="622"/>
      <c r="O191" s="622"/>
      <c r="P191" s="635"/>
      <c r="Q191" s="623"/>
    </row>
    <row r="192" spans="1:17" ht="14.4" customHeight="1" x14ac:dyDescent="0.3">
      <c r="A192" s="618" t="s">
        <v>8276</v>
      </c>
      <c r="B192" s="619" t="s">
        <v>8277</v>
      </c>
      <c r="C192" s="619" t="s">
        <v>7590</v>
      </c>
      <c r="D192" s="619" t="s">
        <v>8446</v>
      </c>
      <c r="E192" s="619" t="s">
        <v>8447</v>
      </c>
      <c r="F192" s="622">
        <v>3</v>
      </c>
      <c r="G192" s="622">
        <v>708</v>
      </c>
      <c r="H192" s="622">
        <v>1</v>
      </c>
      <c r="I192" s="622">
        <v>236</v>
      </c>
      <c r="J192" s="622"/>
      <c r="K192" s="622"/>
      <c r="L192" s="622"/>
      <c r="M192" s="622"/>
      <c r="N192" s="622"/>
      <c r="O192" s="622"/>
      <c r="P192" s="635"/>
      <c r="Q192" s="623"/>
    </row>
    <row r="193" spans="1:17" ht="14.4" customHeight="1" x14ac:dyDescent="0.3">
      <c r="A193" s="618" t="s">
        <v>8276</v>
      </c>
      <c r="B193" s="619" t="s">
        <v>8277</v>
      </c>
      <c r="C193" s="619" t="s">
        <v>7590</v>
      </c>
      <c r="D193" s="619" t="s">
        <v>8448</v>
      </c>
      <c r="E193" s="619" t="s">
        <v>8449</v>
      </c>
      <c r="F193" s="622">
        <v>7</v>
      </c>
      <c r="G193" s="622">
        <v>427</v>
      </c>
      <c r="H193" s="622">
        <v>1</v>
      </c>
      <c r="I193" s="622">
        <v>61</v>
      </c>
      <c r="J193" s="622">
        <v>10</v>
      </c>
      <c r="K193" s="622">
        <v>610</v>
      </c>
      <c r="L193" s="622">
        <v>1.4285714285714286</v>
      </c>
      <c r="M193" s="622">
        <v>61</v>
      </c>
      <c r="N193" s="622">
        <v>11</v>
      </c>
      <c r="O193" s="622">
        <v>671</v>
      </c>
      <c r="P193" s="635">
        <v>1.5714285714285714</v>
      </c>
      <c r="Q193" s="623">
        <v>61</v>
      </c>
    </row>
    <row r="194" spans="1:17" ht="14.4" customHeight="1" x14ac:dyDescent="0.3">
      <c r="A194" s="618" t="s">
        <v>8276</v>
      </c>
      <c r="B194" s="619" t="s">
        <v>8277</v>
      </c>
      <c r="C194" s="619" t="s">
        <v>7590</v>
      </c>
      <c r="D194" s="619" t="s">
        <v>8450</v>
      </c>
      <c r="E194" s="619" t="s">
        <v>8451</v>
      </c>
      <c r="F194" s="622">
        <v>392</v>
      </c>
      <c r="G194" s="622">
        <v>68992</v>
      </c>
      <c r="H194" s="622">
        <v>1</v>
      </c>
      <c r="I194" s="622">
        <v>176</v>
      </c>
      <c r="J194" s="622">
        <v>41</v>
      </c>
      <c r="K194" s="622">
        <v>7216</v>
      </c>
      <c r="L194" s="622">
        <v>0.10459183673469388</v>
      </c>
      <c r="M194" s="622">
        <v>176</v>
      </c>
      <c r="N194" s="622">
        <v>9</v>
      </c>
      <c r="O194" s="622">
        <v>1584</v>
      </c>
      <c r="P194" s="635">
        <v>2.2959183673469389E-2</v>
      </c>
      <c r="Q194" s="623">
        <v>176</v>
      </c>
    </row>
    <row r="195" spans="1:17" ht="14.4" customHeight="1" x14ac:dyDescent="0.3">
      <c r="A195" s="618" t="s">
        <v>8276</v>
      </c>
      <c r="B195" s="619" t="s">
        <v>8277</v>
      </c>
      <c r="C195" s="619" t="s">
        <v>7590</v>
      </c>
      <c r="D195" s="619" t="s">
        <v>8452</v>
      </c>
      <c r="E195" s="619" t="s">
        <v>8453</v>
      </c>
      <c r="F195" s="622">
        <v>11</v>
      </c>
      <c r="G195" s="622">
        <v>2739</v>
      </c>
      <c r="H195" s="622">
        <v>1</v>
      </c>
      <c r="I195" s="622">
        <v>249</v>
      </c>
      <c r="J195" s="622">
        <v>6</v>
      </c>
      <c r="K195" s="622">
        <v>1500</v>
      </c>
      <c r="L195" s="622">
        <v>0.547645125958379</v>
      </c>
      <c r="M195" s="622">
        <v>250</v>
      </c>
      <c r="N195" s="622">
        <v>3</v>
      </c>
      <c r="O195" s="622">
        <v>750</v>
      </c>
      <c r="P195" s="635">
        <v>0.2738225629791895</v>
      </c>
      <c r="Q195" s="623">
        <v>250</v>
      </c>
    </row>
    <row r="196" spans="1:17" ht="14.4" customHeight="1" x14ac:dyDescent="0.3">
      <c r="A196" s="618" t="s">
        <v>8276</v>
      </c>
      <c r="B196" s="619" t="s">
        <v>8277</v>
      </c>
      <c r="C196" s="619" t="s">
        <v>7590</v>
      </c>
      <c r="D196" s="619" t="s">
        <v>8454</v>
      </c>
      <c r="E196" s="619" t="s">
        <v>8455</v>
      </c>
      <c r="F196" s="622">
        <v>411</v>
      </c>
      <c r="G196" s="622">
        <v>11919</v>
      </c>
      <c r="H196" s="622">
        <v>1</v>
      </c>
      <c r="I196" s="622">
        <v>29</v>
      </c>
      <c r="J196" s="622">
        <v>442</v>
      </c>
      <c r="K196" s="622">
        <v>12818</v>
      </c>
      <c r="L196" s="622">
        <v>1.0754257907542579</v>
      </c>
      <c r="M196" s="622">
        <v>29</v>
      </c>
      <c r="N196" s="622">
        <v>461</v>
      </c>
      <c r="O196" s="622">
        <v>13369</v>
      </c>
      <c r="P196" s="635">
        <v>1.1216545012165451</v>
      </c>
      <c r="Q196" s="623">
        <v>29</v>
      </c>
    </row>
    <row r="197" spans="1:17" ht="14.4" customHeight="1" x14ac:dyDescent="0.3">
      <c r="A197" s="618" t="s">
        <v>8276</v>
      </c>
      <c r="B197" s="619" t="s">
        <v>8277</v>
      </c>
      <c r="C197" s="619" t="s">
        <v>7590</v>
      </c>
      <c r="D197" s="619" t="s">
        <v>8456</v>
      </c>
      <c r="E197" s="619" t="s">
        <v>8457</v>
      </c>
      <c r="F197" s="622">
        <v>2</v>
      </c>
      <c r="G197" s="622">
        <v>618</v>
      </c>
      <c r="H197" s="622">
        <v>1</v>
      </c>
      <c r="I197" s="622">
        <v>309</v>
      </c>
      <c r="J197" s="622"/>
      <c r="K197" s="622"/>
      <c r="L197" s="622"/>
      <c r="M197" s="622"/>
      <c r="N197" s="622">
        <v>1</v>
      </c>
      <c r="O197" s="622">
        <v>309</v>
      </c>
      <c r="P197" s="635">
        <v>0.5</v>
      </c>
      <c r="Q197" s="623">
        <v>309</v>
      </c>
    </row>
    <row r="198" spans="1:17" ht="14.4" customHeight="1" x14ac:dyDescent="0.3">
      <c r="A198" s="618" t="s">
        <v>8276</v>
      </c>
      <c r="B198" s="619" t="s">
        <v>8277</v>
      </c>
      <c r="C198" s="619" t="s">
        <v>7590</v>
      </c>
      <c r="D198" s="619" t="s">
        <v>8458</v>
      </c>
      <c r="E198" s="619" t="s">
        <v>8459</v>
      </c>
      <c r="F198" s="622">
        <v>247</v>
      </c>
      <c r="G198" s="622">
        <v>129675</v>
      </c>
      <c r="H198" s="622">
        <v>1</v>
      </c>
      <c r="I198" s="622">
        <v>525</v>
      </c>
      <c r="J198" s="622">
        <v>173</v>
      </c>
      <c r="K198" s="622">
        <v>90825</v>
      </c>
      <c r="L198" s="622">
        <v>0.70040485829959509</v>
      </c>
      <c r="M198" s="622">
        <v>525</v>
      </c>
      <c r="N198" s="622">
        <v>93</v>
      </c>
      <c r="O198" s="622">
        <v>48918</v>
      </c>
      <c r="P198" s="635">
        <v>0.37723539618276458</v>
      </c>
      <c r="Q198" s="623">
        <v>526</v>
      </c>
    </row>
    <row r="199" spans="1:17" ht="14.4" customHeight="1" x14ac:dyDescent="0.3">
      <c r="A199" s="618" t="s">
        <v>8276</v>
      </c>
      <c r="B199" s="619" t="s">
        <v>8277</v>
      </c>
      <c r="C199" s="619" t="s">
        <v>7590</v>
      </c>
      <c r="D199" s="619" t="s">
        <v>8460</v>
      </c>
      <c r="E199" s="619" t="s">
        <v>8461</v>
      </c>
      <c r="F199" s="622">
        <v>22</v>
      </c>
      <c r="G199" s="622">
        <v>462</v>
      </c>
      <c r="H199" s="622">
        <v>1</v>
      </c>
      <c r="I199" s="622">
        <v>21</v>
      </c>
      <c r="J199" s="622">
        <v>13</v>
      </c>
      <c r="K199" s="622">
        <v>273</v>
      </c>
      <c r="L199" s="622">
        <v>0.59090909090909094</v>
      </c>
      <c r="M199" s="622">
        <v>21</v>
      </c>
      <c r="N199" s="622">
        <v>9</v>
      </c>
      <c r="O199" s="622">
        <v>189</v>
      </c>
      <c r="P199" s="635">
        <v>0.40909090909090912</v>
      </c>
      <c r="Q199" s="623">
        <v>21</v>
      </c>
    </row>
    <row r="200" spans="1:17" ht="14.4" customHeight="1" x14ac:dyDescent="0.3">
      <c r="A200" s="618" t="s">
        <v>8276</v>
      </c>
      <c r="B200" s="619" t="s">
        <v>8277</v>
      </c>
      <c r="C200" s="619" t="s">
        <v>7590</v>
      </c>
      <c r="D200" s="619" t="s">
        <v>8462</v>
      </c>
      <c r="E200" s="619" t="s">
        <v>8463</v>
      </c>
      <c r="F200" s="622"/>
      <c r="G200" s="622"/>
      <c r="H200" s="622"/>
      <c r="I200" s="622"/>
      <c r="J200" s="622"/>
      <c r="K200" s="622"/>
      <c r="L200" s="622"/>
      <c r="M200" s="622"/>
      <c r="N200" s="622">
        <v>1</v>
      </c>
      <c r="O200" s="622">
        <v>308</v>
      </c>
      <c r="P200" s="635"/>
      <c r="Q200" s="623">
        <v>308</v>
      </c>
    </row>
    <row r="201" spans="1:17" ht="14.4" customHeight="1" x14ac:dyDescent="0.3">
      <c r="A201" s="618" t="s">
        <v>8276</v>
      </c>
      <c r="B201" s="619" t="s">
        <v>8277</v>
      </c>
      <c r="C201" s="619" t="s">
        <v>7590</v>
      </c>
      <c r="D201" s="619" t="s">
        <v>8464</v>
      </c>
      <c r="E201" s="619" t="s">
        <v>8465</v>
      </c>
      <c r="F201" s="622"/>
      <c r="G201" s="622"/>
      <c r="H201" s="622"/>
      <c r="I201" s="622"/>
      <c r="J201" s="622"/>
      <c r="K201" s="622"/>
      <c r="L201" s="622"/>
      <c r="M201" s="622"/>
      <c r="N201" s="622">
        <v>1</v>
      </c>
      <c r="O201" s="622">
        <v>349</v>
      </c>
      <c r="P201" s="635"/>
      <c r="Q201" s="623">
        <v>349</v>
      </c>
    </row>
    <row r="202" spans="1:17" ht="14.4" customHeight="1" x14ac:dyDescent="0.3">
      <c r="A202" s="618" t="s">
        <v>8276</v>
      </c>
      <c r="B202" s="619" t="s">
        <v>8277</v>
      </c>
      <c r="C202" s="619" t="s">
        <v>7590</v>
      </c>
      <c r="D202" s="619" t="s">
        <v>8466</v>
      </c>
      <c r="E202" s="619" t="s">
        <v>8467</v>
      </c>
      <c r="F202" s="622">
        <v>2</v>
      </c>
      <c r="G202" s="622">
        <v>332</v>
      </c>
      <c r="H202" s="622">
        <v>1</v>
      </c>
      <c r="I202" s="622">
        <v>166</v>
      </c>
      <c r="J202" s="622">
        <v>1</v>
      </c>
      <c r="K202" s="622">
        <v>166</v>
      </c>
      <c r="L202" s="622">
        <v>0.5</v>
      </c>
      <c r="M202" s="622">
        <v>166</v>
      </c>
      <c r="N202" s="622">
        <v>1</v>
      </c>
      <c r="O202" s="622">
        <v>166</v>
      </c>
      <c r="P202" s="635">
        <v>0.5</v>
      </c>
      <c r="Q202" s="623">
        <v>166</v>
      </c>
    </row>
    <row r="203" spans="1:17" ht="14.4" customHeight="1" x14ac:dyDescent="0.3">
      <c r="A203" s="618" t="s">
        <v>8276</v>
      </c>
      <c r="B203" s="619" t="s">
        <v>8277</v>
      </c>
      <c r="C203" s="619" t="s">
        <v>7590</v>
      </c>
      <c r="D203" s="619" t="s">
        <v>8468</v>
      </c>
      <c r="E203" s="619" t="s">
        <v>8469</v>
      </c>
      <c r="F203" s="622">
        <v>1</v>
      </c>
      <c r="G203" s="622">
        <v>24</v>
      </c>
      <c r="H203" s="622">
        <v>1</v>
      </c>
      <c r="I203" s="622">
        <v>24</v>
      </c>
      <c r="J203" s="622">
        <v>2</v>
      </c>
      <c r="K203" s="622">
        <v>48</v>
      </c>
      <c r="L203" s="622">
        <v>2</v>
      </c>
      <c r="M203" s="622">
        <v>24</v>
      </c>
      <c r="N203" s="622"/>
      <c r="O203" s="622"/>
      <c r="P203" s="635"/>
      <c r="Q203" s="623"/>
    </row>
    <row r="204" spans="1:17" ht="14.4" customHeight="1" x14ac:dyDescent="0.3">
      <c r="A204" s="618" t="s">
        <v>8276</v>
      </c>
      <c r="B204" s="619" t="s">
        <v>8277</v>
      </c>
      <c r="C204" s="619" t="s">
        <v>7590</v>
      </c>
      <c r="D204" s="619" t="s">
        <v>8470</v>
      </c>
      <c r="E204" s="619" t="s">
        <v>8471</v>
      </c>
      <c r="F204" s="622">
        <v>7</v>
      </c>
      <c r="G204" s="622">
        <v>119</v>
      </c>
      <c r="H204" s="622">
        <v>1</v>
      </c>
      <c r="I204" s="622">
        <v>17</v>
      </c>
      <c r="J204" s="622">
        <v>3</v>
      </c>
      <c r="K204" s="622">
        <v>51</v>
      </c>
      <c r="L204" s="622">
        <v>0.42857142857142855</v>
      </c>
      <c r="M204" s="622">
        <v>17</v>
      </c>
      <c r="N204" s="622"/>
      <c r="O204" s="622"/>
      <c r="P204" s="635"/>
      <c r="Q204" s="623"/>
    </row>
    <row r="205" spans="1:17" ht="14.4" customHeight="1" x14ac:dyDescent="0.3">
      <c r="A205" s="618" t="s">
        <v>8276</v>
      </c>
      <c r="B205" s="619" t="s">
        <v>8277</v>
      </c>
      <c r="C205" s="619" t="s">
        <v>7590</v>
      </c>
      <c r="D205" s="619" t="s">
        <v>8472</v>
      </c>
      <c r="E205" s="619" t="s">
        <v>8473</v>
      </c>
      <c r="F205" s="622">
        <v>74</v>
      </c>
      <c r="G205" s="622">
        <v>1924</v>
      </c>
      <c r="H205" s="622">
        <v>1</v>
      </c>
      <c r="I205" s="622">
        <v>26</v>
      </c>
      <c r="J205" s="622">
        <v>16</v>
      </c>
      <c r="K205" s="622">
        <v>416</v>
      </c>
      <c r="L205" s="622">
        <v>0.21621621621621623</v>
      </c>
      <c r="M205" s="622">
        <v>26</v>
      </c>
      <c r="N205" s="622">
        <v>3</v>
      </c>
      <c r="O205" s="622">
        <v>78</v>
      </c>
      <c r="P205" s="635">
        <v>4.0540540540540543E-2</v>
      </c>
      <c r="Q205" s="623">
        <v>26</v>
      </c>
    </row>
    <row r="206" spans="1:17" ht="14.4" customHeight="1" x14ac:dyDescent="0.3">
      <c r="A206" s="618" t="s">
        <v>8276</v>
      </c>
      <c r="B206" s="619" t="s">
        <v>8277</v>
      </c>
      <c r="C206" s="619" t="s">
        <v>7590</v>
      </c>
      <c r="D206" s="619" t="s">
        <v>8474</v>
      </c>
      <c r="E206" s="619" t="s">
        <v>8475</v>
      </c>
      <c r="F206" s="622">
        <v>411</v>
      </c>
      <c r="G206" s="622">
        <v>11919</v>
      </c>
      <c r="H206" s="622">
        <v>1</v>
      </c>
      <c r="I206" s="622">
        <v>29</v>
      </c>
      <c r="J206" s="622">
        <v>434</v>
      </c>
      <c r="K206" s="622">
        <v>12586</v>
      </c>
      <c r="L206" s="622">
        <v>1.0559610705596107</v>
      </c>
      <c r="M206" s="622">
        <v>29</v>
      </c>
      <c r="N206" s="622">
        <v>460</v>
      </c>
      <c r="O206" s="622">
        <v>13340</v>
      </c>
      <c r="P206" s="635">
        <v>1.1192214111922141</v>
      </c>
      <c r="Q206" s="623">
        <v>29</v>
      </c>
    </row>
    <row r="207" spans="1:17" ht="14.4" customHeight="1" x14ac:dyDescent="0.3">
      <c r="A207" s="618" t="s">
        <v>8276</v>
      </c>
      <c r="B207" s="619" t="s">
        <v>8277</v>
      </c>
      <c r="C207" s="619" t="s">
        <v>7590</v>
      </c>
      <c r="D207" s="619" t="s">
        <v>8476</v>
      </c>
      <c r="E207" s="619" t="s">
        <v>8477</v>
      </c>
      <c r="F207" s="622">
        <v>347</v>
      </c>
      <c r="G207" s="622">
        <v>9369</v>
      </c>
      <c r="H207" s="622">
        <v>1</v>
      </c>
      <c r="I207" s="622">
        <v>27</v>
      </c>
      <c r="J207" s="622">
        <v>358</v>
      </c>
      <c r="K207" s="622">
        <v>9666</v>
      </c>
      <c r="L207" s="622">
        <v>1.0317002881844379</v>
      </c>
      <c r="M207" s="622">
        <v>27</v>
      </c>
      <c r="N207" s="622">
        <v>383</v>
      </c>
      <c r="O207" s="622">
        <v>10341</v>
      </c>
      <c r="P207" s="635">
        <v>1.1037463976945245</v>
      </c>
      <c r="Q207" s="623">
        <v>27</v>
      </c>
    </row>
    <row r="208" spans="1:17" ht="14.4" customHeight="1" x14ac:dyDescent="0.3">
      <c r="A208" s="618" t="s">
        <v>8276</v>
      </c>
      <c r="B208" s="619" t="s">
        <v>8277</v>
      </c>
      <c r="C208" s="619" t="s">
        <v>7590</v>
      </c>
      <c r="D208" s="619" t="s">
        <v>8478</v>
      </c>
      <c r="E208" s="619" t="s">
        <v>8479</v>
      </c>
      <c r="F208" s="622">
        <v>25</v>
      </c>
      <c r="G208" s="622">
        <v>1125</v>
      </c>
      <c r="H208" s="622">
        <v>1</v>
      </c>
      <c r="I208" s="622">
        <v>45</v>
      </c>
      <c r="J208" s="622">
        <v>1</v>
      </c>
      <c r="K208" s="622">
        <v>45</v>
      </c>
      <c r="L208" s="622">
        <v>0.04</v>
      </c>
      <c r="M208" s="622">
        <v>45</v>
      </c>
      <c r="N208" s="622">
        <v>1</v>
      </c>
      <c r="O208" s="622">
        <v>45</v>
      </c>
      <c r="P208" s="635">
        <v>0.04</v>
      </c>
      <c r="Q208" s="623">
        <v>45</v>
      </c>
    </row>
    <row r="209" spans="1:17" ht="14.4" customHeight="1" x14ac:dyDescent="0.3">
      <c r="A209" s="618" t="s">
        <v>8276</v>
      </c>
      <c r="B209" s="619" t="s">
        <v>8277</v>
      </c>
      <c r="C209" s="619" t="s">
        <v>7590</v>
      </c>
      <c r="D209" s="619" t="s">
        <v>8480</v>
      </c>
      <c r="E209" s="619" t="s">
        <v>8481</v>
      </c>
      <c r="F209" s="622">
        <v>3</v>
      </c>
      <c r="G209" s="622">
        <v>186</v>
      </c>
      <c r="H209" s="622">
        <v>1</v>
      </c>
      <c r="I209" s="622">
        <v>62</v>
      </c>
      <c r="J209" s="622"/>
      <c r="K209" s="622"/>
      <c r="L209" s="622"/>
      <c r="M209" s="622"/>
      <c r="N209" s="622">
        <v>1</v>
      </c>
      <c r="O209" s="622">
        <v>62</v>
      </c>
      <c r="P209" s="635">
        <v>0.33333333333333331</v>
      </c>
      <c r="Q209" s="623">
        <v>62</v>
      </c>
    </row>
    <row r="210" spans="1:17" ht="14.4" customHeight="1" x14ac:dyDescent="0.3">
      <c r="A210" s="618" t="s">
        <v>8276</v>
      </c>
      <c r="B210" s="619" t="s">
        <v>8277</v>
      </c>
      <c r="C210" s="619" t="s">
        <v>7590</v>
      </c>
      <c r="D210" s="619" t="s">
        <v>8482</v>
      </c>
      <c r="E210" s="619" t="s">
        <v>8483</v>
      </c>
      <c r="F210" s="622"/>
      <c r="G210" s="622"/>
      <c r="H210" s="622"/>
      <c r="I210" s="622"/>
      <c r="J210" s="622"/>
      <c r="K210" s="622"/>
      <c r="L210" s="622"/>
      <c r="M210" s="622"/>
      <c r="N210" s="622">
        <v>1</v>
      </c>
      <c r="O210" s="622">
        <v>191</v>
      </c>
      <c r="P210" s="635"/>
      <c r="Q210" s="623">
        <v>191</v>
      </c>
    </row>
    <row r="211" spans="1:17" ht="14.4" customHeight="1" x14ac:dyDescent="0.3">
      <c r="A211" s="618" t="s">
        <v>8276</v>
      </c>
      <c r="B211" s="619" t="s">
        <v>8277</v>
      </c>
      <c r="C211" s="619" t="s">
        <v>7590</v>
      </c>
      <c r="D211" s="619" t="s">
        <v>8484</v>
      </c>
      <c r="E211" s="619" t="s">
        <v>8485</v>
      </c>
      <c r="F211" s="622">
        <v>2</v>
      </c>
      <c r="G211" s="622">
        <v>330</v>
      </c>
      <c r="H211" s="622">
        <v>1</v>
      </c>
      <c r="I211" s="622">
        <v>165</v>
      </c>
      <c r="J211" s="622">
        <v>2</v>
      </c>
      <c r="K211" s="622">
        <v>330</v>
      </c>
      <c r="L211" s="622">
        <v>1</v>
      </c>
      <c r="M211" s="622">
        <v>165</v>
      </c>
      <c r="N211" s="622">
        <v>4</v>
      </c>
      <c r="O211" s="622">
        <v>660</v>
      </c>
      <c r="P211" s="635">
        <v>2</v>
      </c>
      <c r="Q211" s="623">
        <v>165</v>
      </c>
    </row>
    <row r="212" spans="1:17" ht="14.4" customHeight="1" x14ac:dyDescent="0.3">
      <c r="A212" s="618" t="s">
        <v>8276</v>
      </c>
      <c r="B212" s="619" t="s">
        <v>8277</v>
      </c>
      <c r="C212" s="619" t="s">
        <v>7590</v>
      </c>
      <c r="D212" s="619" t="s">
        <v>8486</v>
      </c>
      <c r="E212" s="619" t="s">
        <v>8487</v>
      </c>
      <c r="F212" s="622">
        <v>42</v>
      </c>
      <c r="G212" s="622">
        <v>3528</v>
      </c>
      <c r="H212" s="622">
        <v>1</v>
      </c>
      <c r="I212" s="622">
        <v>84</v>
      </c>
      <c r="J212" s="622">
        <v>35</v>
      </c>
      <c r="K212" s="622">
        <v>2940</v>
      </c>
      <c r="L212" s="622">
        <v>0.83333333333333337</v>
      </c>
      <c r="M212" s="622">
        <v>84</v>
      </c>
      <c r="N212" s="622">
        <v>32</v>
      </c>
      <c r="O212" s="622">
        <v>2688</v>
      </c>
      <c r="P212" s="635">
        <v>0.76190476190476186</v>
      </c>
      <c r="Q212" s="623">
        <v>84</v>
      </c>
    </row>
    <row r="213" spans="1:17" ht="14.4" customHeight="1" x14ac:dyDescent="0.3">
      <c r="A213" s="618" t="s">
        <v>8276</v>
      </c>
      <c r="B213" s="619" t="s">
        <v>8277</v>
      </c>
      <c r="C213" s="619" t="s">
        <v>7590</v>
      </c>
      <c r="D213" s="619" t="s">
        <v>8488</v>
      </c>
      <c r="E213" s="619" t="s">
        <v>8489</v>
      </c>
      <c r="F213" s="622">
        <v>2</v>
      </c>
      <c r="G213" s="622">
        <v>1054</v>
      </c>
      <c r="H213" s="622">
        <v>1</v>
      </c>
      <c r="I213" s="622">
        <v>527</v>
      </c>
      <c r="J213" s="622"/>
      <c r="K213" s="622"/>
      <c r="L213" s="622"/>
      <c r="M213" s="622"/>
      <c r="N213" s="622"/>
      <c r="O213" s="622"/>
      <c r="P213" s="635"/>
      <c r="Q213" s="623"/>
    </row>
    <row r="214" spans="1:17" ht="14.4" customHeight="1" x14ac:dyDescent="0.3">
      <c r="A214" s="618" t="s">
        <v>8276</v>
      </c>
      <c r="B214" s="619" t="s">
        <v>8277</v>
      </c>
      <c r="C214" s="619" t="s">
        <v>7590</v>
      </c>
      <c r="D214" s="619" t="s">
        <v>8490</v>
      </c>
      <c r="E214" s="619" t="s">
        <v>8491</v>
      </c>
      <c r="F214" s="622">
        <v>336</v>
      </c>
      <c r="G214" s="622">
        <v>8064</v>
      </c>
      <c r="H214" s="622">
        <v>1</v>
      </c>
      <c r="I214" s="622">
        <v>24</v>
      </c>
      <c r="J214" s="622">
        <v>382</v>
      </c>
      <c r="K214" s="622">
        <v>9168</v>
      </c>
      <c r="L214" s="622">
        <v>1.1369047619047619</v>
      </c>
      <c r="M214" s="622">
        <v>24</v>
      </c>
      <c r="N214" s="622">
        <v>403</v>
      </c>
      <c r="O214" s="622">
        <v>9672</v>
      </c>
      <c r="P214" s="635">
        <v>1.1994047619047619</v>
      </c>
      <c r="Q214" s="623">
        <v>24</v>
      </c>
    </row>
    <row r="215" spans="1:17" ht="14.4" customHeight="1" x14ac:dyDescent="0.3">
      <c r="A215" s="618" t="s">
        <v>8276</v>
      </c>
      <c r="B215" s="619" t="s">
        <v>8277</v>
      </c>
      <c r="C215" s="619" t="s">
        <v>7590</v>
      </c>
      <c r="D215" s="619" t="s">
        <v>8492</v>
      </c>
      <c r="E215" s="619" t="s">
        <v>8493</v>
      </c>
      <c r="F215" s="622">
        <v>11</v>
      </c>
      <c r="G215" s="622">
        <v>748</v>
      </c>
      <c r="H215" s="622">
        <v>1</v>
      </c>
      <c r="I215" s="622">
        <v>68</v>
      </c>
      <c r="J215" s="622">
        <v>5</v>
      </c>
      <c r="K215" s="622">
        <v>340</v>
      </c>
      <c r="L215" s="622">
        <v>0.45454545454545453</v>
      </c>
      <c r="M215" s="622">
        <v>68</v>
      </c>
      <c r="N215" s="622">
        <v>2</v>
      </c>
      <c r="O215" s="622">
        <v>136</v>
      </c>
      <c r="P215" s="635">
        <v>0.18181818181818182</v>
      </c>
      <c r="Q215" s="623">
        <v>68</v>
      </c>
    </row>
    <row r="216" spans="1:17" ht="14.4" customHeight="1" x14ac:dyDescent="0.3">
      <c r="A216" s="618" t="s">
        <v>8276</v>
      </c>
      <c r="B216" s="619" t="s">
        <v>8277</v>
      </c>
      <c r="C216" s="619" t="s">
        <v>7590</v>
      </c>
      <c r="D216" s="619" t="s">
        <v>8494</v>
      </c>
      <c r="E216" s="619" t="s">
        <v>8495</v>
      </c>
      <c r="F216" s="622">
        <v>312</v>
      </c>
      <c r="G216" s="622">
        <v>6864</v>
      </c>
      <c r="H216" s="622">
        <v>1</v>
      </c>
      <c r="I216" s="622">
        <v>22</v>
      </c>
      <c r="J216" s="622">
        <v>304</v>
      </c>
      <c r="K216" s="622">
        <v>6688</v>
      </c>
      <c r="L216" s="622">
        <v>0.97435897435897434</v>
      </c>
      <c r="M216" s="622">
        <v>22</v>
      </c>
      <c r="N216" s="622">
        <v>345</v>
      </c>
      <c r="O216" s="622">
        <v>7590</v>
      </c>
      <c r="P216" s="635">
        <v>1.1057692307692308</v>
      </c>
      <c r="Q216" s="623">
        <v>22</v>
      </c>
    </row>
    <row r="217" spans="1:17" ht="14.4" customHeight="1" x14ac:dyDescent="0.3">
      <c r="A217" s="618" t="s">
        <v>8276</v>
      </c>
      <c r="B217" s="619" t="s">
        <v>8277</v>
      </c>
      <c r="C217" s="619" t="s">
        <v>7590</v>
      </c>
      <c r="D217" s="619" t="s">
        <v>8496</v>
      </c>
      <c r="E217" s="619" t="s">
        <v>8497</v>
      </c>
      <c r="F217" s="622">
        <v>2</v>
      </c>
      <c r="G217" s="622">
        <v>524</v>
      </c>
      <c r="H217" s="622">
        <v>1</v>
      </c>
      <c r="I217" s="622">
        <v>262</v>
      </c>
      <c r="J217" s="622">
        <v>1</v>
      </c>
      <c r="K217" s="622">
        <v>262</v>
      </c>
      <c r="L217" s="622">
        <v>0.5</v>
      </c>
      <c r="M217" s="622">
        <v>262</v>
      </c>
      <c r="N217" s="622"/>
      <c r="O217" s="622"/>
      <c r="P217" s="635"/>
      <c r="Q217" s="623"/>
    </row>
    <row r="218" spans="1:17" ht="14.4" customHeight="1" x14ac:dyDescent="0.3">
      <c r="A218" s="618" t="s">
        <v>8276</v>
      </c>
      <c r="B218" s="619" t="s">
        <v>8277</v>
      </c>
      <c r="C218" s="619" t="s">
        <v>7590</v>
      </c>
      <c r="D218" s="619" t="s">
        <v>8498</v>
      </c>
      <c r="E218" s="619" t="s">
        <v>8499</v>
      </c>
      <c r="F218" s="622"/>
      <c r="G218" s="622"/>
      <c r="H218" s="622"/>
      <c r="I218" s="622"/>
      <c r="J218" s="622"/>
      <c r="K218" s="622"/>
      <c r="L218" s="622"/>
      <c r="M218" s="622"/>
      <c r="N218" s="622">
        <v>1</v>
      </c>
      <c r="O218" s="622">
        <v>308</v>
      </c>
      <c r="P218" s="635"/>
      <c r="Q218" s="623">
        <v>308</v>
      </c>
    </row>
    <row r="219" spans="1:17" ht="14.4" customHeight="1" x14ac:dyDescent="0.3">
      <c r="A219" s="618" t="s">
        <v>8276</v>
      </c>
      <c r="B219" s="619" t="s">
        <v>8277</v>
      </c>
      <c r="C219" s="619" t="s">
        <v>7590</v>
      </c>
      <c r="D219" s="619" t="s">
        <v>8500</v>
      </c>
      <c r="E219" s="619" t="s">
        <v>8501</v>
      </c>
      <c r="F219" s="622">
        <v>3</v>
      </c>
      <c r="G219" s="622">
        <v>1677</v>
      </c>
      <c r="H219" s="622">
        <v>1</v>
      </c>
      <c r="I219" s="622">
        <v>559</v>
      </c>
      <c r="J219" s="622">
        <v>6</v>
      </c>
      <c r="K219" s="622">
        <v>3354</v>
      </c>
      <c r="L219" s="622">
        <v>2</v>
      </c>
      <c r="M219" s="622">
        <v>559</v>
      </c>
      <c r="N219" s="622">
        <v>7</v>
      </c>
      <c r="O219" s="622">
        <v>3920</v>
      </c>
      <c r="P219" s="635">
        <v>2.3375074537865235</v>
      </c>
      <c r="Q219" s="623">
        <v>560</v>
      </c>
    </row>
    <row r="220" spans="1:17" ht="14.4" customHeight="1" x14ac:dyDescent="0.3">
      <c r="A220" s="618" t="s">
        <v>8276</v>
      </c>
      <c r="B220" s="619" t="s">
        <v>8277</v>
      </c>
      <c r="C220" s="619" t="s">
        <v>7590</v>
      </c>
      <c r="D220" s="619" t="s">
        <v>8502</v>
      </c>
      <c r="E220" s="619" t="s">
        <v>8503</v>
      </c>
      <c r="F220" s="622">
        <v>394</v>
      </c>
      <c r="G220" s="622">
        <v>8668</v>
      </c>
      <c r="H220" s="622">
        <v>1</v>
      </c>
      <c r="I220" s="622">
        <v>22</v>
      </c>
      <c r="J220" s="622">
        <v>415</v>
      </c>
      <c r="K220" s="622">
        <v>9130</v>
      </c>
      <c r="L220" s="622">
        <v>1.0532994923857868</v>
      </c>
      <c r="M220" s="622">
        <v>22</v>
      </c>
      <c r="N220" s="622">
        <v>444</v>
      </c>
      <c r="O220" s="622">
        <v>9768</v>
      </c>
      <c r="P220" s="635">
        <v>1.1269035532994924</v>
      </c>
      <c r="Q220" s="623">
        <v>22</v>
      </c>
    </row>
    <row r="221" spans="1:17" ht="14.4" customHeight="1" x14ac:dyDescent="0.3">
      <c r="A221" s="618" t="s">
        <v>8276</v>
      </c>
      <c r="B221" s="619" t="s">
        <v>8277</v>
      </c>
      <c r="C221" s="619" t="s">
        <v>7590</v>
      </c>
      <c r="D221" s="619" t="s">
        <v>8504</v>
      </c>
      <c r="E221" s="619" t="s">
        <v>8505</v>
      </c>
      <c r="F221" s="622"/>
      <c r="G221" s="622"/>
      <c r="H221" s="622"/>
      <c r="I221" s="622"/>
      <c r="J221" s="622"/>
      <c r="K221" s="622"/>
      <c r="L221" s="622"/>
      <c r="M221" s="622"/>
      <c r="N221" s="622">
        <v>1</v>
      </c>
      <c r="O221" s="622">
        <v>355</v>
      </c>
      <c r="P221" s="635"/>
      <c r="Q221" s="623">
        <v>355</v>
      </c>
    </row>
    <row r="222" spans="1:17" ht="14.4" customHeight="1" x14ac:dyDescent="0.3">
      <c r="A222" s="618" t="s">
        <v>8276</v>
      </c>
      <c r="B222" s="619" t="s">
        <v>8277</v>
      </c>
      <c r="C222" s="619" t="s">
        <v>7590</v>
      </c>
      <c r="D222" s="619" t="s">
        <v>8506</v>
      </c>
      <c r="E222" s="619" t="s">
        <v>8507</v>
      </c>
      <c r="F222" s="622">
        <v>1</v>
      </c>
      <c r="G222" s="622">
        <v>107</v>
      </c>
      <c r="H222" s="622">
        <v>1</v>
      </c>
      <c r="I222" s="622">
        <v>107</v>
      </c>
      <c r="J222" s="622"/>
      <c r="K222" s="622"/>
      <c r="L222" s="622"/>
      <c r="M222" s="622"/>
      <c r="N222" s="622"/>
      <c r="O222" s="622"/>
      <c r="P222" s="635"/>
      <c r="Q222" s="623"/>
    </row>
    <row r="223" spans="1:17" ht="14.4" customHeight="1" x14ac:dyDescent="0.3">
      <c r="A223" s="618" t="s">
        <v>8276</v>
      </c>
      <c r="B223" s="619" t="s">
        <v>8277</v>
      </c>
      <c r="C223" s="619" t="s">
        <v>7590</v>
      </c>
      <c r="D223" s="619" t="s">
        <v>8508</v>
      </c>
      <c r="E223" s="619" t="s">
        <v>8509</v>
      </c>
      <c r="F223" s="622"/>
      <c r="G223" s="622"/>
      <c r="H223" s="622"/>
      <c r="I223" s="622"/>
      <c r="J223" s="622">
        <v>1</v>
      </c>
      <c r="K223" s="622">
        <v>96</v>
      </c>
      <c r="L223" s="622"/>
      <c r="M223" s="622">
        <v>96</v>
      </c>
      <c r="N223" s="622"/>
      <c r="O223" s="622"/>
      <c r="P223" s="635"/>
      <c r="Q223" s="623"/>
    </row>
    <row r="224" spans="1:17" ht="14.4" customHeight="1" x14ac:dyDescent="0.3">
      <c r="A224" s="618" t="s">
        <v>8276</v>
      </c>
      <c r="B224" s="619" t="s">
        <v>8277</v>
      </c>
      <c r="C224" s="619" t="s">
        <v>7590</v>
      </c>
      <c r="D224" s="619" t="s">
        <v>8510</v>
      </c>
      <c r="E224" s="619" t="s">
        <v>8511</v>
      </c>
      <c r="F224" s="622">
        <v>2</v>
      </c>
      <c r="G224" s="622">
        <v>338</v>
      </c>
      <c r="H224" s="622">
        <v>1</v>
      </c>
      <c r="I224" s="622">
        <v>169</v>
      </c>
      <c r="J224" s="622"/>
      <c r="K224" s="622"/>
      <c r="L224" s="622"/>
      <c r="M224" s="622"/>
      <c r="N224" s="622">
        <v>1</v>
      </c>
      <c r="O224" s="622">
        <v>169</v>
      </c>
      <c r="P224" s="635">
        <v>0.5</v>
      </c>
      <c r="Q224" s="623">
        <v>169</v>
      </c>
    </row>
    <row r="225" spans="1:17" ht="14.4" customHeight="1" x14ac:dyDescent="0.3">
      <c r="A225" s="618" t="s">
        <v>8276</v>
      </c>
      <c r="B225" s="619" t="s">
        <v>8277</v>
      </c>
      <c r="C225" s="619" t="s">
        <v>7590</v>
      </c>
      <c r="D225" s="619" t="s">
        <v>8512</v>
      </c>
      <c r="E225" s="619" t="s">
        <v>8513</v>
      </c>
      <c r="F225" s="622">
        <v>4</v>
      </c>
      <c r="G225" s="622">
        <v>816</v>
      </c>
      <c r="H225" s="622">
        <v>1</v>
      </c>
      <c r="I225" s="622">
        <v>204</v>
      </c>
      <c r="J225" s="622">
        <v>3</v>
      </c>
      <c r="K225" s="622">
        <v>612</v>
      </c>
      <c r="L225" s="622">
        <v>0.75</v>
      </c>
      <c r="M225" s="622">
        <v>204</v>
      </c>
      <c r="N225" s="622">
        <v>1</v>
      </c>
      <c r="O225" s="622">
        <v>204</v>
      </c>
      <c r="P225" s="635">
        <v>0.25</v>
      </c>
      <c r="Q225" s="623">
        <v>204</v>
      </c>
    </row>
    <row r="226" spans="1:17" ht="14.4" customHeight="1" x14ac:dyDescent="0.3">
      <c r="A226" s="618" t="s">
        <v>8276</v>
      </c>
      <c r="B226" s="619" t="s">
        <v>8277</v>
      </c>
      <c r="C226" s="619" t="s">
        <v>7590</v>
      </c>
      <c r="D226" s="619" t="s">
        <v>8514</v>
      </c>
      <c r="E226" s="619" t="s">
        <v>8515</v>
      </c>
      <c r="F226" s="622">
        <v>6</v>
      </c>
      <c r="G226" s="622">
        <v>1872</v>
      </c>
      <c r="H226" s="622">
        <v>1</v>
      </c>
      <c r="I226" s="622">
        <v>312</v>
      </c>
      <c r="J226" s="622">
        <v>5</v>
      </c>
      <c r="K226" s="622">
        <v>1560</v>
      </c>
      <c r="L226" s="622">
        <v>0.83333333333333337</v>
      </c>
      <c r="M226" s="622">
        <v>312</v>
      </c>
      <c r="N226" s="622">
        <v>3</v>
      </c>
      <c r="O226" s="622">
        <v>936</v>
      </c>
      <c r="P226" s="635">
        <v>0.5</v>
      </c>
      <c r="Q226" s="623">
        <v>312</v>
      </c>
    </row>
    <row r="227" spans="1:17" ht="14.4" customHeight="1" x14ac:dyDescent="0.3">
      <c r="A227" s="618" t="s">
        <v>8276</v>
      </c>
      <c r="B227" s="619" t="s">
        <v>8277</v>
      </c>
      <c r="C227" s="619" t="s">
        <v>7590</v>
      </c>
      <c r="D227" s="619" t="s">
        <v>8516</v>
      </c>
      <c r="E227" s="619" t="s">
        <v>8517</v>
      </c>
      <c r="F227" s="622"/>
      <c r="G227" s="622"/>
      <c r="H227" s="622"/>
      <c r="I227" s="622"/>
      <c r="J227" s="622"/>
      <c r="K227" s="622"/>
      <c r="L227" s="622"/>
      <c r="M227" s="622"/>
      <c r="N227" s="622">
        <v>1</v>
      </c>
      <c r="O227" s="622">
        <v>783</v>
      </c>
      <c r="P227" s="635"/>
      <c r="Q227" s="623">
        <v>783</v>
      </c>
    </row>
    <row r="228" spans="1:17" ht="14.4" customHeight="1" x14ac:dyDescent="0.3">
      <c r="A228" s="618" t="s">
        <v>8276</v>
      </c>
      <c r="B228" s="619" t="s">
        <v>8277</v>
      </c>
      <c r="C228" s="619" t="s">
        <v>7590</v>
      </c>
      <c r="D228" s="619" t="s">
        <v>8518</v>
      </c>
      <c r="E228" s="619" t="s">
        <v>8519</v>
      </c>
      <c r="F228" s="622">
        <v>51</v>
      </c>
      <c r="G228" s="622">
        <v>2754</v>
      </c>
      <c r="H228" s="622">
        <v>1</v>
      </c>
      <c r="I228" s="622">
        <v>54</v>
      </c>
      <c r="J228" s="622">
        <v>42</v>
      </c>
      <c r="K228" s="622">
        <v>2268</v>
      </c>
      <c r="L228" s="622">
        <v>0.82352941176470584</v>
      </c>
      <c r="M228" s="622">
        <v>54</v>
      </c>
      <c r="N228" s="622">
        <v>35</v>
      </c>
      <c r="O228" s="622">
        <v>1890</v>
      </c>
      <c r="P228" s="635">
        <v>0.68627450980392157</v>
      </c>
      <c r="Q228" s="623">
        <v>54</v>
      </c>
    </row>
    <row r="229" spans="1:17" ht="14.4" customHeight="1" x14ac:dyDescent="0.3">
      <c r="A229" s="618" t="s">
        <v>8276</v>
      </c>
      <c r="B229" s="619" t="s">
        <v>8277</v>
      </c>
      <c r="C229" s="619" t="s">
        <v>7590</v>
      </c>
      <c r="D229" s="619" t="s">
        <v>8520</v>
      </c>
      <c r="E229" s="619" t="s">
        <v>8521</v>
      </c>
      <c r="F229" s="622">
        <v>1</v>
      </c>
      <c r="G229" s="622">
        <v>42</v>
      </c>
      <c r="H229" s="622">
        <v>1</v>
      </c>
      <c r="I229" s="622">
        <v>42</v>
      </c>
      <c r="J229" s="622"/>
      <c r="K229" s="622"/>
      <c r="L229" s="622"/>
      <c r="M229" s="622"/>
      <c r="N229" s="622"/>
      <c r="O229" s="622"/>
      <c r="P229" s="635"/>
      <c r="Q229" s="623"/>
    </row>
    <row r="230" spans="1:17" ht="14.4" customHeight="1" x14ac:dyDescent="0.3">
      <c r="A230" s="618" t="s">
        <v>8276</v>
      </c>
      <c r="B230" s="619" t="s">
        <v>8277</v>
      </c>
      <c r="C230" s="619" t="s">
        <v>7590</v>
      </c>
      <c r="D230" s="619" t="s">
        <v>8522</v>
      </c>
      <c r="E230" s="619" t="s">
        <v>8523</v>
      </c>
      <c r="F230" s="622">
        <v>363</v>
      </c>
      <c r="G230" s="622">
        <v>9801</v>
      </c>
      <c r="H230" s="622">
        <v>1</v>
      </c>
      <c r="I230" s="622">
        <v>27</v>
      </c>
      <c r="J230" s="622">
        <v>387</v>
      </c>
      <c r="K230" s="622">
        <v>10449</v>
      </c>
      <c r="L230" s="622">
        <v>1.0661157024793388</v>
      </c>
      <c r="M230" s="622">
        <v>27</v>
      </c>
      <c r="N230" s="622">
        <v>406</v>
      </c>
      <c r="O230" s="622">
        <v>10962</v>
      </c>
      <c r="P230" s="635">
        <v>1.1184573002754821</v>
      </c>
      <c r="Q230" s="623">
        <v>27</v>
      </c>
    </row>
    <row r="231" spans="1:17" ht="14.4" customHeight="1" x14ac:dyDescent="0.3">
      <c r="A231" s="618" t="s">
        <v>8276</v>
      </c>
      <c r="B231" s="619" t="s">
        <v>8277</v>
      </c>
      <c r="C231" s="619" t="s">
        <v>7590</v>
      </c>
      <c r="D231" s="619" t="s">
        <v>8524</v>
      </c>
      <c r="E231" s="619" t="s">
        <v>8525</v>
      </c>
      <c r="F231" s="622">
        <v>2</v>
      </c>
      <c r="G231" s="622">
        <v>392</v>
      </c>
      <c r="H231" s="622">
        <v>1</v>
      </c>
      <c r="I231" s="622">
        <v>196</v>
      </c>
      <c r="J231" s="622">
        <v>1</v>
      </c>
      <c r="K231" s="622">
        <v>196</v>
      </c>
      <c r="L231" s="622">
        <v>0.5</v>
      </c>
      <c r="M231" s="622">
        <v>196</v>
      </c>
      <c r="N231" s="622"/>
      <c r="O231" s="622"/>
      <c r="P231" s="635"/>
      <c r="Q231" s="623"/>
    </row>
    <row r="232" spans="1:17" ht="14.4" customHeight="1" x14ac:dyDescent="0.3">
      <c r="A232" s="618" t="s">
        <v>8276</v>
      </c>
      <c r="B232" s="619" t="s">
        <v>8277</v>
      </c>
      <c r="C232" s="619" t="s">
        <v>7590</v>
      </c>
      <c r="D232" s="619" t="s">
        <v>8526</v>
      </c>
      <c r="E232" s="619" t="s">
        <v>8527</v>
      </c>
      <c r="F232" s="622">
        <v>131</v>
      </c>
      <c r="G232" s="622">
        <v>122878</v>
      </c>
      <c r="H232" s="622">
        <v>1</v>
      </c>
      <c r="I232" s="622">
        <v>938</v>
      </c>
      <c r="J232" s="622">
        <v>246</v>
      </c>
      <c r="K232" s="622">
        <v>230748</v>
      </c>
      <c r="L232" s="622">
        <v>1.8778625954198473</v>
      </c>
      <c r="M232" s="622">
        <v>938</v>
      </c>
      <c r="N232" s="622">
        <v>238</v>
      </c>
      <c r="O232" s="622">
        <v>223482</v>
      </c>
      <c r="P232" s="635">
        <v>1.8187307736128517</v>
      </c>
      <c r="Q232" s="623">
        <v>939</v>
      </c>
    </row>
    <row r="233" spans="1:17" ht="14.4" customHeight="1" x14ac:dyDescent="0.3">
      <c r="A233" s="618" t="s">
        <v>8276</v>
      </c>
      <c r="B233" s="619" t="s">
        <v>8277</v>
      </c>
      <c r="C233" s="619" t="s">
        <v>7590</v>
      </c>
      <c r="D233" s="619" t="s">
        <v>8528</v>
      </c>
      <c r="E233" s="619" t="s">
        <v>8529</v>
      </c>
      <c r="F233" s="622">
        <v>1</v>
      </c>
      <c r="G233" s="622">
        <v>7</v>
      </c>
      <c r="H233" s="622">
        <v>1</v>
      </c>
      <c r="I233" s="622">
        <v>7</v>
      </c>
      <c r="J233" s="622">
        <v>1</v>
      </c>
      <c r="K233" s="622">
        <v>7</v>
      </c>
      <c r="L233" s="622">
        <v>1</v>
      </c>
      <c r="M233" s="622">
        <v>7</v>
      </c>
      <c r="N233" s="622"/>
      <c r="O233" s="622"/>
      <c r="P233" s="635"/>
      <c r="Q233" s="623"/>
    </row>
    <row r="234" spans="1:17" ht="14.4" customHeight="1" x14ac:dyDescent="0.3">
      <c r="A234" s="618" t="s">
        <v>8276</v>
      </c>
      <c r="B234" s="619" t="s">
        <v>8277</v>
      </c>
      <c r="C234" s="619" t="s">
        <v>7590</v>
      </c>
      <c r="D234" s="619" t="s">
        <v>8530</v>
      </c>
      <c r="E234" s="619" t="s">
        <v>8531</v>
      </c>
      <c r="F234" s="622">
        <v>45</v>
      </c>
      <c r="G234" s="622">
        <v>2520</v>
      </c>
      <c r="H234" s="622">
        <v>1</v>
      </c>
      <c r="I234" s="622">
        <v>56</v>
      </c>
      <c r="J234" s="622">
        <v>12</v>
      </c>
      <c r="K234" s="622">
        <v>672</v>
      </c>
      <c r="L234" s="622">
        <v>0.26666666666666666</v>
      </c>
      <c r="M234" s="622">
        <v>56</v>
      </c>
      <c r="N234" s="622">
        <v>16</v>
      </c>
      <c r="O234" s="622">
        <v>896</v>
      </c>
      <c r="P234" s="635">
        <v>0.35555555555555557</v>
      </c>
      <c r="Q234" s="623">
        <v>56</v>
      </c>
    </row>
    <row r="235" spans="1:17" ht="14.4" customHeight="1" x14ac:dyDescent="0.3">
      <c r="A235" s="618" t="s">
        <v>8276</v>
      </c>
      <c r="B235" s="619" t="s">
        <v>8277</v>
      </c>
      <c r="C235" s="619" t="s">
        <v>7590</v>
      </c>
      <c r="D235" s="619" t="s">
        <v>8532</v>
      </c>
      <c r="E235" s="619" t="s">
        <v>8533</v>
      </c>
      <c r="F235" s="622">
        <v>118</v>
      </c>
      <c r="G235" s="622">
        <v>92158</v>
      </c>
      <c r="H235" s="622">
        <v>1</v>
      </c>
      <c r="I235" s="622">
        <v>781</v>
      </c>
      <c r="J235" s="622">
        <v>111</v>
      </c>
      <c r="K235" s="622">
        <v>86802</v>
      </c>
      <c r="L235" s="622">
        <v>0.94188241932333605</v>
      </c>
      <c r="M235" s="622">
        <v>782</v>
      </c>
      <c r="N235" s="622">
        <v>91</v>
      </c>
      <c r="O235" s="622">
        <v>71253</v>
      </c>
      <c r="P235" s="635">
        <v>0.77316130992426046</v>
      </c>
      <c r="Q235" s="623">
        <v>783</v>
      </c>
    </row>
    <row r="236" spans="1:17" ht="14.4" customHeight="1" x14ac:dyDescent="0.3">
      <c r="A236" s="618" t="s">
        <v>8276</v>
      </c>
      <c r="B236" s="619" t="s">
        <v>8277</v>
      </c>
      <c r="C236" s="619" t="s">
        <v>7590</v>
      </c>
      <c r="D236" s="619" t="s">
        <v>8534</v>
      </c>
      <c r="E236" s="619" t="s">
        <v>8535</v>
      </c>
      <c r="F236" s="622"/>
      <c r="G236" s="622"/>
      <c r="H236" s="622"/>
      <c r="I236" s="622"/>
      <c r="J236" s="622"/>
      <c r="K236" s="622"/>
      <c r="L236" s="622"/>
      <c r="M236" s="622"/>
      <c r="N236" s="622">
        <v>2</v>
      </c>
      <c r="O236" s="622">
        <v>882</v>
      </c>
      <c r="P236" s="635"/>
      <c r="Q236" s="623">
        <v>441</v>
      </c>
    </row>
    <row r="237" spans="1:17" ht="14.4" customHeight="1" x14ac:dyDescent="0.3">
      <c r="A237" s="618" t="s">
        <v>8276</v>
      </c>
      <c r="B237" s="619" t="s">
        <v>8277</v>
      </c>
      <c r="C237" s="619" t="s">
        <v>7590</v>
      </c>
      <c r="D237" s="619" t="s">
        <v>8536</v>
      </c>
      <c r="E237" s="619" t="s">
        <v>8537</v>
      </c>
      <c r="F237" s="622"/>
      <c r="G237" s="622"/>
      <c r="H237" s="622"/>
      <c r="I237" s="622"/>
      <c r="J237" s="622">
        <v>1</v>
      </c>
      <c r="K237" s="622">
        <v>145</v>
      </c>
      <c r="L237" s="622"/>
      <c r="M237" s="622">
        <v>145</v>
      </c>
      <c r="N237" s="622"/>
      <c r="O237" s="622"/>
      <c r="P237" s="635"/>
      <c r="Q237" s="623"/>
    </row>
    <row r="238" spans="1:17" ht="14.4" customHeight="1" x14ac:dyDescent="0.3">
      <c r="A238" s="618" t="s">
        <v>8276</v>
      </c>
      <c r="B238" s="619" t="s">
        <v>8277</v>
      </c>
      <c r="C238" s="619" t="s">
        <v>7590</v>
      </c>
      <c r="D238" s="619" t="s">
        <v>8538</v>
      </c>
      <c r="E238" s="619" t="s">
        <v>8539</v>
      </c>
      <c r="F238" s="622"/>
      <c r="G238" s="622"/>
      <c r="H238" s="622"/>
      <c r="I238" s="622"/>
      <c r="J238" s="622">
        <v>1</v>
      </c>
      <c r="K238" s="622">
        <v>262</v>
      </c>
      <c r="L238" s="622"/>
      <c r="M238" s="622">
        <v>262</v>
      </c>
      <c r="N238" s="622"/>
      <c r="O238" s="622"/>
      <c r="P238" s="635"/>
      <c r="Q238" s="623"/>
    </row>
    <row r="239" spans="1:17" ht="14.4" customHeight="1" x14ac:dyDescent="0.3">
      <c r="A239" s="618" t="s">
        <v>8276</v>
      </c>
      <c r="B239" s="619" t="s">
        <v>8277</v>
      </c>
      <c r="C239" s="619" t="s">
        <v>7590</v>
      </c>
      <c r="D239" s="619" t="s">
        <v>8540</v>
      </c>
      <c r="E239" s="619" t="s">
        <v>8541</v>
      </c>
      <c r="F239" s="622"/>
      <c r="G239" s="622"/>
      <c r="H239" s="622"/>
      <c r="I239" s="622"/>
      <c r="J239" s="622">
        <v>1</v>
      </c>
      <c r="K239" s="622">
        <v>136</v>
      </c>
      <c r="L239" s="622"/>
      <c r="M239" s="622">
        <v>136</v>
      </c>
      <c r="N239" s="622"/>
      <c r="O239" s="622"/>
      <c r="P239" s="635"/>
      <c r="Q239" s="623"/>
    </row>
    <row r="240" spans="1:17" ht="14.4" customHeight="1" x14ac:dyDescent="0.3">
      <c r="A240" s="618" t="s">
        <v>8276</v>
      </c>
      <c r="B240" s="619" t="s">
        <v>8277</v>
      </c>
      <c r="C240" s="619" t="s">
        <v>7590</v>
      </c>
      <c r="D240" s="619" t="s">
        <v>8542</v>
      </c>
      <c r="E240" s="619" t="s">
        <v>8543</v>
      </c>
      <c r="F240" s="622">
        <v>22</v>
      </c>
      <c r="G240" s="622">
        <v>10098</v>
      </c>
      <c r="H240" s="622">
        <v>1</v>
      </c>
      <c r="I240" s="622">
        <v>459</v>
      </c>
      <c r="J240" s="622">
        <v>30</v>
      </c>
      <c r="K240" s="622">
        <v>13770</v>
      </c>
      <c r="L240" s="622">
        <v>1.3636363636363635</v>
      </c>
      <c r="M240" s="622">
        <v>459</v>
      </c>
      <c r="N240" s="622">
        <v>55</v>
      </c>
      <c r="O240" s="622">
        <v>25300</v>
      </c>
      <c r="P240" s="635">
        <v>2.505446623093682</v>
      </c>
      <c r="Q240" s="623">
        <v>460</v>
      </c>
    </row>
    <row r="241" spans="1:17" ht="14.4" customHeight="1" x14ac:dyDescent="0.3">
      <c r="A241" s="618" t="s">
        <v>8276</v>
      </c>
      <c r="B241" s="619" t="s">
        <v>8277</v>
      </c>
      <c r="C241" s="619" t="s">
        <v>7590</v>
      </c>
      <c r="D241" s="619" t="s">
        <v>8544</v>
      </c>
      <c r="E241" s="619" t="s">
        <v>8545</v>
      </c>
      <c r="F241" s="622"/>
      <c r="G241" s="622"/>
      <c r="H241" s="622"/>
      <c r="I241" s="622"/>
      <c r="J241" s="622"/>
      <c r="K241" s="622"/>
      <c r="L241" s="622"/>
      <c r="M241" s="622"/>
      <c r="N241" s="622">
        <v>1</v>
      </c>
      <c r="O241" s="622">
        <v>349</v>
      </c>
      <c r="P241" s="635"/>
      <c r="Q241" s="623">
        <v>349</v>
      </c>
    </row>
    <row r="242" spans="1:17" ht="14.4" customHeight="1" x14ac:dyDescent="0.3">
      <c r="A242" s="618" t="s">
        <v>8276</v>
      </c>
      <c r="B242" s="619" t="s">
        <v>8277</v>
      </c>
      <c r="C242" s="619" t="s">
        <v>7590</v>
      </c>
      <c r="D242" s="619" t="s">
        <v>8546</v>
      </c>
      <c r="E242" s="619" t="s">
        <v>8547</v>
      </c>
      <c r="F242" s="622">
        <v>194</v>
      </c>
      <c r="G242" s="622">
        <v>124742</v>
      </c>
      <c r="H242" s="622">
        <v>1</v>
      </c>
      <c r="I242" s="622">
        <v>643</v>
      </c>
      <c r="J242" s="622">
        <v>137</v>
      </c>
      <c r="K242" s="622">
        <v>88091</v>
      </c>
      <c r="L242" s="622">
        <v>0.70618556701030932</v>
      </c>
      <c r="M242" s="622">
        <v>643</v>
      </c>
      <c r="N242" s="622">
        <v>34</v>
      </c>
      <c r="O242" s="622">
        <v>21896</v>
      </c>
      <c r="P242" s="635">
        <v>0.17553029452790558</v>
      </c>
      <c r="Q242" s="623">
        <v>644</v>
      </c>
    </row>
    <row r="243" spans="1:17" ht="14.4" customHeight="1" x14ac:dyDescent="0.3">
      <c r="A243" s="618" t="s">
        <v>8276</v>
      </c>
      <c r="B243" s="619" t="s">
        <v>8277</v>
      </c>
      <c r="C243" s="619" t="s">
        <v>7590</v>
      </c>
      <c r="D243" s="619" t="s">
        <v>8548</v>
      </c>
      <c r="E243" s="619" t="s">
        <v>8549</v>
      </c>
      <c r="F243" s="622">
        <v>4</v>
      </c>
      <c r="G243" s="622">
        <v>1892</v>
      </c>
      <c r="H243" s="622">
        <v>1</v>
      </c>
      <c r="I243" s="622">
        <v>473</v>
      </c>
      <c r="J243" s="622"/>
      <c r="K243" s="622"/>
      <c r="L243" s="622"/>
      <c r="M243" s="622"/>
      <c r="N243" s="622"/>
      <c r="O243" s="622"/>
      <c r="P243" s="635"/>
      <c r="Q243" s="623"/>
    </row>
    <row r="244" spans="1:17" ht="14.4" customHeight="1" x14ac:dyDescent="0.3">
      <c r="A244" s="618" t="s">
        <v>8276</v>
      </c>
      <c r="B244" s="619" t="s">
        <v>8277</v>
      </c>
      <c r="C244" s="619" t="s">
        <v>7590</v>
      </c>
      <c r="D244" s="619" t="s">
        <v>8550</v>
      </c>
      <c r="E244" s="619" t="s">
        <v>8551</v>
      </c>
      <c r="F244" s="622"/>
      <c r="G244" s="622"/>
      <c r="H244" s="622"/>
      <c r="I244" s="622"/>
      <c r="J244" s="622">
        <v>1</v>
      </c>
      <c r="K244" s="622">
        <v>287</v>
      </c>
      <c r="L244" s="622"/>
      <c r="M244" s="622">
        <v>287</v>
      </c>
      <c r="N244" s="622"/>
      <c r="O244" s="622"/>
      <c r="P244" s="635"/>
      <c r="Q244" s="623"/>
    </row>
    <row r="245" spans="1:17" ht="14.4" customHeight="1" x14ac:dyDescent="0.3">
      <c r="A245" s="618" t="s">
        <v>8276</v>
      </c>
      <c r="B245" s="619" t="s">
        <v>8552</v>
      </c>
      <c r="C245" s="619" t="s">
        <v>7590</v>
      </c>
      <c r="D245" s="619" t="s">
        <v>8553</v>
      </c>
      <c r="E245" s="619" t="s">
        <v>8554</v>
      </c>
      <c r="F245" s="622"/>
      <c r="G245" s="622"/>
      <c r="H245" s="622"/>
      <c r="I245" s="622"/>
      <c r="J245" s="622"/>
      <c r="K245" s="622"/>
      <c r="L245" s="622"/>
      <c r="M245" s="622"/>
      <c r="N245" s="622">
        <v>1</v>
      </c>
      <c r="O245" s="622">
        <v>1230</v>
      </c>
      <c r="P245" s="635"/>
      <c r="Q245" s="623">
        <v>1230</v>
      </c>
    </row>
    <row r="246" spans="1:17" ht="14.4" customHeight="1" x14ac:dyDescent="0.3">
      <c r="A246" s="618" t="s">
        <v>8276</v>
      </c>
      <c r="B246" s="619" t="s">
        <v>8552</v>
      </c>
      <c r="C246" s="619" t="s">
        <v>7590</v>
      </c>
      <c r="D246" s="619" t="s">
        <v>8555</v>
      </c>
      <c r="E246" s="619" t="s">
        <v>8556</v>
      </c>
      <c r="F246" s="622"/>
      <c r="G246" s="622"/>
      <c r="H246" s="622"/>
      <c r="I246" s="622"/>
      <c r="J246" s="622">
        <v>1</v>
      </c>
      <c r="K246" s="622">
        <v>1035</v>
      </c>
      <c r="L246" s="622"/>
      <c r="M246" s="622">
        <v>1035</v>
      </c>
      <c r="N246" s="622"/>
      <c r="O246" s="622"/>
      <c r="P246" s="635"/>
      <c r="Q246" s="623"/>
    </row>
    <row r="247" spans="1:17" ht="14.4" customHeight="1" x14ac:dyDescent="0.3">
      <c r="A247" s="618" t="s">
        <v>8557</v>
      </c>
      <c r="B247" s="619" t="s">
        <v>1778</v>
      </c>
      <c r="C247" s="619" t="s">
        <v>768</v>
      </c>
      <c r="D247" s="619" t="s">
        <v>8558</v>
      </c>
      <c r="E247" s="619" t="s">
        <v>8559</v>
      </c>
      <c r="F247" s="622"/>
      <c r="G247" s="622"/>
      <c r="H247" s="622"/>
      <c r="I247" s="622"/>
      <c r="J247" s="622"/>
      <c r="K247" s="622"/>
      <c r="L247" s="622"/>
      <c r="M247" s="622"/>
      <c r="N247" s="622">
        <v>1</v>
      </c>
      <c r="O247" s="622">
        <v>484.78</v>
      </c>
      <c r="P247" s="635"/>
      <c r="Q247" s="623">
        <v>484.78</v>
      </c>
    </row>
    <row r="248" spans="1:17" ht="14.4" customHeight="1" x14ac:dyDescent="0.3">
      <c r="A248" s="618" t="s">
        <v>8557</v>
      </c>
      <c r="B248" s="619" t="s">
        <v>1778</v>
      </c>
      <c r="C248" s="619" t="s">
        <v>768</v>
      </c>
      <c r="D248" s="619" t="s">
        <v>8560</v>
      </c>
      <c r="E248" s="619" t="s">
        <v>8561</v>
      </c>
      <c r="F248" s="622">
        <v>3</v>
      </c>
      <c r="G248" s="622">
        <v>6601.1</v>
      </c>
      <c r="H248" s="622">
        <v>1</v>
      </c>
      <c r="I248" s="622">
        <v>2200.3666666666668</v>
      </c>
      <c r="J248" s="622">
        <v>4</v>
      </c>
      <c r="K248" s="622">
        <v>7931.52</v>
      </c>
      <c r="L248" s="622">
        <v>1.2015451970126192</v>
      </c>
      <c r="M248" s="622">
        <v>1982.88</v>
      </c>
      <c r="N248" s="622">
        <v>2.5</v>
      </c>
      <c r="O248" s="622">
        <v>4991.97</v>
      </c>
      <c r="P248" s="635">
        <v>0.75623305206707969</v>
      </c>
      <c r="Q248" s="623">
        <v>1996.788</v>
      </c>
    </row>
    <row r="249" spans="1:17" ht="14.4" customHeight="1" x14ac:dyDescent="0.3">
      <c r="A249" s="618" t="s">
        <v>8557</v>
      </c>
      <c r="B249" s="619" t="s">
        <v>1778</v>
      </c>
      <c r="C249" s="619" t="s">
        <v>768</v>
      </c>
      <c r="D249" s="619" t="s">
        <v>8562</v>
      </c>
      <c r="E249" s="619" t="s">
        <v>8563</v>
      </c>
      <c r="F249" s="622">
        <v>3.6799999999999997</v>
      </c>
      <c r="G249" s="622">
        <v>9397.92</v>
      </c>
      <c r="H249" s="622">
        <v>1</v>
      </c>
      <c r="I249" s="622">
        <v>2553.7826086956525</v>
      </c>
      <c r="J249" s="622">
        <v>2.33</v>
      </c>
      <c r="K249" s="622">
        <v>6170.3600000000006</v>
      </c>
      <c r="L249" s="622">
        <v>0.65656655940889053</v>
      </c>
      <c r="M249" s="622">
        <v>2648.2231759656656</v>
      </c>
      <c r="N249" s="622">
        <v>0.66</v>
      </c>
      <c r="O249" s="622">
        <v>1763.16</v>
      </c>
      <c r="P249" s="635">
        <v>0.18761172685019664</v>
      </c>
      <c r="Q249" s="623">
        <v>2671.4545454545455</v>
      </c>
    </row>
    <row r="250" spans="1:17" ht="14.4" customHeight="1" x14ac:dyDescent="0.3">
      <c r="A250" s="618" t="s">
        <v>8557</v>
      </c>
      <c r="B250" s="619" t="s">
        <v>1778</v>
      </c>
      <c r="C250" s="619" t="s">
        <v>768</v>
      </c>
      <c r="D250" s="619" t="s">
        <v>8564</v>
      </c>
      <c r="E250" s="619" t="s">
        <v>8563</v>
      </c>
      <c r="F250" s="622">
        <v>0.4</v>
      </c>
      <c r="G250" s="622">
        <v>2554.48</v>
      </c>
      <c r="H250" s="622">
        <v>1</v>
      </c>
      <c r="I250" s="622">
        <v>6386.2</v>
      </c>
      <c r="J250" s="622">
        <v>1.4</v>
      </c>
      <c r="K250" s="622">
        <v>9268.7699999999986</v>
      </c>
      <c r="L250" s="622">
        <v>3.6284370987441665</v>
      </c>
      <c r="M250" s="622">
        <v>6620.5499999999993</v>
      </c>
      <c r="N250" s="622">
        <v>1.6</v>
      </c>
      <c r="O250" s="622">
        <v>10650.93</v>
      </c>
      <c r="P250" s="635">
        <v>4.1695100372678588</v>
      </c>
      <c r="Q250" s="623">
        <v>6656.8312500000002</v>
      </c>
    </row>
    <row r="251" spans="1:17" ht="14.4" customHeight="1" x14ac:dyDescent="0.3">
      <c r="A251" s="618" t="s">
        <v>8557</v>
      </c>
      <c r="B251" s="619" t="s">
        <v>1778</v>
      </c>
      <c r="C251" s="619" t="s">
        <v>768</v>
      </c>
      <c r="D251" s="619" t="s">
        <v>8565</v>
      </c>
      <c r="E251" s="619" t="s">
        <v>8157</v>
      </c>
      <c r="F251" s="622">
        <v>15.200000000000001</v>
      </c>
      <c r="G251" s="622">
        <v>21758.410000000003</v>
      </c>
      <c r="H251" s="622">
        <v>1</v>
      </c>
      <c r="I251" s="622">
        <v>1431.4743421052633</v>
      </c>
      <c r="J251" s="622">
        <v>15.9</v>
      </c>
      <c r="K251" s="622">
        <v>17750.100000000002</v>
      </c>
      <c r="L251" s="622">
        <v>0.81578111635914574</v>
      </c>
      <c r="M251" s="622">
        <v>1116.3584905660377</v>
      </c>
      <c r="N251" s="622">
        <v>6.74</v>
      </c>
      <c r="O251" s="622">
        <v>6635.5</v>
      </c>
      <c r="P251" s="635">
        <v>0.30496254092095881</v>
      </c>
      <c r="Q251" s="623">
        <v>984.49554896142433</v>
      </c>
    </row>
    <row r="252" spans="1:17" ht="14.4" customHeight="1" x14ac:dyDescent="0.3">
      <c r="A252" s="618" t="s">
        <v>8557</v>
      </c>
      <c r="B252" s="619" t="s">
        <v>1778</v>
      </c>
      <c r="C252" s="619" t="s">
        <v>768</v>
      </c>
      <c r="D252" s="619" t="s">
        <v>8566</v>
      </c>
      <c r="E252" s="619" t="s">
        <v>8567</v>
      </c>
      <c r="F252" s="622">
        <v>1.0799999999999998</v>
      </c>
      <c r="G252" s="622">
        <v>14799.760000000002</v>
      </c>
      <c r="H252" s="622">
        <v>1</v>
      </c>
      <c r="I252" s="622">
        <v>13703.481481481485</v>
      </c>
      <c r="J252" s="622">
        <v>0.1</v>
      </c>
      <c r="K252" s="622">
        <v>1532.56</v>
      </c>
      <c r="L252" s="622">
        <v>0.10355303058968522</v>
      </c>
      <c r="M252" s="622">
        <v>15325.599999999999</v>
      </c>
      <c r="N252" s="622"/>
      <c r="O252" s="622"/>
      <c r="P252" s="635"/>
      <c r="Q252" s="623"/>
    </row>
    <row r="253" spans="1:17" ht="14.4" customHeight="1" x14ac:dyDescent="0.3">
      <c r="A253" s="618" t="s">
        <v>8557</v>
      </c>
      <c r="B253" s="619" t="s">
        <v>1778</v>
      </c>
      <c r="C253" s="619" t="s">
        <v>768</v>
      </c>
      <c r="D253" s="619" t="s">
        <v>8568</v>
      </c>
      <c r="E253" s="619" t="s">
        <v>8569</v>
      </c>
      <c r="F253" s="622">
        <v>4.2200000000000006</v>
      </c>
      <c r="G253" s="622">
        <v>69440.76999999999</v>
      </c>
      <c r="H253" s="622">
        <v>1</v>
      </c>
      <c r="I253" s="622">
        <v>16455.158767772507</v>
      </c>
      <c r="J253" s="622">
        <v>4.58</v>
      </c>
      <c r="K253" s="622">
        <v>58195.86</v>
      </c>
      <c r="L253" s="622">
        <v>0.83806472768087115</v>
      </c>
      <c r="M253" s="622">
        <v>12706.519650655022</v>
      </c>
      <c r="N253" s="622">
        <v>4.8</v>
      </c>
      <c r="O253" s="622">
        <v>51182.039999999994</v>
      </c>
      <c r="P253" s="635">
        <v>0.73706037533857993</v>
      </c>
      <c r="Q253" s="623">
        <v>10662.924999999999</v>
      </c>
    </row>
    <row r="254" spans="1:17" ht="14.4" customHeight="1" x14ac:dyDescent="0.3">
      <c r="A254" s="618" t="s">
        <v>8557</v>
      </c>
      <c r="B254" s="619" t="s">
        <v>1778</v>
      </c>
      <c r="C254" s="619" t="s">
        <v>768</v>
      </c>
      <c r="D254" s="619" t="s">
        <v>8570</v>
      </c>
      <c r="E254" s="619" t="s">
        <v>8569</v>
      </c>
      <c r="F254" s="622"/>
      <c r="G254" s="622"/>
      <c r="H254" s="622"/>
      <c r="I254" s="622"/>
      <c r="J254" s="622"/>
      <c r="K254" s="622"/>
      <c r="L254" s="622"/>
      <c r="M254" s="622"/>
      <c r="N254" s="622">
        <v>0.02</v>
      </c>
      <c r="O254" s="622">
        <v>409.57</v>
      </c>
      <c r="P254" s="635"/>
      <c r="Q254" s="623">
        <v>20478.5</v>
      </c>
    </row>
    <row r="255" spans="1:17" ht="14.4" customHeight="1" x14ac:dyDescent="0.3">
      <c r="A255" s="618" t="s">
        <v>8557</v>
      </c>
      <c r="B255" s="619" t="s">
        <v>1778</v>
      </c>
      <c r="C255" s="619" t="s">
        <v>768</v>
      </c>
      <c r="D255" s="619" t="s">
        <v>8571</v>
      </c>
      <c r="E255" s="619" t="s">
        <v>8567</v>
      </c>
      <c r="F255" s="622">
        <v>0.06</v>
      </c>
      <c r="G255" s="622">
        <v>407.32</v>
      </c>
      <c r="H255" s="622">
        <v>1</v>
      </c>
      <c r="I255" s="622">
        <v>6788.666666666667</v>
      </c>
      <c r="J255" s="622">
        <v>0.05</v>
      </c>
      <c r="K255" s="622">
        <v>263.22000000000003</v>
      </c>
      <c r="L255" s="622">
        <v>0.6462240989885103</v>
      </c>
      <c r="M255" s="622">
        <v>5264.4000000000005</v>
      </c>
      <c r="N255" s="622">
        <v>0.08</v>
      </c>
      <c r="O255" s="622">
        <v>421.16</v>
      </c>
      <c r="P255" s="635">
        <v>1.0339781989590495</v>
      </c>
      <c r="Q255" s="623">
        <v>5264.5</v>
      </c>
    </row>
    <row r="256" spans="1:17" ht="14.4" customHeight="1" x14ac:dyDescent="0.3">
      <c r="A256" s="618" t="s">
        <v>8557</v>
      </c>
      <c r="B256" s="619" t="s">
        <v>1778</v>
      </c>
      <c r="C256" s="619" t="s">
        <v>768</v>
      </c>
      <c r="D256" s="619" t="s">
        <v>8572</v>
      </c>
      <c r="E256" s="619" t="s">
        <v>8569</v>
      </c>
      <c r="F256" s="622">
        <v>0.28000000000000003</v>
      </c>
      <c r="G256" s="622">
        <v>2162.4899999999998</v>
      </c>
      <c r="H256" s="622">
        <v>1</v>
      </c>
      <c r="I256" s="622">
        <v>7723.1785714285697</v>
      </c>
      <c r="J256" s="622">
        <v>0.62</v>
      </c>
      <c r="K256" s="622">
        <v>3998.9199999999996</v>
      </c>
      <c r="L256" s="622">
        <v>1.8492201120005178</v>
      </c>
      <c r="M256" s="622">
        <v>6449.8709677419347</v>
      </c>
      <c r="N256" s="622">
        <v>0.2</v>
      </c>
      <c r="O256" s="622">
        <v>1294.5</v>
      </c>
      <c r="P256" s="635">
        <v>0.59861548492709804</v>
      </c>
      <c r="Q256" s="623">
        <v>6472.5</v>
      </c>
    </row>
    <row r="257" spans="1:17" ht="14.4" customHeight="1" x14ac:dyDescent="0.3">
      <c r="A257" s="618" t="s">
        <v>8557</v>
      </c>
      <c r="B257" s="619" t="s">
        <v>1778</v>
      </c>
      <c r="C257" s="619" t="s">
        <v>768</v>
      </c>
      <c r="D257" s="619" t="s">
        <v>8573</v>
      </c>
      <c r="E257" s="619" t="s">
        <v>8569</v>
      </c>
      <c r="F257" s="622">
        <v>0.54</v>
      </c>
      <c r="G257" s="622">
        <v>9410.0399999999991</v>
      </c>
      <c r="H257" s="622">
        <v>1</v>
      </c>
      <c r="I257" s="622">
        <v>17425.999999999996</v>
      </c>
      <c r="J257" s="622"/>
      <c r="K257" s="622"/>
      <c r="L257" s="622"/>
      <c r="M257" s="622"/>
      <c r="N257" s="622"/>
      <c r="O257" s="622"/>
      <c r="P257" s="635"/>
      <c r="Q257" s="623"/>
    </row>
    <row r="258" spans="1:17" ht="14.4" customHeight="1" x14ac:dyDescent="0.3">
      <c r="A258" s="618" t="s">
        <v>8557</v>
      </c>
      <c r="B258" s="619" t="s">
        <v>1778</v>
      </c>
      <c r="C258" s="619" t="s">
        <v>768</v>
      </c>
      <c r="D258" s="619" t="s">
        <v>8574</v>
      </c>
      <c r="E258" s="619" t="s">
        <v>8575</v>
      </c>
      <c r="F258" s="622">
        <v>12</v>
      </c>
      <c r="G258" s="622">
        <v>4655.16</v>
      </c>
      <c r="H258" s="622">
        <v>1</v>
      </c>
      <c r="I258" s="622">
        <v>387.93</v>
      </c>
      <c r="J258" s="622">
        <v>8</v>
      </c>
      <c r="K258" s="622">
        <v>3301.5</v>
      </c>
      <c r="L258" s="622">
        <v>0.7092130023457841</v>
      </c>
      <c r="M258" s="622">
        <v>412.6875</v>
      </c>
      <c r="N258" s="622">
        <v>5</v>
      </c>
      <c r="O258" s="622">
        <v>2070.67</v>
      </c>
      <c r="P258" s="635">
        <v>0.44481177875733596</v>
      </c>
      <c r="Q258" s="623">
        <v>414.13400000000001</v>
      </c>
    </row>
    <row r="259" spans="1:17" ht="14.4" customHeight="1" x14ac:dyDescent="0.3">
      <c r="A259" s="618" t="s">
        <v>8557</v>
      </c>
      <c r="B259" s="619" t="s">
        <v>1778</v>
      </c>
      <c r="C259" s="619" t="s">
        <v>768</v>
      </c>
      <c r="D259" s="619" t="s">
        <v>8576</v>
      </c>
      <c r="E259" s="619" t="s">
        <v>8577</v>
      </c>
      <c r="F259" s="622">
        <v>2.5499999999999998</v>
      </c>
      <c r="G259" s="622">
        <v>738.05000000000007</v>
      </c>
      <c r="H259" s="622">
        <v>1</v>
      </c>
      <c r="I259" s="622">
        <v>289.43137254901967</v>
      </c>
      <c r="J259" s="622"/>
      <c r="K259" s="622"/>
      <c r="L259" s="622"/>
      <c r="M259" s="622"/>
      <c r="N259" s="622">
        <v>3.95</v>
      </c>
      <c r="O259" s="622">
        <v>1080.8800000000001</v>
      </c>
      <c r="P259" s="635">
        <v>1.4645078246731251</v>
      </c>
      <c r="Q259" s="623">
        <v>273.64050632911392</v>
      </c>
    </row>
    <row r="260" spans="1:17" ht="14.4" customHeight="1" x14ac:dyDescent="0.3">
      <c r="A260" s="618" t="s">
        <v>8557</v>
      </c>
      <c r="B260" s="619" t="s">
        <v>1778</v>
      </c>
      <c r="C260" s="619" t="s">
        <v>768</v>
      </c>
      <c r="D260" s="619" t="s">
        <v>8578</v>
      </c>
      <c r="E260" s="619" t="s">
        <v>8579</v>
      </c>
      <c r="F260" s="622">
        <v>4</v>
      </c>
      <c r="G260" s="622">
        <v>3820.75</v>
      </c>
      <c r="H260" s="622">
        <v>1</v>
      </c>
      <c r="I260" s="622">
        <v>955.1875</v>
      </c>
      <c r="J260" s="622">
        <v>7</v>
      </c>
      <c r="K260" s="622">
        <v>6767.18</v>
      </c>
      <c r="L260" s="622">
        <v>1.7711653471177127</v>
      </c>
      <c r="M260" s="622">
        <v>966.74</v>
      </c>
      <c r="N260" s="622">
        <v>4</v>
      </c>
      <c r="O260" s="622">
        <v>3900.88</v>
      </c>
      <c r="P260" s="635">
        <v>1.020972322188052</v>
      </c>
      <c r="Q260" s="623">
        <v>975.22</v>
      </c>
    </row>
    <row r="261" spans="1:17" ht="14.4" customHeight="1" x14ac:dyDescent="0.3">
      <c r="A261" s="618" t="s">
        <v>8557</v>
      </c>
      <c r="B261" s="619" t="s">
        <v>1778</v>
      </c>
      <c r="C261" s="619" t="s">
        <v>768</v>
      </c>
      <c r="D261" s="619" t="s">
        <v>8580</v>
      </c>
      <c r="E261" s="619" t="s">
        <v>8579</v>
      </c>
      <c r="F261" s="622"/>
      <c r="G261" s="622"/>
      <c r="H261" s="622"/>
      <c r="I261" s="622"/>
      <c r="J261" s="622">
        <v>1.5</v>
      </c>
      <c r="K261" s="622">
        <v>2900.19</v>
      </c>
      <c r="L261" s="622"/>
      <c r="M261" s="622">
        <v>1933.46</v>
      </c>
      <c r="N261" s="622">
        <v>1.25</v>
      </c>
      <c r="O261" s="622">
        <v>2378.9499999999998</v>
      </c>
      <c r="P261" s="635"/>
      <c r="Q261" s="623">
        <v>1903.1599999999999</v>
      </c>
    </row>
    <row r="262" spans="1:17" ht="14.4" customHeight="1" x14ac:dyDescent="0.3">
      <c r="A262" s="618" t="s">
        <v>8557</v>
      </c>
      <c r="B262" s="619" t="s">
        <v>1778</v>
      </c>
      <c r="C262" s="619" t="s">
        <v>768</v>
      </c>
      <c r="D262" s="619" t="s">
        <v>8581</v>
      </c>
      <c r="E262" s="619" t="s">
        <v>8582</v>
      </c>
      <c r="F262" s="622"/>
      <c r="G262" s="622"/>
      <c r="H262" s="622"/>
      <c r="I262" s="622"/>
      <c r="J262" s="622"/>
      <c r="K262" s="622"/>
      <c r="L262" s="622"/>
      <c r="M262" s="622"/>
      <c r="N262" s="622">
        <v>7.0000000000000007E-2</v>
      </c>
      <c r="O262" s="622">
        <v>342.32</v>
      </c>
      <c r="P262" s="635"/>
      <c r="Q262" s="623">
        <v>4890.2857142857138</v>
      </c>
    </row>
    <row r="263" spans="1:17" ht="14.4" customHeight="1" x14ac:dyDescent="0.3">
      <c r="A263" s="618" t="s">
        <v>8557</v>
      </c>
      <c r="B263" s="619" t="s">
        <v>1778</v>
      </c>
      <c r="C263" s="619" t="s">
        <v>768</v>
      </c>
      <c r="D263" s="619" t="s">
        <v>8583</v>
      </c>
      <c r="E263" s="619" t="s">
        <v>8160</v>
      </c>
      <c r="F263" s="622">
        <v>0.24</v>
      </c>
      <c r="G263" s="622">
        <v>1492.3000000000002</v>
      </c>
      <c r="H263" s="622">
        <v>1</v>
      </c>
      <c r="I263" s="622">
        <v>6217.9166666666679</v>
      </c>
      <c r="J263" s="622">
        <v>0.65</v>
      </c>
      <c r="K263" s="622">
        <v>3518.6400000000003</v>
      </c>
      <c r="L263" s="622">
        <v>2.3578637003283522</v>
      </c>
      <c r="M263" s="622">
        <v>5413.292307692308</v>
      </c>
      <c r="N263" s="622"/>
      <c r="O263" s="622"/>
      <c r="P263" s="635"/>
      <c r="Q263" s="623"/>
    </row>
    <row r="264" spans="1:17" ht="14.4" customHeight="1" x14ac:dyDescent="0.3">
      <c r="A264" s="618" t="s">
        <v>8557</v>
      </c>
      <c r="B264" s="619" t="s">
        <v>1778</v>
      </c>
      <c r="C264" s="619" t="s">
        <v>768</v>
      </c>
      <c r="D264" s="619" t="s">
        <v>8584</v>
      </c>
      <c r="E264" s="619" t="s">
        <v>8160</v>
      </c>
      <c r="F264" s="622">
        <v>7.3599999999999994</v>
      </c>
      <c r="G264" s="622">
        <v>80602.430000000008</v>
      </c>
      <c r="H264" s="622">
        <v>1</v>
      </c>
      <c r="I264" s="622">
        <v>10951.41711956522</v>
      </c>
      <c r="J264" s="622">
        <v>7.82</v>
      </c>
      <c r="K264" s="622">
        <v>84572.41</v>
      </c>
      <c r="L264" s="622">
        <v>1.0492538500390125</v>
      </c>
      <c r="M264" s="622">
        <v>10814.886189258312</v>
      </c>
      <c r="N264" s="622">
        <v>7.88</v>
      </c>
      <c r="O264" s="622">
        <v>85706.239999999991</v>
      </c>
      <c r="P264" s="635">
        <v>1.0633207956633564</v>
      </c>
      <c r="Q264" s="623">
        <v>10876.426395939085</v>
      </c>
    </row>
    <row r="265" spans="1:17" ht="14.4" customHeight="1" x14ac:dyDescent="0.3">
      <c r="A265" s="618" t="s">
        <v>8557</v>
      </c>
      <c r="B265" s="619" t="s">
        <v>1778</v>
      </c>
      <c r="C265" s="619" t="s">
        <v>768</v>
      </c>
      <c r="D265" s="619" t="s">
        <v>8585</v>
      </c>
      <c r="E265" s="619" t="s">
        <v>8582</v>
      </c>
      <c r="F265" s="622">
        <v>3.0100000000000002</v>
      </c>
      <c r="G265" s="622">
        <v>6909.4599999999991</v>
      </c>
      <c r="H265" s="622">
        <v>1</v>
      </c>
      <c r="I265" s="622">
        <v>2295.5016611295678</v>
      </c>
      <c r="J265" s="622">
        <v>2.17</v>
      </c>
      <c r="K265" s="622">
        <v>4207.84</v>
      </c>
      <c r="L265" s="622">
        <v>0.60899694042660357</v>
      </c>
      <c r="M265" s="622">
        <v>1939.0967741935485</v>
      </c>
      <c r="N265" s="622">
        <v>2.95</v>
      </c>
      <c r="O265" s="622">
        <v>5747.5400000000009</v>
      </c>
      <c r="P265" s="635">
        <v>0.83183635190014871</v>
      </c>
      <c r="Q265" s="623">
        <v>1948.3186440677969</v>
      </c>
    </row>
    <row r="266" spans="1:17" ht="14.4" customHeight="1" x14ac:dyDescent="0.3">
      <c r="A266" s="618" t="s">
        <v>8557</v>
      </c>
      <c r="B266" s="619" t="s">
        <v>1778</v>
      </c>
      <c r="C266" s="619" t="s">
        <v>768</v>
      </c>
      <c r="D266" s="619" t="s">
        <v>8159</v>
      </c>
      <c r="E266" s="619" t="s">
        <v>8160</v>
      </c>
      <c r="F266" s="622"/>
      <c r="G266" s="622"/>
      <c r="H266" s="622"/>
      <c r="I266" s="622"/>
      <c r="J266" s="622">
        <v>0.05</v>
      </c>
      <c r="K266" s="622">
        <v>54.13</v>
      </c>
      <c r="L266" s="622"/>
      <c r="M266" s="622">
        <v>1082.5999999999999</v>
      </c>
      <c r="N266" s="622"/>
      <c r="O266" s="622"/>
      <c r="P266" s="635"/>
      <c r="Q266" s="623"/>
    </row>
    <row r="267" spans="1:17" ht="14.4" customHeight="1" x14ac:dyDescent="0.3">
      <c r="A267" s="618" t="s">
        <v>8557</v>
      </c>
      <c r="B267" s="619" t="s">
        <v>1778</v>
      </c>
      <c r="C267" s="619" t="s">
        <v>768</v>
      </c>
      <c r="D267" s="619" t="s">
        <v>8586</v>
      </c>
      <c r="E267" s="619" t="s">
        <v>8587</v>
      </c>
      <c r="F267" s="622">
        <v>3.05</v>
      </c>
      <c r="G267" s="622">
        <v>1501.0500000000002</v>
      </c>
      <c r="H267" s="622">
        <v>1</v>
      </c>
      <c r="I267" s="622">
        <v>492.14754098360663</v>
      </c>
      <c r="J267" s="622">
        <v>2.87</v>
      </c>
      <c r="K267" s="622">
        <v>1079.17</v>
      </c>
      <c r="L267" s="622">
        <v>0.71894340628226905</v>
      </c>
      <c r="M267" s="622">
        <v>376.01742160278746</v>
      </c>
      <c r="N267" s="622">
        <v>3.7199999999999998</v>
      </c>
      <c r="O267" s="622">
        <v>1404.86</v>
      </c>
      <c r="P267" s="635">
        <v>0.93591819059991321</v>
      </c>
      <c r="Q267" s="623">
        <v>377.65053763440858</v>
      </c>
    </row>
    <row r="268" spans="1:17" ht="14.4" customHeight="1" x14ac:dyDescent="0.3">
      <c r="A268" s="618" t="s">
        <v>8557</v>
      </c>
      <c r="B268" s="619" t="s">
        <v>1778</v>
      </c>
      <c r="C268" s="619" t="s">
        <v>768</v>
      </c>
      <c r="D268" s="619" t="s">
        <v>8162</v>
      </c>
      <c r="E268" s="619" t="s">
        <v>8163</v>
      </c>
      <c r="F268" s="622">
        <v>1.4000000000000001</v>
      </c>
      <c r="G268" s="622">
        <v>1428.35</v>
      </c>
      <c r="H268" s="622">
        <v>1</v>
      </c>
      <c r="I268" s="622">
        <v>1020.2499999999999</v>
      </c>
      <c r="J268" s="622">
        <v>2.0300000000000002</v>
      </c>
      <c r="K268" s="622">
        <v>1895.94</v>
      </c>
      <c r="L268" s="622">
        <v>1.327363741379914</v>
      </c>
      <c r="M268" s="622">
        <v>933.96059113300487</v>
      </c>
      <c r="N268" s="622">
        <v>1.9900000000000002</v>
      </c>
      <c r="O268" s="622">
        <v>1861.84</v>
      </c>
      <c r="P268" s="635">
        <v>1.3034900409563484</v>
      </c>
      <c r="Q268" s="623">
        <v>935.59798994974858</v>
      </c>
    </row>
    <row r="269" spans="1:17" ht="14.4" customHeight="1" x14ac:dyDescent="0.3">
      <c r="A269" s="618" t="s">
        <v>8557</v>
      </c>
      <c r="B269" s="619" t="s">
        <v>1778</v>
      </c>
      <c r="C269" s="619" t="s">
        <v>768</v>
      </c>
      <c r="D269" s="619" t="s">
        <v>8588</v>
      </c>
      <c r="E269" s="619" t="s">
        <v>8157</v>
      </c>
      <c r="F269" s="622"/>
      <c r="G269" s="622"/>
      <c r="H269" s="622"/>
      <c r="I269" s="622"/>
      <c r="J269" s="622">
        <v>0.8</v>
      </c>
      <c r="K269" s="622">
        <v>392.16</v>
      </c>
      <c r="L269" s="622"/>
      <c r="M269" s="622">
        <v>490.2</v>
      </c>
      <c r="N269" s="622"/>
      <c r="O269" s="622"/>
      <c r="P269" s="635"/>
      <c r="Q269" s="623"/>
    </row>
    <row r="270" spans="1:17" ht="14.4" customHeight="1" x14ac:dyDescent="0.3">
      <c r="A270" s="618" t="s">
        <v>8557</v>
      </c>
      <c r="B270" s="619" t="s">
        <v>1778</v>
      </c>
      <c r="C270" s="619" t="s">
        <v>7575</v>
      </c>
      <c r="D270" s="619" t="s">
        <v>8589</v>
      </c>
      <c r="E270" s="619" t="s">
        <v>8590</v>
      </c>
      <c r="F270" s="622">
        <v>7</v>
      </c>
      <c r="G270" s="622">
        <v>3982.2999999999997</v>
      </c>
      <c r="H270" s="622">
        <v>1</v>
      </c>
      <c r="I270" s="622">
        <v>568.9</v>
      </c>
      <c r="J270" s="622">
        <v>5</v>
      </c>
      <c r="K270" s="622">
        <v>2927.26</v>
      </c>
      <c r="L270" s="622">
        <v>0.73506767445948329</v>
      </c>
      <c r="M270" s="622">
        <v>585.452</v>
      </c>
      <c r="N270" s="622">
        <v>10</v>
      </c>
      <c r="O270" s="622">
        <v>5895.9</v>
      </c>
      <c r="P270" s="635">
        <v>1.4805263290058508</v>
      </c>
      <c r="Q270" s="623">
        <v>589.58999999999992</v>
      </c>
    </row>
    <row r="271" spans="1:17" ht="14.4" customHeight="1" x14ac:dyDescent="0.3">
      <c r="A271" s="618" t="s">
        <v>8557</v>
      </c>
      <c r="B271" s="619" t="s">
        <v>1778</v>
      </c>
      <c r="C271" s="619" t="s">
        <v>7575</v>
      </c>
      <c r="D271" s="619" t="s">
        <v>8591</v>
      </c>
      <c r="E271" s="619" t="s">
        <v>8592</v>
      </c>
      <c r="F271" s="622">
        <v>4</v>
      </c>
      <c r="G271" s="622">
        <v>5586</v>
      </c>
      <c r="H271" s="622">
        <v>1</v>
      </c>
      <c r="I271" s="622">
        <v>1396.5</v>
      </c>
      <c r="J271" s="622"/>
      <c r="K271" s="622"/>
      <c r="L271" s="622"/>
      <c r="M271" s="622"/>
      <c r="N271" s="622">
        <v>4</v>
      </c>
      <c r="O271" s="622">
        <v>5789.12</v>
      </c>
      <c r="P271" s="635">
        <v>1.0363623344074471</v>
      </c>
      <c r="Q271" s="623">
        <v>1447.28</v>
      </c>
    </row>
    <row r="272" spans="1:17" ht="14.4" customHeight="1" x14ac:dyDescent="0.3">
      <c r="A272" s="618" t="s">
        <v>8557</v>
      </c>
      <c r="B272" s="619" t="s">
        <v>1778</v>
      </c>
      <c r="C272" s="619" t="s">
        <v>7575</v>
      </c>
      <c r="D272" s="619" t="s">
        <v>8593</v>
      </c>
      <c r="E272" s="619" t="s">
        <v>8594</v>
      </c>
      <c r="F272" s="622">
        <v>15</v>
      </c>
      <c r="G272" s="622">
        <v>14073</v>
      </c>
      <c r="H272" s="622">
        <v>1</v>
      </c>
      <c r="I272" s="622">
        <v>938.2</v>
      </c>
      <c r="J272" s="622">
        <v>13</v>
      </c>
      <c r="K272" s="622">
        <v>12435.439999999999</v>
      </c>
      <c r="L272" s="622">
        <v>0.88363817238683995</v>
      </c>
      <c r="M272" s="622">
        <v>956.57230769230762</v>
      </c>
      <c r="N272" s="622">
        <v>11</v>
      </c>
      <c r="O272" s="622">
        <v>10695.52</v>
      </c>
      <c r="P272" s="635">
        <v>0.7600028423221773</v>
      </c>
      <c r="Q272" s="623">
        <v>972.32</v>
      </c>
    </row>
    <row r="273" spans="1:17" ht="14.4" customHeight="1" x14ac:dyDescent="0.3">
      <c r="A273" s="618" t="s">
        <v>8557</v>
      </c>
      <c r="B273" s="619" t="s">
        <v>1778</v>
      </c>
      <c r="C273" s="619" t="s">
        <v>7575</v>
      </c>
      <c r="D273" s="619" t="s">
        <v>8595</v>
      </c>
      <c r="E273" s="619" t="s">
        <v>8594</v>
      </c>
      <c r="F273" s="622">
        <v>14</v>
      </c>
      <c r="G273" s="622">
        <v>23063.600000000006</v>
      </c>
      <c r="H273" s="622">
        <v>1</v>
      </c>
      <c r="I273" s="622">
        <v>1647.4000000000003</v>
      </c>
      <c r="J273" s="622">
        <v>21</v>
      </c>
      <c r="K273" s="622">
        <v>35793.599999999999</v>
      </c>
      <c r="L273" s="622">
        <v>1.5519519936176482</v>
      </c>
      <c r="M273" s="622">
        <v>1704.4571428571428</v>
      </c>
      <c r="N273" s="622">
        <v>29</v>
      </c>
      <c r="O273" s="622">
        <v>49511.989999999991</v>
      </c>
      <c r="P273" s="635">
        <v>2.146758962174161</v>
      </c>
      <c r="Q273" s="623">
        <v>1707.3099999999997</v>
      </c>
    </row>
    <row r="274" spans="1:17" ht="14.4" customHeight="1" x14ac:dyDescent="0.3">
      <c r="A274" s="618" t="s">
        <v>8557</v>
      </c>
      <c r="B274" s="619" t="s">
        <v>1778</v>
      </c>
      <c r="C274" s="619" t="s">
        <v>7575</v>
      </c>
      <c r="D274" s="619" t="s">
        <v>8596</v>
      </c>
      <c r="E274" s="619" t="s">
        <v>8594</v>
      </c>
      <c r="F274" s="622">
        <v>3</v>
      </c>
      <c r="G274" s="622">
        <v>5981.4</v>
      </c>
      <c r="H274" s="622">
        <v>1</v>
      </c>
      <c r="I274" s="622">
        <v>1993.8</v>
      </c>
      <c r="J274" s="622">
        <v>4</v>
      </c>
      <c r="K274" s="622">
        <v>8192.7000000000007</v>
      </c>
      <c r="L274" s="622">
        <v>1.3696960577791155</v>
      </c>
      <c r="M274" s="622">
        <v>2048.1750000000002</v>
      </c>
      <c r="N274" s="622">
        <v>5</v>
      </c>
      <c r="O274" s="622">
        <v>10331.5</v>
      </c>
      <c r="P274" s="635">
        <v>1.7272712074096366</v>
      </c>
      <c r="Q274" s="623">
        <v>2066.3000000000002</v>
      </c>
    </row>
    <row r="275" spans="1:17" ht="14.4" customHeight="1" x14ac:dyDescent="0.3">
      <c r="A275" s="618" t="s">
        <v>8557</v>
      </c>
      <c r="B275" s="619" t="s">
        <v>1778</v>
      </c>
      <c r="C275" s="619" t="s">
        <v>7575</v>
      </c>
      <c r="D275" s="619" t="s">
        <v>8597</v>
      </c>
      <c r="E275" s="619" t="s">
        <v>8598</v>
      </c>
      <c r="F275" s="622">
        <v>14</v>
      </c>
      <c r="G275" s="622">
        <v>26100.199999999993</v>
      </c>
      <c r="H275" s="622">
        <v>1</v>
      </c>
      <c r="I275" s="622">
        <v>1864.2999999999995</v>
      </c>
      <c r="J275" s="622">
        <v>9</v>
      </c>
      <c r="K275" s="622">
        <v>17117.649999999998</v>
      </c>
      <c r="L275" s="622">
        <v>0.65584363338211971</v>
      </c>
      <c r="M275" s="622">
        <v>1901.9611111111108</v>
      </c>
      <c r="N275" s="622">
        <v>3</v>
      </c>
      <c r="O275" s="622">
        <v>5796.2699999999995</v>
      </c>
      <c r="P275" s="635">
        <v>0.22207760860070042</v>
      </c>
      <c r="Q275" s="623">
        <v>1932.09</v>
      </c>
    </row>
    <row r="276" spans="1:17" ht="14.4" customHeight="1" x14ac:dyDescent="0.3">
      <c r="A276" s="618" t="s">
        <v>8557</v>
      </c>
      <c r="B276" s="619" t="s">
        <v>1778</v>
      </c>
      <c r="C276" s="619" t="s">
        <v>7575</v>
      </c>
      <c r="D276" s="619" t="s">
        <v>8599</v>
      </c>
      <c r="E276" s="619" t="s">
        <v>8600</v>
      </c>
      <c r="F276" s="622">
        <v>3</v>
      </c>
      <c r="G276" s="622">
        <v>2975.1000000000004</v>
      </c>
      <c r="H276" s="622">
        <v>1</v>
      </c>
      <c r="I276" s="622">
        <v>991.70000000000016</v>
      </c>
      <c r="J276" s="622">
        <v>10</v>
      </c>
      <c r="K276" s="622">
        <v>10169.42</v>
      </c>
      <c r="L276" s="622">
        <v>3.4181775402507473</v>
      </c>
      <c r="M276" s="622">
        <v>1016.942</v>
      </c>
      <c r="N276" s="622">
        <v>7</v>
      </c>
      <c r="O276" s="622">
        <v>7194.32</v>
      </c>
      <c r="P276" s="635">
        <v>2.4181775402507473</v>
      </c>
      <c r="Q276" s="623">
        <v>1027.76</v>
      </c>
    </row>
    <row r="277" spans="1:17" ht="14.4" customHeight="1" x14ac:dyDescent="0.3">
      <c r="A277" s="618" t="s">
        <v>8557</v>
      </c>
      <c r="B277" s="619" t="s">
        <v>1778</v>
      </c>
      <c r="C277" s="619" t="s">
        <v>7575</v>
      </c>
      <c r="D277" s="619" t="s">
        <v>8601</v>
      </c>
      <c r="E277" s="619" t="s">
        <v>8600</v>
      </c>
      <c r="F277" s="622">
        <v>5</v>
      </c>
      <c r="G277" s="622">
        <v>10333.5</v>
      </c>
      <c r="H277" s="622">
        <v>1</v>
      </c>
      <c r="I277" s="622">
        <v>2066.6999999999998</v>
      </c>
      <c r="J277" s="622">
        <v>8</v>
      </c>
      <c r="K277" s="622">
        <v>17059.650000000001</v>
      </c>
      <c r="L277" s="622">
        <v>1.6509072434315577</v>
      </c>
      <c r="M277" s="622">
        <v>2132.4562500000002</v>
      </c>
      <c r="N277" s="622">
        <v>7</v>
      </c>
      <c r="O277" s="622">
        <v>14992.949999999999</v>
      </c>
      <c r="P277" s="635">
        <v>1.4509072434315575</v>
      </c>
      <c r="Q277" s="623">
        <v>2141.85</v>
      </c>
    </row>
    <row r="278" spans="1:17" ht="14.4" customHeight="1" x14ac:dyDescent="0.3">
      <c r="A278" s="618" t="s">
        <v>8557</v>
      </c>
      <c r="B278" s="619" t="s">
        <v>1778</v>
      </c>
      <c r="C278" s="619" t="s">
        <v>7575</v>
      </c>
      <c r="D278" s="619" t="s">
        <v>8602</v>
      </c>
      <c r="E278" s="619" t="s">
        <v>8603</v>
      </c>
      <c r="F278" s="622">
        <v>3</v>
      </c>
      <c r="G278" s="622">
        <v>2790</v>
      </c>
      <c r="H278" s="622">
        <v>1</v>
      </c>
      <c r="I278" s="622">
        <v>930</v>
      </c>
      <c r="J278" s="622"/>
      <c r="K278" s="622"/>
      <c r="L278" s="622"/>
      <c r="M278" s="622"/>
      <c r="N278" s="622"/>
      <c r="O278" s="622"/>
      <c r="P278" s="635"/>
      <c r="Q278" s="623"/>
    </row>
    <row r="279" spans="1:17" ht="14.4" customHeight="1" x14ac:dyDescent="0.3">
      <c r="A279" s="618" t="s">
        <v>8557</v>
      </c>
      <c r="B279" s="619" t="s">
        <v>1778</v>
      </c>
      <c r="C279" s="619" t="s">
        <v>7575</v>
      </c>
      <c r="D279" s="619" t="s">
        <v>8604</v>
      </c>
      <c r="E279" s="619" t="s">
        <v>8605</v>
      </c>
      <c r="F279" s="622"/>
      <c r="G279" s="622"/>
      <c r="H279" s="622"/>
      <c r="I279" s="622"/>
      <c r="J279" s="622">
        <v>1</v>
      </c>
      <c r="K279" s="622">
        <v>11772</v>
      </c>
      <c r="L279" s="622"/>
      <c r="M279" s="622">
        <v>11772</v>
      </c>
      <c r="N279" s="622"/>
      <c r="O279" s="622"/>
      <c r="P279" s="635"/>
      <c r="Q279" s="623"/>
    </row>
    <row r="280" spans="1:17" ht="14.4" customHeight="1" x14ac:dyDescent="0.3">
      <c r="A280" s="618" t="s">
        <v>8557</v>
      </c>
      <c r="B280" s="619" t="s">
        <v>1778</v>
      </c>
      <c r="C280" s="619" t="s">
        <v>7575</v>
      </c>
      <c r="D280" s="619" t="s">
        <v>8606</v>
      </c>
      <c r="E280" s="619" t="s">
        <v>8607</v>
      </c>
      <c r="F280" s="622">
        <v>7</v>
      </c>
      <c r="G280" s="622">
        <v>20286</v>
      </c>
      <c r="H280" s="622">
        <v>1</v>
      </c>
      <c r="I280" s="622">
        <v>2898</v>
      </c>
      <c r="J280" s="622">
        <v>3</v>
      </c>
      <c r="K280" s="622">
        <v>8904.76</v>
      </c>
      <c r="L280" s="622">
        <v>0.43896085970620136</v>
      </c>
      <c r="M280" s="622">
        <v>2968.2533333333336</v>
      </c>
      <c r="N280" s="622">
        <v>11</v>
      </c>
      <c r="O280" s="622">
        <v>33037.18</v>
      </c>
      <c r="P280" s="635">
        <v>1.6285704426698215</v>
      </c>
      <c r="Q280" s="623">
        <v>3003.38</v>
      </c>
    </row>
    <row r="281" spans="1:17" ht="14.4" customHeight="1" x14ac:dyDescent="0.3">
      <c r="A281" s="618" t="s">
        <v>8557</v>
      </c>
      <c r="B281" s="619" t="s">
        <v>1778</v>
      </c>
      <c r="C281" s="619" t="s">
        <v>7575</v>
      </c>
      <c r="D281" s="619" t="s">
        <v>8608</v>
      </c>
      <c r="E281" s="619" t="s">
        <v>8609</v>
      </c>
      <c r="F281" s="622"/>
      <c r="G281" s="622"/>
      <c r="H281" s="622"/>
      <c r="I281" s="622"/>
      <c r="J281" s="622">
        <v>2</v>
      </c>
      <c r="K281" s="622">
        <v>4473</v>
      </c>
      <c r="L281" s="622"/>
      <c r="M281" s="622">
        <v>2236.5</v>
      </c>
      <c r="N281" s="622">
        <v>1</v>
      </c>
      <c r="O281" s="622">
        <v>2236.5</v>
      </c>
      <c r="P281" s="635"/>
      <c r="Q281" s="623">
        <v>2236.5</v>
      </c>
    </row>
    <row r="282" spans="1:17" ht="14.4" customHeight="1" x14ac:dyDescent="0.3">
      <c r="A282" s="618" t="s">
        <v>8557</v>
      </c>
      <c r="B282" s="619" t="s">
        <v>1778</v>
      </c>
      <c r="C282" s="619" t="s">
        <v>7575</v>
      </c>
      <c r="D282" s="619" t="s">
        <v>8610</v>
      </c>
      <c r="E282" s="619" t="s">
        <v>8611</v>
      </c>
      <c r="F282" s="622"/>
      <c r="G282" s="622"/>
      <c r="H282" s="622"/>
      <c r="I282" s="622"/>
      <c r="J282" s="622"/>
      <c r="K282" s="622"/>
      <c r="L282" s="622"/>
      <c r="M282" s="622"/>
      <c r="N282" s="622">
        <v>1</v>
      </c>
      <c r="O282" s="622">
        <v>13465.47</v>
      </c>
      <c r="P282" s="635"/>
      <c r="Q282" s="623">
        <v>13465.47</v>
      </c>
    </row>
    <row r="283" spans="1:17" ht="14.4" customHeight="1" x14ac:dyDescent="0.3">
      <c r="A283" s="618" t="s">
        <v>8557</v>
      </c>
      <c r="B283" s="619" t="s">
        <v>1778</v>
      </c>
      <c r="C283" s="619" t="s">
        <v>7575</v>
      </c>
      <c r="D283" s="619" t="s">
        <v>8612</v>
      </c>
      <c r="E283" s="619" t="s">
        <v>8613</v>
      </c>
      <c r="F283" s="622">
        <v>3</v>
      </c>
      <c r="G283" s="622">
        <v>79871.700000000012</v>
      </c>
      <c r="H283" s="622">
        <v>1</v>
      </c>
      <c r="I283" s="622">
        <v>26623.900000000005</v>
      </c>
      <c r="J283" s="622">
        <v>1</v>
      </c>
      <c r="K283" s="622">
        <v>27592.04</v>
      </c>
      <c r="L283" s="622">
        <v>0.34545452269076526</v>
      </c>
      <c r="M283" s="622">
        <v>27592.04</v>
      </c>
      <c r="N283" s="622"/>
      <c r="O283" s="622"/>
      <c r="P283" s="635"/>
      <c r="Q283" s="623"/>
    </row>
    <row r="284" spans="1:17" ht="14.4" customHeight="1" x14ac:dyDescent="0.3">
      <c r="A284" s="618" t="s">
        <v>8557</v>
      </c>
      <c r="B284" s="619" t="s">
        <v>1778</v>
      </c>
      <c r="C284" s="619" t="s">
        <v>7575</v>
      </c>
      <c r="D284" s="619" t="s">
        <v>8614</v>
      </c>
      <c r="E284" s="619" t="s">
        <v>8594</v>
      </c>
      <c r="F284" s="622">
        <v>1</v>
      </c>
      <c r="G284" s="622">
        <v>1396.2</v>
      </c>
      <c r="H284" s="622">
        <v>1</v>
      </c>
      <c r="I284" s="622">
        <v>1396.2</v>
      </c>
      <c r="J284" s="622"/>
      <c r="K284" s="622"/>
      <c r="L284" s="622"/>
      <c r="M284" s="622"/>
      <c r="N284" s="622"/>
      <c r="O284" s="622"/>
      <c r="P284" s="635"/>
      <c r="Q284" s="623"/>
    </row>
    <row r="285" spans="1:17" ht="14.4" customHeight="1" x14ac:dyDescent="0.3">
      <c r="A285" s="618" t="s">
        <v>8557</v>
      </c>
      <c r="B285" s="619" t="s">
        <v>1778</v>
      </c>
      <c r="C285" s="619" t="s">
        <v>7575</v>
      </c>
      <c r="D285" s="619" t="s">
        <v>8615</v>
      </c>
      <c r="E285" s="619" t="s">
        <v>8616</v>
      </c>
      <c r="F285" s="622">
        <v>2</v>
      </c>
      <c r="G285" s="622">
        <v>13298</v>
      </c>
      <c r="H285" s="622">
        <v>1</v>
      </c>
      <c r="I285" s="622">
        <v>6649</v>
      </c>
      <c r="J285" s="622">
        <v>2</v>
      </c>
      <c r="K285" s="622">
        <v>13781.56</v>
      </c>
      <c r="L285" s="622">
        <v>1.0363633629117159</v>
      </c>
      <c r="M285" s="622">
        <v>6890.78</v>
      </c>
      <c r="N285" s="622">
        <v>2</v>
      </c>
      <c r="O285" s="622">
        <v>13781.56</v>
      </c>
      <c r="P285" s="635">
        <v>1.0363633629117159</v>
      </c>
      <c r="Q285" s="623">
        <v>6890.78</v>
      </c>
    </row>
    <row r="286" spans="1:17" ht="14.4" customHeight="1" x14ac:dyDescent="0.3">
      <c r="A286" s="618" t="s">
        <v>8557</v>
      </c>
      <c r="B286" s="619" t="s">
        <v>1778</v>
      </c>
      <c r="C286" s="619" t="s">
        <v>7575</v>
      </c>
      <c r="D286" s="619" t="s">
        <v>8617</v>
      </c>
      <c r="E286" s="619" t="s">
        <v>8618</v>
      </c>
      <c r="F286" s="622"/>
      <c r="G286" s="622"/>
      <c r="H286" s="622"/>
      <c r="I286" s="622"/>
      <c r="J286" s="622">
        <v>3</v>
      </c>
      <c r="K286" s="622">
        <v>6896.91</v>
      </c>
      <c r="L286" s="622"/>
      <c r="M286" s="622">
        <v>2298.9699999999998</v>
      </c>
      <c r="N286" s="622">
        <v>6</v>
      </c>
      <c r="O286" s="622">
        <v>13793.819999999998</v>
      </c>
      <c r="P286" s="635"/>
      <c r="Q286" s="623">
        <v>2298.9699999999998</v>
      </c>
    </row>
    <row r="287" spans="1:17" ht="14.4" customHeight="1" x14ac:dyDescent="0.3">
      <c r="A287" s="618" t="s">
        <v>8557</v>
      </c>
      <c r="B287" s="619" t="s">
        <v>1778</v>
      </c>
      <c r="C287" s="619" t="s">
        <v>7575</v>
      </c>
      <c r="D287" s="619" t="s">
        <v>8619</v>
      </c>
      <c r="E287" s="619" t="s">
        <v>8620</v>
      </c>
      <c r="F287" s="622">
        <v>10</v>
      </c>
      <c r="G287" s="622">
        <v>39926.999999999993</v>
      </c>
      <c r="H287" s="622">
        <v>1</v>
      </c>
      <c r="I287" s="622">
        <v>3992.6999999999994</v>
      </c>
      <c r="J287" s="622">
        <v>9</v>
      </c>
      <c r="K287" s="622">
        <v>37241.01</v>
      </c>
      <c r="L287" s="622">
        <v>0.93272747764670549</v>
      </c>
      <c r="M287" s="622">
        <v>4137.8900000000003</v>
      </c>
      <c r="N287" s="622">
        <v>13</v>
      </c>
      <c r="O287" s="622">
        <v>53792.570000000007</v>
      </c>
      <c r="P287" s="635">
        <v>1.3472730232674635</v>
      </c>
      <c r="Q287" s="623">
        <v>4137.8900000000003</v>
      </c>
    </row>
    <row r="288" spans="1:17" ht="14.4" customHeight="1" x14ac:dyDescent="0.3">
      <c r="A288" s="618" t="s">
        <v>8557</v>
      </c>
      <c r="B288" s="619" t="s">
        <v>1778</v>
      </c>
      <c r="C288" s="619" t="s">
        <v>7575</v>
      </c>
      <c r="D288" s="619" t="s">
        <v>8621</v>
      </c>
      <c r="E288" s="619" t="s">
        <v>8622</v>
      </c>
      <c r="F288" s="622">
        <v>3</v>
      </c>
      <c r="G288" s="622">
        <v>49422</v>
      </c>
      <c r="H288" s="622">
        <v>1</v>
      </c>
      <c r="I288" s="622">
        <v>16474</v>
      </c>
      <c r="J288" s="622">
        <v>11</v>
      </c>
      <c r="K288" s="622">
        <v>187204.49999999997</v>
      </c>
      <c r="L288" s="622">
        <v>3.7878778681558813</v>
      </c>
      <c r="M288" s="622">
        <v>17018.590909090908</v>
      </c>
      <c r="N288" s="622">
        <v>7</v>
      </c>
      <c r="O288" s="622">
        <v>119511.35</v>
      </c>
      <c r="P288" s="635">
        <v>2.4181811743757842</v>
      </c>
      <c r="Q288" s="623">
        <v>17073.05</v>
      </c>
    </row>
    <row r="289" spans="1:17" ht="14.4" customHeight="1" x14ac:dyDescent="0.3">
      <c r="A289" s="618" t="s">
        <v>8557</v>
      </c>
      <c r="B289" s="619" t="s">
        <v>1778</v>
      </c>
      <c r="C289" s="619" t="s">
        <v>7575</v>
      </c>
      <c r="D289" s="619" t="s">
        <v>8623</v>
      </c>
      <c r="E289" s="619" t="s">
        <v>8624</v>
      </c>
      <c r="F289" s="622">
        <v>8</v>
      </c>
      <c r="G289" s="622">
        <v>8022.4000000000005</v>
      </c>
      <c r="H289" s="622">
        <v>1</v>
      </c>
      <c r="I289" s="622">
        <v>1002.8000000000001</v>
      </c>
      <c r="J289" s="622">
        <v>12</v>
      </c>
      <c r="K289" s="622">
        <v>12033.6</v>
      </c>
      <c r="L289" s="622">
        <v>1.5</v>
      </c>
      <c r="M289" s="622">
        <v>1002.8000000000001</v>
      </c>
      <c r="N289" s="622">
        <v>16</v>
      </c>
      <c r="O289" s="622">
        <v>16044.8</v>
      </c>
      <c r="P289" s="635">
        <v>1.9999999999999998</v>
      </c>
      <c r="Q289" s="623">
        <v>1002.8</v>
      </c>
    </row>
    <row r="290" spans="1:17" ht="14.4" customHeight="1" x14ac:dyDescent="0.3">
      <c r="A290" s="618" t="s">
        <v>8557</v>
      </c>
      <c r="B290" s="619" t="s">
        <v>1778</v>
      </c>
      <c r="C290" s="619" t="s">
        <v>7575</v>
      </c>
      <c r="D290" s="619" t="s">
        <v>8625</v>
      </c>
      <c r="E290" s="619" t="s">
        <v>8626</v>
      </c>
      <c r="F290" s="622">
        <v>1</v>
      </c>
      <c r="G290" s="622">
        <v>7650</v>
      </c>
      <c r="H290" s="622">
        <v>1</v>
      </c>
      <c r="I290" s="622">
        <v>7650</v>
      </c>
      <c r="J290" s="622"/>
      <c r="K290" s="622"/>
      <c r="L290" s="622"/>
      <c r="M290" s="622"/>
      <c r="N290" s="622">
        <v>1</v>
      </c>
      <c r="O290" s="622">
        <v>7650</v>
      </c>
      <c r="P290" s="635">
        <v>1</v>
      </c>
      <c r="Q290" s="623">
        <v>7650</v>
      </c>
    </row>
    <row r="291" spans="1:17" ht="14.4" customHeight="1" x14ac:dyDescent="0.3">
      <c r="A291" s="618" t="s">
        <v>8557</v>
      </c>
      <c r="B291" s="619" t="s">
        <v>1778</v>
      </c>
      <c r="C291" s="619" t="s">
        <v>7575</v>
      </c>
      <c r="D291" s="619" t="s">
        <v>8627</v>
      </c>
      <c r="E291" s="619" t="s">
        <v>8628</v>
      </c>
      <c r="F291" s="622"/>
      <c r="G291" s="622"/>
      <c r="H291" s="622"/>
      <c r="I291" s="622"/>
      <c r="J291" s="622">
        <v>1</v>
      </c>
      <c r="K291" s="622">
        <v>13284.52</v>
      </c>
      <c r="L291" s="622"/>
      <c r="M291" s="622">
        <v>13284.52</v>
      </c>
      <c r="N291" s="622">
        <v>1</v>
      </c>
      <c r="O291" s="622">
        <v>13284.52</v>
      </c>
      <c r="P291" s="635"/>
      <c r="Q291" s="623">
        <v>13284.52</v>
      </c>
    </row>
    <row r="292" spans="1:17" ht="14.4" customHeight="1" x14ac:dyDescent="0.3">
      <c r="A292" s="618" t="s">
        <v>8557</v>
      </c>
      <c r="B292" s="619" t="s">
        <v>1778</v>
      </c>
      <c r="C292" s="619" t="s">
        <v>7575</v>
      </c>
      <c r="D292" s="619" t="s">
        <v>8629</v>
      </c>
      <c r="E292" s="619" t="s">
        <v>8630</v>
      </c>
      <c r="F292" s="622"/>
      <c r="G292" s="622"/>
      <c r="H292" s="622"/>
      <c r="I292" s="622"/>
      <c r="J292" s="622">
        <v>2</v>
      </c>
      <c r="K292" s="622">
        <v>6981.16</v>
      </c>
      <c r="L292" s="622"/>
      <c r="M292" s="622">
        <v>3490.58</v>
      </c>
      <c r="N292" s="622"/>
      <c r="O292" s="622"/>
      <c r="P292" s="635"/>
      <c r="Q292" s="623"/>
    </row>
    <row r="293" spans="1:17" ht="14.4" customHeight="1" x14ac:dyDescent="0.3">
      <c r="A293" s="618" t="s">
        <v>8557</v>
      </c>
      <c r="B293" s="619" t="s">
        <v>1778</v>
      </c>
      <c r="C293" s="619" t="s">
        <v>7575</v>
      </c>
      <c r="D293" s="619" t="s">
        <v>8631</v>
      </c>
      <c r="E293" s="619" t="s">
        <v>8632</v>
      </c>
      <c r="F293" s="622">
        <v>7</v>
      </c>
      <c r="G293" s="622">
        <v>14663.600000000002</v>
      </c>
      <c r="H293" s="622">
        <v>1</v>
      </c>
      <c r="I293" s="622">
        <v>2094.8000000000002</v>
      </c>
      <c r="J293" s="622">
        <v>2</v>
      </c>
      <c r="K293" s="622">
        <v>4265.7700000000004</v>
      </c>
      <c r="L293" s="622">
        <v>0.29090878092692107</v>
      </c>
      <c r="M293" s="622">
        <v>2132.8850000000002</v>
      </c>
      <c r="N293" s="622">
        <v>11</v>
      </c>
      <c r="O293" s="622">
        <v>23880.67</v>
      </c>
      <c r="P293" s="635">
        <v>1.6285680187675602</v>
      </c>
      <c r="Q293" s="623">
        <v>2170.9699999999998</v>
      </c>
    </row>
    <row r="294" spans="1:17" ht="14.4" customHeight="1" x14ac:dyDescent="0.3">
      <c r="A294" s="618" t="s">
        <v>8557</v>
      </c>
      <c r="B294" s="619" t="s">
        <v>1778</v>
      </c>
      <c r="C294" s="619" t="s">
        <v>7575</v>
      </c>
      <c r="D294" s="619" t="s">
        <v>8633</v>
      </c>
      <c r="E294" s="619" t="s">
        <v>8634</v>
      </c>
      <c r="F294" s="622"/>
      <c r="G294" s="622"/>
      <c r="H294" s="622"/>
      <c r="I294" s="622"/>
      <c r="J294" s="622">
        <v>2</v>
      </c>
      <c r="K294" s="622">
        <v>1594</v>
      </c>
      <c r="L294" s="622"/>
      <c r="M294" s="622">
        <v>797</v>
      </c>
      <c r="N294" s="622">
        <v>3</v>
      </c>
      <c r="O294" s="622">
        <v>2391</v>
      </c>
      <c r="P294" s="635"/>
      <c r="Q294" s="623">
        <v>797</v>
      </c>
    </row>
    <row r="295" spans="1:17" ht="14.4" customHeight="1" x14ac:dyDescent="0.3">
      <c r="A295" s="618" t="s">
        <v>8557</v>
      </c>
      <c r="B295" s="619" t="s">
        <v>1778</v>
      </c>
      <c r="C295" s="619" t="s">
        <v>7575</v>
      </c>
      <c r="D295" s="619" t="s">
        <v>8635</v>
      </c>
      <c r="E295" s="619" t="s">
        <v>8636</v>
      </c>
      <c r="F295" s="622">
        <v>3</v>
      </c>
      <c r="G295" s="622">
        <v>74939.100000000006</v>
      </c>
      <c r="H295" s="622">
        <v>1</v>
      </c>
      <c r="I295" s="622">
        <v>24979.7</v>
      </c>
      <c r="J295" s="622">
        <v>2</v>
      </c>
      <c r="K295" s="622">
        <v>51776.1</v>
      </c>
      <c r="L295" s="622">
        <v>0.69090901812271555</v>
      </c>
      <c r="M295" s="622">
        <v>25888.05</v>
      </c>
      <c r="N295" s="622">
        <v>2</v>
      </c>
      <c r="O295" s="622">
        <v>51776.1</v>
      </c>
      <c r="P295" s="635">
        <v>0.69090901812271555</v>
      </c>
      <c r="Q295" s="623">
        <v>25888.05</v>
      </c>
    </row>
    <row r="296" spans="1:17" ht="14.4" customHeight="1" x14ac:dyDescent="0.3">
      <c r="A296" s="618" t="s">
        <v>8557</v>
      </c>
      <c r="B296" s="619" t="s">
        <v>1778</v>
      </c>
      <c r="C296" s="619" t="s">
        <v>7575</v>
      </c>
      <c r="D296" s="619" t="s">
        <v>8637</v>
      </c>
      <c r="E296" s="619" t="s">
        <v>8638</v>
      </c>
      <c r="F296" s="622">
        <v>13</v>
      </c>
      <c r="G296" s="622">
        <v>65971.099999999991</v>
      </c>
      <c r="H296" s="622">
        <v>1</v>
      </c>
      <c r="I296" s="622">
        <v>5074.6999999999989</v>
      </c>
      <c r="J296" s="622">
        <v>9</v>
      </c>
      <c r="K296" s="622">
        <v>46410.42</v>
      </c>
      <c r="L296" s="622">
        <v>0.70349622789372934</v>
      </c>
      <c r="M296" s="622">
        <v>5156.7133333333331</v>
      </c>
      <c r="N296" s="622">
        <v>9</v>
      </c>
      <c r="O296" s="622">
        <v>47333.069999999992</v>
      </c>
      <c r="P296" s="635">
        <v>0.71748189737627532</v>
      </c>
      <c r="Q296" s="623">
        <v>5259.23</v>
      </c>
    </row>
    <row r="297" spans="1:17" ht="14.4" customHeight="1" x14ac:dyDescent="0.3">
      <c r="A297" s="618" t="s">
        <v>8557</v>
      </c>
      <c r="B297" s="619" t="s">
        <v>1778</v>
      </c>
      <c r="C297" s="619" t="s">
        <v>7575</v>
      </c>
      <c r="D297" s="619" t="s">
        <v>8639</v>
      </c>
      <c r="E297" s="619" t="s">
        <v>8640</v>
      </c>
      <c r="F297" s="622">
        <v>5</v>
      </c>
      <c r="G297" s="622">
        <v>2922</v>
      </c>
      <c r="H297" s="622">
        <v>1</v>
      </c>
      <c r="I297" s="622">
        <v>584.4</v>
      </c>
      <c r="J297" s="622">
        <v>8</v>
      </c>
      <c r="K297" s="622">
        <v>4845.2</v>
      </c>
      <c r="L297" s="622">
        <v>1.6581793292265572</v>
      </c>
      <c r="M297" s="622">
        <v>605.65</v>
      </c>
      <c r="N297" s="622">
        <v>11</v>
      </c>
      <c r="O297" s="622">
        <v>6662.15</v>
      </c>
      <c r="P297" s="635">
        <v>2.2799965776865161</v>
      </c>
      <c r="Q297" s="623">
        <v>605.65</v>
      </c>
    </row>
    <row r="298" spans="1:17" ht="14.4" customHeight="1" x14ac:dyDescent="0.3">
      <c r="A298" s="618" t="s">
        <v>8557</v>
      </c>
      <c r="B298" s="619" t="s">
        <v>1778</v>
      </c>
      <c r="C298" s="619" t="s">
        <v>7575</v>
      </c>
      <c r="D298" s="619" t="s">
        <v>8641</v>
      </c>
      <c r="E298" s="619" t="s">
        <v>8642</v>
      </c>
      <c r="F298" s="622"/>
      <c r="G298" s="622"/>
      <c r="H298" s="622"/>
      <c r="I298" s="622"/>
      <c r="J298" s="622">
        <v>3</v>
      </c>
      <c r="K298" s="622">
        <v>2406</v>
      </c>
      <c r="L298" s="622"/>
      <c r="M298" s="622">
        <v>802</v>
      </c>
      <c r="N298" s="622"/>
      <c r="O298" s="622"/>
      <c r="P298" s="635"/>
      <c r="Q298" s="623"/>
    </row>
    <row r="299" spans="1:17" ht="14.4" customHeight="1" x14ac:dyDescent="0.3">
      <c r="A299" s="618" t="s">
        <v>8557</v>
      </c>
      <c r="B299" s="619" t="s">
        <v>1778</v>
      </c>
      <c r="C299" s="619" t="s">
        <v>7575</v>
      </c>
      <c r="D299" s="619" t="s">
        <v>8643</v>
      </c>
      <c r="E299" s="619" t="s">
        <v>8642</v>
      </c>
      <c r="F299" s="622">
        <v>19</v>
      </c>
      <c r="G299" s="622">
        <v>16281.099999999997</v>
      </c>
      <c r="H299" s="622">
        <v>1</v>
      </c>
      <c r="I299" s="622">
        <v>856.89999999999986</v>
      </c>
      <c r="J299" s="622">
        <v>17</v>
      </c>
      <c r="K299" s="622">
        <v>14847.739999999998</v>
      </c>
      <c r="L299" s="622">
        <v>0.91196172248803831</v>
      </c>
      <c r="M299" s="622">
        <v>873.39647058823516</v>
      </c>
      <c r="N299" s="622">
        <v>16</v>
      </c>
      <c r="O299" s="622">
        <v>14208.959999999997</v>
      </c>
      <c r="P299" s="635">
        <v>0.87272727272727268</v>
      </c>
      <c r="Q299" s="623">
        <v>888.05999999999983</v>
      </c>
    </row>
    <row r="300" spans="1:17" ht="14.4" customHeight="1" x14ac:dyDescent="0.3">
      <c r="A300" s="618" t="s">
        <v>8557</v>
      </c>
      <c r="B300" s="619" t="s">
        <v>1778</v>
      </c>
      <c r="C300" s="619" t="s">
        <v>7575</v>
      </c>
      <c r="D300" s="619" t="s">
        <v>8644</v>
      </c>
      <c r="E300" s="619" t="s">
        <v>8645</v>
      </c>
      <c r="F300" s="622">
        <v>5</v>
      </c>
      <c r="G300" s="622">
        <v>4284.5</v>
      </c>
      <c r="H300" s="622">
        <v>1</v>
      </c>
      <c r="I300" s="622">
        <v>856.9</v>
      </c>
      <c r="J300" s="622">
        <v>7</v>
      </c>
      <c r="K300" s="622">
        <v>6154.1</v>
      </c>
      <c r="L300" s="622">
        <v>1.4363636363636365</v>
      </c>
      <c r="M300" s="622">
        <v>879.15714285714296</v>
      </c>
      <c r="N300" s="622">
        <v>3</v>
      </c>
      <c r="O300" s="622">
        <v>2664.18</v>
      </c>
      <c r="P300" s="635">
        <v>0.62181818181818183</v>
      </c>
      <c r="Q300" s="623">
        <v>888.06</v>
      </c>
    </row>
    <row r="301" spans="1:17" ht="14.4" customHeight="1" x14ac:dyDescent="0.3">
      <c r="A301" s="618" t="s">
        <v>8557</v>
      </c>
      <c r="B301" s="619" t="s">
        <v>1778</v>
      </c>
      <c r="C301" s="619" t="s">
        <v>7575</v>
      </c>
      <c r="D301" s="619" t="s">
        <v>8646</v>
      </c>
      <c r="E301" s="619" t="s">
        <v>8647</v>
      </c>
      <c r="F301" s="622">
        <v>4</v>
      </c>
      <c r="G301" s="622">
        <v>3208</v>
      </c>
      <c r="H301" s="622">
        <v>1</v>
      </c>
      <c r="I301" s="622">
        <v>802</v>
      </c>
      <c r="J301" s="622"/>
      <c r="K301" s="622"/>
      <c r="L301" s="622"/>
      <c r="M301" s="622"/>
      <c r="N301" s="622"/>
      <c r="O301" s="622"/>
      <c r="P301" s="635"/>
      <c r="Q301" s="623"/>
    </row>
    <row r="302" spans="1:17" ht="14.4" customHeight="1" x14ac:dyDescent="0.3">
      <c r="A302" s="618" t="s">
        <v>8557</v>
      </c>
      <c r="B302" s="619" t="s">
        <v>1778</v>
      </c>
      <c r="C302" s="619" t="s">
        <v>7575</v>
      </c>
      <c r="D302" s="619" t="s">
        <v>8648</v>
      </c>
      <c r="E302" s="619" t="s">
        <v>8649</v>
      </c>
      <c r="F302" s="622"/>
      <c r="G302" s="622"/>
      <c r="H302" s="622"/>
      <c r="I302" s="622"/>
      <c r="J302" s="622">
        <v>1</v>
      </c>
      <c r="K302" s="622">
        <v>1055.5</v>
      </c>
      <c r="L302" s="622"/>
      <c r="M302" s="622">
        <v>1055.5</v>
      </c>
      <c r="N302" s="622"/>
      <c r="O302" s="622"/>
      <c r="P302" s="635"/>
      <c r="Q302" s="623"/>
    </row>
    <row r="303" spans="1:17" ht="14.4" customHeight="1" x14ac:dyDescent="0.3">
      <c r="A303" s="618" t="s">
        <v>8557</v>
      </c>
      <c r="B303" s="619" t="s">
        <v>1778</v>
      </c>
      <c r="C303" s="619" t="s">
        <v>7575</v>
      </c>
      <c r="D303" s="619" t="s">
        <v>8650</v>
      </c>
      <c r="E303" s="619" t="s">
        <v>8651</v>
      </c>
      <c r="F303" s="622">
        <v>8</v>
      </c>
      <c r="G303" s="622">
        <v>30096</v>
      </c>
      <c r="H303" s="622">
        <v>1</v>
      </c>
      <c r="I303" s="622">
        <v>3762</v>
      </c>
      <c r="J303" s="622">
        <v>24</v>
      </c>
      <c r="K303" s="622">
        <v>92340</v>
      </c>
      <c r="L303" s="622">
        <v>3.0681818181818183</v>
      </c>
      <c r="M303" s="622">
        <v>3847.5</v>
      </c>
      <c r="N303" s="622">
        <v>17</v>
      </c>
      <c r="O303" s="622">
        <v>66279.600000000006</v>
      </c>
      <c r="P303" s="635">
        <v>2.2022727272727276</v>
      </c>
      <c r="Q303" s="623">
        <v>3898.8</v>
      </c>
    </row>
    <row r="304" spans="1:17" ht="14.4" customHeight="1" x14ac:dyDescent="0.3">
      <c r="A304" s="618" t="s">
        <v>8557</v>
      </c>
      <c r="B304" s="619" t="s">
        <v>1778</v>
      </c>
      <c r="C304" s="619" t="s">
        <v>7575</v>
      </c>
      <c r="D304" s="619" t="s">
        <v>8652</v>
      </c>
      <c r="E304" s="619" t="s">
        <v>8653</v>
      </c>
      <c r="F304" s="622"/>
      <c r="G304" s="622"/>
      <c r="H304" s="622"/>
      <c r="I304" s="622"/>
      <c r="J304" s="622">
        <v>1</v>
      </c>
      <c r="K304" s="622">
        <v>2205</v>
      </c>
      <c r="L304" s="622"/>
      <c r="M304" s="622">
        <v>2205</v>
      </c>
      <c r="N304" s="622">
        <v>1</v>
      </c>
      <c r="O304" s="622">
        <v>2205</v>
      </c>
      <c r="P304" s="635"/>
      <c r="Q304" s="623">
        <v>2205</v>
      </c>
    </row>
    <row r="305" spans="1:17" ht="14.4" customHeight="1" x14ac:dyDescent="0.3">
      <c r="A305" s="618" t="s">
        <v>8557</v>
      </c>
      <c r="B305" s="619" t="s">
        <v>1778</v>
      </c>
      <c r="C305" s="619" t="s">
        <v>7575</v>
      </c>
      <c r="D305" s="619" t="s">
        <v>8654</v>
      </c>
      <c r="E305" s="619" t="s">
        <v>8655</v>
      </c>
      <c r="F305" s="622">
        <v>4</v>
      </c>
      <c r="G305" s="622">
        <v>5684.8</v>
      </c>
      <c r="H305" s="622">
        <v>1</v>
      </c>
      <c r="I305" s="622">
        <v>1421.2</v>
      </c>
      <c r="J305" s="622">
        <v>12</v>
      </c>
      <c r="K305" s="622">
        <v>17622.88</v>
      </c>
      <c r="L305" s="622">
        <v>3.1</v>
      </c>
      <c r="M305" s="622">
        <v>1468.5733333333335</v>
      </c>
      <c r="N305" s="622">
        <v>9</v>
      </c>
      <c r="O305" s="622">
        <v>13255.920000000002</v>
      </c>
      <c r="P305" s="635">
        <v>2.331818181818182</v>
      </c>
      <c r="Q305" s="623">
        <v>1472.88</v>
      </c>
    </row>
    <row r="306" spans="1:17" ht="14.4" customHeight="1" x14ac:dyDescent="0.3">
      <c r="A306" s="618" t="s">
        <v>8557</v>
      </c>
      <c r="B306" s="619" t="s">
        <v>1778</v>
      </c>
      <c r="C306" s="619" t="s">
        <v>7575</v>
      </c>
      <c r="D306" s="619" t="s">
        <v>8656</v>
      </c>
      <c r="E306" s="619" t="s">
        <v>8657</v>
      </c>
      <c r="F306" s="622">
        <v>5</v>
      </c>
      <c r="G306" s="622">
        <v>6300</v>
      </c>
      <c r="H306" s="622">
        <v>1</v>
      </c>
      <c r="I306" s="622">
        <v>1260</v>
      </c>
      <c r="J306" s="622">
        <v>14</v>
      </c>
      <c r="K306" s="622">
        <v>18281.48</v>
      </c>
      <c r="L306" s="622">
        <v>2.9018222222222221</v>
      </c>
      <c r="M306" s="622">
        <v>1305.82</v>
      </c>
      <c r="N306" s="622">
        <v>10</v>
      </c>
      <c r="O306" s="622">
        <v>13058.199999999999</v>
      </c>
      <c r="P306" s="635">
        <v>2.0727301587301588</v>
      </c>
      <c r="Q306" s="623">
        <v>1305.82</v>
      </c>
    </row>
    <row r="307" spans="1:17" ht="14.4" customHeight="1" x14ac:dyDescent="0.3">
      <c r="A307" s="618" t="s">
        <v>8557</v>
      </c>
      <c r="B307" s="619" t="s">
        <v>1778</v>
      </c>
      <c r="C307" s="619" t="s">
        <v>7575</v>
      </c>
      <c r="D307" s="619" t="s">
        <v>8658</v>
      </c>
      <c r="E307" s="619" t="s">
        <v>8659</v>
      </c>
      <c r="F307" s="622">
        <v>16</v>
      </c>
      <c r="G307" s="622">
        <v>5544</v>
      </c>
      <c r="H307" s="622">
        <v>1</v>
      </c>
      <c r="I307" s="622">
        <v>346.5</v>
      </c>
      <c r="J307" s="622">
        <v>12</v>
      </c>
      <c r="K307" s="622">
        <v>4309.2000000000007</v>
      </c>
      <c r="L307" s="622">
        <v>0.77727272727272745</v>
      </c>
      <c r="M307" s="622">
        <v>359.10000000000008</v>
      </c>
      <c r="N307" s="622">
        <v>9</v>
      </c>
      <c r="O307" s="622">
        <v>3231.9000000000005</v>
      </c>
      <c r="P307" s="635">
        <v>0.5829545454545455</v>
      </c>
      <c r="Q307" s="623">
        <v>359.10000000000008</v>
      </c>
    </row>
    <row r="308" spans="1:17" ht="14.4" customHeight="1" x14ac:dyDescent="0.3">
      <c r="A308" s="618" t="s">
        <v>8557</v>
      </c>
      <c r="B308" s="619" t="s">
        <v>1778</v>
      </c>
      <c r="C308" s="619" t="s">
        <v>7575</v>
      </c>
      <c r="D308" s="619" t="s">
        <v>8660</v>
      </c>
      <c r="E308" s="619" t="s">
        <v>8661</v>
      </c>
      <c r="F308" s="622"/>
      <c r="G308" s="622"/>
      <c r="H308" s="622"/>
      <c r="I308" s="622"/>
      <c r="J308" s="622"/>
      <c r="K308" s="622"/>
      <c r="L308" s="622"/>
      <c r="M308" s="622"/>
      <c r="N308" s="622">
        <v>1</v>
      </c>
      <c r="O308" s="622">
        <v>13078</v>
      </c>
      <c r="P308" s="635"/>
      <c r="Q308" s="623">
        <v>13078</v>
      </c>
    </row>
    <row r="309" spans="1:17" ht="14.4" customHeight="1" x14ac:dyDescent="0.3">
      <c r="A309" s="618" t="s">
        <v>8557</v>
      </c>
      <c r="B309" s="619" t="s">
        <v>1778</v>
      </c>
      <c r="C309" s="619" t="s">
        <v>7575</v>
      </c>
      <c r="D309" s="619" t="s">
        <v>8662</v>
      </c>
      <c r="E309" s="619" t="s">
        <v>8663</v>
      </c>
      <c r="F309" s="622"/>
      <c r="G309" s="622"/>
      <c r="H309" s="622"/>
      <c r="I309" s="622"/>
      <c r="J309" s="622"/>
      <c r="K309" s="622"/>
      <c r="L309" s="622"/>
      <c r="M309" s="622"/>
      <c r="N309" s="622">
        <v>1</v>
      </c>
      <c r="O309" s="622">
        <v>15987</v>
      </c>
      <c r="P309" s="635"/>
      <c r="Q309" s="623">
        <v>15987</v>
      </c>
    </row>
    <row r="310" spans="1:17" ht="14.4" customHeight="1" x14ac:dyDescent="0.3">
      <c r="A310" s="618" t="s">
        <v>8557</v>
      </c>
      <c r="B310" s="619" t="s">
        <v>1778</v>
      </c>
      <c r="C310" s="619" t="s">
        <v>7575</v>
      </c>
      <c r="D310" s="619" t="s">
        <v>8664</v>
      </c>
      <c r="E310" s="619" t="s">
        <v>8665</v>
      </c>
      <c r="F310" s="622">
        <v>5</v>
      </c>
      <c r="G310" s="622">
        <v>4469.5</v>
      </c>
      <c r="H310" s="622">
        <v>1</v>
      </c>
      <c r="I310" s="622">
        <v>893.9</v>
      </c>
      <c r="J310" s="622">
        <v>12</v>
      </c>
      <c r="K310" s="622">
        <v>10726.8</v>
      </c>
      <c r="L310" s="622">
        <v>2.4</v>
      </c>
      <c r="M310" s="622">
        <v>893.9</v>
      </c>
      <c r="N310" s="622">
        <v>17</v>
      </c>
      <c r="O310" s="622">
        <v>15196.3</v>
      </c>
      <c r="P310" s="635">
        <v>3.4</v>
      </c>
      <c r="Q310" s="623">
        <v>893.9</v>
      </c>
    </row>
    <row r="311" spans="1:17" ht="14.4" customHeight="1" x14ac:dyDescent="0.3">
      <c r="A311" s="618" t="s">
        <v>8557</v>
      </c>
      <c r="B311" s="619" t="s">
        <v>1778</v>
      </c>
      <c r="C311" s="619" t="s">
        <v>7575</v>
      </c>
      <c r="D311" s="619" t="s">
        <v>8666</v>
      </c>
      <c r="E311" s="619" t="s">
        <v>8667</v>
      </c>
      <c r="F311" s="622">
        <v>1</v>
      </c>
      <c r="G311" s="622">
        <v>893.9</v>
      </c>
      <c r="H311" s="622">
        <v>1</v>
      </c>
      <c r="I311" s="622">
        <v>893.9</v>
      </c>
      <c r="J311" s="622">
        <v>2</v>
      </c>
      <c r="K311" s="622">
        <v>1787.8</v>
      </c>
      <c r="L311" s="622">
        <v>2</v>
      </c>
      <c r="M311" s="622">
        <v>893.9</v>
      </c>
      <c r="N311" s="622">
        <v>3</v>
      </c>
      <c r="O311" s="622">
        <v>2681.7</v>
      </c>
      <c r="P311" s="635">
        <v>3</v>
      </c>
      <c r="Q311" s="623">
        <v>893.9</v>
      </c>
    </row>
    <row r="312" spans="1:17" ht="14.4" customHeight="1" x14ac:dyDescent="0.3">
      <c r="A312" s="618" t="s">
        <v>8557</v>
      </c>
      <c r="B312" s="619" t="s">
        <v>1778</v>
      </c>
      <c r="C312" s="619" t="s">
        <v>7575</v>
      </c>
      <c r="D312" s="619" t="s">
        <v>8668</v>
      </c>
      <c r="E312" s="619" t="s">
        <v>8669</v>
      </c>
      <c r="F312" s="622">
        <v>1</v>
      </c>
      <c r="G312" s="622">
        <v>893.9</v>
      </c>
      <c r="H312" s="622">
        <v>1</v>
      </c>
      <c r="I312" s="622">
        <v>893.9</v>
      </c>
      <c r="J312" s="622"/>
      <c r="K312" s="622"/>
      <c r="L312" s="622"/>
      <c r="M312" s="622"/>
      <c r="N312" s="622"/>
      <c r="O312" s="622"/>
      <c r="P312" s="635"/>
      <c r="Q312" s="623"/>
    </row>
    <row r="313" spans="1:17" ht="14.4" customHeight="1" x14ac:dyDescent="0.3">
      <c r="A313" s="618" t="s">
        <v>8557</v>
      </c>
      <c r="B313" s="619" t="s">
        <v>1778</v>
      </c>
      <c r="C313" s="619" t="s">
        <v>7575</v>
      </c>
      <c r="D313" s="619" t="s">
        <v>8670</v>
      </c>
      <c r="E313" s="619" t="s">
        <v>8671</v>
      </c>
      <c r="F313" s="622">
        <v>2</v>
      </c>
      <c r="G313" s="622">
        <v>1787.8</v>
      </c>
      <c r="H313" s="622">
        <v>1</v>
      </c>
      <c r="I313" s="622">
        <v>893.9</v>
      </c>
      <c r="J313" s="622"/>
      <c r="K313" s="622"/>
      <c r="L313" s="622"/>
      <c r="M313" s="622"/>
      <c r="N313" s="622"/>
      <c r="O313" s="622"/>
      <c r="P313" s="635"/>
      <c r="Q313" s="623"/>
    </row>
    <row r="314" spans="1:17" ht="14.4" customHeight="1" x14ac:dyDescent="0.3">
      <c r="A314" s="618" t="s">
        <v>8557</v>
      </c>
      <c r="B314" s="619" t="s">
        <v>1778</v>
      </c>
      <c r="C314" s="619" t="s">
        <v>7575</v>
      </c>
      <c r="D314" s="619" t="s">
        <v>8672</v>
      </c>
      <c r="E314" s="619" t="s">
        <v>8673</v>
      </c>
      <c r="F314" s="622"/>
      <c r="G314" s="622"/>
      <c r="H314" s="622"/>
      <c r="I314" s="622"/>
      <c r="J314" s="622">
        <v>1</v>
      </c>
      <c r="K314" s="622">
        <v>751.9</v>
      </c>
      <c r="L314" s="622"/>
      <c r="M314" s="622">
        <v>751.9</v>
      </c>
      <c r="N314" s="622"/>
      <c r="O314" s="622"/>
      <c r="P314" s="635"/>
      <c r="Q314" s="623"/>
    </row>
    <row r="315" spans="1:17" ht="14.4" customHeight="1" x14ac:dyDescent="0.3">
      <c r="A315" s="618" t="s">
        <v>8557</v>
      </c>
      <c r="B315" s="619" t="s">
        <v>1778</v>
      </c>
      <c r="C315" s="619" t="s">
        <v>7575</v>
      </c>
      <c r="D315" s="619" t="s">
        <v>8674</v>
      </c>
      <c r="E315" s="619" t="s">
        <v>8675</v>
      </c>
      <c r="F315" s="622">
        <v>1</v>
      </c>
      <c r="G315" s="622">
        <v>7282.9</v>
      </c>
      <c r="H315" s="622">
        <v>1</v>
      </c>
      <c r="I315" s="622">
        <v>7282.9</v>
      </c>
      <c r="J315" s="622"/>
      <c r="K315" s="622"/>
      <c r="L315" s="622"/>
      <c r="M315" s="622"/>
      <c r="N315" s="622"/>
      <c r="O315" s="622"/>
      <c r="P315" s="635"/>
      <c r="Q315" s="623"/>
    </row>
    <row r="316" spans="1:17" ht="14.4" customHeight="1" x14ac:dyDescent="0.3">
      <c r="A316" s="618" t="s">
        <v>8557</v>
      </c>
      <c r="B316" s="619" t="s">
        <v>1778</v>
      </c>
      <c r="C316" s="619" t="s">
        <v>7575</v>
      </c>
      <c r="D316" s="619" t="s">
        <v>8676</v>
      </c>
      <c r="E316" s="619" t="s">
        <v>8677</v>
      </c>
      <c r="F316" s="622">
        <v>4</v>
      </c>
      <c r="G316" s="622">
        <v>64964.4</v>
      </c>
      <c r="H316" s="622">
        <v>1</v>
      </c>
      <c r="I316" s="622">
        <v>16241.1</v>
      </c>
      <c r="J316" s="622">
        <v>9</v>
      </c>
      <c r="K316" s="622">
        <v>147941.67000000001</v>
      </c>
      <c r="L316" s="622">
        <v>2.2772729371779006</v>
      </c>
      <c r="M316" s="622">
        <v>16437.963333333333</v>
      </c>
      <c r="N316" s="622">
        <v>10</v>
      </c>
      <c r="O316" s="622">
        <v>168316.9</v>
      </c>
      <c r="P316" s="635">
        <v>2.5909097905930016</v>
      </c>
      <c r="Q316" s="623">
        <v>16831.689999999999</v>
      </c>
    </row>
    <row r="317" spans="1:17" ht="14.4" customHeight="1" x14ac:dyDescent="0.3">
      <c r="A317" s="618" t="s">
        <v>8557</v>
      </c>
      <c r="B317" s="619" t="s">
        <v>1778</v>
      </c>
      <c r="C317" s="619" t="s">
        <v>7575</v>
      </c>
      <c r="D317" s="619" t="s">
        <v>8678</v>
      </c>
      <c r="E317" s="619" t="s">
        <v>8679</v>
      </c>
      <c r="F317" s="622">
        <v>1</v>
      </c>
      <c r="G317" s="622">
        <v>5018.2</v>
      </c>
      <c r="H317" s="622">
        <v>1</v>
      </c>
      <c r="I317" s="622">
        <v>5018.2</v>
      </c>
      <c r="J317" s="622"/>
      <c r="K317" s="622"/>
      <c r="L317" s="622"/>
      <c r="M317" s="622"/>
      <c r="N317" s="622">
        <v>1</v>
      </c>
      <c r="O317" s="622">
        <v>5200.68</v>
      </c>
      <c r="P317" s="635">
        <v>1.0363636363636364</v>
      </c>
      <c r="Q317" s="623">
        <v>5200.68</v>
      </c>
    </row>
    <row r="318" spans="1:17" ht="14.4" customHeight="1" x14ac:dyDescent="0.3">
      <c r="A318" s="618" t="s">
        <v>8557</v>
      </c>
      <c r="B318" s="619" t="s">
        <v>1778</v>
      </c>
      <c r="C318" s="619" t="s">
        <v>7575</v>
      </c>
      <c r="D318" s="619" t="s">
        <v>8680</v>
      </c>
      <c r="E318" s="619" t="s">
        <v>8681</v>
      </c>
      <c r="F318" s="622">
        <v>8</v>
      </c>
      <c r="G318" s="622">
        <v>50848</v>
      </c>
      <c r="H318" s="622">
        <v>1</v>
      </c>
      <c r="I318" s="622">
        <v>6356</v>
      </c>
      <c r="J318" s="622">
        <v>8</v>
      </c>
      <c r="K318" s="622">
        <v>51541.39</v>
      </c>
      <c r="L318" s="622">
        <v>1.0136365245437382</v>
      </c>
      <c r="M318" s="622">
        <v>6442.6737499999999</v>
      </c>
      <c r="N318" s="622">
        <v>4</v>
      </c>
      <c r="O318" s="622">
        <v>26348.52</v>
      </c>
      <c r="P318" s="635">
        <v>0.51818203272498431</v>
      </c>
      <c r="Q318" s="623">
        <v>6587.13</v>
      </c>
    </row>
    <row r="319" spans="1:17" ht="14.4" customHeight="1" x14ac:dyDescent="0.3">
      <c r="A319" s="618" t="s">
        <v>8557</v>
      </c>
      <c r="B319" s="619" t="s">
        <v>1778</v>
      </c>
      <c r="C319" s="619" t="s">
        <v>7575</v>
      </c>
      <c r="D319" s="619" t="s">
        <v>8682</v>
      </c>
      <c r="E319" s="619" t="s">
        <v>8683</v>
      </c>
      <c r="F319" s="622"/>
      <c r="G319" s="622"/>
      <c r="H319" s="622"/>
      <c r="I319" s="622"/>
      <c r="J319" s="622">
        <v>2</v>
      </c>
      <c r="K319" s="622">
        <v>3683.24</v>
      </c>
      <c r="L319" s="622"/>
      <c r="M319" s="622">
        <v>1841.62</v>
      </c>
      <c r="N319" s="622">
        <v>1</v>
      </c>
      <c r="O319" s="622">
        <v>1841.62</v>
      </c>
      <c r="P319" s="635"/>
      <c r="Q319" s="623">
        <v>1841.62</v>
      </c>
    </row>
    <row r="320" spans="1:17" ht="14.4" customHeight="1" x14ac:dyDescent="0.3">
      <c r="A320" s="618" t="s">
        <v>8557</v>
      </c>
      <c r="B320" s="619" t="s">
        <v>1778</v>
      </c>
      <c r="C320" s="619" t="s">
        <v>7575</v>
      </c>
      <c r="D320" s="619" t="s">
        <v>8684</v>
      </c>
      <c r="E320" s="619" t="s">
        <v>8685</v>
      </c>
      <c r="F320" s="622"/>
      <c r="G320" s="622"/>
      <c r="H320" s="622"/>
      <c r="I320" s="622"/>
      <c r="J320" s="622">
        <v>1</v>
      </c>
      <c r="K320" s="622">
        <v>32601.31</v>
      </c>
      <c r="L320" s="622"/>
      <c r="M320" s="622">
        <v>32601.31</v>
      </c>
      <c r="N320" s="622"/>
      <c r="O320" s="622"/>
      <c r="P320" s="635"/>
      <c r="Q320" s="623"/>
    </row>
    <row r="321" spans="1:17" ht="14.4" customHeight="1" x14ac:dyDescent="0.3">
      <c r="A321" s="618" t="s">
        <v>8557</v>
      </c>
      <c r="B321" s="619" t="s">
        <v>1778</v>
      </c>
      <c r="C321" s="619" t="s">
        <v>7575</v>
      </c>
      <c r="D321" s="619" t="s">
        <v>8686</v>
      </c>
      <c r="E321" s="619" t="s">
        <v>8687</v>
      </c>
      <c r="F321" s="622"/>
      <c r="G321" s="622"/>
      <c r="H321" s="622"/>
      <c r="I321" s="622"/>
      <c r="J321" s="622">
        <v>1</v>
      </c>
      <c r="K321" s="622">
        <v>18571</v>
      </c>
      <c r="L321" s="622"/>
      <c r="M321" s="622">
        <v>18571</v>
      </c>
      <c r="N321" s="622"/>
      <c r="O321" s="622"/>
      <c r="P321" s="635"/>
      <c r="Q321" s="623"/>
    </row>
    <row r="322" spans="1:17" ht="14.4" customHeight="1" x14ac:dyDescent="0.3">
      <c r="A322" s="618" t="s">
        <v>8557</v>
      </c>
      <c r="B322" s="619" t="s">
        <v>1778</v>
      </c>
      <c r="C322" s="619" t="s">
        <v>7575</v>
      </c>
      <c r="D322" s="619" t="s">
        <v>8688</v>
      </c>
      <c r="E322" s="619" t="s">
        <v>8689</v>
      </c>
      <c r="F322" s="622"/>
      <c r="G322" s="622"/>
      <c r="H322" s="622"/>
      <c r="I322" s="622"/>
      <c r="J322" s="622">
        <v>3</v>
      </c>
      <c r="K322" s="622">
        <v>27982.800000000003</v>
      </c>
      <c r="L322" s="622"/>
      <c r="M322" s="622">
        <v>9327.6</v>
      </c>
      <c r="N322" s="622">
        <v>3</v>
      </c>
      <c r="O322" s="622">
        <v>27982.800000000003</v>
      </c>
      <c r="P322" s="635"/>
      <c r="Q322" s="623">
        <v>9327.6</v>
      </c>
    </row>
    <row r="323" spans="1:17" ht="14.4" customHeight="1" x14ac:dyDescent="0.3">
      <c r="A323" s="618" t="s">
        <v>8557</v>
      </c>
      <c r="B323" s="619" t="s">
        <v>1778</v>
      </c>
      <c r="C323" s="619" t="s">
        <v>7575</v>
      </c>
      <c r="D323" s="619" t="s">
        <v>8690</v>
      </c>
      <c r="E323" s="619" t="s">
        <v>8691</v>
      </c>
      <c r="F323" s="622">
        <v>3</v>
      </c>
      <c r="G323" s="622">
        <v>44720.4</v>
      </c>
      <c r="H323" s="622">
        <v>1</v>
      </c>
      <c r="I323" s="622">
        <v>14906.800000000001</v>
      </c>
      <c r="J323" s="622">
        <v>4</v>
      </c>
      <c r="K323" s="622">
        <v>63819.28</v>
      </c>
      <c r="L323" s="622">
        <v>1.4270731031028345</v>
      </c>
      <c r="M323" s="622">
        <v>15954.82</v>
      </c>
      <c r="N323" s="622">
        <v>4</v>
      </c>
      <c r="O323" s="622">
        <v>63819.28</v>
      </c>
      <c r="P323" s="635">
        <v>1.4270731031028345</v>
      </c>
      <c r="Q323" s="623">
        <v>15954.82</v>
      </c>
    </row>
    <row r="324" spans="1:17" ht="14.4" customHeight="1" x14ac:dyDescent="0.3">
      <c r="A324" s="618" t="s">
        <v>8557</v>
      </c>
      <c r="B324" s="619" t="s">
        <v>1778</v>
      </c>
      <c r="C324" s="619" t="s">
        <v>7575</v>
      </c>
      <c r="D324" s="619" t="s">
        <v>8692</v>
      </c>
      <c r="E324" s="619" t="s">
        <v>8693</v>
      </c>
      <c r="F324" s="622">
        <v>12</v>
      </c>
      <c r="G324" s="622">
        <v>16797.599999999999</v>
      </c>
      <c r="H324" s="622">
        <v>1</v>
      </c>
      <c r="I324" s="622">
        <v>1399.8</v>
      </c>
      <c r="J324" s="622">
        <v>4</v>
      </c>
      <c r="K324" s="622">
        <v>5802.8</v>
      </c>
      <c r="L324" s="622">
        <v>0.34545411249226082</v>
      </c>
      <c r="M324" s="622">
        <v>1450.7</v>
      </c>
      <c r="N324" s="622">
        <v>2</v>
      </c>
      <c r="O324" s="622">
        <v>2901.4</v>
      </c>
      <c r="P324" s="635">
        <v>0.17272705624613041</v>
      </c>
      <c r="Q324" s="623">
        <v>1450.7</v>
      </c>
    </row>
    <row r="325" spans="1:17" ht="14.4" customHeight="1" x14ac:dyDescent="0.3">
      <c r="A325" s="618" t="s">
        <v>8557</v>
      </c>
      <c r="B325" s="619" t="s">
        <v>1778</v>
      </c>
      <c r="C325" s="619" t="s">
        <v>7575</v>
      </c>
      <c r="D325" s="619" t="s">
        <v>8694</v>
      </c>
      <c r="E325" s="619" t="s">
        <v>8695</v>
      </c>
      <c r="F325" s="622">
        <v>2</v>
      </c>
      <c r="G325" s="622">
        <v>988</v>
      </c>
      <c r="H325" s="622">
        <v>1</v>
      </c>
      <c r="I325" s="622">
        <v>494</v>
      </c>
      <c r="J325" s="622">
        <v>1</v>
      </c>
      <c r="K325" s="622">
        <v>511</v>
      </c>
      <c r="L325" s="622">
        <v>0.51720647773279349</v>
      </c>
      <c r="M325" s="622">
        <v>511</v>
      </c>
      <c r="N325" s="622"/>
      <c r="O325" s="622"/>
      <c r="P325" s="635"/>
      <c r="Q325" s="623"/>
    </row>
    <row r="326" spans="1:17" ht="14.4" customHeight="1" x14ac:dyDescent="0.3">
      <c r="A326" s="618" t="s">
        <v>8557</v>
      </c>
      <c r="B326" s="619" t="s">
        <v>1778</v>
      </c>
      <c r="C326" s="619" t="s">
        <v>7575</v>
      </c>
      <c r="D326" s="619" t="s">
        <v>8696</v>
      </c>
      <c r="E326" s="619" t="s">
        <v>8697</v>
      </c>
      <c r="F326" s="622">
        <v>1</v>
      </c>
      <c r="G326" s="622">
        <v>6964.6</v>
      </c>
      <c r="H326" s="622">
        <v>1</v>
      </c>
      <c r="I326" s="622">
        <v>6964.6</v>
      </c>
      <c r="J326" s="622"/>
      <c r="K326" s="622"/>
      <c r="L326" s="622"/>
      <c r="M326" s="622"/>
      <c r="N326" s="622"/>
      <c r="O326" s="622"/>
      <c r="P326" s="635"/>
      <c r="Q326" s="623"/>
    </row>
    <row r="327" spans="1:17" ht="14.4" customHeight="1" x14ac:dyDescent="0.3">
      <c r="A327" s="618" t="s">
        <v>8557</v>
      </c>
      <c r="B327" s="619" t="s">
        <v>1778</v>
      </c>
      <c r="C327" s="619" t="s">
        <v>7575</v>
      </c>
      <c r="D327" s="619" t="s">
        <v>8698</v>
      </c>
      <c r="E327" s="619" t="s">
        <v>8699</v>
      </c>
      <c r="F327" s="622"/>
      <c r="G327" s="622"/>
      <c r="H327" s="622"/>
      <c r="I327" s="622"/>
      <c r="J327" s="622">
        <v>3</v>
      </c>
      <c r="K327" s="622">
        <v>28001.52</v>
      </c>
      <c r="L327" s="622"/>
      <c r="M327" s="622">
        <v>9333.84</v>
      </c>
      <c r="N327" s="622"/>
      <c r="O327" s="622"/>
      <c r="P327" s="635"/>
      <c r="Q327" s="623"/>
    </row>
    <row r="328" spans="1:17" ht="14.4" customHeight="1" x14ac:dyDescent="0.3">
      <c r="A328" s="618" t="s">
        <v>8557</v>
      </c>
      <c r="B328" s="619" t="s">
        <v>1778</v>
      </c>
      <c r="C328" s="619" t="s">
        <v>7575</v>
      </c>
      <c r="D328" s="619" t="s">
        <v>8700</v>
      </c>
      <c r="E328" s="619" t="s">
        <v>8701</v>
      </c>
      <c r="F328" s="622"/>
      <c r="G328" s="622"/>
      <c r="H328" s="622"/>
      <c r="I328" s="622"/>
      <c r="J328" s="622">
        <v>1</v>
      </c>
      <c r="K328" s="622">
        <v>23556.23</v>
      </c>
      <c r="L328" s="622"/>
      <c r="M328" s="622">
        <v>23556.23</v>
      </c>
      <c r="N328" s="622">
        <v>2</v>
      </c>
      <c r="O328" s="622">
        <v>47112.46</v>
      </c>
      <c r="P328" s="635"/>
      <c r="Q328" s="623">
        <v>23556.23</v>
      </c>
    </row>
    <row r="329" spans="1:17" ht="14.4" customHeight="1" x14ac:dyDescent="0.3">
      <c r="A329" s="618" t="s">
        <v>8557</v>
      </c>
      <c r="B329" s="619" t="s">
        <v>1778</v>
      </c>
      <c r="C329" s="619" t="s">
        <v>7575</v>
      </c>
      <c r="D329" s="619" t="s">
        <v>8702</v>
      </c>
      <c r="E329" s="619" t="s">
        <v>8703</v>
      </c>
      <c r="F329" s="622">
        <v>2</v>
      </c>
      <c r="G329" s="622">
        <v>14081</v>
      </c>
      <c r="H329" s="622">
        <v>1</v>
      </c>
      <c r="I329" s="622">
        <v>7040.5</v>
      </c>
      <c r="J329" s="622"/>
      <c r="K329" s="622"/>
      <c r="L329" s="622"/>
      <c r="M329" s="622"/>
      <c r="N329" s="622"/>
      <c r="O329" s="622"/>
      <c r="P329" s="635"/>
      <c r="Q329" s="623"/>
    </row>
    <row r="330" spans="1:17" ht="14.4" customHeight="1" x14ac:dyDescent="0.3">
      <c r="A330" s="618" t="s">
        <v>8557</v>
      </c>
      <c r="B330" s="619" t="s">
        <v>1778</v>
      </c>
      <c r="C330" s="619" t="s">
        <v>7575</v>
      </c>
      <c r="D330" s="619" t="s">
        <v>8704</v>
      </c>
      <c r="E330" s="619" t="s">
        <v>8705</v>
      </c>
      <c r="F330" s="622"/>
      <c r="G330" s="622"/>
      <c r="H330" s="622"/>
      <c r="I330" s="622"/>
      <c r="J330" s="622">
        <v>1</v>
      </c>
      <c r="K330" s="622">
        <v>34738.9</v>
      </c>
      <c r="L330" s="622"/>
      <c r="M330" s="622">
        <v>34738.9</v>
      </c>
      <c r="N330" s="622"/>
      <c r="O330" s="622"/>
      <c r="P330" s="635"/>
      <c r="Q330" s="623"/>
    </row>
    <row r="331" spans="1:17" ht="14.4" customHeight="1" x14ac:dyDescent="0.3">
      <c r="A331" s="618" t="s">
        <v>8557</v>
      </c>
      <c r="B331" s="619" t="s">
        <v>1778</v>
      </c>
      <c r="C331" s="619" t="s">
        <v>7575</v>
      </c>
      <c r="D331" s="619" t="s">
        <v>8706</v>
      </c>
      <c r="E331" s="619" t="s">
        <v>8707</v>
      </c>
      <c r="F331" s="622"/>
      <c r="G331" s="622"/>
      <c r="H331" s="622"/>
      <c r="I331" s="622"/>
      <c r="J331" s="622">
        <v>1</v>
      </c>
      <c r="K331" s="622">
        <v>3233.45</v>
      </c>
      <c r="L331" s="622"/>
      <c r="M331" s="622">
        <v>3233.45</v>
      </c>
      <c r="N331" s="622"/>
      <c r="O331" s="622"/>
      <c r="P331" s="635"/>
      <c r="Q331" s="623"/>
    </row>
    <row r="332" spans="1:17" ht="14.4" customHeight="1" x14ac:dyDescent="0.3">
      <c r="A332" s="618" t="s">
        <v>8557</v>
      </c>
      <c r="B332" s="619" t="s">
        <v>1778</v>
      </c>
      <c r="C332" s="619" t="s">
        <v>7575</v>
      </c>
      <c r="D332" s="619" t="s">
        <v>8708</v>
      </c>
      <c r="E332" s="619" t="s">
        <v>8709</v>
      </c>
      <c r="F332" s="622"/>
      <c r="G332" s="622"/>
      <c r="H332" s="622"/>
      <c r="I332" s="622"/>
      <c r="J332" s="622">
        <v>1</v>
      </c>
      <c r="K332" s="622">
        <v>593.73</v>
      </c>
      <c r="L332" s="622"/>
      <c r="M332" s="622">
        <v>593.73</v>
      </c>
      <c r="N332" s="622"/>
      <c r="O332" s="622"/>
      <c r="P332" s="635"/>
      <c r="Q332" s="623"/>
    </row>
    <row r="333" spans="1:17" ht="14.4" customHeight="1" x14ac:dyDescent="0.3">
      <c r="A333" s="618" t="s">
        <v>8557</v>
      </c>
      <c r="B333" s="619" t="s">
        <v>1778</v>
      </c>
      <c r="C333" s="619" t="s">
        <v>7590</v>
      </c>
      <c r="D333" s="619" t="s">
        <v>8123</v>
      </c>
      <c r="E333" s="619" t="s">
        <v>8124</v>
      </c>
      <c r="F333" s="622"/>
      <c r="G333" s="622"/>
      <c r="H333" s="622"/>
      <c r="I333" s="622"/>
      <c r="J333" s="622">
        <v>1</v>
      </c>
      <c r="K333" s="622">
        <v>256</v>
      </c>
      <c r="L333" s="622"/>
      <c r="M333" s="622">
        <v>256</v>
      </c>
      <c r="N333" s="622">
        <v>1</v>
      </c>
      <c r="O333" s="622">
        <v>257</v>
      </c>
      <c r="P333" s="635"/>
      <c r="Q333" s="623">
        <v>257</v>
      </c>
    </row>
    <row r="334" spans="1:17" ht="14.4" customHeight="1" x14ac:dyDescent="0.3">
      <c r="A334" s="618" t="s">
        <v>8557</v>
      </c>
      <c r="B334" s="619" t="s">
        <v>1778</v>
      </c>
      <c r="C334" s="619" t="s">
        <v>7590</v>
      </c>
      <c r="D334" s="619" t="s">
        <v>8710</v>
      </c>
      <c r="E334" s="619" t="s">
        <v>8711</v>
      </c>
      <c r="F334" s="622">
        <v>123</v>
      </c>
      <c r="G334" s="622">
        <v>1030002</v>
      </c>
      <c r="H334" s="622">
        <v>1</v>
      </c>
      <c r="I334" s="622">
        <v>8374</v>
      </c>
      <c r="J334" s="622">
        <v>64</v>
      </c>
      <c r="K334" s="622">
        <v>536192</v>
      </c>
      <c r="L334" s="622">
        <v>0.52057374645874477</v>
      </c>
      <c r="M334" s="622">
        <v>8378</v>
      </c>
      <c r="N334" s="622">
        <v>74</v>
      </c>
      <c r="O334" s="622">
        <v>620416</v>
      </c>
      <c r="P334" s="635">
        <v>0.60234446146706511</v>
      </c>
      <c r="Q334" s="623">
        <v>8384</v>
      </c>
    </row>
    <row r="335" spans="1:17" ht="14.4" customHeight="1" x14ac:dyDescent="0.3">
      <c r="A335" s="618" t="s">
        <v>8557</v>
      </c>
      <c r="B335" s="619" t="s">
        <v>1778</v>
      </c>
      <c r="C335" s="619" t="s">
        <v>7590</v>
      </c>
      <c r="D335" s="619" t="s">
        <v>8127</v>
      </c>
      <c r="E335" s="619" t="s">
        <v>8128</v>
      </c>
      <c r="F335" s="622">
        <v>129</v>
      </c>
      <c r="G335" s="622">
        <v>41667</v>
      </c>
      <c r="H335" s="622">
        <v>1</v>
      </c>
      <c r="I335" s="622">
        <v>323</v>
      </c>
      <c r="J335" s="622">
        <v>67</v>
      </c>
      <c r="K335" s="622">
        <v>21775</v>
      </c>
      <c r="L335" s="622">
        <v>0.52259581923344611</v>
      </c>
      <c r="M335" s="622">
        <v>325</v>
      </c>
      <c r="N335" s="622">
        <v>89</v>
      </c>
      <c r="O335" s="622">
        <v>29014</v>
      </c>
      <c r="P335" s="635">
        <v>0.69633042935656519</v>
      </c>
      <c r="Q335" s="623">
        <v>326</v>
      </c>
    </row>
    <row r="336" spans="1:17" ht="14.4" customHeight="1" x14ac:dyDescent="0.3">
      <c r="A336" s="618" t="s">
        <v>8557</v>
      </c>
      <c r="B336" s="619" t="s">
        <v>1778</v>
      </c>
      <c r="C336" s="619" t="s">
        <v>7590</v>
      </c>
      <c r="D336" s="619" t="s">
        <v>8712</v>
      </c>
      <c r="E336" s="619" t="s">
        <v>8713</v>
      </c>
      <c r="F336" s="622">
        <v>2</v>
      </c>
      <c r="G336" s="622">
        <v>1468</v>
      </c>
      <c r="H336" s="622">
        <v>1</v>
      </c>
      <c r="I336" s="622">
        <v>734</v>
      </c>
      <c r="J336" s="622">
        <v>1</v>
      </c>
      <c r="K336" s="622">
        <v>738</v>
      </c>
      <c r="L336" s="622">
        <v>0.50272479564032702</v>
      </c>
      <c r="M336" s="622">
        <v>738</v>
      </c>
      <c r="N336" s="622">
        <v>3</v>
      </c>
      <c r="O336" s="622">
        <v>2226</v>
      </c>
      <c r="P336" s="635">
        <v>1.5163487738419619</v>
      </c>
      <c r="Q336" s="623">
        <v>742</v>
      </c>
    </row>
    <row r="337" spans="1:17" ht="14.4" customHeight="1" x14ac:dyDescent="0.3">
      <c r="A337" s="618" t="s">
        <v>8557</v>
      </c>
      <c r="B337" s="619" t="s">
        <v>1778</v>
      </c>
      <c r="C337" s="619" t="s">
        <v>7590</v>
      </c>
      <c r="D337" s="619" t="s">
        <v>8131</v>
      </c>
      <c r="E337" s="619" t="s">
        <v>8132</v>
      </c>
      <c r="F337" s="622">
        <v>123</v>
      </c>
      <c r="G337" s="622">
        <v>26814</v>
      </c>
      <c r="H337" s="622">
        <v>1</v>
      </c>
      <c r="I337" s="622">
        <v>218</v>
      </c>
      <c r="J337" s="622">
        <v>76</v>
      </c>
      <c r="K337" s="622">
        <v>16568</v>
      </c>
      <c r="L337" s="622">
        <v>0.61788617886178865</v>
      </c>
      <c r="M337" s="622">
        <v>218</v>
      </c>
      <c r="N337" s="622">
        <v>107</v>
      </c>
      <c r="O337" s="622">
        <v>23433</v>
      </c>
      <c r="P337" s="635">
        <v>0.87390915193555607</v>
      </c>
      <c r="Q337" s="623">
        <v>219</v>
      </c>
    </row>
    <row r="338" spans="1:17" ht="14.4" customHeight="1" x14ac:dyDescent="0.3">
      <c r="A338" s="618" t="s">
        <v>8557</v>
      </c>
      <c r="B338" s="619" t="s">
        <v>1778</v>
      </c>
      <c r="C338" s="619" t="s">
        <v>7590</v>
      </c>
      <c r="D338" s="619" t="s">
        <v>8714</v>
      </c>
      <c r="E338" s="619" t="s">
        <v>8715</v>
      </c>
      <c r="F338" s="622"/>
      <c r="G338" s="622"/>
      <c r="H338" s="622"/>
      <c r="I338" s="622"/>
      <c r="J338" s="622"/>
      <c r="K338" s="622"/>
      <c r="L338" s="622"/>
      <c r="M338" s="622"/>
      <c r="N338" s="622">
        <v>1</v>
      </c>
      <c r="O338" s="622">
        <v>1014</v>
      </c>
      <c r="P338" s="635"/>
      <c r="Q338" s="623">
        <v>1014</v>
      </c>
    </row>
    <row r="339" spans="1:17" ht="14.4" customHeight="1" x14ac:dyDescent="0.3">
      <c r="A339" s="618" t="s">
        <v>8557</v>
      </c>
      <c r="B339" s="619" t="s">
        <v>1778</v>
      </c>
      <c r="C339" s="619" t="s">
        <v>7590</v>
      </c>
      <c r="D339" s="619" t="s">
        <v>8133</v>
      </c>
      <c r="E339" s="619" t="s">
        <v>8134</v>
      </c>
      <c r="F339" s="622">
        <v>2</v>
      </c>
      <c r="G339" s="622">
        <v>554</v>
      </c>
      <c r="H339" s="622">
        <v>1</v>
      </c>
      <c r="I339" s="622">
        <v>277</v>
      </c>
      <c r="J339" s="622">
        <v>1</v>
      </c>
      <c r="K339" s="622">
        <v>277</v>
      </c>
      <c r="L339" s="622">
        <v>0.5</v>
      </c>
      <c r="M339" s="622">
        <v>277</v>
      </c>
      <c r="N339" s="622">
        <v>1</v>
      </c>
      <c r="O339" s="622">
        <v>278</v>
      </c>
      <c r="P339" s="635">
        <v>0.50180505415162457</v>
      </c>
      <c r="Q339" s="623">
        <v>278</v>
      </c>
    </row>
    <row r="340" spans="1:17" ht="14.4" customHeight="1" x14ac:dyDescent="0.3">
      <c r="A340" s="618" t="s">
        <v>8557</v>
      </c>
      <c r="B340" s="619" t="s">
        <v>1778</v>
      </c>
      <c r="C340" s="619" t="s">
        <v>7590</v>
      </c>
      <c r="D340" s="619" t="s">
        <v>8716</v>
      </c>
      <c r="E340" s="619" t="s">
        <v>8717</v>
      </c>
      <c r="F340" s="622"/>
      <c r="G340" s="622"/>
      <c r="H340" s="622"/>
      <c r="I340" s="622"/>
      <c r="J340" s="622"/>
      <c r="K340" s="622"/>
      <c r="L340" s="622"/>
      <c r="M340" s="622"/>
      <c r="N340" s="622">
        <v>1</v>
      </c>
      <c r="O340" s="622">
        <v>449</v>
      </c>
      <c r="P340" s="635"/>
      <c r="Q340" s="623">
        <v>449</v>
      </c>
    </row>
    <row r="341" spans="1:17" ht="14.4" customHeight="1" x14ac:dyDescent="0.3">
      <c r="A341" s="618" t="s">
        <v>8557</v>
      </c>
      <c r="B341" s="619" t="s">
        <v>1778</v>
      </c>
      <c r="C341" s="619" t="s">
        <v>7590</v>
      </c>
      <c r="D341" s="619" t="s">
        <v>8150</v>
      </c>
      <c r="E341" s="619" t="s">
        <v>8151</v>
      </c>
      <c r="F341" s="622">
        <v>13</v>
      </c>
      <c r="G341" s="622">
        <v>2561</v>
      </c>
      <c r="H341" s="622">
        <v>1</v>
      </c>
      <c r="I341" s="622">
        <v>197</v>
      </c>
      <c r="J341" s="622">
        <v>4</v>
      </c>
      <c r="K341" s="622">
        <v>788</v>
      </c>
      <c r="L341" s="622">
        <v>0.30769230769230771</v>
      </c>
      <c r="M341" s="622">
        <v>197</v>
      </c>
      <c r="N341" s="622">
        <v>18</v>
      </c>
      <c r="O341" s="622">
        <v>3564</v>
      </c>
      <c r="P341" s="635">
        <v>1.391643889105818</v>
      </c>
      <c r="Q341" s="623">
        <v>198</v>
      </c>
    </row>
    <row r="342" spans="1:17" ht="14.4" customHeight="1" x14ac:dyDescent="0.3">
      <c r="A342" s="618" t="s">
        <v>8557</v>
      </c>
      <c r="B342" s="619" t="s">
        <v>1778</v>
      </c>
      <c r="C342" s="619" t="s">
        <v>7590</v>
      </c>
      <c r="D342" s="619" t="s">
        <v>8718</v>
      </c>
      <c r="E342" s="619" t="s">
        <v>8719</v>
      </c>
      <c r="F342" s="622">
        <v>531</v>
      </c>
      <c r="G342" s="622">
        <v>91332</v>
      </c>
      <c r="H342" s="622">
        <v>1</v>
      </c>
      <c r="I342" s="622">
        <v>172</v>
      </c>
      <c r="J342" s="622">
        <v>610</v>
      </c>
      <c r="K342" s="622">
        <v>104920</v>
      </c>
      <c r="L342" s="622">
        <v>1.1487758945386064</v>
      </c>
      <c r="M342" s="622">
        <v>172</v>
      </c>
      <c r="N342" s="622">
        <v>622</v>
      </c>
      <c r="O342" s="622">
        <v>107606</v>
      </c>
      <c r="P342" s="635">
        <v>1.1781850829939122</v>
      </c>
      <c r="Q342" s="623">
        <v>173</v>
      </c>
    </row>
    <row r="343" spans="1:17" ht="14.4" customHeight="1" x14ac:dyDescent="0.3">
      <c r="A343" s="618" t="s">
        <v>8557</v>
      </c>
      <c r="B343" s="619" t="s">
        <v>1778</v>
      </c>
      <c r="C343" s="619" t="s">
        <v>7590</v>
      </c>
      <c r="D343" s="619" t="s">
        <v>8720</v>
      </c>
      <c r="E343" s="619" t="s">
        <v>8721</v>
      </c>
      <c r="F343" s="622">
        <v>19</v>
      </c>
      <c r="G343" s="622">
        <v>51091</v>
      </c>
      <c r="H343" s="622">
        <v>1</v>
      </c>
      <c r="I343" s="622">
        <v>2689</v>
      </c>
      <c r="J343" s="622">
        <v>27</v>
      </c>
      <c r="K343" s="622">
        <v>72657</v>
      </c>
      <c r="L343" s="622">
        <v>1.4221095692000547</v>
      </c>
      <c r="M343" s="622">
        <v>2691</v>
      </c>
      <c r="N343" s="622">
        <v>18</v>
      </c>
      <c r="O343" s="622">
        <v>48456</v>
      </c>
      <c r="P343" s="635">
        <v>0.94842535867373901</v>
      </c>
      <c r="Q343" s="623">
        <v>2692</v>
      </c>
    </row>
    <row r="344" spans="1:17" ht="14.4" customHeight="1" x14ac:dyDescent="0.3">
      <c r="A344" s="618" t="s">
        <v>8557</v>
      </c>
      <c r="B344" s="619" t="s">
        <v>1778</v>
      </c>
      <c r="C344" s="619" t="s">
        <v>7590</v>
      </c>
      <c r="D344" s="619" t="s">
        <v>8722</v>
      </c>
      <c r="E344" s="619" t="s">
        <v>8723</v>
      </c>
      <c r="F344" s="622">
        <v>29</v>
      </c>
      <c r="G344" s="622">
        <v>146827</v>
      </c>
      <c r="H344" s="622">
        <v>1</v>
      </c>
      <c r="I344" s="622">
        <v>5063</v>
      </c>
      <c r="J344" s="622">
        <v>49</v>
      </c>
      <c r="K344" s="622">
        <v>248185</v>
      </c>
      <c r="L344" s="622">
        <v>1.6903226245853964</v>
      </c>
      <c r="M344" s="622">
        <v>5065</v>
      </c>
      <c r="N344" s="622">
        <v>25</v>
      </c>
      <c r="O344" s="622">
        <v>126700</v>
      </c>
      <c r="P344" s="635">
        <v>0.86292030757285787</v>
      </c>
      <c r="Q344" s="623">
        <v>5068</v>
      </c>
    </row>
    <row r="345" spans="1:17" ht="14.4" customHeight="1" x14ac:dyDescent="0.3">
      <c r="A345" s="618" t="s">
        <v>8557</v>
      </c>
      <c r="B345" s="619" t="s">
        <v>1778</v>
      </c>
      <c r="C345" s="619" t="s">
        <v>7590</v>
      </c>
      <c r="D345" s="619" t="s">
        <v>8724</v>
      </c>
      <c r="E345" s="619" t="s">
        <v>8725</v>
      </c>
      <c r="F345" s="622">
        <v>65</v>
      </c>
      <c r="G345" s="622">
        <v>26910</v>
      </c>
      <c r="H345" s="622">
        <v>1</v>
      </c>
      <c r="I345" s="622">
        <v>414</v>
      </c>
      <c r="J345" s="622">
        <v>27</v>
      </c>
      <c r="K345" s="622">
        <v>11178</v>
      </c>
      <c r="L345" s="622">
        <v>0.41538461538461541</v>
      </c>
      <c r="M345" s="622">
        <v>414</v>
      </c>
      <c r="N345" s="622">
        <v>40</v>
      </c>
      <c r="O345" s="622">
        <v>16600</v>
      </c>
      <c r="P345" s="635">
        <v>0.6168710516536603</v>
      </c>
      <c r="Q345" s="623">
        <v>415</v>
      </c>
    </row>
    <row r="346" spans="1:17" ht="14.4" customHeight="1" x14ac:dyDescent="0.3">
      <c r="A346" s="618" t="s">
        <v>8557</v>
      </c>
      <c r="B346" s="619" t="s">
        <v>1778</v>
      </c>
      <c r="C346" s="619" t="s">
        <v>7590</v>
      </c>
      <c r="D346" s="619" t="s">
        <v>8726</v>
      </c>
      <c r="E346" s="619" t="s">
        <v>8727</v>
      </c>
      <c r="F346" s="622">
        <v>6</v>
      </c>
      <c r="G346" s="622">
        <v>9036</v>
      </c>
      <c r="H346" s="622">
        <v>1</v>
      </c>
      <c r="I346" s="622">
        <v>1506</v>
      </c>
      <c r="J346" s="622">
        <v>15</v>
      </c>
      <c r="K346" s="622">
        <v>22650</v>
      </c>
      <c r="L346" s="622">
        <v>2.5066401062416999</v>
      </c>
      <c r="M346" s="622">
        <v>1510</v>
      </c>
      <c r="N346" s="622">
        <v>12</v>
      </c>
      <c r="O346" s="622">
        <v>18180</v>
      </c>
      <c r="P346" s="635">
        <v>2.0119521912350598</v>
      </c>
      <c r="Q346" s="623">
        <v>1515</v>
      </c>
    </row>
    <row r="347" spans="1:17" ht="14.4" customHeight="1" x14ac:dyDescent="0.3">
      <c r="A347" s="618" t="s">
        <v>8557</v>
      </c>
      <c r="B347" s="619" t="s">
        <v>1778</v>
      </c>
      <c r="C347" s="619" t="s">
        <v>7590</v>
      </c>
      <c r="D347" s="619" t="s">
        <v>8728</v>
      </c>
      <c r="E347" s="619" t="s">
        <v>8729</v>
      </c>
      <c r="F347" s="622">
        <v>5</v>
      </c>
      <c r="G347" s="622">
        <v>25705</v>
      </c>
      <c r="H347" s="622">
        <v>1</v>
      </c>
      <c r="I347" s="622">
        <v>5141</v>
      </c>
      <c r="J347" s="622">
        <v>8</v>
      </c>
      <c r="K347" s="622">
        <v>41160</v>
      </c>
      <c r="L347" s="622">
        <v>1.6012448939894961</v>
      </c>
      <c r="M347" s="622">
        <v>5145</v>
      </c>
      <c r="N347" s="622">
        <v>7</v>
      </c>
      <c r="O347" s="622">
        <v>36050</v>
      </c>
      <c r="P347" s="635">
        <v>1.4024508850418207</v>
      </c>
      <c r="Q347" s="623">
        <v>5150</v>
      </c>
    </row>
    <row r="348" spans="1:17" ht="14.4" customHeight="1" x14ac:dyDescent="0.3">
      <c r="A348" s="618" t="s">
        <v>8557</v>
      </c>
      <c r="B348" s="619" t="s">
        <v>1778</v>
      </c>
      <c r="C348" s="619" t="s">
        <v>7590</v>
      </c>
      <c r="D348" s="619" t="s">
        <v>8730</v>
      </c>
      <c r="E348" s="619" t="s">
        <v>8731</v>
      </c>
      <c r="F348" s="622"/>
      <c r="G348" s="622"/>
      <c r="H348" s="622"/>
      <c r="I348" s="622"/>
      <c r="J348" s="622">
        <v>1</v>
      </c>
      <c r="K348" s="622">
        <v>7669</v>
      </c>
      <c r="L348" s="622"/>
      <c r="M348" s="622">
        <v>7669</v>
      </c>
      <c r="N348" s="622">
        <v>1</v>
      </c>
      <c r="O348" s="622">
        <v>7673</v>
      </c>
      <c r="P348" s="635"/>
      <c r="Q348" s="623">
        <v>7673</v>
      </c>
    </row>
    <row r="349" spans="1:17" ht="14.4" customHeight="1" x14ac:dyDescent="0.3">
      <c r="A349" s="618" t="s">
        <v>8557</v>
      </c>
      <c r="B349" s="619" t="s">
        <v>1778</v>
      </c>
      <c r="C349" s="619" t="s">
        <v>7590</v>
      </c>
      <c r="D349" s="619" t="s">
        <v>8732</v>
      </c>
      <c r="E349" s="619" t="s">
        <v>8733</v>
      </c>
      <c r="F349" s="622">
        <v>78</v>
      </c>
      <c r="G349" s="622">
        <v>155376</v>
      </c>
      <c r="H349" s="622">
        <v>1</v>
      </c>
      <c r="I349" s="622">
        <v>1992</v>
      </c>
      <c r="J349" s="622">
        <v>104</v>
      </c>
      <c r="K349" s="622">
        <v>207376</v>
      </c>
      <c r="L349" s="622">
        <v>1.3346720214190093</v>
      </c>
      <c r="M349" s="622">
        <v>1994</v>
      </c>
      <c r="N349" s="622">
        <v>111</v>
      </c>
      <c r="O349" s="622">
        <v>221556</v>
      </c>
      <c r="P349" s="635">
        <v>1.4259345072598084</v>
      </c>
      <c r="Q349" s="623">
        <v>1996</v>
      </c>
    </row>
    <row r="350" spans="1:17" ht="14.4" customHeight="1" x14ac:dyDescent="0.3">
      <c r="A350" s="618" t="s">
        <v>8557</v>
      </c>
      <c r="B350" s="619" t="s">
        <v>1778</v>
      </c>
      <c r="C350" s="619" t="s">
        <v>7590</v>
      </c>
      <c r="D350" s="619" t="s">
        <v>8734</v>
      </c>
      <c r="E350" s="619" t="s">
        <v>8735</v>
      </c>
      <c r="F350" s="622">
        <v>9</v>
      </c>
      <c r="G350" s="622">
        <v>46575</v>
      </c>
      <c r="H350" s="622">
        <v>1</v>
      </c>
      <c r="I350" s="622">
        <v>5175</v>
      </c>
      <c r="J350" s="622">
        <v>2</v>
      </c>
      <c r="K350" s="622">
        <v>10354</v>
      </c>
      <c r="L350" s="622">
        <v>0.22230810520665592</v>
      </c>
      <c r="M350" s="622">
        <v>5177</v>
      </c>
      <c r="N350" s="622">
        <v>6</v>
      </c>
      <c r="O350" s="622">
        <v>31080</v>
      </c>
      <c r="P350" s="635">
        <v>0.66731078904991947</v>
      </c>
      <c r="Q350" s="623">
        <v>5180</v>
      </c>
    </row>
    <row r="351" spans="1:17" ht="14.4" customHeight="1" x14ac:dyDescent="0.3">
      <c r="A351" s="618" t="s">
        <v>8557</v>
      </c>
      <c r="B351" s="619" t="s">
        <v>1778</v>
      </c>
      <c r="C351" s="619" t="s">
        <v>7590</v>
      </c>
      <c r="D351" s="619" t="s">
        <v>8736</v>
      </c>
      <c r="E351" s="619" t="s">
        <v>8737</v>
      </c>
      <c r="F351" s="622">
        <v>61</v>
      </c>
      <c r="G351" s="622">
        <v>77714</v>
      </c>
      <c r="H351" s="622">
        <v>1</v>
      </c>
      <c r="I351" s="622">
        <v>1274</v>
      </c>
      <c r="J351" s="622">
        <v>87</v>
      </c>
      <c r="K351" s="622">
        <v>111012</v>
      </c>
      <c r="L351" s="622">
        <v>1.4284684870164963</v>
      </c>
      <c r="M351" s="622">
        <v>1276</v>
      </c>
      <c r="N351" s="622">
        <v>83</v>
      </c>
      <c r="O351" s="622">
        <v>105991</v>
      </c>
      <c r="P351" s="635">
        <v>1.3638597936021823</v>
      </c>
      <c r="Q351" s="623">
        <v>1277</v>
      </c>
    </row>
    <row r="352" spans="1:17" ht="14.4" customHeight="1" x14ac:dyDescent="0.3">
      <c r="A352" s="618" t="s">
        <v>8557</v>
      </c>
      <c r="B352" s="619" t="s">
        <v>1778</v>
      </c>
      <c r="C352" s="619" t="s">
        <v>7590</v>
      </c>
      <c r="D352" s="619" t="s">
        <v>8738</v>
      </c>
      <c r="E352" s="619" t="s">
        <v>8739</v>
      </c>
      <c r="F352" s="622">
        <v>34</v>
      </c>
      <c r="G352" s="622">
        <v>63240</v>
      </c>
      <c r="H352" s="622">
        <v>1</v>
      </c>
      <c r="I352" s="622">
        <v>1860</v>
      </c>
      <c r="J352" s="622">
        <v>30</v>
      </c>
      <c r="K352" s="622">
        <v>55860</v>
      </c>
      <c r="L352" s="622">
        <v>0.88330170777988615</v>
      </c>
      <c r="M352" s="622">
        <v>1862</v>
      </c>
      <c r="N352" s="622">
        <v>26</v>
      </c>
      <c r="O352" s="622">
        <v>48464</v>
      </c>
      <c r="P352" s="635">
        <v>0.76635041113219482</v>
      </c>
      <c r="Q352" s="623">
        <v>1864</v>
      </c>
    </row>
    <row r="353" spans="1:17" ht="14.4" customHeight="1" x14ac:dyDescent="0.3">
      <c r="A353" s="618" t="s">
        <v>8557</v>
      </c>
      <c r="B353" s="619" t="s">
        <v>1778</v>
      </c>
      <c r="C353" s="619" t="s">
        <v>7590</v>
      </c>
      <c r="D353" s="619" t="s">
        <v>8740</v>
      </c>
      <c r="E353" s="619" t="s">
        <v>8741</v>
      </c>
      <c r="F353" s="622">
        <v>18</v>
      </c>
      <c r="G353" s="622">
        <v>29718</v>
      </c>
      <c r="H353" s="622">
        <v>1</v>
      </c>
      <c r="I353" s="622">
        <v>1651</v>
      </c>
      <c r="J353" s="622">
        <v>14</v>
      </c>
      <c r="K353" s="622">
        <v>23142</v>
      </c>
      <c r="L353" s="622">
        <v>0.77871996769634566</v>
      </c>
      <c r="M353" s="622">
        <v>1653</v>
      </c>
      <c r="N353" s="622">
        <v>25</v>
      </c>
      <c r="O353" s="622">
        <v>41425</v>
      </c>
      <c r="P353" s="635">
        <v>1.3939363348812168</v>
      </c>
      <c r="Q353" s="623">
        <v>1657</v>
      </c>
    </row>
    <row r="354" spans="1:17" ht="14.4" customHeight="1" x14ac:dyDescent="0.3">
      <c r="A354" s="618" t="s">
        <v>8557</v>
      </c>
      <c r="B354" s="619" t="s">
        <v>1778</v>
      </c>
      <c r="C354" s="619" t="s">
        <v>7590</v>
      </c>
      <c r="D354" s="619" t="s">
        <v>8742</v>
      </c>
      <c r="E354" s="619" t="s">
        <v>8743</v>
      </c>
      <c r="F354" s="622">
        <v>16</v>
      </c>
      <c r="G354" s="622">
        <v>65888</v>
      </c>
      <c r="H354" s="622">
        <v>1</v>
      </c>
      <c r="I354" s="622">
        <v>4118</v>
      </c>
      <c r="J354" s="622">
        <v>14</v>
      </c>
      <c r="K354" s="622">
        <v>57708</v>
      </c>
      <c r="L354" s="622">
        <v>0.87584992714910148</v>
      </c>
      <c r="M354" s="622">
        <v>4122</v>
      </c>
      <c r="N354" s="622">
        <v>12</v>
      </c>
      <c r="O354" s="622">
        <v>49524</v>
      </c>
      <c r="P354" s="635">
        <v>0.75163914521612429</v>
      </c>
      <c r="Q354" s="623">
        <v>4127</v>
      </c>
    </row>
    <row r="355" spans="1:17" ht="14.4" customHeight="1" x14ac:dyDescent="0.3">
      <c r="A355" s="618" t="s">
        <v>8557</v>
      </c>
      <c r="B355" s="619" t="s">
        <v>1778</v>
      </c>
      <c r="C355" s="619" t="s">
        <v>7590</v>
      </c>
      <c r="D355" s="619" t="s">
        <v>8744</v>
      </c>
      <c r="E355" s="619" t="s">
        <v>8745</v>
      </c>
      <c r="F355" s="622">
        <v>58</v>
      </c>
      <c r="G355" s="622">
        <v>67396</v>
      </c>
      <c r="H355" s="622">
        <v>1</v>
      </c>
      <c r="I355" s="622">
        <v>1162</v>
      </c>
      <c r="J355" s="622">
        <v>81</v>
      </c>
      <c r="K355" s="622">
        <v>94203</v>
      </c>
      <c r="L355" s="622">
        <v>1.3977535758798743</v>
      </c>
      <c r="M355" s="622">
        <v>1163</v>
      </c>
      <c r="N355" s="622">
        <v>81</v>
      </c>
      <c r="O355" s="622">
        <v>94284</v>
      </c>
      <c r="P355" s="635">
        <v>1.3989554276218172</v>
      </c>
      <c r="Q355" s="623">
        <v>1164</v>
      </c>
    </row>
    <row r="356" spans="1:17" ht="14.4" customHeight="1" x14ac:dyDescent="0.3">
      <c r="A356" s="618" t="s">
        <v>8557</v>
      </c>
      <c r="B356" s="619" t="s">
        <v>1778</v>
      </c>
      <c r="C356" s="619" t="s">
        <v>7590</v>
      </c>
      <c r="D356" s="619" t="s">
        <v>8746</v>
      </c>
      <c r="E356" s="619" t="s">
        <v>8747</v>
      </c>
      <c r="F356" s="622">
        <v>1</v>
      </c>
      <c r="G356" s="622">
        <v>908</v>
      </c>
      <c r="H356" s="622">
        <v>1</v>
      </c>
      <c r="I356" s="622">
        <v>908</v>
      </c>
      <c r="J356" s="622">
        <v>2</v>
      </c>
      <c r="K356" s="622">
        <v>1820</v>
      </c>
      <c r="L356" s="622">
        <v>2.0044052863436121</v>
      </c>
      <c r="M356" s="622">
        <v>910</v>
      </c>
      <c r="N356" s="622"/>
      <c r="O356" s="622"/>
      <c r="P356" s="635"/>
      <c r="Q356" s="623"/>
    </row>
    <row r="357" spans="1:17" ht="14.4" customHeight="1" x14ac:dyDescent="0.3">
      <c r="A357" s="618" t="s">
        <v>8557</v>
      </c>
      <c r="B357" s="619" t="s">
        <v>1778</v>
      </c>
      <c r="C357" s="619" t="s">
        <v>7590</v>
      </c>
      <c r="D357" s="619" t="s">
        <v>8748</v>
      </c>
      <c r="E357" s="619" t="s">
        <v>8749</v>
      </c>
      <c r="F357" s="622">
        <v>29</v>
      </c>
      <c r="G357" s="622">
        <v>6264</v>
      </c>
      <c r="H357" s="622">
        <v>1</v>
      </c>
      <c r="I357" s="622">
        <v>216</v>
      </c>
      <c r="J357" s="622">
        <v>29</v>
      </c>
      <c r="K357" s="622">
        <v>6264</v>
      </c>
      <c r="L357" s="622">
        <v>1</v>
      </c>
      <c r="M357" s="622">
        <v>216</v>
      </c>
      <c r="N357" s="622">
        <v>26</v>
      </c>
      <c r="O357" s="622">
        <v>5642</v>
      </c>
      <c r="P357" s="635">
        <v>0.90070242656449551</v>
      </c>
      <c r="Q357" s="623">
        <v>217</v>
      </c>
    </row>
    <row r="358" spans="1:17" ht="14.4" customHeight="1" x14ac:dyDescent="0.3">
      <c r="A358" s="618" t="s">
        <v>8557</v>
      </c>
      <c r="B358" s="619" t="s">
        <v>1778</v>
      </c>
      <c r="C358" s="619" t="s">
        <v>7590</v>
      </c>
      <c r="D358" s="619" t="s">
        <v>8750</v>
      </c>
      <c r="E358" s="619" t="s">
        <v>8751</v>
      </c>
      <c r="F358" s="622">
        <v>37</v>
      </c>
      <c r="G358" s="622">
        <v>4551</v>
      </c>
      <c r="H358" s="622">
        <v>1</v>
      </c>
      <c r="I358" s="622">
        <v>123</v>
      </c>
      <c r="J358" s="622">
        <v>24</v>
      </c>
      <c r="K358" s="622">
        <v>2976</v>
      </c>
      <c r="L358" s="622">
        <v>0.65392221489782465</v>
      </c>
      <c r="M358" s="622">
        <v>124</v>
      </c>
      <c r="N358" s="622">
        <v>53</v>
      </c>
      <c r="O358" s="622">
        <v>6572</v>
      </c>
      <c r="P358" s="635">
        <v>1.4440782245660295</v>
      </c>
      <c r="Q358" s="623">
        <v>124</v>
      </c>
    </row>
    <row r="359" spans="1:17" ht="14.4" customHeight="1" x14ac:dyDescent="0.3">
      <c r="A359" s="618" t="s">
        <v>8557</v>
      </c>
      <c r="B359" s="619" t="s">
        <v>1778</v>
      </c>
      <c r="C359" s="619" t="s">
        <v>7590</v>
      </c>
      <c r="D359" s="619" t="s">
        <v>8752</v>
      </c>
      <c r="E359" s="619" t="s">
        <v>8753</v>
      </c>
      <c r="F359" s="622">
        <v>7</v>
      </c>
      <c r="G359" s="622">
        <v>2079</v>
      </c>
      <c r="H359" s="622">
        <v>1</v>
      </c>
      <c r="I359" s="622">
        <v>297</v>
      </c>
      <c r="J359" s="622">
        <v>7</v>
      </c>
      <c r="K359" s="622">
        <v>2177</v>
      </c>
      <c r="L359" s="622">
        <v>1.0471380471380471</v>
      </c>
      <c r="M359" s="622">
        <v>311</v>
      </c>
      <c r="N359" s="622">
        <v>4</v>
      </c>
      <c r="O359" s="622">
        <v>1248</v>
      </c>
      <c r="P359" s="635">
        <v>0.60028860028860032</v>
      </c>
      <c r="Q359" s="623">
        <v>312</v>
      </c>
    </row>
    <row r="360" spans="1:17" ht="14.4" customHeight="1" x14ac:dyDescent="0.3">
      <c r="A360" s="618" t="s">
        <v>8557</v>
      </c>
      <c r="B360" s="619" t="s">
        <v>1778</v>
      </c>
      <c r="C360" s="619" t="s">
        <v>7590</v>
      </c>
      <c r="D360" s="619" t="s">
        <v>8754</v>
      </c>
      <c r="E360" s="619" t="s">
        <v>8755</v>
      </c>
      <c r="F360" s="622">
        <v>45</v>
      </c>
      <c r="G360" s="622">
        <v>95130</v>
      </c>
      <c r="H360" s="622">
        <v>1</v>
      </c>
      <c r="I360" s="622">
        <v>2114</v>
      </c>
      <c r="J360" s="622">
        <v>51</v>
      </c>
      <c r="K360" s="622">
        <v>107916</v>
      </c>
      <c r="L360" s="622">
        <v>1.13440555029959</v>
      </c>
      <c r="M360" s="622">
        <v>2116</v>
      </c>
      <c r="N360" s="622">
        <v>52</v>
      </c>
      <c r="O360" s="622">
        <v>110136</v>
      </c>
      <c r="P360" s="635">
        <v>1.1577420372122358</v>
      </c>
      <c r="Q360" s="623">
        <v>2118</v>
      </c>
    </row>
    <row r="361" spans="1:17" ht="14.4" customHeight="1" x14ac:dyDescent="0.3">
      <c r="A361" s="618" t="s">
        <v>8557</v>
      </c>
      <c r="B361" s="619" t="s">
        <v>1778</v>
      </c>
      <c r="C361" s="619" t="s">
        <v>7590</v>
      </c>
      <c r="D361" s="619" t="s">
        <v>8756</v>
      </c>
      <c r="E361" s="619" t="s">
        <v>8757</v>
      </c>
      <c r="F361" s="622">
        <v>6</v>
      </c>
      <c r="G361" s="622">
        <v>894</v>
      </c>
      <c r="H361" s="622">
        <v>1</v>
      </c>
      <c r="I361" s="622">
        <v>149</v>
      </c>
      <c r="J361" s="622">
        <v>4</v>
      </c>
      <c r="K361" s="622">
        <v>596</v>
      </c>
      <c r="L361" s="622">
        <v>0.66666666666666663</v>
      </c>
      <c r="M361" s="622">
        <v>149</v>
      </c>
      <c r="N361" s="622">
        <v>2</v>
      </c>
      <c r="O361" s="622">
        <v>300</v>
      </c>
      <c r="P361" s="635">
        <v>0.33557046979865773</v>
      </c>
      <c r="Q361" s="623">
        <v>150</v>
      </c>
    </row>
    <row r="362" spans="1:17" ht="14.4" customHeight="1" x14ac:dyDescent="0.3">
      <c r="A362" s="618" t="s">
        <v>8557</v>
      </c>
      <c r="B362" s="619" t="s">
        <v>1778</v>
      </c>
      <c r="C362" s="619" t="s">
        <v>7590</v>
      </c>
      <c r="D362" s="619" t="s">
        <v>8758</v>
      </c>
      <c r="E362" s="619" t="s">
        <v>8759</v>
      </c>
      <c r="F362" s="622">
        <v>10</v>
      </c>
      <c r="G362" s="622">
        <v>1920</v>
      </c>
      <c r="H362" s="622">
        <v>1</v>
      </c>
      <c r="I362" s="622">
        <v>192</v>
      </c>
      <c r="J362" s="622">
        <v>9</v>
      </c>
      <c r="K362" s="622">
        <v>1728</v>
      </c>
      <c r="L362" s="622">
        <v>0.9</v>
      </c>
      <c r="M362" s="622">
        <v>192</v>
      </c>
      <c r="N362" s="622">
        <v>15</v>
      </c>
      <c r="O362" s="622">
        <v>2895</v>
      </c>
      <c r="P362" s="635">
        <v>1.5078125</v>
      </c>
      <c r="Q362" s="623">
        <v>193</v>
      </c>
    </row>
    <row r="363" spans="1:17" ht="14.4" customHeight="1" x14ac:dyDescent="0.3">
      <c r="A363" s="618" t="s">
        <v>8557</v>
      </c>
      <c r="B363" s="619" t="s">
        <v>1778</v>
      </c>
      <c r="C363" s="619" t="s">
        <v>7590</v>
      </c>
      <c r="D363" s="619" t="s">
        <v>8760</v>
      </c>
      <c r="E363" s="619" t="s">
        <v>8761</v>
      </c>
      <c r="F363" s="622">
        <v>9</v>
      </c>
      <c r="G363" s="622">
        <v>1836</v>
      </c>
      <c r="H363" s="622">
        <v>1</v>
      </c>
      <c r="I363" s="622">
        <v>204</v>
      </c>
      <c r="J363" s="622">
        <v>2</v>
      </c>
      <c r="K363" s="622">
        <v>408</v>
      </c>
      <c r="L363" s="622">
        <v>0.22222222222222221</v>
      </c>
      <c r="M363" s="622">
        <v>204</v>
      </c>
      <c r="N363" s="622">
        <v>8</v>
      </c>
      <c r="O363" s="622">
        <v>1640</v>
      </c>
      <c r="P363" s="635">
        <v>0.89324618736383443</v>
      </c>
      <c r="Q363" s="623">
        <v>205</v>
      </c>
    </row>
    <row r="364" spans="1:17" ht="14.4" customHeight="1" x14ac:dyDescent="0.3">
      <c r="A364" s="618" t="s">
        <v>8557</v>
      </c>
      <c r="B364" s="619" t="s">
        <v>1778</v>
      </c>
      <c r="C364" s="619" t="s">
        <v>7590</v>
      </c>
      <c r="D364" s="619" t="s">
        <v>8762</v>
      </c>
      <c r="E364" s="619" t="s">
        <v>8763</v>
      </c>
      <c r="F364" s="622">
        <v>57</v>
      </c>
      <c r="G364" s="622">
        <v>10317</v>
      </c>
      <c r="H364" s="622">
        <v>1</v>
      </c>
      <c r="I364" s="622">
        <v>181</v>
      </c>
      <c r="J364" s="622">
        <v>41</v>
      </c>
      <c r="K364" s="622">
        <v>7421</v>
      </c>
      <c r="L364" s="622">
        <v>0.7192982456140351</v>
      </c>
      <c r="M364" s="622">
        <v>181</v>
      </c>
      <c r="N364" s="622">
        <v>56</v>
      </c>
      <c r="O364" s="622">
        <v>10192</v>
      </c>
      <c r="P364" s="635">
        <v>0.98788407482795382</v>
      </c>
      <c r="Q364" s="623">
        <v>182</v>
      </c>
    </row>
    <row r="365" spans="1:17" ht="14.4" customHeight="1" x14ac:dyDescent="0.3">
      <c r="A365" s="618" t="s">
        <v>8557</v>
      </c>
      <c r="B365" s="619" t="s">
        <v>1778</v>
      </c>
      <c r="C365" s="619" t="s">
        <v>7590</v>
      </c>
      <c r="D365" s="619" t="s">
        <v>8764</v>
      </c>
      <c r="E365" s="619" t="s">
        <v>8765</v>
      </c>
      <c r="F365" s="622">
        <v>11</v>
      </c>
      <c r="G365" s="622">
        <v>7205</v>
      </c>
      <c r="H365" s="622">
        <v>1</v>
      </c>
      <c r="I365" s="622">
        <v>655</v>
      </c>
      <c r="J365" s="622">
        <v>2</v>
      </c>
      <c r="K365" s="622">
        <v>1314</v>
      </c>
      <c r="L365" s="622">
        <v>0.18237335183900069</v>
      </c>
      <c r="M365" s="622">
        <v>657</v>
      </c>
      <c r="N365" s="622">
        <v>13</v>
      </c>
      <c r="O365" s="622">
        <v>8554</v>
      </c>
      <c r="P365" s="635">
        <v>1.187231089521166</v>
      </c>
      <c r="Q365" s="623">
        <v>658</v>
      </c>
    </row>
    <row r="366" spans="1:17" ht="14.4" customHeight="1" x14ac:dyDescent="0.3">
      <c r="A366" s="618" t="s">
        <v>8557</v>
      </c>
      <c r="B366" s="619" t="s">
        <v>1778</v>
      </c>
      <c r="C366" s="619" t="s">
        <v>7590</v>
      </c>
      <c r="D366" s="619" t="s">
        <v>8766</v>
      </c>
      <c r="E366" s="619" t="s">
        <v>8739</v>
      </c>
      <c r="F366" s="622">
        <v>34</v>
      </c>
      <c r="G366" s="622">
        <v>129506</v>
      </c>
      <c r="H366" s="622">
        <v>1</v>
      </c>
      <c r="I366" s="622">
        <v>3809</v>
      </c>
      <c r="J366" s="622">
        <v>28</v>
      </c>
      <c r="K366" s="622">
        <v>106708</v>
      </c>
      <c r="L366" s="622">
        <v>0.82396182416258701</v>
      </c>
      <c r="M366" s="622">
        <v>3811</v>
      </c>
      <c r="N366" s="622">
        <v>26</v>
      </c>
      <c r="O366" s="622">
        <v>99190</v>
      </c>
      <c r="P366" s="635">
        <v>0.76591045974703875</v>
      </c>
      <c r="Q366" s="623">
        <v>3815</v>
      </c>
    </row>
    <row r="367" spans="1:17" ht="14.4" customHeight="1" x14ac:dyDescent="0.3">
      <c r="A367" s="618" t="s">
        <v>8557</v>
      </c>
      <c r="B367" s="619" t="s">
        <v>1778</v>
      </c>
      <c r="C367" s="619" t="s">
        <v>7590</v>
      </c>
      <c r="D367" s="619" t="s">
        <v>8767</v>
      </c>
      <c r="E367" s="619" t="s">
        <v>8768</v>
      </c>
      <c r="F367" s="622">
        <v>19</v>
      </c>
      <c r="G367" s="622">
        <v>118560</v>
      </c>
      <c r="H367" s="622">
        <v>1</v>
      </c>
      <c r="I367" s="622">
        <v>6240</v>
      </c>
      <c r="J367" s="622">
        <v>13</v>
      </c>
      <c r="K367" s="622">
        <v>81172</v>
      </c>
      <c r="L367" s="622">
        <v>0.68464912280701751</v>
      </c>
      <c r="M367" s="622">
        <v>6244</v>
      </c>
      <c r="N367" s="622">
        <v>25</v>
      </c>
      <c r="O367" s="622">
        <v>156250</v>
      </c>
      <c r="P367" s="635">
        <v>1.3178981106612686</v>
      </c>
      <c r="Q367" s="623">
        <v>6250</v>
      </c>
    </row>
    <row r="368" spans="1:17" ht="14.4" customHeight="1" x14ac:dyDescent="0.3">
      <c r="A368" s="618" t="s">
        <v>8557</v>
      </c>
      <c r="B368" s="619" t="s">
        <v>1778</v>
      </c>
      <c r="C368" s="619" t="s">
        <v>7590</v>
      </c>
      <c r="D368" s="619" t="s">
        <v>8769</v>
      </c>
      <c r="E368" s="619" t="s">
        <v>8770</v>
      </c>
      <c r="F368" s="622">
        <v>10</v>
      </c>
      <c r="G368" s="622">
        <v>10420</v>
      </c>
      <c r="H368" s="622">
        <v>1</v>
      </c>
      <c r="I368" s="622">
        <v>1042</v>
      </c>
      <c r="J368" s="622"/>
      <c r="K368" s="622"/>
      <c r="L368" s="622"/>
      <c r="M368" s="622"/>
      <c r="N368" s="622"/>
      <c r="O368" s="622"/>
      <c r="P368" s="635"/>
      <c r="Q368" s="623"/>
    </row>
    <row r="369" spans="1:17" ht="14.4" customHeight="1" x14ac:dyDescent="0.3">
      <c r="A369" s="618" t="s">
        <v>8557</v>
      </c>
      <c r="B369" s="619" t="s">
        <v>1778</v>
      </c>
      <c r="C369" s="619" t="s">
        <v>7590</v>
      </c>
      <c r="D369" s="619" t="s">
        <v>8771</v>
      </c>
      <c r="E369" s="619" t="s">
        <v>8772</v>
      </c>
      <c r="F369" s="622">
        <v>15</v>
      </c>
      <c r="G369" s="622">
        <v>9090</v>
      </c>
      <c r="H369" s="622">
        <v>1</v>
      </c>
      <c r="I369" s="622">
        <v>606</v>
      </c>
      <c r="J369" s="622">
        <v>3</v>
      </c>
      <c r="K369" s="622">
        <v>1824</v>
      </c>
      <c r="L369" s="622">
        <v>0.20066006600660066</v>
      </c>
      <c r="M369" s="622">
        <v>608</v>
      </c>
      <c r="N369" s="622">
        <v>21</v>
      </c>
      <c r="O369" s="622">
        <v>12789</v>
      </c>
      <c r="P369" s="635">
        <v>1.4069306930693068</v>
      </c>
      <c r="Q369" s="623">
        <v>609</v>
      </c>
    </row>
    <row r="370" spans="1:17" ht="14.4" customHeight="1" x14ac:dyDescent="0.3">
      <c r="A370" s="618" t="s">
        <v>8557</v>
      </c>
      <c r="B370" s="619" t="s">
        <v>1778</v>
      </c>
      <c r="C370" s="619" t="s">
        <v>7590</v>
      </c>
      <c r="D370" s="619" t="s">
        <v>8773</v>
      </c>
      <c r="E370" s="619" t="s">
        <v>8774</v>
      </c>
      <c r="F370" s="622">
        <v>11</v>
      </c>
      <c r="G370" s="622">
        <v>1639</v>
      </c>
      <c r="H370" s="622">
        <v>1</v>
      </c>
      <c r="I370" s="622">
        <v>149</v>
      </c>
      <c r="J370" s="622">
        <v>5</v>
      </c>
      <c r="K370" s="622">
        <v>745</v>
      </c>
      <c r="L370" s="622">
        <v>0.45454545454545453</v>
      </c>
      <c r="M370" s="622">
        <v>149</v>
      </c>
      <c r="N370" s="622">
        <v>5</v>
      </c>
      <c r="O370" s="622">
        <v>750</v>
      </c>
      <c r="P370" s="635">
        <v>0.45759609517998778</v>
      </c>
      <c r="Q370" s="623">
        <v>150</v>
      </c>
    </row>
    <row r="371" spans="1:17" ht="14.4" customHeight="1" x14ac:dyDescent="0.3">
      <c r="A371" s="618" t="s">
        <v>8557</v>
      </c>
      <c r="B371" s="619" t="s">
        <v>1778</v>
      </c>
      <c r="C371" s="619" t="s">
        <v>7590</v>
      </c>
      <c r="D371" s="619" t="s">
        <v>8775</v>
      </c>
      <c r="E371" s="619" t="s">
        <v>8776</v>
      </c>
      <c r="F371" s="622">
        <v>12</v>
      </c>
      <c r="G371" s="622">
        <v>1884</v>
      </c>
      <c r="H371" s="622">
        <v>1</v>
      </c>
      <c r="I371" s="622">
        <v>157</v>
      </c>
      <c r="J371" s="622">
        <v>6</v>
      </c>
      <c r="K371" s="622">
        <v>942</v>
      </c>
      <c r="L371" s="622">
        <v>0.5</v>
      </c>
      <c r="M371" s="622">
        <v>157</v>
      </c>
      <c r="N371" s="622">
        <v>8</v>
      </c>
      <c r="O371" s="622">
        <v>1264</v>
      </c>
      <c r="P371" s="635">
        <v>0.6709129511677282</v>
      </c>
      <c r="Q371" s="623">
        <v>158</v>
      </c>
    </row>
    <row r="372" spans="1:17" ht="14.4" customHeight="1" x14ac:dyDescent="0.3">
      <c r="A372" s="618" t="s">
        <v>8557</v>
      </c>
      <c r="B372" s="619" t="s">
        <v>1778</v>
      </c>
      <c r="C372" s="619" t="s">
        <v>7590</v>
      </c>
      <c r="D372" s="619" t="s">
        <v>8777</v>
      </c>
      <c r="E372" s="619" t="s">
        <v>8778</v>
      </c>
      <c r="F372" s="622">
        <v>8</v>
      </c>
      <c r="G372" s="622">
        <v>1728</v>
      </c>
      <c r="H372" s="622">
        <v>1</v>
      </c>
      <c r="I372" s="622">
        <v>216</v>
      </c>
      <c r="J372" s="622">
        <v>5</v>
      </c>
      <c r="K372" s="622">
        <v>1080</v>
      </c>
      <c r="L372" s="622">
        <v>0.625</v>
      </c>
      <c r="M372" s="622">
        <v>216</v>
      </c>
      <c r="N372" s="622">
        <v>3</v>
      </c>
      <c r="O372" s="622">
        <v>651</v>
      </c>
      <c r="P372" s="635">
        <v>0.3767361111111111</v>
      </c>
      <c r="Q372" s="623">
        <v>217</v>
      </c>
    </row>
    <row r="373" spans="1:17" ht="14.4" customHeight="1" x14ac:dyDescent="0.3">
      <c r="A373" s="618" t="s">
        <v>8557</v>
      </c>
      <c r="B373" s="619" t="s">
        <v>1778</v>
      </c>
      <c r="C373" s="619" t="s">
        <v>7590</v>
      </c>
      <c r="D373" s="619" t="s">
        <v>8779</v>
      </c>
      <c r="E373" s="619" t="s">
        <v>8780</v>
      </c>
      <c r="F373" s="622">
        <v>1</v>
      </c>
      <c r="G373" s="622">
        <v>157</v>
      </c>
      <c r="H373" s="622">
        <v>1</v>
      </c>
      <c r="I373" s="622">
        <v>157</v>
      </c>
      <c r="J373" s="622"/>
      <c r="K373" s="622"/>
      <c r="L373" s="622"/>
      <c r="M373" s="622"/>
      <c r="N373" s="622">
        <v>1</v>
      </c>
      <c r="O373" s="622">
        <v>158</v>
      </c>
      <c r="P373" s="635">
        <v>1.0063694267515924</v>
      </c>
      <c r="Q373" s="623">
        <v>158</v>
      </c>
    </row>
    <row r="374" spans="1:17" ht="14.4" customHeight="1" x14ac:dyDescent="0.3">
      <c r="A374" s="618" t="s">
        <v>8557</v>
      </c>
      <c r="B374" s="619" t="s">
        <v>1778</v>
      </c>
      <c r="C374" s="619" t="s">
        <v>7590</v>
      </c>
      <c r="D374" s="619" t="s">
        <v>8781</v>
      </c>
      <c r="E374" s="619" t="s">
        <v>8782</v>
      </c>
      <c r="F374" s="622"/>
      <c r="G374" s="622"/>
      <c r="H374" s="622"/>
      <c r="I374" s="622"/>
      <c r="J374" s="622">
        <v>2</v>
      </c>
      <c r="K374" s="622">
        <v>3976</v>
      </c>
      <c r="L374" s="622"/>
      <c r="M374" s="622">
        <v>1988</v>
      </c>
      <c r="N374" s="622"/>
      <c r="O374" s="622"/>
      <c r="P374" s="635"/>
      <c r="Q374" s="623"/>
    </row>
    <row r="375" spans="1:17" ht="14.4" customHeight="1" x14ac:dyDescent="0.3">
      <c r="A375" s="618" t="s">
        <v>8557</v>
      </c>
      <c r="B375" s="619" t="s">
        <v>1778</v>
      </c>
      <c r="C375" s="619" t="s">
        <v>7590</v>
      </c>
      <c r="D375" s="619" t="s">
        <v>8783</v>
      </c>
      <c r="E375" s="619" t="s">
        <v>8784</v>
      </c>
      <c r="F375" s="622">
        <v>1</v>
      </c>
      <c r="G375" s="622">
        <v>424</v>
      </c>
      <c r="H375" s="622">
        <v>1</v>
      </c>
      <c r="I375" s="622">
        <v>424</v>
      </c>
      <c r="J375" s="622">
        <v>8</v>
      </c>
      <c r="K375" s="622">
        <v>3392</v>
      </c>
      <c r="L375" s="622">
        <v>8</v>
      </c>
      <c r="M375" s="622">
        <v>424</v>
      </c>
      <c r="N375" s="622">
        <v>3</v>
      </c>
      <c r="O375" s="622">
        <v>1275</v>
      </c>
      <c r="P375" s="635">
        <v>3.0070754716981134</v>
      </c>
      <c r="Q375" s="623">
        <v>425</v>
      </c>
    </row>
    <row r="376" spans="1:17" ht="14.4" customHeight="1" x14ac:dyDescent="0.3">
      <c r="A376" s="618" t="s">
        <v>8557</v>
      </c>
      <c r="B376" s="619" t="s">
        <v>1778</v>
      </c>
      <c r="C376" s="619" t="s">
        <v>7590</v>
      </c>
      <c r="D376" s="619" t="s">
        <v>8785</v>
      </c>
      <c r="E376" s="619" t="s">
        <v>8786</v>
      </c>
      <c r="F376" s="622"/>
      <c r="G376" s="622"/>
      <c r="H376" s="622"/>
      <c r="I376" s="622"/>
      <c r="J376" s="622">
        <v>1</v>
      </c>
      <c r="K376" s="622">
        <v>364</v>
      </c>
      <c r="L376" s="622"/>
      <c r="M376" s="622">
        <v>364</v>
      </c>
      <c r="N376" s="622"/>
      <c r="O376" s="622"/>
      <c r="P376" s="635"/>
      <c r="Q376" s="623"/>
    </row>
    <row r="377" spans="1:17" ht="14.4" customHeight="1" x14ac:dyDescent="0.3">
      <c r="A377" s="618" t="s">
        <v>8557</v>
      </c>
      <c r="B377" s="619" t="s">
        <v>1778</v>
      </c>
      <c r="C377" s="619" t="s">
        <v>7590</v>
      </c>
      <c r="D377" s="619" t="s">
        <v>8787</v>
      </c>
      <c r="E377" s="619" t="s">
        <v>8788</v>
      </c>
      <c r="F377" s="622"/>
      <c r="G377" s="622"/>
      <c r="H377" s="622"/>
      <c r="I377" s="622"/>
      <c r="J377" s="622">
        <v>1</v>
      </c>
      <c r="K377" s="622">
        <v>2074</v>
      </c>
      <c r="L377" s="622"/>
      <c r="M377" s="622">
        <v>2074</v>
      </c>
      <c r="N377" s="622"/>
      <c r="O377" s="622"/>
      <c r="P377" s="635"/>
      <c r="Q377" s="623"/>
    </row>
    <row r="378" spans="1:17" ht="14.4" customHeight="1" x14ac:dyDescent="0.3">
      <c r="A378" s="618" t="s">
        <v>8789</v>
      </c>
      <c r="B378" s="619" t="s">
        <v>8790</v>
      </c>
      <c r="C378" s="619" t="s">
        <v>7590</v>
      </c>
      <c r="D378" s="619" t="s">
        <v>8791</v>
      </c>
      <c r="E378" s="619" t="s">
        <v>8792</v>
      </c>
      <c r="F378" s="622">
        <v>573</v>
      </c>
      <c r="G378" s="622">
        <v>166743</v>
      </c>
      <c r="H378" s="622">
        <v>1</v>
      </c>
      <c r="I378" s="622">
        <v>291</v>
      </c>
      <c r="J378" s="622">
        <v>361</v>
      </c>
      <c r="K378" s="622">
        <v>105051</v>
      </c>
      <c r="L378" s="622">
        <v>0.63001745200698078</v>
      </c>
      <c r="M378" s="622">
        <v>291</v>
      </c>
      <c r="N378" s="622">
        <v>516</v>
      </c>
      <c r="O378" s="622">
        <v>150672</v>
      </c>
      <c r="P378" s="635">
        <v>0.90361814289055609</v>
      </c>
      <c r="Q378" s="623">
        <v>292</v>
      </c>
    </row>
    <row r="379" spans="1:17" ht="14.4" customHeight="1" x14ac:dyDescent="0.3">
      <c r="A379" s="618" t="s">
        <v>8789</v>
      </c>
      <c r="B379" s="619" t="s">
        <v>8790</v>
      </c>
      <c r="C379" s="619" t="s">
        <v>7590</v>
      </c>
      <c r="D379" s="619" t="s">
        <v>8793</v>
      </c>
      <c r="E379" s="619" t="s">
        <v>8794</v>
      </c>
      <c r="F379" s="622">
        <v>322</v>
      </c>
      <c r="G379" s="622">
        <v>42826</v>
      </c>
      <c r="H379" s="622">
        <v>1</v>
      </c>
      <c r="I379" s="622">
        <v>133</v>
      </c>
      <c r="J379" s="622">
        <v>330</v>
      </c>
      <c r="K379" s="622">
        <v>43890</v>
      </c>
      <c r="L379" s="622">
        <v>1.0248447204968945</v>
      </c>
      <c r="M379" s="622">
        <v>133</v>
      </c>
      <c r="N379" s="622">
        <v>334</v>
      </c>
      <c r="O379" s="622">
        <v>44756</v>
      </c>
      <c r="P379" s="635">
        <v>1.0450660813524495</v>
      </c>
      <c r="Q379" s="623">
        <v>134</v>
      </c>
    </row>
    <row r="380" spans="1:17" ht="14.4" customHeight="1" x14ac:dyDescent="0.3">
      <c r="A380" s="618" t="s">
        <v>8789</v>
      </c>
      <c r="B380" s="619" t="s">
        <v>8790</v>
      </c>
      <c r="C380" s="619" t="s">
        <v>7590</v>
      </c>
      <c r="D380" s="619" t="s">
        <v>8795</v>
      </c>
      <c r="E380" s="619" t="s">
        <v>8796</v>
      </c>
      <c r="F380" s="622">
        <v>226</v>
      </c>
      <c r="G380" s="622">
        <v>35934</v>
      </c>
      <c r="H380" s="622">
        <v>1</v>
      </c>
      <c r="I380" s="622">
        <v>159</v>
      </c>
      <c r="J380" s="622">
        <v>239</v>
      </c>
      <c r="K380" s="622">
        <v>38001</v>
      </c>
      <c r="L380" s="622">
        <v>1.0575221238938053</v>
      </c>
      <c r="M380" s="622">
        <v>159</v>
      </c>
      <c r="N380" s="622">
        <v>256</v>
      </c>
      <c r="O380" s="622">
        <v>40960</v>
      </c>
      <c r="P380" s="635">
        <v>1.1398675349251406</v>
      </c>
      <c r="Q380" s="623">
        <v>160</v>
      </c>
    </row>
    <row r="381" spans="1:17" ht="14.4" customHeight="1" x14ac:dyDescent="0.3">
      <c r="A381" s="618" t="s">
        <v>8789</v>
      </c>
      <c r="B381" s="619" t="s">
        <v>8790</v>
      </c>
      <c r="C381" s="619" t="s">
        <v>7590</v>
      </c>
      <c r="D381" s="619" t="s">
        <v>8797</v>
      </c>
      <c r="E381" s="619" t="s">
        <v>8794</v>
      </c>
      <c r="F381" s="622">
        <v>1</v>
      </c>
      <c r="G381" s="622">
        <v>174</v>
      </c>
      <c r="H381" s="622">
        <v>1</v>
      </c>
      <c r="I381" s="622">
        <v>174</v>
      </c>
      <c r="J381" s="622"/>
      <c r="K381" s="622"/>
      <c r="L381" s="622"/>
      <c r="M381" s="622"/>
      <c r="N381" s="622">
        <v>1</v>
      </c>
      <c r="O381" s="622">
        <v>175</v>
      </c>
      <c r="P381" s="635">
        <v>1.0057471264367817</v>
      </c>
      <c r="Q381" s="623">
        <v>175</v>
      </c>
    </row>
    <row r="382" spans="1:17" ht="14.4" customHeight="1" x14ac:dyDescent="0.3">
      <c r="A382" s="618" t="s">
        <v>8789</v>
      </c>
      <c r="B382" s="619" t="s">
        <v>8790</v>
      </c>
      <c r="C382" s="619" t="s">
        <v>7590</v>
      </c>
      <c r="D382" s="619" t="s">
        <v>8798</v>
      </c>
      <c r="E382" s="619" t="s">
        <v>8799</v>
      </c>
      <c r="F382" s="622">
        <v>35</v>
      </c>
      <c r="G382" s="622">
        <v>4900</v>
      </c>
      <c r="H382" s="622">
        <v>1</v>
      </c>
      <c r="I382" s="622">
        <v>140</v>
      </c>
      <c r="J382" s="622">
        <v>49</v>
      </c>
      <c r="K382" s="622">
        <v>6860</v>
      </c>
      <c r="L382" s="622">
        <v>1.4</v>
      </c>
      <c r="M382" s="622">
        <v>140</v>
      </c>
      <c r="N382" s="622">
        <v>30</v>
      </c>
      <c r="O382" s="622">
        <v>4230</v>
      </c>
      <c r="P382" s="635">
        <v>0.86326530612244901</v>
      </c>
      <c r="Q382" s="623">
        <v>141</v>
      </c>
    </row>
    <row r="383" spans="1:17" ht="14.4" customHeight="1" x14ac:dyDescent="0.3">
      <c r="A383" s="618" t="s">
        <v>8789</v>
      </c>
      <c r="B383" s="619" t="s">
        <v>8790</v>
      </c>
      <c r="C383" s="619" t="s">
        <v>7590</v>
      </c>
      <c r="D383" s="619" t="s">
        <v>8800</v>
      </c>
      <c r="E383" s="619" t="s">
        <v>8801</v>
      </c>
      <c r="F383" s="622">
        <v>85</v>
      </c>
      <c r="G383" s="622">
        <v>17170</v>
      </c>
      <c r="H383" s="622">
        <v>1</v>
      </c>
      <c r="I383" s="622">
        <v>202</v>
      </c>
      <c r="J383" s="622">
        <v>144</v>
      </c>
      <c r="K383" s="622">
        <v>29088</v>
      </c>
      <c r="L383" s="622">
        <v>1.6941176470588235</v>
      </c>
      <c r="M383" s="622">
        <v>202</v>
      </c>
      <c r="N383" s="622">
        <v>88</v>
      </c>
      <c r="O383" s="622">
        <v>17864</v>
      </c>
      <c r="P383" s="635">
        <v>1.0404193360512521</v>
      </c>
      <c r="Q383" s="623">
        <v>203</v>
      </c>
    </row>
    <row r="384" spans="1:17" ht="14.4" customHeight="1" x14ac:dyDescent="0.3">
      <c r="A384" s="618" t="s">
        <v>8789</v>
      </c>
      <c r="B384" s="619" t="s">
        <v>8790</v>
      </c>
      <c r="C384" s="619" t="s">
        <v>7590</v>
      </c>
      <c r="D384" s="619" t="s">
        <v>8802</v>
      </c>
      <c r="E384" s="619" t="s">
        <v>8803</v>
      </c>
      <c r="F384" s="622">
        <v>1</v>
      </c>
      <c r="G384" s="622">
        <v>1011</v>
      </c>
      <c r="H384" s="622">
        <v>1</v>
      </c>
      <c r="I384" s="622">
        <v>1011</v>
      </c>
      <c r="J384" s="622">
        <v>1</v>
      </c>
      <c r="K384" s="622">
        <v>1015</v>
      </c>
      <c r="L384" s="622">
        <v>1.0039564787339268</v>
      </c>
      <c r="M384" s="622">
        <v>1015</v>
      </c>
      <c r="N384" s="622"/>
      <c r="O384" s="622"/>
      <c r="P384" s="635"/>
      <c r="Q384" s="623"/>
    </row>
    <row r="385" spans="1:17" ht="14.4" customHeight="1" x14ac:dyDescent="0.3">
      <c r="A385" s="618" t="s">
        <v>8789</v>
      </c>
      <c r="B385" s="619" t="s">
        <v>8790</v>
      </c>
      <c r="C385" s="619" t="s">
        <v>7590</v>
      </c>
      <c r="D385" s="619" t="s">
        <v>8804</v>
      </c>
      <c r="E385" s="619" t="s">
        <v>8805</v>
      </c>
      <c r="F385" s="622">
        <v>25</v>
      </c>
      <c r="G385" s="622">
        <v>3950</v>
      </c>
      <c r="H385" s="622">
        <v>1</v>
      </c>
      <c r="I385" s="622">
        <v>158</v>
      </c>
      <c r="J385" s="622">
        <v>19</v>
      </c>
      <c r="K385" s="622">
        <v>3002</v>
      </c>
      <c r="L385" s="622">
        <v>0.76</v>
      </c>
      <c r="M385" s="622">
        <v>158</v>
      </c>
      <c r="N385" s="622">
        <v>22</v>
      </c>
      <c r="O385" s="622">
        <v>3498</v>
      </c>
      <c r="P385" s="635">
        <v>0.88556962025316455</v>
      </c>
      <c r="Q385" s="623">
        <v>159</v>
      </c>
    </row>
    <row r="386" spans="1:17" ht="14.4" customHeight="1" x14ac:dyDescent="0.3">
      <c r="A386" s="618" t="s">
        <v>8789</v>
      </c>
      <c r="B386" s="619" t="s">
        <v>8790</v>
      </c>
      <c r="C386" s="619" t="s">
        <v>7590</v>
      </c>
      <c r="D386" s="619" t="s">
        <v>8806</v>
      </c>
      <c r="E386" s="619" t="s">
        <v>8807</v>
      </c>
      <c r="F386" s="622">
        <v>22</v>
      </c>
      <c r="G386" s="622">
        <v>5698</v>
      </c>
      <c r="H386" s="622">
        <v>1</v>
      </c>
      <c r="I386" s="622">
        <v>259</v>
      </c>
      <c r="J386" s="622">
        <v>48</v>
      </c>
      <c r="K386" s="622">
        <v>12528</v>
      </c>
      <c r="L386" s="622">
        <v>2.1986661986661988</v>
      </c>
      <c r="M386" s="622">
        <v>261</v>
      </c>
      <c r="N386" s="622">
        <v>29</v>
      </c>
      <c r="O386" s="622">
        <v>7598</v>
      </c>
      <c r="P386" s="635">
        <v>1.3334503334503334</v>
      </c>
      <c r="Q386" s="623">
        <v>262</v>
      </c>
    </row>
    <row r="387" spans="1:17" ht="14.4" customHeight="1" x14ac:dyDescent="0.3">
      <c r="A387" s="618" t="s">
        <v>8789</v>
      </c>
      <c r="B387" s="619" t="s">
        <v>8790</v>
      </c>
      <c r="C387" s="619" t="s">
        <v>7590</v>
      </c>
      <c r="D387" s="619" t="s">
        <v>8808</v>
      </c>
      <c r="E387" s="619" t="s">
        <v>8809</v>
      </c>
      <c r="F387" s="622">
        <v>35</v>
      </c>
      <c r="G387" s="622">
        <v>10535</v>
      </c>
      <c r="H387" s="622">
        <v>1</v>
      </c>
      <c r="I387" s="622">
        <v>301</v>
      </c>
      <c r="J387" s="622">
        <v>49</v>
      </c>
      <c r="K387" s="622">
        <v>14798</v>
      </c>
      <c r="L387" s="622">
        <v>1.4046511627906977</v>
      </c>
      <c r="M387" s="622">
        <v>302</v>
      </c>
      <c r="N387" s="622">
        <v>30</v>
      </c>
      <c r="O387" s="622">
        <v>9090</v>
      </c>
      <c r="P387" s="635">
        <v>0.86283815851922163</v>
      </c>
      <c r="Q387" s="623">
        <v>303</v>
      </c>
    </row>
    <row r="388" spans="1:17" ht="14.4" customHeight="1" x14ac:dyDescent="0.3">
      <c r="A388" s="618" t="s">
        <v>8789</v>
      </c>
      <c r="B388" s="619" t="s">
        <v>8790</v>
      </c>
      <c r="C388" s="619" t="s">
        <v>7590</v>
      </c>
      <c r="D388" s="619" t="s">
        <v>8810</v>
      </c>
      <c r="E388" s="619" t="s">
        <v>8799</v>
      </c>
      <c r="F388" s="622">
        <v>322</v>
      </c>
      <c r="G388" s="622">
        <v>25116</v>
      </c>
      <c r="H388" s="622">
        <v>1</v>
      </c>
      <c r="I388" s="622">
        <v>78</v>
      </c>
      <c r="J388" s="622">
        <v>330</v>
      </c>
      <c r="K388" s="622">
        <v>25740</v>
      </c>
      <c r="L388" s="622">
        <v>1.0248447204968945</v>
      </c>
      <c r="M388" s="622">
        <v>78</v>
      </c>
      <c r="N388" s="622">
        <v>334</v>
      </c>
      <c r="O388" s="622">
        <v>26052</v>
      </c>
      <c r="P388" s="635">
        <v>1.0372670807453417</v>
      </c>
      <c r="Q388" s="623">
        <v>78</v>
      </c>
    </row>
    <row r="389" spans="1:17" ht="14.4" customHeight="1" x14ac:dyDescent="0.3">
      <c r="A389" s="618" t="s">
        <v>8789</v>
      </c>
      <c r="B389" s="619" t="s">
        <v>8790</v>
      </c>
      <c r="C389" s="619" t="s">
        <v>7590</v>
      </c>
      <c r="D389" s="619" t="s">
        <v>8811</v>
      </c>
      <c r="E389" s="619" t="s">
        <v>8801</v>
      </c>
      <c r="F389" s="622">
        <v>769</v>
      </c>
      <c r="G389" s="622">
        <v>53830</v>
      </c>
      <c r="H389" s="622">
        <v>1</v>
      </c>
      <c r="I389" s="622">
        <v>70</v>
      </c>
      <c r="J389" s="622">
        <v>827</v>
      </c>
      <c r="K389" s="622">
        <v>57890</v>
      </c>
      <c r="L389" s="622">
        <v>1.0754226267880365</v>
      </c>
      <c r="M389" s="622">
        <v>70</v>
      </c>
      <c r="N389" s="622">
        <v>802</v>
      </c>
      <c r="O389" s="622">
        <v>56140</v>
      </c>
      <c r="P389" s="635">
        <v>1.0429128738621587</v>
      </c>
      <c r="Q389" s="623">
        <v>70</v>
      </c>
    </row>
    <row r="390" spans="1:17" ht="14.4" customHeight="1" x14ac:dyDescent="0.3">
      <c r="A390" s="618" t="s">
        <v>8789</v>
      </c>
      <c r="B390" s="619" t="s">
        <v>8790</v>
      </c>
      <c r="C390" s="619" t="s">
        <v>7590</v>
      </c>
      <c r="D390" s="619" t="s">
        <v>8812</v>
      </c>
      <c r="E390" s="619" t="s">
        <v>8813</v>
      </c>
      <c r="F390" s="622">
        <v>1</v>
      </c>
      <c r="G390" s="622">
        <v>486</v>
      </c>
      <c r="H390" s="622">
        <v>1</v>
      </c>
      <c r="I390" s="622">
        <v>486</v>
      </c>
      <c r="J390" s="622">
        <v>2</v>
      </c>
      <c r="K390" s="622">
        <v>972</v>
      </c>
      <c r="L390" s="622">
        <v>2</v>
      </c>
      <c r="M390" s="622">
        <v>486</v>
      </c>
      <c r="N390" s="622">
        <v>2</v>
      </c>
      <c r="O390" s="622">
        <v>972</v>
      </c>
      <c r="P390" s="635">
        <v>2</v>
      </c>
      <c r="Q390" s="623">
        <v>486</v>
      </c>
    </row>
    <row r="391" spans="1:17" ht="14.4" customHeight="1" x14ac:dyDescent="0.3">
      <c r="A391" s="618" t="s">
        <v>8789</v>
      </c>
      <c r="B391" s="619" t="s">
        <v>8790</v>
      </c>
      <c r="C391" s="619" t="s">
        <v>7590</v>
      </c>
      <c r="D391" s="619" t="s">
        <v>8814</v>
      </c>
      <c r="E391" s="619" t="s">
        <v>8815</v>
      </c>
      <c r="F391" s="622">
        <v>8</v>
      </c>
      <c r="G391" s="622">
        <v>9472</v>
      </c>
      <c r="H391" s="622">
        <v>1</v>
      </c>
      <c r="I391" s="622">
        <v>1184</v>
      </c>
      <c r="J391" s="622">
        <v>11</v>
      </c>
      <c r="K391" s="622">
        <v>13046</v>
      </c>
      <c r="L391" s="622">
        <v>1.3773226351351351</v>
      </c>
      <c r="M391" s="622">
        <v>1186</v>
      </c>
      <c r="N391" s="622">
        <v>15</v>
      </c>
      <c r="O391" s="622">
        <v>17835</v>
      </c>
      <c r="P391" s="635">
        <v>1.8829180743243243</v>
      </c>
      <c r="Q391" s="623">
        <v>1189</v>
      </c>
    </row>
    <row r="392" spans="1:17" ht="14.4" customHeight="1" x14ac:dyDescent="0.3">
      <c r="A392" s="618" t="s">
        <v>8789</v>
      </c>
      <c r="B392" s="619" t="s">
        <v>8790</v>
      </c>
      <c r="C392" s="619" t="s">
        <v>7590</v>
      </c>
      <c r="D392" s="619" t="s">
        <v>8816</v>
      </c>
      <c r="E392" s="619" t="s">
        <v>8817</v>
      </c>
      <c r="F392" s="622">
        <v>11</v>
      </c>
      <c r="G392" s="622">
        <v>1177</v>
      </c>
      <c r="H392" s="622">
        <v>1</v>
      </c>
      <c r="I392" s="622">
        <v>107</v>
      </c>
      <c r="J392" s="622">
        <v>13</v>
      </c>
      <c r="K392" s="622">
        <v>1391</v>
      </c>
      <c r="L392" s="622">
        <v>1.1818181818181819</v>
      </c>
      <c r="M392" s="622">
        <v>107</v>
      </c>
      <c r="N392" s="622">
        <v>14</v>
      </c>
      <c r="O392" s="622">
        <v>1512</v>
      </c>
      <c r="P392" s="635">
        <v>1.2846219201359388</v>
      </c>
      <c r="Q392" s="623">
        <v>108</v>
      </c>
    </row>
    <row r="393" spans="1:17" ht="14.4" customHeight="1" x14ac:dyDescent="0.3">
      <c r="A393" s="618" t="s">
        <v>8789</v>
      </c>
      <c r="B393" s="619" t="s">
        <v>8790</v>
      </c>
      <c r="C393" s="619" t="s">
        <v>7590</v>
      </c>
      <c r="D393" s="619" t="s">
        <v>8818</v>
      </c>
      <c r="E393" s="619" t="s">
        <v>8819</v>
      </c>
      <c r="F393" s="622"/>
      <c r="G393" s="622"/>
      <c r="H393" s="622"/>
      <c r="I393" s="622"/>
      <c r="J393" s="622">
        <v>1</v>
      </c>
      <c r="K393" s="622">
        <v>290</v>
      </c>
      <c r="L393" s="622"/>
      <c r="M393" s="622">
        <v>290</v>
      </c>
      <c r="N393" s="622"/>
      <c r="O393" s="622"/>
      <c r="P393" s="635"/>
      <c r="Q393" s="623"/>
    </row>
    <row r="394" spans="1:17" ht="14.4" customHeight="1" x14ac:dyDescent="0.3">
      <c r="A394" s="618" t="s">
        <v>8789</v>
      </c>
      <c r="B394" s="619" t="s">
        <v>8790</v>
      </c>
      <c r="C394" s="619" t="s">
        <v>7590</v>
      </c>
      <c r="D394" s="619" t="s">
        <v>8820</v>
      </c>
      <c r="E394" s="619" t="s">
        <v>8821</v>
      </c>
      <c r="F394" s="622">
        <v>1</v>
      </c>
      <c r="G394" s="622">
        <v>607</v>
      </c>
      <c r="H394" s="622">
        <v>1</v>
      </c>
      <c r="I394" s="622">
        <v>607</v>
      </c>
      <c r="J394" s="622">
        <v>2</v>
      </c>
      <c r="K394" s="622">
        <v>1218</v>
      </c>
      <c r="L394" s="622">
        <v>2.0065897858319603</v>
      </c>
      <c r="M394" s="622">
        <v>609</v>
      </c>
      <c r="N394" s="622">
        <v>1</v>
      </c>
      <c r="O394" s="622">
        <v>612</v>
      </c>
      <c r="P394" s="635">
        <v>1.0082372322899507</v>
      </c>
      <c r="Q394" s="623">
        <v>612</v>
      </c>
    </row>
    <row r="395" spans="1:17" ht="14.4" customHeight="1" x14ac:dyDescent="0.3">
      <c r="A395" s="618" t="s">
        <v>8789</v>
      </c>
      <c r="B395" s="619" t="s">
        <v>8790</v>
      </c>
      <c r="C395" s="619" t="s">
        <v>7590</v>
      </c>
      <c r="D395" s="619" t="s">
        <v>8822</v>
      </c>
      <c r="E395" s="619" t="s">
        <v>8823</v>
      </c>
      <c r="F395" s="622">
        <v>1</v>
      </c>
      <c r="G395" s="622">
        <v>580</v>
      </c>
      <c r="H395" s="622">
        <v>1</v>
      </c>
      <c r="I395" s="622">
        <v>580</v>
      </c>
      <c r="J395" s="622"/>
      <c r="K395" s="622"/>
      <c r="L395" s="622"/>
      <c r="M395" s="622"/>
      <c r="N395" s="622"/>
      <c r="O395" s="622"/>
      <c r="P395" s="635"/>
      <c r="Q395" s="623"/>
    </row>
    <row r="396" spans="1:17" ht="14.4" customHeight="1" x14ac:dyDescent="0.3">
      <c r="A396" s="618" t="s">
        <v>8789</v>
      </c>
      <c r="B396" s="619" t="s">
        <v>8790</v>
      </c>
      <c r="C396" s="619" t="s">
        <v>7590</v>
      </c>
      <c r="D396" s="619" t="s">
        <v>8824</v>
      </c>
      <c r="E396" s="619" t="s">
        <v>8825</v>
      </c>
      <c r="F396" s="622">
        <v>1</v>
      </c>
      <c r="G396" s="622">
        <v>316</v>
      </c>
      <c r="H396" s="622">
        <v>1</v>
      </c>
      <c r="I396" s="622">
        <v>316</v>
      </c>
      <c r="J396" s="622">
        <v>1</v>
      </c>
      <c r="K396" s="622">
        <v>318</v>
      </c>
      <c r="L396" s="622">
        <v>1.0063291139240507</v>
      </c>
      <c r="M396" s="622">
        <v>318</v>
      </c>
      <c r="N396" s="622">
        <v>1</v>
      </c>
      <c r="O396" s="622">
        <v>319</v>
      </c>
      <c r="P396" s="635">
        <v>1.009493670886076</v>
      </c>
      <c r="Q396" s="623">
        <v>319</v>
      </c>
    </row>
    <row r="397" spans="1:17" ht="14.4" customHeight="1" x14ac:dyDescent="0.3">
      <c r="A397" s="618" t="s">
        <v>8789</v>
      </c>
      <c r="B397" s="619" t="s">
        <v>8790</v>
      </c>
      <c r="C397" s="619" t="s">
        <v>7590</v>
      </c>
      <c r="D397" s="619" t="s">
        <v>8826</v>
      </c>
      <c r="E397" s="619" t="s">
        <v>8827</v>
      </c>
      <c r="F397" s="622"/>
      <c r="G397" s="622"/>
      <c r="H397" s="622"/>
      <c r="I397" s="622"/>
      <c r="J397" s="622">
        <v>1</v>
      </c>
      <c r="K397" s="622">
        <v>219</v>
      </c>
      <c r="L397" s="622"/>
      <c r="M397" s="622">
        <v>219</v>
      </c>
      <c r="N397" s="622">
        <v>1</v>
      </c>
      <c r="O397" s="622">
        <v>220</v>
      </c>
      <c r="P397" s="635"/>
      <c r="Q397" s="623">
        <v>220</v>
      </c>
    </row>
    <row r="398" spans="1:17" ht="14.4" customHeight="1" x14ac:dyDescent="0.3">
      <c r="A398" s="618" t="s">
        <v>8789</v>
      </c>
      <c r="B398" s="619" t="s">
        <v>8790</v>
      </c>
      <c r="C398" s="619" t="s">
        <v>7590</v>
      </c>
      <c r="D398" s="619" t="s">
        <v>8828</v>
      </c>
      <c r="E398" s="619" t="s">
        <v>8829</v>
      </c>
      <c r="F398" s="622">
        <v>1</v>
      </c>
      <c r="G398" s="622">
        <v>382</v>
      </c>
      <c r="H398" s="622">
        <v>1</v>
      </c>
      <c r="I398" s="622">
        <v>382</v>
      </c>
      <c r="J398" s="622">
        <v>2</v>
      </c>
      <c r="K398" s="622">
        <v>764</v>
      </c>
      <c r="L398" s="622">
        <v>2</v>
      </c>
      <c r="M398" s="622">
        <v>382</v>
      </c>
      <c r="N398" s="622">
        <v>2</v>
      </c>
      <c r="O398" s="622">
        <v>764</v>
      </c>
      <c r="P398" s="635">
        <v>2</v>
      </c>
      <c r="Q398" s="623">
        <v>382</v>
      </c>
    </row>
    <row r="399" spans="1:17" ht="14.4" customHeight="1" x14ac:dyDescent="0.3">
      <c r="A399" s="618" t="s">
        <v>8789</v>
      </c>
      <c r="B399" s="619" t="s">
        <v>8790</v>
      </c>
      <c r="C399" s="619" t="s">
        <v>7590</v>
      </c>
      <c r="D399" s="619" t="s">
        <v>8830</v>
      </c>
      <c r="E399" s="619" t="s">
        <v>8831</v>
      </c>
      <c r="F399" s="622">
        <v>7</v>
      </c>
      <c r="G399" s="622">
        <v>644</v>
      </c>
      <c r="H399" s="622">
        <v>1</v>
      </c>
      <c r="I399" s="622">
        <v>92</v>
      </c>
      <c r="J399" s="622">
        <v>9</v>
      </c>
      <c r="K399" s="622">
        <v>828</v>
      </c>
      <c r="L399" s="622">
        <v>1.2857142857142858</v>
      </c>
      <c r="M399" s="622">
        <v>92</v>
      </c>
      <c r="N399" s="622">
        <v>12</v>
      </c>
      <c r="O399" s="622">
        <v>1116</v>
      </c>
      <c r="P399" s="635">
        <v>1.7329192546583851</v>
      </c>
      <c r="Q399" s="623">
        <v>93</v>
      </c>
    </row>
    <row r="400" spans="1:17" ht="14.4" customHeight="1" x14ac:dyDescent="0.3">
      <c r="A400" s="618" t="s">
        <v>8789</v>
      </c>
      <c r="B400" s="619" t="s">
        <v>8790</v>
      </c>
      <c r="C400" s="619" t="s">
        <v>7590</v>
      </c>
      <c r="D400" s="619" t="s">
        <v>8832</v>
      </c>
      <c r="E400" s="619" t="s">
        <v>8833</v>
      </c>
      <c r="F400" s="622">
        <v>1</v>
      </c>
      <c r="G400" s="622">
        <v>213</v>
      </c>
      <c r="H400" s="622">
        <v>1</v>
      </c>
      <c r="I400" s="622">
        <v>213</v>
      </c>
      <c r="J400" s="622">
        <v>2</v>
      </c>
      <c r="K400" s="622">
        <v>430</v>
      </c>
      <c r="L400" s="622">
        <v>2.0187793427230045</v>
      </c>
      <c r="M400" s="622">
        <v>215</v>
      </c>
      <c r="N400" s="622">
        <v>3</v>
      </c>
      <c r="O400" s="622">
        <v>648</v>
      </c>
      <c r="P400" s="635">
        <v>3.0422535211267605</v>
      </c>
      <c r="Q400" s="623">
        <v>216</v>
      </c>
    </row>
    <row r="401" spans="1:17" ht="14.4" customHeight="1" x14ac:dyDescent="0.3">
      <c r="A401" s="618" t="s">
        <v>8834</v>
      </c>
      <c r="B401" s="619" t="s">
        <v>8835</v>
      </c>
      <c r="C401" s="619" t="s">
        <v>7590</v>
      </c>
      <c r="D401" s="619" t="s">
        <v>7761</v>
      </c>
      <c r="E401" s="619" t="s">
        <v>7762</v>
      </c>
      <c r="F401" s="622">
        <v>3</v>
      </c>
      <c r="G401" s="622">
        <v>135</v>
      </c>
      <c r="H401" s="622">
        <v>1</v>
      </c>
      <c r="I401" s="622">
        <v>45</v>
      </c>
      <c r="J401" s="622"/>
      <c r="K401" s="622"/>
      <c r="L401" s="622"/>
      <c r="M401" s="622"/>
      <c r="N401" s="622"/>
      <c r="O401" s="622"/>
      <c r="P401" s="635"/>
      <c r="Q401" s="623"/>
    </row>
    <row r="402" spans="1:17" ht="14.4" customHeight="1" x14ac:dyDescent="0.3">
      <c r="A402" s="618" t="s">
        <v>8834</v>
      </c>
      <c r="B402" s="619" t="s">
        <v>8835</v>
      </c>
      <c r="C402" s="619" t="s">
        <v>7590</v>
      </c>
      <c r="D402" s="619" t="s">
        <v>8106</v>
      </c>
      <c r="E402" s="619" t="s">
        <v>8107</v>
      </c>
      <c r="F402" s="622"/>
      <c r="G402" s="622"/>
      <c r="H402" s="622"/>
      <c r="I402" s="622"/>
      <c r="J402" s="622">
        <v>1</v>
      </c>
      <c r="K402" s="622">
        <v>1236</v>
      </c>
      <c r="L402" s="622"/>
      <c r="M402" s="622">
        <v>1236</v>
      </c>
      <c r="N402" s="622"/>
      <c r="O402" s="622"/>
      <c r="P402" s="635"/>
      <c r="Q402" s="623"/>
    </row>
    <row r="403" spans="1:17" ht="14.4" customHeight="1" x14ac:dyDescent="0.3">
      <c r="A403" s="618" t="s">
        <v>8834</v>
      </c>
      <c r="B403" s="619" t="s">
        <v>8835</v>
      </c>
      <c r="C403" s="619" t="s">
        <v>7590</v>
      </c>
      <c r="D403" s="619" t="s">
        <v>8114</v>
      </c>
      <c r="E403" s="619" t="s">
        <v>8115</v>
      </c>
      <c r="F403" s="622">
        <v>3</v>
      </c>
      <c r="G403" s="622">
        <v>498</v>
      </c>
      <c r="H403" s="622">
        <v>1</v>
      </c>
      <c r="I403" s="622">
        <v>166</v>
      </c>
      <c r="J403" s="622">
        <v>3</v>
      </c>
      <c r="K403" s="622">
        <v>498</v>
      </c>
      <c r="L403" s="622">
        <v>1</v>
      </c>
      <c r="M403" s="622">
        <v>166</v>
      </c>
      <c r="N403" s="622">
        <v>1</v>
      </c>
      <c r="O403" s="622">
        <v>167</v>
      </c>
      <c r="P403" s="635">
        <v>0.3353413654618474</v>
      </c>
      <c r="Q403" s="623">
        <v>167</v>
      </c>
    </row>
    <row r="404" spans="1:17" ht="14.4" customHeight="1" x14ac:dyDescent="0.3">
      <c r="A404" s="618" t="s">
        <v>8834</v>
      </c>
      <c r="B404" s="619" t="s">
        <v>8835</v>
      </c>
      <c r="C404" s="619" t="s">
        <v>7590</v>
      </c>
      <c r="D404" s="619" t="s">
        <v>8205</v>
      </c>
      <c r="E404" s="619" t="s">
        <v>8206</v>
      </c>
      <c r="F404" s="622"/>
      <c r="G404" s="622"/>
      <c r="H404" s="622"/>
      <c r="I404" s="622"/>
      <c r="J404" s="622">
        <v>2</v>
      </c>
      <c r="K404" s="622">
        <v>2000</v>
      </c>
      <c r="L404" s="622"/>
      <c r="M404" s="622">
        <v>1000</v>
      </c>
      <c r="N404" s="622"/>
      <c r="O404" s="622"/>
      <c r="P404" s="635"/>
      <c r="Q404" s="623"/>
    </row>
    <row r="405" spans="1:17" ht="14.4" customHeight="1" x14ac:dyDescent="0.3">
      <c r="A405" s="618" t="s">
        <v>8834</v>
      </c>
      <c r="B405" s="619" t="s">
        <v>8835</v>
      </c>
      <c r="C405" s="619" t="s">
        <v>7590</v>
      </c>
      <c r="D405" s="619" t="s">
        <v>8116</v>
      </c>
      <c r="E405" s="619" t="s">
        <v>8117</v>
      </c>
      <c r="F405" s="622"/>
      <c r="G405" s="622"/>
      <c r="H405" s="622"/>
      <c r="I405" s="622"/>
      <c r="J405" s="622">
        <v>1</v>
      </c>
      <c r="K405" s="622">
        <v>12774</v>
      </c>
      <c r="L405" s="622"/>
      <c r="M405" s="622">
        <v>12774</v>
      </c>
      <c r="N405" s="622"/>
      <c r="O405" s="622"/>
      <c r="P405" s="635"/>
      <c r="Q405" s="623"/>
    </row>
    <row r="406" spans="1:17" ht="14.4" customHeight="1" x14ac:dyDescent="0.3">
      <c r="A406" s="618" t="s">
        <v>8834</v>
      </c>
      <c r="B406" s="619" t="s">
        <v>8835</v>
      </c>
      <c r="C406" s="619" t="s">
        <v>7590</v>
      </c>
      <c r="D406" s="619" t="s">
        <v>8120</v>
      </c>
      <c r="E406" s="619" t="s">
        <v>8121</v>
      </c>
      <c r="F406" s="622"/>
      <c r="G406" s="622"/>
      <c r="H406" s="622"/>
      <c r="I406" s="622"/>
      <c r="J406" s="622">
        <v>2</v>
      </c>
      <c r="K406" s="622">
        <v>4442</v>
      </c>
      <c r="L406" s="622"/>
      <c r="M406" s="622">
        <v>2221</v>
      </c>
      <c r="N406" s="622"/>
      <c r="O406" s="622"/>
      <c r="P406" s="635"/>
      <c r="Q406" s="623"/>
    </row>
    <row r="407" spans="1:17" ht="14.4" customHeight="1" x14ac:dyDescent="0.3">
      <c r="A407" s="618" t="s">
        <v>8834</v>
      </c>
      <c r="B407" s="619" t="s">
        <v>8835</v>
      </c>
      <c r="C407" s="619" t="s">
        <v>7590</v>
      </c>
      <c r="D407" s="619" t="s">
        <v>8138</v>
      </c>
      <c r="E407" s="619" t="s">
        <v>8139</v>
      </c>
      <c r="F407" s="622">
        <v>24</v>
      </c>
      <c r="G407" s="622">
        <v>15744</v>
      </c>
      <c r="H407" s="622">
        <v>1</v>
      </c>
      <c r="I407" s="622">
        <v>656</v>
      </c>
      <c r="J407" s="622">
        <v>9</v>
      </c>
      <c r="K407" s="622">
        <v>5940</v>
      </c>
      <c r="L407" s="622">
        <v>0.37728658536585363</v>
      </c>
      <c r="M407" s="622">
        <v>660</v>
      </c>
      <c r="N407" s="622">
        <v>8</v>
      </c>
      <c r="O407" s="622">
        <v>5312</v>
      </c>
      <c r="P407" s="635">
        <v>0.33739837398373984</v>
      </c>
      <c r="Q407" s="623">
        <v>664</v>
      </c>
    </row>
    <row r="408" spans="1:17" ht="14.4" customHeight="1" x14ac:dyDescent="0.3">
      <c r="A408" s="618" t="s">
        <v>8834</v>
      </c>
      <c r="B408" s="619" t="s">
        <v>8835</v>
      </c>
      <c r="C408" s="619" t="s">
        <v>7590</v>
      </c>
      <c r="D408" s="619" t="s">
        <v>8140</v>
      </c>
      <c r="E408" s="619" t="s">
        <v>8141</v>
      </c>
      <c r="F408" s="622">
        <v>13</v>
      </c>
      <c r="G408" s="622">
        <v>5876</v>
      </c>
      <c r="H408" s="622">
        <v>1</v>
      </c>
      <c r="I408" s="622">
        <v>452</v>
      </c>
      <c r="J408" s="622">
        <v>7</v>
      </c>
      <c r="K408" s="622">
        <v>3178</v>
      </c>
      <c r="L408" s="622">
        <v>0.54084411164057178</v>
      </c>
      <c r="M408" s="622">
        <v>454</v>
      </c>
      <c r="N408" s="622">
        <v>4</v>
      </c>
      <c r="O408" s="622">
        <v>1828</v>
      </c>
      <c r="P408" s="635">
        <v>0.31109598366235536</v>
      </c>
      <c r="Q408" s="623">
        <v>457</v>
      </c>
    </row>
    <row r="409" spans="1:17" ht="14.4" customHeight="1" x14ac:dyDescent="0.3">
      <c r="A409" s="618" t="s">
        <v>8834</v>
      </c>
      <c r="B409" s="619" t="s">
        <v>8835</v>
      </c>
      <c r="C409" s="619" t="s">
        <v>7590</v>
      </c>
      <c r="D409" s="619" t="s">
        <v>8836</v>
      </c>
      <c r="E409" s="619" t="s">
        <v>8837</v>
      </c>
      <c r="F409" s="622"/>
      <c r="G409" s="622"/>
      <c r="H409" s="622"/>
      <c r="I409" s="622"/>
      <c r="J409" s="622"/>
      <c r="K409" s="622"/>
      <c r="L409" s="622"/>
      <c r="M409" s="622"/>
      <c r="N409" s="622">
        <v>1</v>
      </c>
      <c r="O409" s="622">
        <v>251</v>
      </c>
      <c r="P409" s="635"/>
      <c r="Q409" s="623">
        <v>251</v>
      </c>
    </row>
    <row r="410" spans="1:17" ht="14.4" customHeight="1" x14ac:dyDescent="0.3">
      <c r="A410" s="618" t="s">
        <v>8834</v>
      </c>
      <c r="B410" s="619" t="s">
        <v>8835</v>
      </c>
      <c r="C410" s="619" t="s">
        <v>7590</v>
      </c>
      <c r="D410" s="619" t="s">
        <v>8144</v>
      </c>
      <c r="E410" s="619" t="s">
        <v>8145</v>
      </c>
      <c r="F410" s="622">
        <v>57</v>
      </c>
      <c r="G410" s="622">
        <v>4446</v>
      </c>
      <c r="H410" s="622">
        <v>1</v>
      </c>
      <c r="I410" s="622">
        <v>78</v>
      </c>
      <c r="J410" s="622">
        <v>38</v>
      </c>
      <c r="K410" s="622">
        <v>2964</v>
      </c>
      <c r="L410" s="622">
        <v>0.66666666666666663</v>
      </c>
      <c r="M410" s="622">
        <v>78</v>
      </c>
      <c r="N410" s="622">
        <v>41</v>
      </c>
      <c r="O410" s="622">
        <v>3239</v>
      </c>
      <c r="P410" s="635">
        <v>0.72852001799370225</v>
      </c>
      <c r="Q410" s="623">
        <v>79</v>
      </c>
    </row>
    <row r="411" spans="1:17" ht="14.4" customHeight="1" x14ac:dyDescent="0.3">
      <c r="A411" s="618" t="s">
        <v>8834</v>
      </c>
      <c r="B411" s="619" t="s">
        <v>8835</v>
      </c>
      <c r="C411" s="619" t="s">
        <v>7590</v>
      </c>
      <c r="D411" s="619" t="s">
        <v>8148</v>
      </c>
      <c r="E411" s="619" t="s">
        <v>8149</v>
      </c>
      <c r="F411" s="622"/>
      <c r="G411" s="622"/>
      <c r="H411" s="622"/>
      <c r="I411" s="622"/>
      <c r="J411" s="622"/>
      <c r="K411" s="622"/>
      <c r="L411" s="622"/>
      <c r="M411" s="622"/>
      <c r="N411" s="622">
        <v>4</v>
      </c>
      <c r="O411" s="622">
        <v>148</v>
      </c>
      <c r="P411" s="635"/>
      <c r="Q411" s="623">
        <v>37</v>
      </c>
    </row>
    <row r="412" spans="1:17" ht="14.4" customHeight="1" x14ac:dyDescent="0.3">
      <c r="A412" s="618" t="s">
        <v>8834</v>
      </c>
      <c r="B412" s="619" t="s">
        <v>8835</v>
      </c>
      <c r="C412" s="619" t="s">
        <v>7590</v>
      </c>
      <c r="D412" s="619" t="s">
        <v>8154</v>
      </c>
      <c r="E412" s="619" t="s">
        <v>8155</v>
      </c>
      <c r="F412" s="622">
        <v>10</v>
      </c>
      <c r="G412" s="622">
        <v>2400</v>
      </c>
      <c r="H412" s="622">
        <v>1</v>
      </c>
      <c r="I412" s="622">
        <v>240</v>
      </c>
      <c r="J412" s="622">
        <v>5</v>
      </c>
      <c r="K412" s="622">
        <v>1210</v>
      </c>
      <c r="L412" s="622">
        <v>0.50416666666666665</v>
      </c>
      <c r="M412" s="622">
        <v>242</v>
      </c>
      <c r="N412" s="622">
        <v>9</v>
      </c>
      <c r="O412" s="622">
        <v>2187</v>
      </c>
      <c r="P412" s="635">
        <v>0.91125</v>
      </c>
      <c r="Q412" s="623">
        <v>243</v>
      </c>
    </row>
    <row r="413" spans="1:17" ht="14.4" customHeight="1" x14ac:dyDescent="0.3">
      <c r="A413" s="618" t="s">
        <v>8834</v>
      </c>
      <c r="B413" s="619" t="s">
        <v>8835</v>
      </c>
      <c r="C413" s="619" t="s">
        <v>7590</v>
      </c>
      <c r="D413" s="619" t="s">
        <v>8838</v>
      </c>
      <c r="E413" s="619" t="s">
        <v>8839</v>
      </c>
      <c r="F413" s="622">
        <v>31</v>
      </c>
      <c r="G413" s="622">
        <v>61349</v>
      </c>
      <c r="H413" s="622">
        <v>1</v>
      </c>
      <c r="I413" s="622">
        <v>1979</v>
      </c>
      <c r="J413" s="622">
        <v>9</v>
      </c>
      <c r="K413" s="622">
        <v>17865</v>
      </c>
      <c r="L413" s="622">
        <v>0.2912027905915337</v>
      </c>
      <c r="M413" s="622">
        <v>1985</v>
      </c>
      <c r="N413" s="622">
        <v>18</v>
      </c>
      <c r="O413" s="622">
        <v>35874</v>
      </c>
      <c r="P413" s="635">
        <v>0.58475280770672711</v>
      </c>
      <c r="Q413" s="623">
        <v>1993</v>
      </c>
    </row>
    <row r="414" spans="1:17" ht="14.4" customHeight="1" x14ac:dyDescent="0.3">
      <c r="A414" s="618" t="s">
        <v>8834</v>
      </c>
      <c r="B414" s="619" t="s">
        <v>8835</v>
      </c>
      <c r="C414" s="619" t="s">
        <v>7590</v>
      </c>
      <c r="D414" s="619" t="s">
        <v>8840</v>
      </c>
      <c r="E414" s="619" t="s">
        <v>8841</v>
      </c>
      <c r="F414" s="622">
        <v>47</v>
      </c>
      <c r="G414" s="622">
        <v>7755</v>
      </c>
      <c r="H414" s="622">
        <v>1</v>
      </c>
      <c r="I414" s="622">
        <v>165</v>
      </c>
      <c r="J414" s="622">
        <v>16</v>
      </c>
      <c r="K414" s="622">
        <v>2672</v>
      </c>
      <c r="L414" s="622">
        <v>0.3445519019987105</v>
      </c>
      <c r="M414" s="622">
        <v>167</v>
      </c>
      <c r="N414" s="622">
        <v>44</v>
      </c>
      <c r="O414" s="622">
        <v>7392</v>
      </c>
      <c r="P414" s="635">
        <v>0.95319148936170217</v>
      </c>
      <c r="Q414" s="623">
        <v>168</v>
      </c>
    </row>
    <row r="415" spans="1:17" ht="14.4" customHeight="1" x14ac:dyDescent="0.3">
      <c r="A415" s="618" t="s">
        <v>8834</v>
      </c>
      <c r="B415" s="619" t="s">
        <v>8835</v>
      </c>
      <c r="C415" s="619" t="s">
        <v>7590</v>
      </c>
      <c r="D415" s="619" t="s">
        <v>8842</v>
      </c>
      <c r="E415" s="619" t="s">
        <v>8843</v>
      </c>
      <c r="F415" s="622"/>
      <c r="G415" s="622"/>
      <c r="H415" s="622"/>
      <c r="I415" s="622"/>
      <c r="J415" s="622">
        <v>3</v>
      </c>
      <c r="K415" s="622">
        <v>840</v>
      </c>
      <c r="L415" s="622"/>
      <c r="M415" s="622">
        <v>280</v>
      </c>
      <c r="N415" s="622">
        <v>9</v>
      </c>
      <c r="O415" s="622">
        <v>2529</v>
      </c>
      <c r="P415" s="635"/>
      <c r="Q415" s="623">
        <v>281</v>
      </c>
    </row>
    <row r="416" spans="1:17" ht="14.4" customHeight="1" x14ac:dyDescent="0.3">
      <c r="A416" s="618" t="s">
        <v>8834</v>
      </c>
      <c r="B416" s="619" t="s">
        <v>8835</v>
      </c>
      <c r="C416" s="619" t="s">
        <v>7590</v>
      </c>
      <c r="D416" s="619" t="s">
        <v>8844</v>
      </c>
      <c r="E416" s="619" t="s">
        <v>8845</v>
      </c>
      <c r="F416" s="622">
        <v>997</v>
      </c>
      <c r="G416" s="622">
        <v>161514</v>
      </c>
      <c r="H416" s="622">
        <v>1</v>
      </c>
      <c r="I416" s="622">
        <v>162</v>
      </c>
      <c r="J416" s="622">
        <v>915</v>
      </c>
      <c r="K416" s="622">
        <v>150060</v>
      </c>
      <c r="L416" s="622">
        <v>0.9290835469371076</v>
      </c>
      <c r="M416" s="622">
        <v>164</v>
      </c>
      <c r="N416" s="622">
        <v>428</v>
      </c>
      <c r="O416" s="622">
        <v>70620</v>
      </c>
      <c r="P416" s="635">
        <v>0.43723763884245331</v>
      </c>
      <c r="Q416" s="623">
        <v>165</v>
      </c>
    </row>
    <row r="417" spans="1:17" ht="14.4" customHeight="1" x14ac:dyDescent="0.3">
      <c r="A417" s="618" t="s">
        <v>8834</v>
      </c>
      <c r="B417" s="619" t="s">
        <v>8835</v>
      </c>
      <c r="C417" s="619" t="s">
        <v>7590</v>
      </c>
      <c r="D417" s="619" t="s">
        <v>8846</v>
      </c>
      <c r="E417" s="619" t="s">
        <v>8847</v>
      </c>
      <c r="F417" s="622">
        <v>40</v>
      </c>
      <c r="G417" s="622">
        <v>18040</v>
      </c>
      <c r="H417" s="622">
        <v>1</v>
      </c>
      <c r="I417" s="622">
        <v>451</v>
      </c>
      <c r="J417" s="622">
        <v>30</v>
      </c>
      <c r="K417" s="622">
        <v>13590</v>
      </c>
      <c r="L417" s="622">
        <v>0.75332594235033257</v>
      </c>
      <c r="M417" s="622">
        <v>453</v>
      </c>
      <c r="N417" s="622">
        <v>41</v>
      </c>
      <c r="O417" s="622">
        <v>18696</v>
      </c>
      <c r="P417" s="635">
        <v>1.0363636363636364</v>
      </c>
      <c r="Q417" s="623">
        <v>456</v>
      </c>
    </row>
    <row r="418" spans="1:17" ht="14.4" customHeight="1" x14ac:dyDescent="0.3">
      <c r="A418" s="618" t="s">
        <v>8834</v>
      </c>
      <c r="B418" s="619" t="s">
        <v>8835</v>
      </c>
      <c r="C418" s="619" t="s">
        <v>7590</v>
      </c>
      <c r="D418" s="619" t="s">
        <v>8848</v>
      </c>
      <c r="E418" s="619" t="s">
        <v>8849</v>
      </c>
      <c r="F418" s="622">
        <v>1</v>
      </c>
      <c r="G418" s="622">
        <v>2159</v>
      </c>
      <c r="H418" s="622">
        <v>1</v>
      </c>
      <c r="I418" s="622">
        <v>2159</v>
      </c>
      <c r="J418" s="622">
        <v>1</v>
      </c>
      <c r="K418" s="622">
        <v>2161</v>
      </c>
      <c r="L418" s="622">
        <v>1.000926354793886</v>
      </c>
      <c r="M418" s="622">
        <v>2161</v>
      </c>
      <c r="N418" s="622">
        <v>2</v>
      </c>
      <c r="O418" s="622">
        <v>4328</v>
      </c>
      <c r="P418" s="635">
        <v>2.0046317739694302</v>
      </c>
      <c r="Q418" s="623">
        <v>2164</v>
      </c>
    </row>
    <row r="419" spans="1:17" ht="14.4" customHeight="1" x14ac:dyDescent="0.3">
      <c r="A419" s="618" t="s">
        <v>8834</v>
      </c>
      <c r="B419" s="619" t="s">
        <v>8835</v>
      </c>
      <c r="C419" s="619" t="s">
        <v>7590</v>
      </c>
      <c r="D419" s="619" t="s">
        <v>8850</v>
      </c>
      <c r="E419" s="619" t="s">
        <v>8851</v>
      </c>
      <c r="F419" s="622">
        <v>201</v>
      </c>
      <c r="G419" s="622">
        <v>67737</v>
      </c>
      <c r="H419" s="622">
        <v>1</v>
      </c>
      <c r="I419" s="622">
        <v>337</v>
      </c>
      <c r="J419" s="622">
        <v>149</v>
      </c>
      <c r="K419" s="622">
        <v>50213</v>
      </c>
      <c r="L419" s="622">
        <v>0.74129353233830841</v>
      </c>
      <c r="M419" s="622">
        <v>337</v>
      </c>
      <c r="N419" s="622">
        <v>228</v>
      </c>
      <c r="O419" s="622">
        <v>77064</v>
      </c>
      <c r="P419" s="635">
        <v>1.1376943177288632</v>
      </c>
      <c r="Q419" s="623">
        <v>338</v>
      </c>
    </row>
    <row r="420" spans="1:17" ht="14.4" customHeight="1" x14ac:dyDescent="0.3">
      <c r="A420" s="618" t="s">
        <v>8834</v>
      </c>
      <c r="B420" s="619" t="s">
        <v>8835</v>
      </c>
      <c r="C420" s="619" t="s">
        <v>7590</v>
      </c>
      <c r="D420" s="619" t="s">
        <v>8852</v>
      </c>
      <c r="E420" s="619" t="s">
        <v>8853</v>
      </c>
      <c r="F420" s="622">
        <v>53</v>
      </c>
      <c r="G420" s="622">
        <v>8374</v>
      </c>
      <c r="H420" s="622">
        <v>1</v>
      </c>
      <c r="I420" s="622">
        <v>158</v>
      </c>
      <c r="J420" s="622">
        <v>52</v>
      </c>
      <c r="K420" s="622">
        <v>8268</v>
      </c>
      <c r="L420" s="622">
        <v>0.98734177215189878</v>
      </c>
      <c r="M420" s="622">
        <v>159</v>
      </c>
      <c r="N420" s="622">
        <v>17</v>
      </c>
      <c r="O420" s="622">
        <v>2720</v>
      </c>
      <c r="P420" s="635">
        <v>0.3248149032720325</v>
      </c>
      <c r="Q420" s="623">
        <v>160</v>
      </c>
    </row>
    <row r="421" spans="1:17" ht="14.4" customHeight="1" x14ac:dyDescent="0.3">
      <c r="A421" s="618" t="s">
        <v>8834</v>
      </c>
      <c r="B421" s="619" t="s">
        <v>8835</v>
      </c>
      <c r="C421" s="619" t="s">
        <v>7590</v>
      </c>
      <c r="D421" s="619" t="s">
        <v>8854</v>
      </c>
      <c r="E421" s="619" t="s">
        <v>8855</v>
      </c>
      <c r="F421" s="622">
        <v>1</v>
      </c>
      <c r="G421" s="622">
        <v>2864</v>
      </c>
      <c r="H421" s="622">
        <v>1</v>
      </c>
      <c r="I421" s="622">
        <v>2864</v>
      </c>
      <c r="J421" s="622">
        <v>1</v>
      </c>
      <c r="K421" s="622">
        <v>2874</v>
      </c>
      <c r="L421" s="622">
        <v>1.0034916201117319</v>
      </c>
      <c r="M421" s="622">
        <v>2874</v>
      </c>
      <c r="N421" s="622">
        <v>2</v>
      </c>
      <c r="O421" s="622">
        <v>5772</v>
      </c>
      <c r="P421" s="635">
        <v>2.0153631284916202</v>
      </c>
      <c r="Q421" s="623">
        <v>2886</v>
      </c>
    </row>
    <row r="422" spans="1:17" ht="14.4" customHeight="1" x14ac:dyDescent="0.3">
      <c r="A422" s="618" t="s">
        <v>8834</v>
      </c>
      <c r="B422" s="619" t="s">
        <v>8835</v>
      </c>
      <c r="C422" s="619" t="s">
        <v>7590</v>
      </c>
      <c r="D422" s="619" t="s">
        <v>8856</v>
      </c>
      <c r="E422" s="619" t="s">
        <v>8857</v>
      </c>
      <c r="F422" s="622">
        <v>30</v>
      </c>
      <c r="G422" s="622">
        <v>1590</v>
      </c>
      <c r="H422" s="622">
        <v>1</v>
      </c>
      <c r="I422" s="622">
        <v>53</v>
      </c>
      <c r="J422" s="622">
        <v>20</v>
      </c>
      <c r="K422" s="622">
        <v>1060</v>
      </c>
      <c r="L422" s="622">
        <v>0.66666666666666663</v>
      </c>
      <c r="M422" s="622">
        <v>53</v>
      </c>
      <c r="N422" s="622">
        <v>46</v>
      </c>
      <c r="O422" s="622">
        <v>2438</v>
      </c>
      <c r="P422" s="635">
        <v>1.5333333333333334</v>
      </c>
      <c r="Q422" s="623">
        <v>53</v>
      </c>
    </row>
    <row r="423" spans="1:17" ht="14.4" customHeight="1" x14ac:dyDescent="0.3">
      <c r="A423" s="618" t="s">
        <v>8834</v>
      </c>
      <c r="B423" s="619" t="s">
        <v>8835</v>
      </c>
      <c r="C423" s="619" t="s">
        <v>7590</v>
      </c>
      <c r="D423" s="619" t="s">
        <v>8858</v>
      </c>
      <c r="E423" s="619" t="s">
        <v>8859</v>
      </c>
      <c r="F423" s="622"/>
      <c r="G423" s="622"/>
      <c r="H423" s="622"/>
      <c r="I423" s="622"/>
      <c r="J423" s="622"/>
      <c r="K423" s="622"/>
      <c r="L423" s="622"/>
      <c r="M423" s="622"/>
      <c r="N423" s="622">
        <v>4</v>
      </c>
      <c r="O423" s="622">
        <v>484</v>
      </c>
      <c r="P423" s="635"/>
      <c r="Q423" s="623">
        <v>121</v>
      </c>
    </row>
    <row r="424" spans="1:17" ht="14.4" customHeight="1" x14ac:dyDescent="0.3">
      <c r="A424" s="618" t="s">
        <v>8834</v>
      </c>
      <c r="B424" s="619" t="s">
        <v>8835</v>
      </c>
      <c r="C424" s="619" t="s">
        <v>7590</v>
      </c>
      <c r="D424" s="619" t="s">
        <v>8860</v>
      </c>
      <c r="E424" s="619" t="s">
        <v>8861</v>
      </c>
      <c r="F424" s="622">
        <v>37</v>
      </c>
      <c r="G424" s="622">
        <v>15651</v>
      </c>
      <c r="H424" s="622">
        <v>1</v>
      </c>
      <c r="I424" s="622">
        <v>423</v>
      </c>
      <c r="J424" s="622">
        <v>25</v>
      </c>
      <c r="K424" s="622">
        <v>10625</v>
      </c>
      <c r="L424" s="622">
        <v>0.67887035972142351</v>
      </c>
      <c r="M424" s="622">
        <v>425</v>
      </c>
      <c r="N424" s="622">
        <v>26</v>
      </c>
      <c r="O424" s="622">
        <v>11154</v>
      </c>
      <c r="P424" s="635">
        <v>0.71267011692543603</v>
      </c>
      <c r="Q424" s="623">
        <v>429</v>
      </c>
    </row>
    <row r="425" spans="1:17" ht="14.4" customHeight="1" x14ac:dyDescent="0.3">
      <c r="A425" s="618" t="s">
        <v>8834</v>
      </c>
      <c r="B425" s="619" t="s">
        <v>8835</v>
      </c>
      <c r="C425" s="619" t="s">
        <v>7590</v>
      </c>
      <c r="D425" s="619" t="s">
        <v>8862</v>
      </c>
      <c r="E425" s="619" t="s">
        <v>8863</v>
      </c>
      <c r="F425" s="622">
        <v>5</v>
      </c>
      <c r="G425" s="622">
        <v>2160</v>
      </c>
      <c r="H425" s="622">
        <v>1</v>
      </c>
      <c r="I425" s="622">
        <v>432</v>
      </c>
      <c r="J425" s="622">
        <v>1</v>
      </c>
      <c r="K425" s="622">
        <v>434</v>
      </c>
      <c r="L425" s="622">
        <v>0.20092592592592592</v>
      </c>
      <c r="M425" s="622">
        <v>434</v>
      </c>
      <c r="N425" s="622"/>
      <c r="O425" s="622"/>
      <c r="P425" s="635"/>
      <c r="Q425" s="623"/>
    </row>
    <row r="426" spans="1:17" ht="14.4" customHeight="1" x14ac:dyDescent="0.3">
      <c r="A426" s="618" t="s">
        <v>8834</v>
      </c>
      <c r="B426" s="619" t="s">
        <v>8835</v>
      </c>
      <c r="C426" s="619" t="s">
        <v>7590</v>
      </c>
      <c r="D426" s="619" t="s">
        <v>8864</v>
      </c>
      <c r="E426" s="619" t="s">
        <v>8865</v>
      </c>
      <c r="F426" s="622">
        <v>2</v>
      </c>
      <c r="G426" s="622">
        <v>270</v>
      </c>
      <c r="H426" s="622">
        <v>1</v>
      </c>
      <c r="I426" s="622">
        <v>135</v>
      </c>
      <c r="J426" s="622">
        <v>1</v>
      </c>
      <c r="K426" s="622">
        <v>135</v>
      </c>
      <c r="L426" s="622">
        <v>0.5</v>
      </c>
      <c r="M426" s="622">
        <v>135</v>
      </c>
      <c r="N426" s="622">
        <v>1</v>
      </c>
      <c r="O426" s="622">
        <v>136</v>
      </c>
      <c r="P426" s="635">
        <v>0.50370370370370365</v>
      </c>
      <c r="Q426" s="623">
        <v>136</v>
      </c>
    </row>
    <row r="427" spans="1:17" ht="14.4" customHeight="1" x14ac:dyDescent="0.3">
      <c r="A427" s="618" t="s">
        <v>8834</v>
      </c>
      <c r="B427" s="619" t="s">
        <v>8835</v>
      </c>
      <c r="C427" s="619" t="s">
        <v>7590</v>
      </c>
      <c r="D427" s="619" t="s">
        <v>8866</v>
      </c>
      <c r="E427" s="619" t="s">
        <v>8867</v>
      </c>
      <c r="F427" s="622">
        <v>1</v>
      </c>
      <c r="G427" s="622">
        <v>114</v>
      </c>
      <c r="H427" s="622">
        <v>1</v>
      </c>
      <c r="I427" s="622">
        <v>114</v>
      </c>
      <c r="J427" s="622"/>
      <c r="K427" s="622"/>
      <c r="L427" s="622"/>
      <c r="M427" s="622"/>
      <c r="N427" s="622"/>
      <c r="O427" s="622"/>
      <c r="P427" s="635"/>
      <c r="Q427" s="623"/>
    </row>
    <row r="428" spans="1:17" ht="14.4" customHeight="1" x14ac:dyDescent="0.3">
      <c r="A428" s="618" t="s">
        <v>8834</v>
      </c>
      <c r="B428" s="619" t="s">
        <v>8835</v>
      </c>
      <c r="C428" s="619" t="s">
        <v>7590</v>
      </c>
      <c r="D428" s="619" t="s">
        <v>8868</v>
      </c>
      <c r="E428" s="619" t="s">
        <v>8869</v>
      </c>
      <c r="F428" s="622"/>
      <c r="G428" s="622"/>
      <c r="H428" s="622"/>
      <c r="I428" s="622"/>
      <c r="J428" s="622">
        <v>1</v>
      </c>
      <c r="K428" s="622">
        <v>27</v>
      </c>
      <c r="L428" s="622"/>
      <c r="M428" s="622">
        <v>27</v>
      </c>
      <c r="N428" s="622"/>
      <c r="O428" s="622"/>
      <c r="P428" s="635"/>
      <c r="Q428" s="623"/>
    </row>
    <row r="429" spans="1:17" ht="14.4" customHeight="1" x14ac:dyDescent="0.3">
      <c r="A429" s="618" t="s">
        <v>8834</v>
      </c>
      <c r="B429" s="619" t="s">
        <v>8835</v>
      </c>
      <c r="C429" s="619" t="s">
        <v>7590</v>
      </c>
      <c r="D429" s="619" t="s">
        <v>8870</v>
      </c>
      <c r="E429" s="619" t="s">
        <v>8871</v>
      </c>
      <c r="F429" s="622">
        <v>86</v>
      </c>
      <c r="G429" s="622">
        <v>26746</v>
      </c>
      <c r="H429" s="622">
        <v>1</v>
      </c>
      <c r="I429" s="622">
        <v>311</v>
      </c>
      <c r="J429" s="622">
        <v>85</v>
      </c>
      <c r="K429" s="622">
        <v>26605</v>
      </c>
      <c r="L429" s="622">
        <v>0.99472818365363047</v>
      </c>
      <c r="M429" s="622">
        <v>313</v>
      </c>
      <c r="N429" s="622">
        <v>54</v>
      </c>
      <c r="O429" s="622">
        <v>17064</v>
      </c>
      <c r="P429" s="635">
        <v>0.63800194421595757</v>
      </c>
      <c r="Q429" s="623">
        <v>316</v>
      </c>
    </row>
    <row r="430" spans="1:17" ht="14.4" customHeight="1" x14ac:dyDescent="0.3">
      <c r="A430" s="618" t="s">
        <v>8834</v>
      </c>
      <c r="B430" s="619" t="s">
        <v>8835</v>
      </c>
      <c r="C430" s="619" t="s">
        <v>7590</v>
      </c>
      <c r="D430" s="619" t="s">
        <v>8872</v>
      </c>
      <c r="E430" s="619" t="s">
        <v>8873</v>
      </c>
      <c r="F430" s="622">
        <v>39</v>
      </c>
      <c r="G430" s="622">
        <v>13377</v>
      </c>
      <c r="H430" s="622">
        <v>1</v>
      </c>
      <c r="I430" s="622">
        <v>343</v>
      </c>
      <c r="J430" s="622">
        <v>32</v>
      </c>
      <c r="K430" s="622">
        <v>11040</v>
      </c>
      <c r="L430" s="622">
        <v>0.82529715182776409</v>
      </c>
      <c r="M430" s="622">
        <v>345</v>
      </c>
      <c r="N430" s="622">
        <v>49</v>
      </c>
      <c r="O430" s="622">
        <v>17052</v>
      </c>
      <c r="P430" s="635">
        <v>1.2747252747252746</v>
      </c>
      <c r="Q430" s="623">
        <v>348</v>
      </c>
    </row>
    <row r="431" spans="1:17" ht="14.4" customHeight="1" x14ac:dyDescent="0.3">
      <c r="A431" s="618" t="s">
        <v>8834</v>
      </c>
      <c r="B431" s="619" t="s">
        <v>8835</v>
      </c>
      <c r="C431" s="619" t="s">
        <v>7590</v>
      </c>
      <c r="D431" s="619" t="s">
        <v>8874</v>
      </c>
      <c r="E431" s="619" t="s">
        <v>8875</v>
      </c>
      <c r="F431" s="622">
        <v>49</v>
      </c>
      <c r="G431" s="622">
        <v>19355</v>
      </c>
      <c r="H431" s="622">
        <v>1</v>
      </c>
      <c r="I431" s="622">
        <v>395</v>
      </c>
      <c r="J431" s="622">
        <v>52</v>
      </c>
      <c r="K431" s="622">
        <v>20748</v>
      </c>
      <c r="L431" s="622">
        <v>1.0719710669077758</v>
      </c>
      <c r="M431" s="622">
        <v>399</v>
      </c>
      <c r="N431" s="622">
        <v>25</v>
      </c>
      <c r="O431" s="622">
        <v>10100</v>
      </c>
      <c r="P431" s="635">
        <v>0.5218289847584604</v>
      </c>
      <c r="Q431" s="623">
        <v>404</v>
      </c>
    </row>
    <row r="432" spans="1:17" ht="14.4" customHeight="1" x14ac:dyDescent="0.3">
      <c r="A432" s="618" t="s">
        <v>8834</v>
      </c>
      <c r="B432" s="619" t="s">
        <v>8835</v>
      </c>
      <c r="C432" s="619" t="s">
        <v>7590</v>
      </c>
      <c r="D432" s="619" t="s">
        <v>8876</v>
      </c>
      <c r="E432" s="619" t="s">
        <v>8877</v>
      </c>
      <c r="F432" s="622">
        <v>70</v>
      </c>
      <c r="G432" s="622">
        <v>3710</v>
      </c>
      <c r="H432" s="622">
        <v>1</v>
      </c>
      <c r="I432" s="622">
        <v>53</v>
      </c>
      <c r="J432" s="622">
        <v>62</v>
      </c>
      <c r="K432" s="622">
        <v>3286</v>
      </c>
      <c r="L432" s="622">
        <v>0.88571428571428568</v>
      </c>
      <c r="M432" s="622">
        <v>53</v>
      </c>
      <c r="N432" s="622">
        <v>104</v>
      </c>
      <c r="O432" s="622">
        <v>5512</v>
      </c>
      <c r="P432" s="635">
        <v>1.4857142857142858</v>
      </c>
      <c r="Q432" s="623">
        <v>53</v>
      </c>
    </row>
    <row r="433" spans="1:17" ht="14.4" customHeight="1" x14ac:dyDescent="0.3">
      <c r="A433" s="618" t="s">
        <v>8834</v>
      </c>
      <c r="B433" s="619" t="s">
        <v>8835</v>
      </c>
      <c r="C433" s="619" t="s">
        <v>7590</v>
      </c>
      <c r="D433" s="619" t="s">
        <v>8878</v>
      </c>
      <c r="E433" s="619" t="s">
        <v>8879</v>
      </c>
      <c r="F433" s="622">
        <v>18</v>
      </c>
      <c r="G433" s="622">
        <v>6426</v>
      </c>
      <c r="H433" s="622">
        <v>1</v>
      </c>
      <c r="I433" s="622">
        <v>357</v>
      </c>
      <c r="J433" s="622">
        <v>6</v>
      </c>
      <c r="K433" s="622">
        <v>2166</v>
      </c>
      <c r="L433" s="622">
        <v>0.33706816059757239</v>
      </c>
      <c r="M433" s="622">
        <v>361</v>
      </c>
      <c r="N433" s="622">
        <v>7</v>
      </c>
      <c r="O433" s="622">
        <v>2555</v>
      </c>
      <c r="P433" s="635">
        <v>0.39760348583877997</v>
      </c>
      <c r="Q433" s="623">
        <v>365</v>
      </c>
    </row>
    <row r="434" spans="1:17" ht="14.4" customHeight="1" x14ac:dyDescent="0.3">
      <c r="A434" s="618" t="s">
        <v>8834</v>
      </c>
      <c r="B434" s="619" t="s">
        <v>8835</v>
      </c>
      <c r="C434" s="619" t="s">
        <v>7590</v>
      </c>
      <c r="D434" s="619" t="s">
        <v>8880</v>
      </c>
      <c r="E434" s="619" t="s">
        <v>8881</v>
      </c>
      <c r="F434" s="622">
        <v>11</v>
      </c>
      <c r="G434" s="622">
        <v>1122</v>
      </c>
      <c r="H434" s="622">
        <v>1</v>
      </c>
      <c r="I434" s="622">
        <v>102</v>
      </c>
      <c r="J434" s="622">
        <v>5</v>
      </c>
      <c r="K434" s="622">
        <v>510</v>
      </c>
      <c r="L434" s="622">
        <v>0.45454545454545453</v>
      </c>
      <c r="M434" s="622">
        <v>102</v>
      </c>
      <c r="N434" s="622">
        <v>11</v>
      </c>
      <c r="O434" s="622">
        <v>1133</v>
      </c>
      <c r="P434" s="635">
        <v>1.0098039215686274</v>
      </c>
      <c r="Q434" s="623">
        <v>103</v>
      </c>
    </row>
    <row r="435" spans="1:17" ht="14.4" customHeight="1" x14ac:dyDescent="0.3">
      <c r="A435" s="618" t="s">
        <v>8834</v>
      </c>
      <c r="B435" s="619" t="s">
        <v>8835</v>
      </c>
      <c r="C435" s="619" t="s">
        <v>7590</v>
      </c>
      <c r="D435" s="619" t="s">
        <v>8882</v>
      </c>
      <c r="E435" s="619" t="s">
        <v>8883</v>
      </c>
      <c r="F435" s="622">
        <v>7</v>
      </c>
      <c r="G435" s="622">
        <v>1848</v>
      </c>
      <c r="H435" s="622">
        <v>1</v>
      </c>
      <c r="I435" s="622">
        <v>264</v>
      </c>
      <c r="J435" s="622">
        <v>2</v>
      </c>
      <c r="K435" s="622">
        <v>530</v>
      </c>
      <c r="L435" s="622">
        <v>0.28679653679653677</v>
      </c>
      <c r="M435" s="622">
        <v>265</v>
      </c>
      <c r="N435" s="622">
        <v>5</v>
      </c>
      <c r="O435" s="622">
        <v>1330</v>
      </c>
      <c r="P435" s="635">
        <v>0.71969696969696972</v>
      </c>
      <c r="Q435" s="623">
        <v>266</v>
      </c>
    </row>
    <row r="436" spans="1:17" ht="14.4" customHeight="1" x14ac:dyDescent="0.3">
      <c r="A436" s="618" t="s">
        <v>8834</v>
      </c>
      <c r="B436" s="619" t="s">
        <v>8835</v>
      </c>
      <c r="C436" s="619" t="s">
        <v>7590</v>
      </c>
      <c r="D436" s="619" t="s">
        <v>8884</v>
      </c>
      <c r="E436" s="619" t="s">
        <v>8885</v>
      </c>
      <c r="F436" s="622"/>
      <c r="G436" s="622"/>
      <c r="H436" s="622"/>
      <c r="I436" s="622"/>
      <c r="J436" s="622">
        <v>1</v>
      </c>
      <c r="K436" s="622">
        <v>522</v>
      </c>
      <c r="L436" s="622"/>
      <c r="M436" s="622">
        <v>522</v>
      </c>
      <c r="N436" s="622"/>
      <c r="O436" s="622"/>
      <c r="P436" s="635"/>
      <c r="Q436" s="623"/>
    </row>
    <row r="437" spans="1:17" ht="14.4" customHeight="1" x14ac:dyDescent="0.3">
      <c r="A437" s="618" t="s">
        <v>8834</v>
      </c>
      <c r="B437" s="619" t="s">
        <v>8552</v>
      </c>
      <c r="C437" s="619" t="s">
        <v>7590</v>
      </c>
      <c r="D437" s="619" t="s">
        <v>8886</v>
      </c>
      <c r="E437" s="619" t="s">
        <v>8887</v>
      </c>
      <c r="F437" s="622"/>
      <c r="G437" s="622"/>
      <c r="H437" s="622"/>
      <c r="I437" s="622"/>
      <c r="J437" s="622">
        <v>1</v>
      </c>
      <c r="K437" s="622">
        <v>216</v>
      </c>
      <c r="L437" s="622"/>
      <c r="M437" s="622">
        <v>216</v>
      </c>
      <c r="N437" s="622"/>
      <c r="O437" s="622"/>
      <c r="P437" s="635"/>
      <c r="Q437" s="623"/>
    </row>
    <row r="438" spans="1:17" ht="14.4" customHeight="1" x14ac:dyDescent="0.3">
      <c r="A438" s="618" t="s">
        <v>8834</v>
      </c>
      <c r="B438" s="619" t="s">
        <v>8552</v>
      </c>
      <c r="C438" s="619" t="s">
        <v>7590</v>
      </c>
      <c r="D438" s="619" t="s">
        <v>8555</v>
      </c>
      <c r="E438" s="619" t="s">
        <v>8556</v>
      </c>
      <c r="F438" s="622"/>
      <c r="G438" s="622"/>
      <c r="H438" s="622"/>
      <c r="I438" s="622"/>
      <c r="J438" s="622">
        <v>2</v>
      </c>
      <c r="K438" s="622">
        <v>2070</v>
      </c>
      <c r="L438" s="622"/>
      <c r="M438" s="622">
        <v>1035</v>
      </c>
      <c r="N438" s="622"/>
      <c r="O438" s="622"/>
      <c r="P438" s="635"/>
      <c r="Q438" s="623"/>
    </row>
    <row r="439" spans="1:17" ht="14.4" customHeight="1" x14ac:dyDescent="0.3">
      <c r="A439" s="618" t="s">
        <v>8888</v>
      </c>
      <c r="B439" s="619" t="s">
        <v>869</v>
      </c>
      <c r="C439" s="619" t="s">
        <v>7590</v>
      </c>
      <c r="D439" s="619" t="s">
        <v>8812</v>
      </c>
      <c r="E439" s="619" t="s">
        <v>8813</v>
      </c>
      <c r="F439" s="622">
        <v>94</v>
      </c>
      <c r="G439" s="622">
        <v>45684</v>
      </c>
      <c r="H439" s="622">
        <v>1</v>
      </c>
      <c r="I439" s="622">
        <v>486</v>
      </c>
      <c r="J439" s="622">
        <v>71</v>
      </c>
      <c r="K439" s="622">
        <v>34506</v>
      </c>
      <c r="L439" s="622">
        <v>0.75531914893617025</v>
      </c>
      <c r="M439" s="622">
        <v>486</v>
      </c>
      <c r="N439" s="622">
        <v>137</v>
      </c>
      <c r="O439" s="622">
        <v>66582</v>
      </c>
      <c r="P439" s="635">
        <v>1.4574468085106382</v>
      </c>
      <c r="Q439" s="623">
        <v>486</v>
      </c>
    </row>
    <row r="440" spans="1:17" ht="14.4" customHeight="1" x14ac:dyDescent="0.3">
      <c r="A440" s="618" t="s">
        <v>8888</v>
      </c>
      <c r="B440" s="619" t="s">
        <v>869</v>
      </c>
      <c r="C440" s="619" t="s">
        <v>7590</v>
      </c>
      <c r="D440" s="619" t="s">
        <v>8828</v>
      </c>
      <c r="E440" s="619" t="s">
        <v>8829</v>
      </c>
      <c r="F440" s="622">
        <v>13</v>
      </c>
      <c r="G440" s="622">
        <v>4966</v>
      </c>
      <c r="H440" s="622">
        <v>1</v>
      </c>
      <c r="I440" s="622">
        <v>382</v>
      </c>
      <c r="J440" s="622">
        <v>10</v>
      </c>
      <c r="K440" s="622">
        <v>3820</v>
      </c>
      <c r="L440" s="622">
        <v>0.76923076923076927</v>
      </c>
      <c r="M440" s="622">
        <v>382</v>
      </c>
      <c r="N440" s="622">
        <v>4</v>
      </c>
      <c r="O440" s="622">
        <v>1528</v>
      </c>
      <c r="P440" s="635">
        <v>0.30769230769230771</v>
      </c>
      <c r="Q440" s="623">
        <v>382</v>
      </c>
    </row>
    <row r="441" spans="1:17" ht="14.4" customHeight="1" x14ac:dyDescent="0.3">
      <c r="A441" s="618" t="s">
        <v>8888</v>
      </c>
      <c r="B441" s="619" t="s">
        <v>869</v>
      </c>
      <c r="C441" s="619" t="s">
        <v>7590</v>
      </c>
      <c r="D441" s="619" t="s">
        <v>8889</v>
      </c>
      <c r="E441" s="619" t="s">
        <v>8890</v>
      </c>
      <c r="F441" s="622">
        <v>54</v>
      </c>
      <c r="G441" s="622">
        <v>2106</v>
      </c>
      <c r="H441" s="622">
        <v>1</v>
      </c>
      <c r="I441" s="622">
        <v>39</v>
      </c>
      <c r="J441" s="622">
        <v>55</v>
      </c>
      <c r="K441" s="622">
        <v>2200</v>
      </c>
      <c r="L441" s="622">
        <v>1.0446343779677112</v>
      </c>
      <c r="M441" s="622">
        <v>40</v>
      </c>
      <c r="N441" s="622">
        <v>57</v>
      </c>
      <c r="O441" s="622">
        <v>2280</v>
      </c>
      <c r="P441" s="635">
        <v>1.0826210826210827</v>
      </c>
      <c r="Q441" s="623">
        <v>40</v>
      </c>
    </row>
    <row r="442" spans="1:17" ht="14.4" customHeight="1" x14ac:dyDescent="0.3">
      <c r="A442" s="618" t="s">
        <v>8888</v>
      </c>
      <c r="B442" s="619" t="s">
        <v>869</v>
      </c>
      <c r="C442" s="619" t="s">
        <v>7590</v>
      </c>
      <c r="D442" s="619" t="s">
        <v>8891</v>
      </c>
      <c r="E442" s="619" t="s">
        <v>8892</v>
      </c>
      <c r="F442" s="622">
        <v>4</v>
      </c>
      <c r="G442" s="622">
        <v>376</v>
      </c>
      <c r="H442" s="622">
        <v>1</v>
      </c>
      <c r="I442" s="622">
        <v>94</v>
      </c>
      <c r="J442" s="622">
        <v>8</v>
      </c>
      <c r="K442" s="622">
        <v>760</v>
      </c>
      <c r="L442" s="622">
        <v>2.021276595744681</v>
      </c>
      <c r="M442" s="622">
        <v>95</v>
      </c>
      <c r="N442" s="622">
        <v>3</v>
      </c>
      <c r="O442" s="622">
        <v>288</v>
      </c>
      <c r="P442" s="635">
        <v>0.76595744680851063</v>
      </c>
      <c r="Q442" s="623">
        <v>96</v>
      </c>
    </row>
    <row r="443" spans="1:17" ht="14.4" customHeight="1" x14ac:dyDescent="0.3">
      <c r="A443" s="618" t="s">
        <v>8888</v>
      </c>
      <c r="B443" s="619" t="s">
        <v>869</v>
      </c>
      <c r="C443" s="619" t="s">
        <v>7590</v>
      </c>
      <c r="D443" s="619" t="s">
        <v>8893</v>
      </c>
      <c r="E443" s="619" t="s">
        <v>8894</v>
      </c>
      <c r="F443" s="622">
        <v>35</v>
      </c>
      <c r="G443" s="622">
        <v>735</v>
      </c>
      <c r="H443" s="622">
        <v>1</v>
      </c>
      <c r="I443" s="622">
        <v>21</v>
      </c>
      <c r="J443" s="622">
        <v>41</v>
      </c>
      <c r="K443" s="622">
        <v>861</v>
      </c>
      <c r="L443" s="622">
        <v>1.1714285714285715</v>
      </c>
      <c r="M443" s="622">
        <v>21</v>
      </c>
      <c r="N443" s="622">
        <v>14</v>
      </c>
      <c r="O443" s="622">
        <v>294</v>
      </c>
      <c r="P443" s="635">
        <v>0.4</v>
      </c>
      <c r="Q443" s="623">
        <v>21</v>
      </c>
    </row>
    <row r="444" spans="1:17" ht="14.4" customHeight="1" x14ac:dyDescent="0.3">
      <c r="A444" s="618" t="s">
        <v>8888</v>
      </c>
      <c r="B444" s="619" t="s">
        <v>869</v>
      </c>
      <c r="C444" s="619" t="s">
        <v>7590</v>
      </c>
      <c r="D444" s="619" t="s">
        <v>8895</v>
      </c>
      <c r="E444" s="619" t="s">
        <v>8896</v>
      </c>
      <c r="F444" s="622">
        <v>1</v>
      </c>
      <c r="G444" s="622">
        <v>243</v>
      </c>
      <c r="H444" s="622">
        <v>1</v>
      </c>
      <c r="I444" s="622">
        <v>243</v>
      </c>
      <c r="J444" s="622"/>
      <c r="K444" s="622"/>
      <c r="L444" s="622"/>
      <c r="M444" s="622"/>
      <c r="N444" s="622"/>
      <c r="O444" s="622"/>
      <c r="P444" s="635"/>
      <c r="Q444" s="623"/>
    </row>
    <row r="445" spans="1:17" ht="14.4" customHeight="1" x14ac:dyDescent="0.3">
      <c r="A445" s="618" t="s">
        <v>8888</v>
      </c>
      <c r="B445" s="619" t="s">
        <v>869</v>
      </c>
      <c r="C445" s="619" t="s">
        <v>7590</v>
      </c>
      <c r="D445" s="619" t="s">
        <v>8897</v>
      </c>
      <c r="E445" s="619" t="s">
        <v>8898</v>
      </c>
      <c r="F445" s="622">
        <v>310</v>
      </c>
      <c r="G445" s="622">
        <v>34410</v>
      </c>
      <c r="H445" s="622">
        <v>1</v>
      </c>
      <c r="I445" s="622">
        <v>111</v>
      </c>
      <c r="J445" s="622">
        <v>440</v>
      </c>
      <c r="K445" s="622">
        <v>49280</v>
      </c>
      <c r="L445" s="622">
        <v>1.4321418192385935</v>
      </c>
      <c r="M445" s="622">
        <v>112</v>
      </c>
      <c r="N445" s="622">
        <v>353</v>
      </c>
      <c r="O445" s="622">
        <v>39889</v>
      </c>
      <c r="P445" s="635">
        <v>1.1592269689043884</v>
      </c>
      <c r="Q445" s="623">
        <v>113</v>
      </c>
    </row>
    <row r="446" spans="1:17" ht="14.4" customHeight="1" x14ac:dyDescent="0.3">
      <c r="A446" s="618" t="s">
        <v>8888</v>
      </c>
      <c r="B446" s="619" t="s">
        <v>869</v>
      </c>
      <c r="C446" s="619" t="s">
        <v>7590</v>
      </c>
      <c r="D446" s="619" t="s">
        <v>8899</v>
      </c>
      <c r="E446" s="619" t="s">
        <v>8900</v>
      </c>
      <c r="F446" s="622">
        <v>67</v>
      </c>
      <c r="G446" s="622">
        <v>5561</v>
      </c>
      <c r="H446" s="622">
        <v>1</v>
      </c>
      <c r="I446" s="622">
        <v>83</v>
      </c>
      <c r="J446" s="622">
        <v>97</v>
      </c>
      <c r="K446" s="622">
        <v>8051</v>
      </c>
      <c r="L446" s="622">
        <v>1.4477611940298507</v>
      </c>
      <c r="M446" s="622">
        <v>83</v>
      </c>
      <c r="N446" s="622">
        <v>88</v>
      </c>
      <c r="O446" s="622">
        <v>7392</v>
      </c>
      <c r="P446" s="635">
        <v>1.3292573278187376</v>
      </c>
      <c r="Q446" s="623">
        <v>84</v>
      </c>
    </row>
    <row r="447" spans="1:17" ht="14.4" customHeight="1" x14ac:dyDescent="0.3">
      <c r="A447" s="618" t="s">
        <v>8888</v>
      </c>
      <c r="B447" s="619" t="s">
        <v>869</v>
      </c>
      <c r="C447" s="619" t="s">
        <v>7590</v>
      </c>
      <c r="D447" s="619" t="s">
        <v>8901</v>
      </c>
      <c r="E447" s="619" t="s">
        <v>8902</v>
      </c>
      <c r="F447" s="622">
        <v>2</v>
      </c>
      <c r="G447" s="622">
        <v>2324</v>
      </c>
      <c r="H447" s="622">
        <v>1</v>
      </c>
      <c r="I447" s="622">
        <v>1162</v>
      </c>
      <c r="J447" s="622">
        <v>13</v>
      </c>
      <c r="K447" s="622">
        <v>15132</v>
      </c>
      <c r="L447" s="622">
        <v>6.5111876075731496</v>
      </c>
      <c r="M447" s="622">
        <v>1164</v>
      </c>
      <c r="N447" s="622">
        <v>1</v>
      </c>
      <c r="O447" s="622">
        <v>1165</v>
      </c>
      <c r="P447" s="635">
        <v>0.50129087779690185</v>
      </c>
      <c r="Q447" s="623">
        <v>1165</v>
      </c>
    </row>
    <row r="448" spans="1:17" ht="14.4" customHeight="1" x14ac:dyDescent="0.3">
      <c r="A448" s="618" t="s">
        <v>8888</v>
      </c>
      <c r="B448" s="619" t="s">
        <v>869</v>
      </c>
      <c r="C448" s="619" t="s">
        <v>7590</v>
      </c>
      <c r="D448" s="619" t="s">
        <v>8903</v>
      </c>
      <c r="E448" s="619" t="s">
        <v>8904</v>
      </c>
      <c r="F448" s="622">
        <v>2</v>
      </c>
      <c r="G448" s="622">
        <v>980</v>
      </c>
      <c r="H448" s="622">
        <v>1</v>
      </c>
      <c r="I448" s="622">
        <v>490</v>
      </c>
      <c r="J448" s="622">
        <v>12</v>
      </c>
      <c r="K448" s="622">
        <v>5880</v>
      </c>
      <c r="L448" s="622">
        <v>6</v>
      </c>
      <c r="M448" s="622">
        <v>490</v>
      </c>
      <c r="N448" s="622">
        <v>2</v>
      </c>
      <c r="O448" s="622">
        <v>980</v>
      </c>
      <c r="P448" s="635">
        <v>1</v>
      </c>
      <c r="Q448" s="623">
        <v>490</v>
      </c>
    </row>
    <row r="449" spans="1:17" ht="14.4" customHeight="1" x14ac:dyDescent="0.3">
      <c r="A449" s="618" t="s">
        <v>8888</v>
      </c>
      <c r="B449" s="619" t="s">
        <v>869</v>
      </c>
      <c r="C449" s="619" t="s">
        <v>7590</v>
      </c>
      <c r="D449" s="619" t="s">
        <v>8905</v>
      </c>
      <c r="E449" s="619" t="s">
        <v>8906</v>
      </c>
      <c r="F449" s="622">
        <v>162</v>
      </c>
      <c r="G449" s="622">
        <v>6156</v>
      </c>
      <c r="H449" s="622">
        <v>1</v>
      </c>
      <c r="I449" s="622">
        <v>38</v>
      </c>
      <c r="J449" s="622">
        <v>179</v>
      </c>
      <c r="K449" s="622">
        <v>6981</v>
      </c>
      <c r="L449" s="622">
        <v>1.1340155945419104</v>
      </c>
      <c r="M449" s="622">
        <v>39</v>
      </c>
      <c r="N449" s="622">
        <v>169</v>
      </c>
      <c r="O449" s="622">
        <v>6591</v>
      </c>
      <c r="P449" s="635">
        <v>1.0706627680311891</v>
      </c>
      <c r="Q449" s="623">
        <v>39</v>
      </c>
    </row>
    <row r="450" spans="1:17" ht="14.4" customHeight="1" x14ac:dyDescent="0.3">
      <c r="A450" s="618" t="s">
        <v>8888</v>
      </c>
      <c r="B450" s="619" t="s">
        <v>869</v>
      </c>
      <c r="C450" s="619" t="s">
        <v>7590</v>
      </c>
      <c r="D450" s="619" t="s">
        <v>8907</v>
      </c>
      <c r="E450" s="619" t="s">
        <v>8908</v>
      </c>
      <c r="F450" s="622">
        <v>8</v>
      </c>
      <c r="G450" s="622">
        <v>1624</v>
      </c>
      <c r="H450" s="622">
        <v>1</v>
      </c>
      <c r="I450" s="622">
        <v>203</v>
      </c>
      <c r="J450" s="622">
        <v>15</v>
      </c>
      <c r="K450" s="622">
        <v>3060</v>
      </c>
      <c r="L450" s="622">
        <v>1.8842364532019704</v>
      </c>
      <c r="M450" s="622">
        <v>204</v>
      </c>
      <c r="N450" s="622">
        <v>6</v>
      </c>
      <c r="O450" s="622">
        <v>1230</v>
      </c>
      <c r="P450" s="635">
        <v>0.7573891625615764</v>
      </c>
      <c r="Q450" s="623">
        <v>205</v>
      </c>
    </row>
    <row r="451" spans="1:17" ht="14.4" customHeight="1" x14ac:dyDescent="0.3">
      <c r="A451" s="618" t="s">
        <v>8888</v>
      </c>
      <c r="B451" s="619" t="s">
        <v>869</v>
      </c>
      <c r="C451" s="619" t="s">
        <v>7590</v>
      </c>
      <c r="D451" s="619" t="s">
        <v>8909</v>
      </c>
      <c r="E451" s="619" t="s">
        <v>8910</v>
      </c>
      <c r="F451" s="622">
        <v>9</v>
      </c>
      <c r="G451" s="622">
        <v>3996</v>
      </c>
      <c r="H451" s="622">
        <v>1</v>
      </c>
      <c r="I451" s="622">
        <v>444</v>
      </c>
      <c r="J451" s="622">
        <v>14</v>
      </c>
      <c r="K451" s="622">
        <v>6216</v>
      </c>
      <c r="L451" s="622">
        <v>1.5555555555555556</v>
      </c>
      <c r="M451" s="622">
        <v>444</v>
      </c>
      <c r="N451" s="622">
        <v>13</v>
      </c>
      <c r="O451" s="622">
        <v>5772</v>
      </c>
      <c r="P451" s="635">
        <v>1.4444444444444444</v>
      </c>
      <c r="Q451" s="623">
        <v>444</v>
      </c>
    </row>
    <row r="452" spans="1:17" ht="14.4" customHeight="1" x14ac:dyDescent="0.3">
      <c r="A452" s="618" t="s">
        <v>8888</v>
      </c>
      <c r="B452" s="619" t="s">
        <v>869</v>
      </c>
      <c r="C452" s="619" t="s">
        <v>7590</v>
      </c>
      <c r="D452" s="619" t="s">
        <v>8911</v>
      </c>
      <c r="E452" s="619" t="s">
        <v>8912</v>
      </c>
      <c r="F452" s="622">
        <v>2</v>
      </c>
      <c r="G452" s="622">
        <v>80</v>
      </c>
      <c r="H452" s="622">
        <v>1</v>
      </c>
      <c r="I452" s="622">
        <v>40</v>
      </c>
      <c r="J452" s="622"/>
      <c r="K452" s="622"/>
      <c r="L452" s="622"/>
      <c r="M452" s="622"/>
      <c r="N452" s="622"/>
      <c r="O452" s="622"/>
      <c r="P452" s="635"/>
      <c r="Q452" s="623"/>
    </row>
    <row r="453" spans="1:17" ht="14.4" customHeight="1" x14ac:dyDescent="0.3">
      <c r="A453" s="618" t="s">
        <v>8888</v>
      </c>
      <c r="B453" s="619" t="s">
        <v>869</v>
      </c>
      <c r="C453" s="619" t="s">
        <v>7590</v>
      </c>
      <c r="D453" s="619" t="s">
        <v>8913</v>
      </c>
      <c r="E453" s="619" t="s">
        <v>8914</v>
      </c>
      <c r="F453" s="622">
        <v>46</v>
      </c>
      <c r="G453" s="622">
        <v>1656</v>
      </c>
      <c r="H453" s="622">
        <v>1</v>
      </c>
      <c r="I453" s="622">
        <v>36</v>
      </c>
      <c r="J453" s="622">
        <v>14</v>
      </c>
      <c r="K453" s="622">
        <v>504</v>
      </c>
      <c r="L453" s="622">
        <v>0.30434782608695654</v>
      </c>
      <c r="M453" s="622">
        <v>36</v>
      </c>
      <c r="N453" s="622"/>
      <c r="O453" s="622"/>
      <c r="P453" s="635"/>
      <c r="Q453" s="623"/>
    </row>
    <row r="454" spans="1:17" ht="14.4" customHeight="1" x14ac:dyDescent="0.3">
      <c r="A454" s="618" t="s">
        <v>8888</v>
      </c>
      <c r="B454" s="619" t="s">
        <v>869</v>
      </c>
      <c r="C454" s="619" t="s">
        <v>7590</v>
      </c>
      <c r="D454" s="619" t="s">
        <v>8915</v>
      </c>
      <c r="E454" s="619" t="s">
        <v>8916</v>
      </c>
      <c r="F454" s="622">
        <v>151</v>
      </c>
      <c r="G454" s="622">
        <v>23858</v>
      </c>
      <c r="H454" s="622">
        <v>1</v>
      </c>
      <c r="I454" s="622">
        <v>158</v>
      </c>
      <c r="J454" s="622">
        <v>209</v>
      </c>
      <c r="K454" s="622">
        <v>33022</v>
      </c>
      <c r="L454" s="622">
        <v>1.3841059602649006</v>
      </c>
      <c r="M454" s="622">
        <v>158</v>
      </c>
      <c r="N454" s="622">
        <v>219</v>
      </c>
      <c r="O454" s="622">
        <v>34821</v>
      </c>
      <c r="P454" s="635">
        <v>1.4595104367507754</v>
      </c>
      <c r="Q454" s="623">
        <v>159</v>
      </c>
    </row>
    <row r="455" spans="1:17" ht="14.4" customHeight="1" x14ac:dyDescent="0.3">
      <c r="A455" s="618" t="s">
        <v>8888</v>
      </c>
      <c r="B455" s="619" t="s">
        <v>869</v>
      </c>
      <c r="C455" s="619" t="s">
        <v>7590</v>
      </c>
      <c r="D455" s="619" t="s">
        <v>8917</v>
      </c>
      <c r="E455" s="619" t="s">
        <v>8918</v>
      </c>
      <c r="F455" s="622">
        <v>8</v>
      </c>
      <c r="G455" s="622">
        <v>4808</v>
      </c>
      <c r="H455" s="622">
        <v>1</v>
      </c>
      <c r="I455" s="622">
        <v>601</v>
      </c>
      <c r="J455" s="622">
        <v>8</v>
      </c>
      <c r="K455" s="622">
        <v>4824</v>
      </c>
      <c r="L455" s="622">
        <v>1.0033277870216306</v>
      </c>
      <c r="M455" s="622">
        <v>603</v>
      </c>
      <c r="N455" s="622">
        <v>6</v>
      </c>
      <c r="O455" s="622">
        <v>3624</v>
      </c>
      <c r="P455" s="635">
        <v>0.75374376039933444</v>
      </c>
      <c r="Q455" s="623">
        <v>604</v>
      </c>
    </row>
    <row r="456" spans="1:17" ht="14.4" customHeight="1" x14ac:dyDescent="0.3">
      <c r="A456" s="618" t="s">
        <v>8888</v>
      </c>
      <c r="B456" s="619" t="s">
        <v>869</v>
      </c>
      <c r="C456" s="619" t="s">
        <v>7590</v>
      </c>
      <c r="D456" s="619" t="s">
        <v>8919</v>
      </c>
      <c r="E456" s="619" t="s">
        <v>8920</v>
      </c>
      <c r="F456" s="622">
        <v>9</v>
      </c>
      <c r="G456" s="622">
        <v>3384</v>
      </c>
      <c r="H456" s="622">
        <v>1</v>
      </c>
      <c r="I456" s="622">
        <v>376</v>
      </c>
      <c r="J456" s="622">
        <v>16</v>
      </c>
      <c r="K456" s="622">
        <v>6016</v>
      </c>
      <c r="L456" s="622">
        <v>1.7777777777777777</v>
      </c>
      <c r="M456" s="622">
        <v>376</v>
      </c>
      <c r="N456" s="622">
        <v>5</v>
      </c>
      <c r="O456" s="622">
        <v>1885</v>
      </c>
      <c r="P456" s="635">
        <v>0.55703309692671399</v>
      </c>
      <c r="Q456" s="623">
        <v>377</v>
      </c>
    </row>
    <row r="457" spans="1:17" ht="14.4" customHeight="1" x14ac:dyDescent="0.3">
      <c r="A457" s="618" t="s">
        <v>8888</v>
      </c>
      <c r="B457" s="619" t="s">
        <v>869</v>
      </c>
      <c r="C457" s="619" t="s">
        <v>7590</v>
      </c>
      <c r="D457" s="619" t="s">
        <v>8921</v>
      </c>
      <c r="E457" s="619" t="s">
        <v>8922</v>
      </c>
      <c r="F457" s="622">
        <v>1</v>
      </c>
      <c r="G457" s="622">
        <v>197</v>
      </c>
      <c r="H457" s="622">
        <v>1</v>
      </c>
      <c r="I457" s="622">
        <v>197</v>
      </c>
      <c r="J457" s="622"/>
      <c r="K457" s="622"/>
      <c r="L457" s="622"/>
      <c r="M457" s="622"/>
      <c r="N457" s="622"/>
      <c r="O457" s="622"/>
      <c r="P457" s="635"/>
      <c r="Q457" s="623"/>
    </row>
    <row r="458" spans="1:17" ht="14.4" customHeight="1" x14ac:dyDescent="0.3">
      <c r="A458" s="618" t="s">
        <v>8888</v>
      </c>
      <c r="B458" s="619" t="s">
        <v>869</v>
      </c>
      <c r="C458" s="619" t="s">
        <v>7590</v>
      </c>
      <c r="D458" s="619" t="s">
        <v>8923</v>
      </c>
      <c r="E458" s="619" t="s">
        <v>8924</v>
      </c>
      <c r="F458" s="622">
        <v>1</v>
      </c>
      <c r="G458" s="622">
        <v>229</v>
      </c>
      <c r="H458" s="622">
        <v>1</v>
      </c>
      <c r="I458" s="622">
        <v>229</v>
      </c>
      <c r="J458" s="622"/>
      <c r="K458" s="622"/>
      <c r="L458" s="622"/>
      <c r="M458" s="622"/>
      <c r="N458" s="622"/>
      <c r="O458" s="622"/>
      <c r="P458" s="635"/>
      <c r="Q458" s="623"/>
    </row>
    <row r="459" spans="1:17" ht="14.4" customHeight="1" x14ac:dyDescent="0.3">
      <c r="A459" s="618" t="s">
        <v>8888</v>
      </c>
      <c r="B459" s="619" t="s">
        <v>869</v>
      </c>
      <c r="C459" s="619" t="s">
        <v>7590</v>
      </c>
      <c r="D459" s="619" t="s">
        <v>8925</v>
      </c>
      <c r="E459" s="619" t="s">
        <v>8926</v>
      </c>
      <c r="F459" s="622">
        <v>17</v>
      </c>
      <c r="G459" s="622">
        <v>527</v>
      </c>
      <c r="H459" s="622">
        <v>1</v>
      </c>
      <c r="I459" s="622">
        <v>31</v>
      </c>
      <c r="J459" s="622">
        <v>8</v>
      </c>
      <c r="K459" s="622">
        <v>248</v>
      </c>
      <c r="L459" s="622">
        <v>0.47058823529411764</v>
      </c>
      <c r="M459" s="622">
        <v>31</v>
      </c>
      <c r="N459" s="622">
        <v>8</v>
      </c>
      <c r="O459" s="622">
        <v>248</v>
      </c>
      <c r="P459" s="635">
        <v>0.47058823529411764</v>
      </c>
      <c r="Q459" s="623">
        <v>31</v>
      </c>
    </row>
    <row r="460" spans="1:17" ht="14.4" customHeight="1" x14ac:dyDescent="0.3">
      <c r="A460" s="618" t="s">
        <v>8888</v>
      </c>
      <c r="B460" s="619" t="s">
        <v>869</v>
      </c>
      <c r="C460" s="619" t="s">
        <v>7590</v>
      </c>
      <c r="D460" s="619" t="s">
        <v>8927</v>
      </c>
      <c r="E460" s="619" t="s">
        <v>8928</v>
      </c>
      <c r="F460" s="622">
        <v>6</v>
      </c>
      <c r="G460" s="622">
        <v>906</v>
      </c>
      <c r="H460" s="622">
        <v>1</v>
      </c>
      <c r="I460" s="622">
        <v>151</v>
      </c>
      <c r="J460" s="622"/>
      <c r="K460" s="622"/>
      <c r="L460" s="622"/>
      <c r="M460" s="622"/>
      <c r="N460" s="622"/>
      <c r="O460" s="622"/>
      <c r="P460" s="635"/>
      <c r="Q460" s="623"/>
    </row>
    <row r="461" spans="1:17" ht="14.4" customHeight="1" x14ac:dyDescent="0.3">
      <c r="A461" s="618" t="s">
        <v>8888</v>
      </c>
      <c r="B461" s="619" t="s">
        <v>869</v>
      </c>
      <c r="C461" s="619" t="s">
        <v>7590</v>
      </c>
      <c r="D461" s="619" t="s">
        <v>8929</v>
      </c>
      <c r="E461" s="619" t="s">
        <v>8930</v>
      </c>
      <c r="F461" s="622">
        <v>2</v>
      </c>
      <c r="G461" s="622">
        <v>1522</v>
      </c>
      <c r="H461" s="622">
        <v>1</v>
      </c>
      <c r="I461" s="622">
        <v>761</v>
      </c>
      <c r="J461" s="622"/>
      <c r="K461" s="622"/>
      <c r="L461" s="622"/>
      <c r="M461" s="622"/>
      <c r="N461" s="622">
        <v>1</v>
      </c>
      <c r="O461" s="622">
        <v>761</v>
      </c>
      <c r="P461" s="635">
        <v>0.5</v>
      </c>
      <c r="Q461" s="623">
        <v>761</v>
      </c>
    </row>
    <row r="462" spans="1:17" ht="14.4" customHeight="1" x14ac:dyDescent="0.3">
      <c r="A462" s="618" t="s">
        <v>8931</v>
      </c>
      <c r="B462" s="619" t="s">
        <v>8552</v>
      </c>
      <c r="C462" s="619" t="s">
        <v>7590</v>
      </c>
      <c r="D462" s="619" t="s">
        <v>8108</v>
      </c>
      <c r="E462" s="619" t="s">
        <v>8109</v>
      </c>
      <c r="F462" s="622"/>
      <c r="G462" s="622"/>
      <c r="H462" s="622"/>
      <c r="I462" s="622"/>
      <c r="J462" s="622">
        <v>4</v>
      </c>
      <c r="K462" s="622">
        <v>1976</v>
      </c>
      <c r="L462" s="622"/>
      <c r="M462" s="622">
        <v>494</v>
      </c>
      <c r="N462" s="622"/>
      <c r="O462" s="622"/>
      <c r="P462" s="635"/>
      <c r="Q462" s="623"/>
    </row>
    <row r="463" spans="1:17" ht="14.4" customHeight="1" x14ac:dyDescent="0.3">
      <c r="A463" s="618" t="s">
        <v>8931</v>
      </c>
      <c r="B463" s="619" t="s">
        <v>8552</v>
      </c>
      <c r="C463" s="619" t="s">
        <v>7590</v>
      </c>
      <c r="D463" s="619" t="s">
        <v>8254</v>
      </c>
      <c r="E463" s="619" t="s">
        <v>8255</v>
      </c>
      <c r="F463" s="622"/>
      <c r="G463" s="622"/>
      <c r="H463" s="622"/>
      <c r="I463" s="622"/>
      <c r="J463" s="622">
        <v>4</v>
      </c>
      <c r="K463" s="622">
        <v>1388</v>
      </c>
      <c r="L463" s="622"/>
      <c r="M463" s="622">
        <v>347</v>
      </c>
      <c r="N463" s="622"/>
      <c r="O463" s="622"/>
      <c r="P463" s="635"/>
      <c r="Q463" s="623"/>
    </row>
    <row r="464" spans="1:17" ht="14.4" customHeight="1" x14ac:dyDescent="0.3">
      <c r="A464" s="618" t="s">
        <v>8931</v>
      </c>
      <c r="B464" s="619" t="s">
        <v>8552</v>
      </c>
      <c r="C464" s="619" t="s">
        <v>7590</v>
      </c>
      <c r="D464" s="619" t="s">
        <v>8932</v>
      </c>
      <c r="E464" s="619" t="s">
        <v>8933</v>
      </c>
      <c r="F464" s="622">
        <v>1</v>
      </c>
      <c r="G464" s="622">
        <v>4987</v>
      </c>
      <c r="H464" s="622">
        <v>1</v>
      </c>
      <c r="I464" s="622">
        <v>4987</v>
      </c>
      <c r="J464" s="622"/>
      <c r="K464" s="622"/>
      <c r="L464" s="622"/>
      <c r="M464" s="622"/>
      <c r="N464" s="622"/>
      <c r="O464" s="622"/>
      <c r="P464" s="635"/>
      <c r="Q464" s="623"/>
    </row>
    <row r="465" spans="1:17" ht="14.4" customHeight="1" x14ac:dyDescent="0.3">
      <c r="A465" s="618" t="s">
        <v>8931</v>
      </c>
      <c r="B465" s="619" t="s">
        <v>8552</v>
      </c>
      <c r="C465" s="619" t="s">
        <v>7590</v>
      </c>
      <c r="D465" s="619" t="s">
        <v>8934</v>
      </c>
      <c r="E465" s="619" t="s">
        <v>8935</v>
      </c>
      <c r="F465" s="622"/>
      <c r="G465" s="622"/>
      <c r="H465" s="622"/>
      <c r="I465" s="622"/>
      <c r="J465" s="622"/>
      <c r="K465" s="622"/>
      <c r="L465" s="622"/>
      <c r="M465" s="622"/>
      <c r="N465" s="622">
        <v>3</v>
      </c>
      <c r="O465" s="622">
        <v>2478</v>
      </c>
      <c r="P465" s="635"/>
      <c r="Q465" s="623">
        <v>826</v>
      </c>
    </row>
    <row r="466" spans="1:17" ht="14.4" customHeight="1" x14ac:dyDescent="0.3">
      <c r="A466" s="618" t="s">
        <v>8931</v>
      </c>
      <c r="B466" s="619" t="s">
        <v>8552</v>
      </c>
      <c r="C466" s="619" t="s">
        <v>7590</v>
      </c>
      <c r="D466" s="619" t="s">
        <v>8936</v>
      </c>
      <c r="E466" s="619" t="s">
        <v>8937</v>
      </c>
      <c r="F466" s="622"/>
      <c r="G466" s="622"/>
      <c r="H466" s="622"/>
      <c r="I466" s="622"/>
      <c r="J466" s="622"/>
      <c r="K466" s="622"/>
      <c r="L466" s="622"/>
      <c r="M466" s="622"/>
      <c r="N466" s="622">
        <v>2</v>
      </c>
      <c r="O466" s="622">
        <v>656</v>
      </c>
      <c r="P466" s="635"/>
      <c r="Q466" s="623">
        <v>328</v>
      </c>
    </row>
    <row r="467" spans="1:17" ht="14.4" customHeight="1" x14ac:dyDescent="0.3">
      <c r="A467" s="618" t="s">
        <v>8931</v>
      </c>
      <c r="B467" s="619" t="s">
        <v>8552</v>
      </c>
      <c r="C467" s="619" t="s">
        <v>7590</v>
      </c>
      <c r="D467" s="619" t="s">
        <v>8938</v>
      </c>
      <c r="E467" s="619" t="s">
        <v>8939</v>
      </c>
      <c r="F467" s="622">
        <v>1</v>
      </c>
      <c r="G467" s="622">
        <v>1014</v>
      </c>
      <c r="H467" s="622">
        <v>1</v>
      </c>
      <c r="I467" s="622">
        <v>1014</v>
      </c>
      <c r="J467" s="622"/>
      <c r="K467" s="622"/>
      <c r="L467" s="622"/>
      <c r="M467" s="622"/>
      <c r="N467" s="622"/>
      <c r="O467" s="622"/>
      <c r="P467" s="635"/>
      <c r="Q467" s="623"/>
    </row>
    <row r="468" spans="1:17" ht="14.4" customHeight="1" x14ac:dyDescent="0.3">
      <c r="A468" s="618" t="s">
        <v>8931</v>
      </c>
      <c r="B468" s="619" t="s">
        <v>8552</v>
      </c>
      <c r="C468" s="619" t="s">
        <v>7590</v>
      </c>
      <c r="D468" s="619" t="s">
        <v>8940</v>
      </c>
      <c r="E468" s="619" t="s">
        <v>8941</v>
      </c>
      <c r="F468" s="622"/>
      <c r="G468" s="622"/>
      <c r="H468" s="622"/>
      <c r="I468" s="622"/>
      <c r="J468" s="622"/>
      <c r="K468" s="622"/>
      <c r="L468" s="622"/>
      <c r="M468" s="622"/>
      <c r="N468" s="622">
        <v>1</v>
      </c>
      <c r="O468" s="622">
        <v>473</v>
      </c>
      <c r="P468" s="635"/>
      <c r="Q468" s="623">
        <v>473</v>
      </c>
    </row>
    <row r="469" spans="1:17" ht="14.4" customHeight="1" x14ac:dyDescent="0.3">
      <c r="A469" s="618" t="s">
        <v>8931</v>
      </c>
      <c r="B469" s="619" t="s">
        <v>8552</v>
      </c>
      <c r="C469" s="619" t="s">
        <v>7590</v>
      </c>
      <c r="D469" s="619" t="s">
        <v>8942</v>
      </c>
      <c r="E469" s="619" t="s">
        <v>8943</v>
      </c>
      <c r="F469" s="622"/>
      <c r="G469" s="622"/>
      <c r="H469" s="622"/>
      <c r="I469" s="622"/>
      <c r="J469" s="622"/>
      <c r="K469" s="622"/>
      <c r="L469" s="622"/>
      <c r="M469" s="622"/>
      <c r="N469" s="622">
        <v>2</v>
      </c>
      <c r="O469" s="622">
        <v>688</v>
      </c>
      <c r="P469" s="635"/>
      <c r="Q469" s="623">
        <v>344</v>
      </c>
    </row>
    <row r="470" spans="1:17" ht="14.4" customHeight="1" x14ac:dyDescent="0.3">
      <c r="A470" s="618" t="s">
        <v>8931</v>
      </c>
      <c r="B470" s="619" t="s">
        <v>8552</v>
      </c>
      <c r="C470" s="619" t="s">
        <v>7590</v>
      </c>
      <c r="D470" s="619" t="s">
        <v>8944</v>
      </c>
      <c r="E470" s="619" t="s">
        <v>8945</v>
      </c>
      <c r="F470" s="622"/>
      <c r="G470" s="622"/>
      <c r="H470" s="622"/>
      <c r="I470" s="622"/>
      <c r="J470" s="622"/>
      <c r="K470" s="622"/>
      <c r="L470" s="622"/>
      <c r="M470" s="622"/>
      <c r="N470" s="622">
        <v>1</v>
      </c>
      <c r="O470" s="622">
        <v>989</v>
      </c>
      <c r="P470" s="635"/>
      <c r="Q470" s="623">
        <v>989</v>
      </c>
    </row>
    <row r="471" spans="1:17" ht="14.4" customHeight="1" x14ac:dyDescent="0.3">
      <c r="A471" s="618" t="s">
        <v>8931</v>
      </c>
      <c r="B471" s="619" t="s">
        <v>8552</v>
      </c>
      <c r="C471" s="619" t="s">
        <v>7590</v>
      </c>
      <c r="D471" s="619" t="s">
        <v>8946</v>
      </c>
      <c r="E471" s="619" t="s">
        <v>8947</v>
      </c>
      <c r="F471" s="622"/>
      <c r="G471" s="622"/>
      <c r="H471" s="622"/>
      <c r="I471" s="622"/>
      <c r="J471" s="622"/>
      <c r="K471" s="622"/>
      <c r="L471" s="622"/>
      <c r="M471" s="622"/>
      <c r="N471" s="622">
        <v>2</v>
      </c>
      <c r="O471" s="622">
        <v>408</v>
      </c>
      <c r="P471" s="635"/>
      <c r="Q471" s="623">
        <v>204</v>
      </c>
    </row>
    <row r="472" spans="1:17" ht="14.4" customHeight="1" x14ac:dyDescent="0.3">
      <c r="A472" s="618" t="s">
        <v>8931</v>
      </c>
      <c r="B472" s="619" t="s">
        <v>8552</v>
      </c>
      <c r="C472" s="619" t="s">
        <v>7590</v>
      </c>
      <c r="D472" s="619" t="s">
        <v>8948</v>
      </c>
      <c r="E472" s="619" t="s">
        <v>8949</v>
      </c>
      <c r="F472" s="622"/>
      <c r="G472" s="622"/>
      <c r="H472" s="622"/>
      <c r="I472" s="622"/>
      <c r="J472" s="622"/>
      <c r="K472" s="622"/>
      <c r="L472" s="622"/>
      <c r="M472" s="622"/>
      <c r="N472" s="622">
        <v>1</v>
      </c>
      <c r="O472" s="622">
        <v>38</v>
      </c>
      <c r="P472" s="635"/>
      <c r="Q472" s="623">
        <v>38</v>
      </c>
    </row>
    <row r="473" spans="1:17" ht="14.4" customHeight="1" x14ac:dyDescent="0.3">
      <c r="A473" s="618" t="s">
        <v>8931</v>
      </c>
      <c r="B473" s="619" t="s">
        <v>8552</v>
      </c>
      <c r="C473" s="619" t="s">
        <v>7590</v>
      </c>
      <c r="D473" s="619" t="s">
        <v>8950</v>
      </c>
      <c r="E473" s="619" t="s">
        <v>8951</v>
      </c>
      <c r="F473" s="622">
        <v>1</v>
      </c>
      <c r="G473" s="622">
        <v>1177</v>
      </c>
      <c r="H473" s="622">
        <v>1</v>
      </c>
      <c r="I473" s="622">
        <v>1177</v>
      </c>
      <c r="J473" s="622"/>
      <c r="K473" s="622"/>
      <c r="L473" s="622"/>
      <c r="M473" s="622"/>
      <c r="N473" s="622">
        <v>1</v>
      </c>
      <c r="O473" s="622">
        <v>1180</v>
      </c>
      <c r="P473" s="635">
        <v>1.0025488530161428</v>
      </c>
      <c r="Q473" s="623">
        <v>1180</v>
      </c>
    </row>
    <row r="474" spans="1:17" ht="14.4" customHeight="1" x14ac:dyDescent="0.3">
      <c r="A474" s="618" t="s">
        <v>8931</v>
      </c>
      <c r="B474" s="619" t="s">
        <v>8552</v>
      </c>
      <c r="C474" s="619" t="s">
        <v>7590</v>
      </c>
      <c r="D474" s="619" t="s">
        <v>8952</v>
      </c>
      <c r="E474" s="619" t="s">
        <v>8953</v>
      </c>
      <c r="F474" s="622"/>
      <c r="G474" s="622"/>
      <c r="H474" s="622"/>
      <c r="I474" s="622"/>
      <c r="J474" s="622"/>
      <c r="K474" s="622"/>
      <c r="L474" s="622"/>
      <c r="M474" s="622"/>
      <c r="N474" s="622">
        <v>1</v>
      </c>
      <c r="O474" s="622">
        <v>256</v>
      </c>
      <c r="P474" s="635"/>
      <c r="Q474" s="623">
        <v>256</v>
      </c>
    </row>
    <row r="475" spans="1:17" ht="14.4" customHeight="1" x14ac:dyDescent="0.3">
      <c r="A475" s="618" t="s">
        <v>8931</v>
      </c>
      <c r="B475" s="619" t="s">
        <v>8552</v>
      </c>
      <c r="C475" s="619" t="s">
        <v>7590</v>
      </c>
      <c r="D475" s="619" t="s">
        <v>8954</v>
      </c>
      <c r="E475" s="619" t="s">
        <v>8955</v>
      </c>
      <c r="F475" s="622"/>
      <c r="G475" s="622"/>
      <c r="H475" s="622"/>
      <c r="I475" s="622"/>
      <c r="J475" s="622"/>
      <c r="K475" s="622"/>
      <c r="L475" s="622"/>
      <c r="M475" s="622"/>
      <c r="N475" s="622">
        <v>1</v>
      </c>
      <c r="O475" s="622">
        <v>172</v>
      </c>
      <c r="P475" s="635"/>
      <c r="Q475" s="623">
        <v>172</v>
      </c>
    </row>
    <row r="476" spans="1:17" ht="14.4" customHeight="1" x14ac:dyDescent="0.3">
      <c r="A476" s="618" t="s">
        <v>8931</v>
      </c>
      <c r="B476" s="619" t="s">
        <v>8552</v>
      </c>
      <c r="C476" s="619" t="s">
        <v>7590</v>
      </c>
      <c r="D476" s="619" t="s">
        <v>8956</v>
      </c>
      <c r="E476" s="619" t="s">
        <v>8957</v>
      </c>
      <c r="F476" s="622"/>
      <c r="G476" s="622"/>
      <c r="H476" s="622"/>
      <c r="I476" s="622"/>
      <c r="J476" s="622"/>
      <c r="K476" s="622"/>
      <c r="L476" s="622"/>
      <c r="M476" s="622"/>
      <c r="N476" s="622">
        <v>1</v>
      </c>
      <c r="O476" s="622">
        <v>166</v>
      </c>
      <c r="P476" s="635"/>
      <c r="Q476" s="623">
        <v>166</v>
      </c>
    </row>
    <row r="477" spans="1:17" ht="14.4" customHeight="1" thickBot="1" x14ac:dyDescent="0.35">
      <c r="A477" s="624" t="s">
        <v>8931</v>
      </c>
      <c r="B477" s="625" t="s">
        <v>8552</v>
      </c>
      <c r="C477" s="625" t="s">
        <v>7590</v>
      </c>
      <c r="D477" s="625" t="s">
        <v>8958</v>
      </c>
      <c r="E477" s="625" t="s">
        <v>8959</v>
      </c>
      <c r="F477" s="628"/>
      <c r="G477" s="628"/>
      <c r="H477" s="628"/>
      <c r="I477" s="628"/>
      <c r="J477" s="628"/>
      <c r="K477" s="628"/>
      <c r="L477" s="628"/>
      <c r="M477" s="628"/>
      <c r="N477" s="628">
        <v>2</v>
      </c>
      <c r="O477" s="628">
        <v>1090</v>
      </c>
      <c r="P477" s="636"/>
      <c r="Q477" s="629">
        <v>545</v>
      </c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6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x14ac:dyDescent="0.3"/>
  <cols>
    <col min="1" max="1" width="14.33203125" style="315" bestFit="1" customWidth="1"/>
    <col min="2" max="2" width="15.6640625" style="315" bestFit="1" customWidth="1"/>
    <col min="3" max="5" width="8.33203125" style="325" customWidth="1"/>
    <col min="6" max="6" width="6.109375" style="326" customWidth="1"/>
    <col min="7" max="9" width="8.33203125" style="327" customWidth="1"/>
    <col min="10" max="10" width="6.109375" style="326" customWidth="1"/>
    <col min="11" max="13" width="8.33203125" style="327" customWidth="1"/>
    <col min="14" max="14" width="8.33203125" style="325" customWidth="1"/>
    <col min="15" max="16384" width="8.88671875" style="315"/>
  </cols>
  <sheetData>
    <row r="1" spans="1:14" ht="18.600000000000001" customHeight="1" thickBot="1" x14ac:dyDescent="0.4">
      <c r="A1" s="572" t="s">
        <v>275</v>
      </c>
      <c r="B1" s="573"/>
      <c r="C1" s="573"/>
      <c r="D1" s="573"/>
      <c r="E1" s="573"/>
      <c r="F1" s="573"/>
      <c r="G1" s="573"/>
      <c r="H1" s="573"/>
      <c r="I1" s="573"/>
      <c r="J1" s="573"/>
      <c r="K1" s="573"/>
      <c r="L1" s="573"/>
      <c r="M1" s="573"/>
      <c r="N1" s="573"/>
    </row>
    <row r="2" spans="1:14" ht="14.4" customHeight="1" thickBot="1" x14ac:dyDescent="0.35">
      <c r="A2" s="580" t="s">
        <v>297</v>
      </c>
      <c r="B2" s="316"/>
      <c r="C2" s="316"/>
      <c r="D2" s="316"/>
      <c r="E2" s="316"/>
      <c r="F2" s="316"/>
      <c r="G2" s="316"/>
      <c r="H2" s="316"/>
      <c r="I2" s="316"/>
      <c r="J2" s="316"/>
      <c r="K2" s="316"/>
      <c r="L2" s="316"/>
      <c r="M2" s="316"/>
      <c r="N2" s="316"/>
    </row>
    <row r="3" spans="1:14" ht="14.4" customHeight="1" thickBot="1" x14ac:dyDescent="0.35">
      <c r="A3" s="317"/>
      <c r="B3" s="318" t="s">
        <v>255</v>
      </c>
      <c r="C3" s="319">
        <f>SUBTOTAL(9,C6:C1048576)</f>
        <v>15407</v>
      </c>
      <c r="D3" s="320">
        <f>SUBTOTAL(9,D6:D1048576)</f>
        <v>14534</v>
      </c>
      <c r="E3" s="320">
        <f>SUBTOTAL(9,E6:E1048576)</f>
        <v>14033</v>
      </c>
      <c r="F3" s="321">
        <f>IF(OR(E3=0,C3=0),"",E3/C3)</f>
        <v>0.91081975725319664</v>
      </c>
      <c r="G3" s="322">
        <f>SUBTOTAL(9,G6:G1048576)</f>
        <v>13551987</v>
      </c>
      <c r="H3" s="323">
        <f>SUBTOTAL(9,H6:H1048576)</f>
        <v>12871172</v>
      </c>
      <c r="I3" s="323">
        <f>SUBTOTAL(9,I6:I1048576)</f>
        <v>12702841</v>
      </c>
      <c r="J3" s="321">
        <f>IF(OR(I3=0,G3=0),"",I3/G3)</f>
        <v>0.93734158688316338</v>
      </c>
      <c r="K3" s="322">
        <f>SUBTOTAL(9,K6:K1048576)</f>
        <v>1232560</v>
      </c>
      <c r="L3" s="323">
        <f>SUBTOTAL(9,L6:L1048576)</f>
        <v>1162720</v>
      </c>
      <c r="M3" s="323">
        <f>SUBTOTAL(9,M6:M1048576)</f>
        <v>1122640</v>
      </c>
      <c r="N3" s="324">
        <f>IF(OR(M3=0,E3=0),"",M3/E3)</f>
        <v>80</v>
      </c>
    </row>
    <row r="4" spans="1:14" ht="14.4" customHeight="1" x14ac:dyDescent="0.3">
      <c r="A4" s="574" t="s">
        <v>175</v>
      </c>
      <c r="B4" s="575" t="s">
        <v>14</v>
      </c>
      <c r="C4" s="576" t="s">
        <v>176</v>
      </c>
      <c r="D4" s="576"/>
      <c r="E4" s="576"/>
      <c r="F4" s="577"/>
      <c r="G4" s="578" t="s">
        <v>17</v>
      </c>
      <c r="H4" s="576"/>
      <c r="I4" s="576"/>
      <c r="J4" s="577"/>
      <c r="K4" s="578" t="s">
        <v>177</v>
      </c>
      <c r="L4" s="576"/>
      <c r="M4" s="576"/>
      <c r="N4" s="579"/>
    </row>
    <row r="5" spans="1:14" ht="14.4" customHeight="1" thickBot="1" x14ac:dyDescent="0.35">
      <c r="A5" s="871"/>
      <c r="B5" s="872"/>
      <c r="C5" s="875">
        <v>2011</v>
      </c>
      <c r="D5" s="875">
        <v>2012</v>
      </c>
      <c r="E5" s="875">
        <v>2013</v>
      </c>
      <c r="F5" s="876" t="s">
        <v>5</v>
      </c>
      <c r="G5" s="880">
        <v>2011</v>
      </c>
      <c r="H5" s="875">
        <v>2012</v>
      </c>
      <c r="I5" s="875">
        <v>2013</v>
      </c>
      <c r="J5" s="876" t="s">
        <v>5</v>
      </c>
      <c r="K5" s="880">
        <v>2011</v>
      </c>
      <c r="L5" s="875">
        <v>2012</v>
      </c>
      <c r="M5" s="875">
        <v>2013</v>
      </c>
      <c r="N5" s="883" t="s">
        <v>178</v>
      </c>
    </row>
    <row r="6" spans="1:14" ht="14.4" customHeight="1" thickBot="1" x14ac:dyDescent="0.35">
      <c r="A6" s="873" t="s">
        <v>8960</v>
      </c>
      <c r="B6" s="874" t="s">
        <v>8961</v>
      </c>
      <c r="C6" s="877">
        <v>15407</v>
      </c>
      <c r="D6" s="878">
        <v>14534</v>
      </c>
      <c r="E6" s="878">
        <v>14033</v>
      </c>
      <c r="F6" s="879">
        <v>0.91081975725319664</v>
      </c>
      <c r="G6" s="881">
        <v>13551987</v>
      </c>
      <c r="H6" s="882">
        <v>12871172</v>
      </c>
      <c r="I6" s="882">
        <v>12702841</v>
      </c>
      <c r="J6" s="879">
        <v>0.93734158688316338</v>
      </c>
      <c r="K6" s="881">
        <v>1232560</v>
      </c>
      <c r="L6" s="882">
        <v>1162720</v>
      </c>
      <c r="M6" s="882">
        <v>1122640</v>
      </c>
      <c r="N6" s="884">
        <v>80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29</vt:i4>
      </vt:variant>
      <vt:variant>
        <vt:lpstr>Pojmenované oblasti</vt:lpstr>
      </vt:variant>
      <vt:variant>
        <vt:i4>3</vt:i4>
      </vt:variant>
    </vt:vector>
  </HeadingPairs>
  <TitlesOfParts>
    <vt:vector size="32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ON Výkaz</vt:lpstr>
      <vt:lpstr>ON Hodiny</vt:lpstr>
      <vt:lpstr>ZV Vykáz.-A</vt:lpstr>
      <vt:lpstr>ZV Vykáz.-A Detail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ALOS!Oblast_tisku</vt:lpstr>
      <vt:lpstr>CaseMix!Oblast_tisku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62361</cp:lastModifiedBy>
  <cp:lastPrinted>2013-09-11T08:45:36Z</cp:lastPrinted>
  <dcterms:created xsi:type="dcterms:W3CDTF">2013-04-17T20:15:29Z</dcterms:created>
  <dcterms:modified xsi:type="dcterms:W3CDTF">2014-01-27T12:51:37Z</dcterms:modified>
</cp:coreProperties>
</file>